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ltivation\Records\2020\Crop Generations\"/>
    </mc:Choice>
  </mc:AlternateContent>
  <xr:revisionPtr revIDLastSave="0" documentId="13_ncr:1_{654A24F9-1F47-4336-974C-2180D84EC4B9}" xr6:coauthVersionLast="45" xr6:coauthVersionMax="45" xr10:uidLastSave="{00000000-0000-0000-0000-000000000000}"/>
  <bookViews>
    <workbookView xWindow="2340" yWindow="1620" windowWidth="17205" windowHeight="9900" tabRatio="831" firstSheet="2" activeTab="5" xr2:uid="{9E8BAA71-4BF0-4860-A02D-D33B5288DF14}"/>
  </bookViews>
  <sheets>
    <sheet name="Vlookup" sheetId="24" r:id="rId1"/>
    <sheet name="Group Info" sheetId="9" r:id="rId2"/>
    <sheet name="Locs" sheetId="35" r:id="rId3"/>
    <sheet name="Clone List" sheetId="19" r:id="rId4"/>
    <sheet name="Mom List" sheetId="32" r:id="rId5"/>
    <sheet name="StrainCodes" sheetId="37" r:id="rId6"/>
    <sheet name="METRC" sheetId="10" r:id="rId7"/>
    <sheet name="ExpTreatments" sheetId="29" r:id="rId8"/>
    <sheet name="Clone Transfer" sheetId="36" r:id="rId9"/>
    <sheet name="Veg RAW" sheetId="1" r:id="rId10"/>
    <sheet name="VegMap" sheetId="31" r:id="rId11"/>
    <sheet name="VEG" sheetId="2" r:id="rId12"/>
    <sheet name="Flower room move" sheetId="25" r:id="rId13"/>
    <sheet name="Flower" sheetId="3" r:id="rId14"/>
    <sheet name="Expanded Flower" sheetId="28" r:id="rId15"/>
    <sheet name="FlowerMap" sheetId="26" r:id="rId16"/>
    <sheet name="Strain List" sheetId="17" r:id="rId17"/>
    <sheet name="DEAD POOL" sheetId="4" r:id="rId18"/>
    <sheet name="SICK-Runt POOL" sheetId="18" r:id="rId19"/>
    <sheet name="Wet Hang Weights" sheetId="22" r:id="rId20"/>
  </sheets>
  <externalReferences>
    <externalReference r:id="rId21"/>
    <externalReference r:id="rId22"/>
    <externalReference r:id="rId23"/>
  </externalReferences>
  <definedNames>
    <definedName name="_xlnm._FilterDatabase" localSheetId="6" hidden="1">METRC!$A$1:$I$1</definedName>
    <definedName name="loc_at_time_of_clone">'Mom List'!$E$2</definedName>
    <definedName name="METRC">'Mom List'!$D$2</definedName>
    <definedName name="Pheno">'Mom List'!$C$2</definedName>
    <definedName name="Table">'Mom List'!$A$2</definedName>
  </definedNames>
  <calcPr calcId="191029"/>
  <pivotCaches>
    <pivotCache cacheId="93" r:id="rId2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2" l="1"/>
  <c r="G5" i="22"/>
  <c r="G2" i="9" l="1"/>
  <c r="K2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B4" i="4"/>
  <c r="C4" i="4"/>
  <c r="K2" i="3" s="1"/>
  <c r="H2" i="9" l="1"/>
  <c r="E3" i="25" l="1"/>
  <c r="F3" i="25"/>
  <c r="G3" i="25"/>
  <c r="H3" i="25"/>
  <c r="I3" i="25"/>
  <c r="J3" i="25"/>
  <c r="K3" i="25"/>
  <c r="L3" i="25"/>
  <c r="M3" i="25"/>
  <c r="E2" i="25"/>
  <c r="F2" i="25"/>
  <c r="G2" i="25"/>
  <c r="H2" i="25"/>
  <c r="I2" i="25"/>
  <c r="J2" i="25"/>
  <c r="K2" i="25"/>
  <c r="L2" i="25"/>
  <c r="M2" i="25"/>
  <c r="D3" i="25"/>
  <c r="D2" i="25"/>
  <c r="F7" i="25"/>
  <c r="Q2" i="2" l="1"/>
  <c r="I7" i="36" l="1"/>
  <c r="H7" i="36"/>
  <c r="E2" i="32" l="1" a="1"/>
  <c r="E2" i="32" s="1"/>
  <c r="J2" i="10" l="1"/>
  <c r="K2" i="10"/>
  <c r="R2" i="10" l="1"/>
  <c r="T2" i="10" s="1"/>
  <c r="N2" i="10"/>
  <c r="L2" i="10" s="1"/>
  <c r="M2" i="10" s="1"/>
  <c r="Q2" i="10"/>
  <c r="S2" i="10" s="1"/>
  <c r="L2" i="2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O2" i="28" l="1"/>
  <c r="O3" i="28"/>
  <c r="O4" i="28"/>
  <c r="O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66" i="28"/>
  <c r="O67" i="28"/>
  <c r="O68" i="28"/>
  <c r="O69" i="28"/>
  <c r="O70" i="28"/>
  <c r="O71" i="28"/>
  <c r="O72" i="28"/>
  <c r="O73" i="28"/>
  <c r="O74" i="28"/>
  <c r="O75" i="28"/>
  <c r="O76" i="28"/>
  <c r="O77" i="28"/>
  <c r="O78" i="28"/>
  <c r="O79" i="28"/>
  <c r="O80" i="28"/>
  <c r="O81" i="28"/>
  <c r="O82" i="28"/>
  <c r="O83" i="28"/>
  <c r="O84" i="28"/>
  <c r="O85" i="28"/>
  <c r="O86" i="28"/>
  <c r="O87" i="28"/>
  <c r="O88" i="28"/>
  <c r="O89" i="28"/>
  <c r="O90" i="28"/>
  <c r="O91" i="28"/>
  <c r="O92" i="28"/>
  <c r="O93" i="28"/>
  <c r="O94" i="28"/>
  <c r="O95" i="28"/>
  <c r="O96" i="28"/>
  <c r="O97" i="28"/>
  <c r="O98" i="28"/>
  <c r="O99" i="28"/>
  <c r="O100" i="28"/>
  <c r="O101" i="28"/>
  <c r="O102" i="28"/>
  <c r="O103" i="28"/>
  <c r="O104" i="28"/>
  <c r="O105" i="28"/>
  <c r="O106" i="28"/>
  <c r="O107" i="28"/>
  <c r="O108" i="28"/>
  <c r="O109" i="28"/>
  <c r="O110" i="28"/>
  <c r="O111" i="28"/>
  <c r="O112" i="28"/>
  <c r="O113" i="28"/>
  <c r="O114" i="28"/>
  <c r="O115" i="28"/>
  <c r="O116" i="28"/>
  <c r="O117" i="28"/>
  <c r="O118" i="28"/>
  <c r="O119" i="28"/>
  <c r="O120" i="28"/>
  <c r="O121" i="28"/>
  <c r="O122" i="28"/>
  <c r="O123" i="28"/>
  <c r="O124" i="28"/>
  <c r="O125" i="28"/>
  <c r="O126" i="28"/>
  <c r="O127" i="28"/>
  <c r="O128" i="28"/>
  <c r="O129" i="28"/>
  <c r="O130" i="28"/>
  <c r="O131" i="28"/>
  <c r="O132" i="28"/>
  <c r="O133" i="28"/>
  <c r="O134" i="28"/>
  <c r="O135" i="28"/>
  <c r="O136" i="28"/>
  <c r="O137" i="28"/>
  <c r="O138" i="28"/>
  <c r="O139" i="28"/>
  <c r="O140" i="28"/>
  <c r="O141" i="28"/>
  <c r="O142" i="28"/>
  <c r="O143" i="28"/>
  <c r="O144" i="28"/>
  <c r="O145" i="28"/>
  <c r="O146" i="28"/>
  <c r="O147" i="28"/>
  <c r="O148" i="28"/>
  <c r="O149" i="28"/>
  <c r="O150" i="28"/>
  <c r="O151" i="28"/>
  <c r="O152" i="28"/>
  <c r="O153" i="28"/>
  <c r="O154" i="28"/>
  <c r="O155" i="28"/>
  <c r="O156" i="28"/>
  <c r="O157" i="28"/>
  <c r="O158" i="28"/>
  <c r="O159" i="28"/>
  <c r="O160" i="28"/>
  <c r="O161" i="28"/>
  <c r="O162" i="28"/>
  <c r="O163" i="28"/>
  <c r="O164" i="28"/>
  <c r="O165" i="28"/>
  <c r="O166" i="28"/>
  <c r="O167" i="28"/>
  <c r="O168" i="28"/>
  <c r="O169" i="28"/>
  <c r="O170" i="28"/>
  <c r="O171" i="28"/>
  <c r="O172" i="28"/>
  <c r="O173" i="28"/>
  <c r="O174" i="28"/>
  <c r="O175" i="28"/>
  <c r="O176" i="28"/>
  <c r="O177" i="28"/>
  <c r="O178" i="28"/>
  <c r="O179" i="28"/>
  <c r="O180" i="28"/>
  <c r="O181" i="28"/>
  <c r="O182" i="28"/>
  <c r="O183" i="28"/>
  <c r="O184" i="28"/>
  <c r="O185" i="28"/>
  <c r="O186" i="28"/>
  <c r="O187" i="28"/>
  <c r="O188" i="28"/>
  <c r="O189" i="28"/>
  <c r="O190" i="28"/>
  <c r="O191" i="28"/>
  <c r="O192" i="28"/>
  <c r="O193" i="28"/>
  <c r="O194" i="28"/>
  <c r="O195" i="28"/>
  <c r="O196" i="28"/>
  <c r="O197" i="28"/>
  <c r="O198" i="28"/>
  <c r="O199" i="28"/>
  <c r="O200" i="28"/>
  <c r="O201" i="28"/>
  <c r="O202" i="28"/>
  <c r="O203" i="28"/>
  <c r="O204" i="28"/>
  <c r="O205" i="28"/>
  <c r="O206" i="28"/>
  <c r="O207" i="28"/>
  <c r="O208" i="28"/>
  <c r="O209" i="28"/>
  <c r="O210" i="28"/>
  <c r="O211" i="28"/>
  <c r="O212" i="28"/>
  <c r="O213" i="28"/>
  <c r="O214" i="28"/>
  <c r="O215" i="28"/>
  <c r="O216" i="28"/>
  <c r="O217" i="28"/>
  <c r="O218" i="28"/>
  <c r="O219" i="28"/>
  <c r="O220" i="28"/>
  <c r="O221" i="28"/>
  <c r="O222" i="28"/>
  <c r="O223" i="28"/>
  <c r="O224" i="28"/>
  <c r="O225" i="28"/>
  <c r="O226" i="28"/>
  <c r="O227" i="28"/>
  <c r="O228" i="28"/>
  <c r="O229" i="28"/>
  <c r="O230" i="28"/>
  <c r="O231" i="28"/>
  <c r="O232" i="28"/>
  <c r="O233" i="28"/>
  <c r="O234" i="28"/>
  <c r="O235" i="28"/>
  <c r="O236" i="28"/>
  <c r="O237" i="28"/>
  <c r="O238" i="28"/>
  <c r="O239" i="28"/>
  <c r="O240" i="28"/>
  <c r="O241" i="28"/>
  <c r="O242" i="28"/>
  <c r="O243" i="28"/>
  <c r="O244" i="28"/>
  <c r="O245" i="28"/>
  <c r="O246" i="28"/>
  <c r="O247" i="28"/>
  <c r="O248" i="28"/>
  <c r="O249" i="28"/>
  <c r="O250" i="28"/>
  <c r="O251" i="28"/>
  <c r="O252" i="28"/>
  <c r="O253" i="28"/>
  <c r="O254" i="28"/>
  <c r="O255" i="28"/>
  <c r="O256" i="28"/>
  <c r="O257" i="28"/>
  <c r="O258" i="28"/>
  <c r="O259" i="28"/>
  <c r="O260" i="28"/>
  <c r="O261" i="28"/>
  <c r="O262" i="28"/>
  <c r="O263" i="28"/>
  <c r="O264" i="28"/>
  <c r="O265" i="28"/>
  <c r="O266" i="28"/>
  <c r="O267" i="28"/>
  <c r="O268" i="28"/>
  <c r="O269" i="28"/>
  <c r="O270" i="28"/>
  <c r="O271" i="28"/>
  <c r="O272" i="28"/>
  <c r="O273" i="28"/>
  <c r="O274" i="28"/>
  <c r="O275" i="28"/>
  <c r="O276" i="28"/>
  <c r="O277" i="28"/>
  <c r="O278" i="28"/>
  <c r="O279" i="28"/>
  <c r="O280" i="28"/>
  <c r="O281" i="28"/>
  <c r="O282" i="28"/>
  <c r="O283" i="28"/>
  <c r="O284" i="28"/>
  <c r="O285" i="28"/>
  <c r="O286" i="28"/>
  <c r="O287" i="28"/>
  <c r="O288" i="28"/>
  <c r="O289" i="28"/>
  <c r="O290" i="28"/>
  <c r="O291" i="28"/>
  <c r="O292" i="28"/>
  <c r="O293" i="28"/>
  <c r="O294" i="28"/>
  <c r="O295" i="28"/>
  <c r="O296" i="28"/>
  <c r="O297" i="28"/>
  <c r="O298" i="28"/>
  <c r="O299" i="28"/>
  <c r="O300" i="28"/>
  <c r="O301" i="28"/>
  <c r="O302" i="28"/>
  <c r="O303" i="28"/>
  <c r="O304" i="28"/>
  <c r="O305" i="28"/>
  <c r="O306" i="28"/>
  <c r="O307" i="28"/>
  <c r="O308" i="28"/>
  <c r="O309" i="28"/>
  <c r="O310" i="28"/>
  <c r="O311" i="28"/>
  <c r="O312" i="28"/>
  <c r="O313" i="28"/>
  <c r="O314" i="28"/>
  <c r="O315" i="28"/>
  <c r="O316" i="28"/>
  <c r="O317" i="28"/>
  <c r="O318" i="28"/>
  <c r="O319" i="28"/>
  <c r="O320" i="28"/>
  <c r="O321" i="28"/>
  <c r="O322" i="28"/>
  <c r="O323" i="28"/>
  <c r="O324" i="28"/>
  <c r="O325" i="28"/>
  <c r="O326" i="28"/>
  <c r="O327" i="28"/>
  <c r="O328" i="28"/>
  <c r="O329" i="28"/>
  <c r="O330" i="28"/>
  <c r="O331" i="28"/>
  <c r="O332" i="28"/>
  <c r="O333" i="28"/>
  <c r="O334" i="28"/>
  <c r="O335" i="28"/>
  <c r="O336" i="28"/>
  <c r="O337" i="28"/>
  <c r="O338" i="28"/>
  <c r="O339" i="28"/>
  <c r="O340" i="28"/>
  <c r="O341" i="28"/>
  <c r="O342" i="28"/>
  <c r="O343" i="28"/>
  <c r="O344" i="28"/>
  <c r="O345" i="28"/>
  <c r="O346" i="28"/>
  <c r="O347" i="28"/>
  <c r="O348" i="28"/>
  <c r="O349" i="28"/>
  <c r="O350" i="28"/>
  <c r="O351" i="28"/>
  <c r="O352" i="28"/>
  <c r="O353" i="28"/>
  <c r="O354" i="28"/>
  <c r="O355" i="28"/>
  <c r="O356" i="28"/>
  <c r="O357" i="28"/>
  <c r="O358" i="28"/>
  <c r="O359" i="28"/>
  <c r="O360" i="28"/>
  <c r="O361" i="28"/>
  <c r="O362" i="28"/>
  <c r="O363" i="28"/>
  <c r="O364" i="28"/>
  <c r="O365" i="28"/>
  <c r="O366" i="28"/>
  <c r="O367" i="28"/>
  <c r="O368" i="28"/>
  <c r="O369" i="28"/>
  <c r="O370" i="28"/>
  <c r="O371" i="28"/>
  <c r="O372" i="28"/>
  <c r="O373" i="28"/>
  <c r="O374" i="28"/>
  <c r="O375" i="28"/>
  <c r="O376" i="28"/>
  <c r="O377" i="28"/>
  <c r="O378" i="28"/>
  <c r="O379" i="28"/>
  <c r="O380" i="28"/>
  <c r="O381" i="28"/>
  <c r="O382" i="28"/>
  <c r="O383" i="28"/>
  <c r="O384" i="28"/>
  <c r="O385" i="28"/>
  <c r="O386" i="28"/>
  <c r="O387" i="28"/>
  <c r="O388" i="28"/>
  <c r="O389" i="28"/>
  <c r="O390" i="28"/>
  <c r="O391" i="28"/>
  <c r="O392" i="28"/>
  <c r="O393" i="28"/>
  <c r="O394" i="28"/>
  <c r="O395" i="28"/>
  <c r="O396" i="28"/>
  <c r="O397" i="28"/>
  <c r="O398" i="28"/>
  <c r="O399" i="28"/>
  <c r="O400" i="28"/>
  <c r="O401" i="28"/>
  <c r="O402" i="28"/>
  <c r="O403" i="28"/>
  <c r="O404" i="28"/>
  <c r="O405" i="28"/>
  <c r="O406" i="28"/>
  <c r="O407" i="28"/>
  <c r="O408" i="28"/>
  <c r="O409" i="28"/>
  <c r="O410" i="28"/>
  <c r="O411" i="28"/>
  <c r="O412" i="28"/>
  <c r="O413" i="28"/>
  <c r="O414" i="28"/>
  <c r="O415" i="28"/>
  <c r="O416" i="28"/>
  <c r="O417" i="28"/>
  <c r="O418" i="28"/>
  <c r="O419" i="28"/>
  <c r="O420" i="28"/>
  <c r="O421" i="28"/>
  <c r="O422" i="28"/>
  <c r="O423" i="28"/>
  <c r="O424" i="28"/>
  <c r="O425" i="28"/>
  <c r="O426" i="28"/>
  <c r="O427" i="28"/>
  <c r="O428" i="28"/>
  <c r="O429" i="28"/>
  <c r="O430" i="28"/>
  <c r="O431" i="28"/>
  <c r="O432" i="28"/>
  <c r="O433" i="28"/>
  <c r="O434" i="28"/>
  <c r="O435" i="28"/>
  <c r="O436" i="28"/>
  <c r="O437" i="28"/>
  <c r="O438" i="28"/>
  <c r="O439" i="28"/>
  <c r="O440" i="28"/>
  <c r="O441" i="28"/>
  <c r="O442" i="28"/>
  <c r="O443" i="28"/>
  <c r="O444" i="28"/>
  <c r="O445" i="28"/>
  <c r="O446" i="28"/>
  <c r="O447" i="28"/>
  <c r="O448" i="28"/>
  <c r="O449" i="28"/>
  <c r="O450" i="28"/>
  <c r="O451" i="28"/>
  <c r="O452" i="28"/>
  <c r="O453" i="28"/>
  <c r="O454" i="28"/>
  <c r="O455" i="28"/>
  <c r="O456" i="28"/>
  <c r="O457" i="28"/>
  <c r="O458" i="28"/>
  <c r="O459" i="28"/>
  <c r="O460" i="28"/>
  <c r="O461" i="28"/>
  <c r="O462" i="28"/>
  <c r="O463" i="28"/>
  <c r="O464" i="28"/>
  <c r="O465" i="28"/>
  <c r="O466" i="28"/>
  <c r="O467" i="28"/>
  <c r="O468" i="28"/>
  <c r="O469" i="28"/>
  <c r="O470" i="28"/>
  <c r="O471" i="28"/>
  <c r="O472" i="28"/>
  <c r="O473" i="28"/>
  <c r="O474" i="28"/>
  <c r="O475" i="28"/>
  <c r="O476" i="28"/>
  <c r="O477" i="28"/>
  <c r="O478" i="28"/>
  <c r="O479" i="28"/>
  <c r="O480" i="28"/>
  <c r="O481" i="28"/>
  <c r="O482" i="28"/>
  <c r="O483" i="28"/>
  <c r="O484" i="28"/>
  <c r="O485" i="28"/>
  <c r="O486" i="28"/>
  <c r="O487" i="28"/>
  <c r="O488" i="28"/>
  <c r="O489" i="28"/>
  <c r="O490" i="28"/>
  <c r="O491" i="28"/>
  <c r="O492" i="28"/>
  <c r="O493" i="28"/>
  <c r="O494" i="28"/>
  <c r="O495" i="28"/>
  <c r="O496" i="28"/>
  <c r="O497" i="28"/>
  <c r="O498" i="28"/>
  <c r="O499" i="28"/>
  <c r="O500" i="28"/>
  <c r="O501" i="28"/>
  <c r="O502" i="28"/>
  <c r="O503" i="28"/>
  <c r="O504" i="28"/>
  <c r="O505" i="28"/>
  <c r="O506" i="28"/>
  <c r="O507" i="28"/>
  <c r="O508" i="28"/>
  <c r="O509" i="28"/>
  <c r="O510" i="28"/>
  <c r="O511" i="28"/>
  <c r="O512" i="28"/>
  <c r="O513" i="28"/>
  <c r="O514" i="28"/>
  <c r="O515" i="28"/>
  <c r="O516" i="28"/>
  <c r="O517" i="28"/>
  <c r="O518" i="28"/>
  <c r="O519" i="28"/>
  <c r="O520" i="28"/>
  <c r="O521" i="28"/>
  <c r="O522" i="28"/>
  <c r="O523" i="28"/>
  <c r="O524" i="28"/>
  <c r="O525" i="28"/>
  <c r="O526" i="28"/>
  <c r="O527" i="28"/>
  <c r="O528" i="28"/>
  <c r="O529" i="28"/>
  <c r="O530" i="28"/>
  <c r="O531" i="28"/>
  <c r="O532" i="28"/>
  <c r="O533" i="28"/>
  <c r="O534" i="28"/>
  <c r="O535" i="28"/>
  <c r="O536" i="28"/>
  <c r="O537" i="28"/>
  <c r="O538" i="28"/>
  <c r="O539" i="28"/>
  <c r="O540" i="28"/>
  <c r="O541" i="28"/>
  <c r="O542" i="28"/>
  <c r="O543" i="28"/>
  <c r="O544" i="28"/>
  <c r="O545" i="28"/>
  <c r="O546" i="28"/>
  <c r="O547" i="28"/>
  <c r="O548" i="28"/>
  <c r="O549" i="28"/>
  <c r="O550" i="28"/>
  <c r="O551" i="28"/>
  <c r="O552" i="28"/>
  <c r="O553" i="28"/>
  <c r="O554" i="28"/>
  <c r="O555" i="28"/>
  <c r="O556" i="28"/>
  <c r="O557" i="28"/>
  <c r="O558" i="28"/>
  <c r="O559" i="28"/>
  <c r="O560" i="28"/>
  <c r="O561" i="28"/>
  <c r="O562" i="28"/>
  <c r="O563" i="28"/>
  <c r="O564" i="28"/>
  <c r="O565" i="28"/>
  <c r="O566" i="28"/>
  <c r="O567" i="28"/>
  <c r="O568" i="28"/>
  <c r="O569" i="28"/>
  <c r="O570" i="28"/>
  <c r="O571" i="28"/>
  <c r="O572" i="28"/>
  <c r="O573" i="28"/>
  <c r="O574" i="28"/>
  <c r="O575" i="28"/>
  <c r="O576" i="28"/>
  <c r="O577" i="28"/>
  <c r="O578" i="28"/>
  <c r="O579" i="28"/>
  <c r="O580" i="28"/>
  <c r="O581" i="28"/>
  <c r="O582" i="28"/>
  <c r="O583" i="28"/>
  <c r="O584" i="28"/>
  <c r="O585" i="28"/>
  <c r="O586" i="28"/>
  <c r="O587" i="28"/>
  <c r="O588" i="28"/>
  <c r="O589" i="28"/>
  <c r="O590" i="28"/>
  <c r="O591" i="28"/>
  <c r="O592" i="28"/>
  <c r="O593" i="28"/>
  <c r="O594" i="28"/>
  <c r="O595" i="28"/>
  <c r="O596" i="28"/>
  <c r="O597" i="28"/>
  <c r="O598" i="28"/>
  <c r="O599" i="28"/>
  <c r="O600" i="28"/>
  <c r="O601" i="28"/>
  <c r="O602" i="28"/>
  <c r="O603" i="28"/>
  <c r="O604" i="28"/>
  <c r="O605" i="28"/>
  <c r="O606" i="28"/>
  <c r="O607" i="28"/>
  <c r="O608" i="28"/>
  <c r="O609" i="28"/>
  <c r="O610" i="28"/>
  <c r="O611" i="28"/>
  <c r="O612" i="28"/>
  <c r="O613" i="28"/>
  <c r="O614" i="28"/>
  <c r="O615" i="28"/>
  <c r="O616" i="28"/>
  <c r="O617" i="28"/>
  <c r="O618" i="28"/>
  <c r="O619" i="28"/>
  <c r="O620" i="28"/>
  <c r="O621" i="28"/>
  <c r="O622" i="28"/>
  <c r="O623" i="28"/>
  <c r="O624" i="28"/>
  <c r="O625" i="28"/>
  <c r="O626" i="28"/>
  <c r="O627" i="28"/>
  <c r="O628" i="28"/>
  <c r="O629" i="28"/>
  <c r="O630" i="28"/>
  <c r="O631" i="28"/>
  <c r="O632" i="28"/>
  <c r="O633" i="28"/>
  <c r="O634" i="28"/>
  <c r="O635" i="28"/>
  <c r="O636" i="28"/>
  <c r="O637" i="28"/>
  <c r="O638" i="28"/>
  <c r="O639" i="28"/>
  <c r="O640" i="28"/>
  <c r="O641" i="28"/>
  <c r="O642" i="28"/>
  <c r="O643" i="28"/>
  <c r="O644" i="28"/>
  <c r="O645" i="28"/>
  <c r="O646" i="28"/>
  <c r="O647" i="28"/>
  <c r="O648" i="28"/>
  <c r="O649" i="28"/>
  <c r="O650" i="28"/>
  <c r="O651" i="28"/>
  <c r="O652" i="28"/>
  <c r="O653" i="28"/>
  <c r="O654" i="28"/>
  <c r="O655" i="28"/>
  <c r="O656" i="28"/>
  <c r="O657" i="28"/>
  <c r="O658" i="28"/>
  <c r="O659" i="28"/>
  <c r="O660" i="28"/>
  <c r="O661" i="28"/>
  <c r="O662" i="28"/>
  <c r="O663" i="28"/>
  <c r="O664" i="28"/>
  <c r="O665" i="28"/>
  <c r="O666" i="28"/>
  <c r="O667" i="28"/>
  <c r="O668" i="28"/>
  <c r="O669" i="28"/>
  <c r="O670" i="28"/>
  <c r="O671" i="28"/>
  <c r="O672" i="28"/>
  <c r="O673" i="28"/>
  <c r="O674" i="28"/>
  <c r="O675" i="28"/>
  <c r="O676" i="28"/>
  <c r="O677" i="28"/>
  <c r="O678" i="28"/>
  <c r="O679" i="28"/>
  <c r="O680" i="28"/>
  <c r="O681" i="28"/>
  <c r="O682" i="28"/>
  <c r="O683" i="28"/>
  <c r="O684" i="28"/>
  <c r="O685" i="28"/>
  <c r="O686" i="28"/>
  <c r="O687" i="28"/>
  <c r="O688" i="28"/>
  <c r="O689" i="28"/>
  <c r="O690" i="28"/>
  <c r="O691" i="28"/>
  <c r="O692" i="28"/>
  <c r="O693" i="28"/>
  <c r="O694" i="28"/>
  <c r="O695" i="28"/>
  <c r="O696" i="28"/>
  <c r="O697" i="28"/>
  <c r="O698" i="28"/>
  <c r="O699" i="28"/>
  <c r="O700" i="28"/>
  <c r="O701" i="28"/>
  <c r="O702" i="28"/>
  <c r="O703" i="28"/>
  <c r="O704" i="28"/>
  <c r="O705" i="28"/>
  <c r="O706" i="28"/>
  <c r="O707" i="28"/>
  <c r="O708" i="28"/>
  <c r="O709" i="28"/>
  <c r="O710" i="28"/>
  <c r="O711" i="28"/>
  <c r="O712" i="28"/>
  <c r="O713" i="28"/>
  <c r="O714" i="28"/>
  <c r="O715" i="28"/>
  <c r="O716" i="28"/>
  <c r="O717" i="28"/>
  <c r="O718" i="28"/>
  <c r="O719" i="28"/>
  <c r="O720" i="28"/>
  <c r="O721" i="28"/>
  <c r="O722" i="28"/>
  <c r="O723" i="28"/>
  <c r="O724" i="28"/>
  <c r="O725" i="28"/>
  <c r="O726" i="28"/>
  <c r="O727" i="28"/>
  <c r="O728" i="28"/>
  <c r="O729" i="28"/>
  <c r="O730" i="28"/>
  <c r="O731" i="28"/>
  <c r="O732" i="28"/>
  <c r="O733" i="28"/>
  <c r="O734" i="28"/>
  <c r="O735" i="28"/>
  <c r="O736" i="28"/>
  <c r="O737" i="28"/>
  <c r="O738" i="28"/>
  <c r="O739" i="28"/>
  <c r="O740" i="28"/>
  <c r="O741" i="28"/>
  <c r="O742" i="28"/>
  <c r="O743" i="28"/>
  <c r="O744" i="28"/>
  <c r="O745" i="28"/>
  <c r="O746" i="28"/>
  <c r="O747" i="28"/>
  <c r="O748" i="28"/>
  <c r="O749" i="28"/>
  <c r="O750" i="28"/>
  <c r="O751" i="28"/>
  <c r="O752" i="28"/>
  <c r="O753" i="28"/>
  <c r="O754" i="28"/>
  <c r="O755" i="28"/>
  <c r="O756" i="28"/>
  <c r="O757" i="28"/>
  <c r="O758" i="28"/>
  <c r="O759" i="28"/>
  <c r="O760" i="28"/>
  <c r="O761" i="28"/>
  <c r="O762" i="28"/>
  <c r="O763" i="28"/>
  <c r="O764" i="28"/>
  <c r="O765" i="28"/>
  <c r="O766" i="28"/>
  <c r="O767" i="28"/>
  <c r="O768" i="28"/>
  <c r="O769" i="28"/>
  <c r="O770" i="28"/>
  <c r="O771" i="28"/>
  <c r="O772" i="28"/>
  <c r="O773" i="28"/>
  <c r="O774" i="28"/>
  <c r="O775" i="28"/>
  <c r="O776" i="28"/>
  <c r="O777" i="28"/>
  <c r="O778" i="28"/>
  <c r="O779" i="28"/>
  <c r="O780" i="28"/>
  <c r="O781" i="28"/>
  <c r="O782" i="28"/>
  <c r="O783" i="28"/>
  <c r="O784" i="28"/>
  <c r="O785" i="28"/>
  <c r="O786" i="28"/>
  <c r="O787" i="28"/>
  <c r="O788" i="28"/>
  <c r="O789" i="28"/>
  <c r="O790" i="28"/>
  <c r="O791" i="28"/>
  <c r="O792" i="28"/>
  <c r="O793" i="28"/>
  <c r="O794" i="28"/>
  <c r="O795" i="28"/>
  <c r="O796" i="28"/>
  <c r="O797" i="28"/>
  <c r="O798" i="28"/>
  <c r="O799" i="28"/>
  <c r="O800" i="28"/>
  <c r="O801" i="28"/>
  <c r="O802" i="28"/>
  <c r="O803" i="28"/>
  <c r="O804" i="28"/>
  <c r="O805" i="28"/>
  <c r="O806" i="28"/>
  <c r="O807" i="28"/>
  <c r="O808" i="28"/>
  <c r="O809" i="28"/>
  <c r="O810" i="28"/>
  <c r="O811" i="28"/>
  <c r="O812" i="28"/>
  <c r="O813" i="28"/>
  <c r="O814" i="28"/>
  <c r="O815" i="28"/>
  <c r="O816" i="28"/>
  <c r="O817" i="28"/>
  <c r="O818" i="28"/>
  <c r="O819" i="28"/>
  <c r="O820" i="28"/>
  <c r="O821" i="28"/>
  <c r="O822" i="28"/>
  <c r="O823" i="28"/>
  <c r="O824" i="28"/>
  <c r="O825" i="28"/>
  <c r="O826" i="28"/>
  <c r="O827" i="28"/>
  <c r="O828" i="28"/>
  <c r="O829" i="28"/>
  <c r="O830" i="28"/>
  <c r="O831" i="28"/>
  <c r="O832" i="28"/>
  <c r="O833" i="28"/>
  <c r="O834" i="28"/>
  <c r="O835" i="28"/>
  <c r="O836" i="28"/>
  <c r="O837" i="28"/>
  <c r="O838" i="28"/>
  <c r="O839" i="28"/>
  <c r="O840" i="28"/>
  <c r="O841" i="28"/>
  <c r="O842" i="28"/>
  <c r="O843" i="28"/>
  <c r="O844" i="28"/>
  <c r="O845" i="28"/>
  <c r="O846" i="28"/>
  <c r="O847" i="28"/>
  <c r="O848" i="28"/>
  <c r="O849" i="28"/>
  <c r="O850" i="28"/>
  <c r="O851" i="28"/>
  <c r="O852" i="28"/>
  <c r="O853" i="28"/>
  <c r="O854" i="28"/>
  <c r="O855" i="28"/>
  <c r="O856" i="28"/>
  <c r="O857" i="28"/>
  <c r="O858" i="28"/>
  <c r="O859" i="28"/>
  <c r="O860" i="28"/>
  <c r="O861" i="28"/>
  <c r="O862" i="28"/>
  <c r="O863" i="28"/>
  <c r="O864" i="28"/>
  <c r="O865" i="28"/>
  <c r="O866" i="28"/>
  <c r="O867" i="28"/>
  <c r="O868" i="28"/>
  <c r="O869" i="28"/>
  <c r="O870" i="28"/>
  <c r="O871" i="28"/>
  <c r="O872" i="28"/>
  <c r="O873" i="28"/>
  <c r="O874" i="28"/>
  <c r="O875" i="28"/>
  <c r="O876" i="28"/>
  <c r="O877" i="28"/>
  <c r="O878" i="28"/>
  <c r="O879" i="28"/>
  <c r="O880" i="28"/>
  <c r="O881" i="28"/>
  <c r="O882" i="28"/>
  <c r="O883" i="28"/>
  <c r="O884" i="28"/>
  <c r="O885" i="28"/>
  <c r="O886" i="28"/>
  <c r="O887" i="28"/>
  <c r="O888" i="28"/>
  <c r="O889" i="28"/>
  <c r="O890" i="28"/>
  <c r="O891" i="28"/>
  <c r="O892" i="28"/>
  <c r="O893" i="28"/>
  <c r="O894" i="28"/>
  <c r="O895" i="28"/>
  <c r="O896" i="28"/>
  <c r="O897" i="28"/>
  <c r="O898" i="28"/>
  <c r="O899" i="28"/>
  <c r="O900" i="28"/>
  <c r="O901" i="28"/>
  <c r="O902" i="28"/>
  <c r="O903" i="28"/>
  <c r="O904" i="28"/>
  <c r="O905" i="28"/>
  <c r="O906" i="28"/>
  <c r="O907" i="28"/>
  <c r="O908" i="28"/>
  <c r="O909" i="28"/>
  <c r="O910" i="28"/>
  <c r="O911" i="28"/>
  <c r="O912" i="28"/>
  <c r="O913" i="28"/>
  <c r="O914" i="28"/>
  <c r="O915" i="28"/>
  <c r="O916" i="28"/>
  <c r="O917" i="28"/>
  <c r="O918" i="28"/>
  <c r="O919" i="28"/>
  <c r="O920" i="28"/>
  <c r="O921" i="28"/>
  <c r="O922" i="28"/>
  <c r="O923" i="28"/>
  <c r="O924" i="28"/>
  <c r="O925" i="28"/>
  <c r="O926" i="28"/>
  <c r="O927" i="28"/>
  <c r="O928" i="28"/>
  <c r="O929" i="28"/>
  <c r="O930" i="28"/>
  <c r="O931" i="28"/>
  <c r="O932" i="28"/>
  <c r="O933" i="28"/>
  <c r="O934" i="28"/>
  <c r="O935" i="28"/>
  <c r="O936" i="28"/>
  <c r="O937" i="28"/>
  <c r="O938" i="28"/>
  <c r="O939" i="28"/>
  <c r="O940" i="28"/>
  <c r="O941" i="28"/>
  <c r="O942" i="28"/>
  <c r="O943" i="28"/>
  <c r="O944" i="28"/>
  <c r="O945" i="28"/>
  <c r="O946" i="28"/>
  <c r="O947" i="28"/>
  <c r="O948" i="28"/>
  <c r="O949" i="28"/>
  <c r="O950" i="28"/>
  <c r="O951" i="28"/>
  <c r="O952" i="28"/>
  <c r="O953" i="28"/>
  <c r="O954" i="28"/>
  <c r="O955" i="28"/>
  <c r="O956" i="28"/>
  <c r="O957" i="28"/>
  <c r="O958" i="28"/>
  <c r="O959" i="28"/>
  <c r="O960" i="28"/>
  <c r="O961" i="28"/>
  <c r="O962" i="28"/>
  <c r="O963" i="28"/>
  <c r="O964" i="28"/>
  <c r="O965" i="28"/>
  <c r="O966" i="28"/>
  <c r="O967" i="28"/>
  <c r="O968" i="28"/>
  <c r="O969" i="28"/>
  <c r="O970" i="28"/>
  <c r="O971" i="28"/>
  <c r="O972" i="28"/>
  <c r="O973" i="28"/>
  <c r="O974" i="28"/>
  <c r="O975" i="28"/>
  <c r="O976" i="28"/>
  <c r="O977" i="28"/>
  <c r="O978" i="28"/>
  <c r="O979" i="28"/>
  <c r="O980" i="28"/>
  <c r="O981" i="28"/>
  <c r="O982" i="28"/>
  <c r="O983" i="28"/>
  <c r="O984" i="28"/>
  <c r="O985" i="28"/>
  <c r="O986" i="28"/>
  <c r="O987" i="28"/>
  <c r="O988" i="28"/>
  <c r="O989" i="28"/>
  <c r="O990" i="28"/>
  <c r="O991" i="28"/>
  <c r="O992" i="28"/>
  <c r="O993" i="28"/>
  <c r="O994" i="28"/>
  <c r="O995" i="28"/>
  <c r="O996" i="28"/>
  <c r="O997" i="28"/>
  <c r="O998" i="28"/>
  <c r="O999" i="28"/>
  <c r="O1000" i="28"/>
  <c r="O1001" i="28"/>
  <c r="O1002" i="28"/>
  <c r="O1003" i="28"/>
  <c r="O1004" i="28"/>
  <c r="O1005" i="28"/>
  <c r="O1006" i="28"/>
  <c r="O1007" i="28"/>
  <c r="O1008" i="28"/>
  <c r="O1009" i="28"/>
  <c r="O1010" i="28"/>
  <c r="O1011" i="28"/>
  <c r="O1012" i="28"/>
  <c r="O1013" i="28"/>
  <c r="O1014" i="28"/>
  <c r="O1015" i="28"/>
  <c r="O1016" i="28"/>
  <c r="O1017" i="28"/>
  <c r="O1018" i="28"/>
  <c r="O1019" i="28"/>
  <c r="O1020" i="28"/>
  <c r="O1021" i="28"/>
  <c r="O1022" i="28"/>
  <c r="O1023" i="28"/>
  <c r="O1024" i="28"/>
  <c r="O1025" i="28"/>
  <c r="O1026" i="28"/>
  <c r="O1027" i="28"/>
  <c r="O1028" i="28"/>
  <c r="O1029" i="28"/>
  <c r="O1030" i="28"/>
  <c r="O1031" i="28"/>
  <c r="O1032" i="28"/>
  <c r="O1033" i="28"/>
  <c r="O1034" i="28"/>
  <c r="O1035" i="28"/>
  <c r="O1036" i="28"/>
  <c r="O1037" i="28"/>
  <c r="O1038" i="28"/>
  <c r="O1039" i="28"/>
  <c r="O1040" i="28"/>
  <c r="O1041" i="28"/>
  <c r="O1042" i="28"/>
  <c r="O1043" i="28"/>
  <c r="O1044" i="28"/>
  <c r="O1045" i="28"/>
  <c r="O1046" i="28"/>
  <c r="O1047" i="28"/>
  <c r="O1048" i="28"/>
  <c r="O1049" i="28"/>
  <c r="O1050" i="28"/>
  <c r="O1051" i="28"/>
  <c r="O1052" i="28"/>
  <c r="O1053" i="28"/>
  <c r="O1054" i="28"/>
  <c r="O1055" i="28"/>
  <c r="O1056" i="28"/>
  <c r="O1057" i="28"/>
  <c r="O1058" i="28"/>
  <c r="O1059" i="28"/>
  <c r="O1060" i="28"/>
  <c r="O1061" i="28"/>
  <c r="O1062" i="28"/>
  <c r="O1063" i="28"/>
  <c r="O1064" i="28"/>
  <c r="O1065" i="28"/>
  <c r="O1066" i="28"/>
  <c r="O1067" i="28"/>
  <c r="O1068" i="28"/>
  <c r="O1069" i="28"/>
  <c r="O1070" i="28"/>
  <c r="O1071" i="28"/>
  <c r="O1072" i="28"/>
  <c r="O1073" i="28"/>
  <c r="O1074" i="28"/>
  <c r="O1075" i="28"/>
  <c r="O1076" i="28"/>
  <c r="O1077" i="28"/>
  <c r="O1078" i="28"/>
  <c r="O1079" i="28"/>
  <c r="O1080" i="28"/>
  <c r="O1081" i="28"/>
  <c r="O1082" i="28"/>
  <c r="O1083" i="28"/>
  <c r="O1084" i="28"/>
  <c r="O1085" i="28"/>
  <c r="O1086" i="28"/>
  <c r="O1087" i="28"/>
  <c r="O1088" i="28"/>
  <c r="O1089" i="28"/>
  <c r="O1090" i="28"/>
  <c r="O1091" i="28"/>
  <c r="O1092" i="28"/>
  <c r="O1093" i="28"/>
  <c r="O1094" i="28"/>
  <c r="O1095" i="28"/>
  <c r="O1096" i="28"/>
  <c r="O1097" i="28"/>
  <c r="O1098" i="28"/>
  <c r="O1099" i="28"/>
  <c r="O1100" i="28"/>
  <c r="O1101" i="28"/>
  <c r="O1102" i="28"/>
  <c r="O1103" i="28"/>
  <c r="O1104" i="28"/>
  <c r="O1105" i="28"/>
  <c r="O1106" i="28"/>
  <c r="O1107" i="28"/>
  <c r="O1108" i="28"/>
  <c r="O1109" i="28"/>
  <c r="O1110" i="28"/>
  <c r="O1111" i="28"/>
  <c r="O1112" i="28"/>
  <c r="O1113" i="28"/>
  <c r="O1114" i="28"/>
  <c r="O1115" i="28"/>
  <c r="O1116" i="28"/>
  <c r="O1117" i="28"/>
  <c r="O1118" i="28"/>
  <c r="O1119" i="28"/>
  <c r="O1120" i="28"/>
  <c r="O1121" i="28"/>
  <c r="O1122" i="28"/>
  <c r="O1123" i="28"/>
  <c r="O1124" i="28"/>
  <c r="O1125" i="28"/>
  <c r="O1126" i="28"/>
  <c r="O1127" i="28"/>
  <c r="O1128" i="28"/>
  <c r="O1129" i="28"/>
  <c r="O1130" i="28"/>
  <c r="O1131" i="28"/>
  <c r="O1132" i="28"/>
  <c r="O1133" i="28"/>
  <c r="O1134" i="28"/>
  <c r="O1135" i="28"/>
  <c r="O1136" i="28"/>
  <c r="O1137" i="28"/>
  <c r="O1138" i="28"/>
  <c r="O1139" i="28"/>
  <c r="O1140" i="28"/>
  <c r="O1141" i="28"/>
  <c r="O1142" i="28"/>
  <c r="O1143" i="28"/>
  <c r="O1144" i="28"/>
  <c r="O1145" i="28"/>
  <c r="O1146" i="28"/>
  <c r="O1147" i="28"/>
  <c r="O1148" i="28"/>
  <c r="O1149" i="28"/>
  <c r="O1150" i="28"/>
  <c r="O1151" i="28"/>
  <c r="O1152" i="28"/>
  <c r="O1153" i="28"/>
  <c r="O1154" i="28"/>
  <c r="O1155" i="28"/>
  <c r="O1156" i="28"/>
  <c r="O1157" i="28"/>
  <c r="O1158" i="28"/>
  <c r="O1159" i="28"/>
  <c r="O1160" i="28"/>
  <c r="O1161" i="28"/>
  <c r="O1162" i="28"/>
  <c r="O1163" i="28"/>
  <c r="O1164" i="28"/>
  <c r="O1165" i="28"/>
  <c r="O1166" i="28"/>
  <c r="O1167" i="28"/>
  <c r="O1168" i="28"/>
  <c r="O1169" i="28"/>
  <c r="O1170" i="28"/>
  <c r="O1171" i="28"/>
  <c r="O1172" i="28"/>
  <c r="O1173" i="28"/>
  <c r="O1174" i="28"/>
  <c r="O1175" i="28"/>
  <c r="O1176" i="28"/>
  <c r="O1177" i="28"/>
  <c r="O1178" i="28"/>
  <c r="O1179" i="28"/>
  <c r="O1180" i="28"/>
  <c r="O1181" i="28"/>
  <c r="O1182" i="28"/>
  <c r="O1183" i="28"/>
  <c r="O1184" i="28"/>
  <c r="O1185" i="28"/>
  <c r="O1186" i="28"/>
  <c r="O1187" i="28"/>
  <c r="O1188" i="28"/>
  <c r="O1189" i="28"/>
  <c r="O1190" i="28"/>
  <c r="O1191" i="28"/>
  <c r="O1192" i="28"/>
  <c r="O1193" i="28"/>
  <c r="O1194" i="28"/>
  <c r="O1195" i="28"/>
  <c r="O1196" i="28"/>
  <c r="O1197" i="28"/>
  <c r="O1198" i="28"/>
  <c r="O1199" i="28"/>
  <c r="O1200" i="28"/>
  <c r="O1201" i="28"/>
  <c r="O1202" i="28"/>
  <c r="O1203" i="28"/>
  <c r="O1204" i="28"/>
  <c r="O1205" i="28"/>
  <c r="O1206" i="28"/>
  <c r="O1207" i="28"/>
  <c r="O1208" i="28"/>
  <c r="O1209" i="28"/>
  <c r="O1210" i="28"/>
  <c r="O1211" i="28"/>
  <c r="O1212" i="28"/>
  <c r="O1213" i="28"/>
  <c r="O1214" i="28"/>
  <c r="O1215" i="28"/>
  <c r="O1216" i="28"/>
  <c r="O1217" i="28"/>
  <c r="O1218" i="28"/>
  <c r="O1219" i="28"/>
  <c r="O1220" i="28"/>
  <c r="O1221" i="28"/>
  <c r="O1222" i="28"/>
  <c r="O1223" i="28"/>
  <c r="O1224" i="28"/>
  <c r="O1225" i="28"/>
  <c r="O1226" i="28"/>
  <c r="O1227" i="28"/>
  <c r="O1228" i="28"/>
  <c r="O1229" i="28"/>
  <c r="O1230" i="28"/>
  <c r="O1231" i="28"/>
  <c r="O1232" i="28"/>
  <c r="O1233" i="28"/>
  <c r="O1234" i="28"/>
  <c r="O1235" i="28"/>
  <c r="O1236" i="28"/>
  <c r="O1237" i="28"/>
  <c r="O1238" i="28"/>
  <c r="O1239" i="28"/>
  <c r="O1240" i="28"/>
  <c r="O1241" i="28"/>
  <c r="O1242" i="28"/>
  <c r="O1243" i="28"/>
  <c r="O1244" i="28"/>
  <c r="O1245" i="28"/>
  <c r="O1246" i="28"/>
  <c r="O1247" i="28"/>
  <c r="O1248" i="28"/>
  <c r="O1249" i="28"/>
  <c r="O1250" i="28"/>
  <c r="O1251" i="28"/>
  <c r="O1252" i="28"/>
  <c r="O1253" i="28"/>
  <c r="O1254" i="28"/>
  <c r="O1255" i="28"/>
  <c r="O1256" i="28"/>
  <c r="O1257" i="28"/>
  <c r="O1258" i="28"/>
  <c r="O1259" i="28"/>
  <c r="O1260" i="28"/>
  <c r="O1261" i="28"/>
  <c r="O1262" i="28"/>
  <c r="O1263" i="28"/>
  <c r="O1264" i="28"/>
  <c r="O1265" i="28"/>
  <c r="O1266" i="28"/>
  <c r="O1267" i="28"/>
  <c r="O1268" i="28"/>
  <c r="O1269" i="28"/>
  <c r="O1270" i="28"/>
  <c r="O1271" i="28"/>
  <c r="O1272" i="28"/>
  <c r="O1273" i="28"/>
  <c r="O1274" i="28"/>
  <c r="O1275" i="28"/>
  <c r="O1276" i="28"/>
  <c r="O1277" i="28"/>
  <c r="O1278" i="28"/>
  <c r="O1279" i="28"/>
  <c r="O1280" i="28"/>
  <c r="O1281" i="28"/>
  <c r="O1282" i="28"/>
  <c r="O1283" i="28"/>
  <c r="O1284" i="28"/>
  <c r="O1285" i="28"/>
  <c r="O1286" i="28"/>
  <c r="O1287" i="28"/>
  <c r="O1288" i="28"/>
  <c r="O1289" i="28"/>
  <c r="O1290" i="28"/>
  <c r="O1291" i="28"/>
  <c r="O1292" i="28"/>
  <c r="O1293" i="28"/>
  <c r="O1294" i="28"/>
  <c r="O1295" i="28"/>
  <c r="O1296" i="28"/>
  <c r="O1297" i="28"/>
  <c r="O1298" i="28"/>
  <c r="O1299" i="28"/>
  <c r="O1300" i="28"/>
  <c r="O1301" i="28"/>
  <c r="O1302" i="28"/>
  <c r="O1303" i="28"/>
  <c r="O1304" i="28"/>
  <c r="O1305" i="28"/>
  <c r="O1306" i="28"/>
  <c r="O1307" i="28"/>
  <c r="O1308" i="28"/>
  <c r="O1309" i="28"/>
  <c r="O1310" i="28"/>
  <c r="O1311" i="28"/>
  <c r="O1312" i="28"/>
  <c r="O1313" i="28"/>
  <c r="O1314" i="28"/>
  <c r="O1315" i="28"/>
  <c r="O1316" i="28"/>
  <c r="O1317" i="28"/>
  <c r="O1318" i="28"/>
  <c r="O1319" i="28"/>
  <c r="O1320" i="28"/>
  <c r="O1321" i="28"/>
  <c r="O1322" i="28"/>
  <c r="O1323" i="28"/>
  <c r="O1324" i="28"/>
  <c r="O1325" i="28"/>
  <c r="O1326" i="28"/>
  <c r="O1327" i="28"/>
  <c r="O1328" i="28"/>
  <c r="O1329" i="28"/>
  <c r="O1330" i="28"/>
  <c r="O1331" i="28"/>
  <c r="O1332" i="28"/>
  <c r="O1333" i="28"/>
  <c r="O1334" i="28"/>
  <c r="O1335" i="28"/>
  <c r="O1336" i="28"/>
  <c r="O1337" i="28"/>
  <c r="O1338" i="28"/>
  <c r="O1339" i="28"/>
  <c r="O1340" i="28"/>
  <c r="O1341" i="28"/>
  <c r="O1342" i="28"/>
  <c r="O1343" i="28"/>
  <c r="O1344" i="28"/>
  <c r="O1345" i="28"/>
  <c r="O1346" i="28"/>
  <c r="O1347" i="28"/>
  <c r="O1348" i="28"/>
  <c r="O1349" i="28"/>
  <c r="O1350" i="28"/>
  <c r="O1351" i="28"/>
  <c r="O1352" i="28"/>
  <c r="O1353" i="28"/>
  <c r="O1354" i="28"/>
  <c r="O1355" i="28"/>
  <c r="O1356" i="28"/>
  <c r="O1357" i="28"/>
  <c r="O1358" i="28"/>
  <c r="O1359" i="28"/>
  <c r="O1360" i="28"/>
  <c r="O1361" i="28"/>
  <c r="O1362" i="28"/>
  <c r="O1363" i="28"/>
  <c r="O1364" i="28"/>
  <c r="O1365" i="28"/>
  <c r="O1366" i="28"/>
  <c r="O1367" i="28"/>
  <c r="O1368" i="28"/>
  <c r="O1369" i="28"/>
  <c r="O1370" i="28"/>
  <c r="O1371" i="28"/>
  <c r="O1372" i="28"/>
  <c r="O1373" i="28"/>
  <c r="O1374" i="28"/>
  <c r="O1375" i="28"/>
  <c r="O1376" i="28"/>
  <c r="O1377" i="28"/>
  <c r="O1378" i="28"/>
  <c r="O1379" i="28"/>
  <c r="O1380" i="28"/>
  <c r="O1381" i="28"/>
  <c r="O1382" i="28"/>
  <c r="O1383" i="28"/>
  <c r="O1384" i="28"/>
  <c r="O1385" i="28"/>
  <c r="O1386" i="28"/>
  <c r="O1387" i="28"/>
  <c r="O1388" i="28"/>
  <c r="O1389" i="28"/>
  <c r="O1390" i="28"/>
  <c r="O1391" i="28"/>
  <c r="O1392" i="28"/>
  <c r="O1393" i="28"/>
  <c r="O1394" i="28"/>
  <c r="O1395" i="28"/>
  <c r="O1396" i="28"/>
  <c r="O1397" i="28"/>
  <c r="O1398" i="28"/>
  <c r="O1399" i="28"/>
  <c r="O1400" i="28"/>
  <c r="O1401" i="28"/>
  <c r="O1402" i="28"/>
  <c r="O1403" i="28"/>
  <c r="O1404" i="28"/>
  <c r="O1405" i="28"/>
  <c r="O1406" i="28"/>
  <c r="O1407" i="28"/>
  <c r="O1408" i="28"/>
  <c r="O1409" i="28"/>
  <c r="O1410" i="28"/>
  <c r="O1411" i="28"/>
  <c r="O1412" i="28"/>
  <c r="O1413" i="28"/>
  <c r="O1414" i="28"/>
  <c r="O1415" i="28"/>
  <c r="O1416" i="28"/>
  <c r="O1417" i="28"/>
  <c r="O1418" i="28"/>
  <c r="O1419" i="28"/>
  <c r="O1420" i="28"/>
  <c r="O1421" i="28"/>
  <c r="O1422" i="28"/>
  <c r="O1423" i="28"/>
  <c r="O1424" i="28"/>
  <c r="O1425" i="28"/>
  <c r="O1426" i="28"/>
  <c r="O1427" i="28"/>
  <c r="O1428" i="28"/>
  <c r="O1429" i="28"/>
  <c r="O1430" i="28"/>
  <c r="O1431" i="28"/>
  <c r="O1432" i="28"/>
  <c r="O1433" i="28"/>
  <c r="O1434" i="28"/>
  <c r="O1435" i="28"/>
  <c r="O1436" i="28"/>
  <c r="O1437" i="28"/>
  <c r="O1438" i="28"/>
  <c r="O1439" i="28"/>
  <c r="O1440" i="28"/>
  <c r="O1441" i="28"/>
  <c r="O1442" i="28"/>
  <c r="O1443" i="28"/>
  <c r="O1444" i="28"/>
  <c r="O1445" i="28"/>
  <c r="O1446" i="28"/>
  <c r="O1447" i="28"/>
  <c r="O1448" i="28"/>
  <c r="O1449" i="28"/>
  <c r="O1450" i="28"/>
  <c r="O1451" i="28"/>
  <c r="O1452" i="28"/>
  <c r="O1453" i="28"/>
  <c r="O1454" i="28"/>
  <c r="O1455" i="28"/>
  <c r="O1456" i="28"/>
  <c r="O1457" i="28"/>
  <c r="O1458" i="28"/>
  <c r="O1459" i="28"/>
  <c r="O1460" i="28"/>
  <c r="O1461" i="28"/>
  <c r="O1462" i="28"/>
  <c r="O1463" i="28"/>
  <c r="O1464" i="28"/>
  <c r="O1465" i="28"/>
  <c r="O1466" i="28"/>
  <c r="O1467" i="28"/>
  <c r="O1468" i="28"/>
  <c r="O1469" i="28"/>
  <c r="O1470" i="28"/>
  <c r="O1471" i="28"/>
  <c r="O1472" i="28"/>
  <c r="O1473" i="28"/>
  <c r="O1474" i="28"/>
  <c r="O1475" i="28"/>
  <c r="O1476" i="28"/>
  <c r="O1477" i="28"/>
  <c r="O1478" i="28"/>
  <c r="O1479" i="28"/>
  <c r="O1480" i="28"/>
  <c r="O1481" i="28"/>
  <c r="O1482" i="28"/>
  <c r="O1483" i="28"/>
  <c r="O1484" i="28"/>
  <c r="O1485" i="28"/>
  <c r="O1486" i="28"/>
  <c r="O1487" i="28"/>
  <c r="O1488" i="28"/>
  <c r="O1489" i="28"/>
  <c r="O1490" i="28"/>
  <c r="O1491" i="28"/>
  <c r="O1492" i="28"/>
  <c r="O1493" i="28"/>
  <c r="O1494" i="28"/>
  <c r="O1495" i="28"/>
  <c r="O1496" i="28"/>
  <c r="O1497" i="28"/>
  <c r="O1498" i="28"/>
  <c r="O1499" i="28"/>
  <c r="O1500" i="28"/>
  <c r="O1501" i="28"/>
  <c r="O1502" i="28"/>
  <c r="O1503" i="28"/>
  <c r="O1504" i="28"/>
  <c r="O1505" i="28"/>
  <c r="O1506" i="28"/>
  <c r="O1507" i="28"/>
  <c r="O1508" i="28"/>
  <c r="O1509" i="28"/>
  <c r="O1510" i="28"/>
  <c r="O1511" i="28"/>
  <c r="O1512" i="28"/>
  <c r="O1513" i="28"/>
  <c r="O1514" i="28"/>
  <c r="O1515" i="28"/>
  <c r="O1516" i="28"/>
  <c r="O1517" i="28"/>
  <c r="O1518" i="28"/>
  <c r="O1519" i="28"/>
  <c r="O1520" i="28"/>
  <c r="O1521" i="28"/>
  <c r="O1522" i="28"/>
  <c r="O1523" i="28"/>
  <c r="O1524" i="28"/>
  <c r="O1525" i="28"/>
  <c r="O1526" i="28"/>
  <c r="O1527" i="28"/>
  <c r="O1528" i="28"/>
  <c r="O1529" i="28"/>
  <c r="O1530" i="28"/>
  <c r="O1531" i="28"/>
  <c r="O1532" i="28"/>
  <c r="O1533" i="28"/>
  <c r="O1534" i="28"/>
  <c r="O1535" i="28"/>
  <c r="O1536" i="28"/>
  <c r="O1537" i="28"/>
  <c r="O1538" i="28"/>
  <c r="O1539" i="28"/>
  <c r="O1540" i="28"/>
  <c r="O1541" i="28"/>
  <c r="O1542" i="28"/>
  <c r="O1543" i="28"/>
  <c r="O1544" i="28"/>
  <c r="O1545" i="28"/>
  <c r="O1546" i="28"/>
  <c r="O1547" i="28"/>
  <c r="O1548" i="28"/>
  <c r="O1549" i="28"/>
  <c r="O1550" i="28"/>
  <c r="O1551" i="28"/>
  <c r="O1552" i="28"/>
  <c r="O1553" i="28"/>
  <c r="O1554" i="28"/>
  <c r="O1555" i="28"/>
  <c r="O1556" i="28"/>
  <c r="O1557" i="28"/>
  <c r="O1558" i="28"/>
  <c r="O1559" i="28"/>
  <c r="O1560" i="28"/>
  <c r="O1561" i="28"/>
  <c r="O1562" i="28"/>
  <c r="O1563" i="28"/>
  <c r="O1564" i="28"/>
  <c r="O1565" i="28"/>
  <c r="O1566" i="28"/>
  <c r="O1567" i="28"/>
  <c r="O1568" i="28"/>
  <c r="O1569" i="28"/>
  <c r="O1570" i="28"/>
  <c r="O1571" i="28"/>
  <c r="O1572" i="28"/>
  <c r="O1573" i="28"/>
  <c r="O1574" i="28"/>
  <c r="O1575" i="28"/>
  <c r="O1576" i="28"/>
  <c r="O1577" i="28"/>
  <c r="O1578" i="28"/>
  <c r="O1579" i="28"/>
  <c r="O1580" i="28"/>
  <c r="O1581" i="28"/>
  <c r="O1582" i="28"/>
  <c r="O1583" i="28"/>
  <c r="O1584" i="28"/>
  <c r="O1585" i="28"/>
  <c r="O1586" i="28"/>
  <c r="O1587" i="28"/>
  <c r="O1588" i="28"/>
  <c r="O1589" i="28"/>
  <c r="O1590" i="28"/>
  <c r="O1591" i="28"/>
  <c r="O1592" i="28"/>
  <c r="O1593" i="28"/>
  <c r="O1594" i="28"/>
  <c r="O1595" i="28"/>
  <c r="O1596" i="28"/>
  <c r="O1597" i="28"/>
  <c r="O1598" i="28"/>
  <c r="O1599" i="28"/>
  <c r="O1600" i="28"/>
  <c r="O1601" i="28"/>
  <c r="O1602" i="28"/>
  <c r="O1603" i="28"/>
  <c r="O1604" i="28"/>
  <c r="O1605" i="28"/>
  <c r="O1606" i="28"/>
  <c r="O1607" i="28"/>
  <c r="O1608" i="28"/>
  <c r="O1609" i="28"/>
  <c r="O1610" i="28"/>
  <c r="O1611" i="28"/>
  <c r="O1612" i="28"/>
  <c r="O1613" i="28"/>
  <c r="O1614" i="28"/>
  <c r="O1615" i="28"/>
  <c r="O1616" i="28"/>
  <c r="O1617" i="28"/>
  <c r="O1618" i="28"/>
  <c r="O1619" i="28"/>
  <c r="O1620" i="28"/>
  <c r="O1621" i="28"/>
  <c r="O1622" i="28"/>
  <c r="O1623" i="28"/>
  <c r="O1624" i="28"/>
  <c r="O1625" i="28"/>
  <c r="O1626" i="28"/>
  <c r="O1627" i="28"/>
  <c r="O1628" i="28"/>
  <c r="O1629" i="28"/>
  <c r="O1630" i="28"/>
  <c r="O1631" i="28"/>
  <c r="O1632" i="28"/>
  <c r="O1633" i="28"/>
  <c r="O1634" i="28"/>
  <c r="O1635" i="28"/>
  <c r="O1636" i="28"/>
  <c r="O1637" i="28"/>
  <c r="O1638" i="28"/>
  <c r="O1639" i="28"/>
  <c r="O1640" i="28"/>
  <c r="O1641" i="28"/>
  <c r="O1642" i="28"/>
  <c r="O1643" i="28"/>
  <c r="O1644" i="28"/>
  <c r="O1645" i="28"/>
  <c r="O1646" i="28"/>
  <c r="O1647" i="28"/>
  <c r="O1648" i="28"/>
  <c r="O1649" i="28"/>
  <c r="O1650" i="28"/>
  <c r="O1651" i="28"/>
  <c r="O1652" i="28"/>
  <c r="O1653" i="28"/>
  <c r="O1654" i="28"/>
  <c r="O1655" i="28"/>
  <c r="O1656" i="28"/>
  <c r="O1657" i="28"/>
  <c r="O1658" i="28"/>
  <c r="O1659" i="28"/>
  <c r="O1660" i="28"/>
  <c r="O1661" i="28"/>
  <c r="O1662" i="28"/>
  <c r="O1663" i="28"/>
  <c r="O1664" i="28"/>
  <c r="O1665" i="28"/>
  <c r="O1666" i="28"/>
  <c r="O1667" i="28"/>
  <c r="O1668" i="28"/>
  <c r="O1669" i="28"/>
  <c r="O1670" i="28"/>
  <c r="O1671" i="28"/>
  <c r="O1672" i="28"/>
  <c r="O1673" i="28"/>
  <c r="O1674" i="28"/>
  <c r="O1675" i="28"/>
  <c r="O1676" i="28"/>
  <c r="O1677" i="28"/>
  <c r="O1678" i="28"/>
  <c r="O1679" i="28"/>
  <c r="O1680" i="28"/>
  <c r="O1681" i="28"/>
  <c r="O1682" i="28"/>
  <c r="O1683" i="28"/>
  <c r="O1684" i="28"/>
  <c r="O1685" i="28"/>
  <c r="O1686" i="28"/>
  <c r="O1687" i="28"/>
  <c r="O1688" i="28"/>
  <c r="O1689" i="28"/>
  <c r="O1690" i="28"/>
  <c r="O1691" i="28"/>
  <c r="O1692" i="28"/>
  <c r="O1693" i="28"/>
  <c r="O1694" i="28"/>
  <c r="O1695" i="28"/>
  <c r="O1696" i="28"/>
  <c r="O1697" i="28"/>
  <c r="O1698" i="28"/>
  <c r="O1699" i="28"/>
  <c r="O1700" i="28"/>
  <c r="O1701" i="28"/>
  <c r="O1702" i="28"/>
  <c r="O1703" i="28"/>
  <c r="O1704" i="28"/>
  <c r="O1705" i="28"/>
  <c r="O1706" i="28"/>
  <c r="O1707" i="28"/>
  <c r="O1708" i="28"/>
  <c r="O1709" i="28"/>
  <c r="O1710" i="28"/>
  <c r="O1711" i="28"/>
  <c r="O1712" i="28"/>
  <c r="O1713" i="28"/>
  <c r="O1714" i="28"/>
  <c r="O1715" i="28"/>
  <c r="O1716" i="28"/>
  <c r="O1717" i="28"/>
  <c r="O1718" i="28"/>
  <c r="O1719" i="28"/>
  <c r="O1720" i="28"/>
  <c r="O1721" i="28"/>
  <c r="O1722" i="28"/>
  <c r="O1723" i="28"/>
  <c r="O1724" i="28"/>
  <c r="O1725" i="28"/>
  <c r="O1726" i="28"/>
  <c r="O1727" i="28"/>
  <c r="O1728" i="28"/>
  <c r="O1729" i="28"/>
  <c r="O1730" i="28"/>
  <c r="O1731" i="28"/>
  <c r="O1732" i="28"/>
  <c r="O1733" i="28"/>
  <c r="O1734" i="28"/>
  <c r="O1735" i="28"/>
  <c r="O1736" i="28"/>
  <c r="O1737" i="28"/>
  <c r="O1738" i="28"/>
  <c r="O1739" i="28"/>
  <c r="O1740" i="28"/>
  <c r="O1741" i="28"/>
  <c r="O1742" i="28"/>
  <c r="O1743" i="28"/>
  <c r="O1744" i="28"/>
  <c r="O1745" i="28"/>
  <c r="O1746" i="28"/>
  <c r="O1747" i="28"/>
  <c r="O1748" i="28"/>
  <c r="O1749" i="28"/>
  <c r="O1750" i="28"/>
  <c r="O1751" i="28"/>
  <c r="O1752" i="28"/>
  <c r="O1753" i="28"/>
  <c r="O1754" i="28"/>
  <c r="O1755" i="28"/>
  <c r="O1756" i="28"/>
  <c r="O1757" i="28"/>
  <c r="O1758" i="28"/>
  <c r="O1759" i="28"/>
  <c r="O1760" i="28"/>
  <c r="O1761" i="28"/>
  <c r="O1762" i="28"/>
  <c r="O1763" i="28"/>
  <c r="O1764" i="28"/>
  <c r="O1765" i="28"/>
  <c r="O1766" i="28"/>
  <c r="O1767" i="28"/>
  <c r="O1768" i="28"/>
  <c r="O1769" i="28"/>
  <c r="O1770" i="28"/>
  <c r="O1771" i="28"/>
  <c r="O1772" i="28"/>
  <c r="O1773" i="28"/>
  <c r="O1774" i="28"/>
  <c r="O1775" i="28"/>
  <c r="O1776" i="28"/>
  <c r="O1777" i="28"/>
  <c r="O1778" i="28"/>
  <c r="O1779" i="28"/>
  <c r="O1780" i="28"/>
  <c r="O1781" i="28"/>
  <c r="O1782" i="28"/>
  <c r="O1783" i="28"/>
  <c r="O1784" i="28"/>
  <c r="O1785" i="28"/>
  <c r="O1786" i="28"/>
  <c r="O1787" i="28"/>
  <c r="O1788" i="28"/>
  <c r="O1789" i="28"/>
  <c r="O1790" i="28"/>
  <c r="O1791" i="28"/>
  <c r="O1792" i="28"/>
  <c r="O1793" i="28"/>
  <c r="O1794" i="28"/>
  <c r="O1795" i="28"/>
  <c r="O1796" i="28"/>
  <c r="O1797" i="28"/>
  <c r="O1798" i="28"/>
  <c r="O1799" i="28"/>
  <c r="O1800" i="28"/>
  <c r="O1801" i="28"/>
  <c r="O1802" i="28"/>
  <c r="O1803" i="28"/>
  <c r="O1804" i="28"/>
  <c r="O1805" i="28"/>
  <c r="O1806" i="28"/>
  <c r="O1807" i="28"/>
  <c r="O1808" i="28"/>
  <c r="O1809" i="28"/>
  <c r="O1810" i="28"/>
  <c r="O1811" i="28"/>
  <c r="O1812" i="28"/>
  <c r="O1813" i="28"/>
  <c r="O1814" i="28"/>
  <c r="O1815" i="28"/>
  <c r="O1816" i="28"/>
  <c r="O1817" i="28"/>
  <c r="O1818" i="28"/>
  <c r="O1819" i="28"/>
  <c r="O1820" i="28"/>
  <c r="O1821" i="28"/>
  <c r="O1822" i="28"/>
  <c r="O1823" i="28"/>
  <c r="O1824" i="28"/>
  <c r="O1825" i="28"/>
  <c r="O1826" i="28"/>
  <c r="O1827" i="28"/>
  <c r="O1828" i="28"/>
  <c r="O1829" i="28"/>
  <c r="O1830" i="28"/>
  <c r="O1831" i="28"/>
  <c r="O1832" i="28"/>
  <c r="O1833" i="28"/>
  <c r="O1834" i="28"/>
  <c r="O1835" i="28"/>
  <c r="O1836" i="28"/>
  <c r="O1837" i="28"/>
  <c r="O1838" i="28"/>
  <c r="O1839" i="28"/>
  <c r="O1840" i="28"/>
  <c r="O1841" i="28"/>
  <c r="O1842" i="28"/>
  <c r="O1843" i="28"/>
  <c r="O1844" i="28"/>
  <c r="O1845" i="28"/>
  <c r="O1846" i="28"/>
  <c r="O1847" i="28"/>
  <c r="O1848" i="28"/>
  <c r="O1849" i="28"/>
  <c r="O1850" i="28"/>
  <c r="O1851" i="28"/>
  <c r="O1852" i="28"/>
  <c r="O1853" i="28"/>
  <c r="O1854" i="28"/>
  <c r="O1855" i="28"/>
  <c r="O1856" i="28"/>
  <c r="O1857" i="28"/>
  <c r="O1858" i="28"/>
  <c r="O1859" i="28"/>
  <c r="O1860" i="28"/>
  <c r="O1861" i="28"/>
  <c r="O1862" i="28"/>
  <c r="O1863" i="28"/>
  <c r="O1864" i="28"/>
  <c r="O1865" i="28"/>
  <c r="O1866" i="28"/>
  <c r="O1867" i="28"/>
  <c r="O1868" i="28"/>
  <c r="O1869" i="28"/>
  <c r="O1870" i="28"/>
  <c r="O1871" i="28"/>
  <c r="O1872" i="28"/>
  <c r="O1873" i="28"/>
  <c r="O1874" i="28"/>
  <c r="O1875" i="28"/>
  <c r="O1876" i="28"/>
  <c r="O1877" i="28"/>
  <c r="O1878" i="28"/>
  <c r="O1879" i="28"/>
  <c r="O1880" i="28"/>
  <c r="O1881" i="28"/>
  <c r="O1882" i="28"/>
  <c r="O1883" i="28"/>
  <c r="O1884" i="28"/>
  <c r="O1885" i="28"/>
  <c r="O1886" i="28"/>
  <c r="O1887" i="28"/>
  <c r="O1888" i="28"/>
  <c r="O1889" i="28"/>
  <c r="O1890" i="28"/>
  <c r="O1891" i="28"/>
  <c r="O1892" i="28"/>
  <c r="O1893" i="28"/>
  <c r="O1894" i="28"/>
  <c r="O1895" i="28"/>
  <c r="O1896" i="28"/>
  <c r="O1897" i="28"/>
  <c r="O1898" i="28"/>
  <c r="O1899" i="28"/>
  <c r="O1900" i="28"/>
  <c r="O1901" i="28"/>
  <c r="O1902" i="28"/>
  <c r="O1903" i="28"/>
  <c r="O1904" i="28"/>
  <c r="O1905" i="28"/>
  <c r="O1906" i="28"/>
  <c r="O1907" i="28"/>
  <c r="O1908" i="28"/>
  <c r="O1909" i="28"/>
  <c r="O1910" i="28"/>
  <c r="O1911" i="28"/>
  <c r="O1912" i="28"/>
  <c r="O1913" i="28"/>
  <c r="O1914" i="28"/>
  <c r="O1915" i="28"/>
  <c r="O1916" i="28"/>
  <c r="O1917" i="28"/>
  <c r="O1918" i="28"/>
  <c r="O1919" i="28"/>
  <c r="O1920" i="28"/>
  <c r="O1921" i="28"/>
  <c r="O1922" i="28"/>
  <c r="O1923" i="28"/>
  <c r="O1924" i="28"/>
  <c r="O1925" i="28"/>
  <c r="O1926" i="28"/>
  <c r="O1927" i="28"/>
  <c r="O1928" i="28"/>
  <c r="O1929" i="28"/>
  <c r="O1930" i="28"/>
  <c r="O1931" i="28"/>
  <c r="O1932" i="28"/>
  <c r="O1933" i="28"/>
  <c r="O1934" i="28"/>
  <c r="O1935" i="28"/>
  <c r="O1936" i="28"/>
  <c r="O1937" i="28"/>
  <c r="O1938" i="28"/>
  <c r="O1939" i="28"/>
  <c r="O1940" i="28"/>
  <c r="O1941" i="28"/>
  <c r="O1942" i="28"/>
  <c r="O1943" i="28"/>
  <c r="O1944" i="28"/>
  <c r="O1945" i="28"/>
  <c r="O1946" i="28"/>
  <c r="O1947" i="28"/>
  <c r="O1948" i="28"/>
  <c r="O1949" i="28"/>
  <c r="O1950" i="28"/>
  <c r="O1951" i="28"/>
  <c r="O1952" i="28"/>
  <c r="O1953" i="28"/>
  <c r="O1954" i="28"/>
  <c r="O1955" i="28"/>
  <c r="O1956" i="28"/>
  <c r="O1957" i="28"/>
  <c r="O1958" i="28"/>
  <c r="O1959" i="28"/>
  <c r="O1960" i="28"/>
  <c r="O1961" i="28"/>
  <c r="O1962" i="28"/>
  <c r="O1963" i="28"/>
  <c r="O1964" i="28"/>
  <c r="O1965" i="28"/>
  <c r="O1966" i="28"/>
  <c r="O1967" i="28"/>
  <c r="O1968" i="28"/>
  <c r="O1969" i="28"/>
  <c r="O1970" i="28"/>
  <c r="O1971" i="28"/>
  <c r="O1972" i="28"/>
  <c r="O1973" i="28"/>
  <c r="O1974" i="28"/>
  <c r="O1975" i="28"/>
  <c r="O1976" i="28"/>
  <c r="O1977" i="28"/>
  <c r="O1978" i="28"/>
  <c r="O1979" i="28"/>
  <c r="O1980" i="28"/>
  <c r="O1981" i="28"/>
  <c r="O1982" i="28"/>
  <c r="O1983" i="28"/>
  <c r="O1984" i="28"/>
  <c r="O1985" i="28"/>
  <c r="O1986" i="28"/>
  <c r="O1987" i="28"/>
  <c r="O1988" i="28"/>
  <c r="O1989" i="28"/>
  <c r="O1990" i="28"/>
  <c r="O1991" i="28"/>
  <c r="O1992" i="28"/>
  <c r="O1993" i="28"/>
  <c r="O1994" i="28"/>
  <c r="O1995" i="28"/>
  <c r="O1996" i="28"/>
  <c r="O1997" i="28"/>
  <c r="O1998" i="28"/>
  <c r="O1999" i="28"/>
  <c r="O2000" i="28"/>
  <c r="O2001" i="28"/>
  <c r="O2002" i="28"/>
  <c r="O2003" i="28"/>
  <c r="O2004" i="28"/>
  <c r="O2005" i="28"/>
  <c r="O2006" i="28"/>
  <c r="O2007" i="28"/>
  <c r="O2008" i="28"/>
  <c r="O2009" i="28"/>
  <c r="O2010" i="28"/>
  <c r="O2011" i="28"/>
  <c r="O2012" i="28"/>
  <c r="O2013" i="28"/>
  <c r="O2014" i="28"/>
  <c r="O2015" i="28"/>
  <c r="O2016" i="28"/>
  <c r="O2017" i="28"/>
  <c r="O2018" i="28"/>
  <c r="O2019" i="28"/>
  <c r="O2020" i="28"/>
  <c r="O2021" i="28"/>
  <c r="O2022" i="28"/>
  <c r="O2023" i="28"/>
  <c r="O2024" i="28"/>
  <c r="O2025" i="28"/>
  <c r="O2026" i="28"/>
  <c r="O2027" i="28"/>
  <c r="O2028" i="28"/>
  <c r="O2029" i="28"/>
  <c r="O2030" i="28"/>
  <c r="O2031" i="28"/>
  <c r="O2032" i="28"/>
  <c r="O2033" i="28"/>
  <c r="O2034" i="28"/>
  <c r="O2035" i="28"/>
  <c r="O2036" i="28"/>
  <c r="O2037" i="28"/>
  <c r="O2038" i="28"/>
  <c r="O2039" i="28"/>
  <c r="O2040" i="28"/>
  <c r="O2041" i="28"/>
  <c r="O2042" i="28"/>
  <c r="O2043" i="28"/>
  <c r="O2044" i="28"/>
  <c r="O2045" i="28"/>
  <c r="O2046" i="28"/>
  <c r="O2047" i="28"/>
  <c r="O2048" i="28"/>
  <c r="O2049" i="28"/>
  <c r="O2050" i="28"/>
  <c r="O2051" i="28"/>
  <c r="O2052" i="28"/>
  <c r="O2053" i="28"/>
  <c r="O2054" i="28"/>
  <c r="O2055" i="28"/>
  <c r="O2056" i="28"/>
  <c r="O2057" i="28"/>
  <c r="O2058" i="28"/>
  <c r="O2059" i="28"/>
  <c r="O2060" i="28"/>
  <c r="O2061" i="28"/>
  <c r="O2062" i="28"/>
  <c r="O2063" i="28"/>
  <c r="O2064" i="28"/>
  <c r="O2065" i="28"/>
  <c r="O2066" i="28"/>
  <c r="O2067" i="28"/>
  <c r="O2068" i="28"/>
  <c r="O2069" i="28"/>
  <c r="O2070" i="28"/>
  <c r="O2071" i="28"/>
  <c r="O2072" i="28"/>
  <c r="O2073" i="28"/>
  <c r="O2074" i="28"/>
  <c r="O2075" i="28"/>
  <c r="O2076" i="28"/>
  <c r="O2077" i="28"/>
  <c r="O2078" i="28"/>
  <c r="O2079" i="28"/>
  <c r="O2080" i="28"/>
  <c r="O2081" i="28"/>
  <c r="O2082" i="28"/>
  <c r="O2083" i="28"/>
  <c r="O2084" i="28"/>
  <c r="O2085" i="28"/>
  <c r="O2086" i="28"/>
  <c r="O2087" i="28"/>
  <c r="O2088" i="28"/>
  <c r="O2089" i="28"/>
  <c r="O2090" i="28"/>
  <c r="O2091" i="28"/>
  <c r="O2092" i="28"/>
  <c r="O2093" i="28"/>
  <c r="O2094" i="28"/>
  <c r="O2095" i="28"/>
  <c r="O2096" i="28"/>
  <c r="O2097" i="28"/>
  <c r="O2098" i="28"/>
  <c r="O2099" i="28"/>
  <c r="O2100" i="28"/>
  <c r="O2101" i="28"/>
  <c r="O2102" i="28"/>
  <c r="O2103" i="28"/>
  <c r="O2104" i="28"/>
  <c r="O2105" i="28"/>
  <c r="O2106" i="28"/>
  <c r="O2107" i="28"/>
  <c r="O2108" i="28"/>
  <c r="O2109" i="28"/>
  <c r="O2110" i="28"/>
  <c r="O2111" i="28"/>
  <c r="O2112" i="28"/>
  <c r="O2113" i="28"/>
  <c r="O2114" i="28"/>
  <c r="O2115" i="28"/>
  <c r="O2116" i="28"/>
  <c r="O2117" i="28"/>
  <c r="O2118" i="28"/>
  <c r="O2119" i="28"/>
  <c r="O2120" i="28"/>
  <c r="O2121" i="28"/>
  <c r="O2122" i="28"/>
  <c r="O2123" i="28"/>
  <c r="O2124" i="28"/>
  <c r="O2125" i="28"/>
  <c r="O2126" i="28"/>
  <c r="O2127" i="28"/>
  <c r="O2128" i="28"/>
  <c r="O2129" i="28"/>
  <c r="O2130" i="28"/>
  <c r="O2131" i="28"/>
  <c r="O2132" i="28"/>
  <c r="O2133" i="28"/>
  <c r="O2134" i="28"/>
  <c r="O2135" i="28"/>
  <c r="O2136" i="28"/>
  <c r="O2137" i="28"/>
  <c r="O2138" i="28"/>
  <c r="O2139" i="28"/>
  <c r="O2140" i="28"/>
  <c r="O2141" i="28"/>
  <c r="O2142" i="28"/>
  <c r="O2143" i="28"/>
  <c r="O2144" i="28"/>
  <c r="O2145" i="28"/>
  <c r="O2146" i="28"/>
  <c r="O2147" i="28"/>
  <c r="O2148" i="28"/>
  <c r="O2149" i="28"/>
  <c r="O2150" i="28"/>
  <c r="O2151" i="28"/>
  <c r="O2152" i="28"/>
  <c r="O2153" i="28"/>
  <c r="O2154" i="28"/>
  <c r="O2155" i="28"/>
  <c r="O2156" i="28"/>
  <c r="O2157" i="28"/>
  <c r="O2158" i="28"/>
  <c r="O2159" i="28"/>
  <c r="O2160" i="28"/>
  <c r="O2161" i="28"/>
  <c r="O2162" i="28"/>
  <c r="O2163" i="28"/>
  <c r="O2164" i="28"/>
  <c r="O2165" i="28"/>
  <c r="O2166" i="28"/>
  <c r="O2167" i="28"/>
  <c r="O2168" i="28"/>
  <c r="O2169" i="28"/>
  <c r="O2170" i="28"/>
  <c r="O2171" i="28"/>
  <c r="O2172" i="28"/>
  <c r="O2173" i="28"/>
  <c r="O2174" i="28"/>
  <c r="O2175" i="28"/>
  <c r="O2176" i="28"/>
  <c r="O2177" i="28"/>
  <c r="O2178" i="28"/>
  <c r="O2179" i="28"/>
  <c r="O2180" i="28"/>
  <c r="O2181" i="28"/>
  <c r="O2182" i="28"/>
  <c r="O2183" i="28"/>
  <c r="O2184" i="28"/>
  <c r="O2185" i="28"/>
  <c r="O2186" i="28"/>
  <c r="O2187" i="28"/>
  <c r="O2188" i="28"/>
  <c r="O2189" i="28"/>
  <c r="O2190" i="28"/>
  <c r="O2191" i="28"/>
  <c r="O2192" i="28"/>
  <c r="O2193" i="28"/>
  <c r="O2194" i="28"/>
  <c r="O2195" i="28"/>
  <c r="O2196" i="28"/>
  <c r="O2197" i="28"/>
  <c r="O2198" i="28"/>
  <c r="O2199" i="28"/>
  <c r="O2200" i="28"/>
  <c r="O2201" i="28"/>
  <c r="O2202" i="28"/>
  <c r="O2203" i="28"/>
  <c r="O2204" i="28"/>
  <c r="O2205" i="28"/>
  <c r="O2206" i="28"/>
  <c r="O2207" i="28"/>
  <c r="O2208" i="28"/>
  <c r="O2209" i="28"/>
  <c r="O2210" i="28"/>
  <c r="O2211" i="28"/>
  <c r="O2212" i="28"/>
  <c r="O2213" i="28"/>
  <c r="O2214" i="28"/>
  <c r="O2215" i="28"/>
  <c r="O2216" i="28"/>
  <c r="O2217" i="28"/>
  <c r="O2218" i="28"/>
  <c r="O2219" i="28"/>
  <c r="O2220" i="28"/>
  <c r="O2221" i="28"/>
  <c r="O2222" i="28"/>
  <c r="O2223" i="28"/>
  <c r="O2224" i="28"/>
  <c r="O2225" i="28"/>
  <c r="O2226" i="28"/>
  <c r="O2227" i="28"/>
  <c r="O2228" i="28"/>
  <c r="O2229" i="28"/>
  <c r="O2230" i="28"/>
  <c r="O2231" i="28"/>
  <c r="O2232" i="28"/>
  <c r="O2233" i="28"/>
  <c r="O2234" i="28"/>
  <c r="O2235" i="28"/>
  <c r="O2236" i="28"/>
  <c r="O2237" i="28"/>
  <c r="O2238" i="28"/>
  <c r="O2239" i="28"/>
  <c r="O2240" i="28"/>
  <c r="O2241" i="28"/>
  <c r="O2242" i="28"/>
  <c r="O2243" i="28"/>
  <c r="O2244" i="28"/>
  <c r="O2245" i="28"/>
  <c r="O2246" i="28"/>
  <c r="O2247" i="28"/>
  <c r="O2248" i="28"/>
  <c r="O2249" i="28"/>
  <c r="O2250" i="28"/>
  <c r="O2251" i="28"/>
  <c r="O2252" i="28"/>
  <c r="O2253" i="28"/>
  <c r="O2254" i="28"/>
  <c r="O2255" i="28"/>
  <c r="O2256" i="28"/>
  <c r="O2257" i="28"/>
  <c r="O2258" i="28"/>
  <c r="O2259" i="28"/>
  <c r="O2260" i="28"/>
  <c r="O2261" i="28"/>
  <c r="O2262" i="28"/>
  <c r="O2263" i="28"/>
  <c r="O2264" i="28"/>
  <c r="O2265" i="28"/>
  <c r="O2266" i="28"/>
  <c r="O2267" i="28"/>
  <c r="O2268" i="28"/>
  <c r="O2269" i="28"/>
  <c r="O2270" i="28"/>
  <c r="O2271" i="28"/>
  <c r="O2272" i="28"/>
  <c r="O2273" i="28"/>
  <c r="O2274" i="28"/>
  <c r="O2275" i="28"/>
  <c r="O2276" i="28"/>
  <c r="O2277" i="28"/>
  <c r="O2278" i="28"/>
  <c r="O2279" i="28"/>
  <c r="O2280" i="28"/>
  <c r="O2281" i="28"/>
  <c r="O2282" i="28"/>
  <c r="O2283" i="28"/>
  <c r="O2284" i="28"/>
  <c r="O2285" i="28"/>
  <c r="O2286" i="28"/>
  <c r="O2287" i="28"/>
  <c r="O2288" i="28"/>
  <c r="O2289" i="28"/>
  <c r="O2290" i="28"/>
  <c r="O2291" i="28"/>
  <c r="O2292" i="28"/>
  <c r="O2293" i="28"/>
  <c r="O2294" i="28"/>
  <c r="O2295" i="28"/>
  <c r="O2296" i="28"/>
  <c r="O2297" i="28"/>
  <c r="O2298" i="28"/>
  <c r="O2299" i="28"/>
  <c r="O2300" i="28"/>
  <c r="O2301" i="28"/>
  <c r="O2302" i="28"/>
  <c r="O2303" i="28"/>
  <c r="O2304" i="28"/>
  <c r="O2305" i="28"/>
  <c r="O2306" i="28"/>
  <c r="O2307" i="28"/>
  <c r="O2308" i="28"/>
  <c r="O2309" i="28"/>
  <c r="O2310" i="28"/>
  <c r="O2311" i="28"/>
  <c r="O2312" i="28"/>
  <c r="O2313" i="28"/>
  <c r="O2314" i="28"/>
  <c r="O2315" i="28"/>
  <c r="O2316" i="28"/>
  <c r="O2317" i="28"/>
  <c r="O2318" i="28"/>
  <c r="O2319" i="28"/>
  <c r="O2320" i="28"/>
  <c r="O2321" i="28"/>
  <c r="O2322" i="28"/>
  <c r="O2323" i="28"/>
  <c r="O2324" i="28"/>
  <c r="O2325" i="28"/>
  <c r="O2326" i="28"/>
  <c r="O2327" i="28"/>
  <c r="O2328" i="28"/>
  <c r="O2329" i="28"/>
  <c r="O2330" i="28"/>
  <c r="O2331" i="28"/>
  <c r="O2332" i="28"/>
  <c r="O2333" i="28"/>
  <c r="O2334" i="28"/>
  <c r="O2335" i="28"/>
  <c r="O2336" i="28"/>
  <c r="O2337" i="28"/>
  <c r="O2338" i="28"/>
  <c r="O2339" i="28"/>
  <c r="O2340" i="28"/>
  <c r="O2341" i="28"/>
  <c r="O2342" i="28"/>
  <c r="O2343" i="28"/>
  <c r="O2344" i="28"/>
  <c r="O2345" i="28"/>
  <c r="O2346" i="28"/>
  <c r="O2347" i="28"/>
  <c r="O2348" i="28"/>
  <c r="O2349" i="28"/>
  <c r="O2350" i="28"/>
  <c r="O2351" i="28"/>
  <c r="O2352" i="28"/>
  <c r="O2353" i="28"/>
  <c r="O2354" i="28"/>
  <c r="O2355" i="28"/>
  <c r="O2356" i="28"/>
  <c r="O2357" i="28"/>
  <c r="O2358" i="28"/>
  <c r="O2359" i="28"/>
  <c r="O2360" i="28"/>
  <c r="O2361" i="28"/>
  <c r="O2362" i="28"/>
  <c r="O2363" i="28"/>
  <c r="O2364" i="28"/>
  <c r="O2365" i="28"/>
  <c r="O2366" i="28"/>
  <c r="O2367" i="28"/>
  <c r="O2368" i="28"/>
  <c r="O2369" i="28"/>
  <c r="O2370" i="28"/>
  <c r="O2371" i="28"/>
  <c r="O2372" i="28"/>
  <c r="O2373" i="28"/>
  <c r="O2374" i="28"/>
  <c r="O2375" i="28"/>
  <c r="O2376" i="28"/>
  <c r="O2377" i="28"/>
  <c r="O2378" i="28"/>
  <c r="O2379" i="28"/>
  <c r="O2380" i="28"/>
  <c r="O2381" i="28"/>
  <c r="O2382" i="28"/>
  <c r="O2383" i="28"/>
  <c r="O2384" i="28"/>
  <c r="O2385" i="28"/>
  <c r="O2386" i="28"/>
  <c r="O2387" i="28"/>
  <c r="O2388" i="28"/>
  <c r="O2389" i="28"/>
  <c r="O2390" i="28"/>
  <c r="O2391" i="28"/>
  <c r="O2392" i="28"/>
  <c r="O2393" i="28"/>
  <c r="O2394" i="28"/>
  <c r="O2395" i="28"/>
  <c r="O2396" i="28"/>
  <c r="O2397" i="28"/>
  <c r="O2398" i="28"/>
  <c r="O2399" i="28"/>
  <c r="O2400" i="28"/>
  <c r="O2401" i="28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M2" i="28" l="1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29" i="28"/>
  <c r="M30" i="28"/>
  <c r="M31" i="28"/>
  <c r="M32" i="28"/>
  <c r="M33" i="28"/>
  <c r="M34" i="28"/>
  <c r="M35" i="28"/>
  <c r="M36" i="28"/>
  <c r="M37" i="28"/>
  <c r="M38" i="28"/>
  <c r="M39" i="28"/>
  <c r="M40" i="28"/>
  <c r="M41" i="28"/>
  <c r="M42" i="28"/>
  <c r="M43" i="28"/>
  <c r="M44" i="28"/>
  <c r="M45" i="28"/>
  <c r="M46" i="28"/>
  <c r="M47" i="28"/>
  <c r="M48" i="28"/>
  <c r="M49" i="28"/>
  <c r="M50" i="28"/>
  <c r="M51" i="28"/>
  <c r="M52" i="28"/>
  <c r="M53" i="28"/>
  <c r="M54" i="28"/>
  <c r="M55" i="28"/>
  <c r="M56" i="28"/>
  <c r="M57" i="28"/>
  <c r="M58" i="28"/>
  <c r="M59" i="28"/>
  <c r="M60" i="28"/>
  <c r="M61" i="28"/>
  <c r="M62" i="28"/>
  <c r="M63" i="28"/>
  <c r="M64" i="28"/>
  <c r="M65" i="28"/>
  <c r="M66" i="28"/>
  <c r="M67" i="28"/>
  <c r="M68" i="28"/>
  <c r="M69" i="28"/>
  <c r="M70" i="28"/>
  <c r="M71" i="28"/>
  <c r="M72" i="28"/>
  <c r="M73" i="28"/>
  <c r="M74" i="28"/>
  <c r="M75" i="28"/>
  <c r="M76" i="28"/>
  <c r="M77" i="28"/>
  <c r="M78" i="28"/>
  <c r="M79" i="28"/>
  <c r="M80" i="28"/>
  <c r="M81" i="28"/>
  <c r="M82" i="28"/>
  <c r="M83" i="28"/>
  <c r="M84" i="28"/>
  <c r="M85" i="28"/>
  <c r="M86" i="28"/>
  <c r="M87" i="28"/>
  <c r="M88" i="28"/>
  <c r="M89" i="28"/>
  <c r="M90" i="28"/>
  <c r="M91" i="28"/>
  <c r="M92" i="28"/>
  <c r="M93" i="28"/>
  <c r="M94" i="28"/>
  <c r="M95" i="28"/>
  <c r="M96" i="28"/>
  <c r="M97" i="28"/>
  <c r="M98" i="28"/>
  <c r="M99" i="28"/>
  <c r="M100" i="28"/>
  <c r="M101" i="28"/>
  <c r="M102" i="28"/>
  <c r="M103" i="28"/>
  <c r="M104" i="28"/>
  <c r="M105" i="28"/>
  <c r="M106" i="28"/>
  <c r="M107" i="28"/>
  <c r="M108" i="28"/>
  <c r="M109" i="28"/>
  <c r="M110" i="28"/>
  <c r="M111" i="28"/>
  <c r="M112" i="28"/>
  <c r="M113" i="28"/>
  <c r="M114" i="28"/>
  <c r="M115" i="28"/>
  <c r="M116" i="28"/>
  <c r="M117" i="28"/>
  <c r="M118" i="28"/>
  <c r="M119" i="28"/>
  <c r="M120" i="28"/>
  <c r="M121" i="28"/>
  <c r="M122" i="28"/>
  <c r="M123" i="28"/>
  <c r="M124" i="28"/>
  <c r="M125" i="28"/>
  <c r="M126" i="28"/>
  <c r="M127" i="28"/>
  <c r="M128" i="28"/>
  <c r="M129" i="28"/>
  <c r="M130" i="28"/>
  <c r="M131" i="28"/>
  <c r="M132" i="28"/>
  <c r="M133" i="28"/>
  <c r="M134" i="28"/>
  <c r="M135" i="28"/>
  <c r="M136" i="28"/>
  <c r="M137" i="28"/>
  <c r="M138" i="28"/>
  <c r="M139" i="28"/>
  <c r="M140" i="28"/>
  <c r="M141" i="28"/>
  <c r="M142" i="28"/>
  <c r="M143" i="28"/>
  <c r="M144" i="28"/>
  <c r="M145" i="28"/>
  <c r="M146" i="28"/>
  <c r="M147" i="28"/>
  <c r="M148" i="28"/>
  <c r="M149" i="28"/>
  <c r="M150" i="28"/>
  <c r="M151" i="28"/>
  <c r="M152" i="28"/>
  <c r="M153" i="28"/>
  <c r="M154" i="28"/>
  <c r="M155" i="28"/>
  <c r="M156" i="28"/>
  <c r="M157" i="28"/>
  <c r="M158" i="28"/>
  <c r="M159" i="28"/>
  <c r="M160" i="28"/>
  <c r="M161" i="28"/>
  <c r="M162" i="28"/>
  <c r="M163" i="28"/>
  <c r="M164" i="28"/>
  <c r="M165" i="28"/>
  <c r="M166" i="28"/>
  <c r="M167" i="28"/>
  <c r="M168" i="28"/>
  <c r="M169" i="28"/>
  <c r="M170" i="28"/>
  <c r="M171" i="28"/>
  <c r="M172" i="28"/>
  <c r="M173" i="28"/>
  <c r="M174" i="28"/>
  <c r="M175" i="28"/>
  <c r="M176" i="28"/>
  <c r="M177" i="28"/>
  <c r="M178" i="28"/>
  <c r="M179" i="28"/>
  <c r="M180" i="28"/>
  <c r="M181" i="28"/>
  <c r="M182" i="28"/>
  <c r="M183" i="28"/>
  <c r="M184" i="28"/>
  <c r="M185" i="28"/>
  <c r="M186" i="28"/>
  <c r="M187" i="28"/>
  <c r="M188" i="28"/>
  <c r="M189" i="28"/>
  <c r="M190" i="28"/>
  <c r="M191" i="28"/>
  <c r="M192" i="28"/>
  <c r="M193" i="28"/>
  <c r="M194" i="28"/>
  <c r="M195" i="28"/>
  <c r="M196" i="28"/>
  <c r="M197" i="28"/>
  <c r="M198" i="28"/>
  <c r="M199" i="28"/>
  <c r="M200" i="28"/>
  <c r="M201" i="28"/>
  <c r="M202" i="28"/>
  <c r="M203" i="28"/>
  <c r="M204" i="28"/>
  <c r="M205" i="28"/>
  <c r="M206" i="28"/>
  <c r="M207" i="28"/>
  <c r="M208" i="28"/>
  <c r="M209" i="28"/>
  <c r="M210" i="28"/>
  <c r="M211" i="28"/>
  <c r="M212" i="28"/>
  <c r="M213" i="28"/>
  <c r="M214" i="28"/>
  <c r="M215" i="28"/>
  <c r="M216" i="28"/>
  <c r="M217" i="28"/>
  <c r="M218" i="28"/>
  <c r="M219" i="28"/>
  <c r="M220" i="28"/>
  <c r="M221" i="28"/>
  <c r="M222" i="28"/>
  <c r="M223" i="28"/>
  <c r="M224" i="28"/>
  <c r="M225" i="28"/>
  <c r="M226" i="28"/>
  <c r="M227" i="28"/>
  <c r="M228" i="28"/>
  <c r="M229" i="28"/>
  <c r="M230" i="28"/>
  <c r="M231" i="28"/>
  <c r="M232" i="28"/>
  <c r="M233" i="28"/>
  <c r="M234" i="28"/>
  <c r="M235" i="28"/>
  <c r="M236" i="28"/>
  <c r="M237" i="28"/>
  <c r="M238" i="28"/>
  <c r="M239" i="28"/>
  <c r="M240" i="28"/>
  <c r="M241" i="28"/>
  <c r="M242" i="28"/>
  <c r="M243" i="28"/>
  <c r="M244" i="28"/>
  <c r="M245" i="28"/>
  <c r="M246" i="28"/>
  <c r="M247" i="28"/>
  <c r="M248" i="28"/>
  <c r="M249" i="28"/>
  <c r="M250" i="28"/>
  <c r="M251" i="28"/>
  <c r="M252" i="28"/>
  <c r="M253" i="28"/>
  <c r="M254" i="28"/>
  <c r="M255" i="28"/>
  <c r="M256" i="28"/>
  <c r="M257" i="28"/>
  <c r="M258" i="28"/>
  <c r="M259" i="28"/>
  <c r="M260" i="28"/>
  <c r="M261" i="28"/>
  <c r="M262" i="28"/>
  <c r="M263" i="28"/>
  <c r="M264" i="28"/>
  <c r="M265" i="28"/>
  <c r="M266" i="28"/>
  <c r="M267" i="28"/>
  <c r="M268" i="28"/>
  <c r="M269" i="28"/>
  <c r="M270" i="28"/>
  <c r="M271" i="28"/>
  <c r="M272" i="28"/>
  <c r="M273" i="28"/>
  <c r="M274" i="28"/>
  <c r="M275" i="28"/>
  <c r="M276" i="28"/>
  <c r="M277" i="28"/>
  <c r="M278" i="28"/>
  <c r="M279" i="28"/>
  <c r="M280" i="28"/>
  <c r="M281" i="28"/>
  <c r="M282" i="28"/>
  <c r="M283" i="28"/>
  <c r="M284" i="28"/>
  <c r="M285" i="28"/>
  <c r="M286" i="28"/>
  <c r="M287" i="28"/>
  <c r="M288" i="28"/>
  <c r="M289" i="28"/>
  <c r="M290" i="28"/>
  <c r="M291" i="28"/>
  <c r="M292" i="28"/>
  <c r="M293" i="28"/>
  <c r="M294" i="28"/>
  <c r="M295" i="28"/>
  <c r="M296" i="28"/>
  <c r="M297" i="28"/>
  <c r="M298" i="28"/>
  <c r="M299" i="28"/>
  <c r="M300" i="28"/>
  <c r="M301" i="28"/>
  <c r="M302" i="28"/>
  <c r="M303" i="28"/>
  <c r="M304" i="28"/>
  <c r="M305" i="28"/>
  <c r="M306" i="28"/>
  <c r="M307" i="28"/>
  <c r="M308" i="28"/>
  <c r="M309" i="28"/>
  <c r="M310" i="28"/>
  <c r="M311" i="28"/>
  <c r="M312" i="28"/>
  <c r="M313" i="28"/>
  <c r="M314" i="28"/>
  <c r="M315" i="28"/>
  <c r="M316" i="28"/>
  <c r="M317" i="28"/>
  <c r="M318" i="28"/>
  <c r="M319" i="28"/>
  <c r="M320" i="28"/>
  <c r="M321" i="28"/>
  <c r="M322" i="28"/>
  <c r="M323" i="28"/>
  <c r="M324" i="28"/>
  <c r="M325" i="28"/>
  <c r="M326" i="28"/>
  <c r="M327" i="28"/>
  <c r="M328" i="28"/>
  <c r="M329" i="28"/>
  <c r="M330" i="28"/>
  <c r="M331" i="28"/>
  <c r="M332" i="28"/>
  <c r="M333" i="28"/>
  <c r="M334" i="28"/>
  <c r="M335" i="28"/>
  <c r="M336" i="28"/>
  <c r="M337" i="28"/>
  <c r="M338" i="28"/>
  <c r="M339" i="28"/>
  <c r="M340" i="28"/>
  <c r="M341" i="28"/>
  <c r="M342" i="28"/>
  <c r="M343" i="28"/>
  <c r="M344" i="28"/>
  <c r="M345" i="28"/>
  <c r="M346" i="28"/>
  <c r="M347" i="28"/>
  <c r="M348" i="28"/>
  <c r="M349" i="28"/>
  <c r="M350" i="28"/>
  <c r="M351" i="28"/>
  <c r="M352" i="28"/>
  <c r="M353" i="28"/>
  <c r="M354" i="28"/>
  <c r="M355" i="28"/>
  <c r="M356" i="28"/>
  <c r="M357" i="28"/>
  <c r="M358" i="28"/>
  <c r="M359" i="28"/>
  <c r="M360" i="28"/>
  <c r="M361" i="28"/>
  <c r="M362" i="28"/>
  <c r="M363" i="28"/>
  <c r="M364" i="28"/>
  <c r="M365" i="28"/>
  <c r="M366" i="28"/>
  <c r="M367" i="28"/>
  <c r="M368" i="28"/>
  <c r="M369" i="28"/>
  <c r="M370" i="28"/>
  <c r="M371" i="28"/>
  <c r="M372" i="28"/>
  <c r="M373" i="28"/>
  <c r="M374" i="28"/>
  <c r="M375" i="28"/>
  <c r="M376" i="28"/>
  <c r="M377" i="28"/>
  <c r="M378" i="28"/>
  <c r="M379" i="28"/>
  <c r="M380" i="28"/>
  <c r="M381" i="28"/>
  <c r="M382" i="28"/>
  <c r="M383" i="28"/>
  <c r="M384" i="28"/>
  <c r="M385" i="28"/>
  <c r="M386" i="28"/>
  <c r="M387" i="28"/>
  <c r="M388" i="28"/>
  <c r="M389" i="28"/>
  <c r="M390" i="28"/>
  <c r="M391" i="28"/>
  <c r="M392" i="28"/>
  <c r="M393" i="28"/>
  <c r="M394" i="28"/>
  <c r="M395" i="28"/>
  <c r="M396" i="28"/>
  <c r="M397" i="28"/>
  <c r="M398" i="28"/>
  <c r="M399" i="28"/>
  <c r="M400" i="28"/>
  <c r="M401" i="28"/>
  <c r="M402" i="28"/>
  <c r="M403" i="28"/>
  <c r="M404" i="28"/>
  <c r="M405" i="28"/>
  <c r="M406" i="28"/>
  <c r="M407" i="28"/>
  <c r="M408" i="28"/>
  <c r="M409" i="28"/>
  <c r="M410" i="28"/>
  <c r="M411" i="28"/>
  <c r="M412" i="28"/>
  <c r="M413" i="28"/>
  <c r="M414" i="28"/>
  <c r="M415" i="28"/>
  <c r="M416" i="28"/>
  <c r="M417" i="28"/>
  <c r="M418" i="28"/>
  <c r="M419" i="28"/>
  <c r="M420" i="28"/>
  <c r="M421" i="28"/>
  <c r="M422" i="28"/>
  <c r="M423" i="28"/>
  <c r="M424" i="28"/>
  <c r="M425" i="28"/>
  <c r="M426" i="28"/>
  <c r="M427" i="28"/>
  <c r="M428" i="28"/>
  <c r="M429" i="28"/>
  <c r="M430" i="28"/>
  <c r="M431" i="28"/>
  <c r="M432" i="28"/>
  <c r="M433" i="28"/>
  <c r="M434" i="28"/>
  <c r="M435" i="28"/>
  <c r="M436" i="28"/>
  <c r="M437" i="28"/>
  <c r="M438" i="28"/>
  <c r="M439" i="28"/>
  <c r="M440" i="28"/>
  <c r="M441" i="28"/>
  <c r="M442" i="28"/>
  <c r="M443" i="28"/>
  <c r="M444" i="28"/>
  <c r="M445" i="28"/>
  <c r="M446" i="28"/>
  <c r="M447" i="28"/>
  <c r="M448" i="28"/>
  <c r="M449" i="28"/>
  <c r="M450" i="28"/>
  <c r="M451" i="28"/>
  <c r="M452" i="28"/>
  <c r="M453" i="28"/>
  <c r="M454" i="28"/>
  <c r="M455" i="28"/>
  <c r="M456" i="28"/>
  <c r="M457" i="28"/>
  <c r="M458" i="28"/>
  <c r="M459" i="28"/>
  <c r="M460" i="28"/>
  <c r="M461" i="28"/>
  <c r="M462" i="28"/>
  <c r="M463" i="28"/>
  <c r="M464" i="28"/>
  <c r="M465" i="28"/>
  <c r="M466" i="28"/>
  <c r="M467" i="28"/>
  <c r="M468" i="28"/>
  <c r="M469" i="28"/>
  <c r="M470" i="28"/>
  <c r="M471" i="28"/>
  <c r="M472" i="28"/>
  <c r="M473" i="28"/>
  <c r="M474" i="28"/>
  <c r="M475" i="28"/>
  <c r="M476" i="28"/>
  <c r="M477" i="28"/>
  <c r="M478" i="28"/>
  <c r="M479" i="28"/>
  <c r="M480" i="28"/>
  <c r="M481" i="28"/>
  <c r="M482" i="28"/>
  <c r="M483" i="28"/>
  <c r="M484" i="28"/>
  <c r="M485" i="28"/>
  <c r="M486" i="28"/>
  <c r="M487" i="28"/>
  <c r="M488" i="28"/>
  <c r="M489" i="28"/>
  <c r="M490" i="28"/>
  <c r="M491" i="28"/>
  <c r="M492" i="28"/>
  <c r="M493" i="28"/>
  <c r="M494" i="28"/>
  <c r="M495" i="28"/>
  <c r="M496" i="28"/>
  <c r="M497" i="28"/>
  <c r="M498" i="28"/>
  <c r="M499" i="28"/>
  <c r="M500" i="28"/>
  <c r="M501" i="28"/>
  <c r="M502" i="28"/>
  <c r="M503" i="28"/>
  <c r="M504" i="28"/>
  <c r="M505" i="28"/>
  <c r="M506" i="28"/>
  <c r="M507" i="28"/>
  <c r="M508" i="28"/>
  <c r="M509" i="28"/>
  <c r="M510" i="28"/>
  <c r="M511" i="28"/>
  <c r="M512" i="28"/>
  <c r="M513" i="28"/>
  <c r="M514" i="28"/>
  <c r="M515" i="28"/>
  <c r="M516" i="28"/>
  <c r="M517" i="28"/>
  <c r="M518" i="28"/>
  <c r="M519" i="28"/>
  <c r="M520" i="28"/>
  <c r="M521" i="28"/>
  <c r="M522" i="28"/>
  <c r="M523" i="28"/>
  <c r="M524" i="28"/>
  <c r="M525" i="28"/>
  <c r="M526" i="28"/>
  <c r="M527" i="28"/>
  <c r="M528" i="28"/>
  <c r="M529" i="28"/>
  <c r="M530" i="28"/>
  <c r="M531" i="28"/>
  <c r="M532" i="28"/>
  <c r="M533" i="28"/>
  <c r="M534" i="28"/>
  <c r="M535" i="28"/>
  <c r="M536" i="28"/>
  <c r="M537" i="28"/>
  <c r="M538" i="28"/>
  <c r="M539" i="28"/>
  <c r="M540" i="28"/>
  <c r="M541" i="28"/>
  <c r="M542" i="28"/>
  <c r="M543" i="28"/>
  <c r="M544" i="28"/>
  <c r="M545" i="28"/>
  <c r="M546" i="28"/>
  <c r="M547" i="28"/>
  <c r="M548" i="28"/>
  <c r="M549" i="28"/>
  <c r="M550" i="28"/>
  <c r="M551" i="28"/>
  <c r="M552" i="28"/>
  <c r="M553" i="28"/>
  <c r="M554" i="28"/>
  <c r="M555" i="28"/>
  <c r="M556" i="28"/>
  <c r="M557" i="28"/>
  <c r="M558" i="28"/>
  <c r="M559" i="28"/>
  <c r="M560" i="28"/>
  <c r="M561" i="28"/>
  <c r="M562" i="28"/>
  <c r="M563" i="28"/>
  <c r="M564" i="28"/>
  <c r="M565" i="28"/>
  <c r="M566" i="28"/>
  <c r="M567" i="28"/>
  <c r="M568" i="28"/>
  <c r="M569" i="28"/>
  <c r="M570" i="28"/>
  <c r="M571" i="28"/>
  <c r="M572" i="28"/>
  <c r="M573" i="28"/>
  <c r="M574" i="28"/>
  <c r="M575" i="28"/>
  <c r="M576" i="28"/>
  <c r="M577" i="28"/>
  <c r="M578" i="28"/>
  <c r="M579" i="28"/>
  <c r="M580" i="28"/>
  <c r="M581" i="28"/>
  <c r="M582" i="28"/>
  <c r="M583" i="28"/>
  <c r="M584" i="28"/>
  <c r="M585" i="28"/>
  <c r="M586" i="28"/>
  <c r="M587" i="28"/>
  <c r="M588" i="28"/>
  <c r="M589" i="28"/>
  <c r="M590" i="28"/>
  <c r="M591" i="28"/>
  <c r="M592" i="28"/>
  <c r="M593" i="28"/>
  <c r="M594" i="28"/>
  <c r="M595" i="28"/>
  <c r="M596" i="28"/>
  <c r="M597" i="28"/>
  <c r="M598" i="28"/>
  <c r="M599" i="28"/>
  <c r="M600" i="28"/>
  <c r="M601" i="28"/>
  <c r="M602" i="28"/>
  <c r="M603" i="28"/>
  <c r="M604" i="28"/>
  <c r="M605" i="28"/>
  <c r="M606" i="28"/>
  <c r="M607" i="28"/>
  <c r="M608" i="28"/>
  <c r="M609" i="28"/>
  <c r="M610" i="28"/>
  <c r="M611" i="28"/>
  <c r="M612" i="28"/>
  <c r="M613" i="28"/>
  <c r="M614" i="28"/>
  <c r="M615" i="28"/>
  <c r="M616" i="28"/>
  <c r="M617" i="28"/>
  <c r="M618" i="28"/>
  <c r="M619" i="28"/>
  <c r="M620" i="28"/>
  <c r="M621" i="28"/>
  <c r="M622" i="28"/>
  <c r="M623" i="28"/>
  <c r="M624" i="28"/>
  <c r="M625" i="28"/>
  <c r="M626" i="28"/>
  <c r="M627" i="28"/>
  <c r="M628" i="28"/>
  <c r="M629" i="28"/>
  <c r="M630" i="28"/>
  <c r="M631" i="28"/>
  <c r="M632" i="28"/>
  <c r="M633" i="28"/>
  <c r="M634" i="28"/>
  <c r="M635" i="28"/>
  <c r="M636" i="28"/>
  <c r="M637" i="28"/>
  <c r="M638" i="28"/>
  <c r="M639" i="28"/>
  <c r="M640" i="28"/>
  <c r="M641" i="28"/>
  <c r="M642" i="28"/>
  <c r="M643" i="28"/>
  <c r="M644" i="28"/>
  <c r="M645" i="28"/>
  <c r="M646" i="28"/>
  <c r="M647" i="28"/>
  <c r="M648" i="28"/>
  <c r="M649" i="28"/>
  <c r="M650" i="28"/>
  <c r="M651" i="28"/>
  <c r="M652" i="28"/>
  <c r="M653" i="28"/>
  <c r="M654" i="28"/>
  <c r="M655" i="28"/>
  <c r="M656" i="28"/>
  <c r="M657" i="28"/>
  <c r="M658" i="28"/>
  <c r="M659" i="28"/>
  <c r="M660" i="28"/>
  <c r="M661" i="28"/>
  <c r="M662" i="28"/>
  <c r="M663" i="28"/>
  <c r="M664" i="28"/>
  <c r="M665" i="28"/>
  <c r="M666" i="28"/>
  <c r="M667" i="28"/>
  <c r="M668" i="28"/>
  <c r="M669" i="28"/>
  <c r="M670" i="28"/>
  <c r="M671" i="28"/>
  <c r="M672" i="28"/>
  <c r="M673" i="28"/>
  <c r="M674" i="28"/>
  <c r="M675" i="28"/>
  <c r="M676" i="28"/>
  <c r="M677" i="28"/>
  <c r="M678" i="28"/>
  <c r="M679" i="28"/>
  <c r="M680" i="28"/>
  <c r="M681" i="28"/>
  <c r="M682" i="28"/>
  <c r="M683" i="28"/>
  <c r="M684" i="28"/>
  <c r="M685" i="28"/>
  <c r="M686" i="28"/>
  <c r="M687" i="28"/>
  <c r="M688" i="28"/>
  <c r="M689" i="28"/>
  <c r="M690" i="28"/>
  <c r="M691" i="28"/>
  <c r="M692" i="28"/>
  <c r="M693" i="28"/>
  <c r="M694" i="28"/>
  <c r="M695" i="28"/>
  <c r="M696" i="28"/>
  <c r="M697" i="28"/>
  <c r="M698" i="28"/>
  <c r="M699" i="28"/>
  <c r="M700" i="28"/>
  <c r="M701" i="28"/>
  <c r="M702" i="28"/>
  <c r="M703" i="28"/>
  <c r="M704" i="28"/>
  <c r="M705" i="28"/>
  <c r="M706" i="28"/>
  <c r="M707" i="28"/>
  <c r="M708" i="28"/>
  <c r="M709" i="28"/>
  <c r="M710" i="28"/>
  <c r="M711" i="28"/>
  <c r="M712" i="28"/>
  <c r="M713" i="28"/>
  <c r="M714" i="28"/>
  <c r="M715" i="28"/>
  <c r="M716" i="28"/>
  <c r="M717" i="28"/>
  <c r="M718" i="28"/>
  <c r="M719" i="28"/>
  <c r="M720" i="28"/>
  <c r="M721" i="28"/>
  <c r="M722" i="28"/>
  <c r="M723" i="28"/>
  <c r="M724" i="28"/>
  <c r="M725" i="28"/>
  <c r="M726" i="28"/>
  <c r="M727" i="28"/>
  <c r="M728" i="28"/>
  <c r="M729" i="28"/>
  <c r="M730" i="28"/>
  <c r="M731" i="28"/>
  <c r="M732" i="28"/>
  <c r="M733" i="28"/>
  <c r="M734" i="28"/>
  <c r="M735" i="28"/>
  <c r="M736" i="28"/>
  <c r="M737" i="28"/>
  <c r="M738" i="28"/>
  <c r="M739" i="28"/>
  <c r="M740" i="28"/>
  <c r="M741" i="28"/>
  <c r="M742" i="28"/>
  <c r="M743" i="28"/>
  <c r="M744" i="28"/>
  <c r="M745" i="28"/>
  <c r="M746" i="28"/>
  <c r="M747" i="28"/>
  <c r="M748" i="28"/>
  <c r="M749" i="28"/>
  <c r="M750" i="28"/>
  <c r="M751" i="28"/>
  <c r="M752" i="28"/>
  <c r="M753" i="28"/>
  <c r="M754" i="28"/>
  <c r="M755" i="28"/>
  <c r="M756" i="28"/>
  <c r="M757" i="28"/>
  <c r="M758" i="28"/>
  <c r="M759" i="28"/>
  <c r="M760" i="28"/>
  <c r="M761" i="28"/>
  <c r="M762" i="28"/>
  <c r="M763" i="28"/>
  <c r="M764" i="28"/>
  <c r="M765" i="28"/>
  <c r="M766" i="28"/>
  <c r="M767" i="28"/>
  <c r="M768" i="28"/>
  <c r="M769" i="28"/>
  <c r="M770" i="28"/>
  <c r="M771" i="28"/>
  <c r="M772" i="28"/>
  <c r="M773" i="28"/>
  <c r="M774" i="28"/>
  <c r="M775" i="28"/>
  <c r="M776" i="28"/>
  <c r="M777" i="28"/>
  <c r="M778" i="28"/>
  <c r="M779" i="28"/>
  <c r="M780" i="28"/>
  <c r="M781" i="28"/>
  <c r="M782" i="28"/>
  <c r="M783" i="28"/>
  <c r="M784" i="28"/>
  <c r="M785" i="28"/>
  <c r="M786" i="28"/>
  <c r="M787" i="28"/>
  <c r="M788" i="28"/>
  <c r="M789" i="28"/>
  <c r="M790" i="28"/>
  <c r="M791" i="28"/>
  <c r="M792" i="28"/>
  <c r="M793" i="28"/>
  <c r="M794" i="28"/>
  <c r="M795" i="28"/>
  <c r="M796" i="28"/>
  <c r="M797" i="28"/>
  <c r="M798" i="28"/>
  <c r="M799" i="28"/>
  <c r="M800" i="28"/>
  <c r="M801" i="28"/>
  <c r="M802" i="28"/>
  <c r="M803" i="28"/>
  <c r="M804" i="28"/>
  <c r="M805" i="28"/>
  <c r="M806" i="28"/>
  <c r="M807" i="28"/>
  <c r="M808" i="28"/>
  <c r="M809" i="28"/>
  <c r="M810" i="28"/>
  <c r="M811" i="28"/>
  <c r="M812" i="28"/>
  <c r="M813" i="28"/>
  <c r="M814" i="28"/>
  <c r="M815" i="28"/>
  <c r="M816" i="28"/>
  <c r="M817" i="28"/>
  <c r="M818" i="28"/>
  <c r="M819" i="28"/>
  <c r="M820" i="28"/>
  <c r="M821" i="28"/>
  <c r="M822" i="28"/>
  <c r="M823" i="28"/>
  <c r="M824" i="28"/>
  <c r="M825" i="28"/>
  <c r="M826" i="28"/>
  <c r="M827" i="28"/>
  <c r="M828" i="28"/>
  <c r="M829" i="28"/>
  <c r="M830" i="28"/>
  <c r="M831" i="28"/>
  <c r="M832" i="28"/>
  <c r="M833" i="28"/>
  <c r="M834" i="28"/>
  <c r="M835" i="28"/>
  <c r="M836" i="28"/>
  <c r="M837" i="28"/>
  <c r="M838" i="28"/>
  <c r="M839" i="28"/>
  <c r="M840" i="28"/>
  <c r="M841" i="28"/>
  <c r="M842" i="28"/>
  <c r="M843" i="28"/>
  <c r="M844" i="28"/>
  <c r="M845" i="28"/>
  <c r="M846" i="28"/>
  <c r="M847" i="28"/>
  <c r="M848" i="28"/>
  <c r="M849" i="28"/>
  <c r="M850" i="28"/>
  <c r="M851" i="28"/>
  <c r="M852" i="28"/>
  <c r="M853" i="28"/>
  <c r="M854" i="28"/>
  <c r="M855" i="28"/>
  <c r="M856" i="28"/>
  <c r="M857" i="28"/>
  <c r="M858" i="28"/>
  <c r="M859" i="28"/>
  <c r="M860" i="28"/>
  <c r="M861" i="28"/>
  <c r="M862" i="28"/>
  <c r="M863" i="28"/>
  <c r="M864" i="28"/>
  <c r="M865" i="28"/>
  <c r="M866" i="28"/>
  <c r="M867" i="28"/>
  <c r="M868" i="28"/>
  <c r="M869" i="28"/>
  <c r="M870" i="28"/>
  <c r="M871" i="28"/>
  <c r="M872" i="28"/>
  <c r="M873" i="28"/>
  <c r="M874" i="28"/>
  <c r="M875" i="28"/>
  <c r="M876" i="28"/>
  <c r="M877" i="28"/>
  <c r="M878" i="28"/>
  <c r="M879" i="28"/>
  <c r="M880" i="28"/>
  <c r="M881" i="28"/>
  <c r="M882" i="28"/>
  <c r="M883" i="28"/>
  <c r="M884" i="28"/>
  <c r="M885" i="28"/>
  <c r="M886" i="28"/>
  <c r="M887" i="28"/>
  <c r="M888" i="28"/>
  <c r="M889" i="28"/>
  <c r="M890" i="28"/>
  <c r="M891" i="28"/>
  <c r="M892" i="28"/>
  <c r="M893" i="28"/>
  <c r="M894" i="28"/>
  <c r="M895" i="28"/>
  <c r="M896" i="28"/>
  <c r="M897" i="28"/>
  <c r="M898" i="28"/>
  <c r="M899" i="28"/>
  <c r="M900" i="28"/>
  <c r="M901" i="28"/>
  <c r="M902" i="28"/>
  <c r="M903" i="28"/>
  <c r="M904" i="28"/>
  <c r="M905" i="28"/>
  <c r="M906" i="28"/>
  <c r="M907" i="28"/>
  <c r="M908" i="28"/>
  <c r="M909" i="28"/>
  <c r="M910" i="28"/>
  <c r="M911" i="28"/>
  <c r="M912" i="28"/>
  <c r="M913" i="28"/>
  <c r="M914" i="28"/>
  <c r="M915" i="28"/>
  <c r="M916" i="28"/>
  <c r="M917" i="28"/>
  <c r="M918" i="28"/>
  <c r="M919" i="28"/>
  <c r="M920" i="28"/>
  <c r="M921" i="28"/>
  <c r="M922" i="28"/>
  <c r="M923" i="28"/>
  <c r="M924" i="28"/>
  <c r="M925" i="28"/>
  <c r="M926" i="28"/>
  <c r="M927" i="28"/>
  <c r="M928" i="28"/>
  <c r="M929" i="28"/>
  <c r="M930" i="28"/>
  <c r="M931" i="28"/>
  <c r="M932" i="28"/>
  <c r="M933" i="28"/>
  <c r="M934" i="28"/>
  <c r="M935" i="28"/>
  <c r="M936" i="28"/>
  <c r="M937" i="28"/>
  <c r="M938" i="28"/>
  <c r="M939" i="28"/>
  <c r="M940" i="28"/>
  <c r="M941" i="28"/>
  <c r="M942" i="28"/>
  <c r="M943" i="28"/>
  <c r="M944" i="28"/>
  <c r="M945" i="28"/>
  <c r="M946" i="28"/>
  <c r="M947" i="28"/>
  <c r="M948" i="28"/>
  <c r="M949" i="28"/>
  <c r="M950" i="28"/>
  <c r="M951" i="28"/>
  <c r="M952" i="28"/>
  <c r="M953" i="28"/>
  <c r="M954" i="28"/>
  <c r="M955" i="28"/>
  <c r="M956" i="28"/>
  <c r="M957" i="28"/>
  <c r="M958" i="28"/>
  <c r="M959" i="28"/>
  <c r="M960" i="28"/>
  <c r="M961" i="28"/>
  <c r="M962" i="28"/>
  <c r="M963" i="28"/>
  <c r="M964" i="28"/>
  <c r="M965" i="28"/>
  <c r="M966" i="28"/>
  <c r="M967" i="28"/>
  <c r="M968" i="28"/>
  <c r="M969" i="28"/>
  <c r="M970" i="28"/>
  <c r="M971" i="28"/>
  <c r="M972" i="28"/>
  <c r="M973" i="28"/>
  <c r="M974" i="28"/>
  <c r="M975" i="28"/>
  <c r="M976" i="28"/>
  <c r="M977" i="28"/>
  <c r="M978" i="28"/>
  <c r="M979" i="28"/>
  <c r="M980" i="28"/>
  <c r="M981" i="28"/>
  <c r="M982" i="28"/>
  <c r="M983" i="28"/>
  <c r="M984" i="28"/>
  <c r="M985" i="28"/>
  <c r="M986" i="28"/>
  <c r="M987" i="28"/>
  <c r="M988" i="28"/>
  <c r="M989" i="28"/>
  <c r="M990" i="28"/>
  <c r="M991" i="28"/>
  <c r="M992" i="28"/>
  <c r="M993" i="28"/>
  <c r="M994" i="28"/>
  <c r="M995" i="28"/>
  <c r="M996" i="28"/>
  <c r="M997" i="28"/>
  <c r="M998" i="28"/>
  <c r="M999" i="28"/>
  <c r="M1000" i="28"/>
  <c r="M1001" i="28"/>
  <c r="M1002" i="28"/>
  <c r="M1003" i="28"/>
  <c r="M1004" i="28"/>
  <c r="M1005" i="28"/>
  <c r="M1006" i="28"/>
  <c r="M1007" i="28"/>
  <c r="M1008" i="28"/>
  <c r="M1009" i="28"/>
  <c r="M1010" i="28"/>
  <c r="M1011" i="28"/>
  <c r="M1012" i="28"/>
  <c r="M1013" i="28"/>
  <c r="M1014" i="28"/>
  <c r="M1015" i="28"/>
  <c r="M1016" i="28"/>
  <c r="M1017" i="28"/>
  <c r="M1018" i="28"/>
  <c r="M1019" i="28"/>
  <c r="M1020" i="28"/>
  <c r="M1021" i="28"/>
  <c r="M1022" i="28"/>
  <c r="M1023" i="28"/>
  <c r="M1024" i="28"/>
  <c r="M1025" i="28"/>
  <c r="M1026" i="28"/>
  <c r="M1027" i="28"/>
  <c r="M1028" i="28"/>
  <c r="M1029" i="28"/>
  <c r="M1030" i="28"/>
  <c r="M1031" i="28"/>
  <c r="M1032" i="28"/>
  <c r="M1033" i="28"/>
  <c r="M1034" i="28"/>
  <c r="M1035" i="28"/>
  <c r="M1036" i="28"/>
  <c r="M1037" i="28"/>
  <c r="M1038" i="28"/>
  <c r="M1039" i="28"/>
  <c r="M1040" i="28"/>
  <c r="M1041" i="28"/>
  <c r="M1042" i="28"/>
  <c r="M1043" i="28"/>
  <c r="M1044" i="28"/>
  <c r="M1045" i="28"/>
  <c r="M1046" i="28"/>
  <c r="M1047" i="28"/>
  <c r="M1048" i="28"/>
  <c r="M1049" i="28"/>
  <c r="M1050" i="28"/>
  <c r="M1051" i="28"/>
  <c r="M1052" i="28"/>
  <c r="M1053" i="28"/>
  <c r="M1054" i="28"/>
  <c r="M1055" i="28"/>
  <c r="M1056" i="28"/>
  <c r="M1057" i="28"/>
  <c r="M1058" i="28"/>
  <c r="M1059" i="28"/>
  <c r="M1060" i="28"/>
  <c r="M1061" i="28"/>
  <c r="M1062" i="28"/>
  <c r="M1063" i="28"/>
  <c r="M1064" i="28"/>
  <c r="M1065" i="28"/>
  <c r="M1066" i="28"/>
  <c r="M1067" i="28"/>
  <c r="M1068" i="28"/>
  <c r="M1069" i="28"/>
  <c r="M1070" i="28"/>
  <c r="M1071" i="28"/>
  <c r="M1072" i="28"/>
  <c r="M1073" i="28"/>
  <c r="M1074" i="28"/>
  <c r="M1075" i="28"/>
  <c r="M1076" i="28"/>
  <c r="M1077" i="28"/>
  <c r="M1078" i="28"/>
  <c r="M1079" i="28"/>
  <c r="M1080" i="28"/>
  <c r="M1081" i="28"/>
  <c r="M1082" i="28"/>
  <c r="M1083" i="28"/>
  <c r="M1084" i="28"/>
  <c r="M1085" i="28"/>
  <c r="M1086" i="28"/>
  <c r="M1087" i="28"/>
  <c r="M1088" i="28"/>
  <c r="M1089" i="28"/>
  <c r="M1090" i="28"/>
  <c r="M1091" i="28"/>
  <c r="M1092" i="28"/>
  <c r="M1093" i="28"/>
  <c r="M1094" i="28"/>
  <c r="M1095" i="28"/>
  <c r="M1096" i="28"/>
  <c r="M1097" i="28"/>
  <c r="M1098" i="28"/>
  <c r="M1099" i="28"/>
  <c r="M1100" i="28"/>
  <c r="M1101" i="28"/>
  <c r="M1102" i="28"/>
  <c r="M1103" i="28"/>
  <c r="M1104" i="28"/>
  <c r="M1105" i="28"/>
  <c r="M1106" i="28"/>
  <c r="M1107" i="28"/>
  <c r="M1108" i="28"/>
  <c r="M1109" i="28"/>
  <c r="M1110" i="28"/>
  <c r="M1111" i="28"/>
  <c r="M1112" i="28"/>
  <c r="M1113" i="28"/>
  <c r="M1114" i="28"/>
  <c r="M1115" i="28"/>
  <c r="M1116" i="28"/>
  <c r="M1117" i="28"/>
  <c r="M1118" i="28"/>
  <c r="M1119" i="28"/>
  <c r="M1120" i="28"/>
  <c r="M1121" i="28"/>
  <c r="M1122" i="28"/>
  <c r="M1123" i="28"/>
  <c r="M1124" i="28"/>
  <c r="M1125" i="28"/>
  <c r="M1126" i="28"/>
  <c r="M1127" i="28"/>
  <c r="M1128" i="28"/>
  <c r="M1129" i="28"/>
  <c r="M1130" i="28"/>
  <c r="M1131" i="28"/>
  <c r="M1132" i="28"/>
  <c r="M1133" i="28"/>
  <c r="M1134" i="28"/>
  <c r="M1135" i="28"/>
  <c r="M1136" i="28"/>
  <c r="M1137" i="28"/>
  <c r="M1138" i="28"/>
  <c r="M1139" i="28"/>
  <c r="M1140" i="28"/>
  <c r="M1141" i="28"/>
  <c r="M1142" i="28"/>
  <c r="M1143" i="28"/>
  <c r="M1144" i="28"/>
  <c r="M1145" i="28"/>
  <c r="M1146" i="28"/>
  <c r="M1147" i="28"/>
  <c r="M1148" i="28"/>
  <c r="M1149" i="28"/>
  <c r="M1150" i="28"/>
  <c r="M1151" i="28"/>
  <c r="M1152" i="28"/>
  <c r="M1153" i="28"/>
  <c r="M1154" i="28"/>
  <c r="M1155" i="28"/>
  <c r="M1156" i="28"/>
  <c r="M1157" i="28"/>
  <c r="M1158" i="28"/>
  <c r="M1159" i="28"/>
  <c r="M1160" i="28"/>
  <c r="M1161" i="28"/>
  <c r="M1162" i="28"/>
  <c r="M1163" i="28"/>
  <c r="M1164" i="28"/>
  <c r="M1165" i="28"/>
  <c r="M1166" i="28"/>
  <c r="M1167" i="28"/>
  <c r="M1168" i="28"/>
  <c r="M1169" i="28"/>
  <c r="M1170" i="28"/>
  <c r="M1171" i="28"/>
  <c r="M1172" i="28"/>
  <c r="M1173" i="28"/>
  <c r="M1174" i="28"/>
  <c r="M1175" i="28"/>
  <c r="M1176" i="28"/>
  <c r="M1177" i="28"/>
  <c r="M1178" i="28"/>
  <c r="M1179" i="28"/>
  <c r="M1180" i="28"/>
  <c r="M1181" i="28"/>
  <c r="M1182" i="28"/>
  <c r="M1183" i="28"/>
  <c r="M1184" i="28"/>
  <c r="M1185" i="28"/>
  <c r="M1186" i="28"/>
  <c r="M1187" i="28"/>
  <c r="M1188" i="28"/>
  <c r="M1189" i="28"/>
  <c r="M1190" i="28"/>
  <c r="M1191" i="28"/>
  <c r="M1192" i="28"/>
  <c r="M1193" i="28"/>
  <c r="M1194" i="28"/>
  <c r="M1195" i="28"/>
  <c r="M1196" i="28"/>
  <c r="M1197" i="28"/>
  <c r="M1198" i="28"/>
  <c r="M1199" i="28"/>
  <c r="M1200" i="28"/>
  <c r="M1201" i="28"/>
  <c r="M1202" i="28"/>
  <c r="M1203" i="28"/>
  <c r="M1204" i="28"/>
  <c r="M1205" i="28"/>
  <c r="M1206" i="28"/>
  <c r="M1207" i="28"/>
  <c r="M1208" i="28"/>
  <c r="M1209" i="28"/>
  <c r="M1210" i="28"/>
  <c r="M1211" i="28"/>
  <c r="M1212" i="28"/>
  <c r="M1213" i="28"/>
  <c r="M1214" i="28"/>
  <c r="M1215" i="28"/>
  <c r="M1216" i="28"/>
  <c r="M1217" i="28"/>
  <c r="M1218" i="28"/>
  <c r="M1219" i="28"/>
  <c r="M1220" i="28"/>
  <c r="M1221" i="28"/>
  <c r="M1222" i="28"/>
  <c r="M1223" i="28"/>
  <c r="M1224" i="28"/>
  <c r="M1225" i="28"/>
  <c r="M1226" i="28"/>
  <c r="M1227" i="28"/>
  <c r="M1228" i="28"/>
  <c r="M1229" i="28"/>
  <c r="M1230" i="28"/>
  <c r="M1231" i="28"/>
  <c r="M1232" i="28"/>
  <c r="M1233" i="28"/>
  <c r="M1234" i="28"/>
  <c r="M1235" i="28"/>
  <c r="M1236" i="28"/>
  <c r="M1237" i="28"/>
  <c r="M1238" i="28"/>
  <c r="M1239" i="28"/>
  <c r="M1240" i="28"/>
  <c r="M1241" i="28"/>
  <c r="M1242" i="28"/>
  <c r="M1243" i="28"/>
  <c r="M1244" i="28"/>
  <c r="M1245" i="28"/>
  <c r="M1246" i="28"/>
  <c r="M1247" i="28"/>
  <c r="M1248" i="28"/>
  <c r="M1249" i="28"/>
  <c r="M1250" i="28"/>
  <c r="M1251" i="28"/>
  <c r="M1252" i="28"/>
  <c r="M1253" i="28"/>
  <c r="M1254" i="28"/>
  <c r="M1255" i="28"/>
  <c r="M1256" i="28"/>
  <c r="M1257" i="28"/>
  <c r="M1258" i="28"/>
  <c r="M1259" i="28"/>
  <c r="M1260" i="28"/>
  <c r="M1261" i="28"/>
  <c r="M1262" i="28"/>
  <c r="M1263" i="28"/>
  <c r="M1264" i="28"/>
  <c r="M1265" i="28"/>
  <c r="M1266" i="28"/>
  <c r="M1267" i="28"/>
  <c r="M1268" i="28"/>
  <c r="M1269" i="28"/>
  <c r="M1270" i="28"/>
  <c r="M1271" i="28"/>
  <c r="M1272" i="28"/>
  <c r="M1273" i="28"/>
  <c r="M1274" i="28"/>
  <c r="M1275" i="28"/>
  <c r="M1276" i="28"/>
  <c r="M1277" i="28"/>
  <c r="M1278" i="28"/>
  <c r="M1279" i="28"/>
  <c r="M1280" i="28"/>
  <c r="M1281" i="28"/>
  <c r="M1282" i="28"/>
  <c r="M1283" i="28"/>
  <c r="M1284" i="28"/>
  <c r="M1285" i="28"/>
  <c r="M1286" i="28"/>
  <c r="M1287" i="28"/>
  <c r="M1288" i="28"/>
  <c r="M1289" i="28"/>
  <c r="M1290" i="28"/>
  <c r="M1291" i="28"/>
  <c r="M1292" i="28"/>
  <c r="M1293" i="28"/>
  <c r="M1294" i="28"/>
  <c r="M1295" i="28"/>
  <c r="M1296" i="28"/>
  <c r="M1297" i="28"/>
  <c r="M1298" i="28"/>
  <c r="M1299" i="28"/>
  <c r="M1300" i="28"/>
  <c r="M1301" i="28"/>
  <c r="M1302" i="28"/>
  <c r="M1303" i="28"/>
  <c r="M1304" i="28"/>
  <c r="M1305" i="28"/>
  <c r="M1306" i="28"/>
  <c r="M1307" i="28"/>
  <c r="M1308" i="28"/>
  <c r="M1309" i="28"/>
  <c r="M1310" i="28"/>
  <c r="M1311" i="28"/>
  <c r="M1312" i="28"/>
  <c r="M1313" i="28"/>
  <c r="M1314" i="28"/>
  <c r="M1315" i="28"/>
  <c r="M1316" i="28"/>
  <c r="M1317" i="28"/>
  <c r="M1318" i="28"/>
  <c r="M1319" i="28"/>
  <c r="M1320" i="28"/>
  <c r="M1321" i="28"/>
  <c r="M1322" i="28"/>
  <c r="M1323" i="28"/>
  <c r="M1324" i="28"/>
  <c r="M1325" i="28"/>
  <c r="M1326" i="28"/>
  <c r="M1327" i="28"/>
  <c r="M1328" i="28"/>
  <c r="M1329" i="28"/>
  <c r="M1330" i="28"/>
  <c r="M1331" i="28"/>
  <c r="M1332" i="28"/>
  <c r="M1333" i="28"/>
  <c r="M1334" i="28"/>
  <c r="M1335" i="28"/>
  <c r="M1336" i="28"/>
  <c r="M1337" i="28"/>
  <c r="M1338" i="28"/>
  <c r="M1339" i="28"/>
  <c r="M1340" i="28"/>
  <c r="M1341" i="28"/>
  <c r="M1342" i="28"/>
  <c r="M1343" i="28"/>
  <c r="M1344" i="28"/>
  <c r="M1345" i="28"/>
  <c r="M1346" i="28"/>
  <c r="M1347" i="28"/>
  <c r="M1348" i="28"/>
  <c r="M1349" i="28"/>
  <c r="M1350" i="28"/>
  <c r="M1351" i="28"/>
  <c r="M1352" i="28"/>
  <c r="M1353" i="28"/>
  <c r="M1354" i="28"/>
  <c r="M1355" i="28"/>
  <c r="M1356" i="28"/>
  <c r="M1357" i="28"/>
  <c r="M1358" i="28"/>
  <c r="M1359" i="28"/>
  <c r="M1360" i="28"/>
  <c r="M1361" i="28"/>
  <c r="M1362" i="28"/>
  <c r="M1363" i="28"/>
  <c r="M1364" i="28"/>
  <c r="M1365" i="28"/>
  <c r="M1366" i="28"/>
  <c r="M1367" i="28"/>
  <c r="M1368" i="28"/>
  <c r="M1369" i="28"/>
  <c r="M1370" i="28"/>
  <c r="M1371" i="28"/>
  <c r="M1372" i="28"/>
  <c r="M1373" i="28"/>
  <c r="M1374" i="28"/>
  <c r="M1375" i="28"/>
  <c r="M1376" i="28"/>
  <c r="M1377" i="28"/>
  <c r="M1378" i="28"/>
  <c r="M1379" i="28"/>
  <c r="M1380" i="28"/>
  <c r="M1381" i="28"/>
  <c r="M1382" i="28"/>
  <c r="M1383" i="28"/>
  <c r="M1384" i="28"/>
  <c r="M1385" i="28"/>
  <c r="M1386" i="28"/>
  <c r="M1387" i="28"/>
  <c r="M1388" i="28"/>
  <c r="M1389" i="28"/>
  <c r="M1390" i="28"/>
  <c r="M1391" i="28"/>
  <c r="M1392" i="28"/>
  <c r="M1393" i="28"/>
  <c r="M1394" i="28"/>
  <c r="M1395" i="28"/>
  <c r="M1396" i="28"/>
  <c r="M1397" i="28"/>
  <c r="M1398" i="28"/>
  <c r="M1399" i="28"/>
  <c r="M1400" i="28"/>
  <c r="M1401" i="28"/>
  <c r="M1402" i="28"/>
  <c r="M1403" i="28"/>
  <c r="M1404" i="28"/>
  <c r="M1405" i="28"/>
  <c r="M1406" i="28"/>
  <c r="M1407" i="28"/>
  <c r="M1408" i="28"/>
  <c r="M1409" i="28"/>
  <c r="M1410" i="28"/>
  <c r="M1411" i="28"/>
  <c r="M1412" i="28"/>
  <c r="M1413" i="28"/>
  <c r="M1414" i="28"/>
  <c r="M1415" i="28"/>
  <c r="M1416" i="28"/>
  <c r="M1417" i="28"/>
  <c r="M1418" i="28"/>
  <c r="M1419" i="28"/>
  <c r="M1420" i="28"/>
  <c r="M1421" i="28"/>
  <c r="M1422" i="28"/>
  <c r="M1423" i="28"/>
  <c r="M1424" i="28"/>
  <c r="M1425" i="28"/>
  <c r="M1426" i="28"/>
  <c r="M1427" i="28"/>
  <c r="M1428" i="28"/>
  <c r="M1429" i="28"/>
  <c r="M1430" i="28"/>
  <c r="M1431" i="28"/>
  <c r="M1432" i="28"/>
  <c r="M1433" i="28"/>
  <c r="M1434" i="28"/>
  <c r="M1435" i="28"/>
  <c r="M1436" i="28"/>
  <c r="M1437" i="28"/>
  <c r="M1438" i="28"/>
  <c r="M1439" i="28"/>
  <c r="M1440" i="28"/>
  <c r="M1441" i="28"/>
  <c r="M1442" i="28"/>
  <c r="M1443" i="28"/>
  <c r="M1444" i="28"/>
  <c r="M1445" i="28"/>
  <c r="M1446" i="28"/>
  <c r="M1447" i="28"/>
  <c r="M1448" i="28"/>
  <c r="M1449" i="28"/>
  <c r="M1450" i="28"/>
  <c r="M1451" i="28"/>
  <c r="M1452" i="28"/>
  <c r="M1453" i="28"/>
  <c r="M1454" i="28"/>
  <c r="M1455" i="28"/>
  <c r="M1456" i="28"/>
  <c r="M1457" i="28"/>
  <c r="M1458" i="28"/>
  <c r="M1459" i="28"/>
  <c r="M1460" i="28"/>
  <c r="M1461" i="28"/>
  <c r="M1462" i="28"/>
  <c r="M1463" i="28"/>
  <c r="M1464" i="28"/>
  <c r="M1465" i="28"/>
  <c r="M1466" i="28"/>
  <c r="M1467" i="28"/>
  <c r="M1468" i="28"/>
  <c r="M1469" i="28"/>
  <c r="M1470" i="28"/>
  <c r="M1471" i="28"/>
  <c r="M1472" i="28"/>
  <c r="M1473" i="28"/>
  <c r="M1474" i="28"/>
  <c r="M1475" i="28"/>
  <c r="M1476" i="28"/>
  <c r="M1477" i="28"/>
  <c r="M1478" i="28"/>
  <c r="M1479" i="28"/>
  <c r="M1480" i="28"/>
  <c r="M1481" i="28"/>
  <c r="M1482" i="28"/>
  <c r="M1483" i="28"/>
  <c r="M1484" i="28"/>
  <c r="M1485" i="28"/>
  <c r="M1486" i="28"/>
  <c r="M1487" i="28"/>
  <c r="M1488" i="28"/>
  <c r="M1489" i="28"/>
  <c r="M1490" i="28"/>
  <c r="M1491" i="28"/>
  <c r="M1492" i="28"/>
  <c r="M1493" i="28"/>
  <c r="M1494" i="28"/>
  <c r="M1495" i="28"/>
  <c r="M1496" i="28"/>
  <c r="M1497" i="28"/>
  <c r="M1498" i="28"/>
  <c r="M1499" i="28"/>
  <c r="M1500" i="28"/>
  <c r="M1501" i="28"/>
  <c r="M1502" i="28"/>
  <c r="M1503" i="28"/>
  <c r="M1504" i="28"/>
  <c r="M1505" i="28"/>
  <c r="M1506" i="28"/>
  <c r="M1507" i="28"/>
  <c r="M1508" i="28"/>
  <c r="M1509" i="28"/>
  <c r="M1510" i="28"/>
  <c r="M1511" i="28"/>
  <c r="M1512" i="28"/>
  <c r="M1513" i="28"/>
  <c r="M1514" i="28"/>
  <c r="M1515" i="28"/>
  <c r="M1516" i="28"/>
  <c r="M1517" i="28"/>
  <c r="M1518" i="28"/>
  <c r="M1519" i="28"/>
  <c r="M1520" i="28"/>
  <c r="M1521" i="28"/>
  <c r="M1522" i="28"/>
  <c r="M1523" i="28"/>
  <c r="M1524" i="28"/>
  <c r="M1525" i="28"/>
  <c r="M1526" i="28"/>
  <c r="M1527" i="28"/>
  <c r="M1528" i="28"/>
  <c r="M1529" i="28"/>
  <c r="M1530" i="28"/>
  <c r="M1531" i="28"/>
  <c r="M1532" i="28"/>
  <c r="M1533" i="28"/>
  <c r="M1534" i="28"/>
  <c r="M1535" i="28"/>
  <c r="M1536" i="28"/>
  <c r="M1537" i="28"/>
  <c r="M1538" i="28"/>
  <c r="M1539" i="28"/>
  <c r="M1540" i="28"/>
  <c r="M1541" i="28"/>
  <c r="M1542" i="28"/>
  <c r="M1543" i="28"/>
  <c r="M1544" i="28"/>
  <c r="M1545" i="28"/>
  <c r="M1546" i="28"/>
  <c r="M1547" i="28"/>
  <c r="M1548" i="28"/>
  <c r="M1549" i="28"/>
  <c r="M1550" i="28"/>
  <c r="M1551" i="28"/>
  <c r="M1552" i="28"/>
  <c r="M1553" i="28"/>
  <c r="M1554" i="28"/>
  <c r="M1555" i="28"/>
  <c r="M1556" i="28"/>
  <c r="M1557" i="28"/>
  <c r="M1558" i="28"/>
  <c r="M1559" i="28"/>
  <c r="M1560" i="28"/>
  <c r="M1561" i="28"/>
  <c r="M1562" i="28"/>
  <c r="M1563" i="28"/>
  <c r="M1564" i="28"/>
  <c r="M1565" i="28"/>
  <c r="M1566" i="28"/>
  <c r="M1567" i="28"/>
  <c r="M1568" i="28"/>
  <c r="M1569" i="28"/>
  <c r="M1570" i="28"/>
  <c r="M1571" i="28"/>
  <c r="M1572" i="28"/>
  <c r="M1573" i="28"/>
  <c r="M1574" i="28"/>
  <c r="M1575" i="28"/>
  <c r="M1576" i="28"/>
  <c r="M1577" i="28"/>
  <c r="M1578" i="28"/>
  <c r="M1579" i="28"/>
  <c r="M1580" i="28"/>
  <c r="M1581" i="28"/>
  <c r="M1582" i="28"/>
  <c r="M1583" i="28"/>
  <c r="M1584" i="28"/>
  <c r="M1585" i="28"/>
  <c r="M1586" i="28"/>
  <c r="M1587" i="28"/>
  <c r="M1588" i="28"/>
  <c r="M1589" i="28"/>
  <c r="M1590" i="28"/>
  <c r="M1591" i="28"/>
  <c r="M1592" i="28"/>
  <c r="M1593" i="28"/>
  <c r="M1594" i="28"/>
  <c r="M1595" i="28"/>
  <c r="M1596" i="28"/>
  <c r="M1597" i="28"/>
  <c r="M1598" i="28"/>
  <c r="M1599" i="28"/>
  <c r="M1600" i="28"/>
  <c r="M1601" i="28"/>
  <c r="M1602" i="28"/>
  <c r="M1603" i="28"/>
  <c r="M1604" i="28"/>
  <c r="M1605" i="28"/>
  <c r="M1606" i="28"/>
  <c r="M1607" i="28"/>
  <c r="M1608" i="28"/>
  <c r="M1609" i="28"/>
  <c r="M1610" i="28"/>
  <c r="M1611" i="28"/>
  <c r="M1612" i="28"/>
  <c r="M1613" i="28"/>
  <c r="M1614" i="28"/>
  <c r="M1615" i="28"/>
  <c r="M1616" i="28"/>
  <c r="M1617" i="28"/>
  <c r="M1618" i="28"/>
  <c r="M1619" i="28"/>
  <c r="M1620" i="28"/>
  <c r="M1621" i="28"/>
  <c r="M1622" i="28"/>
  <c r="M1623" i="28"/>
  <c r="M1624" i="28"/>
  <c r="M1625" i="28"/>
  <c r="M1626" i="28"/>
  <c r="M1627" i="28"/>
  <c r="M1628" i="28"/>
  <c r="M1629" i="28"/>
  <c r="M1630" i="28"/>
  <c r="M1631" i="28"/>
  <c r="M1632" i="28"/>
  <c r="M1633" i="28"/>
  <c r="M1634" i="28"/>
  <c r="M1635" i="28"/>
  <c r="M1636" i="28"/>
  <c r="M1637" i="28"/>
  <c r="M1638" i="28"/>
  <c r="M1639" i="28"/>
  <c r="M1640" i="28"/>
  <c r="M1641" i="28"/>
  <c r="M1642" i="28"/>
  <c r="M1643" i="28"/>
  <c r="M1644" i="28"/>
  <c r="M1645" i="28"/>
  <c r="M1646" i="28"/>
  <c r="M1647" i="28"/>
  <c r="M1648" i="28"/>
  <c r="M1649" i="28"/>
  <c r="M1650" i="28"/>
  <c r="M1651" i="28"/>
  <c r="M1652" i="28"/>
  <c r="M1653" i="28"/>
  <c r="M1654" i="28"/>
  <c r="M1655" i="28"/>
  <c r="M1656" i="28"/>
  <c r="M1657" i="28"/>
  <c r="M1658" i="28"/>
  <c r="M1659" i="28"/>
  <c r="M1660" i="28"/>
  <c r="M1661" i="28"/>
  <c r="M1662" i="28"/>
  <c r="M1663" i="28"/>
  <c r="M1664" i="28"/>
  <c r="M1665" i="28"/>
  <c r="M1666" i="28"/>
  <c r="M1667" i="28"/>
  <c r="M1668" i="28"/>
  <c r="M1669" i="28"/>
  <c r="M1670" i="28"/>
  <c r="M1671" i="28"/>
  <c r="M1672" i="28"/>
  <c r="M1673" i="28"/>
  <c r="M1674" i="28"/>
  <c r="M1675" i="28"/>
  <c r="M1676" i="28"/>
  <c r="M1677" i="28"/>
  <c r="M1678" i="28"/>
  <c r="M1679" i="28"/>
  <c r="M1680" i="28"/>
  <c r="M1681" i="28"/>
  <c r="M1682" i="28"/>
  <c r="M1683" i="28"/>
  <c r="M1684" i="28"/>
  <c r="M1685" i="28"/>
  <c r="M1686" i="28"/>
  <c r="M1687" i="28"/>
  <c r="M1688" i="28"/>
  <c r="M1689" i="28"/>
  <c r="M1690" i="28"/>
  <c r="M1691" i="28"/>
  <c r="M1692" i="28"/>
  <c r="M1693" i="28"/>
  <c r="M1694" i="28"/>
  <c r="M1695" i="28"/>
  <c r="M1696" i="28"/>
  <c r="M1697" i="28"/>
  <c r="M1698" i="28"/>
  <c r="M1699" i="28"/>
  <c r="M1700" i="28"/>
  <c r="M1701" i="28"/>
  <c r="M1702" i="28"/>
  <c r="M1703" i="28"/>
  <c r="M1704" i="28"/>
  <c r="M1705" i="28"/>
  <c r="M1706" i="28"/>
  <c r="M1707" i="28"/>
  <c r="M1708" i="28"/>
  <c r="M1709" i="28"/>
  <c r="M1710" i="28"/>
  <c r="M1711" i="28"/>
  <c r="M1712" i="28"/>
  <c r="M1713" i="28"/>
  <c r="M1714" i="28"/>
  <c r="M1715" i="28"/>
  <c r="M1716" i="28"/>
  <c r="M1717" i="28"/>
  <c r="M1718" i="28"/>
  <c r="M1719" i="28"/>
  <c r="M1720" i="28"/>
  <c r="M1721" i="28"/>
  <c r="M1722" i="28"/>
  <c r="M1723" i="28"/>
  <c r="M1724" i="28"/>
  <c r="M1725" i="28"/>
  <c r="M1726" i="28"/>
  <c r="M1727" i="28"/>
  <c r="M1728" i="28"/>
  <c r="M1729" i="28"/>
  <c r="M1730" i="28"/>
  <c r="M1731" i="28"/>
  <c r="M1732" i="28"/>
  <c r="M1733" i="28"/>
  <c r="M1734" i="28"/>
  <c r="M1735" i="28"/>
  <c r="M1736" i="28"/>
  <c r="M1737" i="28"/>
  <c r="M1738" i="28"/>
  <c r="M1739" i="28"/>
  <c r="M1740" i="28"/>
  <c r="M1741" i="28"/>
  <c r="M1742" i="28"/>
  <c r="M1743" i="28"/>
  <c r="M1744" i="28"/>
  <c r="M1745" i="28"/>
  <c r="M1746" i="28"/>
  <c r="M1747" i="28"/>
  <c r="M1748" i="28"/>
  <c r="M1749" i="28"/>
  <c r="M1750" i="28"/>
  <c r="M1751" i="28"/>
  <c r="M1752" i="28"/>
  <c r="M1753" i="28"/>
  <c r="M1754" i="28"/>
  <c r="M1755" i="28"/>
  <c r="M1756" i="28"/>
  <c r="M1757" i="28"/>
  <c r="M1758" i="28"/>
  <c r="M1759" i="28"/>
  <c r="M1760" i="28"/>
  <c r="M1761" i="28"/>
  <c r="M1762" i="28"/>
  <c r="M1763" i="28"/>
  <c r="M1764" i="28"/>
  <c r="M1765" i="28"/>
  <c r="M1766" i="28"/>
  <c r="M1767" i="28"/>
  <c r="M1768" i="28"/>
  <c r="M1769" i="28"/>
  <c r="M1770" i="28"/>
  <c r="M1771" i="28"/>
  <c r="M1772" i="28"/>
  <c r="M1773" i="28"/>
  <c r="M1774" i="28"/>
  <c r="M1775" i="28"/>
  <c r="M1776" i="28"/>
  <c r="M1777" i="28"/>
  <c r="M1778" i="28"/>
  <c r="M1779" i="28"/>
  <c r="M1780" i="28"/>
  <c r="M1781" i="28"/>
  <c r="M1782" i="28"/>
  <c r="M1783" i="28"/>
  <c r="M1784" i="28"/>
  <c r="M1785" i="28"/>
  <c r="M1786" i="28"/>
  <c r="M1787" i="28"/>
  <c r="M1788" i="28"/>
  <c r="M1789" i="28"/>
  <c r="M1790" i="28"/>
  <c r="M1791" i="28"/>
  <c r="M1792" i="28"/>
  <c r="M1793" i="28"/>
  <c r="M1794" i="28"/>
  <c r="M1795" i="28"/>
  <c r="M1796" i="28"/>
  <c r="M1797" i="28"/>
  <c r="M1798" i="28"/>
  <c r="M1799" i="28"/>
  <c r="M1800" i="28"/>
  <c r="M1801" i="28"/>
  <c r="M1802" i="28"/>
  <c r="M1803" i="28"/>
  <c r="M1804" i="28"/>
  <c r="M1805" i="28"/>
  <c r="M1806" i="28"/>
  <c r="M1807" i="28"/>
  <c r="M1808" i="28"/>
  <c r="M1809" i="28"/>
  <c r="M1810" i="28"/>
  <c r="M1811" i="28"/>
  <c r="M1812" i="28"/>
  <c r="M1813" i="28"/>
  <c r="M1814" i="28"/>
  <c r="M1815" i="28"/>
  <c r="M1816" i="28"/>
  <c r="M1817" i="28"/>
  <c r="M1818" i="28"/>
  <c r="M1819" i="28"/>
  <c r="M1820" i="28"/>
  <c r="M1821" i="28"/>
  <c r="M1822" i="28"/>
  <c r="M1823" i="28"/>
  <c r="M1824" i="28"/>
  <c r="M1825" i="28"/>
  <c r="M1826" i="28"/>
  <c r="M1827" i="28"/>
  <c r="M1828" i="28"/>
  <c r="M1829" i="28"/>
  <c r="M1830" i="28"/>
  <c r="M1831" i="28"/>
  <c r="M1832" i="28"/>
  <c r="M1833" i="28"/>
  <c r="M1834" i="28"/>
  <c r="M1835" i="28"/>
  <c r="M1836" i="28"/>
  <c r="M1837" i="28"/>
  <c r="M1838" i="28"/>
  <c r="M1839" i="28"/>
  <c r="M1840" i="28"/>
  <c r="M1841" i="28"/>
  <c r="M1842" i="28"/>
  <c r="M1843" i="28"/>
  <c r="M1844" i="28"/>
  <c r="M1845" i="28"/>
  <c r="M1846" i="28"/>
  <c r="M1847" i="28"/>
  <c r="M1848" i="28"/>
  <c r="M1849" i="28"/>
  <c r="M1850" i="28"/>
  <c r="M1851" i="28"/>
  <c r="M1852" i="28"/>
  <c r="M1853" i="28"/>
  <c r="M1854" i="28"/>
  <c r="M1855" i="28"/>
  <c r="M1856" i="28"/>
  <c r="M1857" i="28"/>
  <c r="M1858" i="28"/>
  <c r="M1859" i="28"/>
  <c r="M1860" i="28"/>
  <c r="M1861" i="28"/>
  <c r="M1862" i="28"/>
  <c r="M1863" i="28"/>
  <c r="M1864" i="28"/>
  <c r="M1865" i="28"/>
  <c r="M1866" i="28"/>
  <c r="M1867" i="28"/>
  <c r="M1868" i="28"/>
  <c r="M1869" i="28"/>
  <c r="M1870" i="28"/>
  <c r="M1871" i="28"/>
  <c r="M1872" i="28"/>
  <c r="M1873" i="28"/>
  <c r="M1874" i="28"/>
  <c r="M1875" i="28"/>
  <c r="M1876" i="28"/>
  <c r="M1877" i="28"/>
  <c r="M1878" i="28"/>
  <c r="M1879" i="28"/>
  <c r="M1880" i="28"/>
  <c r="M1881" i="28"/>
  <c r="M1882" i="28"/>
  <c r="M1883" i="28"/>
  <c r="M1884" i="28"/>
  <c r="M1885" i="28"/>
  <c r="M1886" i="28"/>
  <c r="M1887" i="28"/>
  <c r="M1888" i="28"/>
  <c r="M1889" i="28"/>
  <c r="M1890" i="28"/>
  <c r="M1891" i="28"/>
  <c r="M1892" i="28"/>
  <c r="M1893" i="28"/>
  <c r="M1894" i="28"/>
  <c r="M1895" i="28"/>
  <c r="M1896" i="28"/>
  <c r="M1897" i="28"/>
  <c r="M1898" i="28"/>
  <c r="M1899" i="28"/>
  <c r="M1900" i="28"/>
  <c r="M1901" i="28"/>
  <c r="M1902" i="28"/>
  <c r="M1903" i="28"/>
  <c r="M1904" i="28"/>
  <c r="M1905" i="28"/>
  <c r="M1906" i="28"/>
  <c r="M1907" i="28"/>
  <c r="M1908" i="28"/>
  <c r="M1909" i="28"/>
  <c r="M1910" i="28"/>
  <c r="M1911" i="28"/>
  <c r="M1912" i="28"/>
  <c r="M1913" i="28"/>
  <c r="M1914" i="28"/>
  <c r="M1915" i="28"/>
  <c r="M1916" i="28"/>
  <c r="M1917" i="28"/>
  <c r="M1918" i="28"/>
  <c r="M1919" i="28"/>
  <c r="M1920" i="28"/>
  <c r="M1921" i="28"/>
  <c r="M1922" i="28"/>
  <c r="M1923" i="28"/>
  <c r="M1924" i="28"/>
  <c r="M1925" i="28"/>
  <c r="M1926" i="28"/>
  <c r="M1927" i="28"/>
  <c r="M1928" i="28"/>
  <c r="M1929" i="28"/>
  <c r="M1930" i="28"/>
  <c r="M1931" i="28"/>
  <c r="M1932" i="28"/>
  <c r="M1933" i="28"/>
  <c r="M1934" i="28"/>
  <c r="M1935" i="28"/>
  <c r="M1936" i="28"/>
  <c r="M1937" i="28"/>
  <c r="M1938" i="28"/>
  <c r="M1939" i="28"/>
  <c r="M1940" i="28"/>
  <c r="M1941" i="28"/>
  <c r="M1942" i="28"/>
  <c r="M1943" i="28"/>
  <c r="M1944" i="28"/>
  <c r="M1945" i="28"/>
  <c r="M1946" i="28"/>
  <c r="M1947" i="28"/>
  <c r="M1948" i="28"/>
  <c r="M1949" i="28"/>
  <c r="M1950" i="28"/>
  <c r="M1951" i="28"/>
  <c r="M1952" i="28"/>
  <c r="M1953" i="28"/>
  <c r="M1954" i="28"/>
  <c r="M1955" i="28"/>
  <c r="M1956" i="28"/>
  <c r="M1957" i="28"/>
  <c r="M1958" i="28"/>
  <c r="M1959" i="28"/>
  <c r="M1960" i="28"/>
  <c r="M1961" i="28"/>
  <c r="M1962" i="28"/>
  <c r="M1963" i="28"/>
  <c r="M1964" i="28"/>
  <c r="M1965" i="28"/>
  <c r="M1966" i="28"/>
  <c r="M1967" i="28"/>
  <c r="M1968" i="28"/>
  <c r="M1969" i="28"/>
  <c r="M1970" i="28"/>
  <c r="M1971" i="28"/>
  <c r="M1972" i="28"/>
  <c r="M1973" i="28"/>
  <c r="M1974" i="28"/>
  <c r="M1975" i="28"/>
  <c r="M1976" i="28"/>
  <c r="M1977" i="28"/>
  <c r="M1978" i="28"/>
  <c r="M1979" i="28"/>
  <c r="M1980" i="28"/>
  <c r="M1981" i="28"/>
  <c r="M1982" i="28"/>
  <c r="M1983" i="28"/>
  <c r="M1984" i="28"/>
  <c r="M1985" i="28"/>
  <c r="M1986" i="28"/>
  <c r="M1987" i="28"/>
  <c r="M1988" i="28"/>
  <c r="M1989" i="28"/>
  <c r="M1990" i="28"/>
  <c r="M1991" i="28"/>
  <c r="M1992" i="28"/>
  <c r="M1993" i="28"/>
  <c r="M1994" i="28"/>
  <c r="M1995" i="28"/>
  <c r="M1996" i="28"/>
  <c r="M1997" i="28"/>
  <c r="M1998" i="28"/>
  <c r="M1999" i="28"/>
  <c r="M2000" i="28"/>
  <c r="M2001" i="28"/>
  <c r="M2002" i="28"/>
  <c r="M2003" i="28"/>
  <c r="M2004" i="28"/>
  <c r="M2005" i="28"/>
  <c r="M2006" i="28"/>
  <c r="M2007" i="28"/>
  <c r="M2008" i="28"/>
  <c r="M2009" i="28"/>
  <c r="M2010" i="28"/>
  <c r="M2011" i="28"/>
  <c r="M2012" i="28"/>
  <c r="M2013" i="28"/>
  <c r="M2014" i="28"/>
  <c r="M2015" i="28"/>
  <c r="M2016" i="28"/>
  <c r="M2017" i="28"/>
  <c r="M2018" i="28"/>
  <c r="M2019" i="28"/>
  <c r="M2020" i="28"/>
  <c r="M2021" i="28"/>
  <c r="M2022" i="28"/>
  <c r="M2023" i="28"/>
  <c r="M2024" i="28"/>
  <c r="M2025" i="28"/>
  <c r="M2026" i="28"/>
  <c r="M2027" i="28"/>
  <c r="M2028" i="28"/>
  <c r="M2029" i="28"/>
  <c r="M2030" i="28"/>
  <c r="M2031" i="28"/>
  <c r="M2032" i="28"/>
  <c r="M2033" i="28"/>
  <c r="M2034" i="28"/>
  <c r="M2035" i="28"/>
  <c r="M2036" i="28"/>
  <c r="M2037" i="28"/>
  <c r="M2038" i="28"/>
  <c r="M2039" i="28"/>
  <c r="M2040" i="28"/>
  <c r="M2041" i="28"/>
  <c r="M2042" i="28"/>
  <c r="M2043" i="28"/>
  <c r="M2044" i="28"/>
  <c r="M2045" i="28"/>
  <c r="M2046" i="28"/>
  <c r="M2047" i="28"/>
  <c r="M2048" i="28"/>
  <c r="M2049" i="28"/>
  <c r="M2050" i="28"/>
  <c r="M2051" i="28"/>
  <c r="M2052" i="28"/>
  <c r="M2053" i="28"/>
  <c r="M2054" i="28"/>
  <c r="M2055" i="28"/>
  <c r="M2056" i="28"/>
  <c r="M2057" i="28"/>
  <c r="M2058" i="28"/>
  <c r="M2059" i="28"/>
  <c r="M2060" i="28"/>
  <c r="M2061" i="28"/>
  <c r="M2062" i="28"/>
  <c r="M2063" i="28"/>
  <c r="M2064" i="28"/>
  <c r="M2065" i="28"/>
  <c r="M2066" i="28"/>
  <c r="M2067" i="28"/>
  <c r="M2068" i="28"/>
  <c r="M2069" i="28"/>
  <c r="M2070" i="28"/>
  <c r="M2071" i="28"/>
  <c r="M2072" i="28"/>
  <c r="M2073" i="28"/>
  <c r="M2074" i="28"/>
  <c r="M2075" i="28"/>
  <c r="M2076" i="28"/>
  <c r="M2077" i="28"/>
  <c r="M2078" i="28"/>
  <c r="M2079" i="28"/>
  <c r="M2080" i="28"/>
  <c r="M2081" i="28"/>
  <c r="M2082" i="28"/>
  <c r="M2083" i="28"/>
  <c r="M2084" i="28"/>
  <c r="M2085" i="28"/>
  <c r="M2086" i="28"/>
  <c r="M2087" i="28"/>
  <c r="M2088" i="28"/>
  <c r="M2089" i="28"/>
  <c r="M2090" i="28"/>
  <c r="M2091" i="28"/>
  <c r="M2092" i="28"/>
  <c r="M2093" i="28"/>
  <c r="M2094" i="28"/>
  <c r="M2095" i="28"/>
  <c r="M2096" i="28"/>
  <c r="M2097" i="28"/>
  <c r="M2098" i="28"/>
  <c r="M2099" i="28"/>
  <c r="M2100" i="28"/>
  <c r="M2101" i="28"/>
  <c r="M2102" i="28"/>
  <c r="M2103" i="28"/>
  <c r="M2104" i="28"/>
  <c r="M2105" i="28"/>
  <c r="M2106" i="28"/>
  <c r="M2107" i="28"/>
  <c r="M2108" i="28"/>
  <c r="M2109" i="28"/>
  <c r="M2110" i="28"/>
  <c r="M2111" i="28"/>
  <c r="M2112" i="28"/>
  <c r="M2113" i="28"/>
  <c r="M2114" i="28"/>
  <c r="M2115" i="28"/>
  <c r="M2116" i="28"/>
  <c r="M2117" i="28"/>
  <c r="M2118" i="28"/>
  <c r="M2119" i="28"/>
  <c r="M2120" i="28"/>
  <c r="M2121" i="28"/>
  <c r="M2122" i="28"/>
  <c r="M2123" i="28"/>
  <c r="M2124" i="28"/>
  <c r="M2125" i="28"/>
  <c r="M2126" i="28"/>
  <c r="M2127" i="28"/>
  <c r="M2128" i="28"/>
  <c r="M2129" i="28"/>
  <c r="M2130" i="28"/>
  <c r="M2131" i="28"/>
  <c r="M2132" i="28"/>
  <c r="M2133" i="28"/>
  <c r="M2134" i="28"/>
  <c r="M2135" i="28"/>
  <c r="M2136" i="28"/>
  <c r="M2137" i="28"/>
  <c r="M2138" i="28"/>
  <c r="M2139" i="28"/>
  <c r="M2140" i="28"/>
  <c r="M2141" i="28"/>
  <c r="M2142" i="28"/>
  <c r="M2143" i="28"/>
  <c r="M2144" i="28"/>
  <c r="M2145" i="28"/>
  <c r="M2146" i="28"/>
  <c r="M2147" i="28"/>
  <c r="M2148" i="28"/>
  <c r="M2149" i="28"/>
  <c r="M2150" i="28"/>
  <c r="M2151" i="28"/>
  <c r="M2152" i="28"/>
  <c r="M2153" i="28"/>
  <c r="M2154" i="28"/>
  <c r="M2155" i="28"/>
  <c r="M2156" i="28"/>
  <c r="M2157" i="28"/>
  <c r="M2158" i="28"/>
  <c r="M2159" i="28"/>
  <c r="M2160" i="28"/>
  <c r="M2161" i="28"/>
  <c r="M2162" i="28"/>
  <c r="M2163" i="28"/>
  <c r="M2164" i="28"/>
  <c r="M2165" i="28"/>
  <c r="M2166" i="28"/>
  <c r="M2167" i="28"/>
  <c r="M2168" i="28"/>
  <c r="M2169" i="28"/>
  <c r="M2170" i="28"/>
  <c r="M2171" i="28"/>
  <c r="M2172" i="28"/>
  <c r="M2173" i="28"/>
  <c r="M2174" i="28"/>
  <c r="M2175" i="28"/>
  <c r="M2176" i="28"/>
  <c r="M2177" i="28"/>
  <c r="M2178" i="28"/>
  <c r="M2179" i="28"/>
  <c r="M2180" i="28"/>
  <c r="M2181" i="28"/>
  <c r="M2182" i="28"/>
  <c r="M2183" i="28"/>
  <c r="M2184" i="28"/>
  <c r="M2185" i="28"/>
  <c r="M2186" i="28"/>
  <c r="M2187" i="28"/>
  <c r="M2188" i="28"/>
  <c r="M2189" i="28"/>
  <c r="M2190" i="28"/>
  <c r="M2191" i="28"/>
  <c r="M2192" i="28"/>
  <c r="M2193" i="28"/>
  <c r="M2194" i="28"/>
  <c r="M2195" i="28"/>
  <c r="M2196" i="28"/>
  <c r="M2197" i="28"/>
  <c r="M2198" i="28"/>
  <c r="M2199" i="28"/>
  <c r="M2200" i="28"/>
  <c r="M2201" i="28"/>
  <c r="M2202" i="28"/>
  <c r="M2203" i="28"/>
  <c r="M2204" i="28"/>
  <c r="M2205" i="28"/>
  <c r="M2206" i="28"/>
  <c r="M2207" i="28"/>
  <c r="M2208" i="28"/>
  <c r="M2209" i="28"/>
  <c r="M2210" i="28"/>
  <c r="M2211" i="28"/>
  <c r="M2212" i="28"/>
  <c r="M2213" i="28"/>
  <c r="M2214" i="28"/>
  <c r="M2215" i="28"/>
  <c r="M2216" i="28"/>
  <c r="M2217" i="28"/>
  <c r="M2218" i="28"/>
  <c r="M2219" i="28"/>
  <c r="M2220" i="28"/>
  <c r="M2221" i="28"/>
  <c r="M2222" i="28"/>
  <c r="M2223" i="28"/>
  <c r="M2224" i="28"/>
  <c r="M2225" i="28"/>
  <c r="M2226" i="28"/>
  <c r="M2227" i="28"/>
  <c r="M2228" i="28"/>
  <c r="M2229" i="28"/>
  <c r="M2230" i="28"/>
  <c r="M2231" i="28"/>
  <c r="M2232" i="28"/>
  <c r="M2233" i="28"/>
  <c r="M2234" i="28"/>
  <c r="M2235" i="28"/>
  <c r="M2236" i="28"/>
  <c r="M2237" i="28"/>
  <c r="M2238" i="28"/>
  <c r="M2239" i="28"/>
  <c r="M2240" i="28"/>
  <c r="M2241" i="28"/>
  <c r="M2242" i="28"/>
  <c r="M2243" i="28"/>
  <c r="M2244" i="28"/>
  <c r="M2245" i="28"/>
  <c r="M2246" i="28"/>
  <c r="M2247" i="28"/>
  <c r="M2248" i="28"/>
  <c r="M2249" i="28"/>
  <c r="M2250" i="28"/>
  <c r="M2251" i="28"/>
  <c r="M2252" i="28"/>
  <c r="M2253" i="28"/>
  <c r="M2254" i="28"/>
  <c r="M2255" i="28"/>
  <c r="M2256" i="28"/>
  <c r="M2257" i="28"/>
  <c r="M2258" i="28"/>
  <c r="M2259" i="28"/>
  <c r="M2260" i="28"/>
  <c r="M2261" i="28"/>
  <c r="M2262" i="28"/>
  <c r="M2263" i="28"/>
  <c r="M2264" i="28"/>
  <c r="M2265" i="28"/>
  <c r="M2266" i="28"/>
  <c r="M2267" i="28"/>
  <c r="M2268" i="28"/>
  <c r="M2269" i="28"/>
  <c r="M2270" i="28"/>
  <c r="M2271" i="28"/>
  <c r="M2272" i="28"/>
  <c r="M2273" i="28"/>
  <c r="M2274" i="28"/>
  <c r="M2275" i="28"/>
  <c r="M2276" i="28"/>
  <c r="M2277" i="28"/>
  <c r="M2278" i="28"/>
  <c r="M2279" i="28"/>
  <c r="M2280" i="28"/>
  <c r="M2281" i="28"/>
  <c r="M2282" i="28"/>
  <c r="M2283" i="28"/>
  <c r="M2284" i="28"/>
  <c r="M2285" i="28"/>
  <c r="M2286" i="28"/>
  <c r="M2287" i="28"/>
  <c r="M2288" i="28"/>
  <c r="M2289" i="28"/>
  <c r="M2290" i="28"/>
  <c r="M2291" i="28"/>
  <c r="M2292" i="28"/>
  <c r="M2293" i="28"/>
  <c r="M2294" i="28"/>
  <c r="M2295" i="28"/>
  <c r="M2296" i="28"/>
  <c r="M2297" i="28"/>
  <c r="M2298" i="28"/>
  <c r="M2299" i="28"/>
  <c r="M2300" i="28"/>
  <c r="M2301" i="28"/>
  <c r="M2302" i="28"/>
  <c r="M2303" i="28"/>
  <c r="M2304" i="28"/>
  <c r="M2305" i="28"/>
  <c r="M2306" i="28"/>
  <c r="M2307" i="28"/>
  <c r="M2308" i="28"/>
  <c r="M2309" i="28"/>
  <c r="M2310" i="28"/>
  <c r="M2311" i="28"/>
  <c r="M2312" i="28"/>
  <c r="M2313" i="28"/>
  <c r="M2314" i="28"/>
  <c r="M2315" i="28"/>
  <c r="M2316" i="28"/>
  <c r="M2317" i="28"/>
  <c r="M2318" i="28"/>
  <c r="M2319" i="28"/>
  <c r="M2320" i="28"/>
  <c r="M2321" i="28"/>
  <c r="M2322" i="28"/>
  <c r="M2323" i="28"/>
  <c r="M2324" i="28"/>
  <c r="M2325" i="28"/>
  <c r="M2326" i="28"/>
  <c r="M2327" i="28"/>
  <c r="M2328" i="28"/>
  <c r="M2329" i="28"/>
  <c r="M2330" i="28"/>
  <c r="M2331" i="28"/>
  <c r="M2332" i="28"/>
  <c r="M2333" i="28"/>
  <c r="M2334" i="28"/>
  <c r="M2335" i="28"/>
  <c r="M2336" i="28"/>
  <c r="M2337" i="28"/>
  <c r="M2338" i="28"/>
  <c r="M2339" i="28"/>
  <c r="M2340" i="28"/>
  <c r="M2341" i="28"/>
  <c r="M2342" i="28"/>
  <c r="M2343" i="28"/>
  <c r="M2344" i="28"/>
  <c r="M2345" i="28"/>
  <c r="M2346" i="28"/>
  <c r="M2347" i="28"/>
  <c r="M2348" i="28"/>
  <c r="M2349" i="28"/>
  <c r="M2350" i="28"/>
  <c r="M2351" i="28"/>
  <c r="M2352" i="28"/>
  <c r="M2353" i="28"/>
  <c r="M2354" i="28"/>
  <c r="M2355" i="28"/>
  <c r="M2356" i="28"/>
  <c r="M2357" i="28"/>
  <c r="M2358" i="28"/>
  <c r="M2359" i="28"/>
  <c r="M2360" i="28"/>
  <c r="M2361" i="28"/>
  <c r="M2362" i="28"/>
  <c r="M2363" i="28"/>
  <c r="M2364" i="28"/>
  <c r="M2365" i="28"/>
  <c r="M2366" i="28"/>
  <c r="M2367" i="28"/>
  <c r="M2368" i="28"/>
  <c r="M2369" i="28"/>
  <c r="M2370" i="28"/>
  <c r="M2371" i="28"/>
  <c r="M2372" i="28"/>
  <c r="M2373" i="28"/>
  <c r="M2374" i="28"/>
  <c r="M2375" i="28"/>
  <c r="M2376" i="28"/>
  <c r="M2377" i="28"/>
  <c r="M2378" i="28"/>
  <c r="M2379" i="28"/>
  <c r="M2380" i="28"/>
  <c r="M2381" i="28"/>
  <c r="M2382" i="28"/>
  <c r="M2383" i="28"/>
  <c r="M2384" i="28"/>
  <c r="M2385" i="28"/>
  <c r="M2386" i="28"/>
  <c r="M2387" i="28"/>
  <c r="M2388" i="28"/>
  <c r="M2389" i="28"/>
  <c r="M2390" i="28"/>
  <c r="M2391" i="28"/>
  <c r="M2392" i="28"/>
  <c r="M2393" i="28"/>
  <c r="M2394" i="28"/>
  <c r="M2395" i="28"/>
  <c r="M2396" i="28"/>
  <c r="M2397" i="28"/>
  <c r="M2398" i="28"/>
  <c r="M2399" i="28"/>
  <c r="M2400" i="28"/>
  <c r="M2401" i="28"/>
  <c r="L2" i="28"/>
  <c r="L3" i="28"/>
  <c r="L4" i="28"/>
  <c r="L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92" i="28"/>
  <c r="L93" i="28"/>
  <c r="L94" i="28"/>
  <c r="L95" i="28"/>
  <c r="L96" i="28"/>
  <c r="L97" i="28"/>
  <c r="L98" i="28"/>
  <c r="L99" i="28"/>
  <c r="L100" i="28"/>
  <c r="L101" i="28"/>
  <c r="L102" i="28"/>
  <c r="L103" i="28"/>
  <c r="L104" i="28"/>
  <c r="L105" i="28"/>
  <c r="L106" i="28"/>
  <c r="L107" i="28"/>
  <c r="L108" i="28"/>
  <c r="L109" i="28"/>
  <c r="L110" i="28"/>
  <c r="L111" i="28"/>
  <c r="L112" i="28"/>
  <c r="L113" i="28"/>
  <c r="L114" i="28"/>
  <c r="L115" i="28"/>
  <c r="L116" i="28"/>
  <c r="L117" i="28"/>
  <c r="L118" i="28"/>
  <c r="L119" i="28"/>
  <c r="L120" i="28"/>
  <c r="L121" i="28"/>
  <c r="L122" i="28"/>
  <c r="L123" i="28"/>
  <c r="L124" i="28"/>
  <c r="L125" i="28"/>
  <c r="L126" i="28"/>
  <c r="L127" i="28"/>
  <c r="L128" i="28"/>
  <c r="L129" i="28"/>
  <c r="L130" i="28"/>
  <c r="L131" i="28"/>
  <c r="L132" i="28"/>
  <c r="L133" i="28"/>
  <c r="L134" i="28"/>
  <c r="L135" i="28"/>
  <c r="L136" i="28"/>
  <c r="L137" i="28"/>
  <c r="L138" i="28"/>
  <c r="L139" i="28"/>
  <c r="L140" i="28"/>
  <c r="L141" i="28"/>
  <c r="L142" i="28"/>
  <c r="L143" i="28"/>
  <c r="L144" i="28"/>
  <c r="L145" i="28"/>
  <c r="L146" i="28"/>
  <c r="L147" i="28"/>
  <c r="L148" i="28"/>
  <c r="L149" i="28"/>
  <c r="L150" i="28"/>
  <c r="L151" i="28"/>
  <c r="L152" i="28"/>
  <c r="L153" i="28"/>
  <c r="L154" i="28"/>
  <c r="L155" i="28"/>
  <c r="L156" i="28"/>
  <c r="L157" i="28"/>
  <c r="L158" i="28"/>
  <c r="L159" i="28"/>
  <c r="L160" i="28"/>
  <c r="L161" i="28"/>
  <c r="L162" i="28"/>
  <c r="L163" i="28"/>
  <c r="L164" i="28"/>
  <c r="L165" i="28"/>
  <c r="L166" i="28"/>
  <c r="L167" i="28"/>
  <c r="L168" i="28"/>
  <c r="L169" i="28"/>
  <c r="L170" i="28"/>
  <c r="L171" i="28"/>
  <c r="L172" i="28"/>
  <c r="L173" i="28"/>
  <c r="L174" i="28"/>
  <c r="L175" i="28"/>
  <c r="L176" i="28"/>
  <c r="L177" i="28"/>
  <c r="L178" i="28"/>
  <c r="L179" i="28"/>
  <c r="L180" i="28"/>
  <c r="L181" i="28"/>
  <c r="L182" i="28"/>
  <c r="L183" i="28"/>
  <c r="L184" i="28"/>
  <c r="L185" i="28"/>
  <c r="L186" i="28"/>
  <c r="L187" i="28"/>
  <c r="L188" i="28"/>
  <c r="L189" i="28"/>
  <c r="L190" i="28"/>
  <c r="L191" i="28"/>
  <c r="L192" i="28"/>
  <c r="L193" i="28"/>
  <c r="L194" i="28"/>
  <c r="L195" i="28"/>
  <c r="L196" i="28"/>
  <c r="L197" i="28"/>
  <c r="L198" i="28"/>
  <c r="L199" i="28"/>
  <c r="L200" i="28"/>
  <c r="L201" i="28"/>
  <c r="L202" i="28"/>
  <c r="L203" i="28"/>
  <c r="L204" i="28"/>
  <c r="L205" i="28"/>
  <c r="L206" i="28"/>
  <c r="L207" i="28"/>
  <c r="L208" i="28"/>
  <c r="L209" i="28"/>
  <c r="L210" i="28"/>
  <c r="L211" i="28"/>
  <c r="L212" i="28"/>
  <c r="L213" i="28"/>
  <c r="L214" i="28"/>
  <c r="L215" i="28"/>
  <c r="L216" i="28"/>
  <c r="L217" i="28"/>
  <c r="L218" i="28"/>
  <c r="L219" i="28"/>
  <c r="L220" i="28"/>
  <c r="L221" i="28"/>
  <c r="L222" i="28"/>
  <c r="L223" i="28"/>
  <c r="L224" i="28"/>
  <c r="L225" i="28"/>
  <c r="L226" i="28"/>
  <c r="L227" i="28"/>
  <c r="L228" i="28"/>
  <c r="L229" i="28"/>
  <c r="L230" i="28"/>
  <c r="L231" i="28"/>
  <c r="L232" i="28"/>
  <c r="L233" i="28"/>
  <c r="L234" i="28"/>
  <c r="L235" i="28"/>
  <c r="L236" i="28"/>
  <c r="L237" i="28"/>
  <c r="L238" i="28"/>
  <c r="L239" i="28"/>
  <c r="L240" i="28"/>
  <c r="L241" i="28"/>
  <c r="L242" i="28"/>
  <c r="L243" i="28"/>
  <c r="L244" i="28"/>
  <c r="L245" i="28"/>
  <c r="L246" i="28"/>
  <c r="L247" i="28"/>
  <c r="L248" i="28"/>
  <c r="L249" i="28"/>
  <c r="L250" i="28"/>
  <c r="L251" i="28"/>
  <c r="L252" i="28"/>
  <c r="L253" i="28"/>
  <c r="L254" i="28"/>
  <c r="L255" i="28"/>
  <c r="L256" i="28"/>
  <c r="L257" i="28"/>
  <c r="L258" i="28"/>
  <c r="L259" i="28"/>
  <c r="L260" i="28"/>
  <c r="L261" i="28"/>
  <c r="L262" i="28"/>
  <c r="L263" i="28"/>
  <c r="L264" i="28"/>
  <c r="L265" i="28"/>
  <c r="L266" i="28"/>
  <c r="L267" i="28"/>
  <c r="L268" i="28"/>
  <c r="L269" i="28"/>
  <c r="L270" i="28"/>
  <c r="L271" i="28"/>
  <c r="L272" i="28"/>
  <c r="L273" i="28"/>
  <c r="L274" i="28"/>
  <c r="L275" i="28"/>
  <c r="L276" i="28"/>
  <c r="L277" i="28"/>
  <c r="L278" i="28"/>
  <c r="L279" i="28"/>
  <c r="L280" i="28"/>
  <c r="L281" i="28"/>
  <c r="L282" i="28"/>
  <c r="L283" i="28"/>
  <c r="L284" i="28"/>
  <c r="L285" i="28"/>
  <c r="L286" i="28"/>
  <c r="L287" i="28"/>
  <c r="L288" i="28"/>
  <c r="L289" i="28"/>
  <c r="L290" i="28"/>
  <c r="L291" i="28"/>
  <c r="L292" i="28"/>
  <c r="L293" i="28"/>
  <c r="L294" i="28"/>
  <c r="L295" i="28"/>
  <c r="L296" i="28"/>
  <c r="L297" i="28"/>
  <c r="L298" i="28"/>
  <c r="L299" i="28"/>
  <c r="L300" i="28"/>
  <c r="L301" i="28"/>
  <c r="L302" i="28"/>
  <c r="L303" i="28"/>
  <c r="L304" i="28"/>
  <c r="L305" i="28"/>
  <c r="L306" i="28"/>
  <c r="L307" i="28"/>
  <c r="L308" i="28"/>
  <c r="L309" i="28"/>
  <c r="L310" i="28"/>
  <c r="L311" i="28"/>
  <c r="L312" i="28"/>
  <c r="L313" i="28"/>
  <c r="L314" i="28"/>
  <c r="L315" i="28"/>
  <c r="L316" i="28"/>
  <c r="L317" i="28"/>
  <c r="L318" i="28"/>
  <c r="L319" i="28"/>
  <c r="L320" i="28"/>
  <c r="L321" i="28"/>
  <c r="L322" i="28"/>
  <c r="L323" i="28"/>
  <c r="L324" i="28"/>
  <c r="L325" i="28"/>
  <c r="L326" i="28"/>
  <c r="L327" i="28"/>
  <c r="L328" i="28"/>
  <c r="L329" i="28"/>
  <c r="L330" i="28"/>
  <c r="L331" i="28"/>
  <c r="L332" i="28"/>
  <c r="L333" i="28"/>
  <c r="L334" i="28"/>
  <c r="L335" i="28"/>
  <c r="L336" i="28"/>
  <c r="L337" i="28"/>
  <c r="L338" i="28"/>
  <c r="L339" i="28"/>
  <c r="L340" i="28"/>
  <c r="L341" i="28"/>
  <c r="L342" i="28"/>
  <c r="L343" i="28"/>
  <c r="L344" i="28"/>
  <c r="L345" i="28"/>
  <c r="L346" i="28"/>
  <c r="L347" i="28"/>
  <c r="L348" i="28"/>
  <c r="L349" i="28"/>
  <c r="L350" i="28"/>
  <c r="L351" i="28"/>
  <c r="L352" i="28"/>
  <c r="L353" i="28"/>
  <c r="L354" i="28"/>
  <c r="L355" i="28"/>
  <c r="L356" i="28"/>
  <c r="L357" i="28"/>
  <c r="L358" i="28"/>
  <c r="L359" i="28"/>
  <c r="L360" i="28"/>
  <c r="L361" i="28"/>
  <c r="L362" i="28"/>
  <c r="L363" i="28"/>
  <c r="L364" i="28"/>
  <c r="L365" i="28"/>
  <c r="L366" i="28"/>
  <c r="L367" i="28"/>
  <c r="L368" i="28"/>
  <c r="L369" i="28"/>
  <c r="L370" i="28"/>
  <c r="L371" i="28"/>
  <c r="L372" i="28"/>
  <c r="L373" i="28"/>
  <c r="L374" i="28"/>
  <c r="L375" i="28"/>
  <c r="L376" i="28"/>
  <c r="L377" i="28"/>
  <c r="L378" i="28"/>
  <c r="L379" i="28"/>
  <c r="L380" i="28"/>
  <c r="L381" i="28"/>
  <c r="L382" i="28"/>
  <c r="L383" i="28"/>
  <c r="L384" i="28"/>
  <c r="L385" i="28"/>
  <c r="L386" i="28"/>
  <c r="L387" i="28"/>
  <c r="L388" i="28"/>
  <c r="L389" i="28"/>
  <c r="L390" i="28"/>
  <c r="L391" i="28"/>
  <c r="L392" i="28"/>
  <c r="L393" i="28"/>
  <c r="L394" i="28"/>
  <c r="L395" i="28"/>
  <c r="L396" i="28"/>
  <c r="L397" i="28"/>
  <c r="L398" i="28"/>
  <c r="L399" i="28"/>
  <c r="L400" i="28"/>
  <c r="L401" i="28"/>
  <c r="L402" i="28"/>
  <c r="L403" i="28"/>
  <c r="L404" i="28"/>
  <c r="L405" i="28"/>
  <c r="L406" i="28"/>
  <c r="L407" i="28"/>
  <c r="L408" i="28"/>
  <c r="L409" i="28"/>
  <c r="L410" i="28"/>
  <c r="L411" i="28"/>
  <c r="L412" i="28"/>
  <c r="L413" i="28"/>
  <c r="L414" i="28"/>
  <c r="L415" i="28"/>
  <c r="L416" i="28"/>
  <c r="L417" i="28"/>
  <c r="L418" i="28"/>
  <c r="L419" i="28"/>
  <c r="L420" i="28"/>
  <c r="L421" i="28"/>
  <c r="L422" i="28"/>
  <c r="L423" i="28"/>
  <c r="L424" i="28"/>
  <c r="L425" i="28"/>
  <c r="L426" i="28"/>
  <c r="L427" i="28"/>
  <c r="L428" i="28"/>
  <c r="L429" i="28"/>
  <c r="L430" i="28"/>
  <c r="L431" i="28"/>
  <c r="L432" i="28"/>
  <c r="L433" i="28"/>
  <c r="L434" i="28"/>
  <c r="L435" i="28"/>
  <c r="L436" i="28"/>
  <c r="L437" i="28"/>
  <c r="L438" i="28"/>
  <c r="L439" i="28"/>
  <c r="L440" i="28"/>
  <c r="L441" i="28"/>
  <c r="L442" i="28"/>
  <c r="L443" i="28"/>
  <c r="L444" i="28"/>
  <c r="L445" i="28"/>
  <c r="L446" i="28"/>
  <c r="L447" i="28"/>
  <c r="L448" i="28"/>
  <c r="L449" i="28"/>
  <c r="L450" i="28"/>
  <c r="L451" i="28"/>
  <c r="L452" i="28"/>
  <c r="L453" i="28"/>
  <c r="L454" i="28"/>
  <c r="L455" i="28"/>
  <c r="L456" i="28"/>
  <c r="L457" i="28"/>
  <c r="L458" i="28"/>
  <c r="L459" i="28"/>
  <c r="L460" i="28"/>
  <c r="L461" i="28"/>
  <c r="L462" i="28"/>
  <c r="L463" i="28"/>
  <c r="L464" i="28"/>
  <c r="L465" i="28"/>
  <c r="L466" i="28"/>
  <c r="L467" i="28"/>
  <c r="L468" i="28"/>
  <c r="L469" i="28"/>
  <c r="L470" i="28"/>
  <c r="L471" i="28"/>
  <c r="L472" i="28"/>
  <c r="L473" i="28"/>
  <c r="L474" i="28"/>
  <c r="L475" i="28"/>
  <c r="L476" i="28"/>
  <c r="L477" i="28"/>
  <c r="L478" i="28"/>
  <c r="L479" i="28"/>
  <c r="L480" i="28"/>
  <c r="L481" i="28"/>
  <c r="L482" i="28"/>
  <c r="L483" i="28"/>
  <c r="L484" i="28"/>
  <c r="L485" i="28"/>
  <c r="L486" i="28"/>
  <c r="L487" i="28"/>
  <c r="L488" i="28"/>
  <c r="L489" i="28"/>
  <c r="L490" i="28"/>
  <c r="L491" i="28"/>
  <c r="L492" i="28"/>
  <c r="L493" i="28"/>
  <c r="L494" i="28"/>
  <c r="L495" i="28"/>
  <c r="L496" i="28"/>
  <c r="L497" i="28"/>
  <c r="L498" i="28"/>
  <c r="L499" i="28"/>
  <c r="L500" i="28"/>
  <c r="L501" i="28"/>
  <c r="L502" i="28"/>
  <c r="L503" i="28"/>
  <c r="L504" i="28"/>
  <c r="L505" i="28"/>
  <c r="L506" i="28"/>
  <c r="L507" i="28"/>
  <c r="L508" i="28"/>
  <c r="L509" i="28"/>
  <c r="L510" i="28"/>
  <c r="L511" i="28"/>
  <c r="L512" i="28"/>
  <c r="L513" i="28"/>
  <c r="L514" i="28"/>
  <c r="L515" i="28"/>
  <c r="L516" i="28"/>
  <c r="L517" i="28"/>
  <c r="L518" i="28"/>
  <c r="L519" i="28"/>
  <c r="L520" i="28"/>
  <c r="L521" i="28"/>
  <c r="L522" i="28"/>
  <c r="L523" i="28"/>
  <c r="L524" i="28"/>
  <c r="L525" i="28"/>
  <c r="L526" i="28"/>
  <c r="L527" i="28"/>
  <c r="L528" i="28"/>
  <c r="L529" i="28"/>
  <c r="L530" i="28"/>
  <c r="L531" i="28"/>
  <c r="L532" i="28"/>
  <c r="L533" i="28"/>
  <c r="L534" i="28"/>
  <c r="L535" i="28"/>
  <c r="L536" i="28"/>
  <c r="L537" i="28"/>
  <c r="L538" i="28"/>
  <c r="L539" i="28"/>
  <c r="L540" i="28"/>
  <c r="L541" i="28"/>
  <c r="L542" i="28"/>
  <c r="L543" i="28"/>
  <c r="L544" i="28"/>
  <c r="L545" i="28"/>
  <c r="L546" i="28"/>
  <c r="L547" i="28"/>
  <c r="L548" i="28"/>
  <c r="L549" i="28"/>
  <c r="L550" i="28"/>
  <c r="L551" i="28"/>
  <c r="L552" i="28"/>
  <c r="L553" i="28"/>
  <c r="L554" i="28"/>
  <c r="L555" i="28"/>
  <c r="L556" i="28"/>
  <c r="L557" i="28"/>
  <c r="L558" i="28"/>
  <c r="L559" i="28"/>
  <c r="L560" i="28"/>
  <c r="L561" i="28"/>
  <c r="L562" i="28"/>
  <c r="L563" i="28"/>
  <c r="L564" i="28"/>
  <c r="L565" i="28"/>
  <c r="L566" i="28"/>
  <c r="L567" i="28"/>
  <c r="L568" i="28"/>
  <c r="L569" i="28"/>
  <c r="L570" i="28"/>
  <c r="L571" i="28"/>
  <c r="L572" i="28"/>
  <c r="L573" i="28"/>
  <c r="L574" i="28"/>
  <c r="L575" i="28"/>
  <c r="L576" i="28"/>
  <c r="L577" i="28"/>
  <c r="L578" i="28"/>
  <c r="L579" i="28"/>
  <c r="L580" i="28"/>
  <c r="L581" i="28"/>
  <c r="L582" i="28"/>
  <c r="L583" i="28"/>
  <c r="L584" i="28"/>
  <c r="L585" i="28"/>
  <c r="L586" i="28"/>
  <c r="L587" i="28"/>
  <c r="L588" i="28"/>
  <c r="L589" i="28"/>
  <c r="L590" i="28"/>
  <c r="L591" i="28"/>
  <c r="L592" i="28"/>
  <c r="L593" i="28"/>
  <c r="L594" i="28"/>
  <c r="L595" i="28"/>
  <c r="L596" i="28"/>
  <c r="L597" i="28"/>
  <c r="L598" i="28"/>
  <c r="L599" i="28"/>
  <c r="L600" i="28"/>
  <c r="L601" i="28"/>
  <c r="L602" i="28"/>
  <c r="L603" i="28"/>
  <c r="L604" i="28"/>
  <c r="L605" i="28"/>
  <c r="L606" i="28"/>
  <c r="L607" i="28"/>
  <c r="L608" i="28"/>
  <c r="L609" i="28"/>
  <c r="L610" i="28"/>
  <c r="L611" i="28"/>
  <c r="L612" i="28"/>
  <c r="L613" i="28"/>
  <c r="L614" i="28"/>
  <c r="L615" i="28"/>
  <c r="L616" i="28"/>
  <c r="L617" i="28"/>
  <c r="L618" i="28"/>
  <c r="L619" i="28"/>
  <c r="L620" i="28"/>
  <c r="L621" i="28"/>
  <c r="L622" i="28"/>
  <c r="L623" i="28"/>
  <c r="L624" i="28"/>
  <c r="L625" i="28"/>
  <c r="L626" i="28"/>
  <c r="L627" i="28"/>
  <c r="L628" i="28"/>
  <c r="L629" i="28"/>
  <c r="L630" i="28"/>
  <c r="L631" i="28"/>
  <c r="L632" i="28"/>
  <c r="L633" i="28"/>
  <c r="L634" i="28"/>
  <c r="L635" i="28"/>
  <c r="L636" i="28"/>
  <c r="L637" i="28"/>
  <c r="L638" i="28"/>
  <c r="L639" i="28"/>
  <c r="L640" i="28"/>
  <c r="L641" i="28"/>
  <c r="L642" i="28"/>
  <c r="L643" i="28"/>
  <c r="L644" i="28"/>
  <c r="L645" i="28"/>
  <c r="L646" i="28"/>
  <c r="L647" i="28"/>
  <c r="L648" i="28"/>
  <c r="L649" i="28"/>
  <c r="L650" i="28"/>
  <c r="L651" i="28"/>
  <c r="L652" i="28"/>
  <c r="L653" i="28"/>
  <c r="L654" i="28"/>
  <c r="L655" i="28"/>
  <c r="L656" i="28"/>
  <c r="L657" i="28"/>
  <c r="L658" i="28"/>
  <c r="L659" i="28"/>
  <c r="L660" i="28"/>
  <c r="L661" i="28"/>
  <c r="L662" i="28"/>
  <c r="L663" i="28"/>
  <c r="L664" i="28"/>
  <c r="L665" i="28"/>
  <c r="L666" i="28"/>
  <c r="L667" i="28"/>
  <c r="L668" i="28"/>
  <c r="L669" i="28"/>
  <c r="L670" i="28"/>
  <c r="L671" i="28"/>
  <c r="L672" i="28"/>
  <c r="L673" i="28"/>
  <c r="L674" i="28"/>
  <c r="L675" i="28"/>
  <c r="L676" i="28"/>
  <c r="L677" i="28"/>
  <c r="L678" i="28"/>
  <c r="L679" i="28"/>
  <c r="L680" i="28"/>
  <c r="L681" i="28"/>
  <c r="L682" i="28"/>
  <c r="L683" i="28"/>
  <c r="L684" i="28"/>
  <c r="L685" i="28"/>
  <c r="L686" i="28"/>
  <c r="L687" i="28"/>
  <c r="L688" i="28"/>
  <c r="L689" i="28"/>
  <c r="L690" i="28"/>
  <c r="L691" i="28"/>
  <c r="L692" i="28"/>
  <c r="L693" i="28"/>
  <c r="L694" i="28"/>
  <c r="L695" i="28"/>
  <c r="L696" i="28"/>
  <c r="L697" i="28"/>
  <c r="L698" i="28"/>
  <c r="L699" i="28"/>
  <c r="L700" i="28"/>
  <c r="L701" i="28"/>
  <c r="L702" i="28"/>
  <c r="L703" i="28"/>
  <c r="L704" i="28"/>
  <c r="L705" i="28"/>
  <c r="L706" i="28"/>
  <c r="L707" i="28"/>
  <c r="L708" i="28"/>
  <c r="L709" i="28"/>
  <c r="L710" i="28"/>
  <c r="L711" i="28"/>
  <c r="L712" i="28"/>
  <c r="L713" i="28"/>
  <c r="L714" i="28"/>
  <c r="L715" i="28"/>
  <c r="L716" i="28"/>
  <c r="L717" i="28"/>
  <c r="L718" i="28"/>
  <c r="L719" i="28"/>
  <c r="L720" i="28"/>
  <c r="L721" i="28"/>
  <c r="L722" i="28"/>
  <c r="L723" i="28"/>
  <c r="L724" i="28"/>
  <c r="L725" i="28"/>
  <c r="L726" i="28"/>
  <c r="L727" i="28"/>
  <c r="L728" i="28"/>
  <c r="L729" i="28"/>
  <c r="L730" i="28"/>
  <c r="L731" i="28"/>
  <c r="L732" i="28"/>
  <c r="L733" i="28"/>
  <c r="L734" i="28"/>
  <c r="L735" i="28"/>
  <c r="L736" i="28"/>
  <c r="L737" i="28"/>
  <c r="L738" i="28"/>
  <c r="L739" i="28"/>
  <c r="L740" i="28"/>
  <c r="L741" i="28"/>
  <c r="L742" i="28"/>
  <c r="L743" i="28"/>
  <c r="L744" i="28"/>
  <c r="L745" i="28"/>
  <c r="L746" i="28"/>
  <c r="L747" i="28"/>
  <c r="L748" i="28"/>
  <c r="L749" i="28"/>
  <c r="L750" i="28"/>
  <c r="L751" i="28"/>
  <c r="L752" i="28"/>
  <c r="L753" i="28"/>
  <c r="L754" i="28"/>
  <c r="L755" i="28"/>
  <c r="L756" i="28"/>
  <c r="L757" i="28"/>
  <c r="L758" i="28"/>
  <c r="L759" i="28"/>
  <c r="L760" i="28"/>
  <c r="L761" i="28"/>
  <c r="L762" i="28"/>
  <c r="L763" i="28"/>
  <c r="L764" i="28"/>
  <c r="L765" i="28"/>
  <c r="L766" i="28"/>
  <c r="L767" i="28"/>
  <c r="L768" i="28"/>
  <c r="L769" i="28"/>
  <c r="L770" i="28"/>
  <c r="L771" i="28"/>
  <c r="L772" i="28"/>
  <c r="L773" i="28"/>
  <c r="L774" i="28"/>
  <c r="L775" i="28"/>
  <c r="L776" i="28"/>
  <c r="L777" i="28"/>
  <c r="L778" i="28"/>
  <c r="L779" i="28"/>
  <c r="L780" i="28"/>
  <c r="L781" i="28"/>
  <c r="L782" i="28"/>
  <c r="L783" i="28"/>
  <c r="L784" i="28"/>
  <c r="L785" i="28"/>
  <c r="L786" i="28"/>
  <c r="L787" i="28"/>
  <c r="L788" i="28"/>
  <c r="L789" i="28"/>
  <c r="L790" i="28"/>
  <c r="L791" i="28"/>
  <c r="L792" i="28"/>
  <c r="L793" i="28"/>
  <c r="L794" i="28"/>
  <c r="L795" i="28"/>
  <c r="L796" i="28"/>
  <c r="L797" i="28"/>
  <c r="L798" i="28"/>
  <c r="L799" i="28"/>
  <c r="L800" i="28"/>
  <c r="L801" i="28"/>
  <c r="L802" i="28"/>
  <c r="L803" i="28"/>
  <c r="L804" i="28"/>
  <c r="L805" i="28"/>
  <c r="L806" i="28"/>
  <c r="L807" i="28"/>
  <c r="L808" i="28"/>
  <c r="L809" i="28"/>
  <c r="L810" i="28"/>
  <c r="L811" i="28"/>
  <c r="L812" i="28"/>
  <c r="L813" i="28"/>
  <c r="L814" i="28"/>
  <c r="L815" i="28"/>
  <c r="L816" i="28"/>
  <c r="L817" i="28"/>
  <c r="L818" i="28"/>
  <c r="L819" i="28"/>
  <c r="L820" i="28"/>
  <c r="L821" i="28"/>
  <c r="L822" i="28"/>
  <c r="L823" i="28"/>
  <c r="L824" i="28"/>
  <c r="L825" i="28"/>
  <c r="L826" i="28"/>
  <c r="L827" i="28"/>
  <c r="L828" i="28"/>
  <c r="L829" i="28"/>
  <c r="L830" i="28"/>
  <c r="L831" i="28"/>
  <c r="L832" i="28"/>
  <c r="L833" i="28"/>
  <c r="L834" i="28"/>
  <c r="L835" i="28"/>
  <c r="L836" i="28"/>
  <c r="L837" i="28"/>
  <c r="L838" i="28"/>
  <c r="L839" i="28"/>
  <c r="L840" i="28"/>
  <c r="L841" i="28"/>
  <c r="L842" i="28"/>
  <c r="L843" i="28"/>
  <c r="L844" i="28"/>
  <c r="L845" i="28"/>
  <c r="L846" i="28"/>
  <c r="L847" i="28"/>
  <c r="L848" i="28"/>
  <c r="L849" i="28"/>
  <c r="L850" i="28"/>
  <c r="L851" i="28"/>
  <c r="L852" i="28"/>
  <c r="L853" i="28"/>
  <c r="L854" i="28"/>
  <c r="L855" i="28"/>
  <c r="L856" i="28"/>
  <c r="L857" i="28"/>
  <c r="L858" i="28"/>
  <c r="L859" i="28"/>
  <c r="L860" i="28"/>
  <c r="L861" i="28"/>
  <c r="L862" i="28"/>
  <c r="L863" i="28"/>
  <c r="L864" i="28"/>
  <c r="L865" i="28"/>
  <c r="L866" i="28"/>
  <c r="L867" i="28"/>
  <c r="L868" i="28"/>
  <c r="L869" i="28"/>
  <c r="L870" i="28"/>
  <c r="L871" i="28"/>
  <c r="L872" i="28"/>
  <c r="L873" i="28"/>
  <c r="L874" i="28"/>
  <c r="L875" i="28"/>
  <c r="L876" i="28"/>
  <c r="L877" i="28"/>
  <c r="L878" i="28"/>
  <c r="L879" i="28"/>
  <c r="L880" i="28"/>
  <c r="L881" i="28"/>
  <c r="L882" i="28"/>
  <c r="L883" i="28"/>
  <c r="L884" i="28"/>
  <c r="L885" i="28"/>
  <c r="L886" i="28"/>
  <c r="L887" i="28"/>
  <c r="L888" i="28"/>
  <c r="L889" i="28"/>
  <c r="L890" i="28"/>
  <c r="L891" i="28"/>
  <c r="L892" i="28"/>
  <c r="L893" i="28"/>
  <c r="L894" i="28"/>
  <c r="L895" i="28"/>
  <c r="L896" i="28"/>
  <c r="L897" i="28"/>
  <c r="L898" i="28"/>
  <c r="L899" i="28"/>
  <c r="L900" i="28"/>
  <c r="L901" i="28"/>
  <c r="L902" i="28"/>
  <c r="L903" i="28"/>
  <c r="L904" i="28"/>
  <c r="L905" i="28"/>
  <c r="L906" i="28"/>
  <c r="L907" i="28"/>
  <c r="L908" i="28"/>
  <c r="L909" i="28"/>
  <c r="L910" i="28"/>
  <c r="L911" i="28"/>
  <c r="L912" i="28"/>
  <c r="L913" i="28"/>
  <c r="L914" i="28"/>
  <c r="L915" i="28"/>
  <c r="L916" i="28"/>
  <c r="L917" i="28"/>
  <c r="L918" i="28"/>
  <c r="L919" i="28"/>
  <c r="L920" i="28"/>
  <c r="L921" i="28"/>
  <c r="L922" i="28"/>
  <c r="L923" i="28"/>
  <c r="L924" i="28"/>
  <c r="L925" i="28"/>
  <c r="L926" i="28"/>
  <c r="L927" i="28"/>
  <c r="L928" i="28"/>
  <c r="L929" i="28"/>
  <c r="L930" i="28"/>
  <c r="L931" i="28"/>
  <c r="L932" i="28"/>
  <c r="L933" i="28"/>
  <c r="L934" i="28"/>
  <c r="L935" i="28"/>
  <c r="L936" i="28"/>
  <c r="L937" i="28"/>
  <c r="L938" i="28"/>
  <c r="L939" i="28"/>
  <c r="L940" i="28"/>
  <c r="L941" i="28"/>
  <c r="L942" i="28"/>
  <c r="L943" i="28"/>
  <c r="L944" i="28"/>
  <c r="L945" i="28"/>
  <c r="L946" i="28"/>
  <c r="L947" i="28"/>
  <c r="L948" i="28"/>
  <c r="L949" i="28"/>
  <c r="L950" i="28"/>
  <c r="L951" i="28"/>
  <c r="L952" i="28"/>
  <c r="L953" i="28"/>
  <c r="L954" i="28"/>
  <c r="L955" i="28"/>
  <c r="L956" i="28"/>
  <c r="L957" i="28"/>
  <c r="L958" i="28"/>
  <c r="L959" i="28"/>
  <c r="L960" i="28"/>
  <c r="L961" i="28"/>
  <c r="L962" i="28"/>
  <c r="L963" i="28"/>
  <c r="L964" i="28"/>
  <c r="L965" i="28"/>
  <c r="L966" i="28"/>
  <c r="L967" i="28"/>
  <c r="L968" i="28"/>
  <c r="L969" i="28"/>
  <c r="L970" i="28"/>
  <c r="L971" i="28"/>
  <c r="L972" i="28"/>
  <c r="L973" i="28"/>
  <c r="L974" i="28"/>
  <c r="L975" i="28"/>
  <c r="L976" i="28"/>
  <c r="L977" i="28"/>
  <c r="L978" i="28"/>
  <c r="L979" i="28"/>
  <c r="L980" i="28"/>
  <c r="L981" i="28"/>
  <c r="L982" i="28"/>
  <c r="L983" i="28"/>
  <c r="L984" i="28"/>
  <c r="L985" i="28"/>
  <c r="L986" i="28"/>
  <c r="L987" i="28"/>
  <c r="L988" i="28"/>
  <c r="L989" i="28"/>
  <c r="L990" i="28"/>
  <c r="L991" i="28"/>
  <c r="L992" i="28"/>
  <c r="L993" i="28"/>
  <c r="L994" i="28"/>
  <c r="L995" i="28"/>
  <c r="L996" i="28"/>
  <c r="L997" i="28"/>
  <c r="L998" i="28"/>
  <c r="L999" i="28"/>
  <c r="L1000" i="28"/>
  <c r="L1001" i="28"/>
  <c r="L1002" i="28"/>
  <c r="L1003" i="28"/>
  <c r="L1004" i="28"/>
  <c r="L1005" i="28"/>
  <c r="L1006" i="28"/>
  <c r="L1007" i="28"/>
  <c r="L1008" i="28"/>
  <c r="L1009" i="28"/>
  <c r="L1010" i="28"/>
  <c r="L1011" i="28"/>
  <c r="L1012" i="28"/>
  <c r="L1013" i="28"/>
  <c r="L1014" i="28"/>
  <c r="L1015" i="28"/>
  <c r="L1016" i="28"/>
  <c r="L1017" i="28"/>
  <c r="L1018" i="28"/>
  <c r="L1019" i="28"/>
  <c r="L1020" i="28"/>
  <c r="L1021" i="28"/>
  <c r="L1022" i="28"/>
  <c r="L1023" i="28"/>
  <c r="L1024" i="28"/>
  <c r="L1025" i="28"/>
  <c r="L1026" i="28"/>
  <c r="L1027" i="28"/>
  <c r="L1028" i="28"/>
  <c r="L1029" i="28"/>
  <c r="L1030" i="28"/>
  <c r="L1031" i="28"/>
  <c r="L1032" i="28"/>
  <c r="L1033" i="28"/>
  <c r="L1034" i="28"/>
  <c r="L1035" i="28"/>
  <c r="L1036" i="28"/>
  <c r="L1037" i="28"/>
  <c r="L1038" i="28"/>
  <c r="L1039" i="28"/>
  <c r="L1040" i="28"/>
  <c r="L1041" i="28"/>
  <c r="L1042" i="28"/>
  <c r="L1043" i="28"/>
  <c r="L1044" i="28"/>
  <c r="L1045" i="28"/>
  <c r="L1046" i="28"/>
  <c r="L1047" i="28"/>
  <c r="L1048" i="28"/>
  <c r="L1049" i="28"/>
  <c r="L1050" i="28"/>
  <c r="L1051" i="28"/>
  <c r="L1052" i="28"/>
  <c r="L1053" i="28"/>
  <c r="L1054" i="28"/>
  <c r="L1055" i="28"/>
  <c r="L1056" i="28"/>
  <c r="L1057" i="28"/>
  <c r="L1058" i="28"/>
  <c r="L1059" i="28"/>
  <c r="L1060" i="28"/>
  <c r="L1061" i="28"/>
  <c r="L1062" i="28"/>
  <c r="L1063" i="28"/>
  <c r="L1064" i="28"/>
  <c r="L1065" i="28"/>
  <c r="L1066" i="28"/>
  <c r="L1067" i="28"/>
  <c r="L1068" i="28"/>
  <c r="L1069" i="28"/>
  <c r="L1070" i="28"/>
  <c r="L1071" i="28"/>
  <c r="L1072" i="28"/>
  <c r="L1073" i="28"/>
  <c r="L1074" i="28"/>
  <c r="L1075" i="28"/>
  <c r="L1076" i="28"/>
  <c r="L1077" i="28"/>
  <c r="L1078" i="28"/>
  <c r="L1079" i="28"/>
  <c r="L1080" i="28"/>
  <c r="L1081" i="28"/>
  <c r="L1082" i="28"/>
  <c r="L1083" i="28"/>
  <c r="L1084" i="28"/>
  <c r="L1085" i="28"/>
  <c r="L1086" i="28"/>
  <c r="L1087" i="28"/>
  <c r="L1088" i="28"/>
  <c r="L1089" i="28"/>
  <c r="L1090" i="28"/>
  <c r="L1091" i="28"/>
  <c r="L1092" i="28"/>
  <c r="L1093" i="28"/>
  <c r="L1094" i="28"/>
  <c r="L1095" i="28"/>
  <c r="L1096" i="28"/>
  <c r="L1097" i="28"/>
  <c r="L1098" i="28"/>
  <c r="L1099" i="28"/>
  <c r="L1100" i="28"/>
  <c r="L1101" i="28"/>
  <c r="L1102" i="28"/>
  <c r="L1103" i="28"/>
  <c r="L1104" i="28"/>
  <c r="L1105" i="28"/>
  <c r="L1106" i="28"/>
  <c r="L1107" i="28"/>
  <c r="L1108" i="28"/>
  <c r="L1109" i="28"/>
  <c r="L1110" i="28"/>
  <c r="L1111" i="28"/>
  <c r="L1112" i="28"/>
  <c r="L1113" i="28"/>
  <c r="L1114" i="28"/>
  <c r="L1115" i="28"/>
  <c r="L1116" i="28"/>
  <c r="L1117" i="28"/>
  <c r="L1118" i="28"/>
  <c r="L1119" i="28"/>
  <c r="L1120" i="28"/>
  <c r="L1121" i="28"/>
  <c r="L1122" i="28"/>
  <c r="L1123" i="28"/>
  <c r="L1124" i="28"/>
  <c r="L1125" i="28"/>
  <c r="L1126" i="28"/>
  <c r="L1127" i="28"/>
  <c r="L1128" i="28"/>
  <c r="L1129" i="28"/>
  <c r="L1130" i="28"/>
  <c r="L1131" i="28"/>
  <c r="L1132" i="28"/>
  <c r="L1133" i="28"/>
  <c r="L1134" i="28"/>
  <c r="L1135" i="28"/>
  <c r="L1136" i="28"/>
  <c r="L1137" i="28"/>
  <c r="L1138" i="28"/>
  <c r="L1139" i="28"/>
  <c r="L1140" i="28"/>
  <c r="L1141" i="28"/>
  <c r="L1142" i="28"/>
  <c r="L1143" i="28"/>
  <c r="L1144" i="28"/>
  <c r="L1145" i="28"/>
  <c r="L1146" i="28"/>
  <c r="L1147" i="28"/>
  <c r="L1148" i="28"/>
  <c r="L1149" i="28"/>
  <c r="L1150" i="28"/>
  <c r="L1151" i="28"/>
  <c r="L1152" i="28"/>
  <c r="L1153" i="28"/>
  <c r="L1154" i="28"/>
  <c r="L1155" i="28"/>
  <c r="L1156" i="28"/>
  <c r="L1157" i="28"/>
  <c r="L1158" i="28"/>
  <c r="L1159" i="28"/>
  <c r="L1160" i="28"/>
  <c r="L1161" i="28"/>
  <c r="L1162" i="28"/>
  <c r="L1163" i="28"/>
  <c r="L1164" i="28"/>
  <c r="L1165" i="28"/>
  <c r="L1166" i="28"/>
  <c r="L1167" i="28"/>
  <c r="L1168" i="28"/>
  <c r="L1169" i="28"/>
  <c r="L1170" i="28"/>
  <c r="L1171" i="28"/>
  <c r="L1172" i="28"/>
  <c r="L1173" i="28"/>
  <c r="L1174" i="28"/>
  <c r="L1175" i="28"/>
  <c r="L1176" i="28"/>
  <c r="L1177" i="28"/>
  <c r="L1178" i="28"/>
  <c r="L1179" i="28"/>
  <c r="L1180" i="28"/>
  <c r="L1181" i="28"/>
  <c r="L1182" i="28"/>
  <c r="L1183" i="28"/>
  <c r="L1184" i="28"/>
  <c r="L1185" i="28"/>
  <c r="L1186" i="28"/>
  <c r="L1187" i="28"/>
  <c r="L1188" i="28"/>
  <c r="L1189" i="28"/>
  <c r="L1190" i="28"/>
  <c r="L1191" i="28"/>
  <c r="L1192" i="28"/>
  <c r="L1193" i="28"/>
  <c r="L1194" i="28"/>
  <c r="L1195" i="28"/>
  <c r="L1196" i="28"/>
  <c r="L1197" i="28"/>
  <c r="L1198" i="28"/>
  <c r="L1199" i="28"/>
  <c r="L1200" i="28"/>
  <c r="L1201" i="28"/>
  <c r="L1202" i="28"/>
  <c r="L1203" i="28"/>
  <c r="L1204" i="28"/>
  <c r="L1205" i="28"/>
  <c r="L1206" i="28"/>
  <c r="L1207" i="28"/>
  <c r="L1208" i="28"/>
  <c r="L1209" i="28"/>
  <c r="L1210" i="28"/>
  <c r="L1211" i="28"/>
  <c r="L1212" i="28"/>
  <c r="L1213" i="28"/>
  <c r="L1214" i="28"/>
  <c r="L1215" i="28"/>
  <c r="L1216" i="28"/>
  <c r="L1217" i="28"/>
  <c r="L1218" i="28"/>
  <c r="L1219" i="28"/>
  <c r="L1220" i="28"/>
  <c r="L1221" i="28"/>
  <c r="L1222" i="28"/>
  <c r="L1223" i="28"/>
  <c r="L1224" i="28"/>
  <c r="L1225" i="28"/>
  <c r="L1226" i="28"/>
  <c r="L1227" i="28"/>
  <c r="L1228" i="28"/>
  <c r="L1229" i="28"/>
  <c r="L1230" i="28"/>
  <c r="L1231" i="28"/>
  <c r="L1232" i="28"/>
  <c r="L1233" i="28"/>
  <c r="L1234" i="28"/>
  <c r="L1235" i="28"/>
  <c r="L1236" i="28"/>
  <c r="L1237" i="28"/>
  <c r="L1238" i="28"/>
  <c r="L1239" i="28"/>
  <c r="L1240" i="28"/>
  <c r="L1241" i="28"/>
  <c r="L1242" i="28"/>
  <c r="L1243" i="28"/>
  <c r="L1244" i="28"/>
  <c r="L1245" i="28"/>
  <c r="L1246" i="28"/>
  <c r="L1247" i="28"/>
  <c r="L1248" i="28"/>
  <c r="L1249" i="28"/>
  <c r="L1250" i="28"/>
  <c r="L1251" i="28"/>
  <c r="L1252" i="28"/>
  <c r="L1253" i="28"/>
  <c r="L1254" i="28"/>
  <c r="L1255" i="28"/>
  <c r="L1256" i="28"/>
  <c r="L1257" i="28"/>
  <c r="L1258" i="28"/>
  <c r="L1259" i="28"/>
  <c r="L1260" i="28"/>
  <c r="L1261" i="28"/>
  <c r="L1262" i="28"/>
  <c r="L1263" i="28"/>
  <c r="L1264" i="28"/>
  <c r="L1265" i="28"/>
  <c r="L1266" i="28"/>
  <c r="L1267" i="28"/>
  <c r="L1268" i="28"/>
  <c r="L1269" i="28"/>
  <c r="L1270" i="28"/>
  <c r="L1271" i="28"/>
  <c r="L1272" i="28"/>
  <c r="L1273" i="28"/>
  <c r="L1274" i="28"/>
  <c r="L1275" i="28"/>
  <c r="L1276" i="28"/>
  <c r="L1277" i="28"/>
  <c r="L1278" i="28"/>
  <c r="L1279" i="28"/>
  <c r="L1280" i="28"/>
  <c r="L1281" i="28"/>
  <c r="L1282" i="28"/>
  <c r="L1283" i="28"/>
  <c r="L1284" i="28"/>
  <c r="L1285" i="28"/>
  <c r="L1286" i="28"/>
  <c r="L1287" i="28"/>
  <c r="L1288" i="28"/>
  <c r="L1289" i="28"/>
  <c r="L1290" i="28"/>
  <c r="L1291" i="28"/>
  <c r="L1292" i="28"/>
  <c r="L1293" i="28"/>
  <c r="L1294" i="28"/>
  <c r="L1295" i="28"/>
  <c r="L1296" i="28"/>
  <c r="L1297" i="28"/>
  <c r="L1298" i="28"/>
  <c r="L1299" i="28"/>
  <c r="L1300" i="28"/>
  <c r="L1301" i="28"/>
  <c r="L1302" i="28"/>
  <c r="L1303" i="28"/>
  <c r="L1304" i="28"/>
  <c r="L1305" i="28"/>
  <c r="L1306" i="28"/>
  <c r="L1307" i="28"/>
  <c r="L1308" i="28"/>
  <c r="L1309" i="28"/>
  <c r="L1310" i="28"/>
  <c r="L1311" i="28"/>
  <c r="L1312" i="28"/>
  <c r="L1313" i="28"/>
  <c r="L1314" i="28"/>
  <c r="L1315" i="28"/>
  <c r="L1316" i="28"/>
  <c r="L1317" i="28"/>
  <c r="L1318" i="28"/>
  <c r="L1319" i="28"/>
  <c r="L1320" i="28"/>
  <c r="L1321" i="28"/>
  <c r="L1322" i="28"/>
  <c r="L1323" i="28"/>
  <c r="L1324" i="28"/>
  <c r="L1325" i="28"/>
  <c r="L1326" i="28"/>
  <c r="L1327" i="28"/>
  <c r="L1328" i="28"/>
  <c r="L1329" i="28"/>
  <c r="L1330" i="28"/>
  <c r="L1331" i="28"/>
  <c r="L1332" i="28"/>
  <c r="L1333" i="28"/>
  <c r="L1334" i="28"/>
  <c r="L1335" i="28"/>
  <c r="L1336" i="28"/>
  <c r="L1337" i="28"/>
  <c r="L1338" i="28"/>
  <c r="L1339" i="28"/>
  <c r="L1340" i="28"/>
  <c r="L1341" i="28"/>
  <c r="L1342" i="28"/>
  <c r="L1343" i="28"/>
  <c r="L1344" i="28"/>
  <c r="L1345" i="28"/>
  <c r="L1346" i="28"/>
  <c r="L1347" i="28"/>
  <c r="L1348" i="28"/>
  <c r="L1349" i="28"/>
  <c r="L1350" i="28"/>
  <c r="L1351" i="28"/>
  <c r="L1352" i="28"/>
  <c r="L1353" i="28"/>
  <c r="L1354" i="28"/>
  <c r="L1355" i="28"/>
  <c r="L1356" i="28"/>
  <c r="L1357" i="28"/>
  <c r="L1358" i="28"/>
  <c r="L1359" i="28"/>
  <c r="L1360" i="28"/>
  <c r="L1361" i="28"/>
  <c r="L1362" i="28"/>
  <c r="L1363" i="28"/>
  <c r="L1364" i="28"/>
  <c r="L1365" i="28"/>
  <c r="L1366" i="28"/>
  <c r="L1367" i="28"/>
  <c r="L1368" i="28"/>
  <c r="L1369" i="28"/>
  <c r="L1370" i="28"/>
  <c r="L1371" i="28"/>
  <c r="L1372" i="28"/>
  <c r="L1373" i="28"/>
  <c r="L1374" i="28"/>
  <c r="L1375" i="28"/>
  <c r="L1376" i="28"/>
  <c r="L1377" i="28"/>
  <c r="L1378" i="28"/>
  <c r="L1379" i="28"/>
  <c r="L1380" i="28"/>
  <c r="L1381" i="28"/>
  <c r="L1382" i="28"/>
  <c r="L1383" i="28"/>
  <c r="L1384" i="28"/>
  <c r="L1385" i="28"/>
  <c r="L1386" i="28"/>
  <c r="L1387" i="28"/>
  <c r="L1388" i="28"/>
  <c r="L1389" i="28"/>
  <c r="L1390" i="28"/>
  <c r="L1391" i="28"/>
  <c r="L1392" i="28"/>
  <c r="L1393" i="28"/>
  <c r="L1394" i="28"/>
  <c r="L1395" i="28"/>
  <c r="L1396" i="28"/>
  <c r="L1397" i="28"/>
  <c r="L1398" i="28"/>
  <c r="L1399" i="28"/>
  <c r="L1400" i="28"/>
  <c r="L1401" i="28"/>
  <c r="L1402" i="28"/>
  <c r="L1403" i="28"/>
  <c r="L1404" i="28"/>
  <c r="L1405" i="28"/>
  <c r="L1406" i="28"/>
  <c r="L1407" i="28"/>
  <c r="L1408" i="28"/>
  <c r="L1409" i="28"/>
  <c r="L1410" i="28"/>
  <c r="L1411" i="28"/>
  <c r="L1412" i="28"/>
  <c r="L1413" i="28"/>
  <c r="L1414" i="28"/>
  <c r="L1415" i="28"/>
  <c r="L1416" i="28"/>
  <c r="L1417" i="28"/>
  <c r="L1418" i="28"/>
  <c r="L1419" i="28"/>
  <c r="L1420" i="28"/>
  <c r="L1421" i="28"/>
  <c r="L1422" i="28"/>
  <c r="L1423" i="28"/>
  <c r="L1424" i="28"/>
  <c r="L1425" i="28"/>
  <c r="L1426" i="28"/>
  <c r="L1427" i="28"/>
  <c r="L1428" i="28"/>
  <c r="L1429" i="28"/>
  <c r="L1430" i="28"/>
  <c r="L1431" i="28"/>
  <c r="L1432" i="28"/>
  <c r="L1433" i="28"/>
  <c r="L1434" i="28"/>
  <c r="L1435" i="28"/>
  <c r="L1436" i="28"/>
  <c r="L1437" i="28"/>
  <c r="L1438" i="28"/>
  <c r="L1439" i="28"/>
  <c r="L1440" i="28"/>
  <c r="L1441" i="28"/>
  <c r="L1442" i="28"/>
  <c r="L1443" i="28"/>
  <c r="L1444" i="28"/>
  <c r="L1445" i="28"/>
  <c r="L1446" i="28"/>
  <c r="L1447" i="28"/>
  <c r="L1448" i="28"/>
  <c r="L1449" i="28"/>
  <c r="L1450" i="28"/>
  <c r="L1451" i="28"/>
  <c r="L1452" i="28"/>
  <c r="L1453" i="28"/>
  <c r="L1454" i="28"/>
  <c r="L1455" i="28"/>
  <c r="L1456" i="28"/>
  <c r="L1457" i="28"/>
  <c r="L1458" i="28"/>
  <c r="L1459" i="28"/>
  <c r="L1460" i="28"/>
  <c r="L1461" i="28"/>
  <c r="L1462" i="28"/>
  <c r="L1463" i="28"/>
  <c r="L1464" i="28"/>
  <c r="L1465" i="28"/>
  <c r="L1466" i="28"/>
  <c r="L1467" i="28"/>
  <c r="L1468" i="28"/>
  <c r="L1469" i="28"/>
  <c r="L1470" i="28"/>
  <c r="L1471" i="28"/>
  <c r="L1472" i="28"/>
  <c r="L1473" i="28"/>
  <c r="L1474" i="28"/>
  <c r="L1475" i="28"/>
  <c r="L1476" i="28"/>
  <c r="L1477" i="28"/>
  <c r="L1478" i="28"/>
  <c r="L1479" i="28"/>
  <c r="L1480" i="28"/>
  <c r="L1481" i="28"/>
  <c r="L1482" i="28"/>
  <c r="L1483" i="28"/>
  <c r="L1484" i="28"/>
  <c r="L1485" i="28"/>
  <c r="L1486" i="28"/>
  <c r="L1487" i="28"/>
  <c r="L1488" i="28"/>
  <c r="L1489" i="28"/>
  <c r="L1490" i="28"/>
  <c r="L1491" i="28"/>
  <c r="L1492" i="28"/>
  <c r="L1493" i="28"/>
  <c r="L1494" i="28"/>
  <c r="L1495" i="28"/>
  <c r="L1496" i="28"/>
  <c r="L1497" i="28"/>
  <c r="L1498" i="28"/>
  <c r="L1499" i="28"/>
  <c r="L1500" i="28"/>
  <c r="L1501" i="28"/>
  <c r="L1502" i="28"/>
  <c r="L1503" i="28"/>
  <c r="L1504" i="28"/>
  <c r="L1505" i="28"/>
  <c r="L1506" i="28"/>
  <c r="L1507" i="28"/>
  <c r="L1508" i="28"/>
  <c r="L1509" i="28"/>
  <c r="L1510" i="28"/>
  <c r="L1511" i="28"/>
  <c r="L1512" i="28"/>
  <c r="L1513" i="28"/>
  <c r="L1514" i="28"/>
  <c r="L1515" i="28"/>
  <c r="L1516" i="28"/>
  <c r="L1517" i="28"/>
  <c r="L1518" i="28"/>
  <c r="L1519" i="28"/>
  <c r="L1520" i="28"/>
  <c r="L1521" i="28"/>
  <c r="L1522" i="28"/>
  <c r="L1523" i="28"/>
  <c r="L1524" i="28"/>
  <c r="L1525" i="28"/>
  <c r="L1526" i="28"/>
  <c r="L1527" i="28"/>
  <c r="L1528" i="28"/>
  <c r="L1529" i="28"/>
  <c r="L1530" i="28"/>
  <c r="L1531" i="28"/>
  <c r="L1532" i="28"/>
  <c r="L1533" i="28"/>
  <c r="L1534" i="28"/>
  <c r="L1535" i="28"/>
  <c r="L1536" i="28"/>
  <c r="L1537" i="28"/>
  <c r="L1538" i="28"/>
  <c r="L1539" i="28"/>
  <c r="L1540" i="28"/>
  <c r="L1541" i="28"/>
  <c r="L1542" i="28"/>
  <c r="L1543" i="28"/>
  <c r="L1544" i="28"/>
  <c r="L1545" i="28"/>
  <c r="L1546" i="28"/>
  <c r="L1547" i="28"/>
  <c r="L1548" i="28"/>
  <c r="L1549" i="28"/>
  <c r="L1550" i="28"/>
  <c r="L1551" i="28"/>
  <c r="L1552" i="28"/>
  <c r="L1553" i="28"/>
  <c r="L1554" i="28"/>
  <c r="L1555" i="28"/>
  <c r="L1556" i="28"/>
  <c r="L1557" i="28"/>
  <c r="L1558" i="28"/>
  <c r="L1559" i="28"/>
  <c r="L1560" i="28"/>
  <c r="L1561" i="28"/>
  <c r="L1562" i="28"/>
  <c r="L1563" i="28"/>
  <c r="L1564" i="28"/>
  <c r="L1565" i="28"/>
  <c r="L1566" i="28"/>
  <c r="L1567" i="28"/>
  <c r="L1568" i="28"/>
  <c r="L1569" i="28"/>
  <c r="L1570" i="28"/>
  <c r="L1571" i="28"/>
  <c r="L1572" i="28"/>
  <c r="L1573" i="28"/>
  <c r="L1574" i="28"/>
  <c r="L1575" i="28"/>
  <c r="L1576" i="28"/>
  <c r="L1577" i="28"/>
  <c r="L1578" i="28"/>
  <c r="L1579" i="28"/>
  <c r="L1580" i="28"/>
  <c r="L1581" i="28"/>
  <c r="L1582" i="28"/>
  <c r="L1583" i="28"/>
  <c r="L1584" i="28"/>
  <c r="L1585" i="28"/>
  <c r="L1586" i="28"/>
  <c r="L1587" i="28"/>
  <c r="L1588" i="28"/>
  <c r="L1589" i="28"/>
  <c r="L1590" i="28"/>
  <c r="L1591" i="28"/>
  <c r="L1592" i="28"/>
  <c r="L1593" i="28"/>
  <c r="L1594" i="28"/>
  <c r="L1595" i="28"/>
  <c r="L1596" i="28"/>
  <c r="L1597" i="28"/>
  <c r="L1598" i="28"/>
  <c r="L1599" i="28"/>
  <c r="L1600" i="28"/>
  <c r="L1601" i="28"/>
  <c r="L1602" i="28"/>
  <c r="L1603" i="28"/>
  <c r="L1604" i="28"/>
  <c r="L1605" i="28"/>
  <c r="L1606" i="28"/>
  <c r="L1607" i="28"/>
  <c r="L1608" i="28"/>
  <c r="L1609" i="28"/>
  <c r="L1610" i="28"/>
  <c r="L1611" i="28"/>
  <c r="L1612" i="28"/>
  <c r="L1613" i="28"/>
  <c r="L1614" i="28"/>
  <c r="L1615" i="28"/>
  <c r="L1616" i="28"/>
  <c r="L1617" i="28"/>
  <c r="L1618" i="28"/>
  <c r="L1619" i="28"/>
  <c r="L1620" i="28"/>
  <c r="L1621" i="28"/>
  <c r="L1622" i="28"/>
  <c r="L1623" i="28"/>
  <c r="L1624" i="28"/>
  <c r="L1625" i="28"/>
  <c r="L1626" i="28"/>
  <c r="L1627" i="28"/>
  <c r="L1628" i="28"/>
  <c r="L1629" i="28"/>
  <c r="L1630" i="28"/>
  <c r="L1631" i="28"/>
  <c r="L1632" i="28"/>
  <c r="L1633" i="28"/>
  <c r="L1634" i="28"/>
  <c r="L1635" i="28"/>
  <c r="L1636" i="28"/>
  <c r="L1637" i="28"/>
  <c r="L1638" i="28"/>
  <c r="L1639" i="28"/>
  <c r="L1640" i="28"/>
  <c r="L1641" i="28"/>
  <c r="L1642" i="28"/>
  <c r="L1643" i="28"/>
  <c r="L1644" i="28"/>
  <c r="L1645" i="28"/>
  <c r="L1646" i="28"/>
  <c r="L1647" i="28"/>
  <c r="L1648" i="28"/>
  <c r="L1649" i="28"/>
  <c r="L1650" i="28"/>
  <c r="L1651" i="28"/>
  <c r="L1652" i="28"/>
  <c r="L1653" i="28"/>
  <c r="L1654" i="28"/>
  <c r="L1655" i="28"/>
  <c r="L1656" i="28"/>
  <c r="L1657" i="28"/>
  <c r="L1658" i="28"/>
  <c r="L1659" i="28"/>
  <c r="L1660" i="28"/>
  <c r="L1661" i="28"/>
  <c r="L1662" i="28"/>
  <c r="L1663" i="28"/>
  <c r="L1664" i="28"/>
  <c r="L1665" i="28"/>
  <c r="L1666" i="28"/>
  <c r="L1667" i="28"/>
  <c r="L1668" i="28"/>
  <c r="L1669" i="28"/>
  <c r="L1670" i="28"/>
  <c r="L1671" i="28"/>
  <c r="L1672" i="28"/>
  <c r="L1673" i="28"/>
  <c r="L1674" i="28"/>
  <c r="L1675" i="28"/>
  <c r="L1676" i="28"/>
  <c r="L1677" i="28"/>
  <c r="L1678" i="28"/>
  <c r="L1679" i="28"/>
  <c r="L1680" i="28"/>
  <c r="L1681" i="28"/>
  <c r="L1682" i="28"/>
  <c r="L1683" i="28"/>
  <c r="L1684" i="28"/>
  <c r="L1685" i="28"/>
  <c r="L1686" i="28"/>
  <c r="L1687" i="28"/>
  <c r="L1688" i="28"/>
  <c r="L1689" i="28"/>
  <c r="L1690" i="28"/>
  <c r="L1691" i="28"/>
  <c r="L1692" i="28"/>
  <c r="L1693" i="28"/>
  <c r="L1694" i="28"/>
  <c r="L1695" i="28"/>
  <c r="L1696" i="28"/>
  <c r="L1697" i="28"/>
  <c r="L1698" i="28"/>
  <c r="L1699" i="28"/>
  <c r="L1700" i="28"/>
  <c r="L1701" i="28"/>
  <c r="L1702" i="28"/>
  <c r="L1703" i="28"/>
  <c r="L1704" i="28"/>
  <c r="L1705" i="28"/>
  <c r="L1706" i="28"/>
  <c r="L1707" i="28"/>
  <c r="L1708" i="28"/>
  <c r="L1709" i="28"/>
  <c r="L1710" i="28"/>
  <c r="L1711" i="28"/>
  <c r="L1712" i="28"/>
  <c r="L1713" i="28"/>
  <c r="L1714" i="28"/>
  <c r="L1715" i="28"/>
  <c r="L1716" i="28"/>
  <c r="L1717" i="28"/>
  <c r="L1718" i="28"/>
  <c r="L1719" i="28"/>
  <c r="L1720" i="28"/>
  <c r="L1721" i="28"/>
  <c r="L1722" i="28"/>
  <c r="L1723" i="28"/>
  <c r="L1724" i="28"/>
  <c r="L1725" i="28"/>
  <c r="L1726" i="28"/>
  <c r="L1727" i="28"/>
  <c r="L1728" i="28"/>
  <c r="L1729" i="28"/>
  <c r="L1730" i="28"/>
  <c r="L1731" i="28"/>
  <c r="L1732" i="28"/>
  <c r="L1733" i="28"/>
  <c r="L1734" i="28"/>
  <c r="L1735" i="28"/>
  <c r="L1736" i="28"/>
  <c r="L1737" i="28"/>
  <c r="L1738" i="28"/>
  <c r="L1739" i="28"/>
  <c r="L1740" i="28"/>
  <c r="L1741" i="28"/>
  <c r="L1742" i="28"/>
  <c r="L1743" i="28"/>
  <c r="L1744" i="28"/>
  <c r="L1745" i="28"/>
  <c r="L1746" i="28"/>
  <c r="L1747" i="28"/>
  <c r="L1748" i="28"/>
  <c r="L1749" i="28"/>
  <c r="L1750" i="28"/>
  <c r="L1751" i="28"/>
  <c r="L1752" i="28"/>
  <c r="L1753" i="28"/>
  <c r="L1754" i="28"/>
  <c r="L1755" i="28"/>
  <c r="L1756" i="28"/>
  <c r="L1757" i="28"/>
  <c r="L1758" i="28"/>
  <c r="L1759" i="28"/>
  <c r="L1760" i="28"/>
  <c r="L1761" i="28"/>
  <c r="L1762" i="28"/>
  <c r="L1763" i="28"/>
  <c r="L1764" i="28"/>
  <c r="L1765" i="28"/>
  <c r="L1766" i="28"/>
  <c r="L1767" i="28"/>
  <c r="L1768" i="28"/>
  <c r="L1769" i="28"/>
  <c r="L1770" i="28"/>
  <c r="L1771" i="28"/>
  <c r="L1772" i="28"/>
  <c r="L1773" i="28"/>
  <c r="L1774" i="28"/>
  <c r="L1775" i="28"/>
  <c r="L1776" i="28"/>
  <c r="L1777" i="28"/>
  <c r="L1778" i="28"/>
  <c r="L1779" i="28"/>
  <c r="L1780" i="28"/>
  <c r="L1781" i="28"/>
  <c r="L1782" i="28"/>
  <c r="L1783" i="28"/>
  <c r="L1784" i="28"/>
  <c r="L1785" i="28"/>
  <c r="L1786" i="28"/>
  <c r="L1787" i="28"/>
  <c r="L1788" i="28"/>
  <c r="L1789" i="28"/>
  <c r="L1790" i="28"/>
  <c r="L1791" i="28"/>
  <c r="L1792" i="28"/>
  <c r="L1793" i="28"/>
  <c r="L1794" i="28"/>
  <c r="L1795" i="28"/>
  <c r="L1796" i="28"/>
  <c r="L1797" i="28"/>
  <c r="L1798" i="28"/>
  <c r="L1799" i="28"/>
  <c r="L1800" i="28"/>
  <c r="L1801" i="28"/>
  <c r="L1802" i="28"/>
  <c r="L1803" i="28"/>
  <c r="L1804" i="28"/>
  <c r="L1805" i="28"/>
  <c r="L1806" i="28"/>
  <c r="L1807" i="28"/>
  <c r="L1808" i="28"/>
  <c r="L1809" i="28"/>
  <c r="L1810" i="28"/>
  <c r="L1811" i="28"/>
  <c r="L1812" i="28"/>
  <c r="L1813" i="28"/>
  <c r="L1814" i="28"/>
  <c r="L1815" i="28"/>
  <c r="L1816" i="28"/>
  <c r="L1817" i="28"/>
  <c r="L1818" i="28"/>
  <c r="L1819" i="28"/>
  <c r="L1820" i="28"/>
  <c r="L1821" i="28"/>
  <c r="L1822" i="28"/>
  <c r="L1823" i="28"/>
  <c r="L1824" i="28"/>
  <c r="L1825" i="28"/>
  <c r="L1826" i="28"/>
  <c r="L1827" i="28"/>
  <c r="L1828" i="28"/>
  <c r="L1829" i="28"/>
  <c r="L1830" i="28"/>
  <c r="L1831" i="28"/>
  <c r="L1832" i="28"/>
  <c r="L1833" i="28"/>
  <c r="L1834" i="28"/>
  <c r="L1835" i="28"/>
  <c r="L1836" i="28"/>
  <c r="L1837" i="28"/>
  <c r="L1838" i="28"/>
  <c r="L1839" i="28"/>
  <c r="L1840" i="28"/>
  <c r="L1841" i="28"/>
  <c r="L1842" i="28"/>
  <c r="L1843" i="28"/>
  <c r="L1844" i="28"/>
  <c r="L1845" i="28"/>
  <c r="L1846" i="28"/>
  <c r="L1847" i="28"/>
  <c r="L1848" i="28"/>
  <c r="L1849" i="28"/>
  <c r="L1850" i="28"/>
  <c r="L1851" i="28"/>
  <c r="L1852" i="28"/>
  <c r="L1853" i="28"/>
  <c r="L1854" i="28"/>
  <c r="L1855" i="28"/>
  <c r="L1856" i="28"/>
  <c r="L1857" i="28"/>
  <c r="L1858" i="28"/>
  <c r="L1859" i="28"/>
  <c r="L1860" i="28"/>
  <c r="L1861" i="28"/>
  <c r="L1862" i="28"/>
  <c r="L1863" i="28"/>
  <c r="L1864" i="28"/>
  <c r="L1865" i="28"/>
  <c r="L1866" i="28"/>
  <c r="L1867" i="28"/>
  <c r="L1868" i="28"/>
  <c r="L1869" i="28"/>
  <c r="L1870" i="28"/>
  <c r="L1871" i="28"/>
  <c r="L1872" i="28"/>
  <c r="L1873" i="28"/>
  <c r="L1874" i="28"/>
  <c r="L1875" i="28"/>
  <c r="L1876" i="28"/>
  <c r="L1877" i="28"/>
  <c r="L1878" i="28"/>
  <c r="L1879" i="28"/>
  <c r="L1880" i="28"/>
  <c r="L1881" i="28"/>
  <c r="L1882" i="28"/>
  <c r="L1883" i="28"/>
  <c r="L1884" i="28"/>
  <c r="L1885" i="28"/>
  <c r="L1886" i="28"/>
  <c r="L1887" i="28"/>
  <c r="L1888" i="28"/>
  <c r="L1889" i="28"/>
  <c r="L1890" i="28"/>
  <c r="L1891" i="28"/>
  <c r="L1892" i="28"/>
  <c r="L1893" i="28"/>
  <c r="L1894" i="28"/>
  <c r="L1895" i="28"/>
  <c r="L1896" i="28"/>
  <c r="L1897" i="28"/>
  <c r="L1898" i="28"/>
  <c r="L1899" i="28"/>
  <c r="L1900" i="28"/>
  <c r="L1901" i="28"/>
  <c r="L1902" i="28"/>
  <c r="L1903" i="28"/>
  <c r="L1904" i="28"/>
  <c r="L1905" i="28"/>
  <c r="L1906" i="28"/>
  <c r="L1907" i="28"/>
  <c r="L1908" i="28"/>
  <c r="L1909" i="28"/>
  <c r="L1910" i="28"/>
  <c r="L1911" i="28"/>
  <c r="L1912" i="28"/>
  <c r="L1913" i="28"/>
  <c r="L1914" i="28"/>
  <c r="L1915" i="28"/>
  <c r="L1916" i="28"/>
  <c r="L1917" i="28"/>
  <c r="L1918" i="28"/>
  <c r="L1919" i="28"/>
  <c r="L1920" i="28"/>
  <c r="L1921" i="28"/>
  <c r="L1922" i="28"/>
  <c r="L1923" i="28"/>
  <c r="L1924" i="28"/>
  <c r="L1925" i="28"/>
  <c r="L1926" i="28"/>
  <c r="L1927" i="28"/>
  <c r="L1928" i="28"/>
  <c r="L1929" i="28"/>
  <c r="L1930" i="28"/>
  <c r="L1931" i="28"/>
  <c r="L1932" i="28"/>
  <c r="L1933" i="28"/>
  <c r="L1934" i="28"/>
  <c r="L1935" i="28"/>
  <c r="L1936" i="28"/>
  <c r="L1937" i="28"/>
  <c r="L1938" i="28"/>
  <c r="L1939" i="28"/>
  <c r="L1940" i="28"/>
  <c r="L1941" i="28"/>
  <c r="L1942" i="28"/>
  <c r="L1943" i="28"/>
  <c r="L1944" i="28"/>
  <c r="L1945" i="28"/>
  <c r="L1946" i="28"/>
  <c r="L1947" i="28"/>
  <c r="L1948" i="28"/>
  <c r="L1949" i="28"/>
  <c r="L1950" i="28"/>
  <c r="L1951" i="28"/>
  <c r="L1952" i="28"/>
  <c r="L1953" i="28"/>
  <c r="L1954" i="28"/>
  <c r="L1955" i="28"/>
  <c r="L1956" i="28"/>
  <c r="L1957" i="28"/>
  <c r="L1958" i="28"/>
  <c r="L1959" i="28"/>
  <c r="L1960" i="28"/>
  <c r="L1961" i="28"/>
  <c r="L1962" i="28"/>
  <c r="L1963" i="28"/>
  <c r="L1964" i="28"/>
  <c r="L1965" i="28"/>
  <c r="L1966" i="28"/>
  <c r="L1967" i="28"/>
  <c r="L1968" i="28"/>
  <c r="L1969" i="28"/>
  <c r="L1970" i="28"/>
  <c r="L1971" i="28"/>
  <c r="L1972" i="28"/>
  <c r="L1973" i="28"/>
  <c r="L1974" i="28"/>
  <c r="L1975" i="28"/>
  <c r="L1976" i="28"/>
  <c r="L1977" i="28"/>
  <c r="L1978" i="28"/>
  <c r="L1979" i="28"/>
  <c r="L1980" i="28"/>
  <c r="L1981" i="28"/>
  <c r="L1982" i="28"/>
  <c r="L1983" i="28"/>
  <c r="L1984" i="28"/>
  <c r="L1985" i="28"/>
  <c r="L1986" i="28"/>
  <c r="L1987" i="28"/>
  <c r="L1988" i="28"/>
  <c r="L1989" i="28"/>
  <c r="L1990" i="28"/>
  <c r="L1991" i="28"/>
  <c r="L1992" i="28"/>
  <c r="L1993" i="28"/>
  <c r="L1994" i="28"/>
  <c r="L1995" i="28"/>
  <c r="L1996" i="28"/>
  <c r="L1997" i="28"/>
  <c r="L1998" i="28"/>
  <c r="L1999" i="28"/>
  <c r="L2000" i="28"/>
  <c r="L2001" i="28"/>
  <c r="L2002" i="28"/>
  <c r="L2003" i="28"/>
  <c r="L2004" i="28"/>
  <c r="L2005" i="28"/>
  <c r="L2006" i="28"/>
  <c r="L2007" i="28"/>
  <c r="L2008" i="28"/>
  <c r="L2009" i="28"/>
  <c r="L2010" i="28"/>
  <c r="L2011" i="28"/>
  <c r="L2012" i="28"/>
  <c r="L2013" i="28"/>
  <c r="L2014" i="28"/>
  <c r="L2015" i="28"/>
  <c r="L2016" i="28"/>
  <c r="L2017" i="28"/>
  <c r="L2018" i="28"/>
  <c r="L2019" i="28"/>
  <c r="L2020" i="28"/>
  <c r="L2021" i="28"/>
  <c r="L2022" i="28"/>
  <c r="L2023" i="28"/>
  <c r="L2024" i="28"/>
  <c r="L2025" i="28"/>
  <c r="L2026" i="28"/>
  <c r="L2027" i="28"/>
  <c r="L2028" i="28"/>
  <c r="L2029" i="28"/>
  <c r="L2030" i="28"/>
  <c r="L2031" i="28"/>
  <c r="L2032" i="28"/>
  <c r="L2033" i="28"/>
  <c r="L2034" i="28"/>
  <c r="L2035" i="28"/>
  <c r="L2036" i="28"/>
  <c r="L2037" i="28"/>
  <c r="L2038" i="28"/>
  <c r="L2039" i="28"/>
  <c r="L2040" i="28"/>
  <c r="L2041" i="28"/>
  <c r="L2042" i="28"/>
  <c r="L2043" i="28"/>
  <c r="L2044" i="28"/>
  <c r="L2045" i="28"/>
  <c r="L2046" i="28"/>
  <c r="L2047" i="28"/>
  <c r="L2048" i="28"/>
  <c r="L2049" i="28"/>
  <c r="L2050" i="28"/>
  <c r="L2051" i="28"/>
  <c r="L2052" i="28"/>
  <c r="L2053" i="28"/>
  <c r="L2054" i="28"/>
  <c r="L2055" i="28"/>
  <c r="L2056" i="28"/>
  <c r="L2057" i="28"/>
  <c r="L2058" i="28"/>
  <c r="L2059" i="28"/>
  <c r="L2060" i="28"/>
  <c r="L2061" i="28"/>
  <c r="L2062" i="28"/>
  <c r="L2063" i="28"/>
  <c r="L2064" i="28"/>
  <c r="L2065" i="28"/>
  <c r="L2066" i="28"/>
  <c r="L2067" i="28"/>
  <c r="L2068" i="28"/>
  <c r="L2069" i="28"/>
  <c r="L2070" i="28"/>
  <c r="L2071" i="28"/>
  <c r="L2072" i="28"/>
  <c r="L2073" i="28"/>
  <c r="L2074" i="28"/>
  <c r="L2075" i="28"/>
  <c r="L2076" i="28"/>
  <c r="L2077" i="28"/>
  <c r="L2078" i="28"/>
  <c r="L2079" i="28"/>
  <c r="L2080" i="28"/>
  <c r="L2081" i="28"/>
  <c r="L2082" i="28"/>
  <c r="L2083" i="28"/>
  <c r="L2084" i="28"/>
  <c r="L2085" i="28"/>
  <c r="L2086" i="28"/>
  <c r="L2087" i="28"/>
  <c r="L2088" i="28"/>
  <c r="L2089" i="28"/>
  <c r="L2090" i="28"/>
  <c r="L2091" i="28"/>
  <c r="L2092" i="28"/>
  <c r="L2093" i="28"/>
  <c r="L2094" i="28"/>
  <c r="L2095" i="28"/>
  <c r="L2096" i="28"/>
  <c r="L2097" i="28"/>
  <c r="L2098" i="28"/>
  <c r="L2099" i="28"/>
  <c r="L2100" i="28"/>
  <c r="L2101" i="28"/>
  <c r="L2102" i="28"/>
  <c r="L2103" i="28"/>
  <c r="L2104" i="28"/>
  <c r="L2105" i="28"/>
  <c r="L2106" i="28"/>
  <c r="L2107" i="28"/>
  <c r="L2108" i="28"/>
  <c r="L2109" i="28"/>
  <c r="L2110" i="28"/>
  <c r="L2111" i="28"/>
  <c r="L2112" i="28"/>
  <c r="L2113" i="28"/>
  <c r="L2114" i="28"/>
  <c r="L2115" i="28"/>
  <c r="L2116" i="28"/>
  <c r="L2117" i="28"/>
  <c r="L2118" i="28"/>
  <c r="L2119" i="28"/>
  <c r="L2120" i="28"/>
  <c r="L2121" i="28"/>
  <c r="L2122" i="28"/>
  <c r="L2123" i="28"/>
  <c r="L2124" i="28"/>
  <c r="L2125" i="28"/>
  <c r="L2126" i="28"/>
  <c r="L2127" i="28"/>
  <c r="L2128" i="28"/>
  <c r="L2129" i="28"/>
  <c r="L2130" i="28"/>
  <c r="L2131" i="28"/>
  <c r="L2132" i="28"/>
  <c r="L2133" i="28"/>
  <c r="L2134" i="28"/>
  <c r="L2135" i="28"/>
  <c r="L2136" i="28"/>
  <c r="L2137" i="28"/>
  <c r="L2138" i="28"/>
  <c r="L2139" i="28"/>
  <c r="L2140" i="28"/>
  <c r="L2141" i="28"/>
  <c r="L2142" i="28"/>
  <c r="L2143" i="28"/>
  <c r="L2144" i="28"/>
  <c r="L2145" i="28"/>
  <c r="L2146" i="28"/>
  <c r="L2147" i="28"/>
  <c r="L2148" i="28"/>
  <c r="L2149" i="28"/>
  <c r="L2150" i="28"/>
  <c r="L2151" i="28"/>
  <c r="L2152" i="28"/>
  <c r="L2153" i="28"/>
  <c r="L2154" i="28"/>
  <c r="L2155" i="28"/>
  <c r="L2156" i="28"/>
  <c r="L2157" i="28"/>
  <c r="L2158" i="28"/>
  <c r="L2159" i="28"/>
  <c r="L2160" i="28"/>
  <c r="L2161" i="28"/>
  <c r="L2162" i="28"/>
  <c r="L2163" i="28"/>
  <c r="L2164" i="28"/>
  <c r="L2165" i="28"/>
  <c r="L2166" i="28"/>
  <c r="L2167" i="28"/>
  <c r="L2168" i="28"/>
  <c r="L2169" i="28"/>
  <c r="L2170" i="28"/>
  <c r="L2171" i="28"/>
  <c r="L2172" i="28"/>
  <c r="L2173" i="28"/>
  <c r="L2174" i="28"/>
  <c r="L2175" i="28"/>
  <c r="L2176" i="28"/>
  <c r="L2177" i="28"/>
  <c r="L2178" i="28"/>
  <c r="L2179" i="28"/>
  <c r="L2180" i="28"/>
  <c r="L2181" i="28"/>
  <c r="L2182" i="28"/>
  <c r="L2183" i="28"/>
  <c r="L2184" i="28"/>
  <c r="L2185" i="28"/>
  <c r="L2186" i="28"/>
  <c r="L2187" i="28"/>
  <c r="L2188" i="28"/>
  <c r="L2189" i="28"/>
  <c r="L2190" i="28"/>
  <c r="L2191" i="28"/>
  <c r="L2192" i="28"/>
  <c r="L2193" i="28"/>
  <c r="L2194" i="28"/>
  <c r="L2195" i="28"/>
  <c r="L2196" i="28"/>
  <c r="L2197" i="28"/>
  <c r="L2198" i="28"/>
  <c r="L2199" i="28"/>
  <c r="L2200" i="28"/>
  <c r="L2201" i="28"/>
  <c r="L2202" i="28"/>
  <c r="L2203" i="28"/>
  <c r="L2204" i="28"/>
  <c r="L2205" i="28"/>
  <c r="L2206" i="28"/>
  <c r="L2207" i="28"/>
  <c r="L2208" i="28"/>
  <c r="L2209" i="28"/>
  <c r="L2210" i="28"/>
  <c r="L2211" i="28"/>
  <c r="L2212" i="28"/>
  <c r="L2213" i="28"/>
  <c r="L2214" i="28"/>
  <c r="L2215" i="28"/>
  <c r="L2216" i="28"/>
  <c r="L2217" i="28"/>
  <c r="L2218" i="28"/>
  <c r="L2219" i="28"/>
  <c r="L2220" i="28"/>
  <c r="L2221" i="28"/>
  <c r="L2222" i="28"/>
  <c r="L2223" i="28"/>
  <c r="L2224" i="28"/>
  <c r="L2225" i="28"/>
  <c r="L2226" i="28"/>
  <c r="L2227" i="28"/>
  <c r="L2228" i="28"/>
  <c r="L2229" i="28"/>
  <c r="L2230" i="28"/>
  <c r="L2231" i="28"/>
  <c r="L2232" i="28"/>
  <c r="L2233" i="28"/>
  <c r="L2234" i="28"/>
  <c r="L2235" i="28"/>
  <c r="L2236" i="28"/>
  <c r="L2237" i="28"/>
  <c r="L2238" i="28"/>
  <c r="L2239" i="28"/>
  <c r="L2240" i="28"/>
  <c r="L2241" i="28"/>
  <c r="L2242" i="28"/>
  <c r="L2243" i="28"/>
  <c r="L2244" i="28"/>
  <c r="L2245" i="28"/>
  <c r="L2246" i="28"/>
  <c r="L2247" i="28"/>
  <c r="L2248" i="28"/>
  <c r="L2249" i="28"/>
  <c r="L2250" i="28"/>
  <c r="L2251" i="28"/>
  <c r="L2252" i="28"/>
  <c r="L2253" i="28"/>
  <c r="L2254" i="28"/>
  <c r="L2255" i="28"/>
  <c r="L2256" i="28"/>
  <c r="L2257" i="28"/>
  <c r="L2258" i="28"/>
  <c r="L2259" i="28"/>
  <c r="L2260" i="28"/>
  <c r="L2261" i="28"/>
  <c r="L2262" i="28"/>
  <c r="L2263" i="28"/>
  <c r="L2264" i="28"/>
  <c r="L2265" i="28"/>
  <c r="L2266" i="28"/>
  <c r="L2267" i="28"/>
  <c r="L2268" i="28"/>
  <c r="L2269" i="28"/>
  <c r="L2270" i="28"/>
  <c r="L2271" i="28"/>
  <c r="L2272" i="28"/>
  <c r="L2273" i="28"/>
  <c r="L2274" i="28"/>
  <c r="L2275" i="28"/>
  <c r="L2276" i="28"/>
  <c r="L2277" i="28"/>
  <c r="L2278" i="28"/>
  <c r="L2279" i="28"/>
  <c r="L2280" i="28"/>
  <c r="L2281" i="28"/>
  <c r="L2282" i="28"/>
  <c r="L2283" i="28"/>
  <c r="L2284" i="28"/>
  <c r="L2285" i="28"/>
  <c r="L2286" i="28"/>
  <c r="L2287" i="28"/>
  <c r="L2288" i="28"/>
  <c r="L2289" i="28"/>
  <c r="L2290" i="28"/>
  <c r="L2291" i="28"/>
  <c r="L2292" i="28"/>
  <c r="L2293" i="28"/>
  <c r="L2294" i="28"/>
  <c r="L2295" i="28"/>
  <c r="L2296" i="28"/>
  <c r="L2297" i="28"/>
  <c r="L2298" i="28"/>
  <c r="L2299" i="28"/>
  <c r="L2300" i="28"/>
  <c r="L2301" i="28"/>
  <c r="L2302" i="28"/>
  <c r="L2303" i="28"/>
  <c r="L2304" i="28"/>
  <c r="L2305" i="28"/>
  <c r="L2306" i="28"/>
  <c r="L2307" i="28"/>
  <c r="L2308" i="28"/>
  <c r="L2309" i="28"/>
  <c r="L2310" i="28"/>
  <c r="L2311" i="28"/>
  <c r="L2312" i="28"/>
  <c r="L2313" i="28"/>
  <c r="L2314" i="28"/>
  <c r="L2315" i="28"/>
  <c r="L2316" i="28"/>
  <c r="L2317" i="28"/>
  <c r="L2318" i="28"/>
  <c r="L2319" i="28"/>
  <c r="L2320" i="28"/>
  <c r="L2321" i="28"/>
  <c r="L2322" i="28"/>
  <c r="L2323" i="28"/>
  <c r="L2324" i="28"/>
  <c r="L2325" i="28"/>
  <c r="L2326" i="28"/>
  <c r="L2327" i="28"/>
  <c r="L2328" i="28"/>
  <c r="L2329" i="28"/>
  <c r="L2330" i="28"/>
  <c r="L2331" i="28"/>
  <c r="L2332" i="28"/>
  <c r="L2333" i="28"/>
  <c r="L2334" i="28"/>
  <c r="L2335" i="28"/>
  <c r="L2336" i="28"/>
  <c r="L2337" i="28"/>
  <c r="L2338" i="28"/>
  <c r="L2339" i="28"/>
  <c r="L2340" i="28"/>
  <c r="L2341" i="28"/>
  <c r="L2342" i="28"/>
  <c r="L2343" i="28"/>
  <c r="L2344" i="28"/>
  <c r="L2345" i="28"/>
  <c r="L2346" i="28"/>
  <c r="L2347" i="28"/>
  <c r="L2348" i="28"/>
  <c r="L2349" i="28"/>
  <c r="L2350" i="28"/>
  <c r="L2351" i="28"/>
  <c r="L2352" i="28"/>
  <c r="L2353" i="28"/>
  <c r="L2354" i="28"/>
  <c r="L2355" i="28"/>
  <c r="L2356" i="28"/>
  <c r="L2357" i="28"/>
  <c r="L2358" i="28"/>
  <c r="L2359" i="28"/>
  <c r="L2360" i="28"/>
  <c r="L2361" i="28"/>
  <c r="L2362" i="28"/>
  <c r="L2363" i="28"/>
  <c r="L2364" i="28"/>
  <c r="L2365" i="28"/>
  <c r="L2366" i="28"/>
  <c r="L2367" i="28"/>
  <c r="L2368" i="28"/>
  <c r="L2369" i="28"/>
  <c r="L2370" i="28"/>
  <c r="L2371" i="28"/>
  <c r="L2372" i="28"/>
  <c r="L2373" i="28"/>
  <c r="L2374" i="28"/>
  <c r="L2375" i="28"/>
  <c r="L2376" i="28"/>
  <c r="L2377" i="28"/>
  <c r="L2378" i="28"/>
  <c r="L2379" i="28"/>
  <c r="L2380" i="28"/>
  <c r="L2381" i="28"/>
  <c r="L2382" i="28"/>
  <c r="L2383" i="28"/>
  <c r="L2384" i="28"/>
  <c r="L2385" i="28"/>
  <c r="L2386" i="28"/>
  <c r="L2387" i="28"/>
  <c r="L2388" i="28"/>
  <c r="L2389" i="28"/>
  <c r="L2390" i="28"/>
  <c r="L2391" i="28"/>
  <c r="L2392" i="28"/>
  <c r="L2393" i="28"/>
  <c r="L2394" i="28"/>
  <c r="L2395" i="28"/>
  <c r="L2396" i="28"/>
  <c r="L2397" i="28"/>
  <c r="L2398" i="28"/>
  <c r="L2399" i="28"/>
  <c r="L2400" i="28"/>
  <c r="L2401" i="28"/>
  <c r="J2" i="28"/>
  <c r="J3" i="28"/>
  <c r="J4" i="28"/>
  <c r="J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90" i="28"/>
  <c r="J91" i="28"/>
  <c r="J92" i="28"/>
  <c r="J93" i="28"/>
  <c r="J94" i="28"/>
  <c r="J95" i="28"/>
  <c r="J96" i="28"/>
  <c r="J97" i="28"/>
  <c r="J98" i="28"/>
  <c r="J99" i="28"/>
  <c r="J100" i="28"/>
  <c r="J101" i="28"/>
  <c r="J102" i="28"/>
  <c r="J103" i="28"/>
  <c r="J104" i="28"/>
  <c r="J105" i="28"/>
  <c r="J106" i="28"/>
  <c r="J107" i="28"/>
  <c r="J108" i="28"/>
  <c r="J109" i="28"/>
  <c r="J110" i="28"/>
  <c r="J111" i="28"/>
  <c r="J112" i="28"/>
  <c r="J113" i="28"/>
  <c r="J114" i="28"/>
  <c r="J115" i="28"/>
  <c r="J116" i="28"/>
  <c r="J117" i="28"/>
  <c r="J118" i="28"/>
  <c r="J119" i="28"/>
  <c r="J120" i="28"/>
  <c r="J121" i="28"/>
  <c r="J122" i="28"/>
  <c r="J123" i="28"/>
  <c r="J124" i="28"/>
  <c r="J125" i="28"/>
  <c r="J126" i="28"/>
  <c r="J127" i="28"/>
  <c r="J128" i="28"/>
  <c r="J129" i="28"/>
  <c r="J130" i="28"/>
  <c r="J131" i="28"/>
  <c r="J132" i="28"/>
  <c r="J133" i="28"/>
  <c r="J134" i="28"/>
  <c r="J135" i="28"/>
  <c r="J136" i="28"/>
  <c r="J137" i="28"/>
  <c r="J138" i="28"/>
  <c r="J139" i="28"/>
  <c r="J140" i="28"/>
  <c r="J141" i="28"/>
  <c r="J142" i="28"/>
  <c r="J143" i="28"/>
  <c r="J144" i="28"/>
  <c r="J145" i="28"/>
  <c r="J146" i="28"/>
  <c r="J147" i="28"/>
  <c r="J148" i="28"/>
  <c r="J149" i="28"/>
  <c r="J150" i="28"/>
  <c r="J151" i="28"/>
  <c r="J152" i="28"/>
  <c r="J153" i="28"/>
  <c r="J154" i="28"/>
  <c r="J155" i="28"/>
  <c r="J156" i="28"/>
  <c r="J157" i="28"/>
  <c r="J158" i="28"/>
  <c r="J159" i="28"/>
  <c r="J160" i="28"/>
  <c r="J161" i="28"/>
  <c r="J162" i="28"/>
  <c r="J163" i="28"/>
  <c r="J164" i="28"/>
  <c r="J165" i="28"/>
  <c r="J166" i="28"/>
  <c r="J167" i="28"/>
  <c r="J168" i="28"/>
  <c r="J169" i="28"/>
  <c r="J170" i="28"/>
  <c r="J171" i="28"/>
  <c r="J172" i="28"/>
  <c r="J173" i="28"/>
  <c r="J174" i="28"/>
  <c r="J175" i="28"/>
  <c r="J176" i="28"/>
  <c r="J177" i="28"/>
  <c r="J178" i="28"/>
  <c r="J179" i="28"/>
  <c r="J180" i="28"/>
  <c r="J181" i="28"/>
  <c r="J182" i="28"/>
  <c r="J183" i="28"/>
  <c r="J184" i="28"/>
  <c r="J185" i="28"/>
  <c r="J186" i="28"/>
  <c r="J187" i="28"/>
  <c r="J188" i="28"/>
  <c r="J189" i="28"/>
  <c r="J190" i="28"/>
  <c r="J191" i="28"/>
  <c r="J192" i="28"/>
  <c r="J193" i="28"/>
  <c r="J194" i="28"/>
  <c r="J195" i="28"/>
  <c r="J196" i="28"/>
  <c r="J197" i="28"/>
  <c r="J198" i="28"/>
  <c r="J199" i="28"/>
  <c r="J200" i="28"/>
  <c r="J201" i="28"/>
  <c r="J202" i="28"/>
  <c r="J203" i="28"/>
  <c r="J204" i="28"/>
  <c r="J205" i="28"/>
  <c r="J206" i="28"/>
  <c r="J207" i="28"/>
  <c r="J208" i="28"/>
  <c r="J209" i="28"/>
  <c r="J210" i="28"/>
  <c r="J211" i="28"/>
  <c r="J212" i="28"/>
  <c r="J213" i="28"/>
  <c r="J214" i="28"/>
  <c r="J215" i="28"/>
  <c r="J216" i="28"/>
  <c r="J217" i="28"/>
  <c r="J218" i="28"/>
  <c r="J219" i="28"/>
  <c r="J220" i="28"/>
  <c r="J221" i="28"/>
  <c r="J222" i="28"/>
  <c r="J223" i="28"/>
  <c r="J224" i="28"/>
  <c r="J225" i="28"/>
  <c r="J226" i="28"/>
  <c r="J227" i="28"/>
  <c r="J228" i="28"/>
  <c r="J229" i="28"/>
  <c r="J230" i="28"/>
  <c r="J231" i="28"/>
  <c r="J232" i="28"/>
  <c r="J233" i="28"/>
  <c r="J234" i="28"/>
  <c r="J235" i="28"/>
  <c r="J236" i="28"/>
  <c r="J237" i="28"/>
  <c r="J238" i="28"/>
  <c r="J239" i="28"/>
  <c r="J240" i="28"/>
  <c r="J241" i="28"/>
  <c r="J242" i="28"/>
  <c r="J243" i="28"/>
  <c r="J244" i="28"/>
  <c r="J245" i="28"/>
  <c r="J246" i="28"/>
  <c r="J247" i="28"/>
  <c r="J248" i="28"/>
  <c r="J249" i="28"/>
  <c r="J250" i="28"/>
  <c r="J251" i="28"/>
  <c r="J252" i="28"/>
  <c r="J253" i="28"/>
  <c r="J254" i="28"/>
  <c r="J255" i="28"/>
  <c r="J256" i="28"/>
  <c r="J257" i="28"/>
  <c r="J258" i="28"/>
  <c r="J259" i="28"/>
  <c r="J260" i="28"/>
  <c r="J261" i="28"/>
  <c r="J262" i="28"/>
  <c r="J263" i="28"/>
  <c r="J264" i="28"/>
  <c r="J265" i="28"/>
  <c r="J266" i="28"/>
  <c r="J267" i="28"/>
  <c r="J268" i="28"/>
  <c r="J269" i="28"/>
  <c r="J270" i="28"/>
  <c r="J271" i="28"/>
  <c r="J272" i="28"/>
  <c r="J273" i="28"/>
  <c r="J274" i="28"/>
  <c r="J275" i="28"/>
  <c r="J276" i="28"/>
  <c r="J277" i="28"/>
  <c r="J278" i="28"/>
  <c r="J279" i="28"/>
  <c r="J280" i="28"/>
  <c r="J281" i="28"/>
  <c r="J282" i="28"/>
  <c r="J283" i="28"/>
  <c r="J284" i="28"/>
  <c r="J285" i="28"/>
  <c r="J286" i="28"/>
  <c r="J287" i="28"/>
  <c r="J288" i="28"/>
  <c r="J289" i="28"/>
  <c r="J290" i="28"/>
  <c r="J291" i="28"/>
  <c r="J292" i="28"/>
  <c r="J293" i="28"/>
  <c r="J294" i="28"/>
  <c r="J295" i="28"/>
  <c r="J296" i="28"/>
  <c r="J297" i="28"/>
  <c r="J298" i="28"/>
  <c r="J299" i="28"/>
  <c r="J300" i="28"/>
  <c r="J301" i="28"/>
  <c r="J302" i="28"/>
  <c r="J303" i="28"/>
  <c r="J304" i="28"/>
  <c r="J305" i="28"/>
  <c r="J306" i="28"/>
  <c r="J307" i="28"/>
  <c r="J308" i="28"/>
  <c r="J309" i="28"/>
  <c r="J310" i="28"/>
  <c r="J311" i="28"/>
  <c r="J312" i="28"/>
  <c r="J313" i="28"/>
  <c r="J314" i="28"/>
  <c r="J315" i="28"/>
  <c r="J316" i="28"/>
  <c r="J317" i="28"/>
  <c r="J318" i="28"/>
  <c r="J319" i="28"/>
  <c r="J320" i="28"/>
  <c r="J321" i="28"/>
  <c r="J322" i="28"/>
  <c r="J323" i="28"/>
  <c r="J324" i="28"/>
  <c r="J325" i="28"/>
  <c r="J326" i="28"/>
  <c r="J327" i="28"/>
  <c r="J328" i="28"/>
  <c r="J329" i="28"/>
  <c r="J330" i="28"/>
  <c r="J331" i="28"/>
  <c r="J332" i="28"/>
  <c r="J333" i="28"/>
  <c r="J334" i="28"/>
  <c r="J335" i="28"/>
  <c r="J336" i="28"/>
  <c r="J337" i="28"/>
  <c r="J338" i="28"/>
  <c r="J339" i="28"/>
  <c r="J340" i="28"/>
  <c r="J341" i="28"/>
  <c r="J342" i="28"/>
  <c r="J343" i="28"/>
  <c r="J344" i="28"/>
  <c r="J345" i="28"/>
  <c r="J346" i="28"/>
  <c r="J347" i="28"/>
  <c r="J348" i="28"/>
  <c r="J349" i="28"/>
  <c r="J350" i="28"/>
  <c r="J351" i="28"/>
  <c r="J352" i="28"/>
  <c r="J353" i="28"/>
  <c r="J354" i="28"/>
  <c r="J355" i="28"/>
  <c r="J356" i="28"/>
  <c r="J357" i="28"/>
  <c r="J358" i="28"/>
  <c r="J359" i="28"/>
  <c r="J360" i="28"/>
  <c r="J361" i="28"/>
  <c r="J362" i="28"/>
  <c r="J363" i="28"/>
  <c r="J364" i="28"/>
  <c r="J365" i="28"/>
  <c r="J366" i="28"/>
  <c r="J367" i="28"/>
  <c r="J368" i="28"/>
  <c r="J369" i="28"/>
  <c r="J370" i="28"/>
  <c r="J371" i="28"/>
  <c r="J372" i="28"/>
  <c r="J373" i="28"/>
  <c r="J374" i="28"/>
  <c r="J375" i="28"/>
  <c r="J376" i="28"/>
  <c r="J377" i="28"/>
  <c r="J378" i="28"/>
  <c r="J379" i="28"/>
  <c r="J380" i="28"/>
  <c r="J381" i="28"/>
  <c r="J382" i="28"/>
  <c r="J383" i="28"/>
  <c r="J384" i="28"/>
  <c r="J385" i="28"/>
  <c r="J386" i="28"/>
  <c r="J387" i="28"/>
  <c r="J388" i="28"/>
  <c r="J389" i="28"/>
  <c r="J390" i="28"/>
  <c r="J391" i="28"/>
  <c r="J392" i="28"/>
  <c r="J393" i="28"/>
  <c r="J394" i="28"/>
  <c r="J395" i="28"/>
  <c r="J396" i="28"/>
  <c r="J397" i="28"/>
  <c r="J398" i="28"/>
  <c r="J399" i="28"/>
  <c r="J400" i="28"/>
  <c r="J401" i="28"/>
  <c r="J402" i="28"/>
  <c r="J403" i="28"/>
  <c r="J404" i="28"/>
  <c r="J405" i="28"/>
  <c r="J406" i="28"/>
  <c r="J407" i="28"/>
  <c r="J408" i="28"/>
  <c r="J409" i="28"/>
  <c r="J410" i="28"/>
  <c r="J411" i="28"/>
  <c r="J412" i="28"/>
  <c r="J413" i="28"/>
  <c r="J414" i="28"/>
  <c r="J415" i="28"/>
  <c r="J416" i="28"/>
  <c r="J417" i="28"/>
  <c r="J418" i="28"/>
  <c r="J419" i="28"/>
  <c r="J420" i="28"/>
  <c r="J421" i="28"/>
  <c r="J422" i="28"/>
  <c r="J423" i="28"/>
  <c r="J424" i="28"/>
  <c r="J425" i="28"/>
  <c r="J426" i="28"/>
  <c r="J427" i="28"/>
  <c r="J428" i="28"/>
  <c r="J429" i="28"/>
  <c r="J430" i="28"/>
  <c r="J431" i="28"/>
  <c r="J432" i="28"/>
  <c r="J433" i="28"/>
  <c r="J434" i="28"/>
  <c r="J435" i="28"/>
  <c r="J436" i="28"/>
  <c r="J437" i="28"/>
  <c r="J438" i="28"/>
  <c r="J439" i="28"/>
  <c r="J440" i="28"/>
  <c r="J441" i="28"/>
  <c r="J442" i="28"/>
  <c r="J443" i="28"/>
  <c r="J444" i="28"/>
  <c r="J445" i="28"/>
  <c r="J446" i="28"/>
  <c r="J447" i="28"/>
  <c r="J448" i="28"/>
  <c r="J449" i="28"/>
  <c r="J450" i="28"/>
  <c r="J451" i="28"/>
  <c r="J452" i="28"/>
  <c r="J453" i="28"/>
  <c r="J454" i="28"/>
  <c r="J455" i="28"/>
  <c r="J456" i="28"/>
  <c r="J457" i="28"/>
  <c r="J458" i="28"/>
  <c r="J459" i="28"/>
  <c r="J460" i="28"/>
  <c r="J461" i="28"/>
  <c r="J462" i="28"/>
  <c r="J463" i="28"/>
  <c r="J464" i="28"/>
  <c r="J465" i="28"/>
  <c r="J466" i="28"/>
  <c r="J467" i="28"/>
  <c r="J468" i="28"/>
  <c r="J469" i="28"/>
  <c r="J470" i="28"/>
  <c r="J471" i="28"/>
  <c r="J472" i="28"/>
  <c r="J473" i="28"/>
  <c r="J474" i="28"/>
  <c r="J475" i="28"/>
  <c r="J476" i="28"/>
  <c r="J477" i="28"/>
  <c r="J478" i="28"/>
  <c r="J479" i="28"/>
  <c r="J480" i="28"/>
  <c r="J481" i="28"/>
  <c r="J482" i="28"/>
  <c r="J483" i="28"/>
  <c r="J484" i="28"/>
  <c r="J485" i="28"/>
  <c r="J486" i="28"/>
  <c r="J487" i="28"/>
  <c r="J488" i="28"/>
  <c r="J489" i="28"/>
  <c r="J490" i="28"/>
  <c r="J491" i="28"/>
  <c r="J492" i="28"/>
  <c r="J493" i="28"/>
  <c r="J494" i="28"/>
  <c r="J495" i="28"/>
  <c r="J496" i="28"/>
  <c r="J497" i="28"/>
  <c r="J498" i="28"/>
  <c r="J499" i="28"/>
  <c r="J500" i="28"/>
  <c r="J501" i="28"/>
  <c r="J502" i="28"/>
  <c r="J503" i="28"/>
  <c r="J504" i="28"/>
  <c r="J505" i="28"/>
  <c r="J506" i="28"/>
  <c r="J507" i="28"/>
  <c r="J508" i="28"/>
  <c r="J509" i="28"/>
  <c r="J510" i="28"/>
  <c r="J511" i="28"/>
  <c r="J512" i="28"/>
  <c r="J513" i="28"/>
  <c r="J514" i="28"/>
  <c r="J515" i="28"/>
  <c r="J516" i="28"/>
  <c r="J517" i="28"/>
  <c r="J518" i="28"/>
  <c r="J519" i="28"/>
  <c r="J520" i="28"/>
  <c r="J521" i="28"/>
  <c r="J522" i="28"/>
  <c r="J523" i="28"/>
  <c r="J524" i="28"/>
  <c r="J525" i="28"/>
  <c r="J526" i="28"/>
  <c r="J527" i="28"/>
  <c r="J528" i="28"/>
  <c r="J529" i="28"/>
  <c r="J530" i="28"/>
  <c r="J531" i="28"/>
  <c r="J532" i="28"/>
  <c r="J533" i="28"/>
  <c r="J534" i="28"/>
  <c r="J535" i="28"/>
  <c r="J536" i="28"/>
  <c r="J537" i="28"/>
  <c r="J538" i="28"/>
  <c r="J539" i="28"/>
  <c r="J540" i="28"/>
  <c r="J541" i="28"/>
  <c r="J542" i="28"/>
  <c r="J543" i="28"/>
  <c r="J544" i="28"/>
  <c r="J545" i="28"/>
  <c r="J546" i="28"/>
  <c r="J547" i="28"/>
  <c r="J548" i="28"/>
  <c r="J549" i="28"/>
  <c r="J550" i="28"/>
  <c r="J551" i="28"/>
  <c r="J552" i="28"/>
  <c r="J553" i="28"/>
  <c r="J554" i="28"/>
  <c r="J555" i="28"/>
  <c r="J556" i="28"/>
  <c r="J557" i="28"/>
  <c r="J558" i="28"/>
  <c r="J559" i="28"/>
  <c r="J560" i="28"/>
  <c r="J561" i="28"/>
  <c r="J562" i="28"/>
  <c r="J563" i="28"/>
  <c r="J564" i="28"/>
  <c r="J565" i="28"/>
  <c r="J566" i="28"/>
  <c r="J567" i="28"/>
  <c r="J568" i="28"/>
  <c r="J569" i="28"/>
  <c r="J570" i="28"/>
  <c r="J571" i="28"/>
  <c r="J572" i="28"/>
  <c r="J573" i="28"/>
  <c r="J574" i="28"/>
  <c r="J575" i="28"/>
  <c r="J576" i="28"/>
  <c r="J577" i="28"/>
  <c r="J578" i="28"/>
  <c r="J579" i="28"/>
  <c r="J580" i="28"/>
  <c r="J581" i="28"/>
  <c r="J582" i="28"/>
  <c r="J583" i="28"/>
  <c r="J584" i="28"/>
  <c r="J585" i="28"/>
  <c r="J586" i="28"/>
  <c r="J587" i="28"/>
  <c r="J588" i="28"/>
  <c r="J589" i="28"/>
  <c r="J590" i="28"/>
  <c r="J591" i="28"/>
  <c r="J592" i="28"/>
  <c r="J593" i="28"/>
  <c r="J594" i="28"/>
  <c r="J595" i="28"/>
  <c r="J596" i="28"/>
  <c r="J597" i="28"/>
  <c r="J598" i="28"/>
  <c r="J599" i="28"/>
  <c r="J600" i="28"/>
  <c r="J601" i="28"/>
  <c r="J602" i="28"/>
  <c r="J603" i="28"/>
  <c r="J604" i="28"/>
  <c r="J605" i="28"/>
  <c r="J606" i="28"/>
  <c r="J607" i="28"/>
  <c r="J608" i="28"/>
  <c r="J609" i="28"/>
  <c r="J610" i="28"/>
  <c r="J611" i="28"/>
  <c r="J612" i="28"/>
  <c r="J613" i="28"/>
  <c r="J614" i="28"/>
  <c r="J615" i="28"/>
  <c r="J616" i="28"/>
  <c r="J617" i="28"/>
  <c r="J618" i="28"/>
  <c r="J619" i="28"/>
  <c r="J620" i="28"/>
  <c r="J621" i="28"/>
  <c r="J622" i="28"/>
  <c r="J623" i="28"/>
  <c r="J624" i="28"/>
  <c r="J625" i="28"/>
  <c r="J626" i="28"/>
  <c r="J627" i="28"/>
  <c r="J628" i="28"/>
  <c r="J629" i="28"/>
  <c r="J630" i="28"/>
  <c r="J631" i="28"/>
  <c r="J632" i="28"/>
  <c r="J633" i="28"/>
  <c r="J634" i="28"/>
  <c r="J635" i="28"/>
  <c r="J636" i="28"/>
  <c r="J637" i="28"/>
  <c r="J638" i="28"/>
  <c r="J639" i="28"/>
  <c r="J640" i="28"/>
  <c r="J641" i="28"/>
  <c r="J642" i="28"/>
  <c r="J643" i="28"/>
  <c r="J644" i="28"/>
  <c r="J645" i="28"/>
  <c r="J646" i="28"/>
  <c r="J647" i="28"/>
  <c r="J648" i="28"/>
  <c r="J649" i="28"/>
  <c r="J650" i="28"/>
  <c r="J651" i="28"/>
  <c r="J652" i="28"/>
  <c r="J653" i="28"/>
  <c r="J654" i="28"/>
  <c r="J655" i="28"/>
  <c r="J656" i="28"/>
  <c r="J657" i="28"/>
  <c r="J658" i="28"/>
  <c r="J659" i="28"/>
  <c r="J660" i="28"/>
  <c r="J661" i="28"/>
  <c r="J662" i="28"/>
  <c r="J663" i="28"/>
  <c r="J664" i="28"/>
  <c r="J665" i="28"/>
  <c r="J666" i="28"/>
  <c r="J667" i="28"/>
  <c r="J668" i="28"/>
  <c r="J669" i="28"/>
  <c r="J670" i="28"/>
  <c r="J671" i="28"/>
  <c r="J672" i="28"/>
  <c r="J673" i="28"/>
  <c r="J674" i="28"/>
  <c r="J675" i="28"/>
  <c r="J676" i="28"/>
  <c r="J677" i="28"/>
  <c r="J678" i="28"/>
  <c r="J679" i="28"/>
  <c r="J680" i="28"/>
  <c r="J681" i="28"/>
  <c r="J682" i="28"/>
  <c r="J683" i="28"/>
  <c r="J684" i="28"/>
  <c r="J685" i="28"/>
  <c r="J686" i="28"/>
  <c r="J687" i="28"/>
  <c r="J688" i="28"/>
  <c r="J689" i="28"/>
  <c r="J690" i="28"/>
  <c r="J691" i="28"/>
  <c r="J692" i="28"/>
  <c r="J693" i="28"/>
  <c r="J694" i="28"/>
  <c r="J695" i="28"/>
  <c r="J696" i="28"/>
  <c r="J697" i="28"/>
  <c r="J698" i="28"/>
  <c r="J699" i="28"/>
  <c r="J700" i="28"/>
  <c r="J701" i="28"/>
  <c r="J702" i="28"/>
  <c r="J703" i="28"/>
  <c r="J704" i="28"/>
  <c r="J705" i="28"/>
  <c r="J706" i="28"/>
  <c r="J707" i="28"/>
  <c r="J708" i="28"/>
  <c r="J709" i="28"/>
  <c r="J710" i="28"/>
  <c r="J711" i="28"/>
  <c r="J712" i="28"/>
  <c r="J713" i="28"/>
  <c r="J714" i="28"/>
  <c r="J715" i="28"/>
  <c r="J716" i="28"/>
  <c r="J717" i="28"/>
  <c r="J718" i="28"/>
  <c r="J719" i="28"/>
  <c r="J720" i="28"/>
  <c r="J721" i="28"/>
  <c r="J722" i="28"/>
  <c r="J723" i="28"/>
  <c r="J724" i="28"/>
  <c r="J725" i="28"/>
  <c r="J726" i="28"/>
  <c r="J727" i="28"/>
  <c r="J728" i="28"/>
  <c r="J729" i="28"/>
  <c r="J730" i="28"/>
  <c r="J731" i="28"/>
  <c r="J732" i="28"/>
  <c r="J733" i="28"/>
  <c r="J734" i="28"/>
  <c r="J735" i="28"/>
  <c r="J736" i="28"/>
  <c r="J737" i="28"/>
  <c r="J738" i="28"/>
  <c r="J739" i="28"/>
  <c r="J740" i="28"/>
  <c r="J741" i="28"/>
  <c r="J742" i="28"/>
  <c r="J743" i="28"/>
  <c r="J744" i="28"/>
  <c r="J745" i="28"/>
  <c r="J746" i="28"/>
  <c r="J747" i="28"/>
  <c r="J748" i="28"/>
  <c r="J749" i="28"/>
  <c r="J750" i="28"/>
  <c r="J751" i="28"/>
  <c r="J752" i="28"/>
  <c r="J753" i="28"/>
  <c r="J754" i="28"/>
  <c r="J755" i="28"/>
  <c r="J756" i="28"/>
  <c r="J757" i="28"/>
  <c r="J758" i="28"/>
  <c r="J759" i="28"/>
  <c r="J760" i="28"/>
  <c r="J761" i="28"/>
  <c r="J762" i="28"/>
  <c r="J763" i="28"/>
  <c r="J764" i="28"/>
  <c r="J765" i="28"/>
  <c r="J766" i="28"/>
  <c r="J767" i="28"/>
  <c r="J768" i="28"/>
  <c r="J769" i="28"/>
  <c r="J770" i="28"/>
  <c r="J771" i="28"/>
  <c r="J772" i="28"/>
  <c r="J773" i="28"/>
  <c r="J774" i="28"/>
  <c r="J775" i="28"/>
  <c r="J776" i="28"/>
  <c r="J777" i="28"/>
  <c r="J778" i="28"/>
  <c r="J779" i="28"/>
  <c r="J780" i="28"/>
  <c r="J781" i="28"/>
  <c r="J782" i="28"/>
  <c r="J783" i="28"/>
  <c r="J784" i="28"/>
  <c r="J785" i="28"/>
  <c r="J786" i="28"/>
  <c r="J787" i="28"/>
  <c r="J788" i="28"/>
  <c r="J789" i="28"/>
  <c r="J790" i="28"/>
  <c r="J791" i="28"/>
  <c r="J792" i="28"/>
  <c r="J793" i="28"/>
  <c r="J794" i="28"/>
  <c r="J795" i="28"/>
  <c r="J796" i="28"/>
  <c r="J797" i="28"/>
  <c r="J798" i="28"/>
  <c r="J799" i="28"/>
  <c r="J800" i="28"/>
  <c r="J801" i="28"/>
  <c r="J802" i="28"/>
  <c r="J803" i="28"/>
  <c r="J804" i="28"/>
  <c r="J805" i="28"/>
  <c r="J806" i="28"/>
  <c r="J807" i="28"/>
  <c r="J808" i="28"/>
  <c r="J809" i="28"/>
  <c r="J810" i="28"/>
  <c r="J811" i="28"/>
  <c r="J812" i="28"/>
  <c r="J813" i="28"/>
  <c r="J814" i="28"/>
  <c r="J815" i="28"/>
  <c r="J816" i="28"/>
  <c r="J817" i="28"/>
  <c r="J818" i="28"/>
  <c r="J819" i="28"/>
  <c r="J820" i="28"/>
  <c r="J821" i="28"/>
  <c r="J822" i="28"/>
  <c r="J823" i="28"/>
  <c r="J824" i="28"/>
  <c r="J825" i="28"/>
  <c r="J826" i="28"/>
  <c r="J827" i="28"/>
  <c r="J828" i="28"/>
  <c r="J829" i="28"/>
  <c r="J830" i="28"/>
  <c r="J831" i="28"/>
  <c r="J832" i="28"/>
  <c r="J833" i="28"/>
  <c r="J834" i="28"/>
  <c r="J835" i="28"/>
  <c r="J836" i="28"/>
  <c r="J837" i="28"/>
  <c r="J838" i="28"/>
  <c r="J839" i="28"/>
  <c r="J840" i="28"/>
  <c r="J841" i="28"/>
  <c r="J842" i="28"/>
  <c r="J843" i="28"/>
  <c r="J844" i="28"/>
  <c r="J845" i="28"/>
  <c r="J846" i="28"/>
  <c r="J847" i="28"/>
  <c r="J848" i="28"/>
  <c r="J849" i="28"/>
  <c r="J850" i="28"/>
  <c r="J851" i="28"/>
  <c r="J852" i="28"/>
  <c r="J853" i="28"/>
  <c r="J854" i="28"/>
  <c r="J855" i="28"/>
  <c r="J856" i="28"/>
  <c r="J857" i="28"/>
  <c r="J858" i="28"/>
  <c r="J859" i="28"/>
  <c r="J860" i="28"/>
  <c r="J861" i="28"/>
  <c r="J862" i="28"/>
  <c r="J863" i="28"/>
  <c r="J864" i="28"/>
  <c r="J865" i="28"/>
  <c r="J866" i="28"/>
  <c r="J867" i="28"/>
  <c r="J868" i="28"/>
  <c r="J869" i="28"/>
  <c r="J870" i="28"/>
  <c r="J871" i="28"/>
  <c r="J872" i="28"/>
  <c r="J873" i="28"/>
  <c r="J874" i="28"/>
  <c r="J875" i="28"/>
  <c r="J876" i="28"/>
  <c r="J877" i="28"/>
  <c r="J878" i="28"/>
  <c r="J879" i="28"/>
  <c r="J880" i="28"/>
  <c r="J881" i="28"/>
  <c r="J882" i="28"/>
  <c r="J883" i="28"/>
  <c r="J884" i="28"/>
  <c r="J885" i="28"/>
  <c r="J886" i="28"/>
  <c r="J887" i="28"/>
  <c r="J888" i="28"/>
  <c r="J889" i="28"/>
  <c r="J890" i="28"/>
  <c r="J891" i="28"/>
  <c r="J892" i="28"/>
  <c r="J893" i="28"/>
  <c r="J894" i="28"/>
  <c r="J895" i="28"/>
  <c r="J896" i="28"/>
  <c r="J897" i="28"/>
  <c r="J898" i="28"/>
  <c r="J899" i="28"/>
  <c r="J900" i="28"/>
  <c r="J901" i="28"/>
  <c r="J902" i="28"/>
  <c r="J903" i="28"/>
  <c r="J904" i="28"/>
  <c r="J905" i="28"/>
  <c r="J906" i="28"/>
  <c r="J907" i="28"/>
  <c r="J908" i="28"/>
  <c r="J909" i="28"/>
  <c r="J910" i="28"/>
  <c r="J911" i="28"/>
  <c r="J912" i="28"/>
  <c r="J913" i="28"/>
  <c r="J914" i="28"/>
  <c r="J915" i="28"/>
  <c r="J916" i="28"/>
  <c r="J917" i="28"/>
  <c r="J918" i="28"/>
  <c r="J919" i="28"/>
  <c r="J920" i="28"/>
  <c r="J921" i="28"/>
  <c r="J922" i="28"/>
  <c r="J923" i="28"/>
  <c r="J924" i="28"/>
  <c r="J925" i="28"/>
  <c r="J926" i="28"/>
  <c r="J927" i="28"/>
  <c r="J928" i="28"/>
  <c r="J929" i="28"/>
  <c r="J930" i="28"/>
  <c r="J931" i="28"/>
  <c r="J932" i="28"/>
  <c r="J933" i="28"/>
  <c r="J934" i="28"/>
  <c r="J935" i="28"/>
  <c r="J936" i="28"/>
  <c r="J937" i="28"/>
  <c r="J938" i="28"/>
  <c r="J939" i="28"/>
  <c r="J940" i="28"/>
  <c r="J941" i="28"/>
  <c r="J942" i="28"/>
  <c r="J943" i="28"/>
  <c r="J944" i="28"/>
  <c r="J945" i="28"/>
  <c r="J946" i="28"/>
  <c r="J947" i="28"/>
  <c r="J948" i="28"/>
  <c r="J949" i="28"/>
  <c r="J950" i="28"/>
  <c r="J951" i="28"/>
  <c r="J952" i="28"/>
  <c r="J953" i="28"/>
  <c r="J954" i="28"/>
  <c r="J955" i="28"/>
  <c r="J956" i="28"/>
  <c r="J957" i="28"/>
  <c r="J958" i="28"/>
  <c r="J959" i="28"/>
  <c r="J960" i="28"/>
  <c r="J961" i="28"/>
  <c r="J962" i="28"/>
  <c r="J963" i="28"/>
  <c r="J964" i="28"/>
  <c r="J965" i="28"/>
  <c r="J966" i="28"/>
  <c r="J967" i="28"/>
  <c r="J968" i="28"/>
  <c r="J969" i="28"/>
  <c r="J970" i="28"/>
  <c r="J971" i="28"/>
  <c r="J972" i="28"/>
  <c r="J973" i="28"/>
  <c r="J974" i="28"/>
  <c r="J975" i="28"/>
  <c r="J976" i="28"/>
  <c r="J977" i="28"/>
  <c r="J978" i="28"/>
  <c r="J979" i="28"/>
  <c r="J980" i="28"/>
  <c r="J981" i="28"/>
  <c r="J982" i="28"/>
  <c r="J983" i="28"/>
  <c r="J984" i="28"/>
  <c r="J985" i="28"/>
  <c r="J986" i="28"/>
  <c r="J987" i="28"/>
  <c r="J988" i="28"/>
  <c r="J989" i="28"/>
  <c r="J990" i="28"/>
  <c r="J991" i="28"/>
  <c r="J992" i="28"/>
  <c r="J993" i="28"/>
  <c r="J994" i="28"/>
  <c r="J995" i="28"/>
  <c r="J996" i="28"/>
  <c r="J997" i="28"/>
  <c r="J998" i="28"/>
  <c r="J999" i="28"/>
  <c r="J1000" i="28"/>
  <c r="J1001" i="28"/>
  <c r="J1002" i="28"/>
  <c r="J1003" i="28"/>
  <c r="J1004" i="28"/>
  <c r="J1005" i="28"/>
  <c r="J1006" i="28"/>
  <c r="J1007" i="28"/>
  <c r="J1008" i="28"/>
  <c r="J1009" i="28"/>
  <c r="J1010" i="28"/>
  <c r="J1011" i="28"/>
  <c r="J1012" i="28"/>
  <c r="J1013" i="28"/>
  <c r="J1014" i="28"/>
  <c r="J1015" i="28"/>
  <c r="J1016" i="28"/>
  <c r="J1017" i="28"/>
  <c r="J1018" i="28"/>
  <c r="J1019" i="28"/>
  <c r="J1020" i="28"/>
  <c r="J1021" i="28"/>
  <c r="J1022" i="28"/>
  <c r="J1023" i="28"/>
  <c r="J1024" i="28"/>
  <c r="J1025" i="28"/>
  <c r="J1026" i="28"/>
  <c r="J1027" i="28"/>
  <c r="J1028" i="28"/>
  <c r="J1029" i="28"/>
  <c r="J1030" i="28"/>
  <c r="J1031" i="28"/>
  <c r="J1032" i="28"/>
  <c r="J1033" i="28"/>
  <c r="J1034" i="28"/>
  <c r="J1035" i="28"/>
  <c r="J1036" i="28"/>
  <c r="J1037" i="28"/>
  <c r="J1038" i="28"/>
  <c r="J1039" i="28"/>
  <c r="J1040" i="28"/>
  <c r="J1041" i="28"/>
  <c r="J1042" i="28"/>
  <c r="J1043" i="28"/>
  <c r="J1044" i="28"/>
  <c r="J1045" i="28"/>
  <c r="J1046" i="28"/>
  <c r="J1047" i="28"/>
  <c r="J1048" i="28"/>
  <c r="J1049" i="28"/>
  <c r="J1050" i="28"/>
  <c r="J1051" i="28"/>
  <c r="J1052" i="28"/>
  <c r="J1053" i="28"/>
  <c r="J1054" i="28"/>
  <c r="J1055" i="28"/>
  <c r="J1056" i="28"/>
  <c r="J1057" i="28"/>
  <c r="J1058" i="28"/>
  <c r="J1059" i="28"/>
  <c r="J1060" i="28"/>
  <c r="J1061" i="28"/>
  <c r="J1062" i="28"/>
  <c r="J1063" i="28"/>
  <c r="J1064" i="28"/>
  <c r="J1065" i="28"/>
  <c r="J1066" i="28"/>
  <c r="J1067" i="28"/>
  <c r="J1068" i="28"/>
  <c r="J1069" i="28"/>
  <c r="J1070" i="28"/>
  <c r="J1071" i="28"/>
  <c r="J1072" i="28"/>
  <c r="J1073" i="28"/>
  <c r="J1074" i="28"/>
  <c r="J1075" i="28"/>
  <c r="J1076" i="28"/>
  <c r="J1077" i="28"/>
  <c r="J1078" i="28"/>
  <c r="J1079" i="28"/>
  <c r="J1080" i="28"/>
  <c r="J1081" i="28"/>
  <c r="J1082" i="28"/>
  <c r="J1083" i="28"/>
  <c r="J1084" i="28"/>
  <c r="J1085" i="28"/>
  <c r="J1086" i="28"/>
  <c r="J1087" i="28"/>
  <c r="J1088" i="28"/>
  <c r="J1089" i="28"/>
  <c r="J1090" i="28"/>
  <c r="J1091" i="28"/>
  <c r="J1092" i="28"/>
  <c r="J1093" i="28"/>
  <c r="J1094" i="28"/>
  <c r="J1095" i="28"/>
  <c r="J1096" i="28"/>
  <c r="J1097" i="28"/>
  <c r="J1098" i="28"/>
  <c r="J1099" i="28"/>
  <c r="J1100" i="28"/>
  <c r="J1101" i="28"/>
  <c r="J1102" i="28"/>
  <c r="J1103" i="28"/>
  <c r="J1104" i="28"/>
  <c r="J1105" i="28"/>
  <c r="J1106" i="28"/>
  <c r="J1107" i="28"/>
  <c r="J1108" i="28"/>
  <c r="J1109" i="28"/>
  <c r="J1110" i="28"/>
  <c r="J1111" i="28"/>
  <c r="J1112" i="28"/>
  <c r="J1113" i="28"/>
  <c r="J1114" i="28"/>
  <c r="J1115" i="28"/>
  <c r="J1116" i="28"/>
  <c r="J1117" i="28"/>
  <c r="J1118" i="28"/>
  <c r="J1119" i="28"/>
  <c r="J1120" i="28"/>
  <c r="J1121" i="28"/>
  <c r="J1122" i="28"/>
  <c r="J1123" i="28"/>
  <c r="J1124" i="28"/>
  <c r="J1125" i="28"/>
  <c r="J1126" i="28"/>
  <c r="J1127" i="28"/>
  <c r="J1128" i="28"/>
  <c r="J1129" i="28"/>
  <c r="J1130" i="28"/>
  <c r="J1131" i="28"/>
  <c r="J1132" i="28"/>
  <c r="J1133" i="28"/>
  <c r="J1134" i="28"/>
  <c r="J1135" i="28"/>
  <c r="J1136" i="28"/>
  <c r="J1137" i="28"/>
  <c r="J1138" i="28"/>
  <c r="J1139" i="28"/>
  <c r="J1140" i="28"/>
  <c r="J1141" i="28"/>
  <c r="J1142" i="28"/>
  <c r="J1143" i="28"/>
  <c r="J1144" i="28"/>
  <c r="J1145" i="28"/>
  <c r="J1146" i="28"/>
  <c r="J1147" i="28"/>
  <c r="J1148" i="28"/>
  <c r="J1149" i="28"/>
  <c r="J1150" i="28"/>
  <c r="J1151" i="28"/>
  <c r="J1152" i="28"/>
  <c r="J1153" i="28"/>
  <c r="J1154" i="28"/>
  <c r="J1155" i="28"/>
  <c r="J1156" i="28"/>
  <c r="J1157" i="28"/>
  <c r="J1158" i="28"/>
  <c r="J1159" i="28"/>
  <c r="J1160" i="28"/>
  <c r="J1161" i="28"/>
  <c r="J1162" i="28"/>
  <c r="J1163" i="28"/>
  <c r="J1164" i="28"/>
  <c r="J1165" i="28"/>
  <c r="J1166" i="28"/>
  <c r="J1167" i="28"/>
  <c r="J1168" i="28"/>
  <c r="J1169" i="28"/>
  <c r="J1170" i="28"/>
  <c r="J1171" i="28"/>
  <c r="J1172" i="28"/>
  <c r="J1173" i="28"/>
  <c r="J1174" i="28"/>
  <c r="J1175" i="28"/>
  <c r="J1176" i="28"/>
  <c r="J1177" i="28"/>
  <c r="J1178" i="28"/>
  <c r="J1179" i="28"/>
  <c r="J1180" i="28"/>
  <c r="J1181" i="28"/>
  <c r="J1182" i="28"/>
  <c r="J1183" i="28"/>
  <c r="J1184" i="28"/>
  <c r="J1185" i="28"/>
  <c r="J1186" i="28"/>
  <c r="J1187" i="28"/>
  <c r="J1188" i="28"/>
  <c r="J1189" i="28"/>
  <c r="J1190" i="28"/>
  <c r="J1191" i="28"/>
  <c r="J1192" i="28"/>
  <c r="J1193" i="28"/>
  <c r="J1194" i="28"/>
  <c r="J1195" i="28"/>
  <c r="J1196" i="28"/>
  <c r="J1197" i="28"/>
  <c r="J1198" i="28"/>
  <c r="J1199" i="28"/>
  <c r="J1200" i="28"/>
  <c r="J1201" i="28"/>
  <c r="J1202" i="28"/>
  <c r="J1203" i="28"/>
  <c r="J1204" i="28"/>
  <c r="J1205" i="28"/>
  <c r="J1206" i="28"/>
  <c r="J1207" i="28"/>
  <c r="J1208" i="28"/>
  <c r="J1209" i="28"/>
  <c r="J1210" i="28"/>
  <c r="J1211" i="28"/>
  <c r="J1212" i="28"/>
  <c r="J1213" i="28"/>
  <c r="J1214" i="28"/>
  <c r="J1215" i="28"/>
  <c r="J1216" i="28"/>
  <c r="J1217" i="28"/>
  <c r="J1218" i="28"/>
  <c r="J1219" i="28"/>
  <c r="J1220" i="28"/>
  <c r="J1221" i="28"/>
  <c r="J1222" i="28"/>
  <c r="J1223" i="28"/>
  <c r="J1224" i="28"/>
  <c r="J1225" i="28"/>
  <c r="J1226" i="28"/>
  <c r="J1227" i="28"/>
  <c r="J1228" i="28"/>
  <c r="J1229" i="28"/>
  <c r="J1230" i="28"/>
  <c r="J1231" i="28"/>
  <c r="J1232" i="28"/>
  <c r="J1233" i="28"/>
  <c r="J1234" i="28"/>
  <c r="J1235" i="28"/>
  <c r="J1236" i="28"/>
  <c r="J1237" i="28"/>
  <c r="J1238" i="28"/>
  <c r="J1239" i="28"/>
  <c r="J1240" i="28"/>
  <c r="J1241" i="28"/>
  <c r="J1242" i="28"/>
  <c r="J1243" i="28"/>
  <c r="J1244" i="28"/>
  <c r="J1245" i="28"/>
  <c r="J1246" i="28"/>
  <c r="J1247" i="28"/>
  <c r="J1248" i="28"/>
  <c r="J1249" i="28"/>
  <c r="J1250" i="28"/>
  <c r="J1251" i="28"/>
  <c r="J1252" i="28"/>
  <c r="J1253" i="28"/>
  <c r="J1254" i="28"/>
  <c r="J1255" i="28"/>
  <c r="J1256" i="28"/>
  <c r="J1257" i="28"/>
  <c r="J1258" i="28"/>
  <c r="J1259" i="28"/>
  <c r="J1260" i="28"/>
  <c r="J1261" i="28"/>
  <c r="J1262" i="28"/>
  <c r="J1263" i="28"/>
  <c r="J1264" i="28"/>
  <c r="J1265" i="28"/>
  <c r="J1266" i="28"/>
  <c r="J1267" i="28"/>
  <c r="J1268" i="28"/>
  <c r="J1269" i="28"/>
  <c r="J1270" i="28"/>
  <c r="J1271" i="28"/>
  <c r="J1272" i="28"/>
  <c r="J1273" i="28"/>
  <c r="J1274" i="28"/>
  <c r="J1275" i="28"/>
  <c r="J1276" i="28"/>
  <c r="J1277" i="28"/>
  <c r="J1278" i="28"/>
  <c r="J1279" i="28"/>
  <c r="J1280" i="28"/>
  <c r="J1281" i="28"/>
  <c r="J1282" i="28"/>
  <c r="J1283" i="28"/>
  <c r="J1284" i="28"/>
  <c r="J1285" i="28"/>
  <c r="J1286" i="28"/>
  <c r="J1287" i="28"/>
  <c r="J1288" i="28"/>
  <c r="J1289" i="28"/>
  <c r="J1290" i="28"/>
  <c r="J1291" i="28"/>
  <c r="J1292" i="28"/>
  <c r="J1293" i="28"/>
  <c r="J1294" i="28"/>
  <c r="J1295" i="28"/>
  <c r="J1296" i="28"/>
  <c r="J1297" i="28"/>
  <c r="J1298" i="28"/>
  <c r="J1299" i="28"/>
  <c r="J1300" i="28"/>
  <c r="J1301" i="28"/>
  <c r="J1302" i="28"/>
  <c r="J1303" i="28"/>
  <c r="J1304" i="28"/>
  <c r="J1305" i="28"/>
  <c r="J1306" i="28"/>
  <c r="J1307" i="28"/>
  <c r="J1308" i="28"/>
  <c r="J1309" i="28"/>
  <c r="J1310" i="28"/>
  <c r="J1311" i="28"/>
  <c r="J1312" i="28"/>
  <c r="J1313" i="28"/>
  <c r="J1314" i="28"/>
  <c r="J1315" i="28"/>
  <c r="J1316" i="28"/>
  <c r="J1317" i="28"/>
  <c r="J1318" i="28"/>
  <c r="J1319" i="28"/>
  <c r="J1320" i="28"/>
  <c r="J1321" i="28"/>
  <c r="J1322" i="28"/>
  <c r="J1323" i="28"/>
  <c r="J1324" i="28"/>
  <c r="J1325" i="28"/>
  <c r="J1326" i="28"/>
  <c r="J1327" i="28"/>
  <c r="J1328" i="28"/>
  <c r="J1329" i="28"/>
  <c r="J1330" i="28"/>
  <c r="J1331" i="28"/>
  <c r="J1332" i="28"/>
  <c r="J1333" i="28"/>
  <c r="J1334" i="28"/>
  <c r="J1335" i="28"/>
  <c r="J1336" i="28"/>
  <c r="J1337" i="28"/>
  <c r="J1338" i="28"/>
  <c r="J1339" i="28"/>
  <c r="J1340" i="28"/>
  <c r="J1341" i="28"/>
  <c r="J1342" i="28"/>
  <c r="J1343" i="28"/>
  <c r="J1344" i="28"/>
  <c r="J1345" i="28"/>
  <c r="J1346" i="28"/>
  <c r="J1347" i="28"/>
  <c r="J1348" i="28"/>
  <c r="J1349" i="28"/>
  <c r="J1350" i="28"/>
  <c r="J1351" i="28"/>
  <c r="J1352" i="28"/>
  <c r="J1353" i="28"/>
  <c r="J1354" i="28"/>
  <c r="J1355" i="28"/>
  <c r="J1356" i="28"/>
  <c r="J1357" i="28"/>
  <c r="J1358" i="28"/>
  <c r="J1359" i="28"/>
  <c r="J1360" i="28"/>
  <c r="J1361" i="28"/>
  <c r="J1362" i="28"/>
  <c r="J1363" i="28"/>
  <c r="J1364" i="28"/>
  <c r="J1365" i="28"/>
  <c r="J1366" i="28"/>
  <c r="J1367" i="28"/>
  <c r="J1368" i="28"/>
  <c r="J1369" i="28"/>
  <c r="J1370" i="28"/>
  <c r="J1371" i="28"/>
  <c r="J1372" i="28"/>
  <c r="J1373" i="28"/>
  <c r="J1374" i="28"/>
  <c r="J1375" i="28"/>
  <c r="J1376" i="28"/>
  <c r="J1377" i="28"/>
  <c r="J1378" i="28"/>
  <c r="J1379" i="28"/>
  <c r="J1380" i="28"/>
  <c r="J1381" i="28"/>
  <c r="J1382" i="28"/>
  <c r="J1383" i="28"/>
  <c r="J1384" i="28"/>
  <c r="J1385" i="28"/>
  <c r="J1386" i="28"/>
  <c r="J1387" i="28"/>
  <c r="J1388" i="28"/>
  <c r="J1389" i="28"/>
  <c r="J1390" i="28"/>
  <c r="J1391" i="28"/>
  <c r="J1392" i="28"/>
  <c r="J1393" i="28"/>
  <c r="J1394" i="28"/>
  <c r="J1395" i="28"/>
  <c r="J1396" i="28"/>
  <c r="J1397" i="28"/>
  <c r="J1398" i="28"/>
  <c r="J1399" i="28"/>
  <c r="J1400" i="28"/>
  <c r="J1401" i="28"/>
  <c r="J1402" i="28"/>
  <c r="J1403" i="28"/>
  <c r="J1404" i="28"/>
  <c r="J1405" i="28"/>
  <c r="J1406" i="28"/>
  <c r="J1407" i="28"/>
  <c r="J1408" i="28"/>
  <c r="J1409" i="28"/>
  <c r="J1410" i="28"/>
  <c r="J1411" i="28"/>
  <c r="J1412" i="28"/>
  <c r="J1413" i="28"/>
  <c r="J1414" i="28"/>
  <c r="J1415" i="28"/>
  <c r="J1416" i="28"/>
  <c r="J1417" i="28"/>
  <c r="J1418" i="28"/>
  <c r="J1419" i="28"/>
  <c r="J1420" i="28"/>
  <c r="J1421" i="28"/>
  <c r="J1422" i="28"/>
  <c r="J1423" i="28"/>
  <c r="J1424" i="28"/>
  <c r="J1425" i="28"/>
  <c r="J1426" i="28"/>
  <c r="J1427" i="28"/>
  <c r="J1428" i="28"/>
  <c r="J1429" i="28"/>
  <c r="J1430" i="28"/>
  <c r="J1431" i="28"/>
  <c r="J1432" i="28"/>
  <c r="J1433" i="28"/>
  <c r="J1434" i="28"/>
  <c r="J1435" i="28"/>
  <c r="J1436" i="28"/>
  <c r="J1437" i="28"/>
  <c r="J1438" i="28"/>
  <c r="J1439" i="28"/>
  <c r="J1440" i="28"/>
  <c r="J1441" i="28"/>
  <c r="J1442" i="28"/>
  <c r="J1443" i="28"/>
  <c r="J1444" i="28"/>
  <c r="J1445" i="28"/>
  <c r="J1446" i="28"/>
  <c r="J1447" i="28"/>
  <c r="J1448" i="28"/>
  <c r="J1449" i="28"/>
  <c r="J1450" i="28"/>
  <c r="J1451" i="28"/>
  <c r="J1452" i="28"/>
  <c r="J1453" i="28"/>
  <c r="J1454" i="28"/>
  <c r="J1455" i="28"/>
  <c r="J1456" i="28"/>
  <c r="J1457" i="28"/>
  <c r="J1458" i="28"/>
  <c r="J1459" i="28"/>
  <c r="J1460" i="28"/>
  <c r="J1461" i="28"/>
  <c r="J1462" i="28"/>
  <c r="J1463" i="28"/>
  <c r="J1464" i="28"/>
  <c r="J1465" i="28"/>
  <c r="J1466" i="28"/>
  <c r="J1467" i="28"/>
  <c r="J1468" i="28"/>
  <c r="J1469" i="28"/>
  <c r="J1470" i="28"/>
  <c r="J1471" i="28"/>
  <c r="J1472" i="28"/>
  <c r="J1473" i="28"/>
  <c r="J1474" i="28"/>
  <c r="J1475" i="28"/>
  <c r="J1476" i="28"/>
  <c r="J1477" i="28"/>
  <c r="J1478" i="28"/>
  <c r="J1479" i="28"/>
  <c r="J1480" i="28"/>
  <c r="J1481" i="28"/>
  <c r="J1482" i="28"/>
  <c r="J1483" i="28"/>
  <c r="J1484" i="28"/>
  <c r="J1485" i="28"/>
  <c r="J1486" i="28"/>
  <c r="J1487" i="28"/>
  <c r="J1488" i="28"/>
  <c r="J1489" i="28"/>
  <c r="J1490" i="28"/>
  <c r="J1491" i="28"/>
  <c r="J1492" i="28"/>
  <c r="J1493" i="28"/>
  <c r="J1494" i="28"/>
  <c r="J1495" i="28"/>
  <c r="J1496" i="28"/>
  <c r="J1497" i="28"/>
  <c r="J1498" i="28"/>
  <c r="J1499" i="28"/>
  <c r="J1500" i="28"/>
  <c r="J1501" i="28"/>
  <c r="J1502" i="28"/>
  <c r="J1503" i="28"/>
  <c r="J1504" i="28"/>
  <c r="J1505" i="28"/>
  <c r="J1506" i="28"/>
  <c r="J1507" i="28"/>
  <c r="J1508" i="28"/>
  <c r="J1509" i="28"/>
  <c r="J1510" i="28"/>
  <c r="J1511" i="28"/>
  <c r="J1512" i="28"/>
  <c r="J1513" i="28"/>
  <c r="J1514" i="28"/>
  <c r="J1515" i="28"/>
  <c r="J1516" i="28"/>
  <c r="J1517" i="28"/>
  <c r="J1518" i="28"/>
  <c r="J1519" i="28"/>
  <c r="J1520" i="28"/>
  <c r="J1521" i="28"/>
  <c r="J1522" i="28"/>
  <c r="J1523" i="28"/>
  <c r="J1524" i="28"/>
  <c r="J1525" i="28"/>
  <c r="J1526" i="28"/>
  <c r="J1527" i="28"/>
  <c r="J1528" i="28"/>
  <c r="J1529" i="28"/>
  <c r="J1530" i="28"/>
  <c r="J1531" i="28"/>
  <c r="J1532" i="28"/>
  <c r="J1533" i="28"/>
  <c r="J1534" i="28"/>
  <c r="J1535" i="28"/>
  <c r="J1536" i="28"/>
  <c r="J1537" i="28"/>
  <c r="J1538" i="28"/>
  <c r="J1539" i="28"/>
  <c r="J1540" i="28"/>
  <c r="J1541" i="28"/>
  <c r="J1542" i="28"/>
  <c r="J1543" i="28"/>
  <c r="J1544" i="28"/>
  <c r="J1545" i="28"/>
  <c r="J1546" i="28"/>
  <c r="J1547" i="28"/>
  <c r="J1548" i="28"/>
  <c r="J1549" i="28"/>
  <c r="J1550" i="28"/>
  <c r="J1551" i="28"/>
  <c r="J1552" i="28"/>
  <c r="J1553" i="28"/>
  <c r="J1554" i="28"/>
  <c r="J1555" i="28"/>
  <c r="J1556" i="28"/>
  <c r="J1557" i="28"/>
  <c r="J1558" i="28"/>
  <c r="J1559" i="28"/>
  <c r="J1560" i="28"/>
  <c r="J1561" i="28"/>
  <c r="J1562" i="28"/>
  <c r="J1563" i="28"/>
  <c r="J1564" i="28"/>
  <c r="J1565" i="28"/>
  <c r="J1566" i="28"/>
  <c r="J1567" i="28"/>
  <c r="J1568" i="28"/>
  <c r="J1569" i="28"/>
  <c r="J1570" i="28"/>
  <c r="J1571" i="28"/>
  <c r="J1572" i="28"/>
  <c r="J1573" i="28"/>
  <c r="J1574" i="28"/>
  <c r="J1575" i="28"/>
  <c r="J1576" i="28"/>
  <c r="J1577" i="28"/>
  <c r="J1578" i="28"/>
  <c r="J1579" i="28"/>
  <c r="J1580" i="28"/>
  <c r="J1581" i="28"/>
  <c r="J1582" i="28"/>
  <c r="J1583" i="28"/>
  <c r="J1584" i="28"/>
  <c r="J1585" i="28"/>
  <c r="J1586" i="28"/>
  <c r="J1587" i="28"/>
  <c r="J1588" i="28"/>
  <c r="J1589" i="28"/>
  <c r="J1590" i="28"/>
  <c r="J1591" i="28"/>
  <c r="J1592" i="28"/>
  <c r="J1593" i="28"/>
  <c r="J1594" i="28"/>
  <c r="J1595" i="28"/>
  <c r="J1596" i="28"/>
  <c r="J1597" i="28"/>
  <c r="J1598" i="28"/>
  <c r="J1599" i="28"/>
  <c r="J1600" i="28"/>
  <c r="J1601" i="28"/>
  <c r="J1602" i="28"/>
  <c r="J1603" i="28"/>
  <c r="J1604" i="28"/>
  <c r="J1605" i="28"/>
  <c r="J1606" i="28"/>
  <c r="J1607" i="28"/>
  <c r="J1608" i="28"/>
  <c r="J1609" i="28"/>
  <c r="J1610" i="28"/>
  <c r="J1611" i="28"/>
  <c r="J1612" i="28"/>
  <c r="J1613" i="28"/>
  <c r="J1614" i="28"/>
  <c r="J1615" i="28"/>
  <c r="J1616" i="28"/>
  <c r="J1617" i="28"/>
  <c r="J1618" i="28"/>
  <c r="J1619" i="28"/>
  <c r="J1620" i="28"/>
  <c r="J1621" i="28"/>
  <c r="J1622" i="28"/>
  <c r="J1623" i="28"/>
  <c r="J1624" i="28"/>
  <c r="J1625" i="28"/>
  <c r="J1626" i="28"/>
  <c r="J1627" i="28"/>
  <c r="J1628" i="28"/>
  <c r="J1629" i="28"/>
  <c r="J1630" i="28"/>
  <c r="J1631" i="28"/>
  <c r="J1632" i="28"/>
  <c r="J1633" i="28"/>
  <c r="J1634" i="28"/>
  <c r="J1635" i="28"/>
  <c r="J1636" i="28"/>
  <c r="J1637" i="28"/>
  <c r="J1638" i="28"/>
  <c r="J1639" i="28"/>
  <c r="J1640" i="28"/>
  <c r="J1641" i="28"/>
  <c r="J1642" i="28"/>
  <c r="J1643" i="28"/>
  <c r="J1644" i="28"/>
  <c r="J1645" i="28"/>
  <c r="J1646" i="28"/>
  <c r="J1647" i="28"/>
  <c r="J1648" i="28"/>
  <c r="J1649" i="28"/>
  <c r="J1650" i="28"/>
  <c r="J1651" i="28"/>
  <c r="J1652" i="28"/>
  <c r="J1653" i="28"/>
  <c r="J1654" i="28"/>
  <c r="J1655" i="28"/>
  <c r="J1656" i="28"/>
  <c r="J1657" i="28"/>
  <c r="J1658" i="28"/>
  <c r="J1659" i="28"/>
  <c r="J1660" i="28"/>
  <c r="J1661" i="28"/>
  <c r="J1662" i="28"/>
  <c r="J1663" i="28"/>
  <c r="J1664" i="28"/>
  <c r="J1665" i="28"/>
  <c r="J1666" i="28"/>
  <c r="J1667" i="28"/>
  <c r="J1668" i="28"/>
  <c r="J1669" i="28"/>
  <c r="J1670" i="28"/>
  <c r="J1671" i="28"/>
  <c r="J1672" i="28"/>
  <c r="J1673" i="28"/>
  <c r="J1674" i="28"/>
  <c r="J1675" i="28"/>
  <c r="J1676" i="28"/>
  <c r="J1677" i="28"/>
  <c r="J1678" i="28"/>
  <c r="J1679" i="28"/>
  <c r="J1680" i="28"/>
  <c r="J1681" i="28"/>
  <c r="J1682" i="28"/>
  <c r="J1683" i="28"/>
  <c r="J1684" i="28"/>
  <c r="J1685" i="28"/>
  <c r="J1686" i="28"/>
  <c r="J1687" i="28"/>
  <c r="J1688" i="28"/>
  <c r="J1689" i="28"/>
  <c r="J1690" i="28"/>
  <c r="J1691" i="28"/>
  <c r="J1692" i="28"/>
  <c r="J1693" i="28"/>
  <c r="J1694" i="28"/>
  <c r="J1695" i="28"/>
  <c r="J1696" i="28"/>
  <c r="J1697" i="28"/>
  <c r="J1698" i="28"/>
  <c r="J1699" i="28"/>
  <c r="J1700" i="28"/>
  <c r="J1701" i="28"/>
  <c r="J1702" i="28"/>
  <c r="J1703" i="28"/>
  <c r="J1704" i="28"/>
  <c r="J1705" i="28"/>
  <c r="J1706" i="28"/>
  <c r="J1707" i="28"/>
  <c r="J1708" i="28"/>
  <c r="J1709" i="28"/>
  <c r="J1710" i="28"/>
  <c r="J1711" i="28"/>
  <c r="J1712" i="28"/>
  <c r="J1713" i="28"/>
  <c r="J1714" i="28"/>
  <c r="J1715" i="28"/>
  <c r="J1716" i="28"/>
  <c r="J1717" i="28"/>
  <c r="J1718" i="28"/>
  <c r="J1719" i="28"/>
  <c r="J1720" i="28"/>
  <c r="J1721" i="28"/>
  <c r="J1722" i="28"/>
  <c r="J1723" i="28"/>
  <c r="J1724" i="28"/>
  <c r="J1725" i="28"/>
  <c r="J1726" i="28"/>
  <c r="J1727" i="28"/>
  <c r="J1728" i="28"/>
  <c r="J1729" i="28"/>
  <c r="J1730" i="28"/>
  <c r="J1731" i="28"/>
  <c r="J1732" i="28"/>
  <c r="J1733" i="28"/>
  <c r="J1734" i="28"/>
  <c r="J1735" i="28"/>
  <c r="J1736" i="28"/>
  <c r="J1737" i="28"/>
  <c r="J1738" i="28"/>
  <c r="J1739" i="28"/>
  <c r="J1740" i="28"/>
  <c r="J1741" i="28"/>
  <c r="J1742" i="28"/>
  <c r="J1743" i="28"/>
  <c r="J1744" i="28"/>
  <c r="J1745" i="28"/>
  <c r="J1746" i="28"/>
  <c r="J1747" i="28"/>
  <c r="J1748" i="28"/>
  <c r="J1749" i="28"/>
  <c r="J1750" i="28"/>
  <c r="J1751" i="28"/>
  <c r="J1752" i="28"/>
  <c r="J1753" i="28"/>
  <c r="J1754" i="28"/>
  <c r="J1755" i="28"/>
  <c r="J1756" i="28"/>
  <c r="J1757" i="28"/>
  <c r="J1758" i="28"/>
  <c r="J1759" i="28"/>
  <c r="J1760" i="28"/>
  <c r="J1761" i="28"/>
  <c r="J1762" i="28"/>
  <c r="J1763" i="28"/>
  <c r="J1764" i="28"/>
  <c r="J1765" i="28"/>
  <c r="J1766" i="28"/>
  <c r="J1767" i="28"/>
  <c r="J1768" i="28"/>
  <c r="J1769" i="28"/>
  <c r="J1770" i="28"/>
  <c r="J1771" i="28"/>
  <c r="J1772" i="28"/>
  <c r="J1773" i="28"/>
  <c r="J1774" i="28"/>
  <c r="J1775" i="28"/>
  <c r="J1776" i="28"/>
  <c r="J1777" i="28"/>
  <c r="J1778" i="28"/>
  <c r="J1779" i="28"/>
  <c r="J1780" i="28"/>
  <c r="J1781" i="28"/>
  <c r="J1782" i="28"/>
  <c r="J1783" i="28"/>
  <c r="J1784" i="28"/>
  <c r="J1785" i="28"/>
  <c r="J1786" i="28"/>
  <c r="J1787" i="28"/>
  <c r="J1788" i="28"/>
  <c r="J1789" i="28"/>
  <c r="J1790" i="28"/>
  <c r="J1791" i="28"/>
  <c r="J1792" i="28"/>
  <c r="J1793" i="28"/>
  <c r="J1794" i="28"/>
  <c r="J1795" i="28"/>
  <c r="J1796" i="28"/>
  <c r="J1797" i="28"/>
  <c r="J1798" i="28"/>
  <c r="J1799" i="28"/>
  <c r="J1800" i="28"/>
  <c r="J1801" i="28"/>
  <c r="J1802" i="28"/>
  <c r="J1803" i="28"/>
  <c r="J1804" i="28"/>
  <c r="J1805" i="28"/>
  <c r="J1806" i="28"/>
  <c r="J1807" i="28"/>
  <c r="J1808" i="28"/>
  <c r="J1809" i="28"/>
  <c r="J1810" i="28"/>
  <c r="J1811" i="28"/>
  <c r="J1812" i="28"/>
  <c r="J1813" i="28"/>
  <c r="J1814" i="28"/>
  <c r="J1815" i="28"/>
  <c r="J1816" i="28"/>
  <c r="J1817" i="28"/>
  <c r="J1818" i="28"/>
  <c r="J1819" i="28"/>
  <c r="J1820" i="28"/>
  <c r="J1821" i="28"/>
  <c r="J1822" i="28"/>
  <c r="J1823" i="28"/>
  <c r="J1824" i="28"/>
  <c r="J1825" i="28"/>
  <c r="J1826" i="28"/>
  <c r="J1827" i="28"/>
  <c r="J1828" i="28"/>
  <c r="J1829" i="28"/>
  <c r="J1830" i="28"/>
  <c r="J1831" i="28"/>
  <c r="J1832" i="28"/>
  <c r="J1833" i="28"/>
  <c r="J1834" i="28"/>
  <c r="J1835" i="28"/>
  <c r="J1836" i="28"/>
  <c r="J1837" i="28"/>
  <c r="J1838" i="28"/>
  <c r="J1839" i="28"/>
  <c r="J1840" i="28"/>
  <c r="J1841" i="28"/>
  <c r="J1842" i="28"/>
  <c r="J1843" i="28"/>
  <c r="J1844" i="28"/>
  <c r="J1845" i="28"/>
  <c r="J1846" i="28"/>
  <c r="J1847" i="28"/>
  <c r="J1848" i="28"/>
  <c r="J1849" i="28"/>
  <c r="J1850" i="28"/>
  <c r="J1851" i="28"/>
  <c r="J1852" i="28"/>
  <c r="J1853" i="28"/>
  <c r="J1854" i="28"/>
  <c r="J1855" i="28"/>
  <c r="J1856" i="28"/>
  <c r="J1857" i="28"/>
  <c r="J1858" i="28"/>
  <c r="J1859" i="28"/>
  <c r="J1860" i="28"/>
  <c r="J1861" i="28"/>
  <c r="J1862" i="28"/>
  <c r="J1863" i="28"/>
  <c r="J1864" i="28"/>
  <c r="J1865" i="28"/>
  <c r="J1866" i="28"/>
  <c r="J1867" i="28"/>
  <c r="J1868" i="28"/>
  <c r="J1869" i="28"/>
  <c r="J1870" i="28"/>
  <c r="J1871" i="28"/>
  <c r="J1872" i="28"/>
  <c r="J1873" i="28"/>
  <c r="J1874" i="28"/>
  <c r="J1875" i="28"/>
  <c r="J1876" i="28"/>
  <c r="J1877" i="28"/>
  <c r="J1878" i="28"/>
  <c r="J1879" i="28"/>
  <c r="J1880" i="28"/>
  <c r="J1881" i="28"/>
  <c r="J1882" i="28"/>
  <c r="J1883" i="28"/>
  <c r="J1884" i="28"/>
  <c r="J1885" i="28"/>
  <c r="J1886" i="28"/>
  <c r="J1887" i="28"/>
  <c r="J1888" i="28"/>
  <c r="J1889" i="28"/>
  <c r="J1890" i="28"/>
  <c r="J1891" i="28"/>
  <c r="J1892" i="28"/>
  <c r="J1893" i="28"/>
  <c r="J1894" i="28"/>
  <c r="J1895" i="28"/>
  <c r="J1896" i="28"/>
  <c r="J1897" i="28"/>
  <c r="J1898" i="28"/>
  <c r="J1899" i="28"/>
  <c r="J1900" i="28"/>
  <c r="J1901" i="28"/>
  <c r="J1902" i="28"/>
  <c r="J1903" i="28"/>
  <c r="J1904" i="28"/>
  <c r="J1905" i="28"/>
  <c r="J1906" i="28"/>
  <c r="J1907" i="28"/>
  <c r="J1908" i="28"/>
  <c r="J1909" i="28"/>
  <c r="J1910" i="28"/>
  <c r="J1911" i="28"/>
  <c r="J1912" i="28"/>
  <c r="J1913" i="28"/>
  <c r="J1914" i="28"/>
  <c r="J1915" i="28"/>
  <c r="J1916" i="28"/>
  <c r="J1917" i="28"/>
  <c r="J1918" i="28"/>
  <c r="J1919" i="28"/>
  <c r="J1920" i="28"/>
  <c r="J1921" i="28"/>
  <c r="J1922" i="28"/>
  <c r="J1923" i="28"/>
  <c r="J1924" i="28"/>
  <c r="J1925" i="28"/>
  <c r="J1926" i="28"/>
  <c r="J1927" i="28"/>
  <c r="J1928" i="28"/>
  <c r="J1929" i="28"/>
  <c r="J1930" i="28"/>
  <c r="J1931" i="28"/>
  <c r="J1932" i="28"/>
  <c r="J1933" i="28"/>
  <c r="J1934" i="28"/>
  <c r="J1935" i="28"/>
  <c r="J1936" i="28"/>
  <c r="J1937" i="28"/>
  <c r="J1938" i="28"/>
  <c r="J1939" i="28"/>
  <c r="J1940" i="28"/>
  <c r="J1941" i="28"/>
  <c r="J1942" i="28"/>
  <c r="J1943" i="28"/>
  <c r="J1944" i="28"/>
  <c r="J1945" i="28"/>
  <c r="J1946" i="28"/>
  <c r="J1947" i="28"/>
  <c r="J1948" i="28"/>
  <c r="J1949" i="28"/>
  <c r="J1950" i="28"/>
  <c r="J1951" i="28"/>
  <c r="J1952" i="28"/>
  <c r="J1953" i="28"/>
  <c r="J1954" i="28"/>
  <c r="J1955" i="28"/>
  <c r="J1956" i="28"/>
  <c r="J1957" i="28"/>
  <c r="J1958" i="28"/>
  <c r="J1959" i="28"/>
  <c r="J1960" i="28"/>
  <c r="J1961" i="28"/>
  <c r="J1962" i="28"/>
  <c r="J1963" i="28"/>
  <c r="J1964" i="28"/>
  <c r="J1965" i="28"/>
  <c r="J1966" i="28"/>
  <c r="J1967" i="28"/>
  <c r="J1968" i="28"/>
  <c r="J1969" i="28"/>
  <c r="J1970" i="28"/>
  <c r="J1971" i="28"/>
  <c r="J1972" i="28"/>
  <c r="J1973" i="28"/>
  <c r="J1974" i="28"/>
  <c r="J1975" i="28"/>
  <c r="J1976" i="28"/>
  <c r="J1977" i="28"/>
  <c r="J1978" i="28"/>
  <c r="J1979" i="28"/>
  <c r="J1980" i="28"/>
  <c r="J1981" i="28"/>
  <c r="J1982" i="28"/>
  <c r="J1983" i="28"/>
  <c r="J1984" i="28"/>
  <c r="J1985" i="28"/>
  <c r="J1986" i="28"/>
  <c r="J1987" i="28"/>
  <c r="J1988" i="28"/>
  <c r="J1989" i="28"/>
  <c r="J1990" i="28"/>
  <c r="J1991" i="28"/>
  <c r="J1992" i="28"/>
  <c r="J1993" i="28"/>
  <c r="J1994" i="28"/>
  <c r="J1995" i="28"/>
  <c r="J1996" i="28"/>
  <c r="J1997" i="28"/>
  <c r="J1998" i="28"/>
  <c r="J1999" i="28"/>
  <c r="J2000" i="28"/>
  <c r="J2001" i="28"/>
  <c r="J2002" i="28"/>
  <c r="J2003" i="28"/>
  <c r="J2004" i="28"/>
  <c r="J2005" i="28"/>
  <c r="J2006" i="28"/>
  <c r="J2007" i="28"/>
  <c r="J2008" i="28"/>
  <c r="J2009" i="28"/>
  <c r="J2010" i="28"/>
  <c r="J2011" i="28"/>
  <c r="J2012" i="28"/>
  <c r="J2013" i="28"/>
  <c r="J2014" i="28"/>
  <c r="J2015" i="28"/>
  <c r="J2016" i="28"/>
  <c r="J2017" i="28"/>
  <c r="J2018" i="28"/>
  <c r="J2019" i="28"/>
  <c r="J2020" i="28"/>
  <c r="J2021" i="28"/>
  <c r="J2022" i="28"/>
  <c r="J2023" i="28"/>
  <c r="J2024" i="28"/>
  <c r="J2025" i="28"/>
  <c r="J2026" i="28"/>
  <c r="J2027" i="28"/>
  <c r="J2028" i="28"/>
  <c r="J2029" i="28"/>
  <c r="J2030" i="28"/>
  <c r="J2031" i="28"/>
  <c r="J2032" i="28"/>
  <c r="J2033" i="28"/>
  <c r="J2034" i="28"/>
  <c r="J2035" i="28"/>
  <c r="J2036" i="28"/>
  <c r="J2037" i="28"/>
  <c r="J2038" i="28"/>
  <c r="J2039" i="28"/>
  <c r="J2040" i="28"/>
  <c r="J2041" i="28"/>
  <c r="J2042" i="28"/>
  <c r="J2043" i="28"/>
  <c r="J2044" i="28"/>
  <c r="J2045" i="28"/>
  <c r="J2046" i="28"/>
  <c r="J2047" i="28"/>
  <c r="J2048" i="28"/>
  <c r="J2049" i="28"/>
  <c r="J2050" i="28"/>
  <c r="J2051" i="28"/>
  <c r="J2052" i="28"/>
  <c r="J2053" i="28"/>
  <c r="J2054" i="28"/>
  <c r="J2055" i="28"/>
  <c r="J2056" i="28"/>
  <c r="J2057" i="28"/>
  <c r="J2058" i="28"/>
  <c r="J2059" i="28"/>
  <c r="J2060" i="28"/>
  <c r="J2061" i="28"/>
  <c r="J2062" i="28"/>
  <c r="J2063" i="28"/>
  <c r="J2064" i="28"/>
  <c r="J2065" i="28"/>
  <c r="J2066" i="28"/>
  <c r="J2067" i="28"/>
  <c r="J2068" i="28"/>
  <c r="J2069" i="28"/>
  <c r="J2070" i="28"/>
  <c r="J2071" i="28"/>
  <c r="J2072" i="28"/>
  <c r="J2073" i="28"/>
  <c r="J2074" i="28"/>
  <c r="J2075" i="28"/>
  <c r="J2076" i="28"/>
  <c r="J2077" i="28"/>
  <c r="J2078" i="28"/>
  <c r="J2079" i="28"/>
  <c r="J2080" i="28"/>
  <c r="J2081" i="28"/>
  <c r="J2082" i="28"/>
  <c r="J2083" i="28"/>
  <c r="J2084" i="28"/>
  <c r="J2085" i="28"/>
  <c r="J2086" i="28"/>
  <c r="J2087" i="28"/>
  <c r="J2088" i="28"/>
  <c r="J2089" i="28"/>
  <c r="J2090" i="28"/>
  <c r="J2091" i="28"/>
  <c r="J2092" i="28"/>
  <c r="J2093" i="28"/>
  <c r="J2094" i="28"/>
  <c r="J2095" i="28"/>
  <c r="J2096" i="28"/>
  <c r="J2097" i="28"/>
  <c r="J2098" i="28"/>
  <c r="J2099" i="28"/>
  <c r="J2100" i="28"/>
  <c r="J2101" i="28"/>
  <c r="J2102" i="28"/>
  <c r="J2103" i="28"/>
  <c r="J2104" i="28"/>
  <c r="J2105" i="28"/>
  <c r="J2106" i="28"/>
  <c r="J2107" i="28"/>
  <c r="J2108" i="28"/>
  <c r="J2109" i="28"/>
  <c r="J2110" i="28"/>
  <c r="J2111" i="28"/>
  <c r="J2112" i="28"/>
  <c r="J2113" i="28"/>
  <c r="J2114" i="28"/>
  <c r="J2115" i="28"/>
  <c r="J2116" i="28"/>
  <c r="J2117" i="28"/>
  <c r="J2118" i="28"/>
  <c r="J2119" i="28"/>
  <c r="J2120" i="28"/>
  <c r="J2121" i="28"/>
  <c r="J2122" i="28"/>
  <c r="J2123" i="28"/>
  <c r="J2124" i="28"/>
  <c r="J2125" i="28"/>
  <c r="J2126" i="28"/>
  <c r="J2127" i="28"/>
  <c r="J2128" i="28"/>
  <c r="J2129" i="28"/>
  <c r="J2130" i="28"/>
  <c r="J2131" i="28"/>
  <c r="J2132" i="28"/>
  <c r="J2133" i="28"/>
  <c r="J2134" i="28"/>
  <c r="J2135" i="28"/>
  <c r="J2136" i="28"/>
  <c r="J2137" i="28"/>
  <c r="J2138" i="28"/>
  <c r="J2139" i="28"/>
  <c r="J2140" i="28"/>
  <c r="J2141" i="28"/>
  <c r="J2142" i="28"/>
  <c r="J2143" i="28"/>
  <c r="J2144" i="28"/>
  <c r="J2145" i="28"/>
  <c r="J2146" i="28"/>
  <c r="J2147" i="28"/>
  <c r="J2148" i="28"/>
  <c r="J2149" i="28"/>
  <c r="J2150" i="28"/>
  <c r="J2151" i="28"/>
  <c r="J2152" i="28"/>
  <c r="J2153" i="28"/>
  <c r="J2154" i="28"/>
  <c r="J2155" i="28"/>
  <c r="J2156" i="28"/>
  <c r="J2157" i="28"/>
  <c r="J2158" i="28"/>
  <c r="J2159" i="28"/>
  <c r="J2160" i="28"/>
  <c r="J2161" i="28"/>
  <c r="J2162" i="28"/>
  <c r="J2163" i="28"/>
  <c r="J2164" i="28"/>
  <c r="J2165" i="28"/>
  <c r="J2166" i="28"/>
  <c r="J2167" i="28"/>
  <c r="J2168" i="28"/>
  <c r="J2169" i="28"/>
  <c r="J2170" i="28"/>
  <c r="J2171" i="28"/>
  <c r="J2172" i="28"/>
  <c r="J2173" i="28"/>
  <c r="J2174" i="28"/>
  <c r="J2175" i="28"/>
  <c r="J2176" i="28"/>
  <c r="J2177" i="28"/>
  <c r="J2178" i="28"/>
  <c r="J2179" i="28"/>
  <c r="J2180" i="28"/>
  <c r="J2181" i="28"/>
  <c r="J2182" i="28"/>
  <c r="J2183" i="28"/>
  <c r="J2184" i="28"/>
  <c r="J2185" i="28"/>
  <c r="J2186" i="28"/>
  <c r="J2187" i="28"/>
  <c r="J2188" i="28"/>
  <c r="J2189" i="28"/>
  <c r="J2190" i="28"/>
  <c r="J2191" i="28"/>
  <c r="J2192" i="28"/>
  <c r="J2193" i="28"/>
  <c r="J2194" i="28"/>
  <c r="J2195" i="28"/>
  <c r="J2196" i="28"/>
  <c r="J2197" i="28"/>
  <c r="J2198" i="28"/>
  <c r="J2199" i="28"/>
  <c r="J2200" i="28"/>
  <c r="J2201" i="28"/>
  <c r="J2202" i="28"/>
  <c r="J2203" i="28"/>
  <c r="J2204" i="28"/>
  <c r="J2205" i="28"/>
  <c r="J2206" i="28"/>
  <c r="J2207" i="28"/>
  <c r="J2208" i="28"/>
  <c r="J2209" i="28"/>
  <c r="J2210" i="28"/>
  <c r="J2211" i="28"/>
  <c r="J2212" i="28"/>
  <c r="J2213" i="28"/>
  <c r="J2214" i="28"/>
  <c r="J2215" i="28"/>
  <c r="J2216" i="28"/>
  <c r="J2217" i="28"/>
  <c r="J2218" i="28"/>
  <c r="J2219" i="28"/>
  <c r="J2220" i="28"/>
  <c r="J2221" i="28"/>
  <c r="J2222" i="28"/>
  <c r="J2223" i="28"/>
  <c r="J2224" i="28"/>
  <c r="J2225" i="28"/>
  <c r="J2226" i="28"/>
  <c r="J2227" i="28"/>
  <c r="J2228" i="28"/>
  <c r="J2229" i="28"/>
  <c r="J2230" i="28"/>
  <c r="J2231" i="28"/>
  <c r="J2232" i="28"/>
  <c r="J2233" i="28"/>
  <c r="J2234" i="28"/>
  <c r="J2235" i="28"/>
  <c r="J2236" i="28"/>
  <c r="J2237" i="28"/>
  <c r="J2238" i="28"/>
  <c r="J2239" i="28"/>
  <c r="J2240" i="28"/>
  <c r="J2241" i="28"/>
  <c r="J2242" i="28"/>
  <c r="J2243" i="28"/>
  <c r="J2244" i="28"/>
  <c r="J2245" i="28"/>
  <c r="J2246" i="28"/>
  <c r="J2247" i="28"/>
  <c r="J2248" i="28"/>
  <c r="J2249" i="28"/>
  <c r="J2250" i="28"/>
  <c r="J2251" i="28"/>
  <c r="J2252" i="28"/>
  <c r="J2253" i="28"/>
  <c r="J2254" i="28"/>
  <c r="J2255" i="28"/>
  <c r="J2256" i="28"/>
  <c r="J2257" i="28"/>
  <c r="J2258" i="28"/>
  <c r="J2259" i="28"/>
  <c r="J2260" i="28"/>
  <c r="J2261" i="28"/>
  <c r="J2262" i="28"/>
  <c r="J2263" i="28"/>
  <c r="J2264" i="28"/>
  <c r="J2265" i="28"/>
  <c r="J2266" i="28"/>
  <c r="J2267" i="28"/>
  <c r="J2268" i="28"/>
  <c r="J2269" i="28"/>
  <c r="J2270" i="28"/>
  <c r="J2271" i="28"/>
  <c r="J2272" i="28"/>
  <c r="J2273" i="28"/>
  <c r="J2274" i="28"/>
  <c r="J2275" i="28"/>
  <c r="J2276" i="28"/>
  <c r="J2277" i="28"/>
  <c r="J2278" i="28"/>
  <c r="J2279" i="28"/>
  <c r="J2280" i="28"/>
  <c r="J2281" i="28"/>
  <c r="J2282" i="28"/>
  <c r="J2283" i="28"/>
  <c r="J2284" i="28"/>
  <c r="J2285" i="28"/>
  <c r="J2286" i="28"/>
  <c r="J2287" i="28"/>
  <c r="J2288" i="28"/>
  <c r="J2289" i="28"/>
  <c r="J2290" i="28"/>
  <c r="J2291" i="28"/>
  <c r="J2292" i="28"/>
  <c r="J2293" i="28"/>
  <c r="J2294" i="28"/>
  <c r="J2295" i="28"/>
  <c r="J2296" i="28"/>
  <c r="J2297" i="28"/>
  <c r="J2298" i="28"/>
  <c r="J2299" i="28"/>
  <c r="J2300" i="28"/>
  <c r="J2301" i="28"/>
  <c r="J2302" i="28"/>
  <c r="J2303" i="28"/>
  <c r="J2304" i="28"/>
  <c r="J2305" i="28"/>
  <c r="J2306" i="28"/>
  <c r="J2307" i="28"/>
  <c r="J2308" i="28"/>
  <c r="J2309" i="28"/>
  <c r="J2310" i="28"/>
  <c r="J2311" i="28"/>
  <c r="J2312" i="28"/>
  <c r="J2313" i="28"/>
  <c r="J2314" i="28"/>
  <c r="J2315" i="28"/>
  <c r="J2316" i="28"/>
  <c r="J2317" i="28"/>
  <c r="J2318" i="28"/>
  <c r="J2319" i="28"/>
  <c r="J2320" i="28"/>
  <c r="J2321" i="28"/>
  <c r="J2322" i="28"/>
  <c r="J2323" i="28"/>
  <c r="J2324" i="28"/>
  <c r="J2325" i="28"/>
  <c r="J2326" i="28"/>
  <c r="J2327" i="28"/>
  <c r="J2328" i="28"/>
  <c r="J2329" i="28"/>
  <c r="J2330" i="28"/>
  <c r="J2331" i="28"/>
  <c r="J2332" i="28"/>
  <c r="J2333" i="28"/>
  <c r="J2334" i="28"/>
  <c r="J2335" i="28"/>
  <c r="J2336" i="28"/>
  <c r="J2337" i="28"/>
  <c r="J2338" i="28"/>
  <c r="J2339" i="28"/>
  <c r="J2340" i="28"/>
  <c r="J2341" i="28"/>
  <c r="J2342" i="28"/>
  <c r="J2343" i="28"/>
  <c r="J2344" i="28"/>
  <c r="J2345" i="28"/>
  <c r="J2346" i="28"/>
  <c r="J2347" i="28"/>
  <c r="J2348" i="28"/>
  <c r="J2349" i="28"/>
  <c r="J2350" i="28"/>
  <c r="J2351" i="28"/>
  <c r="J2352" i="28"/>
  <c r="J2353" i="28"/>
  <c r="J2354" i="28"/>
  <c r="J2355" i="28"/>
  <c r="J2356" i="28"/>
  <c r="J2357" i="28"/>
  <c r="J2358" i="28"/>
  <c r="J2359" i="28"/>
  <c r="J2360" i="28"/>
  <c r="J2361" i="28"/>
  <c r="J2362" i="28"/>
  <c r="J2363" i="28"/>
  <c r="J2364" i="28"/>
  <c r="J2365" i="28"/>
  <c r="J2366" i="28"/>
  <c r="J2367" i="28"/>
  <c r="J2368" i="28"/>
  <c r="J2369" i="28"/>
  <c r="J2370" i="28"/>
  <c r="J2371" i="28"/>
  <c r="J2372" i="28"/>
  <c r="J2373" i="28"/>
  <c r="J2374" i="28"/>
  <c r="J2375" i="28"/>
  <c r="J2376" i="28"/>
  <c r="J2377" i="28"/>
  <c r="J2378" i="28"/>
  <c r="J2379" i="28"/>
  <c r="J2380" i="28"/>
  <c r="J2381" i="28"/>
  <c r="J2382" i="28"/>
  <c r="J2383" i="28"/>
  <c r="J2384" i="28"/>
  <c r="J2385" i="28"/>
  <c r="J2386" i="28"/>
  <c r="J2387" i="28"/>
  <c r="J2388" i="28"/>
  <c r="J2389" i="28"/>
  <c r="J2390" i="28"/>
  <c r="J2391" i="28"/>
  <c r="J2392" i="28"/>
  <c r="J2393" i="28"/>
  <c r="J2394" i="28"/>
  <c r="J2395" i="28"/>
  <c r="J2396" i="28"/>
  <c r="J2397" i="28"/>
  <c r="J2398" i="28"/>
  <c r="J2399" i="28"/>
  <c r="J2400" i="28"/>
  <c r="J2401" i="28"/>
  <c r="F2" i="28"/>
  <c r="F3" i="28"/>
  <c r="F4" i="28"/>
  <c r="G4" i="28" s="1"/>
  <c r="F5" i="28"/>
  <c r="N5" i="28" s="1"/>
  <c r="F6" i="28"/>
  <c r="N6" i="28" s="1"/>
  <c r="F7" i="28"/>
  <c r="N7" i="28" s="1"/>
  <c r="F8" i="28"/>
  <c r="G8" i="28" s="1"/>
  <c r="F9" i="28"/>
  <c r="G9" i="28" s="1"/>
  <c r="F10" i="28"/>
  <c r="N10" i="28" s="1"/>
  <c r="F11" i="28"/>
  <c r="F12" i="28"/>
  <c r="N12" i="28" s="1"/>
  <c r="F13" i="28"/>
  <c r="G13" i="28" s="1"/>
  <c r="F14" i="28"/>
  <c r="G14" i="28" s="1"/>
  <c r="F15" i="28"/>
  <c r="N15" i="28" s="1"/>
  <c r="F16" i="28"/>
  <c r="N16" i="28" s="1"/>
  <c r="F17" i="28"/>
  <c r="G17" i="28" s="1"/>
  <c r="F18" i="28"/>
  <c r="F19" i="28"/>
  <c r="F20" i="28"/>
  <c r="N20" i="28" s="1"/>
  <c r="F21" i="28"/>
  <c r="G21" i="28" s="1"/>
  <c r="F22" i="28"/>
  <c r="N22" i="28" s="1"/>
  <c r="F23" i="28"/>
  <c r="G23" i="28" s="1"/>
  <c r="F24" i="28"/>
  <c r="N24" i="28" s="1"/>
  <c r="F25" i="28"/>
  <c r="G25" i="28" s="1"/>
  <c r="F26" i="28"/>
  <c r="G26" i="28" s="1"/>
  <c r="F27" i="28"/>
  <c r="F28" i="28"/>
  <c r="G28" i="28" s="1"/>
  <c r="F29" i="28"/>
  <c r="G29" i="28" s="1"/>
  <c r="F30" i="28"/>
  <c r="G30" i="28" s="1"/>
  <c r="F31" i="28"/>
  <c r="F32" i="28"/>
  <c r="N32" i="28" s="1"/>
  <c r="F33" i="28"/>
  <c r="G33" i="28" s="1"/>
  <c r="F34" i="28"/>
  <c r="F35" i="28"/>
  <c r="F36" i="28"/>
  <c r="G36" i="28" s="1"/>
  <c r="F37" i="28"/>
  <c r="N37" i="28" s="1"/>
  <c r="F38" i="28"/>
  <c r="N38" i="28" s="1"/>
  <c r="F39" i="28"/>
  <c r="N39" i="28" s="1"/>
  <c r="F40" i="28"/>
  <c r="G40" i="28" s="1"/>
  <c r="F41" i="28"/>
  <c r="G41" i="28" s="1"/>
  <c r="F42" i="28"/>
  <c r="G42" i="28" s="1"/>
  <c r="F43" i="28"/>
  <c r="F44" i="28"/>
  <c r="N44" i="28" s="1"/>
  <c r="F45" i="28"/>
  <c r="N45" i="28" s="1"/>
  <c r="F46" i="28"/>
  <c r="G46" i="28" s="1"/>
  <c r="F47" i="28"/>
  <c r="N47" i="28" s="1"/>
  <c r="F48" i="28"/>
  <c r="G48" i="28" s="1"/>
  <c r="F49" i="28"/>
  <c r="G49" i="28" s="1"/>
  <c r="F50" i="28"/>
  <c r="F51" i="28"/>
  <c r="F52" i="28"/>
  <c r="N52" i="28" s="1"/>
  <c r="F53" i="28"/>
  <c r="N53" i="28" s="1"/>
  <c r="F54" i="28"/>
  <c r="N54" i="28" s="1"/>
  <c r="F55" i="28"/>
  <c r="G55" i="28" s="1"/>
  <c r="F56" i="28"/>
  <c r="G56" i="28" s="1"/>
  <c r="F57" i="28"/>
  <c r="G57" i="28" s="1"/>
  <c r="F58" i="28"/>
  <c r="N58" i="28" s="1"/>
  <c r="F59" i="28"/>
  <c r="F60" i="28"/>
  <c r="N60" i="28" s="1"/>
  <c r="F61" i="28"/>
  <c r="N61" i="28" s="1"/>
  <c r="F62" i="28"/>
  <c r="G62" i="28" s="1"/>
  <c r="F63" i="28"/>
  <c r="F64" i="28"/>
  <c r="G64" i="28" s="1"/>
  <c r="F65" i="28"/>
  <c r="G65" i="28" s="1"/>
  <c r="F66" i="28"/>
  <c r="F67" i="28"/>
  <c r="F68" i="28"/>
  <c r="N68" i="28" s="1"/>
  <c r="F69" i="28"/>
  <c r="G69" i="28" s="1"/>
  <c r="F70" i="28"/>
  <c r="N70" i="28" s="1"/>
  <c r="F71" i="28"/>
  <c r="N71" i="28" s="1"/>
  <c r="F72" i="28"/>
  <c r="N72" i="28" s="1"/>
  <c r="F73" i="28"/>
  <c r="G73" i="28" s="1"/>
  <c r="F74" i="28"/>
  <c r="N74" i="28" s="1"/>
  <c r="F75" i="28"/>
  <c r="F76" i="28"/>
  <c r="N76" i="28" s="1"/>
  <c r="F77" i="28"/>
  <c r="G77" i="28" s="1"/>
  <c r="F78" i="28"/>
  <c r="N78" i="28" s="1"/>
  <c r="F79" i="28"/>
  <c r="G79" i="28" s="1"/>
  <c r="F80" i="28"/>
  <c r="G80" i="28" s="1"/>
  <c r="F81" i="28"/>
  <c r="G81" i="28" s="1"/>
  <c r="F82" i="28"/>
  <c r="F83" i="28"/>
  <c r="F84" i="28"/>
  <c r="N84" i="28" s="1"/>
  <c r="F85" i="28"/>
  <c r="G85" i="28" s="1"/>
  <c r="F86" i="28"/>
  <c r="F87" i="28"/>
  <c r="N87" i="28" s="1"/>
  <c r="F88" i="28"/>
  <c r="G88" i="28" s="1"/>
  <c r="F89" i="28"/>
  <c r="G89" i="28" s="1"/>
  <c r="F90" i="28"/>
  <c r="F91" i="28"/>
  <c r="F92" i="28"/>
  <c r="N92" i="28" s="1"/>
  <c r="F93" i="28"/>
  <c r="G93" i="28" s="1"/>
  <c r="F94" i="28"/>
  <c r="N94" i="28" s="1"/>
  <c r="F95" i="28"/>
  <c r="F96" i="28"/>
  <c r="G96" i="28" s="1"/>
  <c r="F97" i="28"/>
  <c r="G97" i="28" s="1"/>
  <c r="F98" i="28"/>
  <c r="N98" i="28" s="1"/>
  <c r="F99" i="28"/>
  <c r="F100" i="28"/>
  <c r="N100" i="28" s="1"/>
  <c r="F101" i="28"/>
  <c r="G101" i="28" s="1"/>
  <c r="F102" i="28"/>
  <c r="G102" i="28" s="1"/>
  <c r="F103" i="28"/>
  <c r="G103" i="28" s="1"/>
  <c r="F104" i="28"/>
  <c r="N104" i="28" s="1"/>
  <c r="F105" i="28"/>
  <c r="G105" i="28" s="1"/>
  <c r="F106" i="28"/>
  <c r="F107" i="28"/>
  <c r="F108" i="28"/>
  <c r="N108" i="28" s="1"/>
  <c r="F109" i="28"/>
  <c r="G109" i="28" s="1"/>
  <c r="F110" i="28"/>
  <c r="N110" i="28" s="1"/>
  <c r="F111" i="28"/>
  <c r="N111" i="28" s="1"/>
  <c r="F112" i="28"/>
  <c r="G112" i="28" s="1"/>
  <c r="F113" i="28"/>
  <c r="G113" i="28" s="1"/>
  <c r="F114" i="28"/>
  <c r="N114" i="28" s="1"/>
  <c r="F115" i="28"/>
  <c r="F116" i="28"/>
  <c r="N116" i="28" s="1"/>
  <c r="F117" i="28"/>
  <c r="G117" i="28" s="1"/>
  <c r="F118" i="28"/>
  <c r="G118" i="28" s="1"/>
  <c r="F119" i="28"/>
  <c r="N119" i="28" s="1"/>
  <c r="F120" i="28"/>
  <c r="G120" i="28" s="1"/>
  <c r="F121" i="28"/>
  <c r="G121" i="28" s="1"/>
  <c r="F122" i="28"/>
  <c r="F123" i="28"/>
  <c r="F124" i="28"/>
  <c r="N124" i="28" s="1"/>
  <c r="F125" i="28"/>
  <c r="G125" i="28" s="1"/>
  <c r="F126" i="28"/>
  <c r="N126" i="28" s="1"/>
  <c r="F127" i="28"/>
  <c r="F128" i="28"/>
  <c r="G128" i="28" s="1"/>
  <c r="F129" i="28"/>
  <c r="G129" i="28" s="1"/>
  <c r="F130" i="28"/>
  <c r="N130" i="28" s="1"/>
  <c r="F131" i="28"/>
  <c r="F132" i="28"/>
  <c r="N132" i="28" s="1"/>
  <c r="F133" i="28"/>
  <c r="G133" i="28" s="1"/>
  <c r="F134" i="28"/>
  <c r="G134" i="28" s="1"/>
  <c r="F135" i="28"/>
  <c r="N135" i="28" s="1"/>
  <c r="F136" i="28"/>
  <c r="N136" i="28" s="1"/>
  <c r="F137" i="28"/>
  <c r="G137" i="28" s="1"/>
  <c r="F138" i="28"/>
  <c r="G138" i="28" s="1"/>
  <c r="F139" i="28"/>
  <c r="F140" i="28"/>
  <c r="F141" i="28"/>
  <c r="G141" i="28" s="1"/>
  <c r="F142" i="28"/>
  <c r="G142" i="28" s="1"/>
  <c r="F143" i="28"/>
  <c r="N143" i="28" s="1"/>
  <c r="F144" i="28"/>
  <c r="G144" i="28" s="1"/>
  <c r="F145" i="28"/>
  <c r="G145" i="28" s="1"/>
  <c r="F146" i="28"/>
  <c r="G146" i="28" s="1"/>
  <c r="F147" i="28"/>
  <c r="F148" i="28"/>
  <c r="N148" i="28" s="1"/>
  <c r="F149" i="28"/>
  <c r="G149" i="28" s="1"/>
  <c r="F150" i="28"/>
  <c r="G150" i="28" s="1"/>
  <c r="F151" i="28"/>
  <c r="N151" i="28" s="1"/>
  <c r="F152" i="28"/>
  <c r="G152" i="28" s="1"/>
  <c r="F153" i="28"/>
  <c r="G153" i="28" s="1"/>
  <c r="F154" i="28"/>
  <c r="G154" i="28" s="1"/>
  <c r="F155" i="28"/>
  <c r="F156" i="28"/>
  <c r="N156" i="28" s="1"/>
  <c r="F157" i="28"/>
  <c r="G157" i="28" s="1"/>
  <c r="F158" i="28"/>
  <c r="G158" i="28" s="1"/>
  <c r="F159" i="28"/>
  <c r="F160" i="28"/>
  <c r="G160" i="28" s="1"/>
  <c r="F161" i="28"/>
  <c r="N161" i="28" s="1"/>
  <c r="F162" i="28"/>
  <c r="F163" i="28"/>
  <c r="F164" i="28"/>
  <c r="N164" i="28" s="1"/>
  <c r="F165" i="28"/>
  <c r="N165" i="28" s="1"/>
  <c r="F166" i="28"/>
  <c r="N166" i="28" s="1"/>
  <c r="F167" i="28"/>
  <c r="N167" i="28" s="1"/>
  <c r="F168" i="28"/>
  <c r="N168" i="28" s="1"/>
  <c r="F169" i="28"/>
  <c r="N169" i="28" s="1"/>
  <c r="F170" i="28"/>
  <c r="G170" i="28" s="1"/>
  <c r="F171" i="28"/>
  <c r="F172" i="28"/>
  <c r="N172" i="28" s="1"/>
  <c r="F173" i="28"/>
  <c r="N173" i="28" s="1"/>
  <c r="F174" i="28"/>
  <c r="N174" i="28" s="1"/>
  <c r="F175" i="28"/>
  <c r="N175" i="28" s="1"/>
  <c r="F176" i="28"/>
  <c r="G176" i="28" s="1"/>
  <c r="F177" i="28"/>
  <c r="N177" i="28" s="1"/>
  <c r="F178" i="28"/>
  <c r="G178" i="28" s="1"/>
  <c r="F179" i="28"/>
  <c r="F180" i="28"/>
  <c r="N180" i="28" s="1"/>
  <c r="F181" i="28"/>
  <c r="N181" i="28" s="1"/>
  <c r="F182" i="28"/>
  <c r="N182" i="28" s="1"/>
  <c r="F183" i="28"/>
  <c r="G183" i="28" s="1"/>
  <c r="F184" i="28"/>
  <c r="G184" i="28" s="1"/>
  <c r="F185" i="28"/>
  <c r="N185" i="28" s="1"/>
  <c r="F186" i="28"/>
  <c r="N186" i="28" s="1"/>
  <c r="F187" i="28"/>
  <c r="F188" i="28"/>
  <c r="N188" i="28" s="1"/>
  <c r="F189" i="28"/>
  <c r="N189" i="28" s="1"/>
  <c r="F190" i="28"/>
  <c r="N190" i="28" s="1"/>
  <c r="F191" i="28"/>
  <c r="N191" i="28" s="1"/>
  <c r="F192" i="28"/>
  <c r="G192" i="28" s="1"/>
  <c r="F193" i="28"/>
  <c r="N193" i="28" s="1"/>
  <c r="F194" i="28"/>
  <c r="G194" i="28" s="1"/>
  <c r="F195" i="28"/>
  <c r="F196" i="28"/>
  <c r="N196" i="28" s="1"/>
  <c r="F197" i="28"/>
  <c r="N197" i="28" s="1"/>
  <c r="F198" i="28"/>
  <c r="G198" i="28" s="1"/>
  <c r="F199" i="28"/>
  <c r="G199" i="28" s="1"/>
  <c r="F200" i="28"/>
  <c r="G200" i="28" s="1"/>
  <c r="F201" i="28"/>
  <c r="N201" i="28" s="1"/>
  <c r="F202" i="28"/>
  <c r="G202" i="28" s="1"/>
  <c r="F203" i="28"/>
  <c r="F204" i="28"/>
  <c r="G204" i="28" s="1"/>
  <c r="F205" i="28"/>
  <c r="N205" i="28" s="1"/>
  <c r="F206" i="28"/>
  <c r="G206" i="28" s="1"/>
  <c r="F207" i="28"/>
  <c r="F208" i="28"/>
  <c r="N208" i="28" s="1"/>
  <c r="F209" i="28"/>
  <c r="N209" i="28" s="1"/>
  <c r="F210" i="28"/>
  <c r="G210" i="28" s="1"/>
  <c r="F211" i="28"/>
  <c r="F212" i="28"/>
  <c r="G212" i="28" s="1"/>
  <c r="F213" i="28"/>
  <c r="N213" i="28" s="1"/>
  <c r="F214" i="28"/>
  <c r="G214" i="28" s="1"/>
  <c r="F215" i="28"/>
  <c r="N215" i="28" s="1"/>
  <c r="F216" i="28"/>
  <c r="N216" i="28" s="1"/>
  <c r="F217" i="28"/>
  <c r="N217" i="28" s="1"/>
  <c r="F218" i="28"/>
  <c r="G218" i="28" s="1"/>
  <c r="F219" i="28"/>
  <c r="F220" i="28"/>
  <c r="G220" i="28" s="1"/>
  <c r="F221" i="28"/>
  <c r="N221" i="28" s="1"/>
  <c r="F222" i="28"/>
  <c r="G222" i="28" s="1"/>
  <c r="F223" i="28"/>
  <c r="N223" i="28" s="1"/>
  <c r="F224" i="28"/>
  <c r="N224" i="28" s="1"/>
  <c r="F225" i="28"/>
  <c r="N225" i="28" s="1"/>
  <c r="F226" i="28"/>
  <c r="G226" i="28" s="1"/>
  <c r="F227" i="28"/>
  <c r="F228" i="28"/>
  <c r="G228" i="28" s="1"/>
  <c r="F229" i="28"/>
  <c r="N229" i="28" s="1"/>
  <c r="F230" i="28"/>
  <c r="G230" i="28" s="1"/>
  <c r="F231" i="28"/>
  <c r="N231" i="28" s="1"/>
  <c r="F232" i="28"/>
  <c r="N232" i="28" s="1"/>
  <c r="F233" i="28"/>
  <c r="N233" i="28" s="1"/>
  <c r="F234" i="28"/>
  <c r="G234" i="28" s="1"/>
  <c r="F235" i="28"/>
  <c r="F236" i="28"/>
  <c r="G236" i="28" s="1"/>
  <c r="F237" i="28"/>
  <c r="N237" i="28" s="1"/>
  <c r="F238" i="28"/>
  <c r="G238" i="28" s="1"/>
  <c r="F239" i="28"/>
  <c r="N239" i="28" s="1"/>
  <c r="F240" i="28"/>
  <c r="N240" i="28" s="1"/>
  <c r="F241" i="28"/>
  <c r="N241" i="28" s="1"/>
  <c r="F242" i="28"/>
  <c r="G242" i="28" s="1"/>
  <c r="F243" i="28"/>
  <c r="F244" i="28"/>
  <c r="G244" i="28" s="1"/>
  <c r="F245" i="28"/>
  <c r="N245" i="28" s="1"/>
  <c r="F246" i="28"/>
  <c r="G246" i="28" s="1"/>
  <c r="F247" i="28"/>
  <c r="F248" i="28"/>
  <c r="N248" i="28" s="1"/>
  <c r="F249" i="28"/>
  <c r="N249" i="28" s="1"/>
  <c r="F250" i="28"/>
  <c r="G250" i="28" s="1"/>
  <c r="F251" i="28"/>
  <c r="F252" i="28"/>
  <c r="G252" i="28" s="1"/>
  <c r="F253" i="28"/>
  <c r="N253" i="28" s="1"/>
  <c r="F254" i="28"/>
  <c r="G254" i="28" s="1"/>
  <c r="F255" i="28"/>
  <c r="N255" i="28" s="1"/>
  <c r="F256" i="28"/>
  <c r="N256" i="28" s="1"/>
  <c r="F257" i="28"/>
  <c r="N257" i="28" s="1"/>
  <c r="F258" i="28"/>
  <c r="G258" i="28" s="1"/>
  <c r="F259" i="28"/>
  <c r="F260" i="28"/>
  <c r="G260" i="28" s="1"/>
  <c r="F261" i="28"/>
  <c r="N261" i="28" s="1"/>
  <c r="F262" i="28"/>
  <c r="N262" i="28" s="1"/>
  <c r="F263" i="28"/>
  <c r="G263" i="28" s="1"/>
  <c r="F264" i="28"/>
  <c r="N264" i="28" s="1"/>
  <c r="F265" i="28"/>
  <c r="N265" i="28" s="1"/>
  <c r="F266" i="28"/>
  <c r="N266" i="28" s="1"/>
  <c r="F267" i="28"/>
  <c r="F268" i="28"/>
  <c r="N268" i="28" s="1"/>
  <c r="F269" i="28"/>
  <c r="N269" i="28" s="1"/>
  <c r="F270" i="28"/>
  <c r="N270" i="28" s="1"/>
  <c r="F271" i="28"/>
  <c r="F272" i="28"/>
  <c r="G272" i="28" s="1"/>
  <c r="F273" i="28"/>
  <c r="N273" i="28" s="1"/>
  <c r="F274" i="28"/>
  <c r="N274" i="28" s="1"/>
  <c r="F275" i="28"/>
  <c r="F276" i="28"/>
  <c r="N276" i="28" s="1"/>
  <c r="F277" i="28"/>
  <c r="G277" i="28" s="1"/>
  <c r="F278" i="28"/>
  <c r="N278" i="28" s="1"/>
  <c r="F279" i="28"/>
  <c r="G279" i="28" s="1"/>
  <c r="F280" i="28"/>
  <c r="N280" i="28" s="1"/>
  <c r="F281" i="28"/>
  <c r="G281" i="28" s="1"/>
  <c r="F282" i="28"/>
  <c r="F283" i="28"/>
  <c r="F284" i="28"/>
  <c r="N284" i="28" s="1"/>
  <c r="F285" i="28"/>
  <c r="N285" i="28" s="1"/>
  <c r="F286" i="28"/>
  <c r="N286" i="28" s="1"/>
  <c r="F287" i="28"/>
  <c r="G287" i="28" s="1"/>
  <c r="F288" i="28"/>
  <c r="N288" i="28" s="1"/>
  <c r="F289" i="28"/>
  <c r="N289" i="28" s="1"/>
  <c r="F290" i="28"/>
  <c r="N290" i="28" s="1"/>
  <c r="F291" i="28"/>
  <c r="F292" i="28"/>
  <c r="G292" i="28" s="1"/>
  <c r="F293" i="28"/>
  <c r="N293" i="28" s="1"/>
  <c r="F294" i="28"/>
  <c r="N294" i="28" s="1"/>
  <c r="F295" i="28"/>
  <c r="G295" i="28" s="1"/>
  <c r="F296" i="28"/>
  <c r="G296" i="28" s="1"/>
  <c r="F297" i="28"/>
  <c r="N297" i="28" s="1"/>
  <c r="F298" i="28"/>
  <c r="N298" i="28" s="1"/>
  <c r="F299" i="28"/>
  <c r="F300" i="28"/>
  <c r="N300" i="28" s="1"/>
  <c r="F301" i="28"/>
  <c r="N301" i="28" s="1"/>
  <c r="F302" i="28"/>
  <c r="N302" i="28" s="1"/>
  <c r="F303" i="28"/>
  <c r="F304" i="28"/>
  <c r="N304" i="28" s="1"/>
  <c r="F305" i="28"/>
  <c r="N305" i="28" s="1"/>
  <c r="F306" i="28"/>
  <c r="G306" i="28" s="1"/>
  <c r="F307" i="28"/>
  <c r="F308" i="28"/>
  <c r="N308" i="28" s="1"/>
  <c r="F309" i="28"/>
  <c r="N309" i="28" s="1"/>
  <c r="F310" i="28"/>
  <c r="N310" i="28" s="1"/>
  <c r="F311" i="28"/>
  <c r="G311" i="28" s="1"/>
  <c r="F312" i="28"/>
  <c r="N312" i="28" s="1"/>
  <c r="F313" i="28"/>
  <c r="N313" i="28" s="1"/>
  <c r="F314" i="28"/>
  <c r="F315" i="28"/>
  <c r="F316" i="28"/>
  <c r="N316" i="28" s="1"/>
  <c r="F317" i="28"/>
  <c r="N317" i="28" s="1"/>
  <c r="F318" i="28"/>
  <c r="F319" i="28"/>
  <c r="G319" i="28" s="1"/>
  <c r="F320" i="28"/>
  <c r="N320" i="28" s="1"/>
  <c r="F321" i="28"/>
  <c r="N321" i="28" s="1"/>
  <c r="F322" i="28"/>
  <c r="F323" i="28"/>
  <c r="F324" i="28"/>
  <c r="G324" i="28" s="1"/>
  <c r="F325" i="28"/>
  <c r="F326" i="28"/>
  <c r="N326" i="28" s="1"/>
  <c r="F327" i="28"/>
  <c r="G327" i="28" s="1"/>
  <c r="F328" i="28"/>
  <c r="N328" i="28" s="1"/>
  <c r="F329" i="28"/>
  <c r="F330" i="28"/>
  <c r="N330" i="28" s="1"/>
  <c r="F331" i="28"/>
  <c r="F332" i="28"/>
  <c r="G332" i="28" s="1"/>
  <c r="F333" i="28"/>
  <c r="F334" i="28"/>
  <c r="N334" i="28" s="1"/>
  <c r="F335" i="28"/>
  <c r="G335" i="28" s="1"/>
  <c r="F336" i="28"/>
  <c r="G336" i="28" s="1"/>
  <c r="F337" i="28"/>
  <c r="F338" i="28"/>
  <c r="N338" i="28" s="1"/>
  <c r="F339" i="28"/>
  <c r="F340" i="28"/>
  <c r="N340" i="28" s="1"/>
  <c r="F341" i="28"/>
  <c r="F342" i="28"/>
  <c r="N342" i="28" s="1"/>
  <c r="F343" i="28"/>
  <c r="N343" i="28" s="1"/>
  <c r="F344" i="28"/>
  <c r="N344" i="28" s="1"/>
  <c r="F345" i="28"/>
  <c r="F346" i="28"/>
  <c r="N346" i="28" s="1"/>
  <c r="F347" i="28"/>
  <c r="F348" i="28"/>
  <c r="G348" i="28" s="1"/>
  <c r="F349" i="28"/>
  <c r="F350" i="28"/>
  <c r="N350" i="28" s="1"/>
  <c r="F351" i="28"/>
  <c r="F352" i="28"/>
  <c r="N352" i="28" s="1"/>
  <c r="F353" i="28"/>
  <c r="F354" i="28"/>
  <c r="N354" i="28" s="1"/>
  <c r="F355" i="28"/>
  <c r="F356" i="28"/>
  <c r="G356" i="28" s="1"/>
  <c r="F357" i="28"/>
  <c r="F358" i="28"/>
  <c r="N358" i="28" s="1"/>
  <c r="F359" i="28"/>
  <c r="N359" i="28" s="1"/>
  <c r="F360" i="28"/>
  <c r="N360" i="28" s="1"/>
  <c r="F361" i="28"/>
  <c r="F362" i="28"/>
  <c r="N362" i="28" s="1"/>
  <c r="F363" i="28"/>
  <c r="F364" i="28"/>
  <c r="G364" i="28" s="1"/>
  <c r="F365" i="28"/>
  <c r="F366" i="28"/>
  <c r="N366" i="28" s="1"/>
  <c r="F367" i="28"/>
  <c r="G367" i="28" s="1"/>
  <c r="F368" i="28"/>
  <c r="G368" i="28" s="1"/>
  <c r="F369" i="28"/>
  <c r="F370" i="28"/>
  <c r="N370" i="28" s="1"/>
  <c r="F371" i="28"/>
  <c r="F372" i="28"/>
  <c r="N372" i="28" s="1"/>
  <c r="F373" i="28"/>
  <c r="F374" i="28"/>
  <c r="N374" i="28" s="1"/>
  <c r="F375" i="28"/>
  <c r="N375" i="28" s="1"/>
  <c r="F376" i="28"/>
  <c r="N376" i="28" s="1"/>
  <c r="F377" i="28"/>
  <c r="F378" i="28"/>
  <c r="N378" i="28" s="1"/>
  <c r="F379" i="28"/>
  <c r="F380" i="28"/>
  <c r="N380" i="28" s="1"/>
  <c r="F381" i="28"/>
  <c r="F382" i="28"/>
  <c r="N382" i="28" s="1"/>
  <c r="F383" i="28"/>
  <c r="G383" i="28" s="1"/>
  <c r="F384" i="28"/>
  <c r="N384" i="28" s="1"/>
  <c r="F385" i="28"/>
  <c r="F386" i="28"/>
  <c r="N386" i="28" s="1"/>
  <c r="F387" i="28"/>
  <c r="F388" i="28"/>
  <c r="N388" i="28" s="1"/>
  <c r="F389" i="28"/>
  <c r="F390" i="28"/>
  <c r="G390" i="28" s="1"/>
  <c r="F391" i="28"/>
  <c r="F392" i="28"/>
  <c r="N392" i="28" s="1"/>
  <c r="F393" i="28"/>
  <c r="F394" i="28"/>
  <c r="N394" i="28" s="1"/>
  <c r="F395" i="28"/>
  <c r="F396" i="28"/>
  <c r="N396" i="28" s="1"/>
  <c r="F397" i="28"/>
  <c r="F398" i="28"/>
  <c r="N398" i="28" s="1"/>
  <c r="F399" i="28"/>
  <c r="G399" i="28" s="1"/>
  <c r="F400" i="28"/>
  <c r="N400" i="28" s="1"/>
  <c r="F401" i="28"/>
  <c r="F402" i="28"/>
  <c r="N402" i="28" s="1"/>
  <c r="F403" i="28"/>
  <c r="F404" i="28"/>
  <c r="G404" i="28" s="1"/>
  <c r="F405" i="28"/>
  <c r="F406" i="28"/>
  <c r="G406" i="28" s="1"/>
  <c r="F407" i="28"/>
  <c r="G407" i="28" s="1"/>
  <c r="F408" i="28"/>
  <c r="N408" i="28" s="1"/>
  <c r="F409" i="28"/>
  <c r="F410" i="28"/>
  <c r="N410" i="28" s="1"/>
  <c r="F411" i="28"/>
  <c r="F412" i="28"/>
  <c r="N412" i="28" s="1"/>
  <c r="F413" i="28"/>
  <c r="F414" i="28"/>
  <c r="N414" i="28" s="1"/>
  <c r="F415" i="28"/>
  <c r="F416" i="28"/>
  <c r="N416" i="28" s="1"/>
  <c r="F417" i="28"/>
  <c r="F418" i="28"/>
  <c r="N418" i="28" s="1"/>
  <c r="F419" i="28"/>
  <c r="F420" i="28"/>
  <c r="G420" i="28" s="1"/>
  <c r="F421" i="28"/>
  <c r="G421" i="28" s="1"/>
  <c r="F422" i="28"/>
  <c r="F423" i="28"/>
  <c r="G423" i="28" s="1"/>
  <c r="F424" i="28"/>
  <c r="N424" i="28" s="1"/>
  <c r="F425" i="28"/>
  <c r="G425" i="28" s="1"/>
  <c r="F426" i="28"/>
  <c r="N426" i="28" s="1"/>
  <c r="F427" i="28"/>
  <c r="F428" i="28"/>
  <c r="N428" i="28" s="1"/>
  <c r="F429" i="28"/>
  <c r="G429" i="28" s="1"/>
  <c r="F430" i="28"/>
  <c r="F431" i="28"/>
  <c r="G431" i="28" s="1"/>
  <c r="F432" i="28"/>
  <c r="N432" i="28" s="1"/>
  <c r="F433" i="28"/>
  <c r="G433" i="28" s="1"/>
  <c r="F434" i="28"/>
  <c r="N434" i="28" s="1"/>
  <c r="F435" i="28"/>
  <c r="F436" i="28"/>
  <c r="G436" i="28" s="1"/>
  <c r="F437" i="28"/>
  <c r="G437" i="28" s="1"/>
  <c r="F438" i="28"/>
  <c r="N438" i="28" s="1"/>
  <c r="F439" i="28"/>
  <c r="G439" i="28" s="1"/>
  <c r="F440" i="28"/>
  <c r="N440" i="28" s="1"/>
  <c r="F441" i="28"/>
  <c r="G441" i="28" s="1"/>
  <c r="F442" i="28"/>
  <c r="N442" i="28" s="1"/>
  <c r="F443" i="28"/>
  <c r="F444" i="28"/>
  <c r="G444" i="28" s="1"/>
  <c r="F445" i="28"/>
  <c r="G445" i="28" s="1"/>
  <c r="F446" i="28"/>
  <c r="N446" i="28" s="1"/>
  <c r="F447" i="28"/>
  <c r="G447" i="28" s="1"/>
  <c r="F448" i="28"/>
  <c r="N448" i="28" s="1"/>
  <c r="F449" i="28"/>
  <c r="G449" i="28" s="1"/>
  <c r="F450" i="28"/>
  <c r="N450" i="28" s="1"/>
  <c r="F451" i="28"/>
  <c r="F452" i="28"/>
  <c r="N452" i="28" s="1"/>
  <c r="F453" i="28"/>
  <c r="G453" i="28" s="1"/>
  <c r="F454" i="28"/>
  <c r="F455" i="28"/>
  <c r="F456" i="28"/>
  <c r="N456" i="28" s="1"/>
  <c r="F457" i="28"/>
  <c r="G457" i="28" s="1"/>
  <c r="F458" i="28"/>
  <c r="N458" i="28" s="1"/>
  <c r="F459" i="28"/>
  <c r="F460" i="28"/>
  <c r="N460" i="28" s="1"/>
  <c r="F461" i="28"/>
  <c r="G461" i="28" s="1"/>
  <c r="F462" i="28"/>
  <c r="N462" i="28" s="1"/>
  <c r="F463" i="28"/>
  <c r="G463" i="28" s="1"/>
  <c r="F464" i="28"/>
  <c r="N464" i="28" s="1"/>
  <c r="F465" i="28"/>
  <c r="G465" i="28" s="1"/>
  <c r="F466" i="28"/>
  <c r="N466" i="28" s="1"/>
  <c r="F467" i="28"/>
  <c r="F468" i="28"/>
  <c r="G468" i="28" s="1"/>
  <c r="F469" i="28"/>
  <c r="G469" i="28" s="1"/>
  <c r="F470" i="28"/>
  <c r="N470" i="28" s="1"/>
  <c r="F471" i="28"/>
  <c r="G471" i="28" s="1"/>
  <c r="F472" i="28"/>
  <c r="N472" i="28" s="1"/>
  <c r="F473" i="28"/>
  <c r="G473" i="28" s="1"/>
  <c r="F474" i="28"/>
  <c r="N474" i="28" s="1"/>
  <c r="F475" i="28"/>
  <c r="F476" i="28"/>
  <c r="N476" i="28" s="1"/>
  <c r="F477" i="28"/>
  <c r="G477" i="28" s="1"/>
  <c r="F478" i="28"/>
  <c r="F479" i="28"/>
  <c r="N479" i="28" s="1"/>
  <c r="F480" i="28"/>
  <c r="N480" i="28" s="1"/>
  <c r="F481" i="28"/>
  <c r="G481" i="28" s="1"/>
  <c r="F482" i="28"/>
  <c r="F483" i="28"/>
  <c r="F484" i="28"/>
  <c r="G484" i="28" s="1"/>
  <c r="F485" i="28"/>
  <c r="G485" i="28" s="1"/>
  <c r="F486" i="28"/>
  <c r="N486" i="28" s="1"/>
  <c r="F487" i="28"/>
  <c r="N487" i="28" s="1"/>
  <c r="F488" i="28"/>
  <c r="N488" i="28" s="1"/>
  <c r="F489" i="28"/>
  <c r="G489" i="28" s="1"/>
  <c r="F490" i="28"/>
  <c r="G490" i="28" s="1"/>
  <c r="F491" i="28"/>
  <c r="F492" i="28"/>
  <c r="G492" i="28" s="1"/>
  <c r="F493" i="28"/>
  <c r="G493" i="28" s="1"/>
  <c r="F494" i="28"/>
  <c r="G494" i="28" s="1"/>
  <c r="F495" i="28"/>
  <c r="N495" i="28" s="1"/>
  <c r="F496" i="28"/>
  <c r="N496" i="28" s="1"/>
  <c r="F497" i="28"/>
  <c r="G497" i="28" s="1"/>
  <c r="F498" i="28"/>
  <c r="G498" i="28" s="1"/>
  <c r="F499" i="28"/>
  <c r="F500" i="28"/>
  <c r="N500" i="28" s="1"/>
  <c r="F501" i="28"/>
  <c r="G501" i="28" s="1"/>
  <c r="F502" i="28"/>
  <c r="F503" i="28"/>
  <c r="G503" i="28" s="1"/>
  <c r="F504" i="28"/>
  <c r="N504" i="28" s="1"/>
  <c r="F505" i="28"/>
  <c r="G505" i="28" s="1"/>
  <c r="F506" i="28"/>
  <c r="G506" i="28" s="1"/>
  <c r="F507" i="28"/>
  <c r="F508" i="28"/>
  <c r="N508" i="28" s="1"/>
  <c r="F509" i="28"/>
  <c r="G509" i="28" s="1"/>
  <c r="F510" i="28"/>
  <c r="G510" i="28" s="1"/>
  <c r="F511" i="28"/>
  <c r="N511" i="28" s="1"/>
  <c r="F512" i="28"/>
  <c r="N512" i="28" s="1"/>
  <c r="F513" i="28"/>
  <c r="G513" i="28" s="1"/>
  <c r="F514" i="28"/>
  <c r="F515" i="28"/>
  <c r="F516" i="28"/>
  <c r="G516" i="28" s="1"/>
  <c r="F517" i="28"/>
  <c r="G517" i="28" s="1"/>
  <c r="F518" i="28"/>
  <c r="F519" i="28"/>
  <c r="N519" i="28" s="1"/>
  <c r="F520" i="28"/>
  <c r="N520" i="28" s="1"/>
  <c r="F521" i="28"/>
  <c r="G521" i="28" s="1"/>
  <c r="F522" i="28"/>
  <c r="F523" i="28"/>
  <c r="F524" i="28"/>
  <c r="F525" i="28"/>
  <c r="G525" i="28" s="1"/>
  <c r="F526" i="28"/>
  <c r="F527" i="28"/>
  <c r="N527" i="28" s="1"/>
  <c r="F528" i="28"/>
  <c r="N528" i="28" s="1"/>
  <c r="F529" i="28"/>
  <c r="G529" i="28" s="1"/>
  <c r="F530" i="28"/>
  <c r="F531" i="28"/>
  <c r="F532" i="28"/>
  <c r="N532" i="28" s="1"/>
  <c r="F533" i="28"/>
  <c r="G533" i="28" s="1"/>
  <c r="F534" i="28"/>
  <c r="N534" i="28" s="1"/>
  <c r="F535" i="28"/>
  <c r="G535" i="28" s="1"/>
  <c r="F536" i="28"/>
  <c r="N536" i="28" s="1"/>
  <c r="F537" i="28"/>
  <c r="G537" i="28" s="1"/>
  <c r="F538" i="28"/>
  <c r="F539" i="28"/>
  <c r="F540" i="28"/>
  <c r="N540" i="28" s="1"/>
  <c r="F541" i="28"/>
  <c r="G541" i="28" s="1"/>
  <c r="F542" i="28"/>
  <c r="F543" i="28"/>
  <c r="N543" i="28" s="1"/>
  <c r="F544" i="28"/>
  <c r="N544" i="28" s="1"/>
  <c r="F545" i="28"/>
  <c r="G545" i="28" s="1"/>
  <c r="F546" i="28"/>
  <c r="N546" i="28" s="1"/>
  <c r="F547" i="28"/>
  <c r="F548" i="28"/>
  <c r="F549" i="28"/>
  <c r="G549" i="28" s="1"/>
  <c r="F550" i="28"/>
  <c r="F551" i="28"/>
  <c r="N551" i="28" s="1"/>
  <c r="F552" i="28"/>
  <c r="N552" i="28" s="1"/>
  <c r="F553" i="28"/>
  <c r="G553" i="28" s="1"/>
  <c r="F554" i="28"/>
  <c r="N554" i="28" s="1"/>
  <c r="F555" i="28"/>
  <c r="F556" i="28"/>
  <c r="G556" i="28" s="1"/>
  <c r="F557" i="28"/>
  <c r="G557" i="28" s="1"/>
  <c r="F558" i="28"/>
  <c r="F559" i="28"/>
  <c r="N559" i="28" s="1"/>
  <c r="F560" i="28"/>
  <c r="N560" i="28" s="1"/>
  <c r="F561" i="28"/>
  <c r="G561" i="28" s="1"/>
  <c r="F562" i="28"/>
  <c r="N562" i="28" s="1"/>
  <c r="F563" i="28"/>
  <c r="F564" i="28"/>
  <c r="F565" i="28"/>
  <c r="G565" i="28" s="1"/>
  <c r="F566" i="28"/>
  <c r="N566" i="28" s="1"/>
  <c r="F567" i="28"/>
  <c r="G567" i="28" s="1"/>
  <c r="F568" i="28"/>
  <c r="N568" i="28" s="1"/>
  <c r="F569" i="28"/>
  <c r="G569" i="28" s="1"/>
  <c r="F570" i="28"/>
  <c r="N570" i="28" s="1"/>
  <c r="F571" i="28"/>
  <c r="F572" i="28"/>
  <c r="N572" i="28" s="1"/>
  <c r="F573" i="28"/>
  <c r="G573" i="28" s="1"/>
  <c r="F574" i="28"/>
  <c r="G574" i="28" s="1"/>
  <c r="F575" i="28"/>
  <c r="N575" i="28" s="1"/>
  <c r="F576" i="28"/>
  <c r="N576" i="28" s="1"/>
  <c r="F577" i="28"/>
  <c r="G577" i="28" s="1"/>
  <c r="F578" i="28"/>
  <c r="N578" i="28" s="1"/>
  <c r="F579" i="28"/>
  <c r="F580" i="28"/>
  <c r="F581" i="28"/>
  <c r="G581" i="28" s="1"/>
  <c r="F582" i="28"/>
  <c r="F583" i="28"/>
  <c r="N583" i="28" s="1"/>
  <c r="F584" i="28"/>
  <c r="N584" i="28" s="1"/>
  <c r="F585" i="28"/>
  <c r="G585" i="28" s="1"/>
  <c r="F586" i="28"/>
  <c r="N586" i="28" s="1"/>
  <c r="F587" i="28"/>
  <c r="F588" i="28"/>
  <c r="N588" i="28" s="1"/>
  <c r="F589" i="28"/>
  <c r="G589" i="28" s="1"/>
  <c r="F590" i="28"/>
  <c r="F591" i="28"/>
  <c r="N591" i="28" s="1"/>
  <c r="F592" i="28"/>
  <c r="N592" i="28" s="1"/>
  <c r="F593" i="28"/>
  <c r="G593" i="28" s="1"/>
  <c r="F594" i="28"/>
  <c r="N594" i="28" s="1"/>
  <c r="F595" i="28"/>
  <c r="F596" i="28"/>
  <c r="F597" i="28"/>
  <c r="G597" i="28" s="1"/>
  <c r="F598" i="28"/>
  <c r="F599" i="28"/>
  <c r="G599" i="28" s="1"/>
  <c r="F600" i="28"/>
  <c r="N600" i="28" s="1"/>
  <c r="F601" i="28"/>
  <c r="G601" i="28" s="1"/>
  <c r="F602" i="28"/>
  <c r="N602" i="28" s="1"/>
  <c r="F603" i="28"/>
  <c r="F604" i="28"/>
  <c r="G604" i="28" s="1"/>
  <c r="F605" i="28"/>
  <c r="G605" i="28" s="1"/>
  <c r="F606" i="28"/>
  <c r="F607" i="28"/>
  <c r="N607" i="28" s="1"/>
  <c r="F608" i="28"/>
  <c r="N608" i="28" s="1"/>
  <c r="F609" i="28"/>
  <c r="G609" i="28" s="1"/>
  <c r="F610" i="28"/>
  <c r="N610" i="28" s="1"/>
  <c r="F611" i="28"/>
  <c r="F612" i="28"/>
  <c r="F613" i="28"/>
  <c r="G613" i="28" s="1"/>
  <c r="F614" i="28"/>
  <c r="N614" i="28" s="1"/>
  <c r="F615" i="28"/>
  <c r="G615" i="28" s="1"/>
  <c r="F616" i="28"/>
  <c r="N616" i="28" s="1"/>
  <c r="F617" i="28"/>
  <c r="G617" i="28" s="1"/>
  <c r="F618" i="28"/>
  <c r="N618" i="28" s="1"/>
  <c r="F619" i="28"/>
  <c r="F620" i="28"/>
  <c r="G620" i="28" s="1"/>
  <c r="F621" i="28"/>
  <c r="G621" i="28" s="1"/>
  <c r="F622" i="28"/>
  <c r="G622" i="28" s="1"/>
  <c r="F623" i="28"/>
  <c r="N623" i="28" s="1"/>
  <c r="F624" i="28"/>
  <c r="N624" i="28" s="1"/>
  <c r="F625" i="28"/>
  <c r="G625" i="28" s="1"/>
  <c r="F626" i="28"/>
  <c r="N626" i="28" s="1"/>
  <c r="F627" i="28"/>
  <c r="F628" i="28"/>
  <c r="F629" i="28"/>
  <c r="G629" i="28" s="1"/>
  <c r="F630" i="28"/>
  <c r="F631" i="28"/>
  <c r="G631" i="28" s="1"/>
  <c r="F632" i="28"/>
  <c r="N632" i="28" s="1"/>
  <c r="F633" i="28"/>
  <c r="G633" i="28" s="1"/>
  <c r="F634" i="28"/>
  <c r="N634" i="28" s="1"/>
  <c r="F635" i="28"/>
  <c r="F636" i="28"/>
  <c r="N636" i="28" s="1"/>
  <c r="F637" i="28"/>
  <c r="G637" i="28" s="1"/>
  <c r="F638" i="28"/>
  <c r="G638" i="28" s="1"/>
  <c r="F639" i="28"/>
  <c r="N639" i="28" s="1"/>
  <c r="F640" i="28"/>
  <c r="N640" i="28" s="1"/>
  <c r="F641" i="28"/>
  <c r="G641" i="28" s="1"/>
  <c r="F642" i="28"/>
  <c r="N642" i="28" s="1"/>
  <c r="F643" i="28"/>
  <c r="F644" i="28"/>
  <c r="F645" i="28"/>
  <c r="G645" i="28" s="1"/>
  <c r="F646" i="28"/>
  <c r="F647" i="28"/>
  <c r="G647" i="28" s="1"/>
  <c r="F648" i="28"/>
  <c r="N648" i="28" s="1"/>
  <c r="F649" i="28"/>
  <c r="G649" i="28" s="1"/>
  <c r="F650" i="28"/>
  <c r="N650" i="28" s="1"/>
  <c r="F651" i="28"/>
  <c r="F652" i="28"/>
  <c r="G652" i="28" s="1"/>
  <c r="F653" i="28"/>
  <c r="G653" i="28" s="1"/>
  <c r="F654" i="28"/>
  <c r="F655" i="28"/>
  <c r="N655" i="28" s="1"/>
  <c r="F656" i="28"/>
  <c r="N656" i="28" s="1"/>
  <c r="F657" i="28"/>
  <c r="G657" i="28" s="1"/>
  <c r="F658" i="28"/>
  <c r="N658" i="28" s="1"/>
  <c r="F659" i="28"/>
  <c r="F660" i="28"/>
  <c r="F661" i="28"/>
  <c r="G661" i="28" s="1"/>
  <c r="F662" i="28"/>
  <c r="F663" i="28"/>
  <c r="G663" i="28" s="1"/>
  <c r="F664" i="28"/>
  <c r="N664" i="28" s="1"/>
  <c r="F665" i="28"/>
  <c r="G665" i="28" s="1"/>
  <c r="F666" i="28"/>
  <c r="N666" i="28" s="1"/>
  <c r="F667" i="28"/>
  <c r="F668" i="28"/>
  <c r="G668" i="28" s="1"/>
  <c r="F669" i="28"/>
  <c r="G669" i="28" s="1"/>
  <c r="F670" i="28"/>
  <c r="N670" i="28" s="1"/>
  <c r="F671" i="28"/>
  <c r="N671" i="28" s="1"/>
  <c r="F672" i="28"/>
  <c r="N672" i="28" s="1"/>
  <c r="F673" i="28"/>
  <c r="G673" i="28" s="1"/>
  <c r="F674" i="28"/>
  <c r="N674" i="28" s="1"/>
  <c r="F675" i="28"/>
  <c r="F676" i="28"/>
  <c r="F677" i="28"/>
  <c r="G677" i="28" s="1"/>
  <c r="F678" i="28"/>
  <c r="F679" i="28"/>
  <c r="N679" i="28" s="1"/>
  <c r="F680" i="28"/>
  <c r="N680" i="28" s="1"/>
  <c r="F681" i="28"/>
  <c r="G681" i="28" s="1"/>
  <c r="F682" i="28"/>
  <c r="N682" i="28" s="1"/>
  <c r="F683" i="28"/>
  <c r="F684" i="28"/>
  <c r="G684" i="28" s="1"/>
  <c r="F685" i="28"/>
  <c r="G685" i="28" s="1"/>
  <c r="F686" i="28"/>
  <c r="G686" i="28" s="1"/>
  <c r="F687" i="28"/>
  <c r="N687" i="28" s="1"/>
  <c r="F688" i="28"/>
  <c r="N688" i="28" s="1"/>
  <c r="F689" i="28"/>
  <c r="G689" i="28" s="1"/>
  <c r="F690" i="28"/>
  <c r="N690" i="28" s="1"/>
  <c r="F691" i="28"/>
  <c r="F692" i="28"/>
  <c r="F693" i="28"/>
  <c r="G693" i="28" s="1"/>
  <c r="F694" i="28"/>
  <c r="F695" i="28"/>
  <c r="G695" i="28" s="1"/>
  <c r="F696" i="28"/>
  <c r="N696" i="28" s="1"/>
  <c r="F697" i="28"/>
  <c r="G697" i="28" s="1"/>
  <c r="F698" i="28"/>
  <c r="N698" i="28" s="1"/>
  <c r="F699" i="28"/>
  <c r="F700" i="28"/>
  <c r="N700" i="28" s="1"/>
  <c r="F701" i="28"/>
  <c r="G701" i="28" s="1"/>
  <c r="F702" i="28"/>
  <c r="F703" i="28"/>
  <c r="N703" i="28" s="1"/>
  <c r="F704" i="28"/>
  <c r="N704" i="28" s="1"/>
  <c r="F705" i="28"/>
  <c r="G705" i="28" s="1"/>
  <c r="F706" i="28"/>
  <c r="N706" i="28" s="1"/>
  <c r="F707" i="28"/>
  <c r="F708" i="28"/>
  <c r="F709" i="28"/>
  <c r="G709" i="28" s="1"/>
  <c r="F710" i="28"/>
  <c r="N710" i="28" s="1"/>
  <c r="F711" i="28"/>
  <c r="N711" i="28" s="1"/>
  <c r="F712" i="28"/>
  <c r="N712" i="28" s="1"/>
  <c r="F713" i="28"/>
  <c r="G713" i="28" s="1"/>
  <c r="F714" i="28"/>
  <c r="G714" i="28" s="1"/>
  <c r="F715" i="28"/>
  <c r="F716" i="28"/>
  <c r="G716" i="28" s="1"/>
  <c r="F717" i="28"/>
  <c r="G717" i="28" s="1"/>
  <c r="F718" i="28"/>
  <c r="G718" i="28" s="1"/>
  <c r="F719" i="28"/>
  <c r="N719" i="28" s="1"/>
  <c r="F720" i="28"/>
  <c r="N720" i="28" s="1"/>
  <c r="F721" i="28"/>
  <c r="G721" i="28" s="1"/>
  <c r="F722" i="28"/>
  <c r="N722" i="28" s="1"/>
  <c r="F723" i="28"/>
  <c r="F724" i="28"/>
  <c r="N724" i="28" s="1"/>
  <c r="F725" i="28"/>
  <c r="G725" i="28" s="1"/>
  <c r="F726" i="28"/>
  <c r="F727" i="28"/>
  <c r="G727" i="28" s="1"/>
  <c r="F728" i="28"/>
  <c r="G728" i="28" s="1"/>
  <c r="F729" i="28"/>
  <c r="G729" i="28" s="1"/>
  <c r="F730" i="28"/>
  <c r="F731" i="28"/>
  <c r="F732" i="28"/>
  <c r="F733" i="28"/>
  <c r="G733" i="28" s="1"/>
  <c r="F734" i="28"/>
  <c r="G734" i="28" s="1"/>
  <c r="F735" i="28"/>
  <c r="F736" i="28"/>
  <c r="N736" i="28" s="1"/>
  <c r="F737" i="28"/>
  <c r="G737" i="28" s="1"/>
  <c r="F738" i="28"/>
  <c r="N738" i="28" s="1"/>
  <c r="F739" i="28"/>
  <c r="F740" i="28"/>
  <c r="G740" i="28" s="1"/>
  <c r="F741" i="28"/>
  <c r="G741" i="28" s="1"/>
  <c r="F742" i="28"/>
  <c r="F743" i="28"/>
  <c r="N743" i="28" s="1"/>
  <c r="F744" i="28"/>
  <c r="F745" i="28"/>
  <c r="G745" i="28" s="1"/>
  <c r="F746" i="28"/>
  <c r="F747" i="28"/>
  <c r="F748" i="28"/>
  <c r="N748" i="28" s="1"/>
  <c r="F749" i="28"/>
  <c r="G749" i="28" s="1"/>
  <c r="F750" i="28"/>
  <c r="F751" i="28"/>
  <c r="G751" i="28" s="1"/>
  <c r="F752" i="28"/>
  <c r="N752" i="28" s="1"/>
  <c r="F753" i="28"/>
  <c r="G753" i="28" s="1"/>
  <c r="F754" i="28"/>
  <c r="N754" i="28" s="1"/>
  <c r="F755" i="28"/>
  <c r="F756" i="28"/>
  <c r="G756" i="28" s="1"/>
  <c r="F757" i="28"/>
  <c r="G757" i="28" s="1"/>
  <c r="F758" i="28"/>
  <c r="G758" i="28" s="1"/>
  <c r="F759" i="28"/>
  <c r="N759" i="28" s="1"/>
  <c r="F760" i="28"/>
  <c r="N760" i="28" s="1"/>
  <c r="F761" i="28"/>
  <c r="G761" i="28" s="1"/>
  <c r="F762" i="28"/>
  <c r="F763" i="28"/>
  <c r="F764" i="28"/>
  <c r="G764" i="28" s="1"/>
  <c r="F765" i="28"/>
  <c r="G765" i="28" s="1"/>
  <c r="F766" i="28"/>
  <c r="N766" i="28" s="1"/>
  <c r="F767" i="28"/>
  <c r="N767" i="28" s="1"/>
  <c r="F768" i="28"/>
  <c r="N768" i="28" s="1"/>
  <c r="F769" i="28"/>
  <c r="N769" i="28" s="1"/>
  <c r="F770" i="28"/>
  <c r="N770" i="28" s="1"/>
  <c r="F771" i="28"/>
  <c r="F772" i="28"/>
  <c r="F773" i="28"/>
  <c r="G773" i="28" s="1"/>
  <c r="F774" i="28"/>
  <c r="G774" i="28" s="1"/>
  <c r="F775" i="28"/>
  <c r="F776" i="28"/>
  <c r="N776" i="28" s="1"/>
  <c r="F777" i="28"/>
  <c r="G777" i="28" s="1"/>
  <c r="F778" i="28"/>
  <c r="F779" i="28"/>
  <c r="F780" i="28"/>
  <c r="G780" i="28" s="1"/>
  <c r="F781" i="28"/>
  <c r="G781" i="28" s="1"/>
  <c r="F782" i="28"/>
  <c r="F783" i="28"/>
  <c r="G783" i="28" s="1"/>
  <c r="F784" i="28"/>
  <c r="F785" i="28"/>
  <c r="G785" i="28" s="1"/>
  <c r="F786" i="28"/>
  <c r="N786" i="28" s="1"/>
  <c r="F787" i="28"/>
  <c r="F788" i="28"/>
  <c r="G788" i="28" s="1"/>
  <c r="F789" i="28"/>
  <c r="G789" i="28" s="1"/>
  <c r="F790" i="28"/>
  <c r="N790" i="28" s="1"/>
  <c r="F791" i="28"/>
  <c r="G791" i="28" s="1"/>
  <c r="F792" i="28"/>
  <c r="G792" i="28" s="1"/>
  <c r="F793" i="28"/>
  <c r="G793" i="28" s="1"/>
  <c r="F794" i="28"/>
  <c r="F795" i="28"/>
  <c r="F796" i="28"/>
  <c r="F797" i="28"/>
  <c r="F798" i="28"/>
  <c r="F799" i="28"/>
  <c r="G799" i="28" s="1"/>
  <c r="F800" i="28"/>
  <c r="N800" i="28" s="1"/>
  <c r="F801" i="28"/>
  <c r="F802" i="28"/>
  <c r="G802" i="28" s="1"/>
  <c r="F803" i="28"/>
  <c r="F804" i="28"/>
  <c r="G804" i="28" s="1"/>
  <c r="F805" i="28"/>
  <c r="F806" i="28"/>
  <c r="N806" i="28" s="1"/>
  <c r="F807" i="28"/>
  <c r="G807" i="28" s="1"/>
  <c r="F808" i="28"/>
  <c r="N808" i="28" s="1"/>
  <c r="F809" i="28"/>
  <c r="F810" i="28"/>
  <c r="N810" i="28" s="1"/>
  <c r="F811" i="28"/>
  <c r="F812" i="28"/>
  <c r="F813" i="28"/>
  <c r="F814" i="28"/>
  <c r="N814" i="28" s="1"/>
  <c r="F815" i="28"/>
  <c r="F816" i="28"/>
  <c r="F817" i="28"/>
  <c r="F818" i="28"/>
  <c r="G818" i="28" s="1"/>
  <c r="F819" i="28"/>
  <c r="F820" i="28"/>
  <c r="N820" i="28" s="1"/>
  <c r="F821" i="28"/>
  <c r="N821" i="28" s="1"/>
  <c r="F822" i="28"/>
  <c r="N822" i="28" s="1"/>
  <c r="F823" i="28"/>
  <c r="G823" i="28" s="1"/>
  <c r="F824" i="28"/>
  <c r="G824" i="28" s="1"/>
  <c r="F825" i="28"/>
  <c r="N825" i="28" s="1"/>
  <c r="F826" i="28"/>
  <c r="N826" i="28" s="1"/>
  <c r="F827" i="28"/>
  <c r="F828" i="28"/>
  <c r="F829" i="28"/>
  <c r="N829" i="28" s="1"/>
  <c r="F830" i="28"/>
  <c r="F831" i="28"/>
  <c r="G831" i="28" s="1"/>
  <c r="F832" i="28"/>
  <c r="N832" i="28" s="1"/>
  <c r="F833" i="28"/>
  <c r="N833" i="28" s="1"/>
  <c r="F834" i="28"/>
  <c r="F835" i="28"/>
  <c r="G835" i="28" s="1"/>
  <c r="F836" i="28"/>
  <c r="G836" i="28" s="1"/>
  <c r="F837" i="28"/>
  <c r="N837" i="28" s="1"/>
  <c r="F838" i="28"/>
  <c r="F839" i="28"/>
  <c r="F840" i="28"/>
  <c r="N840" i="28" s="1"/>
  <c r="F841" i="28"/>
  <c r="N841" i="28" s="1"/>
  <c r="F842" i="28"/>
  <c r="F843" i="28"/>
  <c r="F844" i="28"/>
  <c r="F845" i="28"/>
  <c r="N845" i="28" s="1"/>
  <c r="F846" i="28"/>
  <c r="F847" i="28"/>
  <c r="F848" i="28"/>
  <c r="F849" i="28"/>
  <c r="N849" i="28" s="1"/>
  <c r="F850" i="28"/>
  <c r="F851" i="28"/>
  <c r="N851" i="28" s="1"/>
  <c r="F852" i="28"/>
  <c r="G852" i="28" s="1"/>
  <c r="F853" i="28"/>
  <c r="N853" i="28" s="1"/>
  <c r="F854" i="28"/>
  <c r="F855" i="28"/>
  <c r="G855" i="28" s="1"/>
  <c r="F856" i="28"/>
  <c r="G856" i="28" s="1"/>
  <c r="F857" i="28"/>
  <c r="N857" i="28" s="1"/>
  <c r="F858" i="28"/>
  <c r="F859" i="28"/>
  <c r="F860" i="28"/>
  <c r="F861" i="28"/>
  <c r="N861" i="28" s="1"/>
  <c r="F862" i="28"/>
  <c r="F863" i="28"/>
  <c r="G863" i="28" s="1"/>
  <c r="F864" i="28"/>
  <c r="N864" i="28" s="1"/>
  <c r="F865" i="28"/>
  <c r="N865" i="28" s="1"/>
  <c r="F866" i="28"/>
  <c r="F867" i="28"/>
  <c r="G867" i="28" s="1"/>
  <c r="F868" i="28"/>
  <c r="G868" i="28" s="1"/>
  <c r="F869" i="28"/>
  <c r="N869" i="28" s="1"/>
  <c r="F870" i="28"/>
  <c r="F871" i="28"/>
  <c r="G871" i="28" s="1"/>
  <c r="F872" i="28"/>
  <c r="N872" i="28" s="1"/>
  <c r="F873" i="28"/>
  <c r="N873" i="28" s="1"/>
  <c r="F874" i="28"/>
  <c r="F875" i="28"/>
  <c r="F876" i="28"/>
  <c r="F877" i="28"/>
  <c r="N877" i="28" s="1"/>
  <c r="F878" i="28"/>
  <c r="F879" i="28"/>
  <c r="G879" i="28" s="1"/>
  <c r="F880" i="28"/>
  <c r="F881" i="28"/>
  <c r="N881" i="28" s="1"/>
  <c r="F882" i="28"/>
  <c r="F883" i="28"/>
  <c r="G883" i="28" s="1"/>
  <c r="F884" i="28"/>
  <c r="N884" i="28" s="1"/>
  <c r="F885" i="28"/>
  <c r="N885" i="28" s="1"/>
  <c r="F886" i="28"/>
  <c r="N886" i="28" s="1"/>
  <c r="F887" i="28"/>
  <c r="G887" i="28" s="1"/>
  <c r="F888" i="28"/>
  <c r="G888" i="28" s="1"/>
  <c r="F889" i="28"/>
  <c r="N889" i="28" s="1"/>
  <c r="F890" i="28"/>
  <c r="F891" i="28"/>
  <c r="N891" i="28" s="1"/>
  <c r="F892" i="28"/>
  <c r="F893" i="28"/>
  <c r="N893" i="28" s="1"/>
  <c r="F894" i="28"/>
  <c r="F895" i="28"/>
  <c r="G895" i="28" s="1"/>
  <c r="F896" i="28"/>
  <c r="N896" i="28" s="1"/>
  <c r="F897" i="28"/>
  <c r="N897" i="28" s="1"/>
  <c r="F898" i="28"/>
  <c r="F899" i="28"/>
  <c r="N899" i="28" s="1"/>
  <c r="F900" i="28"/>
  <c r="G900" i="28" s="1"/>
  <c r="F901" i="28"/>
  <c r="N901" i="28" s="1"/>
  <c r="F902" i="28"/>
  <c r="N902" i="28" s="1"/>
  <c r="F903" i="28"/>
  <c r="G903" i="28" s="1"/>
  <c r="F904" i="28"/>
  <c r="N904" i="28" s="1"/>
  <c r="F905" i="28"/>
  <c r="N905" i="28" s="1"/>
  <c r="F906" i="28"/>
  <c r="F907" i="28"/>
  <c r="F908" i="28"/>
  <c r="F909" i="28"/>
  <c r="N909" i="28" s="1"/>
  <c r="F910" i="28"/>
  <c r="F911" i="28"/>
  <c r="G911" i="28" s="1"/>
  <c r="F912" i="28"/>
  <c r="F913" i="28"/>
  <c r="N913" i="28" s="1"/>
  <c r="F914" i="28"/>
  <c r="F915" i="28"/>
  <c r="G915" i="28" s="1"/>
  <c r="F916" i="28"/>
  <c r="G916" i="28" s="1"/>
  <c r="F917" i="28"/>
  <c r="N917" i="28" s="1"/>
  <c r="F918" i="28"/>
  <c r="F919" i="28"/>
  <c r="G919" i="28" s="1"/>
  <c r="F920" i="28"/>
  <c r="G920" i="28" s="1"/>
  <c r="F921" i="28"/>
  <c r="N921" i="28" s="1"/>
  <c r="F922" i="28"/>
  <c r="N922" i="28" s="1"/>
  <c r="F923" i="28"/>
  <c r="F924" i="28"/>
  <c r="F925" i="28"/>
  <c r="N925" i="28" s="1"/>
  <c r="F926" i="28"/>
  <c r="N926" i="28" s="1"/>
  <c r="F927" i="28"/>
  <c r="G927" i="28" s="1"/>
  <c r="F928" i="28"/>
  <c r="N928" i="28" s="1"/>
  <c r="F929" i="28"/>
  <c r="N929" i="28" s="1"/>
  <c r="F930" i="28"/>
  <c r="N930" i="28" s="1"/>
  <c r="F931" i="28"/>
  <c r="N931" i="28" s="1"/>
  <c r="F932" i="28"/>
  <c r="G932" i="28" s="1"/>
  <c r="F933" i="28"/>
  <c r="N933" i="28" s="1"/>
  <c r="F934" i="28"/>
  <c r="N934" i="28" s="1"/>
  <c r="F935" i="28"/>
  <c r="F936" i="28"/>
  <c r="N936" i="28" s="1"/>
  <c r="F937" i="28"/>
  <c r="N937" i="28" s="1"/>
  <c r="F938" i="28"/>
  <c r="N938" i="28" s="1"/>
  <c r="F939" i="28"/>
  <c r="N939" i="28" s="1"/>
  <c r="F940" i="28"/>
  <c r="F941" i="28"/>
  <c r="N941" i="28" s="1"/>
  <c r="F942" i="28"/>
  <c r="N942" i="28" s="1"/>
  <c r="F943" i="28"/>
  <c r="G943" i="28" s="1"/>
  <c r="F944" i="28"/>
  <c r="F945" i="28"/>
  <c r="N945" i="28" s="1"/>
  <c r="F946" i="28"/>
  <c r="N946" i="28" s="1"/>
  <c r="F947" i="28"/>
  <c r="F948" i="28"/>
  <c r="G948" i="28" s="1"/>
  <c r="F949" i="28"/>
  <c r="N949" i="28" s="1"/>
  <c r="F950" i="28"/>
  <c r="G950" i="28" s="1"/>
  <c r="F951" i="28"/>
  <c r="G951" i="28" s="1"/>
  <c r="F952" i="28"/>
  <c r="G952" i="28" s="1"/>
  <c r="F953" i="28"/>
  <c r="N953" i="28" s="1"/>
  <c r="F954" i="28"/>
  <c r="F955" i="28"/>
  <c r="N955" i="28" s="1"/>
  <c r="F956" i="28"/>
  <c r="F957" i="28"/>
  <c r="N957" i="28" s="1"/>
  <c r="F958" i="28"/>
  <c r="F959" i="28"/>
  <c r="G959" i="28" s="1"/>
  <c r="F960" i="28"/>
  <c r="N960" i="28" s="1"/>
  <c r="F961" i="28"/>
  <c r="N961" i="28" s="1"/>
  <c r="F962" i="28"/>
  <c r="F963" i="28"/>
  <c r="F964" i="28"/>
  <c r="G964" i="28" s="1"/>
  <c r="F965" i="28"/>
  <c r="N965" i="28" s="1"/>
  <c r="F966" i="28"/>
  <c r="F967" i="28"/>
  <c r="G967" i="28" s="1"/>
  <c r="F968" i="28"/>
  <c r="N968" i="28" s="1"/>
  <c r="F969" i="28"/>
  <c r="N969" i="28" s="1"/>
  <c r="F970" i="28"/>
  <c r="N970" i="28" s="1"/>
  <c r="F971" i="28"/>
  <c r="G971" i="28" s="1"/>
  <c r="F972" i="28"/>
  <c r="F973" i="28"/>
  <c r="N973" i="28" s="1"/>
  <c r="F974" i="28"/>
  <c r="N974" i="28" s="1"/>
  <c r="F975" i="28"/>
  <c r="F976" i="28"/>
  <c r="F977" i="28"/>
  <c r="N977" i="28" s="1"/>
  <c r="F978" i="28"/>
  <c r="F979" i="28"/>
  <c r="F980" i="28"/>
  <c r="G980" i="28" s="1"/>
  <c r="F981" i="28"/>
  <c r="N981" i="28" s="1"/>
  <c r="F982" i="28"/>
  <c r="F983" i="28"/>
  <c r="G983" i="28" s="1"/>
  <c r="F984" i="28"/>
  <c r="G984" i="28" s="1"/>
  <c r="F985" i="28"/>
  <c r="N985" i="28" s="1"/>
  <c r="F986" i="28"/>
  <c r="F987" i="28"/>
  <c r="N987" i="28" s="1"/>
  <c r="F988" i="28"/>
  <c r="F989" i="28"/>
  <c r="N989" i="28" s="1"/>
  <c r="F990" i="28"/>
  <c r="N990" i="28" s="1"/>
  <c r="F991" i="28"/>
  <c r="G991" i="28" s="1"/>
  <c r="F992" i="28"/>
  <c r="N992" i="28" s="1"/>
  <c r="F993" i="28"/>
  <c r="N993" i="28" s="1"/>
  <c r="F994" i="28"/>
  <c r="F995" i="28"/>
  <c r="F996" i="28"/>
  <c r="G996" i="28" s="1"/>
  <c r="F997" i="28"/>
  <c r="N997" i="28" s="1"/>
  <c r="F998" i="28"/>
  <c r="F999" i="28"/>
  <c r="G999" i="28" s="1"/>
  <c r="F1000" i="28"/>
  <c r="N1000" i="28" s="1"/>
  <c r="F1001" i="28"/>
  <c r="N1001" i="28" s="1"/>
  <c r="F1002" i="28"/>
  <c r="F1003" i="28"/>
  <c r="G1003" i="28" s="1"/>
  <c r="F1004" i="28"/>
  <c r="F1005" i="28"/>
  <c r="N1005" i="28" s="1"/>
  <c r="F1006" i="28"/>
  <c r="F1007" i="28"/>
  <c r="N1007" i="28" s="1"/>
  <c r="F1008" i="28"/>
  <c r="N1008" i="28" s="1"/>
  <c r="F1009" i="28"/>
  <c r="N1009" i="28" s="1"/>
  <c r="F1010" i="28"/>
  <c r="F1011" i="28"/>
  <c r="F1012" i="28"/>
  <c r="F1013" i="28"/>
  <c r="N1013" i="28" s="1"/>
  <c r="F1014" i="28"/>
  <c r="F1015" i="28"/>
  <c r="G1015" i="28" s="1"/>
  <c r="F1016" i="28"/>
  <c r="F1017" i="28"/>
  <c r="N1017" i="28" s="1"/>
  <c r="F1018" i="28"/>
  <c r="N1018" i="28" s="1"/>
  <c r="F1019" i="28"/>
  <c r="G1019" i="28" s="1"/>
  <c r="F1020" i="28"/>
  <c r="F1021" i="28"/>
  <c r="N1021" i="28" s="1"/>
  <c r="F1022" i="28"/>
  <c r="F1023" i="28"/>
  <c r="N1023" i="28" s="1"/>
  <c r="F1024" i="28"/>
  <c r="N1024" i="28" s="1"/>
  <c r="F1025" i="28"/>
  <c r="N1025" i="28" s="1"/>
  <c r="F1026" i="28"/>
  <c r="N1026" i="28" s="1"/>
  <c r="F1027" i="28"/>
  <c r="F1028" i="28"/>
  <c r="F1029" i="28"/>
  <c r="N1029" i="28" s="1"/>
  <c r="F1030" i="28"/>
  <c r="F1031" i="28"/>
  <c r="F1032" i="28"/>
  <c r="N1032" i="28" s="1"/>
  <c r="F1033" i="28"/>
  <c r="N1033" i="28" s="1"/>
  <c r="F1034" i="28"/>
  <c r="N1034" i="28" s="1"/>
  <c r="F1035" i="28"/>
  <c r="F1036" i="28"/>
  <c r="F1037" i="28"/>
  <c r="N1037" i="28" s="1"/>
  <c r="F1038" i="28"/>
  <c r="F1039" i="28"/>
  <c r="F1040" i="28"/>
  <c r="N1040" i="28" s="1"/>
  <c r="F1041" i="28"/>
  <c r="N1041" i="28" s="1"/>
  <c r="F1042" i="28"/>
  <c r="F1043" i="28"/>
  <c r="F1044" i="28"/>
  <c r="F1045" i="28"/>
  <c r="N1045" i="28" s="1"/>
  <c r="F1046" i="28"/>
  <c r="F1047" i="28"/>
  <c r="G1047" i="28" s="1"/>
  <c r="F1048" i="28"/>
  <c r="F1049" i="28"/>
  <c r="N1049" i="28" s="1"/>
  <c r="F1050" i="28"/>
  <c r="F1051" i="28"/>
  <c r="G1051" i="28" s="1"/>
  <c r="F1052" i="28"/>
  <c r="F1053" i="28"/>
  <c r="N1053" i="28" s="1"/>
  <c r="F1054" i="28"/>
  <c r="F1055" i="28"/>
  <c r="N1055" i="28" s="1"/>
  <c r="F1056" i="28"/>
  <c r="N1056" i="28" s="1"/>
  <c r="F1057" i="28"/>
  <c r="N1057" i="28" s="1"/>
  <c r="F1058" i="28"/>
  <c r="N1058" i="28" s="1"/>
  <c r="F1059" i="28"/>
  <c r="G1059" i="28" s="1"/>
  <c r="F1060" i="28"/>
  <c r="F1061" i="28"/>
  <c r="N1061" i="28" s="1"/>
  <c r="F1062" i="28"/>
  <c r="F1063" i="28"/>
  <c r="N1063" i="28" s="1"/>
  <c r="F1064" i="28"/>
  <c r="F1065" i="28"/>
  <c r="N1065" i="28" s="1"/>
  <c r="F1066" i="28"/>
  <c r="F1067" i="28"/>
  <c r="G1067" i="28" s="1"/>
  <c r="F1068" i="28"/>
  <c r="F1069" i="28"/>
  <c r="N1069" i="28" s="1"/>
  <c r="F1070" i="28"/>
  <c r="F1071" i="28"/>
  <c r="N1071" i="28" s="1"/>
  <c r="F1072" i="28"/>
  <c r="F1073" i="28"/>
  <c r="N1073" i="28" s="1"/>
  <c r="F1074" i="28"/>
  <c r="F1075" i="28"/>
  <c r="G1075" i="28" s="1"/>
  <c r="F1076" i="28"/>
  <c r="F1077" i="28"/>
  <c r="N1077" i="28" s="1"/>
  <c r="F1078" i="28"/>
  <c r="F1079" i="28"/>
  <c r="F1080" i="28"/>
  <c r="G1080" i="28" s="1"/>
  <c r="F1081" i="28"/>
  <c r="N1081" i="28" s="1"/>
  <c r="F1082" i="28"/>
  <c r="G1082" i="28" s="1"/>
  <c r="F1083" i="28"/>
  <c r="F1084" i="28"/>
  <c r="G1084" i="28" s="1"/>
  <c r="F1085" i="28"/>
  <c r="G1085" i="28" s="1"/>
  <c r="F1086" i="28"/>
  <c r="G1086" i="28" s="1"/>
  <c r="F1087" i="28"/>
  <c r="F1088" i="28"/>
  <c r="G1088" i="28" s="1"/>
  <c r="F1089" i="28"/>
  <c r="N1089" i="28" s="1"/>
  <c r="F1090" i="28"/>
  <c r="N1090" i="28" s="1"/>
  <c r="F1091" i="28"/>
  <c r="N1091" i="28" s="1"/>
  <c r="F1092" i="28"/>
  <c r="N1092" i="28" s="1"/>
  <c r="F1093" i="28"/>
  <c r="F1094" i="28"/>
  <c r="G1094" i="28" s="1"/>
  <c r="F1095" i="28"/>
  <c r="G1095" i="28" s="1"/>
  <c r="F1096" i="28"/>
  <c r="F1097" i="28"/>
  <c r="N1097" i="28" s="1"/>
  <c r="F1098" i="28"/>
  <c r="G1098" i="28" s="1"/>
  <c r="F1099" i="28"/>
  <c r="F1100" i="28"/>
  <c r="G1100" i="28" s="1"/>
  <c r="F1101" i="28"/>
  <c r="N1101" i="28" s="1"/>
  <c r="F1102" i="28"/>
  <c r="G1102" i="28" s="1"/>
  <c r="F1103" i="28"/>
  <c r="G1103" i="28" s="1"/>
  <c r="F1104" i="28"/>
  <c r="G1104" i="28" s="1"/>
  <c r="F1105" i="28"/>
  <c r="N1105" i="28" s="1"/>
  <c r="F1106" i="28"/>
  <c r="F1107" i="28"/>
  <c r="G1107" i="28" s="1"/>
  <c r="F1108" i="28"/>
  <c r="N1108" i="28" s="1"/>
  <c r="F1109" i="28"/>
  <c r="G1109" i="28" s="1"/>
  <c r="F1110" i="28"/>
  <c r="G1110" i="28" s="1"/>
  <c r="F1111" i="28"/>
  <c r="N1111" i="28" s="1"/>
  <c r="F1112" i="28"/>
  <c r="G1112" i="28" s="1"/>
  <c r="F1113" i="28"/>
  <c r="N1113" i="28" s="1"/>
  <c r="F1114" i="28"/>
  <c r="F1115" i="28"/>
  <c r="N1115" i="28" s="1"/>
  <c r="F1116" i="28"/>
  <c r="F1117" i="28"/>
  <c r="G1117" i="28" s="1"/>
  <c r="F1118" i="28"/>
  <c r="F1119" i="28"/>
  <c r="N1119" i="28" s="1"/>
  <c r="F1120" i="28"/>
  <c r="F1121" i="28"/>
  <c r="N1121" i="28" s="1"/>
  <c r="F1122" i="28"/>
  <c r="F1123" i="28"/>
  <c r="N1123" i="28" s="1"/>
  <c r="F1124" i="28"/>
  <c r="N1124" i="28" s="1"/>
  <c r="F1125" i="28"/>
  <c r="F1126" i="28"/>
  <c r="F1127" i="28"/>
  <c r="N1127" i="28" s="1"/>
  <c r="F1128" i="28"/>
  <c r="N1128" i="28" s="1"/>
  <c r="F1129" i="28"/>
  <c r="N1129" i="28" s="1"/>
  <c r="F1130" i="28"/>
  <c r="F1131" i="28"/>
  <c r="F1132" i="28"/>
  <c r="N1132" i="28" s="1"/>
  <c r="F1133" i="28"/>
  <c r="G1133" i="28" s="1"/>
  <c r="F1134" i="28"/>
  <c r="F1135" i="28"/>
  <c r="F1136" i="28"/>
  <c r="G1136" i="28" s="1"/>
  <c r="F1137" i="28"/>
  <c r="N1137" i="28" s="1"/>
  <c r="F1138" i="28"/>
  <c r="F1139" i="28"/>
  <c r="N1139" i="28" s="1"/>
  <c r="F1140" i="28"/>
  <c r="G1140" i="28" s="1"/>
  <c r="F1141" i="28"/>
  <c r="F1142" i="28"/>
  <c r="F1143" i="28"/>
  <c r="F1144" i="28"/>
  <c r="G1144" i="28" s="1"/>
  <c r="F1145" i="28"/>
  <c r="N1145" i="28" s="1"/>
  <c r="F1146" i="28"/>
  <c r="F1147" i="28"/>
  <c r="F1148" i="28"/>
  <c r="G1148" i="28" s="1"/>
  <c r="F1149" i="28"/>
  <c r="F1150" i="28"/>
  <c r="F1151" i="28"/>
  <c r="F1152" i="28"/>
  <c r="G1152" i="28" s="1"/>
  <c r="F1153" i="28"/>
  <c r="N1153" i="28" s="1"/>
  <c r="F1154" i="28"/>
  <c r="F1155" i="28"/>
  <c r="N1155" i="28" s="1"/>
  <c r="F1156" i="28"/>
  <c r="G1156" i="28" s="1"/>
  <c r="F1157" i="28"/>
  <c r="N1157" i="28" s="1"/>
  <c r="F1158" i="28"/>
  <c r="F1159" i="28"/>
  <c r="G1159" i="28" s="1"/>
  <c r="F1160" i="28"/>
  <c r="G1160" i="28" s="1"/>
  <c r="F1161" i="28"/>
  <c r="N1161" i="28" s="1"/>
  <c r="F1162" i="28"/>
  <c r="F1163" i="28"/>
  <c r="F1164" i="28"/>
  <c r="G1164" i="28" s="1"/>
  <c r="F1165" i="28"/>
  <c r="N1165" i="28" s="1"/>
  <c r="F1166" i="28"/>
  <c r="F1167" i="28"/>
  <c r="G1167" i="28" s="1"/>
  <c r="F1168" i="28"/>
  <c r="G1168" i="28" s="1"/>
  <c r="F1169" i="28"/>
  <c r="N1169" i="28" s="1"/>
  <c r="F1170" i="28"/>
  <c r="F1171" i="28"/>
  <c r="F1172" i="28"/>
  <c r="G1172" i="28" s="1"/>
  <c r="F1173" i="28"/>
  <c r="N1173" i="28" s="1"/>
  <c r="F1174" i="28"/>
  <c r="F1175" i="28"/>
  <c r="N1175" i="28" s="1"/>
  <c r="F1176" i="28"/>
  <c r="F1177" i="28"/>
  <c r="F1178" i="28"/>
  <c r="F1179" i="28"/>
  <c r="F1180" i="28"/>
  <c r="N1180" i="28" s="1"/>
  <c r="F1181" i="28"/>
  <c r="N1181" i="28" s="1"/>
  <c r="F1182" i="28"/>
  <c r="F1183" i="28"/>
  <c r="G1183" i="28" s="1"/>
  <c r="F1184" i="28"/>
  <c r="F1185" i="28"/>
  <c r="F1186" i="28"/>
  <c r="F1187" i="28"/>
  <c r="F1188" i="28"/>
  <c r="F1189" i="28"/>
  <c r="N1189" i="28" s="1"/>
  <c r="F1190" i="28"/>
  <c r="F1191" i="28"/>
  <c r="G1191" i="28" s="1"/>
  <c r="F1192" i="28"/>
  <c r="F1193" i="28"/>
  <c r="F1194" i="28"/>
  <c r="F1195" i="28"/>
  <c r="F1196" i="28"/>
  <c r="N1196" i="28" s="1"/>
  <c r="F1197" i="28"/>
  <c r="N1197" i="28" s="1"/>
  <c r="F1198" i="28"/>
  <c r="F1199" i="28"/>
  <c r="G1199" i="28" s="1"/>
  <c r="F1200" i="28"/>
  <c r="F1201" i="28"/>
  <c r="F1202" i="28"/>
  <c r="F1203" i="28"/>
  <c r="F1204" i="28"/>
  <c r="N1204" i="28" s="1"/>
  <c r="F1205" i="28"/>
  <c r="N1205" i="28" s="1"/>
  <c r="F1206" i="28"/>
  <c r="G1206" i="28" s="1"/>
  <c r="F1207" i="28"/>
  <c r="N1207" i="28" s="1"/>
  <c r="F1208" i="28"/>
  <c r="F1209" i="28"/>
  <c r="F1210" i="28"/>
  <c r="G1210" i="28" s="1"/>
  <c r="F1211" i="28"/>
  <c r="G1211" i="28" s="1"/>
  <c r="F1212" i="28"/>
  <c r="N1212" i="28" s="1"/>
  <c r="F1213" i="28"/>
  <c r="N1213" i="28" s="1"/>
  <c r="F1214" i="28"/>
  <c r="G1214" i="28" s="1"/>
  <c r="F1215" i="28"/>
  <c r="N1215" i="28" s="1"/>
  <c r="F1216" i="28"/>
  <c r="F1217" i="28"/>
  <c r="F1218" i="28"/>
  <c r="G1218" i="28" s="1"/>
  <c r="F1219" i="28"/>
  <c r="G1219" i="28" s="1"/>
  <c r="F1220" i="28"/>
  <c r="N1220" i="28" s="1"/>
  <c r="F1221" i="28"/>
  <c r="N1221" i="28" s="1"/>
  <c r="F1222" i="28"/>
  <c r="G1222" i="28" s="1"/>
  <c r="F1223" i="28"/>
  <c r="N1223" i="28" s="1"/>
  <c r="F1224" i="28"/>
  <c r="F1225" i="28"/>
  <c r="F1226" i="28"/>
  <c r="G1226" i="28" s="1"/>
  <c r="F1227" i="28"/>
  <c r="G1227" i="28" s="1"/>
  <c r="F1228" i="28"/>
  <c r="N1228" i="28" s="1"/>
  <c r="F1229" i="28"/>
  <c r="G1229" i="28" s="1"/>
  <c r="F1230" i="28"/>
  <c r="G1230" i="28" s="1"/>
  <c r="F1231" i="28"/>
  <c r="N1231" i="28" s="1"/>
  <c r="F1232" i="28"/>
  <c r="F1233" i="28"/>
  <c r="F1234" i="28"/>
  <c r="G1234" i="28" s="1"/>
  <c r="F1235" i="28"/>
  <c r="G1235" i="28" s="1"/>
  <c r="F1236" i="28"/>
  <c r="N1236" i="28" s="1"/>
  <c r="F1237" i="28"/>
  <c r="N1237" i="28" s="1"/>
  <c r="F1238" i="28"/>
  <c r="G1238" i="28" s="1"/>
  <c r="F1239" i="28"/>
  <c r="F1240" i="28"/>
  <c r="F1241" i="28"/>
  <c r="F1242" i="28"/>
  <c r="G1242" i="28" s="1"/>
  <c r="F1243" i="28"/>
  <c r="G1243" i="28" s="1"/>
  <c r="F1244" i="28"/>
  <c r="N1244" i="28" s="1"/>
  <c r="F1245" i="28"/>
  <c r="G1245" i="28" s="1"/>
  <c r="F1246" i="28"/>
  <c r="G1246" i="28" s="1"/>
  <c r="F1247" i="28"/>
  <c r="F1248" i="28"/>
  <c r="F1249" i="28"/>
  <c r="F1250" i="28"/>
  <c r="G1250" i="28" s="1"/>
  <c r="F1251" i="28"/>
  <c r="N1251" i="28" s="1"/>
  <c r="F1252" i="28"/>
  <c r="N1252" i="28" s="1"/>
  <c r="F1253" i="28"/>
  <c r="N1253" i="28" s="1"/>
  <c r="F1254" i="28"/>
  <c r="G1254" i="28" s="1"/>
  <c r="F1255" i="28"/>
  <c r="F1256" i="28"/>
  <c r="F1257" i="28"/>
  <c r="F1258" i="28"/>
  <c r="G1258" i="28" s="1"/>
  <c r="F1259" i="28"/>
  <c r="G1259" i="28" s="1"/>
  <c r="F1260" i="28"/>
  <c r="N1260" i="28" s="1"/>
  <c r="F1261" i="28"/>
  <c r="G1261" i="28" s="1"/>
  <c r="F1262" i="28"/>
  <c r="G1262" i="28" s="1"/>
  <c r="F1263" i="28"/>
  <c r="F1264" i="28"/>
  <c r="F1265" i="28"/>
  <c r="F1266" i="28"/>
  <c r="G1266" i="28" s="1"/>
  <c r="F1267" i="28"/>
  <c r="N1267" i="28" s="1"/>
  <c r="F1268" i="28"/>
  <c r="N1268" i="28" s="1"/>
  <c r="F1269" i="28"/>
  <c r="N1269" i="28" s="1"/>
  <c r="F1270" i="28"/>
  <c r="G1270" i="28" s="1"/>
  <c r="F1271" i="28"/>
  <c r="G1271" i="28" s="1"/>
  <c r="F1272" i="28"/>
  <c r="F1273" i="28"/>
  <c r="F1274" i="28"/>
  <c r="G1274" i="28" s="1"/>
  <c r="F1275" i="28"/>
  <c r="N1275" i="28" s="1"/>
  <c r="F1276" i="28"/>
  <c r="N1276" i="28" s="1"/>
  <c r="F1277" i="28"/>
  <c r="G1277" i="28" s="1"/>
  <c r="F1278" i="28"/>
  <c r="G1278" i="28" s="1"/>
  <c r="F1279" i="28"/>
  <c r="G1279" i="28" s="1"/>
  <c r="F1280" i="28"/>
  <c r="F1281" i="28"/>
  <c r="F1282" i="28"/>
  <c r="G1282" i="28" s="1"/>
  <c r="F1283" i="28"/>
  <c r="N1283" i="28" s="1"/>
  <c r="F1284" i="28"/>
  <c r="N1284" i="28" s="1"/>
  <c r="F1285" i="28"/>
  <c r="N1285" i="28" s="1"/>
  <c r="F1286" i="28"/>
  <c r="G1286" i="28" s="1"/>
  <c r="F1287" i="28"/>
  <c r="G1287" i="28" s="1"/>
  <c r="F1288" i="28"/>
  <c r="F1289" i="28"/>
  <c r="F1290" i="28"/>
  <c r="G1290" i="28" s="1"/>
  <c r="F1291" i="28"/>
  <c r="N1291" i="28" s="1"/>
  <c r="F1292" i="28"/>
  <c r="N1292" i="28" s="1"/>
  <c r="F1293" i="28"/>
  <c r="G1293" i="28" s="1"/>
  <c r="F1294" i="28"/>
  <c r="G1294" i="28" s="1"/>
  <c r="F1295" i="28"/>
  <c r="G1295" i="28" s="1"/>
  <c r="F1296" i="28"/>
  <c r="F1297" i="28"/>
  <c r="F1298" i="28"/>
  <c r="G1298" i="28" s="1"/>
  <c r="F1299" i="28"/>
  <c r="N1299" i="28" s="1"/>
  <c r="F1300" i="28"/>
  <c r="G1300" i="28" s="1"/>
  <c r="F1301" i="28"/>
  <c r="N1301" i="28" s="1"/>
  <c r="F1302" i="28"/>
  <c r="G1302" i="28" s="1"/>
  <c r="F1303" i="28"/>
  <c r="F1304" i="28"/>
  <c r="F1305" i="28"/>
  <c r="F1306" i="28"/>
  <c r="G1306" i="28" s="1"/>
  <c r="F1307" i="28"/>
  <c r="F1308" i="28"/>
  <c r="N1308" i="28" s="1"/>
  <c r="F1309" i="28"/>
  <c r="G1309" i="28" s="1"/>
  <c r="F1310" i="28"/>
  <c r="G1310" i="28" s="1"/>
  <c r="F1311" i="28"/>
  <c r="G1311" i="28" s="1"/>
  <c r="F1312" i="28"/>
  <c r="F1313" i="28"/>
  <c r="F1314" i="28"/>
  <c r="G1314" i="28" s="1"/>
  <c r="F1315" i="28"/>
  <c r="N1315" i="28" s="1"/>
  <c r="F1316" i="28"/>
  <c r="F1317" i="28"/>
  <c r="N1317" i="28" s="1"/>
  <c r="F1318" i="28"/>
  <c r="G1318" i="28" s="1"/>
  <c r="F1319" i="28"/>
  <c r="F1320" i="28"/>
  <c r="F1321" i="28"/>
  <c r="F1322" i="28"/>
  <c r="G1322" i="28" s="1"/>
  <c r="F1323" i="28"/>
  <c r="F1324" i="28"/>
  <c r="N1324" i="28" s="1"/>
  <c r="F1325" i="28"/>
  <c r="G1325" i="28" s="1"/>
  <c r="F1326" i="28"/>
  <c r="G1326" i="28" s="1"/>
  <c r="F1327" i="28"/>
  <c r="G1327" i="28" s="1"/>
  <c r="F1328" i="28"/>
  <c r="F1329" i="28"/>
  <c r="F1330" i="28"/>
  <c r="G1330" i="28" s="1"/>
  <c r="F1331" i="28"/>
  <c r="N1331" i="28" s="1"/>
  <c r="F1332" i="28"/>
  <c r="F1333" i="28"/>
  <c r="N1333" i="28" s="1"/>
  <c r="F1334" i="28"/>
  <c r="G1334" i="28" s="1"/>
  <c r="F1335" i="28"/>
  <c r="F1336" i="28"/>
  <c r="F1337" i="28"/>
  <c r="F1338" i="28"/>
  <c r="G1338" i="28" s="1"/>
  <c r="F1339" i="28"/>
  <c r="F1340" i="28"/>
  <c r="G1340" i="28" s="1"/>
  <c r="F1341" i="28"/>
  <c r="G1341" i="28" s="1"/>
  <c r="F1342" i="28"/>
  <c r="G1342" i="28" s="1"/>
  <c r="F1343" i="28"/>
  <c r="G1343" i="28" s="1"/>
  <c r="F1344" i="28"/>
  <c r="F1345" i="28"/>
  <c r="F1346" i="28"/>
  <c r="G1346" i="28" s="1"/>
  <c r="F1347" i="28"/>
  <c r="N1347" i="28" s="1"/>
  <c r="F1348" i="28"/>
  <c r="G1348" i="28" s="1"/>
  <c r="F1349" i="28"/>
  <c r="F1350" i="28"/>
  <c r="G1350" i="28" s="1"/>
  <c r="F1351" i="28"/>
  <c r="F1352" i="28"/>
  <c r="F1353" i="28"/>
  <c r="G1353" i="28" s="1"/>
  <c r="F1354" i="28"/>
  <c r="G1354" i="28" s="1"/>
  <c r="F1355" i="28"/>
  <c r="F1356" i="28"/>
  <c r="F1357" i="28"/>
  <c r="F1358" i="28"/>
  <c r="G1358" i="28" s="1"/>
  <c r="F1359" i="28"/>
  <c r="F1360" i="28"/>
  <c r="N1360" i="28" s="1"/>
  <c r="F1361" i="28"/>
  <c r="F1362" i="28"/>
  <c r="G1362" i="28" s="1"/>
  <c r="F1363" i="28"/>
  <c r="N1363" i="28" s="1"/>
  <c r="F1364" i="28"/>
  <c r="N1364" i="28" s="1"/>
  <c r="F1365" i="28"/>
  <c r="F1366" i="28"/>
  <c r="G1366" i="28" s="1"/>
  <c r="F1367" i="28"/>
  <c r="F1368" i="28"/>
  <c r="G1368" i="28" s="1"/>
  <c r="F1369" i="28"/>
  <c r="N1369" i="28" s="1"/>
  <c r="F1370" i="28"/>
  <c r="G1370" i="28" s="1"/>
  <c r="F1371" i="28"/>
  <c r="N1371" i="28" s="1"/>
  <c r="F1372" i="28"/>
  <c r="G1372" i="28" s="1"/>
  <c r="F1373" i="28"/>
  <c r="F1374" i="28"/>
  <c r="G1374" i="28" s="1"/>
  <c r="F1375" i="28"/>
  <c r="F1376" i="28"/>
  <c r="F1377" i="28"/>
  <c r="F1378" i="28"/>
  <c r="G1378" i="28" s="1"/>
  <c r="F1379" i="28"/>
  <c r="F1380" i="28"/>
  <c r="G1380" i="28" s="1"/>
  <c r="F1381" i="28"/>
  <c r="F1382" i="28"/>
  <c r="G1382" i="28" s="1"/>
  <c r="F1383" i="28"/>
  <c r="F1384" i="28"/>
  <c r="F1385" i="28"/>
  <c r="G1385" i="28" s="1"/>
  <c r="F1386" i="28"/>
  <c r="G1386" i="28" s="1"/>
  <c r="F1387" i="28"/>
  <c r="F1388" i="28"/>
  <c r="F1389" i="28"/>
  <c r="F1390" i="28"/>
  <c r="G1390" i="28" s="1"/>
  <c r="F1391" i="28"/>
  <c r="F1392" i="28"/>
  <c r="N1392" i="28" s="1"/>
  <c r="F1393" i="28"/>
  <c r="F1394" i="28"/>
  <c r="G1394" i="28" s="1"/>
  <c r="F1395" i="28"/>
  <c r="G1395" i="28" s="1"/>
  <c r="F1396" i="28"/>
  <c r="F1397" i="28"/>
  <c r="G1397" i="28" s="1"/>
  <c r="F1398" i="28"/>
  <c r="G1398" i="28" s="1"/>
  <c r="F1399" i="28"/>
  <c r="F1400" i="28"/>
  <c r="N1400" i="28" s="1"/>
  <c r="F1401" i="28"/>
  <c r="N1401" i="28" s="1"/>
  <c r="F1402" i="28"/>
  <c r="G1402" i="28" s="1"/>
  <c r="F1403" i="28"/>
  <c r="F1404" i="28"/>
  <c r="N1404" i="28" s="1"/>
  <c r="F1405" i="28"/>
  <c r="F1406" i="28"/>
  <c r="G1406" i="28" s="1"/>
  <c r="F1407" i="28"/>
  <c r="F1408" i="28"/>
  <c r="N1408" i="28" s="1"/>
  <c r="F1409" i="28"/>
  <c r="F1410" i="28"/>
  <c r="N1410" i="28" s="1"/>
  <c r="F1411" i="28"/>
  <c r="G1411" i="28" s="1"/>
  <c r="F1412" i="28"/>
  <c r="N1412" i="28" s="1"/>
  <c r="F1413" i="28"/>
  <c r="N1413" i="28" s="1"/>
  <c r="F1414" i="28"/>
  <c r="F1415" i="28"/>
  <c r="F1416" i="28"/>
  <c r="N1416" i="28" s="1"/>
  <c r="F1417" i="28"/>
  <c r="F1418" i="28"/>
  <c r="F1419" i="28"/>
  <c r="G1419" i="28" s="1"/>
  <c r="F1420" i="28"/>
  <c r="N1420" i="28" s="1"/>
  <c r="F1421" i="28"/>
  <c r="F1422" i="28"/>
  <c r="F1423" i="28"/>
  <c r="F1424" i="28"/>
  <c r="N1424" i="28" s="1"/>
  <c r="F1425" i="28"/>
  <c r="F1426" i="28"/>
  <c r="F1427" i="28"/>
  <c r="F1428" i="28"/>
  <c r="N1428" i="28" s="1"/>
  <c r="F1429" i="28"/>
  <c r="N1429" i="28" s="1"/>
  <c r="F1430" i="28"/>
  <c r="F1431" i="28"/>
  <c r="F1432" i="28"/>
  <c r="N1432" i="28" s="1"/>
  <c r="F1433" i="28"/>
  <c r="F1434" i="28"/>
  <c r="F1435" i="28"/>
  <c r="F1436" i="28"/>
  <c r="N1436" i="28" s="1"/>
  <c r="F1437" i="28"/>
  <c r="F1438" i="28"/>
  <c r="G1438" i="28" s="1"/>
  <c r="F1439" i="28"/>
  <c r="F1440" i="28"/>
  <c r="N1440" i="28" s="1"/>
  <c r="F1441" i="28"/>
  <c r="F1442" i="28"/>
  <c r="N1442" i="28" s="1"/>
  <c r="F1443" i="28"/>
  <c r="G1443" i="28" s="1"/>
  <c r="F1444" i="28"/>
  <c r="N1444" i="28" s="1"/>
  <c r="F1445" i="28"/>
  <c r="N1445" i="28" s="1"/>
  <c r="F1446" i="28"/>
  <c r="F1447" i="28"/>
  <c r="F1448" i="28"/>
  <c r="N1448" i="28" s="1"/>
  <c r="F1449" i="28"/>
  <c r="F1450" i="28"/>
  <c r="F1451" i="28"/>
  <c r="N1451" i="28" s="1"/>
  <c r="F1452" i="28"/>
  <c r="N1452" i="28" s="1"/>
  <c r="F1453" i="28"/>
  <c r="F1454" i="28"/>
  <c r="F1455" i="28"/>
  <c r="F1456" i="28"/>
  <c r="N1456" i="28" s="1"/>
  <c r="F1457" i="28"/>
  <c r="F1458" i="28"/>
  <c r="F1459" i="28"/>
  <c r="F1460" i="28"/>
  <c r="N1460" i="28" s="1"/>
  <c r="F1461" i="28"/>
  <c r="N1461" i="28" s="1"/>
  <c r="F1462" i="28"/>
  <c r="F1463" i="28"/>
  <c r="F1464" i="28"/>
  <c r="N1464" i="28" s="1"/>
  <c r="F1465" i="28"/>
  <c r="F1466" i="28"/>
  <c r="F1467" i="28"/>
  <c r="F1468" i="28"/>
  <c r="G1468" i="28" s="1"/>
  <c r="F1469" i="28"/>
  <c r="F1470" i="28"/>
  <c r="N1470" i="28" s="1"/>
  <c r="F1471" i="28"/>
  <c r="N1471" i="28" s="1"/>
  <c r="F1472" i="28"/>
  <c r="N1472" i="28" s="1"/>
  <c r="F1473" i="28"/>
  <c r="N1473" i="28" s="1"/>
  <c r="F1474" i="28"/>
  <c r="N1474" i="28" s="1"/>
  <c r="F1475" i="28"/>
  <c r="G1475" i="28" s="1"/>
  <c r="F1476" i="28"/>
  <c r="G1476" i="28" s="1"/>
  <c r="F1477" i="28"/>
  <c r="G1477" i="28" s="1"/>
  <c r="F1478" i="28"/>
  <c r="F1479" i="28"/>
  <c r="N1479" i="28" s="1"/>
  <c r="F1480" i="28"/>
  <c r="G1480" i="28" s="1"/>
  <c r="F1481" i="28"/>
  <c r="F1482" i="28"/>
  <c r="F1483" i="28"/>
  <c r="F1484" i="28"/>
  <c r="G1484" i="28" s="1"/>
  <c r="F1485" i="28"/>
  <c r="F1486" i="28"/>
  <c r="F1487" i="28"/>
  <c r="N1487" i="28" s="1"/>
  <c r="F1488" i="28"/>
  <c r="N1488" i="28" s="1"/>
  <c r="F1489" i="28"/>
  <c r="N1489" i="28" s="1"/>
  <c r="F1490" i="28"/>
  <c r="N1490" i="28" s="1"/>
  <c r="F1491" i="28"/>
  <c r="F1492" i="28"/>
  <c r="G1492" i="28" s="1"/>
  <c r="F1493" i="28"/>
  <c r="G1493" i="28" s="1"/>
  <c r="F1494" i="28"/>
  <c r="N1494" i="28" s="1"/>
  <c r="F1495" i="28"/>
  <c r="N1495" i="28" s="1"/>
  <c r="F1496" i="28"/>
  <c r="G1496" i="28" s="1"/>
  <c r="F1497" i="28"/>
  <c r="F1498" i="28"/>
  <c r="F1499" i="28"/>
  <c r="N1499" i="28" s="1"/>
  <c r="F1500" i="28"/>
  <c r="G1500" i="28" s="1"/>
  <c r="F1501" i="28"/>
  <c r="F1502" i="28"/>
  <c r="N1502" i="28" s="1"/>
  <c r="F1503" i="28"/>
  <c r="N1503" i="28" s="1"/>
  <c r="F1504" i="28"/>
  <c r="N1504" i="28" s="1"/>
  <c r="F1505" i="28"/>
  <c r="N1505" i="28" s="1"/>
  <c r="F1506" i="28"/>
  <c r="N1506" i="28" s="1"/>
  <c r="F1507" i="28"/>
  <c r="F1508" i="28"/>
  <c r="G1508" i="28" s="1"/>
  <c r="F1509" i="28"/>
  <c r="G1509" i="28" s="1"/>
  <c r="F1510" i="28"/>
  <c r="N1510" i="28" s="1"/>
  <c r="F1511" i="28"/>
  <c r="N1511" i="28" s="1"/>
  <c r="F1512" i="28"/>
  <c r="G1512" i="28" s="1"/>
  <c r="F1513" i="28"/>
  <c r="F1514" i="28"/>
  <c r="F1515" i="28"/>
  <c r="G1515" i="28" s="1"/>
  <c r="F1516" i="28"/>
  <c r="G1516" i="28" s="1"/>
  <c r="F1517" i="28"/>
  <c r="F1518" i="28"/>
  <c r="F1519" i="28"/>
  <c r="N1519" i="28" s="1"/>
  <c r="F1520" i="28"/>
  <c r="N1520" i="28" s="1"/>
  <c r="F1521" i="28"/>
  <c r="N1521" i="28" s="1"/>
  <c r="F1522" i="28"/>
  <c r="N1522" i="28" s="1"/>
  <c r="F1523" i="28"/>
  <c r="N1523" i="28" s="1"/>
  <c r="F1524" i="28"/>
  <c r="G1524" i="28" s="1"/>
  <c r="F1525" i="28"/>
  <c r="G1525" i="28" s="1"/>
  <c r="F1526" i="28"/>
  <c r="N1526" i="28" s="1"/>
  <c r="F1527" i="28"/>
  <c r="N1527" i="28" s="1"/>
  <c r="F1528" i="28"/>
  <c r="G1528" i="28" s="1"/>
  <c r="F1529" i="28"/>
  <c r="F1530" i="28"/>
  <c r="F1531" i="28"/>
  <c r="F1532" i="28"/>
  <c r="G1532" i="28" s="1"/>
  <c r="F1533" i="28"/>
  <c r="F1534" i="28"/>
  <c r="F1535" i="28"/>
  <c r="N1535" i="28" s="1"/>
  <c r="F1536" i="28"/>
  <c r="N1536" i="28" s="1"/>
  <c r="F1537" i="28"/>
  <c r="N1537" i="28" s="1"/>
  <c r="F1538" i="28"/>
  <c r="N1538" i="28" s="1"/>
  <c r="F1539" i="28"/>
  <c r="G1539" i="28" s="1"/>
  <c r="F1540" i="28"/>
  <c r="G1540" i="28" s="1"/>
  <c r="F1541" i="28"/>
  <c r="G1541" i="28" s="1"/>
  <c r="F1542" i="28"/>
  <c r="F1543" i="28"/>
  <c r="N1543" i="28" s="1"/>
  <c r="F1544" i="28"/>
  <c r="G1544" i="28" s="1"/>
  <c r="F1545" i="28"/>
  <c r="F1546" i="28"/>
  <c r="F1547" i="28"/>
  <c r="F1548" i="28"/>
  <c r="G1548" i="28" s="1"/>
  <c r="F1549" i="28"/>
  <c r="F1550" i="28"/>
  <c r="G1550" i="28" s="1"/>
  <c r="F1551" i="28"/>
  <c r="N1551" i="28" s="1"/>
  <c r="F1552" i="28"/>
  <c r="N1552" i="28" s="1"/>
  <c r="F1553" i="28"/>
  <c r="F1554" i="28"/>
  <c r="N1554" i="28" s="1"/>
  <c r="F1555" i="28"/>
  <c r="F1556" i="28"/>
  <c r="G1556" i="28" s="1"/>
  <c r="F1557" i="28"/>
  <c r="F1558" i="28"/>
  <c r="F1559" i="28"/>
  <c r="N1559" i="28" s="1"/>
  <c r="F1560" i="28"/>
  <c r="G1560" i="28" s="1"/>
  <c r="F1561" i="28"/>
  <c r="G1561" i="28" s="1"/>
  <c r="F1562" i="28"/>
  <c r="F1563" i="28"/>
  <c r="F1564" i="28"/>
  <c r="G1564" i="28" s="1"/>
  <c r="F1565" i="28"/>
  <c r="G1565" i="28" s="1"/>
  <c r="F1566" i="28"/>
  <c r="F1567" i="28"/>
  <c r="N1567" i="28" s="1"/>
  <c r="F1568" i="28"/>
  <c r="F1569" i="28"/>
  <c r="G1569" i="28" s="1"/>
  <c r="F1570" i="28"/>
  <c r="N1570" i="28" s="1"/>
  <c r="F1571" i="28"/>
  <c r="N1571" i="28" s="1"/>
  <c r="F1572" i="28"/>
  <c r="G1572" i="28" s="1"/>
  <c r="F1573" i="28"/>
  <c r="N1573" i="28" s="1"/>
  <c r="F1574" i="28"/>
  <c r="G1574" i="28" s="1"/>
  <c r="F1575" i="28"/>
  <c r="N1575" i="28" s="1"/>
  <c r="F1576" i="28"/>
  <c r="F1577" i="28"/>
  <c r="F1578" i="28"/>
  <c r="F1579" i="28"/>
  <c r="F1580" i="28"/>
  <c r="F1581" i="28"/>
  <c r="F1582" i="28"/>
  <c r="N1582" i="28" s="1"/>
  <c r="F1583" i="28"/>
  <c r="N1583" i="28" s="1"/>
  <c r="F1584" i="28"/>
  <c r="F1585" i="28"/>
  <c r="F1586" i="28"/>
  <c r="F1587" i="28"/>
  <c r="N1587" i="28" s="1"/>
  <c r="F1588" i="28"/>
  <c r="F1589" i="28"/>
  <c r="G1589" i="28" s="1"/>
  <c r="F1590" i="28"/>
  <c r="G1590" i="28" s="1"/>
  <c r="F1591" i="28"/>
  <c r="N1591" i="28" s="1"/>
  <c r="F1592" i="28"/>
  <c r="F1593" i="28"/>
  <c r="F1594" i="28"/>
  <c r="F1595" i="28"/>
  <c r="G1595" i="28" s="1"/>
  <c r="F1596" i="28"/>
  <c r="F1597" i="28"/>
  <c r="G1597" i="28" s="1"/>
  <c r="F1598" i="28"/>
  <c r="F1599" i="28"/>
  <c r="N1599" i="28" s="1"/>
  <c r="F1600" i="28"/>
  <c r="F1601" i="28"/>
  <c r="F1602" i="28"/>
  <c r="N1602" i="28" s="1"/>
  <c r="F1603" i="28"/>
  <c r="F1604" i="28"/>
  <c r="F1605" i="28"/>
  <c r="N1605" i="28" s="1"/>
  <c r="F1606" i="28"/>
  <c r="F1607" i="28"/>
  <c r="N1607" i="28" s="1"/>
  <c r="F1608" i="28"/>
  <c r="F1609" i="28"/>
  <c r="F1610" i="28"/>
  <c r="F1611" i="28"/>
  <c r="G1611" i="28" s="1"/>
  <c r="F1612" i="28"/>
  <c r="F1613" i="28"/>
  <c r="G1613" i="28" s="1"/>
  <c r="F1614" i="28"/>
  <c r="G1614" i="28" s="1"/>
  <c r="F1615" i="28"/>
  <c r="N1615" i="28" s="1"/>
  <c r="F1616" i="28"/>
  <c r="F1617" i="28"/>
  <c r="F1618" i="28"/>
  <c r="F1619" i="28"/>
  <c r="F1620" i="28"/>
  <c r="F1621" i="28"/>
  <c r="N1621" i="28" s="1"/>
  <c r="F1622" i="28"/>
  <c r="N1622" i="28" s="1"/>
  <c r="F1623" i="28"/>
  <c r="N1623" i="28" s="1"/>
  <c r="F1624" i="28"/>
  <c r="F1625" i="28"/>
  <c r="F1626" i="28"/>
  <c r="N1626" i="28" s="1"/>
  <c r="F1627" i="28"/>
  <c r="F1628" i="28"/>
  <c r="F1629" i="28"/>
  <c r="F1630" i="28"/>
  <c r="F1631" i="28"/>
  <c r="G1631" i="28" s="1"/>
  <c r="F1632" i="28"/>
  <c r="F1633" i="28"/>
  <c r="F1634" i="28"/>
  <c r="N1634" i="28" s="1"/>
  <c r="F1635" i="28"/>
  <c r="F1636" i="28"/>
  <c r="F1637" i="28"/>
  <c r="F1638" i="28"/>
  <c r="F1639" i="28"/>
  <c r="N1639" i="28" s="1"/>
  <c r="F1640" i="28"/>
  <c r="F1641" i="28"/>
  <c r="F1642" i="28"/>
  <c r="F1643" i="28"/>
  <c r="F1644" i="28"/>
  <c r="F1645" i="28"/>
  <c r="F1646" i="28"/>
  <c r="N1646" i="28" s="1"/>
  <c r="F1647" i="28"/>
  <c r="F1648" i="28"/>
  <c r="F1649" i="28"/>
  <c r="F1650" i="28"/>
  <c r="F1651" i="28"/>
  <c r="N1651" i="28" s="1"/>
  <c r="F1652" i="28"/>
  <c r="F1653" i="28"/>
  <c r="F1654" i="28"/>
  <c r="F1655" i="28"/>
  <c r="N1655" i="28" s="1"/>
  <c r="F1656" i="28"/>
  <c r="F1657" i="28"/>
  <c r="F1658" i="28"/>
  <c r="G1658" i="28" s="1"/>
  <c r="F1659" i="28"/>
  <c r="F1660" i="28"/>
  <c r="F1661" i="28"/>
  <c r="F1662" i="28"/>
  <c r="N1662" i="28" s="1"/>
  <c r="F1663" i="28"/>
  <c r="F1664" i="28"/>
  <c r="F1665" i="28"/>
  <c r="F1666" i="28"/>
  <c r="F1667" i="28"/>
  <c r="N1667" i="28" s="1"/>
  <c r="F1668" i="28"/>
  <c r="F1669" i="28"/>
  <c r="F1670" i="28"/>
  <c r="F1671" i="28"/>
  <c r="N1671" i="28" s="1"/>
  <c r="F1672" i="28"/>
  <c r="F1673" i="28"/>
  <c r="F1674" i="28"/>
  <c r="F1675" i="28"/>
  <c r="F1676" i="28"/>
  <c r="F1677" i="28"/>
  <c r="F1678" i="28"/>
  <c r="N1678" i="28" s="1"/>
  <c r="F1679" i="28"/>
  <c r="F1680" i="28"/>
  <c r="F1681" i="28"/>
  <c r="F1682" i="28"/>
  <c r="F1683" i="28"/>
  <c r="N1683" i="28" s="1"/>
  <c r="F1684" i="28"/>
  <c r="F1685" i="28"/>
  <c r="F1686" i="28"/>
  <c r="F1687" i="28"/>
  <c r="F1688" i="28"/>
  <c r="F1689" i="28"/>
  <c r="N1689" i="28" s="1"/>
  <c r="F1690" i="28"/>
  <c r="F1691" i="28"/>
  <c r="F1692" i="28"/>
  <c r="G1692" i="28" s="1"/>
  <c r="F1693" i="28"/>
  <c r="G1693" i="28" s="1"/>
  <c r="F1694" i="28"/>
  <c r="F1695" i="28"/>
  <c r="F1696" i="28"/>
  <c r="G1696" i="28" s="1"/>
  <c r="F1697" i="28"/>
  <c r="G1697" i="28" s="1"/>
  <c r="F1698" i="28"/>
  <c r="F1699" i="28"/>
  <c r="F1700" i="28"/>
  <c r="N1700" i="28" s="1"/>
  <c r="F1701" i="28"/>
  <c r="N1701" i="28" s="1"/>
  <c r="F1702" i="28"/>
  <c r="F1703" i="28"/>
  <c r="F1704" i="28"/>
  <c r="N1704" i="28" s="1"/>
  <c r="F1705" i="28"/>
  <c r="N1705" i="28" s="1"/>
  <c r="F1706" i="28"/>
  <c r="F1707" i="28"/>
  <c r="F1708" i="28"/>
  <c r="G1708" i="28" s="1"/>
  <c r="F1709" i="28"/>
  <c r="G1709" i="28" s="1"/>
  <c r="F1710" i="28"/>
  <c r="F1711" i="28"/>
  <c r="F1712" i="28"/>
  <c r="G1712" i="28" s="1"/>
  <c r="F1713" i="28"/>
  <c r="F1714" i="28"/>
  <c r="F1715" i="28"/>
  <c r="F1716" i="28"/>
  <c r="G1716" i="28" s="1"/>
  <c r="F1717" i="28"/>
  <c r="N1717" i="28" s="1"/>
  <c r="F1718" i="28"/>
  <c r="F1719" i="28"/>
  <c r="F1720" i="28"/>
  <c r="F1721" i="28"/>
  <c r="G1721" i="28" s="1"/>
  <c r="F1722" i="28"/>
  <c r="F1723" i="28"/>
  <c r="F1724" i="28"/>
  <c r="G1724" i="28" s="1"/>
  <c r="F1725" i="28"/>
  <c r="G1725" i="28" s="1"/>
  <c r="F1726" i="28"/>
  <c r="F1727" i="28"/>
  <c r="F1728" i="28"/>
  <c r="G1728" i="28" s="1"/>
  <c r="F1729" i="28"/>
  <c r="N1729" i="28" s="1"/>
  <c r="F1730" i="28"/>
  <c r="F1731" i="28"/>
  <c r="F1732" i="28"/>
  <c r="N1732" i="28" s="1"/>
  <c r="F1733" i="28"/>
  <c r="F1734" i="28"/>
  <c r="F1735" i="28"/>
  <c r="F1736" i="28"/>
  <c r="F1737" i="28"/>
  <c r="F1738" i="28"/>
  <c r="F1739" i="28"/>
  <c r="F1740" i="28"/>
  <c r="G1740" i="28" s="1"/>
  <c r="F1741" i="28"/>
  <c r="G1741" i="28" s="1"/>
  <c r="F1742" i="28"/>
  <c r="N1742" i="28" s="1"/>
  <c r="F1743" i="28"/>
  <c r="F1744" i="28"/>
  <c r="G1744" i="28" s="1"/>
  <c r="F1745" i="28"/>
  <c r="F1746" i="28"/>
  <c r="F1747" i="28"/>
  <c r="F1748" i="28"/>
  <c r="G1748" i="28" s="1"/>
  <c r="F1749" i="28"/>
  <c r="G1749" i="28" s="1"/>
  <c r="F1750" i="28"/>
  <c r="N1750" i="28" s="1"/>
  <c r="F1751" i="28"/>
  <c r="G1751" i="28" s="1"/>
  <c r="F1752" i="28"/>
  <c r="G1752" i="28" s="1"/>
  <c r="F1753" i="28"/>
  <c r="F1754" i="28"/>
  <c r="F1755" i="28"/>
  <c r="G1755" i="28" s="1"/>
  <c r="F1756" i="28"/>
  <c r="G1756" i="28" s="1"/>
  <c r="F1757" i="28"/>
  <c r="F1758" i="28"/>
  <c r="N1758" i="28" s="1"/>
  <c r="F1759" i="28"/>
  <c r="G1759" i="28" s="1"/>
  <c r="F1760" i="28"/>
  <c r="G1760" i="28" s="1"/>
  <c r="F1761" i="28"/>
  <c r="F1762" i="28"/>
  <c r="F1763" i="28"/>
  <c r="G1763" i="28" s="1"/>
  <c r="F1764" i="28"/>
  <c r="G1764" i="28" s="1"/>
  <c r="F1765" i="28"/>
  <c r="G1765" i="28" s="1"/>
  <c r="F1766" i="28"/>
  <c r="N1766" i="28" s="1"/>
  <c r="F1767" i="28"/>
  <c r="G1767" i="28" s="1"/>
  <c r="F1768" i="28"/>
  <c r="G1768" i="28" s="1"/>
  <c r="F1769" i="28"/>
  <c r="F1770" i="28"/>
  <c r="F1771" i="28"/>
  <c r="G1771" i="28" s="1"/>
  <c r="F1772" i="28"/>
  <c r="G1772" i="28" s="1"/>
  <c r="F1773" i="28"/>
  <c r="F1774" i="28"/>
  <c r="N1774" i="28" s="1"/>
  <c r="F1775" i="28"/>
  <c r="G1775" i="28" s="1"/>
  <c r="F1776" i="28"/>
  <c r="G1776" i="28" s="1"/>
  <c r="F1777" i="28"/>
  <c r="F1778" i="28"/>
  <c r="F1779" i="28"/>
  <c r="G1779" i="28" s="1"/>
  <c r="F1780" i="28"/>
  <c r="G1780" i="28" s="1"/>
  <c r="F1781" i="28"/>
  <c r="G1781" i="28" s="1"/>
  <c r="F1782" i="28"/>
  <c r="N1782" i="28" s="1"/>
  <c r="F1783" i="28"/>
  <c r="G1783" i="28" s="1"/>
  <c r="F1784" i="28"/>
  <c r="G1784" i="28" s="1"/>
  <c r="F1785" i="28"/>
  <c r="F1786" i="28"/>
  <c r="F1787" i="28"/>
  <c r="G1787" i="28" s="1"/>
  <c r="F1788" i="28"/>
  <c r="G1788" i="28" s="1"/>
  <c r="F1789" i="28"/>
  <c r="F1790" i="28"/>
  <c r="N1790" i="28" s="1"/>
  <c r="F1791" i="28"/>
  <c r="G1791" i="28" s="1"/>
  <c r="F1792" i="28"/>
  <c r="G1792" i="28" s="1"/>
  <c r="F1793" i="28"/>
  <c r="F1794" i="28"/>
  <c r="F1795" i="28"/>
  <c r="G1795" i="28" s="1"/>
  <c r="F1796" i="28"/>
  <c r="G1796" i="28" s="1"/>
  <c r="F1797" i="28"/>
  <c r="G1797" i="28" s="1"/>
  <c r="F1798" i="28"/>
  <c r="N1798" i="28" s="1"/>
  <c r="F1799" i="28"/>
  <c r="G1799" i="28" s="1"/>
  <c r="F1800" i="28"/>
  <c r="G1800" i="28" s="1"/>
  <c r="F1801" i="28"/>
  <c r="F1802" i="28"/>
  <c r="F1803" i="28"/>
  <c r="G1803" i="28" s="1"/>
  <c r="F1804" i="28"/>
  <c r="G1804" i="28" s="1"/>
  <c r="F1805" i="28"/>
  <c r="F1806" i="28"/>
  <c r="N1806" i="28" s="1"/>
  <c r="F1807" i="28"/>
  <c r="G1807" i="28" s="1"/>
  <c r="F1808" i="28"/>
  <c r="G1808" i="28" s="1"/>
  <c r="F1809" i="28"/>
  <c r="F1810" i="28"/>
  <c r="F1811" i="28"/>
  <c r="G1811" i="28" s="1"/>
  <c r="F1812" i="28"/>
  <c r="G1812" i="28" s="1"/>
  <c r="F1813" i="28"/>
  <c r="G1813" i="28" s="1"/>
  <c r="F1814" i="28"/>
  <c r="N1814" i="28" s="1"/>
  <c r="F1815" i="28"/>
  <c r="G1815" i="28" s="1"/>
  <c r="F1816" i="28"/>
  <c r="G1816" i="28" s="1"/>
  <c r="F1817" i="28"/>
  <c r="F1818" i="28"/>
  <c r="F1819" i="28"/>
  <c r="F1820" i="28"/>
  <c r="G1820" i="28" s="1"/>
  <c r="F1821" i="28"/>
  <c r="F1822" i="28"/>
  <c r="N1822" i="28" s="1"/>
  <c r="F1823" i="28"/>
  <c r="G1823" i="28" s="1"/>
  <c r="F1824" i="28"/>
  <c r="G1824" i="28" s="1"/>
  <c r="F1825" i="28"/>
  <c r="F1826" i="28"/>
  <c r="F1827" i="28"/>
  <c r="G1827" i="28" s="1"/>
  <c r="F1828" i="28"/>
  <c r="N1828" i="28" s="1"/>
  <c r="F1829" i="28"/>
  <c r="G1829" i="28" s="1"/>
  <c r="F1830" i="28"/>
  <c r="N1830" i="28" s="1"/>
  <c r="F1831" i="28"/>
  <c r="N1831" i="28" s="1"/>
  <c r="F1832" i="28"/>
  <c r="N1832" i="28" s="1"/>
  <c r="F1833" i="28"/>
  <c r="G1833" i="28" s="1"/>
  <c r="F1834" i="28"/>
  <c r="N1834" i="28" s="1"/>
  <c r="F1835" i="28"/>
  <c r="N1835" i="28" s="1"/>
  <c r="F1836" i="28"/>
  <c r="N1836" i="28" s="1"/>
  <c r="F1837" i="28"/>
  <c r="G1837" i="28" s="1"/>
  <c r="F1838" i="28"/>
  <c r="G1838" i="28" s="1"/>
  <c r="F1839" i="28"/>
  <c r="G1839" i="28" s="1"/>
  <c r="F1840" i="28"/>
  <c r="N1840" i="28" s="1"/>
  <c r="F1841" i="28"/>
  <c r="G1841" i="28" s="1"/>
  <c r="F1842" i="28"/>
  <c r="N1842" i="28" s="1"/>
  <c r="F1843" i="28"/>
  <c r="G1843" i="28" s="1"/>
  <c r="F1844" i="28"/>
  <c r="F1845" i="28"/>
  <c r="G1845" i="28" s="1"/>
  <c r="F1846" i="28"/>
  <c r="F1847" i="28"/>
  <c r="N1847" i="28" s="1"/>
  <c r="F1848" i="28"/>
  <c r="N1848" i="28" s="1"/>
  <c r="F1849" i="28"/>
  <c r="N1849" i="28" s="1"/>
  <c r="F1850" i="28"/>
  <c r="F1851" i="28"/>
  <c r="N1851" i="28" s="1"/>
  <c r="F1852" i="28"/>
  <c r="N1852" i="28" s="1"/>
  <c r="F1853" i="28"/>
  <c r="G1853" i="28" s="1"/>
  <c r="F1854" i="28"/>
  <c r="F1855" i="28"/>
  <c r="G1855" i="28" s="1"/>
  <c r="F1856" i="28"/>
  <c r="N1856" i="28" s="1"/>
  <c r="F1857" i="28"/>
  <c r="G1857" i="28" s="1"/>
  <c r="F1858" i="28"/>
  <c r="N1858" i="28" s="1"/>
  <c r="F1859" i="28"/>
  <c r="F1860" i="28"/>
  <c r="N1860" i="28" s="1"/>
  <c r="F1861" i="28"/>
  <c r="G1861" i="28" s="1"/>
  <c r="F1862" i="28"/>
  <c r="F1863" i="28"/>
  <c r="N1863" i="28" s="1"/>
  <c r="F1864" i="28"/>
  <c r="G1864" i="28" s="1"/>
  <c r="F1865" i="28"/>
  <c r="G1865" i="28" s="1"/>
  <c r="F1866" i="28"/>
  <c r="N1866" i="28" s="1"/>
  <c r="F1867" i="28"/>
  <c r="G1867" i="28" s="1"/>
  <c r="F1868" i="28"/>
  <c r="G1868" i="28" s="1"/>
  <c r="F1869" i="28"/>
  <c r="G1869" i="28" s="1"/>
  <c r="F1870" i="28"/>
  <c r="F1871" i="28"/>
  <c r="G1871" i="28" s="1"/>
  <c r="F1872" i="28"/>
  <c r="F1873" i="28"/>
  <c r="G1873" i="28" s="1"/>
  <c r="F1874" i="28"/>
  <c r="F1875" i="28"/>
  <c r="G1875" i="28" s="1"/>
  <c r="F1876" i="28"/>
  <c r="N1876" i="28" s="1"/>
  <c r="F1877" i="28"/>
  <c r="F1878" i="28"/>
  <c r="F1879" i="28"/>
  <c r="G1879" i="28" s="1"/>
  <c r="F1880" i="28"/>
  <c r="F1881" i="28"/>
  <c r="G1881" i="28" s="1"/>
  <c r="F1882" i="28"/>
  <c r="F1883" i="28"/>
  <c r="G1883" i="28" s="1"/>
  <c r="F1884" i="28"/>
  <c r="N1884" i="28" s="1"/>
  <c r="F1885" i="28"/>
  <c r="G1885" i="28" s="1"/>
  <c r="F1886" i="28"/>
  <c r="N1886" i="28" s="1"/>
  <c r="F1887" i="28"/>
  <c r="F1888" i="28"/>
  <c r="N1888" i="28" s="1"/>
  <c r="F1889" i="28"/>
  <c r="F1890" i="28"/>
  <c r="F1891" i="28"/>
  <c r="F1892" i="28"/>
  <c r="F1893" i="28"/>
  <c r="F1894" i="28"/>
  <c r="N1894" i="28" s="1"/>
  <c r="F1895" i="28"/>
  <c r="F1896" i="28"/>
  <c r="F1897" i="28"/>
  <c r="F1898" i="28"/>
  <c r="N1898" i="28" s="1"/>
  <c r="F1899" i="28"/>
  <c r="F1900" i="28"/>
  <c r="F1901" i="28"/>
  <c r="F1902" i="28"/>
  <c r="N1902" i="28" s="1"/>
  <c r="F1903" i="28"/>
  <c r="F1904" i="28"/>
  <c r="F1905" i="28"/>
  <c r="F1906" i="28"/>
  <c r="F1907" i="28"/>
  <c r="F1908" i="28"/>
  <c r="F1909" i="28"/>
  <c r="N1909" i="28" s="1"/>
  <c r="F1910" i="28"/>
  <c r="N1910" i="28" s="1"/>
  <c r="F1911" i="28"/>
  <c r="F1912" i="28"/>
  <c r="F1913" i="28"/>
  <c r="F1914" i="28"/>
  <c r="F1915" i="28"/>
  <c r="F1916" i="28"/>
  <c r="F1917" i="28"/>
  <c r="F1918" i="28"/>
  <c r="N1918" i="28" s="1"/>
  <c r="F1919" i="28"/>
  <c r="F1920" i="28"/>
  <c r="F1921" i="28"/>
  <c r="F1922" i="28"/>
  <c r="F1923" i="28"/>
  <c r="F1924" i="28"/>
  <c r="F1925" i="28"/>
  <c r="N1925" i="28" s="1"/>
  <c r="F1926" i="28"/>
  <c r="N1926" i="28" s="1"/>
  <c r="F1927" i="28"/>
  <c r="F1928" i="28"/>
  <c r="G1928" i="28" s="1"/>
  <c r="F1929" i="28"/>
  <c r="F1930" i="28"/>
  <c r="N1930" i="28" s="1"/>
  <c r="F1931" i="28"/>
  <c r="F1932" i="28"/>
  <c r="F1933" i="28"/>
  <c r="F1934" i="28"/>
  <c r="N1934" i="28" s="1"/>
  <c r="F1935" i="28"/>
  <c r="F1936" i="28"/>
  <c r="N1936" i="28" s="1"/>
  <c r="F1937" i="28"/>
  <c r="F1938" i="28"/>
  <c r="F1939" i="28"/>
  <c r="F1940" i="28"/>
  <c r="F1941" i="28"/>
  <c r="G1941" i="28" s="1"/>
  <c r="F1942" i="28"/>
  <c r="F1943" i="28"/>
  <c r="F1944" i="28"/>
  <c r="F1945" i="28"/>
  <c r="F1946" i="28"/>
  <c r="N1946" i="28" s="1"/>
  <c r="F1947" i="28"/>
  <c r="F1948" i="28"/>
  <c r="N1948" i="28" s="1"/>
  <c r="F1949" i="28"/>
  <c r="G1949" i="28" s="1"/>
  <c r="F1950" i="28"/>
  <c r="N1950" i="28" s="1"/>
  <c r="F1951" i="28"/>
  <c r="F1952" i="28"/>
  <c r="F1953" i="28"/>
  <c r="F1954" i="28"/>
  <c r="F1955" i="28"/>
  <c r="F1956" i="28"/>
  <c r="F1957" i="28"/>
  <c r="G1957" i="28" s="1"/>
  <c r="F1958" i="28"/>
  <c r="F1959" i="28"/>
  <c r="F1960" i="28"/>
  <c r="F1961" i="28"/>
  <c r="F1962" i="28"/>
  <c r="N1962" i="28" s="1"/>
  <c r="F1963" i="28"/>
  <c r="F1964" i="28"/>
  <c r="N1964" i="28" s="1"/>
  <c r="F1965" i="28"/>
  <c r="N1965" i="28" s="1"/>
  <c r="F1966" i="28"/>
  <c r="F1967" i="28"/>
  <c r="N1967" i="28" s="1"/>
  <c r="F1968" i="28"/>
  <c r="F1969" i="28"/>
  <c r="F1970" i="28"/>
  <c r="F1971" i="28"/>
  <c r="N1971" i="28" s="1"/>
  <c r="F1972" i="28"/>
  <c r="F1973" i="28"/>
  <c r="G1973" i="28" s="1"/>
  <c r="F1974" i="28"/>
  <c r="F1975" i="28"/>
  <c r="N1975" i="28" s="1"/>
  <c r="F1976" i="28"/>
  <c r="N1976" i="28" s="1"/>
  <c r="F1977" i="28"/>
  <c r="F1978" i="28"/>
  <c r="G1978" i="28" s="1"/>
  <c r="F1979" i="28"/>
  <c r="N1979" i="28" s="1"/>
  <c r="F1980" i="28"/>
  <c r="N1980" i="28" s="1"/>
  <c r="F1981" i="28"/>
  <c r="N1981" i="28" s="1"/>
  <c r="F1982" i="28"/>
  <c r="G1982" i="28" s="1"/>
  <c r="F1983" i="28"/>
  <c r="F1984" i="28"/>
  <c r="G1984" i="28" s="1"/>
  <c r="F1985" i="28"/>
  <c r="F1986" i="28"/>
  <c r="G1986" i="28" s="1"/>
  <c r="F1987" i="28"/>
  <c r="F1988" i="28"/>
  <c r="F1989" i="28"/>
  <c r="N1989" i="28" s="1"/>
  <c r="F1990" i="28"/>
  <c r="F1991" i="28"/>
  <c r="F1992" i="28"/>
  <c r="N1992" i="28" s="1"/>
  <c r="F1993" i="28"/>
  <c r="F1994" i="28"/>
  <c r="G1994" i="28" s="1"/>
  <c r="F1995" i="28"/>
  <c r="G1995" i="28" s="1"/>
  <c r="F1996" i="28"/>
  <c r="F1997" i="28"/>
  <c r="N1997" i="28" s="1"/>
  <c r="F1998" i="28"/>
  <c r="G1998" i="28" s="1"/>
  <c r="F1999" i="28"/>
  <c r="N1999" i="28" s="1"/>
  <c r="F2000" i="28"/>
  <c r="G2000" i="28" s="1"/>
  <c r="F2001" i="28"/>
  <c r="F2002" i="28"/>
  <c r="G2002" i="28" s="1"/>
  <c r="F2003" i="28"/>
  <c r="F2004" i="28"/>
  <c r="F2005" i="28"/>
  <c r="N2005" i="28" s="1"/>
  <c r="F2006" i="28"/>
  <c r="F2007" i="28"/>
  <c r="F2008" i="28"/>
  <c r="N2008" i="28" s="1"/>
  <c r="F2009" i="28"/>
  <c r="F2010" i="28"/>
  <c r="G2010" i="28" s="1"/>
  <c r="F2011" i="28"/>
  <c r="G2011" i="28" s="1"/>
  <c r="F2012" i="28"/>
  <c r="F2013" i="28"/>
  <c r="N2013" i="28" s="1"/>
  <c r="F2014" i="28"/>
  <c r="G2014" i="28" s="1"/>
  <c r="F2015" i="28"/>
  <c r="N2015" i="28" s="1"/>
  <c r="F2016" i="28"/>
  <c r="F2017" i="28"/>
  <c r="F2018" i="28"/>
  <c r="G2018" i="28" s="1"/>
  <c r="F2019" i="28"/>
  <c r="N2019" i="28" s="1"/>
  <c r="F2020" i="28"/>
  <c r="G2020" i="28" s="1"/>
  <c r="F2021" i="28"/>
  <c r="N2021" i="28" s="1"/>
  <c r="F2022" i="28"/>
  <c r="N2022" i="28" s="1"/>
  <c r="F2023" i="28"/>
  <c r="N2023" i="28" s="1"/>
  <c r="F2024" i="28"/>
  <c r="N2024" i="28" s="1"/>
  <c r="F2025" i="28"/>
  <c r="F2026" i="28"/>
  <c r="F2027" i="28"/>
  <c r="F2028" i="28"/>
  <c r="G2028" i="28" s="1"/>
  <c r="F2029" i="28"/>
  <c r="F2030" i="28"/>
  <c r="G2030" i="28" s="1"/>
  <c r="F2031" i="28"/>
  <c r="N2031" i="28" s="1"/>
  <c r="F2032" i="28"/>
  <c r="N2032" i="28" s="1"/>
  <c r="F2033" i="28"/>
  <c r="F2034" i="28"/>
  <c r="G2034" i="28" s="1"/>
  <c r="F2035" i="28"/>
  <c r="N2035" i="28" s="1"/>
  <c r="F2036" i="28"/>
  <c r="G2036" i="28" s="1"/>
  <c r="F2037" i="28"/>
  <c r="F2038" i="28"/>
  <c r="G2038" i="28" s="1"/>
  <c r="F2039" i="28"/>
  <c r="N2039" i="28" s="1"/>
  <c r="F2040" i="28"/>
  <c r="N2040" i="28" s="1"/>
  <c r="F2041" i="28"/>
  <c r="F2042" i="28"/>
  <c r="G2042" i="28" s="1"/>
  <c r="F2043" i="28"/>
  <c r="F2044" i="28"/>
  <c r="F2045" i="28"/>
  <c r="F2046" i="28"/>
  <c r="G2046" i="28" s="1"/>
  <c r="F2047" i="28"/>
  <c r="N2047" i="28" s="1"/>
  <c r="F2048" i="28"/>
  <c r="N2048" i="28" s="1"/>
  <c r="F2049" i="28"/>
  <c r="F2050" i="28"/>
  <c r="G2050" i="28" s="1"/>
  <c r="F2051" i="28"/>
  <c r="N2051" i="28" s="1"/>
  <c r="F2052" i="28"/>
  <c r="G2052" i="28" s="1"/>
  <c r="F2053" i="28"/>
  <c r="F2054" i="28"/>
  <c r="G2054" i="28" s="1"/>
  <c r="F2055" i="28"/>
  <c r="N2055" i="28" s="1"/>
  <c r="F2056" i="28"/>
  <c r="N2056" i="28" s="1"/>
  <c r="F2057" i="28"/>
  <c r="F2058" i="28"/>
  <c r="G2058" i="28" s="1"/>
  <c r="F2059" i="28"/>
  <c r="G2059" i="28" s="1"/>
  <c r="F2060" i="28"/>
  <c r="G2060" i="28" s="1"/>
  <c r="F2061" i="28"/>
  <c r="F2062" i="28"/>
  <c r="F2063" i="28"/>
  <c r="F2064" i="28"/>
  <c r="F2065" i="28"/>
  <c r="F2066" i="28"/>
  <c r="G2066" i="28" s="1"/>
  <c r="F2067" i="28"/>
  <c r="F2068" i="28"/>
  <c r="F2069" i="28"/>
  <c r="F2070" i="28"/>
  <c r="G2070" i="28" s="1"/>
  <c r="F2071" i="28"/>
  <c r="F2072" i="28"/>
  <c r="F2073" i="28"/>
  <c r="F2074" i="28"/>
  <c r="G2074" i="28" s="1"/>
  <c r="F2075" i="28"/>
  <c r="G2075" i="28" s="1"/>
  <c r="F2076" i="28"/>
  <c r="G2076" i="28" s="1"/>
  <c r="F2077" i="28"/>
  <c r="F2078" i="28"/>
  <c r="G2078" i="28" s="1"/>
  <c r="F2079" i="28"/>
  <c r="G2079" i="28" s="1"/>
  <c r="F2080" i="28"/>
  <c r="F2081" i="28"/>
  <c r="F2082" i="28"/>
  <c r="G2082" i="28" s="1"/>
  <c r="F2083" i="28"/>
  <c r="F2084" i="28"/>
  <c r="N2084" i="28" s="1"/>
  <c r="F2085" i="28"/>
  <c r="F2086" i="28"/>
  <c r="G2086" i="28" s="1"/>
  <c r="F2087" i="28"/>
  <c r="F2088" i="28"/>
  <c r="F2089" i="28"/>
  <c r="N2089" i="28" s="1"/>
  <c r="F2090" i="28"/>
  <c r="G2090" i="28" s="1"/>
  <c r="F2091" i="28"/>
  <c r="G2091" i="28" s="1"/>
  <c r="F2092" i="28"/>
  <c r="F2093" i="28"/>
  <c r="N2093" i="28" s="1"/>
  <c r="F2094" i="28"/>
  <c r="G2094" i="28" s="1"/>
  <c r="F2095" i="28"/>
  <c r="N2095" i="28" s="1"/>
  <c r="F2096" i="28"/>
  <c r="N2096" i="28" s="1"/>
  <c r="F2097" i="28"/>
  <c r="N2097" i="28" s="1"/>
  <c r="F2098" i="28"/>
  <c r="G2098" i="28" s="1"/>
  <c r="F2099" i="28"/>
  <c r="F2100" i="28"/>
  <c r="F2101" i="28"/>
  <c r="N2101" i="28" s="1"/>
  <c r="F2102" i="28"/>
  <c r="G2102" i="28" s="1"/>
  <c r="F2103" i="28"/>
  <c r="N2103" i="28" s="1"/>
  <c r="F2104" i="28"/>
  <c r="F2105" i="28"/>
  <c r="N2105" i="28" s="1"/>
  <c r="F2106" i="28"/>
  <c r="G2106" i="28" s="1"/>
  <c r="F2107" i="28"/>
  <c r="G2107" i="28" s="1"/>
  <c r="F2108" i="28"/>
  <c r="N2108" i="28" s="1"/>
  <c r="F2109" i="28"/>
  <c r="N2109" i="28" s="1"/>
  <c r="F2110" i="28"/>
  <c r="G2110" i="28" s="1"/>
  <c r="F2111" i="28"/>
  <c r="F2112" i="28"/>
  <c r="F2113" i="28"/>
  <c r="N2113" i="28" s="1"/>
  <c r="F2114" i="28"/>
  <c r="G2114" i="28" s="1"/>
  <c r="F2115" i="28"/>
  <c r="G2115" i="28" s="1"/>
  <c r="F2116" i="28"/>
  <c r="F2117" i="28"/>
  <c r="N2117" i="28" s="1"/>
  <c r="F2118" i="28"/>
  <c r="G2118" i="28" s="1"/>
  <c r="F2119" i="28"/>
  <c r="N2119" i="28" s="1"/>
  <c r="F2120" i="28"/>
  <c r="G2120" i="28" s="1"/>
  <c r="F2121" i="28"/>
  <c r="N2121" i="28" s="1"/>
  <c r="F2122" i="28"/>
  <c r="G2122" i="28" s="1"/>
  <c r="F2123" i="28"/>
  <c r="F2124" i="28"/>
  <c r="F2125" i="28"/>
  <c r="N2125" i="28" s="1"/>
  <c r="F2126" i="28"/>
  <c r="G2126" i="28" s="1"/>
  <c r="F2127" i="28"/>
  <c r="F2128" i="28"/>
  <c r="N2128" i="28" s="1"/>
  <c r="F2129" i="28"/>
  <c r="N2129" i="28" s="1"/>
  <c r="F2130" i="28"/>
  <c r="G2130" i="28" s="1"/>
  <c r="F2131" i="28"/>
  <c r="G2131" i="28" s="1"/>
  <c r="F2132" i="28"/>
  <c r="N2132" i="28" s="1"/>
  <c r="F2133" i="28"/>
  <c r="N2133" i="28" s="1"/>
  <c r="F2134" i="28"/>
  <c r="G2134" i="28" s="1"/>
  <c r="F2135" i="28"/>
  <c r="N2135" i="28" s="1"/>
  <c r="F2136" i="28"/>
  <c r="F2137" i="28"/>
  <c r="N2137" i="28" s="1"/>
  <c r="F2138" i="28"/>
  <c r="G2138" i="28" s="1"/>
  <c r="F2139" i="28"/>
  <c r="F2140" i="28"/>
  <c r="N2140" i="28" s="1"/>
  <c r="F2141" i="28"/>
  <c r="N2141" i="28" s="1"/>
  <c r="F2142" i="28"/>
  <c r="G2142" i="28" s="1"/>
  <c r="F2143" i="28"/>
  <c r="F2144" i="28"/>
  <c r="G2144" i="28" s="1"/>
  <c r="F2145" i="28"/>
  <c r="N2145" i="28" s="1"/>
  <c r="F2146" i="28"/>
  <c r="G2146" i="28" s="1"/>
  <c r="F2147" i="28"/>
  <c r="G2147" i="28" s="1"/>
  <c r="F2148" i="28"/>
  <c r="F2149" i="28"/>
  <c r="N2149" i="28" s="1"/>
  <c r="F2150" i="28"/>
  <c r="G2150" i="28" s="1"/>
  <c r="F2151" i="28"/>
  <c r="N2151" i="28" s="1"/>
  <c r="F2152" i="28"/>
  <c r="N2152" i="28" s="1"/>
  <c r="F2153" i="28"/>
  <c r="N2153" i="28" s="1"/>
  <c r="F2154" i="28"/>
  <c r="G2154" i="28" s="1"/>
  <c r="F2155" i="28"/>
  <c r="N2155" i="28" s="1"/>
  <c r="F2156" i="28"/>
  <c r="F2157" i="28"/>
  <c r="N2157" i="28" s="1"/>
  <c r="F2158" i="28"/>
  <c r="G2158" i="28" s="1"/>
  <c r="F2159" i="28"/>
  <c r="G2159" i="28" s="1"/>
  <c r="F2160" i="28"/>
  <c r="N2160" i="28" s="1"/>
  <c r="F2161" i="28"/>
  <c r="N2161" i="28" s="1"/>
  <c r="F2162" i="28"/>
  <c r="G2162" i="28" s="1"/>
  <c r="F2163" i="28"/>
  <c r="G2163" i="28" s="1"/>
  <c r="F2164" i="28"/>
  <c r="N2164" i="28" s="1"/>
  <c r="F2165" i="28"/>
  <c r="N2165" i="28" s="1"/>
  <c r="F2166" i="28"/>
  <c r="G2166" i="28" s="1"/>
  <c r="F2167" i="28"/>
  <c r="G2167" i="28" s="1"/>
  <c r="F2168" i="28"/>
  <c r="F2169" i="28"/>
  <c r="N2169" i="28" s="1"/>
  <c r="F2170" i="28"/>
  <c r="G2170" i="28" s="1"/>
  <c r="F2171" i="28"/>
  <c r="N2171" i="28" s="1"/>
  <c r="F2172" i="28"/>
  <c r="F2173" i="28"/>
  <c r="N2173" i="28" s="1"/>
  <c r="F2174" i="28"/>
  <c r="G2174" i="28" s="1"/>
  <c r="F2175" i="28"/>
  <c r="F2176" i="28"/>
  <c r="F2177" i="28"/>
  <c r="N2177" i="28" s="1"/>
  <c r="F2178" i="28"/>
  <c r="G2178" i="28" s="1"/>
  <c r="F2179" i="28"/>
  <c r="N2179" i="28" s="1"/>
  <c r="F2180" i="28"/>
  <c r="F2181" i="28"/>
  <c r="N2181" i="28" s="1"/>
  <c r="F2182" i="28"/>
  <c r="G2182" i="28" s="1"/>
  <c r="F2183" i="28"/>
  <c r="G2183" i="28" s="1"/>
  <c r="F2184" i="28"/>
  <c r="F2185" i="28"/>
  <c r="N2185" i="28" s="1"/>
  <c r="F2186" i="28"/>
  <c r="G2186" i="28" s="1"/>
  <c r="F2187" i="28"/>
  <c r="N2187" i="28" s="1"/>
  <c r="F2188" i="28"/>
  <c r="G2188" i="28" s="1"/>
  <c r="F2189" i="28"/>
  <c r="N2189" i="28" s="1"/>
  <c r="F2190" i="28"/>
  <c r="F2191" i="28"/>
  <c r="N2191" i="28" s="1"/>
  <c r="F2192" i="28"/>
  <c r="F2193" i="28"/>
  <c r="N2193" i="28" s="1"/>
  <c r="F2194" i="28"/>
  <c r="N2194" i="28" s="1"/>
  <c r="F2195" i="28"/>
  <c r="N2195" i="28" s="1"/>
  <c r="F2196" i="28"/>
  <c r="G2196" i="28" s="1"/>
  <c r="F2197" i="28"/>
  <c r="G2197" i="28" s="1"/>
  <c r="F2198" i="28"/>
  <c r="N2198" i="28" s="1"/>
  <c r="F2199" i="28"/>
  <c r="N2199" i="28" s="1"/>
  <c r="F2200" i="28"/>
  <c r="G2200" i="28" s="1"/>
  <c r="F2201" i="28"/>
  <c r="G2201" i="28" s="1"/>
  <c r="F2202" i="28"/>
  <c r="G2202" i="28" s="1"/>
  <c r="F2203" i="28"/>
  <c r="N2203" i="28" s="1"/>
  <c r="F2204" i="28"/>
  <c r="G2204" i="28" s="1"/>
  <c r="F2205" i="28"/>
  <c r="N2205" i="28" s="1"/>
  <c r="F2206" i="28"/>
  <c r="F2207" i="28"/>
  <c r="N2207" i="28" s="1"/>
  <c r="F2208" i="28"/>
  <c r="F2209" i="28"/>
  <c r="G2209" i="28" s="1"/>
  <c r="F2210" i="28"/>
  <c r="N2210" i="28" s="1"/>
  <c r="F2211" i="28"/>
  <c r="N2211" i="28" s="1"/>
  <c r="F2212" i="28"/>
  <c r="G2212" i="28" s="1"/>
  <c r="F2213" i="28"/>
  <c r="N2213" i="28" s="1"/>
  <c r="F2214" i="28"/>
  <c r="N2214" i="28" s="1"/>
  <c r="F2215" i="28"/>
  <c r="N2215" i="28" s="1"/>
  <c r="F2216" i="28"/>
  <c r="G2216" i="28" s="1"/>
  <c r="F2217" i="28"/>
  <c r="F2218" i="28"/>
  <c r="N2218" i="28" s="1"/>
  <c r="F2219" i="28"/>
  <c r="N2219" i="28" s="1"/>
  <c r="F2220" i="28"/>
  <c r="G2220" i="28" s="1"/>
  <c r="F2221" i="28"/>
  <c r="N2221" i="28" s="1"/>
  <c r="F2222" i="28"/>
  <c r="F2223" i="28"/>
  <c r="F2224" i="28"/>
  <c r="N2224" i="28" s="1"/>
  <c r="F2225" i="28"/>
  <c r="N2225" i="28" s="1"/>
  <c r="F2226" i="28"/>
  <c r="N2226" i="28" s="1"/>
  <c r="F2227" i="28"/>
  <c r="F2228" i="28"/>
  <c r="N2228" i="28" s="1"/>
  <c r="F2229" i="28"/>
  <c r="F2230" i="28"/>
  <c r="F2231" i="28"/>
  <c r="F2232" i="28"/>
  <c r="N2232" i="28" s="1"/>
  <c r="F2233" i="28"/>
  <c r="N2233" i="28" s="1"/>
  <c r="F2234" i="28"/>
  <c r="N2234" i="28" s="1"/>
  <c r="F2235" i="28"/>
  <c r="F2236" i="28"/>
  <c r="N2236" i="28" s="1"/>
  <c r="F2237" i="28"/>
  <c r="F2238" i="28"/>
  <c r="F2239" i="28"/>
  <c r="F2240" i="28"/>
  <c r="N2240" i="28" s="1"/>
  <c r="F2241" i="28"/>
  <c r="N2241" i="28" s="1"/>
  <c r="F2242" i="28"/>
  <c r="N2242" i="28" s="1"/>
  <c r="F2243" i="28"/>
  <c r="F2244" i="28"/>
  <c r="N2244" i="28" s="1"/>
  <c r="F2245" i="28"/>
  <c r="F2246" i="28"/>
  <c r="F2247" i="28"/>
  <c r="F2248" i="28"/>
  <c r="N2248" i="28" s="1"/>
  <c r="F2249" i="28"/>
  <c r="N2249" i="28" s="1"/>
  <c r="F2250" i="28"/>
  <c r="N2250" i="28" s="1"/>
  <c r="F2251" i="28"/>
  <c r="F2252" i="28"/>
  <c r="N2252" i="28" s="1"/>
  <c r="F2253" i="28"/>
  <c r="F2254" i="28"/>
  <c r="N2254" i="28" s="1"/>
  <c r="F2255" i="28"/>
  <c r="F2256" i="28"/>
  <c r="N2256" i="28" s="1"/>
  <c r="F2257" i="28"/>
  <c r="N2257" i="28" s="1"/>
  <c r="F2258" i="28"/>
  <c r="N2258" i="28" s="1"/>
  <c r="F2259" i="28"/>
  <c r="F2260" i="28"/>
  <c r="N2260" i="28" s="1"/>
  <c r="F2261" i="28"/>
  <c r="F2262" i="28"/>
  <c r="F2263" i="28"/>
  <c r="F2264" i="28"/>
  <c r="N2264" i="28" s="1"/>
  <c r="F2265" i="28"/>
  <c r="N2265" i="28" s="1"/>
  <c r="F2266" i="28"/>
  <c r="N2266" i="28" s="1"/>
  <c r="F2267" i="28"/>
  <c r="F2268" i="28"/>
  <c r="N2268" i="28" s="1"/>
  <c r="F2269" i="28"/>
  <c r="F2270" i="28"/>
  <c r="F2271" i="28"/>
  <c r="F2272" i="28"/>
  <c r="N2272" i="28" s="1"/>
  <c r="F2273" i="28"/>
  <c r="N2273" i="28" s="1"/>
  <c r="F2274" i="28"/>
  <c r="N2274" i="28" s="1"/>
  <c r="F2275" i="28"/>
  <c r="F2276" i="28"/>
  <c r="N2276" i="28" s="1"/>
  <c r="F2277" i="28"/>
  <c r="F2278" i="28"/>
  <c r="N2278" i="28" s="1"/>
  <c r="F2279" i="28"/>
  <c r="F2280" i="28"/>
  <c r="N2280" i="28" s="1"/>
  <c r="F2281" i="28"/>
  <c r="N2281" i="28" s="1"/>
  <c r="F2282" i="28"/>
  <c r="N2282" i="28" s="1"/>
  <c r="F2283" i="28"/>
  <c r="F2284" i="28"/>
  <c r="N2284" i="28" s="1"/>
  <c r="F2285" i="28"/>
  <c r="F2286" i="28"/>
  <c r="F2287" i="28"/>
  <c r="F2288" i="28"/>
  <c r="N2288" i="28" s="1"/>
  <c r="F2289" i="28"/>
  <c r="G2289" i="28" s="1"/>
  <c r="F2290" i="28"/>
  <c r="F2291" i="28"/>
  <c r="N2291" i="28" s="1"/>
  <c r="F2292" i="28"/>
  <c r="F2293" i="28"/>
  <c r="F2294" i="28"/>
  <c r="N2294" i="28" s="1"/>
  <c r="F2295" i="28"/>
  <c r="F2296" i="28"/>
  <c r="F2297" i="28"/>
  <c r="F2298" i="28"/>
  <c r="N2298" i="28" s="1"/>
  <c r="F2299" i="28"/>
  <c r="F2300" i="28"/>
  <c r="F2301" i="28"/>
  <c r="F2302" i="28"/>
  <c r="N2302" i="28" s="1"/>
  <c r="F2303" i="28"/>
  <c r="N2303" i="28" s="1"/>
  <c r="F2304" i="28"/>
  <c r="F2305" i="28"/>
  <c r="G2305" i="28" s="1"/>
  <c r="F2306" i="28"/>
  <c r="N2306" i="28" s="1"/>
  <c r="F2307" i="28"/>
  <c r="N2307" i="28" s="1"/>
  <c r="F2308" i="28"/>
  <c r="F2309" i="28"/>
  <c r="G2309" i="28" s="1"/>
  <c r="F2310" i="28"/>
  <c r="N2310" i="28" s="1"/>
  <c r="F2311" i="28"/>
  <c r="N2311" i="28" s="1"/>
  <c r="F2312" i="28"/>
  <c r="F2313" i="28"/>
  <c r="G2313" i="28" s="1"/>
  <c r="F2314" i="28"/>
  <c r="N2314" i="28" s="1"/>
  <c r="F2315" i="28"/>
  <c r="F2316" i="28"/>
  <c r="F2317" i="28"/>
  <c r="G2317" i="28" s="1"/>
  <c r="F2318" i="28"/>
  <c r="N2318" i="28" s="1"/>
  <c r="F2319" i="28"/>
  <c r="N2319" i="28" s="1"/>
  <c r="F2320" i="28"/>
  <c r="F2321" i="28"/>
  <c r="G2321" i="28" s="1"/>
  <c r="F2322" i="28"/>
  <c r="N2322" i="28" s="1"/>
  <c r="F2323" i="28"/>
  <c r="N2323" i="28" s="1"/>
  <c r="F2324" i="28"/>
  <c r="F2325" i="28"/>
  <c r="G2325" i="28" s="1"/>
  <c r="F2326" i="28"/>
  <c r="N2326" i="28" s="1"/>
  <c r="F2327" i="28"/>
  <c r="N2327" i="28" s="1"/>
  <c r="F2328" i="28"/>
  <c r="F2329" i="28"/>
  <c r="G2329" i="28" s="1"/>
  <c r="F2330" i="28"/>
  <c r="N2330" i="28" s="1"/>
  <c r="F2331" i="28"/>
  <c r="N2331" i="28" s="1"/>
  <c r="F2332" i="28"/>
  <c r="F2333" i="28"/>
  <c r="G2333" i="28" s="1"/>
  <c r="F2334" i="28"/>
  <c r="N2334" i="28" s="1"/>
  <c r="F2335" i="28"/>
  <c r="N2335" i="28" s="1"/>
  <c r="F2336" i="28"/>
  <c r="F2337" i="28"/>
  <c r="G2337" i="28" s="1"/>
  <c r="F2338" i="28"/>
  <c r="N2338" i="28" s="1"/>
  <c r="F2339" i="28"/>
  <c r="N2339" i="28" s="1"/>
  <c r="F2340" i="28"/>
  <c r="F2341" i="28"/>
  <c r="G2341" i="28" s="1"/>
  <c r="F2342" i="28"/>
  <c r="N2342" i="28" s="1"/>
  <c r="F2343" i="28"/>
  <c r="N2343" i="28" s="1"/>
  <c r="F2344" i="28"/>
  <c r="F2345" i="28"/>
  <c r="G2345" i="28" s="1"/>
  <c r="F2346" i="28"/>
  <c r="N2346" i="28" s="1"/>
  <c r="F2347" i="28"/>
  <c r="N2347" i="28" s="1"/>
  <c r="F2348" i="28"/>
  <c r="F2349" i="28"/>
  <c r="G2349" i="28" s="1"/>
  <c r="F2350" i="28"/>
  <c r="N2350" i="28" s="1"/>
  <c r="F2351" i="28"/>
  <c r="N2351" i="28" s="1"/>
  <c r="F2352" i="28"/>
  <c r="F2353" i="28"/>
  <c r="G2353" i="28" s="1"/>
  <c r="F2354" i="28"/>
  <c r="N2354" i="28" s="1"/>
  <c r="F2355" i="28"/>
  <c r="N2355" i="28" s="1"/>
  <c r="F2356" i="28"/>
  <c r="F2357" i="28"/>
  <c r="G2357" i="28" s="1"/>
  <c r="F2358" i="28"/>
  <c r="N2358" i="28" s="1"/>
  <c r="F2359" i="28"/>
  <c r="N2359" i="28" s="1"/>
  <c r="F2360" i="28"/>
  <c r="F2361" i="28"/>
  <c r="G2361" i="28" s="1"/>
  <c r="F2362" i="28"/>
  <c r="N2362" i="28" s="1"/>
  <c r="F2363" i="28"/>
  <c r="N2363" i="28" s="1"/>
  <c r="F2364" i="28"/>
  <c r="F2365" i="28"/>
  <c r="G2365" i="28" s="1"/>
  <c r="F2366" i="28"/>
  <c r="N2366" i="28" s="1"/>
  <c r="F2367" i="28"/>
  <c r="N2367" i="28" s="1"/>
  <c r="F2368" i="28"/>
  <c r="F2369" i="28"/>
  <c r="G2369" i="28" s="1"/>
  <c r="F2370" i="28"/>
  <c r="N2370" i="28" s="1"/>
  <c r="F2371" i="28"/>
  <c r="N2371" i="28" s="1"/>
  <c r="F2372" i="28"/>
  <c r="F2373" i="28"/>
  <c r="G2373" i="28" s="1"/>
  <c r="F2374" i="28"/>
  <c r="N2374" i="28" s="1"/>
  <c r="F2375" i="28"/>
  <c r="N2375" i="28" s="1"/>
  <c r="F2376" i="28"/>
  <c r="F2377" i="28"/>
  <c r="G2377" i="28" s="1"/>
  <c r="F2378" i="28"/>
  <c r="N2378" i="28" s="1"/>
  <c r="F2379" i="28"/>
  <c r="N2379" i="28" s="1"/>
  <c r="F2380" i="28"/>
  <c r="F2381" i="28"/>
  <c r="G2381" i="28" s="1"/>
  <c r="F2382" i="28"/>
  <c r="N2382" i="28" s="1"/>
  <c r="F2383" i="28"/>
  <c r="N2383" i="28" s="1"/>
  <c r="F2384" i="28"/>
  <c r="F2385" i="28"/>
  <c r="G2385" i="28" s="1"/>
  <c r="F2386" i="28"/>
  <c r="N2386" i="28" s="1"/>
  <c r="F2387" i="28"/>
  <c r="N2387" i="28" s="1"/>
  <c r="F2388" i="28"/>
  <c r="F2389" i="28"/>
  <c r="G2389" i="28" s="1"/>
  <c r="F2390" i="28"/>
  <c r="N2390" i="28" s="1"/>
  <c r="F2391" i="28"/>
  <c r="N2391" i="28" s="1"/>
  <c r="F2392" i="28"/>
  <c r="F2393" i="28"/>
  <c r="G2393" i="28" s="1"/>
  <c r="F2394" i="28"/>
  <c r="N2394" i="28" s="1"/>
  <c r="F2395" i="28"/>
  <c r="N2395" i="28" s="1"/>
  <c r="F2396" i="28"/>
  <c r="F2397" i="28"/>
  <c r="G2397" i="28" s="1"/>
  <c r="F2398" i="28"/>
  <c r="N2398" i="28" s="1"/>
  <c r="F2399" i="28"/>
  <c r="G2399" i="28" s="1"/>
  <c r="F2400" i="28"/>
  <c r="F2401" i="28"/>
  <c r="N2401" i="28" s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E2401" i="28"/>
  <c r="H2401" i="28" s="1"/>
  <c r="E2400" i="28"/>
  <c r="H2400" i="28" s="1"/>
  <c r="E2399" i="28"/>
  <c r="H2399" i="28" s="1"/>
  <c r="E2398" i="28"/>
  <c r="H2398" i="28" s="1"/>
  <c r="E2397" i="28"/>
  <c r="H2397" i="28" s="1"/>
  <c r="E2396" i="28"/>
  <c r="H2396" i="28" s="1"/>
  <c r="E2395" i="28"/>
  <c r="H2395" i="28" s="1"/>
  <c r="E2394" i="28"/>
  <c r="H2394" i="28" s="1"/>
  <c r="E2393" i="28"/>
  <c r="H2393" i="28" s="1"/>
  <c r="E2392" i="28"/>
  <c r="H2392" i="28" s="1"/>
  <c r="E2391" i="28"/>
  <c r="H2391" i="28" s="1"/>
  <c r="E2390" i="28"/>
  <c r="H2390" i="28" s="1"/>
  <c r="E2389" i="28"/>
  <c r="H2389" i="28" s="1"/>
  <c r="E2388" i="28"/>
  <c r="H2388" i="28" s="1"/>
  <c r="E2387" i="28"/>
  <c r="H2387" i="28" s="1"/>
  <c r="E2386" i="28"/>
  <c r="H2386" i="28" s="1"/>
  <c r="E2385" i="28"/>
  <c r="H2385" i="28" s="1"/>
  <c r="E2384" i="28"/>
  <c r="H2384" i="28" s="1"/>
  <c r="E2383" i="28"/>
  <c r="H2383" i="28" s="1"/>
  <c r="E2382" i="28"/>
  <c r="H2382" i="28" s="1"/>
  <c r="E2381" i="28"/>
  <c r="H2381" i="28" s="1"/>
  <c r="E2380" i="28"/>
  <c r="H2380" i="28" s="1"/>
  <c r="E2379" i="28"/>
  <c r="H2379" i="28" s="1"/>
  <c r="E2378" i="28"/>
  <c r="H2378" i="28" s="1"/>
  <c r="E2377" i="28"/>
  <c r="H2377" i="28" s="1"/>
  <c r="E2376" i="28"/>
  <c r="H2376" i="28" s="1"/>
  <c r="E2375" i="28"/>
  <c r="H2375" i="28" s="1"/>
  <c r="E2374" i="28"/>
  <c r="H2374" i="28" s="1"/>
  <c r="E2373" i="28"/>
  <c r="H2373" i="28" s="1"/>
  <c r="E2372" i="28"/>
  <c r="H2372" i="28" s="1"/>
  <c r="E2371" i="28"/>
  <c r="H2371" i="28" s="1"/>
  <c r="E2370" i="28"/>
  <c r="H2370" i="28" s="1"/>
  <c r="E2369" i="28"/>
  <c r="H2369" i="28" s="1"/>
  <c r="E2368" i="28"/>
  <c r="H2368" i="28" s="1"/>
  <c r="E2367" i="28"/>
  <c r="H2367" i="28" s="1"/>
  <c r="E2366" i="28"/>
  <c r="H2366" i="28" s="1"/>
  <c r="E2365" i="28"/>
  <c r="H2365" i="28" s="1"/>
  <c r="E2364" i="28"/>
  <c r="H2364" i="28" s="1"/>
  <c r="E2363" i="28"/>
  <c r="H2363" i="28" s="1"/>
  <c r="E2362" i="28"/>
  <c r="H2362" i="28" s="1"/>
  <c r="E2361" i="28"/>
  <c r="H2361" i="28" s="1"/>
  <c r="E2360" i="28"/>
  <c r="H2360" i="28" s="1"/>
  <c r="E2359" i="28"/>
  <c r="H2359" i="28" s="1"/>
  <c r="E2358" i="28"/>
  <c r="H2358" i="28" s="1"/>
  <c r="E2357" i="28"/>
  <c r="H2357" i="28" s="1"/>
  <c r="E2356" i="28"/>
  <c r="H2356" i="28" s="1"/>
  <c r="E2355" i="28"/>
  <c r="H2355" i="28" s="1"/>
  <c r="E2354" i="28"/>
  <c r="H2354" i="28" s="1"/>
  <c r="E2353" i="28"/>
  <c r="H2353" i="28" s="1"/>
  <c r="E2352" i="28"/>
  <c r="H2352" i="28" s="1"/>
  <c r="E2351" i="28"/>
  <c r="H2351" i="28" s="1"/>
  <c r="E2350" i="28"/>
  <c r="H2350" i="28" s="1"/>
  <c r="E2349" i="28"/>
  <c r="H2349" i="28" s="1"/>
  <c r="E2348" i="28"/>
  <c r="H2348" i="28" s="1"/>
  <c r="E2347" i="28"/>
  <c r="H2347" i="28" s="1"/>
  <c r="E2346" i="28"/>
  <c r="H2346" i="28" s="1"/>
  <c r="E2345" i="28"/>
  <c r="H2345" i="28" s="1"/>
  <c r="E2344" i="28"/>
  <c r="H2344" i="28" s="1"/>
  <c r="E2343" i="28"/>
  <c r="H2343" i="28" s="1"/>
  <c r="E2342" i="28"/>
  <c r="H2342" i="28" s="1"/>
  <c r="E2341" i="28"/>
  <c r="H2341" i="28" s="1"/>
  <c r="E2340" i="28"/>
  <c r="H2340" i="28" s="1"/>
  <c r="E2339" i="28"/>
  <c r="H2339" i="28" s="1"/>
  <c r="E2338" i="28"/>
  <c r="H2338" i="28" s="1"/>
  <c r="E2337" i="28"/>
  <c r="H2337" i="28" s="1"/>
  <c r="E2336" i="28"/>
  <c r="H2336" i="28" s="1"/>
  <c r="E2335" i="28"/>
  <c r="H2335" i="28" s="1"/>
  <c r="E2334" i="28"/>
  <c r="H2334" i="28" s="1"/>
  <c r="E2333" i="28"/>
  <c r="H2333" i="28" s="1"/>
  <c r="E2332" i="28"/>
  <c r="H2332" i="28" s="1"/>
  <c r="E2331" i="28"/>
  <c r="H2331" i="28" s="1"/>
  <c r="E2330" i="28"/>
  <c r="H2330" i="28" s="1"/>
  <c r="E2329" i="28"/>
  <c r="H2329" i="28" s="1"/>
  <c r="E2328" i="28"/>
  <c r="H2328" i="28" s="1"/>
  <c r="E2327" i="28"/>
  <c r="H2327" i="28" s="1"/>
  <c r="E2326" i="28"/>
  <c r="H2326" i="28" s="1"/>
  <c r="E2325" i="28"/>
  <c r="H2325" i="28" s="1"/>
  <c r="E2324" i="28"/>
  <c r="H2324" i="28" s="1"/>
  <c r="E2323" i="28"/>
  <c r="H2323" i="28" s="1"/>
  <c r="E2322" i="28"/>
  <c r="H2322" i="28" s="1"/>
  <c r="E2321" i="28"/>
  <c r="H2321" i="28" s="1"/>
  <c r="E2320" i="28"/>
  <c r="H2320" i="28" s="1"/>
  <c r="E2319" i="28"/>
  <c r="H2319" i="28" s="1"/>
  <c r="E2318" i="28"/>
  <c r="H2318" i="28" s="1"/>
  <c r="E2317" i="28"/>
  <c r="H2317" i="28" s="1"/>
  <c r="E2316" i="28"/>
  <c r="H2316" i="28" s="1"/>
  <c r="E2315" i="28"/>
  <c r="H2315" i="28" s="1"/>
  <c r="E2314" i="28"/>
  <c r="H2314" i="28" s="1"/>
  <c r="E2313" i="28"/>
  <c r="H2313" i="28" s="1"/>
  <c r="E2312" i="28"/>
  <c r="H2312" i="28" s="1"/>
  <c r="E2311" i="28"/>
  <c r="H2311" i="28" s="1"/>
  <c r="E2310" i="28"/>
  <c r="H2310" i="28" s="1"/>
  <c r="E2309" i="28"/>
  <c r="H2309" i="28" s="1"/>
  <c r="E2308" i="28"/>
  <c r="H2308" i="28" s="1"/>
  <c r="E2307" i="28"/>
  <c r="H2307" i="28" s="1"/>
  <c r="E2306" i="28"/>
  <c r="H2306" i="28" s="1"/>
  <c r="E2305" i="28"/>
  <c r="H2305" i="28" s="1"/>
  <c r="E2304" i="28"/>
  <c r="H2304" i="28" s="1"/>
  <c r="E2303" i="28"/>
  <c r="H2303" i="28" s="1"/>
  <c r="E2302" i="28"/>
  <c r="H2302" i="28" s="1"/>
  <c r="E2301" i="28"/>
  <c r="H2301" i="28" s="1"/>
  <c r="E2300" i="28"/>
  <c r="H2300" i="28" s="1"/>
  <c r="E2299" i="28"/>
  <c r="H2299" i="28" s="1"/>
  <c r="E2298" i="28"/>
  <c r="H2298" i="28" s="1"/>
  <c r="E2297" i="28"/>
  <c r="H2297" i="28" s="1"/>
  <c r="E2296" i="28"/>
  <c r="H2296" i="28" s="1"/>
  <c r="E2295" i="28"/>
  <c r="H2295" i="28" s="1"/>
  <c r="E2294" i="28"/>
  <c r="H2294" i="28" s="1"/>
  <c r="E2293" i="28"/>
  <c r="H2293" i="28" s="1"/>
  <c r="E2292" i="28"/>
  <c r="H2292" i="28" s="1"/>
  <c r="E2291" i="28"/>
  <c r="H2291" i="28" s="1"/>
  <c r="E2290" i="28"/>
  <c r="H2290" i="28" s="1"/>
  <c r="E2289" i="28"/>
  <c r="H2289" i="28" s="1"/>
  <c r="E2288" i="28"/>
  <c r="H2288" i="28" s="1"/>
  <c r="E2287" i="28"/>
  <c r="H2287" i="28" s="1"/>
  <c r="E2286" i="28"/>
  <c r="H2286" i="28" s="1"/>
  <c r="E2285" i="28"/>
  <c r="H2285" i="28" s="1"/>
  <c r="E2284" i="28"/>
  <c r="H2284" i="28" s="1"/>
  <c r="E2283" i="28"/>
  <c r="H2283" i="28" s="1"/>
  <c r="E2282" i="28"/>
  <c r="H2282" i="28" s="1"/>
  <c r="E2281" i="28"/>
  <c r="H2281" i="28" s="1"/>
  <c r="E2280" i="28"/>
  <c r="H2280" i="28" s="1"/>
  <c r="E2279" i="28"/>
  <c r="H2279" i="28" s="1"/>
  <c r="E2278" i="28"/>
  <c r="H2278" i="28" s="1"/>
  <c r="E2277" i="28"/>
  <c r="H2277" i="28" s="1"/>
  <c r="E2276" i="28"/>
  <c r="H2276" i="28" s="1"/>
  <c r="E2275" i="28"/>
  <c r="H2275" i="28" s="1"/>
  <c r="E2274" i="28"/>
  <c r="H2274" i="28" s="1"/>
  <c r="E2273" i="28"/>
  <c r="H2273" i="28" s="1"/>
  <c r="E2272" i="28"/>
  <c r="H2272" i="28" s="1"/>
  <c r="E2271" i="28"/>
  <c r="H2271" i="28" s="1"/>
  <c r="E2270" i="28"/>
  <c r="H2270" i="28" s="1"/>
  <c r="E2269" i="28"/>
  <c r="H2269" i="28" s="1"/>
  <c r="E2268" i="28"/>
  <c r="H2268" i="28" s="1"/>
  <c r="E2267" i="28"/>
  <c r="H2267" i="28" s="1"/>
  <c r="E2266" i="28"/>
  <c r="H2266" i="28" s="1"/>
  <c r="E2265" i="28"/>
  <c r="H2265" i="28" s="1"/>
  <c r="E2264" i="28"/>
  <c r="H2264" i="28" s="1"/>
  <c r="E2263" i="28"/>
  <c r="H2263" i="28" s="1"/>
  <c r="E2262" i="28"/>
  <c r="H2262" i="28" s="1"/>
  <c r="E2261" i="28"/>
  <c r="H2261" i="28" s="1"/>
  <c r="E2260" i="28"/>
  <c r="H2260" i="28" s="1"/>
  <c r="E2259" i="28"/>
  <c r="H2259" i="28" s="1"/>
  <c r="E2258" i="28"/>
  <c r="H2258" i="28" s="1"/>
  <c r="E2257" i="28"/>
  <c r="H2257" i="28" s="1"/>
  <c r="E2256" i="28"/>
  <c r="H2256" i="28" s="1"/>
  <c r="E2255" i="28"/>
  <c r="H2255" i="28" s="1"/>
  <c r="E2254" i="28"/>
  <c r="H2254" i="28" s="1"/>
  <c r="E2253" i="28"/>
  <c r="H2253" i="28" s="1"/>
  <c r="E2252" i="28"/>
  <c r="H2252" i="28" s="1"/>
  <c r="E2251" i="28"/>
  <c r="H2251" i="28" s="1"/>
  <c r="E2250" i="28"/>
  <c r="H2250" i="28" s="1"/>
  <c r="E2249" i="28"/>
  <c r="H2249" i="28" s="1"/>
  <c r="E2248" i="28"/>
  <c r="H2248" i="28" s="1"/>
  <c r="E2247" i="28"/>
  <c r="H2247" i="28" s="1"/>
  <c r="E2246" i="28"/>
  <c r="H2246" i="28" s="1"/>
  <c r="E2245" i="28"/>
  <c r="H2245" i="28" s="1"/>
  <c r="E2244" i="28"/>
  <c r="H2244" i="28" s="1"/>
  <c r="E2243" i="28"/>
  <c r="H2243" i="28" s="1"/>
  <c r="E2242" i="28"/>
  <c r="H2242" i="28" s="1"/>
  <c r="E2241" i="28"/>
  <c r="H2241" i="28" s="1"/>
  <c r="E2240" i="28"/>
  <c r="H2240" i="28" s="1"/>
  <c r="E2239" i="28"/>
  <c r="H2239" i="28" s="1"/>
  <c r="E2238" i="28"/>
  <c r="H2238" i="28" s="1"/>
  <c r="E2237" i="28"/>
  <c r="H2237" i="28" s="1"/>
  <c r="E2236" i="28"/>
  <c r="H2236" i="28" s="1"/>
  <c r="E2235" i="28"/>
  <c r="H2235" i="28" s="1"/>
  <c r="E2234" i="28"/>
  <c r="H2234" i="28" s="1"/>
  <c r="E2233" i="28"/>
  <c r="H2233" i="28" s="1"/>
  <c r="E2232" i="28"/>
  <c r="H2232" i="28" s="1"/>
  <c r="E2231" i="28"/>
  <c r="H2231" i="28" s="1"/>
  <c r="E2230" i="28"/>
  <c r="H2230" i="28" s="1"/>
  <c r="E2229" i="28"/>
  <c r="H2229" i="28" s="1"/>
  <c r="E2228" i="28"/>
  <c r="H2228" i="28" s="1"/>
  <c r="E2227" i="28"/>
  <c r="H2227" i="28" s="1"/>
  <c r="E2226" i="28"/>
  <c r="H2226" i="28" s="1"/>
  <c r="E2225" i="28"/>
  <c r="H2225" i="28" s="1"/>
  <c r="E2224" i="28"/>
  <c r="H2224" i="28" s="1"/>
  <c r="E2223" i="28"/>
  <c r="H2223" i="28" s="1"/>
  <c r="E2222" i="28"/>
  <c r="H2222" i="28" s="1"/>
  <c r="E2221" i="28"/>
  <c r="H2221" i="28" s="1"/>
  <c r="E2220" i="28"/>
  <c r="H2220" i="28" s="1"/>
  <c r="E2219" i="28"/>
  <c r="H2219" i="28" s="1"/>
  <c r="E2218" i="28"/>
  <c r="H2218" i="28" s="1"/>
  <c r="E2217" i="28"/>
  <c r="H2217" i="28" s="1"/>
  <c r="E2216" i="28"/>
  <c r="H2216" i="28" s="1"/>
  <c r="E2215" i="28"/>
  <c r="H2215" i="28" s="1"/>
  <c r="E2214" i="28"/>
  <c r="H2214" i="28" s="1"/>
  <c r="E2213" i="28"/>
  <c r="H2213" i="28" s="1"/>
  <c r="E2212" i="28"/>
  <c r="H2212" i="28" s="1"/>
  <c r="E2211" i="28"/>
  <c r="H2211" i="28" s="1"/>
  <c r="E2210" i="28"/>
  <c r="H2210" i="28" s="1"/>
  <c r="E2209" i="28"/>
  <c r="H2209" i="28" s="1"/>
  <c r="E2208" i="28"/>
  <c r="H2208" i="28" s="1"/>
  <c r="E2207" i="28"/>
  <c r="H2207" i="28" s="1"/>
  <c r="E2206" i="28"/>
  <c r="H2206" i="28" s="1"/>
  <c r="E2205" i="28"/>
  <c r="H2205" i="28" s="1"/>
  <c r="E2204" i="28"/>
  <c r="H2204" i="28" s="1"/>
  <c r="E2203" i="28"/>
  <c r="H2203" i="28" s="1"/>
  <c r="E2202" i="28"/>
  <c r="H2202" i="28" s="1"/>
  <c r="E2201" i="28"/>
  <c r="H2201" i="28" s="1"/>
  <c r="E2200" i="28"/>
  <c r="H2200" i="28" s="1"/>
  <c r="E2199" i="28"/>
  <c r="H2199" i="28" s="1"/>
  <c r="E2198" i="28"/>
  <c r="H2198" i="28" s="1"/>
  <c r="E2197" i="28"/>
  <c r="H2197" i="28" s="1"/>
  <c r="E2196" i="28"/>
  <c r="H2196" i="28" s="1"/>
  <c r="E2195" i="28"/>
  <c r="H2195" i="28" s="1"/>
  <c r="E2194" i="28"/>
  <c r="H2194" i="28" s="1"/>
  <c r="E2193" i="28"/>
  <c r="H2193" i="28" s="1"/>
  <c r="E2192" i="28"/>
  <c r="H2192" i="28" s="1"/>
  <c r="E2191" i="28"/>
  <c r="H2191" i="28" s="1"/>
  <c r="E2190" i="28"/>
  <c r="H2190" i="28" s="1"/>
  <c r="E2189" i="28"/>
  <c r="H2189" i="28" s="1"/>
  <c r="E2188" i="28"/>
  <c r="H2188" i="28" s="1"/>
  <c r="E2187" i="28"/>
  <c r="H2187" i="28" s="1"/>
  <c r="E2186" i="28"/>
  <c r="H2186" i="28" s="1"/>
  <c r="E2185" i="28"/>
  <c r="H2185" i="28" s="1"/>
  <c r="E2184" i="28"/>
  <c r="H2184" i="28" s="1"/>
  <c r="E2183" i="28"/>
  <c r="H2183" i="28" s="1"/>
  <c r="E2182" i="28"/>
  <c r="H2182" i="28" s="1"/>
  <c r="E2181" i="28"/>
  <c r="H2181" i="28" s="1"/>
  <c r="E2180" i="28"/>
  <c r="H2180" i="28" s="1"/>
  <c r="E2179" i="28"/>
  <c r="H2179" i="28" s="1"/>
  <c r="E2178" i="28"/>
  <c r="H2178" i="28" s="1"/>
  <c r="E2177" i="28"/>
  <c r="H2177" i="28" s="1"/>
  <c r="E2176" i="28"/>
  <c r="H2176" i="28" s="1"/>
  <c r="E2175" i="28"/>
  <c r="H2175" i="28" s="1"/>
  <c r="E2174" i="28"/>
  <c r="H2174" i="28" s="1"/>
  <c r="E2173" i="28"/>
  <c r="H2173" i="28" s="1"/>
  <c r="E2172" i="28"/>
  <c r="H2172" i="28" s="1"/>
  <c r="E2171" i="28"/>
  <c r="H2171" i="28" s="1"/>
  <c r="E2170" i="28"/>
  <c r="H2170" i="28" s="1"/>
  <c r="E2169" i="28"/>
  <c r="H2169" i="28" s="1"/>
  <c r="E2168" i="28"/>
  <c r="H2168" i="28" s="1"/>
  <c r="E2167" i="28"/>
  <c r="H2167" i="28" s="1"/>
  <c r="E2166" i="28"/>
  <c r="H2166" i="28" s="1"/>
  <c r="E2165" i="28"/>
  <c r="H2165" i="28" s="1"/>
  <c r="E2164" i="28"/>
  <c r="H2164" i="28" s="1"/>
  <c r="E2163" i="28"/>
  <c r="H2163" i="28" s="1"/>
  <c r="E2162" i="28"/>
  <c r="H2162" i="28" s="1"/>
  <c r="E2161" i="28"/>
  <c r="H2161" i="28" s="1"/>
  <c r="E2160" i="28"/>
  <c r="H2160" i="28" s="1"/>
  <c r="E2159" i="28"/>
  <c r="H2159" i="28" s="1"/>
  <c r="E2158" i="28"/>
  <c r="H2158" i="28" s="1"/>
  <c r="E2157" i="28"/>
  <c r="H2157" i="28" s="1"/>
  <c r="E2156" i="28"/>
  <c r="H2156" i="28" s="1"/>
  <c r="E2155" i="28"/>
  <c r="H2155" i="28" s="1"/>
  <c r="E2154" i="28"/>
  <c r="H2154" i="28" s="1"/>
  <c r="E2153" i="28"/>
  <c r="H2153" i="28" s="1"/>
  <c r="E2152" i="28"/>
  <c r="H2152" i="28" s="1"/>
  <c r="E2151" i="28"/>
  <c r="H2151" i="28" s="1"/>
  <c r="E2150" i="28"/>
  <c r="H2150" i="28" s="1"/>
  <c r="E2149" i="28"/>
  <c r="H2149" i="28" s="1"/>
  <c r="E2148" i="28"/>
  <c r="H2148" i="28" s="1"/>
  <c r="E2147" i="28"/>
  <c r="H2147" i="28" s="1"/>
  <c r="E2146" i="28"/>
  <c r="H2146" i="28" s="1"/>
  <c r="E2145" i="28"/>
  <c r="H2145" i="28" s="1"/>
  <c r="E2144" i="28"/>
  <c r="H2144" i="28" s="1"/>
  <c r="E2143" i="28"/>
  <c r="H2143" i="28" s="1"/>
  <c r="E2142" i="28"/>
  <c r="H2142" i="28" s="1"/>
  <c r="E2141" i="28"/>
  <c r="H2141" i="28" s="1"/>
  <c r="E2140" i="28"/>
  <c r="H2140" i="28" s="1"/>
  <c r="E2139" i="28"/>
  <c r="H2139" i="28" s="1"/>
  <c r="E2138" i="28"/>
  <c r="H2138" i="28" s="1"/>
  <c r="E2137" i="28"/>
  <c r="H2137" i="28" s="1"/>
  <c r="E2136" i="28"/>
  <c r="H2136" i="28" s="1"/>
  <c r="E2135" i="28"/>
  <c r="H2135" i="28" s="1"/>
  <c r="E2134" i="28"/>
  <c r="H2134" i="28" s="1"/>
  <c r="E2133" i="28"/>
  <c r="H2133" i="28" s="1"/>
  <c r="E2132" i="28"/>
  <c r="H2132" i="28" s="1"/>
  <c r="E2131" i="28"/>
  <c r="H2131" i="28" s="1"/>
  <c r="E2130" i="28"/>
  <c r="H2130" i="28" s="1"/>
  <c r="E2129" i="28"/>
  <c r="H2129" i="28" s="1"/>
  <c r="E2128" i="28"/>
  <c r="H2128" i="28" s="1"/>
  <c r="E2127" i="28"/>
  <c r="H2127" i="28" s="1"/>
  <c r="E2126" i="28"/>
  <c r="H2126" i="28" s="1"/>
  <c r="E2125" i="28"/>
  <c r="H2125" i="28" s="1"/>
  <c r="E2124" i="28"/>
  <c r="H2124" i="28" s="1"/>
  <c r="E2123" i="28"/>
  <c r="H2123" i="28" s="1"/>
  <c r="E2122" i="28"/>
  <c r="H2122" i="28" s="1"/>
  <c r="E2121" i="28"/>
  <c r="H2121" i="28" s="1"/>
  <c r="E2120" i="28"/>
  <c r="H2120" i="28" s="1"/>
  <c r="E2119" i="28"/>
  <c r="H2119" i="28" s="1"/>
  <c r="E2118" i="28"/>
  <c r="H2118" i="28" s="1"/>
  <c r="E2117" i="28"/>
  <c r="H2117" i="28" s="1"/>
  <c r="E2116" i="28"/>
  <c r="H2116" i="28" s="1"/>
  <c r="N2115" i="28"/>
  <c r="E2115" i="28"/>
  <c r="H2115" i="28" s="1"/>
  <c r="E2114" i="28"/>
  <c r="H2114" i="28" s="1"/>
  <c r="E2113" i="28"/>
  <c r="H2113" i="28" s="1"/>
  <c r="E2112" i="28"/>
  <c r="H2112" i="28" s="1"/>
  <c r="E2111" i="28"/>
  <c r="H2111" i="28" s="1"/>
  <c r="E2110" i="28"/>
  <c r="H2110" i="28" s="1"/>
  <c r="E2109" i="28"/>
  <c r="H2109" i="28" s="1"/>
  <c r="E2108" i="28"/>
  <c r="H2108" i="28" s="1"/>
  <c r="E2107" i="28"/>
  <c r="H2107" i="28" s="1"/>
  <c r="E2106" i="28"/>
  <c r="H2106" i="28" s="1"/>
  <c r="E2105" i="28"/>
  <c r="H2105" i="28" s="1"/>
  <c r="E2104" i="28"/>
  <c r="H2104" i="28" s="1"/>
  <c r="E2103" i="28"/>
  <c r="H2103" i="28" s="1"/>
  <c r="E2102" i="28"/>
  <c r="H2102" i="28" s="1"/>
  <c r="E2101" i="28"/>
  <c r="H2101" i="28" s="1"/>
  <c r="E2100" i="28"/>
  <c r="H2100" i="28" s="1"/>
  <c r="E2099" i="28"/>
  <c r="H2099" i="28" s="1"/>
  <c r="E2098" i="28"/>
  <c r="H2098" i="28" s="1"/>
  <c r="E2097" i="28"/>
  <c r="H2097" i="28" s="1"/>
  <c r="E2096" i="28"/>
  <c r="H2096" i="28" s="1"/>
  <c r="E2095" i="28"/>
  <c r="H2095" i="28" s="1"/>
  <c r="E2094" i="28"/>
  <c r="H2094" i="28" s="1"/>
  <c r="E2093" i="28"/>
  <c r="H2093" i="28" s="1"/>
  <c r="E2092" i="28"/>
  <c r="H2092" i="28" s="1"/>
  <c r="E2091" i="28"/>
  <c r="H2091" i="28" s="1"/>
  <c r="E2090" i="28"/>
  <c r="H2090" i="28" s="1"/>
  <c r="E2089" i="28"/>
  <c r="H2089" i="28" s="1"/>
  <c r="E2088" i="28"/>
  <c r="H2088" i="28" s="1"/>
  <c r="E2087" i="28"/>
  <c r="H2087" i="28" s="1"/>
  <c r="E2086" i="28"/>
  <c r="H2086" i="28" s="1"/>
  <c r="E2085" i="28"/>
  <c r="H2085" i="28" s="1"/>
  <c r="E2084" i="28"/>
  <c r="H2084" i="28" s="1"/>
  <c r="E2083" i="28"/>
  <c r="H2083" i="28" s="1"/>
  <c r="E2082" i="28"/>
  <c r="H2082" i="28" s="1"/>
  <c r="E2081" i="28"/>
  <c r="H2081" i="28" s="1"/>
  <c r="E2080" i="28"/>
  <c r="H2080" i="28" s="1"/>
  <c r="E2079" i="28"/>
  <c r="H2079" i="28" s="1"/>
  <c r="E2078" i="28"/>
  <c r="H2078" i="28" s="1"/>
  <c r="E2077" i="28"/>
  <c r="H2077" i="28" s="1"/>
  <c r="E2076" i="28"/>
  <c r="H2076" i="28" s="1"/>
  <c r="E2075" i="28"/>
  <c r="H2075" i="28" s="1"/>
  <c r="E2074" i="28"/>
  <c r="H2074" i="28" s="1"/>
  <c r="E2073" i="28"/>
  <c r="H2073" i="28" s="1"/>
  <c r="E2072" i="28"/>
  <c r="H2072" i="28" s="1"/>
  <c r="E2071" i="28"/>
  <c r="H2071" i="28" s="1"/>
  <c r="E2070" i="28"/>
  <c r="H2070" i="28" s="1"/>
  <c r="E2069" i="28"/>
  <c r="H2069" i="28" s="1"/>
  <c r="E2068" i="28"/>
  <c r="H2068" i="28" s="1"/>
  <c r="E2067" i="28"/>
  <c r="H2067" i="28" s="1"/>
  <c r="E2066" i="28"/>
  <c r="H2066" i="28" s="1"/>
  <c r="E2065" i="28"/>
  <c r="H2065" i="28" s="1"/>
  <c r="E2064" i="28"/>
  <c r="H2064" i="28" s="1"/>
  <c r="E2063" i="28"/>
  <c r="H2063" i="28" s="1"/>
  <c r="E2062" i="28"/>
  <c r="H2062" i="28" s="1"/>
  <c r="E2061" i="28"/>
  <c r="H2061" i="28" s="1"/>
  <c r="E2060" i="28"/>
  <c r="H2060" i="28" s="1"/>
  <c r="E2059" i="28"/>
  <c r="H2059" i="28" s="1"/>
  <c r="E2058" i="28"/>
  <c r="H2058" i="28" s="1"/>
  <c r="E2057" i="28"/>
  <c r="H2057" i="28" s="1"/>
  <c r="E2056" i="28"/>
  <c r="H2056" i="28" s="1"/>
  <c r="E2055" i="28"/>
  <c r="H2055" i="28" s="1"/>
  <c r="E2054" i="28"/>
  <c r="H2054" i="28" s="1"/>
  <c r="E2053" i="28"/>
  <c r="H2053" i="28" s="1"/>
  <c r="E2052" i="28"/>
  <c r="H2052" i="28" s="1"/>
  <c r="E2051" i="28"/>
  <c r="H2051" i="28" s="1"/>
  <c r="E2050" i="28"/>
  <c r="H2050" i="28" s="1"/>
  <c r="E2049" i="28"/>
  <c r="H2049" i="28" s="1"/>
  <c r="E2048" i="28"/>
  <c r="H2048" i="28" s="1"/>
  <c r="E2047" i="28"/>
  <c r="H2047" i="28" s="1"/>
  <c r="E2046" i="28"/>
  <c r="H2046" i="28" s="1"/>
  <c r="E2045" i="28"/>
  <c r="H2045" i="28" s="1"/>
  <c r="E2044" i="28"/>
  <c r="H2044" i="28" s="1"/>
  <c r="E2043" i="28"/>
  <c r="H2043" i="28" s="1"/>
  <c r="E2042" i="28"/>
  <c r="H2042" i="28" s="1"/>
  <c r="E2041" i="28"/>
  <c r="H2041" i="28" s="1"/>
  <c r="E2040" i="28"/>
  <c r="H2040" i="28" s="1"/>
  <c r="E2039" i="28"/>
  <c r="H2039" i="28" s="1"/>
  <c r="E2038" i="28"/>
  <c r="H2038" i="28" s="1"/>
  <c r="E2037" i="28"/>
  <c r="H2037" i="28" s="1"/>
  <c r="E2036" i="28"/>
  <c r="H2036" i="28" s="1"/>
  <c r="E2035" i="28"/>
  <c r="H2035" i="28" s="1"/>
  <c r="E2034" i="28"/>
  <c r="H2034" i="28" s="1"/>
  <c r="E2033" i="28"/>
  <c r="H2033" i="28" s="1"/>
  <c r="E2032" i="28"/>
  <c r="H2032" i="28" s="1"/>
  <c r="E2031" i="28"/>
  <c r="H2031" i="28" s="1"/>
  <c r="E2030" i="28"/>
  <c r="H2030" i="28" s="1"/>
  <c r="E2029" i="28"/>
  <c r="H2029" i="28" s="1"/>
  <c r="E2028" i="28"/>
  <c r="H2028" i="28" s="1"/>
  <c r="E2027" i="28"/>
  <c r="H2027" i="28" s="1"/>
  <c r="E2026" i="28"/>
  <c r="H2026" i="28" s="1"/>
  <c r="E2025" i="28"/>
  <c r="H2025" i="28" s="1"/>
  <c r="E2024" i="28"/>
  <c r="H2024" i="28" s="1"/>
  <c r="E2023" i="28"/>
  <c r="H2023" i="28" s="1"/>
  <c r="E2022" i="28"/>
  <c r="H2022" i="28" s="1"/>
  <c r="E2021" i="28"/>
  <c r="H2021" i="28" s="1"/>
  <c r="E2020" i="28"/>
  <c r="H2020" i="28" s="1"/>
  <c r="E2019" i="28"/>
  <c r="H2019" i="28" s="1"/>
  <c r="E2018" i="28"/>
  <c r="H2018" i="28" s="1"/>
  <c r="E2017" i="28"/>
  <c r="H2017" i="28" s="1"/>
  <c r="E2016" i="28"/>
  <c r="H2016" i="28" s="1"/>
  <c r="E2015" i="28"/>
  <c r="H2015" i="28" s="1"/>
  <c r="E2014" i="28"/>
  <c r="H2014" i="28" s="1"/>
  <c r="E2013" i="28"/>
  <c r="H2013" i="28" s="1"/>
  <c r="E2012" i="28"/>
  <c r="H2012" i="28" s="1"/>
  <c r="E2011" i="28"/>
  <c r="H2011" i="28" s="1"/>
  <c r="E2010" i="28"/>
  <c r="H2010" i="28" s="1"/>
  <c r="E2009" i="28"/>
  <c r="H2009" i="28" s="1"/>
  <c r="E2008" i="28"/>
  <c r="H2008" i="28" s="1"/>
  <c r="E2007" i="28"/>
  <c r="H2007" i="28" s="1"/>
  <c r="E2006" i="28"/>
  <c r="H2006" i="28" s="1"/>
  <c r="E2005" i="28"/>
  <c r="H2005" i="28" s="1"/>
  <c r="E2004" i="28"/>
  <c r="H2004" i="28" s="1"/>
  <c r="E2003" i="28"/>
  <c r="H2003" i="28" s="1"/>
  <c r="E2002" i="28"/>
  <c r="H2002" i="28" s="1"/>
  <c r="E2001" i="28"/>
  <c r="H2001" i="28" s="1"/>
  <c r="E2000" i="28"/>
  <c r="H2000" i="28" s="1"/>
  <c r="E1999" i="28"/>
  <c r="H1999" i="28" s="1"/>
  <c r="E1998" i="28"/>
  <c r="H1998" i="28" s="1"/>
  <c r="E1997" i="28"/>
  <c r="H1997" i="28" s="1"/>
  <c r="E1996" i="28"/>
  <c r="H1996" i="28" s="1"/>
  <c r="N1995" i="28"/>
  <c r="E1995" i="28"/>
  <c r="H1995" i="28" s="1"/>
  <c r="E1994" i="28"/>
  <c r="H1994" i="28" s="1"/>
  <c r="E1993" i="28"/>
  <c r="H1993" i="28" s="1"/>
  <c r="E1992" i="28"/>
  <c r="H1992" i="28" s="1"/>
  <c r="E1991" i="28"/>
  <c r="H1991" i="28" s="1"/>
  <c r="E1990" i="28"/>
  <c r="H1990" i="28" s="1"/>
  <c r="E1989" i="28"/>
  <c r="H1989" i="28" s="1"/>
  <c r="E1988" i="28"/>
  <c r="H1988" i="28" s="1"/>
  <c r="E1987" i="28"/>
  <c r="H1987" i="28" s="1"/>
  <c r="E1986" i="28"/>
  <c r="H1986" i="28" s="1"/>
  <c r="E1985" i="28"/>
  <c r="H1985" i="28" s="1"/>
  <c r="E1984" i="28"/>
  <c r="H1984" i="28" s="1"/>
  <c r="E1983" i="28"/>
  <c r="H1983" i="28" s="1"/>
  <c r="E1982" i="28"/>
  <c r="H1982" i="28" s="1"/>
  <c r="E1981" i="28"/>
  <c r="H1981" i="28" s="1"/>
  <c r="E1980" i="28"/>
  <c r="H1980" i="28" s="1"/>
  <c r="E1979" i="28"/>
  <c r="H1979" i="28" s="1"/>
  <c r="E1978" i="28"/>
  <c r="H1978" i="28" s="1"/>
  <c r="E1977" i="28"/>
  <c r="H1977" i="28" s="1"/>
  <c r="E1976" i="28"/>
  <c r="H1976" i="28" s="1"/>
  <c r="E1975" i="28"/>
  <c r="H1975" i="28" s="1"/>
  <c r="E1974" i="28"/>
  <c r="H1974" i="28" s="1"/>
  <c r="E1973" i="28"/>
  <c r="H1973" i="28" s="1"/>
  <c r="E1972" i="28"/>
  <c r="H1972" i="28" s="1"/>
  <c r="E1971" i="28"/>
  <c r="H1971" i="28" s="1"/>
  <c r="E1970" i="28"/>
  <c r="H1970" i="28" s="1"/>
  <c r="E1969" i="28"/>
  <c r="H1969" i="28" s="1"/>
  <c r="E1968" i="28"/>
  <c r="H1968" i="28" s="1"/>
  <c r="E1967" i="28"/>
  <c r="H1967" i="28" s="1"/>
  <c r="E1966" i="28"/>
  <c r="H1966" i="28" s="1"/>
  <c r="E1965" i="28"/>
  <c r="H1965" i="28" s="1"/>
  <c r="E1964" i="28"/>
  <c r="H1964" i="28" s="1"/>
  <c r="E1963" i="28"/>
  <c r="H1963" i="28" s="1"/>
  <c r="E1962" i="28"/>
  <c r="H1962" i="28" s="1"/>
  <c r="E1961" i="28"/>
  <c r="H1961" i="28" s="1"/>
  <c r="E1960" i="28"/>
  <c r="H1960" i="28" s="1"/>
  <c r="E1959" i="28"/>
  <c r="H1959" i="28" s="1"/>
  <c r="E1958" i="28"/>
  <c r="H1958" i="28" s="1"/>
  <c r="E1957" i="28"/>
  <c r="H1957" i="28" s="1"/>
  <c r="E1956" i="28"/>
  <c r="H1956" i="28" s="1"/>
  <c r="E1955" i="28"/>
  <c r="H1955" i="28" s="1"/>
  <c r="E1954" i="28"/>
  <c r="H1954" i="28" s="1"/>
  <c r="E1953" i="28"/>
  <c r="H1953" i="28" s="1"/>
  <c r="E1952" i="28"/>
  <c r="H1952" i="28" s="1"/>
  <c r="E1951" i="28"/>
  <c r="H1951" i="28" s="1"/>
  <c r="E1950" i="28"/>
  <c r="H1950" i="28" s="1"/>
  <c r="E1949" i="28"/>
  <c r="H1949" i="28" s="1"/>
  <c r="E1948" i="28"/>
  <c r="H1948" i="28" s="1"/>
  <c r="E1947" i="28"/>
  <c r="H1947" i="28" s="1"/>
  <c r="E1946" i="28"/>
  <c r="H1946" i="28" s="1"/>
  <c r="E1945" i="28"/>
  <c r="H1945" i="28" s="1"/>
  <c r="E1944" i="28"/>
  <c r="H1944" i="28" s="1"/>
  <c r="E1943" i="28"/>
  <c r="H1943" i="28" s="1"/>
  <c r="E1942" i="28"/>
  <c r="H1942" i="28" s="1"/>
  <c r="E1941" i="28"/>
  <c r="H1941" i="28" s="1"/>
  <c r="E1940" i="28"/>
  <c r="H1940" i="28" s="1"/>
  <c r="E1939" i="28"/>
  <c r="H1939" i="28" s="1"/>
  <c r="E1938" i="28"/>
  <c r="H1938" i="28" s="1"/>
  <c r="E1937" i="28"/>
  <c r="H1937" i="28" s="1"/>
  <c r="E1936" i="28"/>
  <c r="H1936" i="28" s="1"/>
  <c r="E1935" i="28"/>
  <c r="H1935" i="28" s="1"/>
  <c r="E1934" i="28"/>
  <c r="H1934" i="28" s="1"/>
  <c r="E1933" i="28"/>
  <c r="H1933" i="28" s="1"/>
  <c r="E1932" i="28"/>
  <c r="H1932" i="28" s="1"/>
  <c r="E1931" i="28"/>
  <c r="H1931" i="28" s="1"/>
  <c r="E1930" i="28"/>
  <c r="H1930" i="28" s="1"/>
  <c r="E1929" i="28"/>
  <c r="H1929" i="28" s="1"/>
  <c r="E1928" i="28"/>
  <c r="H1928" i="28" s="1"/>
  <c r="E1927" i="28"/>
  <c r="H1927" i="28" s="1"/>
  <c r="E1926" i="28"/>
  <c r="H1926" i="28" s="1"/>
  <c r="E1925" i="28"/>
  <c r="H1925" i="28" s="1"/>
  <c r="E1924" i="28"/>
  <c r="H1924" i="28" s="1"/>
  <c r="E1923" i="28"/>
  <c r="H1923" i="28" s="1"/>
  <c r="E1922" i="28"/>
  <c r="H1922" i="28" s="1"/>
  <c r="E1921" i="28"/>
  <c r="H1921" i="28" s="1"/>
  <c r="E1920" i="28"/>
  <c r="H1920" i="28" s="1"/>
  <c r="E1919" i="28"/>
  <c r="H1919" i="28" s="1"/>
  <c r="E1918" i="28"/>
  <c r="H1918" i="28" s="1"/>
  <c r="E1917" i="28"/>
  <c r="H1917" i="28" s="1"/>
  <c r="E1916" i="28"/>
  <c r="H1916" i="28" s="1"/>
  <c r="E1915" i="28"/>
  <c r="H1915" i="28" s="1"/>
  <c r="E1914" i="28"/>
  <c r="H1914" i="28" s="1"/>
  <c r="E1913" i="28"/>
  <c r="H1913" i="28" s="1"/>
  <c r="E1912" i="28"/>
  <c r="H1912" i="28" s="1"/>
  <c r="E1911" i="28"/>
  <c r="H1911" i="28" s="1"/>
  <c r="E1910" i="28"/>
  <c r="H1910" i="28" s="1"/>
  <c r="E1909" i="28"/>
  <c r="H1909" i="28" s="1"/>
  <c r="E1908" i="28"/>
  <c r="H1908" i="28" s="1"/>
  <c r="E1907" i="28"/>
  <c r="H1907" i="28" s="1"/>
  <c r="E1906" i="28"/>
  <c r="H1906" i="28" s="1"/>
  <c r="E1905" i="28"/>
  <c r="H1905" i="28" s="1"/>
  <c r="E1904" i="28"/>
  <c r="H1904" i="28" s="1"/>
  <c r="E1903" i="28"/>
  <c r="H1903" i="28" s="1"/>
  <c r="E1902" i="28"/>
  <c r="H1902" i="28" s="1"/>
  <c r="E1901" i="28"/>
  <c r="H1901" i="28" s="1"/>
  <c r="E1900" i="28"/>
  <c r="H1900" i="28" s="1"/>
  <c r="E1899" i="28"/>
  <c r="H1899" i="28" s="1"/>
  <c r="E1898" i="28"/>
  <c r="H1898" i="28" s="1"/>
  <c r="E1897" i="28"/>
  <c r="H1897" i="28" s="1"/>
  <c r="E1896" i="28"/>
  <c r="H1896" i="28" s="1"/>
  <c r="E1895" i="28"/>
  <c r="H1895" i="28" s="1"/>
  <c r="E1894" i="28"/>
  <c r="H1894" i="28" s="1"/>
  <c r="E1893" i="28"/>
  <c r="H1893" i="28" s="1"/>
  <c r="E1892" i="28"/>
  <c r="H1892" i="28" s="1"/>
  <c r="E1891" i="28"/>
  <c r="H1891" i="28" s="1"/>
  <c r="E1890" i="28"/>
  <c r="H1890" i="28" s="1"/>
  <c r="E1889" i="28"/>
  <c r="H1889" i="28" s="1"/>
  <c r="E1888" i="28"/>
  <c r="H1888" i="28" s="1"/>
  <c r="E1887" i="28"/>
  <c r="H1887" i="28" s="1"/>
  <c r="E1886" i="28"/>
  <c r="H1886" i="28" s="1"/>
  <c r="E1885" i="28"/>
  <c r="H1885" i="28" s="1"/>
  <c r="E1884" i="28"/>
  <c r="H1884" i="28" s="1"/>
  <c r="E1883" i="28"/>
  <c r="H1883" i="28" s="1"/>
  <c r="E1882" i="28"/>
  <c r="H1882" i="28" s="1"/>
  <c r="E1881" i="28"/>
  <c r="H1881" i="28" s="1"/>
  <c r="E1880" i="28"/>
  <c r="H1880" i="28" s="1"/>
  <c r="E1879" i="28"/>
  <c r="H1879" i="28" s="1"/>
  <c r="E1878" i="28"/>
  <c r="H1878" i="28" s="1"/>
  <c r="E1877" i="28"/>
  <c r="H1877" i="28" s="1"/>
  <c r="E1876" i="28"/>
  <c r="H1876" i="28" s="1"/>
  <c r="E1875" i="28"/>
  <c r="H1875" i="28" s="1"/>
  <c r="E1874" i="28"/>
  <c r="H1874" i="28" s="1"/>
  <c r="E1873" i="28"/>
  <c r="H1873" i="28" s="1"/>
  <c r="E1872" i="28"/>
  <c r="H1872" i="28" s="1"/>
  <c r="E1871" i="28"/>
  <c r="H1871" i="28" s="1"/>
  <c r="E1870" i="28"/>
  <c r="H1870" i="28" s="1"/>
  <c r="E1869" i="28"/>
  <c r="H1869" i="28" s="1"/>
  <c r="E1868" i="28"/>
  <c r="H1868" i="28" s="1"/>
  <c r="E1867" i="28"/>
  <c r="H1867" i="28" s="1"/>
  <c r="E1866" i="28"/>
  <c r="H1866" i="28" s="1"/>
  <c r="E1865" i="28"/>
  <c r="H1865" i="28" s="1"/>
  <c r="E1864" i="28"/>
  <c r="H1864" i="28" s="1"/>
  <c r="E1863" i="28"/>
  <c r="H1863" i="28" s="1"/>
  <c r="E1862" i="28"/>
  <c r="H1862" i="28" s="1"/>
  <c r="E1861" i="28"/>
  <c r="H1861" i="28" s="1"/>
  <c r="E1860" i="28"/>
  <c r="H1860" i="28" s="1"/>
  <c r="E1859" i="28"/>
  <c r="H1859" i="28" s="1"/>
  <c r="E1858" i="28"/>
  <c r="H1858" i="28" s="1"/>
  <c r="E1857" i="28"/>
  <c r="H1857" i="28" s="1"/>
  <c r="E1856" i="28"/>
  <c r="H1856" i="28" s="1"/>
  <c r="E1855" i="28"/>
  <c r="H1855" i="28" s="1"/>
  <c r="E1854" i="28"/>
  <c r="H1854" i="28" s="1"/>
  <c r="E1853" i="28"/>
  <c r="H1853" i="28" s="1"/>
  <c r="E1852" i="28"/>
  <c r="H1852" i="28" s="1"/>
  <c r="E1851" i="28"/>
  <c r="H1851" i="28" s="1"/>
  <c r="E1850" i="28"/>
  <c r="H1850" i="28" s="1"/>
  <c r="E1849" i="28"/>
  <c r="H1849" i="28" s="1"/>
  <c r="E1848" i="28"/>
  <c r="H1848" i="28" s="1"/>
  <c r="E1847" i="28"/>
  <c r="H1847" i="28" s="1"/>
  <c r="E1846" i="28"/>
  <c r="H1846" i="28" s="1"/>
  <c r="E1845" i="28"/>
  <c r="H1845" i="28" s="1"/>
  <c r="E1844" i="28"/>
  <c r="H1844" i="28" s="1"/>
  <c r="E1843" i="28"/>
  <c r="H1843" i="28" s="1"/>
  <c r="E1842" i="28"/>
  <c r="H1842" i="28" s="1"/>
  <c r="E1841" i="28"/>
  <c r="H1841" i="28" s="1"/>
  <c r="E1840" i="28"/>
  <c r="H1840" i="28" s="1"/>
  <c r="E1839" i="28"/>
  <c r="H1839" i="28" s="1"/>
  <c r="E1838" i="28"/>
  <c r="H1838" i="28" s="1"/>
  <c r="E1837" i="28"/>
  <c r="H1837" i="28" s="1"/>
  <c r="E1836" i="28"/>
  <c r="H1836" i="28" s="1"/>
  <c r="E1835" i="28"/>
  <c r="H1835" i="28" s="1"/>
  <c r="E1834" i="28"/>
  <c r="H1834" i="28" s="1"/>
  <c r="E1833" i="28"/>
  <c r="H1833" i="28" s="1"/>
  <c r="E1832" i="28"/>
  <c r="H1832" i="28" s="1"/>
  <c r="E1831" i="28"/>
  <c r="H1831" i="28" s="1"/>
  <c r="E1830" i="28"/>
  <c r="H1830" i="28" s="1"/>
  <c r="E1829" i="28"/>
  <c r="H1829" i="28" s="1"/>
  <c r="E1828" i="28"/>
  <c r="H1828" i="28" s="1"/>
  <c r="E1827" i="28"/>
  <c r="H1827" i="28" s="1"/>
  <c r="E1826" i="28"/>
  <c r="H1826" i="28" s="1"/>
  <c r="E1825" i="28"/>
  <c r="H1825" i="28" s="1"/>
  <c r="E1824" i="28"/>
  <c r="H1824" i="28" s="1"/>
  <c r="E1823" i="28"/>
  <c r="H1823" i="28" s="1"/>
  <c r="E1822" i="28"/>
  <c r="H1822" i="28" s="1"/>
  <c r="E1821" i="28"/>
  <c r="H1821" i="28" s="1"/>
  <c r="E1820" i="28"/>
  <c r="H1820" i="28" s="1"/>
  <c r="G1819" i="28"/>
  <c r="E1819" i="28"/>
  <c r="H1819" i="28" s="1"/>
  <c r="E1818" i="28"/>
  <c r="H1818" i="28" s="1"/>
  <c r="E1817" i="28"/>
  <c r="H1817" i="28" s="1"/>
  <c r="E1816" i="28"/>
  <c r="H1816" i="28" s="1"/>
  <c r="E1815" i="28"/>
  <c r="H1815" i="28" s="1"/>
  <c r="E1814" i="28"/>
  <c r="H1814" i="28" s="1"/>
  <c r="E1813" i="28"/>
  <c r="H1813" i="28" s="1"/>
  <c r="E1812" i="28"/>
  <c r="H1812" i="28" s="1"/>
  <c r="E1811" i="28"/>
  <c r="H1811" i="28" s="1"/>
  <c r="E1810" i="28"/>
  <c r="H1810" i="28" s="1"/>
  <c r="E1809" i="28"/>
  <c r="H1809" i="28" s="1"/>
  <c r="E1808" i="28"/>
  <c r="H1808" i="28" s="1"/>
  <c r="E1807" i="28"/>
  <c r="H1807" i="28" s="1"/>
  <c r="E1806" i="28"/>
  <c r="H1806" i="28" s="1"/>
  <c r="E1805" i="28"/>
  <c r="H1805" i="28" s="1"/>
  <c r="E1804" i="28"/>
  <c r="H1804" i="28" s="1"/>
  <c r="E1803" i="28"/>
  <c r="H1803" i="28" s="1"/>
  <c r="E1802" i="28"/>
  <c r="H1802" i="28" s="1"/>
  <c r="E1801" i="28"/>
  <c r="H1801" i="28" s="1"/>
  <c r="E1800" i="28"/>
  <c r="H1800" i="28" s="1"/>
  <c r="E1799" i="28"/>
  <c r="H1799" i="28" s="1"/>
  <c r="E1798" i="28"/>
  <c r="H1798" i="28" s="1"/>
  <c r="E1797" i="28"/>
  <c r="H1797" i="28" s="1"/>
  <c r="E1796" i="28"/>
  <c r="H1796" i="28" s="1"/>
  <c r="E1795" i="28"/>
  <c r="H1795" i="28" s="1"/>
  <c r="E1794" i="28"/>
  <c r="H1794" i="28" s="1"/>
  <c r="E1793" i="28"/>
  <c r="H1793" i="28" s="1"/>
  <c r="E1792" i="28"/>
  <c r="H1792" i="28" s="1"/>
  <c r="E1791" i="28"/>
  <c r="H1791" i="28" s="1"/>
  <c r="E1790" i="28"/>
  <c r="H1790" i="28" s="1"/>
  <c r="E1789" i="28"/>
  <c r="H1789" i="28" s="1"/>
  <c r="E1788" i="28"/>
  <c r="H1788" i="28" s="1"/>
  <c r="E1787" i="28"/>
  <c r="H1787" i="28" s="1"/>
  <c r="E1786" i="28"/>
  <c r="H1786" i="28" s="1"/>
  <c r="E1785" i="28"/>
  <c r="H1785" i="28" s="1"/>
  <c r="E1784" i="28"/>
  <c r="H1784" i="28" s="1"/>
  <c r="E1783" i="28"/>
  <c r="H1783" i="28" s="1"/>
  <c r="E1782" i="28"/>
  <c r="H1782" i="28" s="1"/>
  <c r="E1781" i="28"/>
  <c r="H1781" i="28" s="1"/>
  <c r="E1780" i="28"/>
  <c r="H1780" i="28" s="1"/>
  <c r="E1779" i="28"/>
  <c r="H1779" i="28" s="1"/>
  <c r="E1778" i="28"/>
  <c r="H1778" i="28" s="1"/>
  <c r="E1777" i="28"/>
  <c r="H1777" i="28" s="1"/>
  <c r="E1776" i="28"/>
  <c r="H1776" i="28" s="1"/>
  <c r="E1775" i="28"/>
  <c r="H1775" i="28" s="1"/>
  <c r="E1774" i="28"/>
  <c r="H1774" i="28" s="1"/>
  <c r="E1773" i="28"/>
  <c r="H1773" i="28" s="1"/>
  <c r="E1772" i="28"/>
  <c r="H1772" i="28" s="1"/>
  <c r="E1771" i="28"/>
  <c r="H1771" i="28" s="1"/>
  <c r="E1770" i="28"/>
  <c r="H1770" i="28" s="1"/>
  <c r="E1769" i="28"/>
  <c r="H1769" i="28" s="1"/>
  <c r="E1768" i="28"/>
  <c r="H1768" i="28" s="1"/>
  <c r="E1767" i="28"/>
  <c r="H1767" i="28" s="1"/>
  <c r="E1766" i="28"/>
  <c r="H1766" i="28" s="1"/>
  <c r="E1765" i="28"/>
  <c r="H1765" i="28" s="1"/>
  <c r="E1764" i="28"/>
  <c r="H1764" i="28" s="1"/>
  <c r="E1763" i="28"/>
  <c r="H1763" i="28" s="1"/>
  <c r="E1762" i="28"/>
  <c r="H1762" i="28" s="1"/>
  <c r="E1761" i="28"/>
  <c r="H1761" i="28" s="1"/>
  <c r="E1760" i="28"/>
  <c r="H1760" i="28" s="1"/>
  <c r="E1759" i="28"/>
  <c r="H1759" i="28" s="1"/>
  <c r="E1758" i="28"/>
  <c r="H1758" i="28" s="1"/>
  <c r="E1757" i="28"/>
  <c r="H1757" i="28" s="1"/>
  <c r="E1756" i="28"/>
  <c r="H1756" i="28" s="1"/>
  <c r="E1755" i="28"/>
  <c r="H1755" i="28" s="1"/>
  <c r="E1754" i="28"/>
  <c r="H1754" i="28" s="1"/>
  <c r="E1753" i="28"/>
  <c r="H1753" i="28" s="1"/>
  <c r="E1752" i="28"/>
  <c r="H1752" i="28" s="1"/>
  <c r="E1751" i="28"/>
  <c r="H1751" i="28" s="1"/>
  <c r="E1750" i="28"/>
  <c r="H1750" i="28" s="1"/>
  <c r="E1749" i="28"/>
  <c r="H1749" i="28" s="1"/>
  <c r="E1748" i="28"/>
  <c r="H1748" i="28" s="1"/>
  <c r="E1747" i="28"/>
  <c r="H1747" i="28" s="1"/>
  <c r="E1746" i="28"/>
  <c r="H1746" i="28" s="1"/>
  <c r="E1745" i="28"/>
  <c r="H1745" i="28" s="1"/>
  <c r="E1744" i="28"/>
  <c r="H1744" i="28" s="1"/>
  <c r="E1743" i="28"/>
  <c r="H1743" i="28" s="1"/>
  <c r="E1742" i="28"/>
  <c r="H1742" i="28" s="1"/>
  <c r="E1741" i="28"/>
  <c r="H1741" i="28" s="1"/>
  <c r="E1740" i="28"/>
  <c r="H1740" i="28" s="1"/>
  <c r="E1739" i="28"/>
  <c r="H1739" i="28" s="1"/>
  <c r="E1738" i="28"/>
  <c r="H1738" i="28" s="1"/>
  <c r="E1737" i="28"/>
  <c r="H1737" i="28" s="1"/>
  <c r="E1736" i="28"/>
  <c r="H1736" i="28" s="1"/>
  <c r="E1735" i="28"/>
  <c r="H1735" i="28" s="1"/>
  <c r="E1734" i="28"/>
  <c r="H1734" i="28" s="1"/>
  <c r="E1733" i="28"/>
  <c r="H1733" i="28" s="1"/>
  <c r="E1732" i="28"/>
  <c r="H1732" i="28" s="1"/>
  <c r="E1731" i="28"/>
  <c r="H1731" i="28" s="1"/>
  <c r="E1730" i="28"/>
  <c r="H1730" i="28" s="1"/>
  <c r="E1729" i="28"/>
  <c r="H1729" i="28" s="1"/>
  <c r="E1728" i="28"/>
  <c r="H1728" i="28" s="1"/>
  <c r="E1727" i="28"/>
  <c r="H1727" i="28" s="1"/>
  <c r="E1726" i="28"/>
  <c r="H1726" i="28" s="1"/>
  <c r="E1725" i="28"/>
  <c r="H1725" i="28" s="1"/>
  <c r="E1724" i="28"/>
  <c r="H1724" i="28" s="1"/>
  <c r="E1723" i="28"/>
  <c r="H1723" i="28" s="1"/>
  <c r="E1722" i="28"/>
  <c r="H1722" i="28" s="1"/>
  <c r="E1721" i="28"/>
  <c r="H1721" i="28" s="1"/>
  <c r="E1720" i="28"/>
  <c r="H1720" i="28" s="1"/>
  <c r="E1719" i="28"/>
  <c r="H1719" i="28" s="1"/>
  <c r="E1718" i="28"/>
  <c r="H1718" i="28" s="1"/>
  <c r="E1717" i="28"/>
  <c r="H1717" i="28" s="1"/>
  <c r="E1716" i="28"/>
  <c r="H1716" i="28" s="1"/>
  <c r="E1715" i="28"/>
  <c r="H1715" i="28" s="1"/>
  <c r="E1714" i="28"/>
  <c r="H1714" i="28" s="1"/>
  <c r="E1713" i="28"/>
  <c r="H1713" i="28" s="1"/>
  <c r="E1712" i="28"/>
  <c r="H1712" i="28" s="1"/>
  <c r="E1711" i="28"/>
  <c r="H1711" i="28" s="1"/>
  <c r="E1710" i="28"/>
  <c r="H1710" i="28" s="1"/>
  <c r="E1709" i="28"/>
  <c r="H1709" i="28" s="1"/>
  <c r="E1708" i="28"/>
  <c r="H1708" i="28" s="1"/>
  <c r="E1707" i="28"/>
  <c r="H1707" i="28" s="1"/>
  <c r="E1706" i="28"/>
  <c r="H1706" i="28" s="1"/>
  <c r="E1705" i="28"/>
  <c r="H1705" i="28" s="1"/>
  <c r="E1704" i="28"/>
  <c r="H1704" i="28" s="1"/>
  <c r="E1703" i="28"/>
  <c r="H1703" i="28" s="1"/>
  <c r="E1702" i="28"/>
  <c r="H1702" i="28" s="1"/>
  <c r="E1701" i="28"/>
  <c r="H1701" i="28" s="1"/>
  <c r="E1700" i="28"/>
  <c r="H1700" i="28" s="1"/>
  <c r="E1699" i="28"/>
  <c r="H1699" i="28" s="1"/>
  <c r="E1698" i="28"/>
  <c r="H1698" i="28" s="1"/>
  <c r="E1697" i="28"/>
  <c r="H1697" i="28" s="1"/>
  <c r="E1696" i="28"/>
  <c r="H1696" i="28" s="1"/>
  <c r="E1695" i="28"/>
  <c r="H1695" i="28" s="1"/>
  <c r="E1694" i="28"/>
  <c r="H1694" i="28" s="1"/>
  <c r="E1693" i="28"/>
  <c r="H1693" i="28" s="1"/>
  <c r="E1692" i="28"/>
  <c r="H1692" i="28" s="1"/>
  <c r="E1691" i="28"/>
  <c r="H1691" i="28" s="1"/>
  <c r="E1690" i="28"/>
  <c r="H1690" i="28" s="1"/>
  <c r="E1689" i="28"/>
  <c r="H1689" i="28" s="1"/>
  <c r="E1688" i="28"/>
  <c r="H1688" i="28" s="1"/>
  <c r="E1687" i="28"/>
  <c r="H1687" i="28" s="1"/>
  <c r="E1686" i="28"/>
  <c r="H1686" i="28" s="1"/>
  <c r="E1685" i="28"/>
  <c r="H1685" i="28" s="1"/>
  <c r="E1684" i="28"/>
  <c r="H1684" i="28" s="1"/>
  <c r="G1683" i="28"/>
  <c r="E1683" i="28"/>
  <c r="H1683" i="28" s="1"/>
  <c r="E1682" i="28"/>
  <c r="H1682" i="28" s="1"/>
  <c r="E1681" i="28"/>
  <c r="H1681" i="28" s="1"/>
  <c r="E1680" i="28"/>
  <c r="H1680" i="28" s="1"/>
  <c r="E1679" i="28"/>
  <c r="H1679" i="28" s="1"/>
  <c r="E1678" i="28"/>
  <c r="H1678" i="28" s="1"/>
  <c r="E1677" i="28"/>
  <c r="H1677" i="28" s="1"/>
  <c r="E1676" i="28"/>
  <c r="H1676" i="28" s="1"/>
  <c r="E1675" i="28"/>
  <c r="H1675" i="28" s="1"/>
  <c r="E1674" i="28"/>
  <c r="H1674" i="28" s="1"/>
  <c r="E1673" i="28"/>
  <c r="H1673" i="28" s="1"/>
  <c r="E1672" i="28"/>
  <c r="H1672" i="28" s="1"/>
  <c r="E1671" i="28"/>
  <c r="H1671" i="28" s="1"/>
  <c r="E1670" i="28"/>
  <c r="H1670" i="28" s="1"/>
  <c r="E1669" i="28"/>
  <c r="H1669" i="28" s="1"/>
  <c r="E1668" i="28"/>
  <c r="H1668" i="28" s="1"/>
  <c r="E1667" i="28"/>
  <c r="H1667" i="28" s="1"/>
  <c r="E1666" i="28"/>
  <c r="H1666" i="28" s="1"/>
  <c r="E1665" i="28"/>
  <c r="H1665" i="28" s="1"/>
  <c r="E1664" i="28"/>
  <c r="H1664" i="28" s="1"/>
  <c r="E1663" i="28"/>
  <c r="H1663" i="28" s="1"/>
  <c r="E1662" i="28"/>
  <c r="H1662" i="28" s="1"/>
  <c r="E1661" i="28"/>
  <c r="H1661" i="28" s="1"/>
  <c r="E1660" i="28"/>
  <c r="H1660" i="28" s="1"/>
  <c r="E1659" i="28"/>
  <c r="H1659" i="28" s="1"/>
  <c r="E1658" i="28"/>
  <c r="H1658" i="28" s="1"/>
  <c r="E1657" i="28"/>
  <c r="H1657" i="28" s="1"/>
  <c r="E1656" i="28"/>
  <c r="H1656" i="28" s="1"/>
  <c r="E1655" i="28"/>
  <c r="H1655" i="28" s="1"/>
  <c r="E1654" i="28"/>
  <c r="H1654" i="28" s="1"/>
  <c r="E1653" i="28"/>
  <c r="H1653" i="28" s="1"/>
  <c r="E1652" i="28"/>
  <c r="H1652" i="28" s="1"/>
  <c r="E1651" i="28"/>
  <c r="H1651" i="28" s="1"/>
  <c r="E1650" i="28"/>
  <c r="H1650" i="28" s="1"/>
  <c r="E1649" i="28"/>
  <c r="H1649" i="28" s="1"/>
  <c r="E1648" i="28"/>
  <c r="H1648" i="28" s="1"/>
  <c r="E1647" i="28"/>
  <c r="H1647" i="28" s="1"/>
  <c r="E1646" i="28"/>
  <c r="H1646" i="28" s="1"/>
  <c r="E1645" i="28"/>
  <c r="H1645" i="28" s="1"/>
  <c r="E1644" i="28"/>
  <c r="H1644" i="28" s="1"/>
  <c r="E1643" i="28"/>
  <c r="H1643" i="28" s="1"/>
  <c r="E1642" i="28"/>
  <c r="H1642" i="28" s="1"/>
  <c r="E1641" i="28"/>
  <c r="H1641" i="28" s="1"/>
  <c r="E1640" i="28"/>
  <c r="H1640" i="28" s="1"/>
  <c r="E1639" i="28"/>
  <c r="H1639" i="28" s="1"/>
  <c r="E1638" i="28"/>
  <c r="H1638" i="28" s="1"/>
  <c r="E1637" i="28"/>
  <c r="H1637" i="28" s="1"/>
  <c r="E1636" i="28"/>
  <c r="H1636" i="28" s="1"/>
  <c r="E1635" i="28"/>
  <c r="H1635" i="28" s="1"/>
  <c r="E1634" i="28"/>
  <c r="H1634" i="28" s="1"/>
  <c r="E1633" i="28"/>
  <c r="H1633" i="28" s="1"/>
  <c r="E1632" i="28"/>
  <c r="H1632" i="28" s="1"/>
  <c r="E1631" i="28"/>
  <c r="H1631" i="28" s="1"/>
  <c r="E1630" i="28"/>
  <c r="H1630" i="28" s="1"/>
  <c r="E1629" i="28"/>
  <c r="H1629" i="28" s="1"/>
  <c r="E1628" i="28"/>
  <c r="H1628" i="28" s="1"/>
  <c r="E1627" i="28"/>
  <c r="H1627" i="28" s="1"/>
  <c r="E1626" i="28"/>
  <c r="H1626" i="28" s="1"/>
  <c r="E1625" i="28"/>
  <c r="H1625" i="28" s="1"/>
  <c r="E1624" i="28"/>
  <c r="H1624" i="28" s="1"/>
  <c r="E1623" i="28"/>
  <c r="H1623" i="28" s="1"/>
  <c r="E1622" i="28"/>
  <c r="H1622" i="28" s="1"/>
  <c r="E1621" i="28"/>
  <c r="H1621" i="28" s="1"/>
  <c r="E1620" i="28"/>
  <c r="H1620" i="28" s="1"/>
  <c r="E1619" i="28"/>
  <c r="H1619" i="28" s="1"/>
  <c r="E1618" i="28"/>
  <c r="H1618" i="28" s="1"/>
  <c r="E1617" i="28"/>
  <c r="H1617" i="28" s="1"/>
  <c r="E1616" i="28"/>
  <c r="H1616" i="28" s="1"/>
  <c r="E1615" i="28"/>
  <c r="H1615" i="28" s="1"/>
  <c r="E1614" i="28"/>
  <c r="H1614" i="28" s="1"/>
  <c r="E1613" i="28"/>
  <c r="H1613" i="28" s="1"/>
  <c r="E1612" i="28"/>
  <c r="H1612" i="28" s="1"/>
  <c r="N1611" i="28"/>
  <c r="E1611" i="28"/>
  <c r="H1611" i="28" s="1"/>
  <c r="E1610" i="28"/>
  <c r="H1610" i="28" s="1"/>
  <c r="E1609" i="28"/>
  <c r="H1609" i="28" s="1"/>
  <c r="E1608" i="28"/>
  <c r="H1608" i="28" s="1"/>
  <c r="E1607" i="28"/>
  <c r="H1607" i="28" s="1"/>
  <c r="E1606" i="28"/>
  <c r="H1606" i="28" s="1"/>
  <c r="E1605" i="28"/>
  <c r="H1605" i="28" s="1"/>
  <c r="E1604" i="28"/>
  <c r="H1604" i="28" s="1"/>
  <c r="E1603" i="28"/>
  <c r="H1603" i="28" s="1"/>
  <c r="E1602" i="28"/>
  <c r="H1602" i="28" s="1"/>
  <c r="E1601" i="28"/>
  <c r="H1601" i="28" s="1"/>
  <c r="E1600" i="28"/>
  <c r="H1600" i="28" s="1"/>
  <c r="E1599" i="28"/>
  <c r="H1599" i="28" s="1"/>
  <c r="E1598" i="28"/>
  <c r="H1598" i="28" s="1"/>
  <c r="E1597" i="28"/>
  <c r="H1597" i="28" s="1"/>
  <c r="E1596" i="28"/>
  <c r="H1596" i="28" s="1"/>
  <c r="E1595" i="28"/>
  <c r="H1595" i="28" s="1"/>
  <c r="E1594" i="28"/>
  <c r="H1594" i="28" s="1"/>
  <c r="E1593" i="28"/>
  <c r="H1593" i="28" s="1"/>
  <c r="E1592" i="28"/>
  <c r="H1592" i="28" s="1"/>
  <c r="E1591" i="28"/>
  <c r="H1591" i="28" s="1"/>
  <c r="E1590" i="28"/>
  <c r="H1590" i="28" s="1"/>
  <c r="E1589" i="28"/>
  <c r="H1589" i="28" s="1"/>
  <c r="E1588" i="28"/>
  <c r="H1588" i="28" s="1"/>
  <c r="E1587" i="28"/>
  <c r="H1587" i="28" s="1"/>
  <c r="E1586" i="28"/>
  <c r="H1586" i="28" s="1"/>
  <c r="E1585" i="28"/>
  <c r="H1585" i="28" s="1"/>
  <c r="E1584" i="28"/>
  <c r="H1584" i="28" s="1"/>
  <c r="E1583" i="28"/>
  <c r="H1583" i="28" s="1"/>
  <c r="E1582" i="28"/>
  <c r="H1582" i="28" s="1"/>
  <c r="E1581" i="28"/>
  <c r="H1581" i="28" s="1"/>
  <c r="E1580" i="28"/>
  <c r="H1580" i="28" s="1"/>
  <c r="E1579" i="28"/>
  <c r="H1579" i="28" s="1"/>
  <c r="E1578" i="28"/>
  <c r="H1578" i="28" s="1"/>
  <c r="E1577" i="28"/>
  <c r="H1577" i="28" s="1"/>
  <c r="E1576" i="28"/>
  <c r="H1576" i="28" s="1"/>
  <c r="E1575" i="28"/>
  <c r="H1575" i="28" s="1"/>
  <c r="E1574" i="28"/>
  <c r="H1574" i="28" s="1"/>
  <c r="E1573" i="28"/>
  <c r="H1573" i="28" s="1"/>
  <c r="E1572" i="28"/>
  <c r="H1572" i="28" s="1"/>
  <c r="G1571" i="28"/>
  <c r="E1571" i="28"/>
  <c r="H1571" i="28" s="1"/>
  <c r="E1570" i="28"/>
  <c r="H1570" i="28" s="1"/>
  <c r="E1569" i="28"/>
  <c r="H1569" i="28" s="1"/>
  <c r="E1568" i="28"/>
  <c r="H1568" i="28" s="1"/>
  <c r="E1567" i="28"/>
  <c r="H1567" i="28" s="1"/>
  <c r="E1566" i="28"/>
  <c r="H1566" i="28" s="1"/>
  <c r="E1565" i="28"/>
  <c r="H1565" i="28" s="1"/>
  <c r="E1564" i="28"/>
  <c r="H1564" i="28" s="1"/>
  <c r="E1563" i="28"/>
  <c r="H1563" i="28" s="1"/>
  <c r="E1562" i="28"/>
  <c r="H1562" i="28" s="1"/>
  <c r="E1561" i="28"/>
  <c r="H1561" i="28" s="1"/>
  <c r="E1560" i="28"/>
  <c r="H1560" i="28" s="1"/>
  <c r="E1559" i="28"/>
  <c r="H1559" i="28" s="1"/>
  <c r="E1558" i="28"/>
  <c r="H1558" i="28" s="1"/>
  <c r="E1557" i="28"/>
  <c r="H1557" i="28" s="1"/>
  <c r="E1556" i="28"/>
  <c r="H1556" i="28" s="1"/>
  <c r="E1555" i="28"/>
  <c r="H1555" i="28" s="1"/>
  <c r="E1554" i="28"/>
  <c r="H1554" i="28" s="1"/>
  <c r="E1553" i="28"/>
  <c r="H1553" i="28" s="1"/>
  <c r="E1552" i="28"/>
  <c r="H1552" i="28" s="1"/>
  <c r="E1551" i="28"/>
  <c r="H1551" i="28" s="1"/>
  <c r="E1550" i="28"/>
  <c r="H1550" i="28" s="1"/>
  <c r="E1549" i="28"/>
  <c r="H1549" i="28" s="1"/>
  <c r="E1548" i="28"/>
  <c r="H1548" i="28" s="1"/>
  <c r="E1547" i="28"/>
  <c r="H1547" i="28" s="1"/>
  <c r="E1546" i="28"/>
  <c r="H1546" i="28" s="1"/>
  <c r="E1545" i="28"/>
  <c r="H1545" i="28" s="1"/>
  <c r="E1544" i="28"/>
  <c r="H1544" i="28" s="1"/>
  <c r="E1543" i="28"/>
  <c r="H1543" i="28" s="1"/>
  <c r="E1542" i="28"/>
  <c r="H1542" i="28" s="1"/>
  <c r="E1541" i="28"/>
  <c r="H1541" i="28" s="1"/>
  <c r="E1540" i="28"/>
  <c r="H1540" i="28" s="1"/>
  <c r="E1539" i="28"/>
  <c r="H1539" i="28" s="1"/>
  <c r="E1538" i="28"/>
  <c r="H1538" i="28" s="1"/>
  <c r="E1537" i="28"/>
  <c r="H1537" i="28" s="1"/>
  <c r="E1536" i="28"/>
  <c r="H1536" i="28" s="1"/>
  <c r="E1535" i="28"/>
  <c r="H1535" i="28" s="1"/>
  <c r="E1534" i="28"/>
  <c r="H1534" i="28" s="1"/>
  <c r="E1533" i="28"/>
  <c r="H1533" i="28" s="1"/>
  <c r="E1532" i="28"/>
  <c r="H1532" i="28" s="1"/>
  <c r="E1531" i="28"/>
  <c r="H1531" i="28" s="1"/>
  <c r="E1530" i="28"/>
  <c r="H1530" i="28" s="1"/>
  <c r="E1529" i="28"/>
  <c r="H1529" i="28" s="1"/>
  <c r="E1528" i="28"/>
  <c r="H1528" i="28" s="1"/>
  <c r="E1527" i="28"/>
  <c r="H1527" i="28" s="1"/>
  <c r="E1526" i="28"/>
  <c r="H1526" i="28" s="1"/>
  <c r="E1525" i="28"/>
  <c r="H1525" i="28" s="1"/>
  <c r="E1524" i="28"/>
  <c r="H1524" i="28" s="1"/>
  <c r="E1523" i="28"/>
  <c r="H1523" i="28" s="1"/>
  <c r="E1522" i="28"/>
  <c r="H1522" i="28" s="1"/>
  <c r="E1521" i="28"/>
  <c r="H1521" i="28" s="1"/>
  <c r="E1520" i="28"/>
  <c r="H1520" i="28" s="1"/>
  <c r="E1519" i="28"/>
  <c r="H1519" i="28" s="1"/>
  <c r="E1518" i="28"/>
  <c r="H1518" i="28" s="1"/>
  <c r="E1517" i="28"/>
  <c r="H1517" i="28" s="1"/>
  <c r="E1516" i="28"/>
  <c r="H1516" i="28" s="1"/>
  <c r="N1515" i="28"/>
  <c r="E1515" i="28"/>
  <c r="H1515" i="28" s="1"/>
  <c r="E1514" i="28"/>
  <c r="H1514" i="28" s="1"/>
  <c r="E1513" i="28"/>
  <c r="H1513" i="28" s="1"/>
  <c r="E1512" i="28"/>
  <c r="H1512" i="28" s="1"/>
  <c r="E1511" i="28"/>
  <c r="H1511" i="28" s="1"/>
  <c r="E1510" i="28"/>
  <c r="H1510" i="28" s="1"/>
  <c r="E1509" i="28"/>
  <c r="H1509" i="28" s="1"/>
  <c r="E1508" i="28"/>
  <c r="H1508" i="28" s="1"/>
  <c r="E1507" i="28"/>
  <c r="H1507" i="28" s="1"/>
  <c r="E1506" i="28"/>
  <c r="H1506" i="28" s="1"/>
  <c r="E1505" i="28"/>
  <c r="H1505" i="28" s="1"/>
  <c r="E1504" i="28"/>
  <c r="H1504" i="28" s="1"/>
  <c r="E1503" i="28"/>
  <c r="H1503" i="28" s="1"/>
  <c r="E1502" i="28"/>
  <c r="H1502" i="28" s="1"/>
  <c r="E1501" i="28"/>
  <c r="H1501" i="28" s="1"/>
  <c r="E1500" i="28"/>
  <c r="H1500" i="28" s="1"/>
  <c r="E1499" i="28"/>
  <c r="H1499" i="28" s="1"/>
  <c r="E1498" i="28"/>
  <c r="H1498" i="28" s="1"/>
  <c r="E1497" i="28"/>
  <c r="H1497" i="28" s="1"/>
  <c r="E1496" i="28"/>
  <c r="H1496" i="28" s="1"/>
  <c r="E1495" i="28"/>
  <c r="H1495" i="28" s="1"/>
  <c r="E1494" i="28"/>
  <c r="H1494" i="28" s="1"/>
  <c r="E1493" i="28"/>
  <c r="H1493" i="28" s="1"/>
  <c r="E1492" i="28"/>
  <c r="H1492" i="28" s="1"/>
  <c r="E1491" i="28"/>
  <c r="H1491" i="28" s="1"/>
  <c r="E1490" i="28"/>
  <c r="H1490" i="28" s="1"/>
  <c r="E1489" i="28"/>
  <c r="H1489" i="28" s="1"/>
  <c r="E1488" i="28"/>
  <c r="H1488" i="28" s="1"/>
  <c r="E1487" i="28"/>
  <c r="H1487" i="28" s="1"/>
  <c r="E1486" i="28"/>
  <c r="H1486" i="28" s="1"/>
  <c r="E1485" i="28"/>
  <c r="H1485" i="28" s="1"/>
  <c r="E1484" i="28"/>
  <c r="H1484" i="28" s="1"/>
  <c r="E1483" i="28"/>
  <c r="H1483" i="28" s="1"/>
  <c r="E1482" i="28"/>
  <c r="H1482" i="28" s="1"/>
  <c r="E1481" i="28"/>
  <c r="H1481" i="28" s="1"/>
  <c r="E1480" i="28"/>
  <c r="H1480" i="28" s="1"/>
  <c r="E1479" i="28"/>
  <c r="H1479" i="28" s="1"/>
  <c r="E1478" i="28"/>
  <c r="H1478" i="28" s="1"/>
  <c r="E1477" i="28"/>
  <c r="H1477" i="28" s="1"/>
  <c r="E1476" i="28"/>
  <c r="H1476" i="28" s="1"/>
  <c r="N1475" i="28"/>
  <c r="E1475" i="28"/>
  <c r="H1475" i="28" s="1"/>
  <c r="E1474" i="28"/>
  <c r="H1474" i="28" s="1"/>
  <c r="E1473" i="28"/>
  <c r="H1473" i="28" s="1"/>
  <c r="E1472" i="28"/>
  <c r="H1472" i="28" s="1"/>
  <c r="E1471" i="28"/>
  <c r="H1471" i="28" s="1"/>
  <c r="E1470" i="28"/>
  <c r="H1470" i="28" s="1"/>
  <c r="E1469" i="28"/>
  <c r="H1469" i="28" s="1"/>
  <c r="E1468" i="28"/>
  <c r="H1468" i="28" s="1"/>
  <c r="E1467" i="28"/>
  <c r="H1467" i="28" s="1"/>
  <c r="E1466" i="28"/>
  <c r="H1466" i="28" s="1"/>
  <c r="E1465" i="28"/>
  <c r="H1465" i="28" s="1"/>
  <c r="E1464" i="28"/>
  <c r="H1464" i="28" s="1"/>
  <c r="E1463" i="28"/>
  <c r="H1463" i="28" s="1"/>
  <c r="E1462" i="28"/>
  <c r="H1462" i="28" s="1"/>
  <c r="E1461" i="28"/>
  <c r="H1461" i="28" s="1"/>
  <c r="E1460" i="28"/>
  <c r="H1460" i="28" s="1"/>
  <c r="E1459" i="28"/>
  <c r="H1459" i="28" s="1"/>
  <c r="E1458" i="28"/>
  <c r="H1458" i="28" s="1"/>
  <c r="E1457" i="28"/>
  <c r="H1457" i="28" s="1"/>
  <c r="E1456" i="28"/>
  <c r="H1456" i="28" s="1"/>
  <c r="E1455" i="28"/>
  <c r="H1455" i="28" s="1"/>
  <c r="E1454" i="28"/>
  <c r="H1454" i="28" s="1"/>
  <c r="E1453" i="28"/>
  <c r="H1453" i="28" s="1"/>
  <c r="E1452" i="28"/>
  <c r="H1452" i="28" s="1"/>
  <c r="E1451" i="28"/>
  <c r="H1451" i="28" s="1"/>
  <c r="E1450" i="28"/>
  <c r="H1450" i="28" s="1"/>
  <c r="E1449" i="28"/>
  <c r="H1449" i="28" s="1"/>
  <c r="E1448" i="28"/>
  <c r="H1448" i="28" s="1"/>
  <c r="E1447" i="28"/>
  <c r="H1447" i="28" s="1"/>
  <c r="E1446" i="28"/>
  <c r="H1446" i="28" s="1"/>
  <c r="E1445" i="28"/>
  <c r="H1445" i="28" s="1"/>
  <c r="E1444" i="28"/>
  <c r="H1444" i="28" s="1"/>
  <c r="E1443" i="28"/>
  <c r="H1443" i="28" s="1"/>
  <c r="E1442" i="28"/>
  <c r="H1442" i="28" s="1"/>
  <c r="E1441" i="28"/>
  <c r="H1441" i="28" s="1"/>
  <c r="E1440" i="28"/>
  <c r="H1440" i="28" s="1"/>
  <c r="E1439" i="28"/>
  <c r="H1439" i="28" s="1"/>
  <c r="E1438" i="28"/>
  <c r="H1438" i="28" s="1"/>
  <c r="E1437" i="28"/>
  <c r="H1437" i="28" s="1"/>
  <c r="E1436" i="28"/>
  <c r="H1436" i="28" s="1"/>
  <c r="E1435" i="28"/>
  <c r="H1435" i="28" s="1"/>
  <c r="E1434" i="28"/>
  <c r="H1434" i="28" s="1"/>
  <c r="E1433" i="28"/>
  <c r="H1433" i="28" s="1"/>
  <c r="E1432" i="28"/>
  <c r="H1432" i="28" s="1"/>
  <c r="E1431" i="28"/>
  <c r="H1431" i="28" s="1"/>
  <c r="E1430" i="28"/>
  <c r="H1430" i="28" s="1"/>
  <c r="E1429" i="28"/>
  <c r="H1429" i="28" s="1"/>
  <c r="E1428" i="28"/>
  <c r="H1428" i="28" s="1"/>
  <c r="E1427" i="28"/>
  <c r="H1427" i="28" s="1"/>
  <c r="E1426" i="28"/>
  <c r="H1426" i="28" s="1"/>
  <c r="E1425" i="28"/>
  <c r="H1425" i="28" s="1"/>
  <c r="E1424" i="28"/>
  <c r="H1424" i="28" s="1"/>
  <c r="E1423" i="28"/>
  <c r="H1423" i="28" s="1"/>
  <c r="E1422" i="28"/>
  <c r="H1422" i="28" s="1"/>
  <c r="E1421" i="28"/>
  <c r="H1421" i="28" s="1"/>
  <c r="E1420" i="28"/>
  <c r="H1420" i="28" s="1"/>
  <c r="E1419" i="28"/>
  <c r="H1419" i="28" s="1"/>
  <c r="E1418" i="28"/>
  <c r="H1418" i="28" s="1"/>
  <c r="E1417" i="28"/>
  <c r="H1417" i="28" s="1"/>
  <c r="E1416" i="28"/>
  <c r="H1416" i="28" s="1"/>
  <c r="E1415" i="28"/>
  <c r="H1415" i="28" s="1"/>
  <c r="E1414" i="28"/>
  <c r="H1414" i="28" s="1"/>
  <c r="E1413" i="28"/>
  <c r="H1413" i="28" s="1"/>
  <c r="E1412" i="28"/>
  <c r="H1412" i="28" s="1"/>
  <c r="N1411" i="28"/>
  <c r="E1411" i="28"/>
  <c r="H1411" i="28" s="1"/>
  <c r="E1410" i="28"/>
  <c r="H1410" i="28" s="1"/>
  <c r="E1409" i="28"/>
  <c r="H1409" i="28" s="1"/>
  <c r="E1408" i="28"/>
  <c r="H1408" i="28" s="1"/>
  <c r="E1407" i="28"/>
  <c r="H1407" i="28" s="1"/>
  <c r="E1406" i="28"/>
  <c r="H1406" i="28" s="1"/>
  <c r="E1405" i="28"/>
  <c r="H1405" i="28" s="1"/>
  <c r="E1404" i="28"/>
  <c r="H1404" i="28" s="1"/>
  <c r="E1403" i="28"/>
  <c r="H1403" i="28" s="1"/>
  <c r="E1402" i="28"/>
  <c r="H1402" i="28" s="1"/>
  <c r="E1401" i="28"/>
  <c r="H1401" i="28" s="1"/>
  <c r="E1400" i="28"/>
  <c r="H1400" i="28" s="1"/>
  <c r="E1399" i="28"/>
  <c r="H1399" i="28" s="1"/>
  <c r="E1398" i="28"/>
  <c r="H1398" i="28" s="1"/>
  <c r="E1397" i="28"/>
  <c r="H1397" i="28" s="1"/>
  <c r="E1396" i="28"/>
  <c r="H1396" i="28" s="1"/>
  <c r="E1395" i="28"/>
  <c r="H1395" i="28" s="1"/>
  <c r="E1394" i="28"/>
  <c r="H1394" i="28" s="1"/>
  <c r="E1393" i="28"/>
  <c r="H1393" i="28" s="1"/>
  <c r="E1392" i="28"/>
  <c r="H1392" i="28" s="1"/>
  <c r="E1391" i="28"/>
  <c r="H1391" i="28" s="1"/>
  <c r="E1390" i="28"/>
  <c r="H1390" i="28" s="1"/>
  <c r="E1389" i="28"/>
  <c r="H1389" i="28" s="1"/>
  <c r="E1388" i="28"/>
  <c r="H1388" i="28" s="1"/>
  <c r="E1387" i="28"/>
  <c r="H1387" i="28" s="1"/>
  <c r="E1386" i="28"/>
  <c r="H1386" i="28" s="1"/>
  <c r="E1385" i="28"/>
  <c r="H1385" i="28" s="1"/>
  <c r="E1384" i="28"/>
  <c r="H1384" i="28" s="1"/>
  <c r="E1383" i="28"/>
  <c r="H1383" i="28" s="1"/>
  <c r="E1382" i="28"/>
  <c r="H1382" i="28" s="1"/>
  <c r="E1381" i="28"/>
  <c r="H1381" i="28" s="1"/>
  <c r="E1380" i="28"/>
  <c r="H1380" i="28" s="1"/>
  <c r="E1379" i="28"/>
  <c r="H1379" i="28" s="1"/>
  <c r="E1378" i="28"/>
  <c r="H1378" i="28" s="1"/>
  <c r="E1377" i="28"/>
  <c r="H1377" i="28" s="1"/>
  <c r="E1376" i="28"/>
  <c r="H1376" i="28" s="1"/>
  <c r="E1375" i="28"/>
  <c r="H1375" i="28" s="1"/>
  <c r="E1374" i="28"/>
  <c r="H1374" i="28" s="1"/>
  <c r="E1373" i="28"/>
  <c r="H1373" i="28" s="1"/>
  <c r="E1372" i="28"/>
  <c r="H1372" i="28" s="1"/>
  <c r="E1371" i="28"/>
  <c r="H1371" i="28" s="1"/>
  <c r="E1370" i="28"/>
  <c r="H1370" i="28" s="1"/>
  <c r="E1369" i="28"/>
  <c r="H1369" i="28" s="1"/>
  <c r="E1368" i="28"/>
  <c r="H1368" i="28" s="1"/>
  <c r="E1367" i="28"/>
  <c r="H1367" i="28" s="1"/>
  <c r="E1366" i="28"/>
  <c r="H1366" i="28" s="1"/>
  <c r="E1365" i="28"/>
  <c r="H1365" i="28" s="1"/>
  <c r="E1364" i="28"/>
  <c r="H1364" i="28" s="1"/>
  <c r="E1363" i="28"/>
  <c r="H1363" i="28" s="1"/>
  <c r="E1362" i="28"/>
  <c r="H1362" i="28" s="1"/>
  <c r="E1361" i="28"/>
  <c r="H1361" i="28" s="1"/>
  <c r="E1360" i="28"/>
  <c r="H1360" i="28" s="1"/>
  <c r="E1359" i="28"/>
  <c r="H1359" i="28" s="1"/>
  <c r="E1358" i="28"/>
  <c r="H1358" i="28" s="1"/>
  <c r="E1357" i="28"/>
  <c r="H1357" i="28" s="1"/>
  <c r="E1356" i="28"/>
  <c r="H1356" i="28" s="1"/>
  <c r="E1355" i="28"/>
  <c r="H1355" i="28" s="1"/>
  <c r="E1354" i="28"/>
  <c r="H1354" i="28" s="1"/>
  <c r="E1353" i="28"/>
  <c r="H1353" i="28" s="1"/>
  <c r="E1352" i="28"/>
  <c r="H1352" i="28" s="1"/>
  <c r="E1351" i="28"/>
  <c r="H1351" i="28" s="1"/>
  <c r="E1350" i="28"/>
  <c r="H1350" i="28" s="1"/>
  <c r="E1349" i="28"/>
  <c r="H1349" i="28" s="1"/>
  <c r="E1348" i="28"/>
  <c r="H1348" i="28" s="1"/>
  <c r="E1347" i="28"/>
  <c r="H1347" i="28" s="1"/>
  <c r="E1346" i="28"/>
  <c r="H1346" i="28" s="1"/>
  <c r="E1345" i="28"/>
  <c r="H1345" i="28" s="1"/>
  <c r="E1344" i="28"/>
  <c r="H1344" i="28" s="1"/>
  <c r="N1343" i="28"/>
  <c r="E1343" i="28"/>
  <c r="H1343" i="28" s="1"/>
  <c r="E1342" i="28"/>
  <c r="H1342" i="28" s="1"/>
  <c r="E1341" i="28"/>
  <c r="H1341" i="28" s="1"/>
  <c r="E1340" i="28"/>
  <c r="H1340" i="28" s="1"/>
  <c r="E1339" i="28"/>
  <c r="H1339" i="28" s="1"/>
  <c r="E1338" i="28"/>
  <c r="H1338" i="28" s="1"/>
  <c r="E1337" i="28"/>
  <c r="H1337" i="28" s="1"/>
  <c r="E1336" i="28"/>
  <c r="H1336" i="28" s="1"/>
  <c r="E1335" i="28"/>
  <c r="H1335" i="28" s="1"/>
  <c r="E1334" i="28"/>
  <c r="H1334" i="28" s="1"/>
  <c r="E1333" i="28"/>
  <c r="H1333" i="28" s="1"/>
  <c r="E1332" i="28"/>
  <c r="H1332" i="28" s="1"/>
  <c r="E1331" i="28"/>
  <c r="H1331" i="28" s="1"/>
  <c r="E1330" i="28"/>
  <c r="H1330" i="28" s="1"/>
  <c r="E1329" i="28"/>
  <c r="H1329" i="28" s="1"/>
  <c r="E1328" i="28"/>
  <c r="H1328" i="28" s="1"/>
  <c r="E1327" i="28"/>
  <c r="H1327" i="28" s="1"/>
  <c r="E1326" i="28"/>
  <c r="H1326" i="28" s="1"/>
  <c r="E1325" i="28"/>
  <c r="H1325" i="28" s="1"/>
  <c r="E1324" i="28"/>
  <c r="H1324" i="28" s="1"/>
  <c r="E1323" i="28"/>
  <c r="H1323" i="28" s="1"/>
  <c r="E1322" i="28"/>
  <c r="H1322" i="28" s="1"/>
  <c r="E1321" i="28"/>
  <c r="H1321" i="28" s="1"/>
  <c r="E1320" i="28"/>
  <c r="H1320" i="28" s="1"/>
  <c r="E1319" i="28"/>
  <c r="H1319" i="28" s="1"/>
  <c r="E1318" i="28"/>
  <c r="H1318" i="28" s="1"/>
  <c r="E1317" i="28"/>
  <c r="H1317" i="28" s="1"/>
  <c r="E1316" i="28"/>
  <c r="H1316" i="28" s="1"/>
  <c r="G1315" i="28"/>
  <c r="E1315" i="28"/>
  <c r="H1315" i="28" s="1"/>
  <c r="E1314" i="28"/>
  <c r="H1314" i="28" s="1"/>
  <c r="E1313" i="28"/>
  <c r="H1313" i="28" s="1"/>
  <c r="E1312" i="28"/>
  <c r="H1312" i="28" s="1"/>
  <c r="E1311" i="28"/>
  <c r="H1311" i="28" s="1"/>
  <c r="E1310" i="28"/>
  <c r="H1310" i="28" s="1"/>
  <c r="E1309" i="28"/>
  <c r="H1309" i="28" s="1"/>
  <c r="E1308" i="28"/>
  <c r="H1308" i="28" s="1"/>
  <c r="E1307" i="28"/>
  <c r="H1307" i="28" s="1"/>
  <c r="E1306" i="28"/>
  <c r="H1306" i="28" s="1"/>
  <c r="E1305" i="28"/>
  <c r="H1305" i="28" s="1"/>
  <c r="E1304" i="28"/>
  <c r="H1304" i="28" s="1"/>
  <c r="E1303" i="28"/>
  <c r="H1303" i="28" s="1"/>
  <c r="E1302" i="28"/>
  <c r="H1302" i="28" s="1"/>
  <c r="E1301" i="28"/>
  <c r="H1301" i="28" s="1"/>
  <c r="E1300" i="28"/>
  <c r="H1300" i="28" s="1"/>
  <c r="E1299" i="28"/>
  <c r="H1299" i="28" s="1"/>
  <c r="E1298" i="28"/>
  <c r="H1298" i="28" s="1"/>
  <c r="E1297" i="28"/>
  <c r="H1297" i="28" s="1"/>
  <c r="E1296" i="28"/>
  <c r="H1296" i="28" s="1"/>
  <c r="E1295" i="28"/>
  <c r="H1295" i="28" s="1"/>
  <c r="E1294" i="28"/>
  <c r="H1294" i="28" s="1"/>
  <c r="E1293" i="28"/>
  <c r="H1293" i="28" s="1"/>
  <c r="E1292" i="28"/>
  <c r="H1292" i="28" s="1"/>
  <c r="E1291" i="28"/>
  <c r="H1291" i="28" s="1"/>
  <c r="E1290" i="28"/>
  <c r="H1290" i="28" s="1"/>
  <c r="E1289" i="28"/>
  <c r="H1289" i="28" s="1"/>
  <c r="E1288" i="28"/>
  <c r="H1288" i="28" s="1"/>
  <c r="E1287" i="28"/>
  <c r="H1287" i="28" s="1"/>
  <c r="E1286" i="28"/>
  <c r="H1286" i="28" s="1"/>
  <c r="E1285" i="28"/>
  <c r="H1285" i="28" s="1"/>
  <c r="E1284" i="28"/>
  <c r="H1284" i="28" s="1"/>
  <c r="E1283" i="28"/>
  <c r="H1283" i="28" s="1"/>
  <c r="E1282" i="28"/>
  <c r="H1282" i="28" s="1"/>
  <c r="E1281" i="28"/>
  <c r="H1281" i="28" s="1"/>
  <c r="E1280" i="28"/>
  <c r="H1280" i="28" s="1"/>
  <c r="E1279" i="28"/>
  <c r="H1279" i="28" s="1"/>
  <c r="E1278" i="28"/>
  <c r="H1278" i="28" s="1"/>
  <c r="E1277" i="28"/>
  <c r="H1277" i="28" s="1"/>
  <c r="E1276" i="28"/>
  <c r="H1276" i="28" s="1"/>
  <c r="G1275" i="28"/>
  <c r="E1275" i="28"/>
  <c r="H1275" i="28" s="1"/>
  <c r="E1274" i="28"/>
  <c r="H1274" i="28" s="1"/>
  <c r="E1273" i="28"/>
  <c r="H1273" i="28" s="1"/>
  <c r="E1272" i="28"/>
  <c r="H1272" i="28" s="1"/>
  <c r="E1271" i="28"/>
  <c r="H1271" i="28" s="1"/>
  <c r="E1270" i="28"/>
  <c r="H1270" i="28" s="1"/>
  <c r="E1269" i="28"/>
  <c r="H1269" i="28" s="1"/>
  <c r="E1268" i="28"/>
  <c r="H1268" i="28" s="1"/>
  <c r="E1267" i="28"/>
  <c r="H1267" i="28" s="1"/>
  <c r="E1266" i="28"/>
  <c r="H1266" i="28" s="1"/>
  <c r="E1265" i="28"/>
  <c r="H1265" i="28" s="1"/>
  <c r="E1264" i="28"/>
  <c r="H1264" i="28" s="1"/>
  <c r="E1263" i="28"/>
  <c r="H1263" i="28" s="1"/>
  <c r="E1262" i="28"/>
  <c r="H1262" i="28" s="1"/>
  <c r="E1261" i="28"/>
  <c r="H1261" i="28" s="1"/>
  <c r="E1260" i="28"/>
  <c r="H1260" i="28" s="1"/>
  <c r="N1259" i="28"/>
  <c r="E1259" i="28"/>
  <c r="H1259" i="28" s="1"/>
  <c r="E1258" i="28"/>
  <c r="H1258" i="28" s="1"/>
  <c r="E1257" i="28"/>
  <c r="H1257" i="28" s="1"/>
  <c r="E1256" i="28"/>
  <c r="H1256" i="28" s="1"/>
  <c r="E1255" i="28"/>
  <c r="H1255" i="28" s="1"/>
  <c r="E1254" i="28"/>
  <c r="H1254" i="28" s="1"/>
  <c r="E1253" i="28"/>
  <c r="H1253" i="28" s="1"/>
  <c r="E1252" i="28"/>
  <c r="H1252" i="28" s="1"/>
  <c r="G1251" i="28"/>
  <c r="E1251" i="28"/>
  <c r="H1251" i="28" s="1"/>
  <c r="E1250" i="28"/>
  <c r="H1250" i="28" s="1"/>
  <c r="E1249" i="28"/>
  <c r="H1249" i="28" s="1"/>
  <c r="E1248" i="28"/>
  <c r="H1248" i="28" s="1"/>
  <c r="E1247" i="28"/>
  <c r="H1247" i="28" s="1"/>
  <c r="E1246" i="28"/>
  <c r="H1246" i="28" s="1"/>
  <c r="E1245" i="28"/>
  <c r="H1245" i="28" s="1"/>
  <c r="E1244" i="28"/>
  <c r="H1244" i="28" s="1"/>
  <c r="E1243" i="28"/>
  <c r="H1243" i="28" s="1"/>
  <c r="E1242" i="28"/>
  <c r="H1242" i="28" s="1"/>
  <c r="E1241" i="28"/>
  <c r="H1241" i="28" s="1"/>
  <c r="E1240" i="28"/>
  <c r="H1240" i="28" s="1"/>
  <c r="E1239" i="28"/>
  <c r="H1239" i="28" s="1"/>
  <c r="E1238" i="28"/>
  <c r="H1238" i="28" s="1"/>
  <c r="E1237" i="28"/>
  <c r="H1237" i="28" s="1"/>
  <c r="E1236" i="28"/>
  <c r="H1236" i="28" s="1"/>
  <c r="N1235" i="28"/>
  <c r="E1235" i="28"/>
  <c r="H1235" i="28" s="1"/>
  <c r="E1234" i="28"/>
  <c r="H1234" i="28" s="1"/>
  <c r="E1233" i="28"/>
  <c r="H1233" i="28" s="1"/>
  <c r="E1232" i="28"/>
  <c r="H1232" i="28" s="1"/>
  <c r="G1231" i="28"/>
  <c r="E1231" i="28"/>
  <c r="H1231" i="28" s="1"/>
  <c r="E1230" i="28"/>
  <c r="H1230" i="28" s="1"/>
  <c r="E1229" i="28"/>
  <c r="H1229" i="28" s="1"/>
  <c r="E1228" i="28"/>
  <c r="H1228" i="28" s="1"/>
  <c r="E1227" i="28"/>
  <c r="H1227" i="28" s="1"/>
  <c r="E1226" i="28"/>
  <c r="H1226" i="28" s="1"/>
  <c r="E1225" i="28"/>
  <c r="H1225" i="28" s="1"/>
  <c r="E1224" i="28"/>
  <c r="H1224" i="28" s="1"/>
  <c r="E1223" i="28"/>
  <c r="H1223" i="28" s="1"/>
  <c r="E1222" i="28"/>
  <c r="H1222" i="28" s="1"/>
  <c r="E1221" i="28"/>
  <c r="H1221" i="28" s="1"/>
  <c r="E1220" i="28"/>
  <c r="H1220" i="28" s="1"/>
  <c r="E1219" i="28"/>
  <c r="H1219" i="28" s="1"/>
  <c r="E1218" i="28"/>
  <c r="H1218" i="28" s="1"/>
  <c r="E1217" i="28"/>
  <c r="H1217" i="28" s="1"/>
  <c r="E1216" i="28"/>
  <c r="H1216" i="28" s="1"/>
  <c r="E1215" i="28"/>
  <c r="H1215" i="28" s="1"/>
  <c r="E1214" i="28"/>
  <c r="H1214" i="28" s="1"/>
  <c r="E1213" i="28"/>
  <c r="H1213" i="28" s="1"/>
  <c r="E1212" i="28"/>
  <c r="H1212" i="28" s="1"/>
  <c r="E1211" i="28"/>
  <c r="H1211" i="28" s="1"/>
  <c r="E1210" i="28"/>
  <c r="H1210" i="28" s="1"/>
  <c r="E1209" i="28"/>
  <c r="H1209" i="28" s="1"/>
  <c r="E1208" i="28"/>
  <c r="H1208" i="28" s="1"/>
  <c r="E1207" i="28"/>
  <c r="H1207" i="28" s="1"/>
  <c r="E1206" i="28"/>
  <c r="H1206" i="28" s="1"/>
  <c r="E1205" i="28"/>
  <c r="H1205" i="28" s="1"/>
  <c r="E1204" i="28"/>
  <c r="H1204" i="28" s="1"/>
  <c r="E1203" i="28"/>
  <c r="H1203" i="28" s="1"/>
  <c r="E1202" i="28"/>
  <c r="H1202" i="28" s="1"/>
  <c r="E1201" i="28"/>
  <c r="H1201" i="28" s="1"/>
  <c r="E1200" i="28"/>
  <c r="H1200" i="28" s="1"/>
  <c r="N1199" i="28"/>
  <c r="E1199" i="28"/>
  <c r="H1199" i="28" s="1"/>
  <c r="E1198" i="28"/>
  <c r="H1198" i="28" s="1"/>
  <c r="E1197" i="28"/>
  <c r="H1197" i="28" s="1"/>
  <c r="E1196" i="28"/>
  <c r="H1196" i="28" s="1"/>
  <c r="E1195" i="28"/>
  <c r="H1195" i="28" s="1"/>
  <c r="E1194" i="28"/>
  <c r="H1194" i="28" s="1"/>
  <c r="E1193" i="28"/>
  <c r="H1193" i="28" s="1"/>
  <c r="E1192" i="28"/>
  <c r="H1192" i="28" s="1"/>
  <c r="E1191" i="28"/>
  <c r="H1191" i="28" s="1"/>
  <c r="E1190" i="28"/>
  <c r="H1190" i="28" s="1"/>
  <c r="E1189" i="28"/>
  <c r="H1189" i="28" s="1"/>
  <c r="E1188" i="28"/>
  <c r="H1188" i="28" s="1"/>
  <c r="E1187" i="28"/>
  <c r="H1187" i="28" s="1"/>
  <c r="E1186" i="28"/>
  <c r="H1186" i="28" s="1"/>
  <c r="E1185" i="28"/>
  <c r="H1185" i="28" s="1"/>
  <c r="E1184" i="28"/>
  <c r="H1184" i="28" s="1"/>
  <c r="E1183" i="28"/>
  <c r="H1183" i="28" s="1"/>
  <c r="E1182" i="28"/>
  <c r="H1182" i="28" s="1"/>
  <c r="E1181" i="28"/>
  <c r="H1181" i="28" s="1"/>
  <c r="E1180" i="28"/>
  <c r="H1180" i="28" s="1"/>
  <c r="E1179" i="28"/>
  <c r="H1179" i="28" s="1"/>
  <c r="E1178" i="28"/>
  <c r="H1178" i="28" s="1"/>
  <c r="E1177" i="28"/>
  <c r="H1177" i="28" s="1"/>
  <c r="E1176" i="28"/>
  <c r="H1176" i="28" s="1"/>
  <c r="E1175" i="28"/>
  <c r="H1175" i="28" s="1"/>
  <c r="E1174" i="28"/>
  <c r="H1174" i="28" s="1"/>
  <c r="E1173" i="28"/>
  <c r="H1173" i="28" s="1"/>
  <c r="E1172" i="28"/>
  <c r="H1172" i="28" s="1"/>
  <c r="E1171" i="28"/>
  <c r="H1171" i="28" s="1"/>
  <c r="E1170" i="28"/>
  <c r="H1170" i="28" s="1"/>
  <c r="E1169" i="28"/>
  <c r="H1169" i="28" s="1"/>
  <c r="E1168" i="28"/>
  <c r="H1168" i="28" s="1"/>
  <c r="E1167" i="28"/>
  <c r="H1167" i="28" s="1"/>
  <c r="E1166" i="28"/>
  <c r="H1166" i="28" s="1"/>
  <c r="E1165" i="28"/>
  <c r="H1165" i="28" s="1"/>
  <c r="E1164" i="28"/>
  <c r="H1164" i="28" s="1"/>
  <c r="E1163" i="28"/>
  <c r="H1163" i="28" s="1"/>
  <c r="E1162" i="28"/>
  <c r="H1162" i="28" s="1"/>
  <c r="E1161" i="28"/>
  <c r="H1161" i="28" s="1"/>
  <c r="E1160" i="28"/>
  <c r="H1160" i="28" s="1"/>
  <c r="E1159" i="28"/>
  <c r="H1159" i="28" s="1"/>
  <c r="E1158" i="28"/>
  <c r="H1158" i="28" s="1"/>
  <c r="E1157" i="28"/>
  <c r="H1157" i="28" s="1"/>
  <c r="E1156" i="28"/>
  <c r="H1156" i="28" s="1"/>
  <c r="G1155" i="28"/>
  <c r="E1155" i="28"/>
  <c r="H1155" i="28" s="1"/>
  <c r="E1154" i="28"/>
  <c r="H1154" i="28" s="1"/>
  <c r="E1153" i="28"/>
  <c r="H1153" i="28" s="1"/>
  <c r="E1152" i="28"/>
  <c r="H1152" i="28" s="1"/>
  <c r="E1151" i="28"/>
  <c r="H1151" i="28" s="1"/>
  <c r="E1150" i="28"/>
  <c r="H1150" i="28" s="1"/>
  <c r="E1149" i="28"/>
  <c r="H1149" i="28" s="1"/>
  <c r="E1148" i="28"/>
  <c r="H1148" i="28" s="1"/>
  <c r="N1147" i="28"/>
  <c r="G1147" i="28"/>
  <c r="E1147" i="28"/>
  <c r="H1147" i="28" s="1"/>
  <c r="E1146" i="28"/>
  <c r="H1146" i="28" s="1"/>
  <c r="E1145" i="28"/>
  <c r="H1145" i="28" s="1"/>
  <c r="E1144" i="28"/>
  <c r="H1144" i="28" s="1"/>
  <c r="E1143" i="28"/>
  <c r="H1143" i="28" s="1"/>
  <c r="E1142" i="28"/>
  <c r="H1142" i="28" s="1"/>
  <c r="E1141" i="28"/>
  <c r="H1141" i="28" s="1"/>
  <c r="E1140" i="28"/>
  <c r="H1140" i="28" s="1"/>
  <c r="G1139" i="28"/>
  <c r="E1139" i="28"/>
  <c r="H1139" i="28" s="1"/>
  <c r="E1138" i="28"/>
  <c r="H1138" i="28" s="1"/>
  <c r="E1137" i="28"/>
  <c r="H1137" i="28" s="1"/>
  <c r="E1136" i="28"/>
  <c r="H1136" i="28" s="1"/>
  <c r="E1135" i="28"/>
  <c r="H1135" i="28" s="1"/>
  <c r="E1134" i="28"/>
  <c r="H1134" i="28" s="1"/>
  <c r="E1133" i="28"/>
  <c r="H1133" i="28" s="1"/>
  <c r="E1132" i="28"/>
  <c r="H1132" i="28" s="1"/>
  <c r="N1131" i="28"/>
  <c r="E1131" i="28"/>
  <c r="H1131" i="28" s="1"/>
  <c r="E1130" i="28"/>
  <c r="H1130" i="28" s="1"/>
  <c r="E1129" i="28"/>
  <c r="H1129" i="28" s="1"/>
  <c r="E1128" i="28"/>
  <c r="H1128" i="28" s="1"/>
  <c r="E1127" i="28"/>
  <c r="H1127" i="28" s="1"/>
  <c r="E1126" i="28"/>
  <c r="H1126" i="28" s="1"/>
  <c r="E1125" i="28"/>
  <c r="H1125" i="28" s="1"/>
  <c r="E1124" i="28"/>
  <c r="H1124" i="28" s="1"/>
  <c r="E1123" i="28"/>
  <c r="H1123" i="28" s="1"/>
  <c r="E1122" i="28"/>
  <c r="H1122" i="28" s="1"/>
  <c r="E1121" i="28"/>
  <c r="H1121" i="28" s="1"/>
  <c r="E1120" i="28"/>
  <c r="H1120" i="28" s="1"/>
  <c r="E1119" i="28"/>
  <c r="H1119" i="28" s="1"/>
  <c r="E1118" i="28"/>
  <c r="H1118" i="28" s="1"/>
  <c r="E1117" i="28"/>
  <c r="H1117" i="28" s="1"/>
  <c r="E1116" i="28"/>
  <c r="H1116" i="28" s="1"/>
  <c r="E1115" i="28"/>
  <c r="H1115" i="28" s="1"/>
  <c r="E1114" i="28"/>
  <c r="H1114" i="28" s="1"/>
  <c r="E1113" i="28"/>
  <c r="H1113" i="28" s="1"/>
  <c r="E1112" i="28"/>
  <c r="H1112" i="28" s="1"/>
  <c r="E1111" i="28"/>
  <c r="H1111" i="28" s="1"/>
  <c r="E1110" i="28"/>
  <c r="H1110" i="28" s="1"/>
  <c r="E1109" i="28"/>
  <c r="H1109" i="28" s="1"/>
  <c r="E1108" i="28"/>
  <c r="H1108" i="28" s="1"/>
  <c r="N1107" i="28"/>
  <c r="E1107" i="28"/>
  <c r="H1107" i="28" s="1"/>
  <c r="E1106" i="28"/>
  <c r="H1106" i="28" s="1"/>
  <c r="E1105" i="28"/>
  <c r="H1105" i="28" s="1"/>
  <c r="E1104" i="28"/>
  <c r="H1104" i="28" s="1"/>
  <c r="E1103" i="28"/>
  <c r="H1103" i="28" s="1"/>
  <c r="E1102" i="28"/>
  <c r="H1102" i="28" s="1"/>
  <c r="E1101" i="28"/>
  <c r="H1101" i="28" s="1"/>
  <c r="E1100" i="28"/>
  <c r="H1100" i="28" s="1"/>
  <c r="E1099" i="28"/>
  <c r="H1099" i="28" s="1"/>
  <c r="E1098" i="28"/>
  <c r="H1098" i="28" s="1"/>
  <c r="E1097" i="28"/>
  <c r="H1097" i="28" s="1"/>
  <c r="E1096" i="28"/>
  <c r="H1096" i="28" s="1"/>
  <c r="E1095" i="28"/>
  <c r="H1095" i="28" s="1"/>
  <c r="E1094" i="28"/>
  <c r="H1094" i="28" s="1"/>
  <c r="E1093" i="28"/>
  <c r="H1093" i="28" s="1"/>
  <c r="E1092" i="28"/>
  <c r="H1092" i="28" s="1"/>
  <c r="G1091" i="28"/>
  <c r="E1091" i="28"/>
  <c r="H1091" i="28" s="1"/>
  <c r="E1090" i="28"/>
  <c r="H1090" i="28" s="1"/>
  <c r="E1089" i="28"/>
  <c r="H1089" i="28" s="1"/>
  <c r="E1088" i="28"/>
  <c r="H1088" i="28" s="1"/>
  <c r="E1087" i="28"/>
  <c r="H1087" i="28" s="1"/>
  <c r="E1086" i="28"/>
  <c r="H1086" i="28" s="1"/>
  <c r="E1085" i="28"/>
  <c r="H1085" i="28" s="1"/>
  <c r="E1084" i="28"/>
  <c r="H1084" i="28" s="1"/>
  <c r="E1083" i="28"/>
  <c r="H1083" i="28" s="1"/>
  <c r="E1082" i="28"/>
  <c r="H1082" i="28" s="1"/>
  <c r="E1081" i="28"/>
  <c r="H1081" i="28" s="1"/>
  <c r="E1080" i="28"/>
  <c r="H1080" i="28" s="1"/>
  <c r="G1079" i="28"/>
  <c r="E1079" i="28"/>
  <c r="H1079" i="28" s="1"/>
  <c r="E1078" i="28"/>
  <c r="H1078" i="28" s="1"/>
  <c r="E1077" i="28"/>
  <c r="H1077" i="28" s="1"/>
  <c r="E1076" i="28"/>
  <c r="H1076" i="28" s="1"/>
  <c r="N1075" i="28"/>
  <c r="E1075" i="28"/>
  <c r="H1075" i="28" s="1"/>
  <c r="E1074" i="28"/>
  <c r="H1074" i="28" s="1"/>
  <c r="E1073" i="28"/>
  <c r="H1073" i="28" s="1"/>
  <c r="E1072" i="28"/>
  <c r="H1072" i="28" s="1"/>
  <c r="E1071" i="28"/>
  <c r="H1071" i="28" s="1"/>
  <c r="E1070" i="28"/>
  <c r="H1070" i="28" s="1"/>
  <c r="E1069" i="28"/>
  <c r="H1069" i="28" s="1"/>
  <c r="E1068" i="28"/>
  <c r="H1068" i="28" s="1"/>
  <c r="N1067" i="28"/>
  <c r="E1067" i="28"/>
  <c r="H1067" i="28" s="1"/>
  <c r="E1066" i="28"/>
  <c r="H1066" i="28" s="1"/>
  <c r="E1065" i="28"/>
  <c r="H1065" i="28" s="1"/>
  <c r="E1064" i="28"/>
  <c r="H1064" i="28" s="1"/>
  <c r="E1063" i="28"/>
  <c r="H1063" i="28" s="1"/>
  <c r="E1062" i="28"/>
  <c r="H1062" i="28" s="1"/>
  <c r="E1061" i="28"/>
  <c r="H1061" i="28" s="1"/>
  <c r="E1060" i="28"/>
  <c r="H1060" i="28" s="1"/>
  <c r="N1059" i="28"/>
  <c r="E1059" i="28"/>
  <c r="H1059" i="28" s="1"/>
  <c r="E1058" i="28"/>
  <c r="H1058" i="28" s="1"/>
  <c r="E1057" i="28"/>
  <c r="H1057" i="28" s="1"/>
  <c r="E1056" i="28"/>
  <c r="H1056" i="28" s="1"/>
  <c r="E1055" i="28"/>
  <c r="H1055" i="28" s="1"/>
  <c r="E1054" i="28"/>
  <c r="H1054" i="28" s="1"/>
  <c r="E1053" i="28"/>
  <c r="H1053" i="28" s="1"/>
  <c r="E1052" i="28"/>
  <c r="H1052" i="28" s="1"/>
  <c r="N1051" i="28"/>
  <c r="E1051" i="28"/>
  <c r="H1051" i="28" s="1"/>
  <c r="E1050" i="28"/>
  <c r="H1050" i="28" s="1"/>
  <c r="E1049" i="28"/>
  <c r="H1049" i="28" s="1"/>
  <c r="E1048" i="28"/>
  <c r="H1048" i="28" s="1"/>
  <c r="E1047" i="28"/>
  <c r="H1047" i="28" s="1"/>
  <c r="E1046" i="28"/>
  <c r="H1046" i="28" s="1"/>
  <c r="E1045" i="28"/>
  <c r="H1045" i="28" s="1"/>
  <c r="E1044" i="28"/>
  <c r="H1044" i="28" s="1"/>
  <c r="N1043" i="28"/>
  <c r="G1043" i="28"/>
  <c r="E1043" i="28"/>
  <c r="H1043" i="28" s="1"/>
  <c r="E1042" i="28"/>
  <c r="H1042" i="28" s="1"/>
  <c r="E1041" i="28"/>
  <c r="H1041" i="28" s="1"/>
  <c r="E1040" i="28"/>
  <c r="H1040" i="28" s="1"/>
  <c r="E1039" i="28"/>
  <c r="H1039" i="28" s="1"/>
  <c r="E1038" i="28"/>
  <c r="H1038" i="28" s="1"/>
  <c r="E1037" i="28"/>
  <c r="H1037" i="28" s="1"/>
  <c r="E1036" i="28"/>
  <c r="H1036" i="28" s="1"/>
  <c r="N1035" i="28"/>
  <c r="G1035" i="28"/>
  <c r="E1035" i="28"/>
  <c r="H1035" i="28" s="1"/>
  <c r="E1034" i="28"/>
  <c r="H1034" i="28" s="1"/>
  <c r="E1033" i="28"/>
  <c r="H1033" i="28" s="1"/>
  <c r="E1032" i="28"/>
  <c r="H1032" i="28" s="1"/>
  <c r="E1031" i="28"/>
  <c r="H1031" i="28" s="1"/>
  <c r="E1030" i="28"/>
  <c r="H1030" i="28" s="1"/>
  <c r="E1029" i="28"/>
  <c r="H1029" i="28" s="1"/>
  <c r="E1028" i="28"/>
  <c r="H1028" i="28" s="1"/>
  <c r="N1027" i="28"/>
  <c r="G1027" i="28"/>
  <c r="E1027" i="28"/>
  <c r="H1027" i="28" s="1"/>
  <c r="E1026" i="28"/>
  <c r="H1026" i="28" s="1"/>
  <c r="E1025" i="28"/>
  <c r="H1025" i="28" s="1"/>
  <c r="E1024" i="28"/>
  <c r="H1024" i="28" s="1"/>
  <c r="E1023" i="28"/>
  <c r="H1023" i="28" s="1"/>
  <c r="E1022" i="28"/>
  <c r="H1022" i="28" s="1"/>
  <c r="E1021" i="28"/>
  <c r="H1021" i="28" s="1"/>
  <c r="E1020" i="28"/>
  <c r="H1020" i="28" s="1"/>
  <c r="N1019" i="28"/>
  <c r="E1019" i="28"/>
  <c r="H1019" i="28" s="1"/>
  <c r="E1018" i="28"/>
  <c r="H1018" i="28" s="1"/>
  <c r="E1017" i="28"/>
  <c r="H1017" i="28" s="1"/>
  <c r="E1016" i="28"/>
  <c r="H1016" i="28" s="1"/>
  <c r="E1015" i="28"/>
  <c r="H1015" i="28" s="1"/>
  <c r="E1014" i="28"/>
  <c r="H1014" i="28" s="1"/>
  <c r="E1013" i="28"/>
  <c r="H1013" i="28" s="1"/>
  <c r="E1012" i="28"/>
  <c r="H1012" i="28" s="1"/>
  <c r="N1011" i="28"/>
  <c r="G1011" i="28"/>
  <c r="E1011" i="28"/>
  <c r="H1011" i="28" s="1"/>
  <c r="E1010" i="28"/>
  <c r="H1010" i="28" s="1"/>
  <c r="E1009" i="28"/>
  <c r="H1009" i="28" s="1"/>
  <c r="E1008" i="28"/>
  <c r="H1008" i="28" s="1"/>
  <c r="E1007" i="28"/>
  <c r="H1007" i="28" s="1"/>
  <c r="E1006" i="28"/>
  <c r="H1006" i="28" s="1"/>
  <c r="E1005" i="28"/>
  <c r="H1005" i="28" s="1"/>
  <c r="E1004" i="28"/>
  <c r="H1004" i="28" s="1"/>
  <c r="N1003" i="28"/>
  <c r="E1003" i="28"/>
  <c r="H1003" i="28" s="1"/>
  <c r="E1002" i="28"/>
  <c r="H1002" i="28" s="1"/>
  <c r="E1001" i="28"/>
  <c r="H1001" i="28" s="1"/>
  <c r="E1000" i="28"/>
  <c r="H1000" i="28" s="1"/>
  <c r="E999" i="28"/>
  <c r="H999" i="28" s="1"/>
  <c r="E998" i="28"/>
  <c r="H998" i="28" s="1"/>
  <c r="E997" i="28"/>
  <c r="H997" i="28" s="1"/>
  <c r="E996" i="28"/>
  <c r="H996" i="28" s="1"/>
  <c r="N995" i="28"/>
  <c r="G995" i="28"/>
  <c r="E995" i="28"/>
  <c r="H995" i="28" s="1"/>
  <c r="E994" i="28"/>
  <c r="H994" i="28" s="1"/>
  <c r="E993" i="28"/>
  <c r="H993" i="28" s="1"/>
  <c r="E992" i="28"/>
  <c r="H992" i="28" s="1"/>
  <c r="E991" i="28"/>
  <c r="H991" i="28" s="1"/>
  <c r="E990" i="28"/>
  <c r="H990" i="28" s="1"/>
  <c r="E989" i="28"/>
  <c r="H989" i="28" s="1"/>
  <c r="E988" i="28"/>
  <c r="H988" i="28" s="1"/>
  <c r="G987" i="28"/>
  <c r="E987" i="28"/>
  <c r="H987" i="28" s="1"/>
  <c r="E986" i="28"/>
  <c r="H986" i="28" s="1"/>
  <c r="E985" i="28"/>
  <c r="H985" i="28" s="1"/>
  <c r="E984" i="28"/>
  <c r="H984" i="28" s="1"/>
  <c r="E983" i="28"/>
  <c r="H983" i="28" s="1"/>
  <c r="E982" i="28"/>
  <c r="H982" i="28" s="1"/>
  <c r="E981" i="28"/>
  <c r="H981" i="28" s="1"/>
  <c r="E980" i="28"/>
  <c r="H980" i="28" s="1"/>
  <c r="E979" i="28"/>
  <c r="H979" i="28" s="1"/>
  <c r="E978" i="28"/>
  <c r="H978" i="28" s="1"/>
  <c r="E977" i="28"/>
  <c r="H977" i="28" s="1"/>
  <c r="E976" i="28"/>
  <c r="H976" i="28" s="1"/>
  <c r="G975" i="28"/>
  <c r="E975" i="28"/>
  <c r="H975" i="28" s="1"/>
  <c r="E974" i="28"/>
  <c r="H974" i="28" s="1"/>
  <c r="E973" i="28"/>
  <c r="H973" i="28" s="1"/>
  <c r="E972" i="28"/>
  <c r="H972" i="28" s="1"/>
  <c r="N971" i="28"/>
  <c r="E971" i="28"/>
  <c r="H971" i="28" s="1"/>
  <c r="E970" i="28"/>
  <c r="H970" i="28" s="1"/>
  <c r="E969" i="28"/>
  <c r="H969" i="28" s="1"/>
  <c r="E968" i="28"/>
  <c r="H968" i="28" s="1"/>
  <c r="E967" i="28"/>
  <c r="H967" i="28" s="1"/>
  <c r="E966" i="28"/>
  <c r="H966" i="28" s="1"/>
  <c r="E965" i="28"/>
  <c r="H965" i="28" s="1"/>
  <c r="E964" i="28"/>
  <c r="H964" i="28" s="1"/>
  <c r="N963" i="28"/>
  <c r="G963" i="28"/>
  <c r="E963" i="28"/>
  <c r="H963" i="28" s="1"/>
  <c r="E962" i="28"/>
  <c r="H962" i="28" s="1"/>
  <c r="E961" i="28"/>
  <c r="H961" i="28" s="1"/>
  <c r="E960" i="28"/>
  <c r="H960" i="28" s="1"/>
  <c r="E959" i="28"/>
  <c r="H959" i="28" s="1"/>
  <c r="E958" i="28"/>
  <c r="H958" i="28" s="1"/>
  <c r="E957" i="28"/>
  <c r="H957" i="28" s="1"/>
  <c r="E956" i="28"/>
  <c r="H956" i="28" s="1"/>
  <c r="G955" i="28"/>
  <c r="E955" i="28"/>
  <c r="H955" i="28" s="1"/>
  <c r="E954" i="28"/>
  <c r="H954" i="28" s="1"/>
  <c r="E953" i="28"/>
  <c r="H953" i="28" s="1"/>
  <c r="E952" i="28"/>
  <c r="H952" i="28" s="1"/>
  <c r="E951" i="28"/>
  <c r="H951" i="28" s="1"/>
  <c r="E950" i="28"/>
  <c r="H950" i="28" s="1"/>
  <c r="E949" i="28"/>
  <c r="H949" i="28" s="1"/>
  <c r="E948" i="28"/>
  <c r="H948" i="28" s="1"/>
  <c r="N947" i="28"/>
  <c r="G947" i="28"/>
  <c r="E947" i="28"/>
  <c r="H947" i="28" s="1"/>
  <c r="E946" i="28"/>
  <c r="H946" i="28" s="1"/>
  <c r="E945" i="28"/>
  <c r="H945" i="28" s="1"/>
  <c r="E944" i="28"/>
  <c r="H944" i="28" s="1"/>
  <c r="E943" i="28"/>
  <c r="H943" i="28" s="1"/>
  <c r="E942" i="28"/>
  <c r="H942" i="28" s="1"/>
  <c r="E941" i="28"/>
  <c r="H941" i="28" s="1"/>
  <c r="E940" i="28"/>
  <c r="H940" i="28" s="1"/>
  <c r="G939" i="28"/>
  <c r="E939" i="28"/>
  <c r="H939" i="28" s="1"/>
  <c r="E938" i="28"/>
  <c r="H938" i="28" s="1"/>
  <c r="E937" i="28"/>
  <c r="H937" i="28" s="1"/>
  <c r="E936" i="28"/>
  <c r="H936" i="28" s="1"/>
  <c r="G935" i="28"/>
  <c r="E935" i="28"/>
  <c r="H935" i="28" s="1"/>
  <c r="E934" i="28"/>
  <c r="H934" i="28" s="1"/>
  <c r="E933" i="28"/>
  <c r="H933" i="28" s="1"/>
  <c r="E932" i="28"/>
  <c r="H932" i="28" s="1"/>
  <c r="G931" i="28"/>
  <c r="E931" i="28"/>
  <c r="H931" i="28" s="1"/>
  <c r="E930" i="28"/>
  <c r="H930" i="28" s="1"/>
  <c r="E929" i="28"/>
  <c r="H929" i="28" s="1"/>
  <c r="E928" i="28"/>
  <c r="H928" i="28" s="1"/>
  <c r="E927" i="28"/>
  <c r="H927" i="28" s="1"/>
  <c r="E926" i="28"/>
  <c r="H926" i="28" s="1"/>
  <c r="E925" i="28"/>
  <c r="H925" i="28" s="1"/>
  <c r="E924" i="28"/>
  <c r="H924" i="28" s="1"/>
  <c r="E923" i="28"/>
  <c r="H923" i="28" s="1"/>
  <c r="E922" i="28"/>
  <c r="H922" i="28" s="1"/>
  <c r="E921" i="28"/>
  <c r="H921" i="28" s="1"/>
  <c r="E920" i="28"/>
  <c r="H920" i="28" s="1"/>
  <c r="E919" i="28"/>
  <c r="H919" i="28" s="1"/>
  <c r="E918" i="28"/>
  <c r="H918" i="28" s="1"/>
  <c r="E917" i="28"/>
  <c r="H917" i="28" s="1"/>
  <c r="E916" i="28"/>
  <c r="H916" i="28" s="1"/>
  <c r="N915" i="28"/>
  <c r="E915" i="28"/>
  <c r="H915" i="28" s="1"/>
  <c r="E914" i="28"/>
  <c r="H914" i="28" s="1"/>
  <c r="E913" i="28"/>
  <c r="H913" i="28" s="1"/>
  <c r="E912" i="28"/>
  <c r="H912" i="28" s="1"/>
  <c r="E911" i="28"/>
  <c r="H911" i="28" s="1"/>
  <c r="E910" i="28"/>
  <c r="H910" i="28" s="1"/>
  <c r="E909" i="28"/>
  <c r="H909" i="28" s="1"/>
  <c r="E908" i="28"/>
  <c r="H908" i="28" s="1"/>
  <c r="N907" i="28"/>
  <c r="G907" i="28"/>
  <c r="E907" i="28"/>
  <c r="H907" i="28" s="1"/>
  <c r="E906" i="28"/>
  <c r="H906" i="28" s="1"/>
  <c r="E905" i="28"/>
  <c r="H905" i="28" s="1"/>
  <c r="E904" i="28"/>
  <c r="H904" i="28" s="1"/>
  <c r="E903" i="28"/>
  <c r="H903" i="28" s="1"/>
  <c r="E902" i="28"/>
  <c r="H902" i="28" s="1"/>
  <c r="E901" i="28"/>
  <c r="H901" i="28" s="1"/>
  <c r="E900" i="28"/>
  <c r="H900" i="28" s="1"/>
  <c r="G899" i="28"/>
  <c r="E899" i="28"/>
  <c r="H899" i="28" s="1"/>
  <c r="E898" i="28"/>
  <c r="H898" i="28" s="1"/>
  <c r="E897" i="28"/>
  <c r="H897" i="28" s="1"/>
  <c r="E896" i="28"/>
  <c r="H896" i="28" s="1"/>
  <c r="E895" i="28"/>
  <c r="H895" i="28" s="1"/>
  <c r="E894" i="28"/>
  <c r="H894" i="28" s="1"/>
  <c r="E893" i="28"/>
  <c r="H893" i="28" s="1"/>
  <c r="E892" i="28"/>
  <c r="H892" i="28" s="1"/>
  <c r="G891" i="28"/>
  <c r="E891" i="28"/>
  <c r="H891" i="28" s="1"/>
  <c r="E890" i="28"/>
  <c r="H890" i="28" s="1"/>
  <c r="E889" i="28"/>
  <c r="H889" i="28" s="1"/>
  <c r="E888" i="28"/>
  <c r="H888" i="28" s="1"/>
  <c r="E887" i="28"/>
  <c r="H887" i="28" s="1"/>
  <c r="E886" i="28"/>
  <c r="H886" i="28" s="1"/>
  <c r="E885" i="28"/>
  <c r="H885" i="28" s="1"/>
  <c r="E884" i="28"/>
  <c r="H884" i="28" s="1"/>
  <c r="N883" i="28"/>
  <c r="E883" i="28"/>
  <c r="H883" i="28" s="1"/>
  <c r="E882" i="28"/>
  <c r="H882" i="28" s="1"/>
  <c r="E881" i="28"/>
  <c r="H881" i="28" s="1"/>
  <c r="E880" i="28"/>
  <c r="H880" i="28" s="1"/>
  <c r="E879" i="28"/>
  <c r="H879" i="28" s="1"/>
  <c r="E878" i="28"/>
  <c r="H878" i="28" s="1"/>
  <c r="E877" i="28"/>
  <c r="H877" i="28" s="1"/>
  <c r="E876" i="28"/>
  <c r="H876" i="28" s="1"/>
  <c r="N875" i="28"/>
  <c r="G875" i="28"/>
  <c r="E875" i="28"/>
  <c r="H875" i="28" s="1"/>
  <c r="E874" i="28"/>
  <c r="H874" i="28" s="1"/>
  <c r="E873" i="28"/>
  <c r="H873" i="28" s="1"/>
  <c r="E872" i="28"/>
  <c r="H872" i="28" s="1"/>
  <c r="E871" i="28"/>
  <c r="H871" i="28" s="1"/>
  <c r="E870" i="28"/>
  <c r="H870" i="28" s="1"/>
  <c r="E869" i="28"/>
  <c r="H869" i="28" s="1"/>
  <c r="E868" i="28"/>
  <c r="H868" i="28" s="1"/>
  <c r="N867" i="28"/>
  <c r="E867" i="28"/>
  <c r="H867" i="28" s="1"/>
  <c r="E866" i="28"/>
  <c r="H866" i="28" s="1"/>
  <c r="E865" i="28"/>
  <c r="H865" i="28" s="1"/>
  <c r="E864" i="28"/>
  <c r="H864" i="28" s="1"/>
  <c r="E863" i="28"/>
  <c r="H863" i="28" s="1"/>
  <c r="E862" i="28"/>
  <c r="H862" i="28" s="1"/>
  <c r="E861" i="28"/>
  <c r="H861" i="28" s="1"/>
  <c r="E860" i="28"/>
  <c r="H860" i="28" s="1"/>
  <c r="N859" i="28"/>
  <c r="G859" i="28"/>
  <c r="E859" i="28"/>
  <c r="H859" i="28" s="1"/>
  <c r="E858" i="28"/>
  <c r="H858" i="28" s="1"/>
  <c r="E857" i="28"/>
  <c r="H857" i="28" s="1"/>
  <c r="E856" i="28"/>
  <c r="H856" i="28" s="1"/>
  <c r="E855" i="28"/>
  <c r="H855" i="28" s="1"/>
  <c r="E854" i="28"/>
  <c r="H854" i="28" s="1"/>
  <c r="E853" i="28"/>
  <c r="H853" i="28" s="1"/>
  <c r="E852" i="28"/>
  <c r="H852" i="28" s="1"/>
  <c r="G851" i="28"/>
  <c r="E851" i="28"/>
  <c r="H851" i="28" s="1"/>
  <c r="E850" i="28"/>
  <c r="H850" i="28" s="1"/>
  <c r="E849" i="28"/>
  <c r="H849" i="28" s="1"/>
  <c r="E848" i="28"/>
  <c r="H848" i="28" s="1"/>
  <c r="G847" i="28"/>
  <c r="E847" i="28"/>
  <c r="H847" i="28" s="1"/>
  <c r="E846" i="28"/>
  <c r="H846" i="28" s="1"/>
  <c r="E845" i="28"/>
  <c r="H845" i="28" s="1"/>
  <c r="E844" i="28"/>
  <c r="H844" i="28" s="1"/>
  <c r="E843" i="28"/>
  <c r="H843" i="28" s="1"/>
  <c r="E842" i="28"/>
  <c r="H842" i="28" s="1"/>
  <c r="E841" i="28"/>
  <c r="H841" i="28" s="1"/>
  <c r="E840" i="28"/>
  <c r="H840" i="28" s="1"/>
  <c r="G839" i="28"/>
  <c r="E839" i="28"/>
  <c r="H839" i="28" s="1"/>
  <c r="E838" i="28"/>
  <c r="H838" i="28" s="1"/>
  <c r="E837" i="28"/>
  <c r="H837" i="28" s="1"/>
  <c r="E836" i="28"/>
  <c r="H836" i="28" s="1"/>
  <c r="N835" i="28"/>
  <c r="E835" i="28"/>
  <c r="H835" i="28" s="1"/>
  <c r="E834" i="28"/>
  <c r="H834" i="28" s="1"/>
  <c r="E833" i="28"/>
  <c r="H833" i="28" s="1"/>
  <c r="E832" i="28"/>
  <c r="H832" i="28" s="1"/>
  <c r="E831" i="28"/>
  <c r="H831" i="28" s="1"/>
  <c r="E830" i="28"/>
  <c r="H830" i="28" s="1"/>
  <c r="E829" i="28"/>
  <c r="H829" i="28" s="1"/>
  <c r="E828" i="28"/>
  <c r="H828" i="28" s="1"/>
  <c r="N827" i="28"/>
  <c r="G827" i="28"/>
  <c r="E827" i="28"/>
  <c r="H827" i="28" s="1"/>
  <c r="E826" i="28"/>
  <c r="H826" i="28" s="1"/>
  <c r="E825" i="28"/>
  <c r="H825" i="28" s="1"/>
  <c r="E824" i="28"/>
  <c r="H824" i="28" s="1"/>
  <c r="E823" i="28"/>
  <c r="H823" i="28" s="1"/>
  <c r="E822" i="28"/>
  <c r="H822" i="28" s="1"/>
  <c r="E821" i="28"/>
  <c r="H821" i="28" s="1"/>
  <c r="E820" i="28"/>
  <c r="H820" i="28" s="1"/>
  <c r="N819" i="28"/>
  <c r="G819" i="28"/>
  <c r="E819" i="28"/>
  <c r="H819" i="28" s="1"/>
  <c r="E818" i="28"/>
  <c r="H818" i="28" s="1"/>
  <c r="E817" i="28"/>
  <c r="H817" i="28" s="1"/>
  <c r="E816" i="28"/>
  <c r="H816" i="28" s="1"/>
  <c r="G815" i="28"/>
  <c r="E815" i="28"/>
  <c r="H815" i="28" s="1"/>
  <c r="E814" i="28"/>
  <c r="H814" i="28" s="1"/>
  <c r="E813" i="28"/>
  <c r="H813" i="28" s="1"/>
  <c r="E812" i="28"/>
  <c r="H812" i="28" s="1"/>
  <c r="N811" i="28"/>
  <c r="G811" i="28"/>
  <c r="E811" i="28"/>
  <c r="H811" i="28" s="1"/>
  <c r="E810" i="28"/>
  <c r="H810" i="28" s="1"/>
  <c r="E809" i="28"/>
  <c r="H809" i="28" s="1"/>
  <c r="E808" i="28"/>
  <c r="H808" i="28" s="1"/>
  <c r="E807" i="28"/>
  <c r="H807" i="28" s="1"/>
  <c r="E806" i="28"/>
  <c r="H806" i="28" s="1"/>
  <c r="E805" i="28"/>
  <c r="H805" i="28" s="1"/>
  <c r="E804" i="28"/>
  <c r="H804" i="28" s="1"/>
  <c r="N803" i="28"/>
  <c r="G803" i="28"/>
  <c r="E803" i="28"/>
  <c r="H803" i="28" s="1"/>
  <c r="E802" i="28"/>
  <c r="H802" i="28" s="1"/>
  <c r="E801" i="28"/>
  <c r="H801" i="28" s="1"/>
  <c r="E800" i="28"/>
  <c r="H800" i="28" s="1"/>
  <c r="E799" i="28"/>
  <c r="H799" i="28" s="1"/>
  <c r="E798" i="28"/>
  <c r="H798" i="28" s="1"/>
  <c r="E797" i="28"/>
  <c r="H797" i="28" s="1"/>
  <c r="E796" i="28"/>
  <c r="H796" i="28" s="1"/>
  <c r="N795" i="28"/>
  <c r="G795" i="28"/>
  <c r="E795" i="28"/>
  <c r="H795" i="28" s="1"/>
  <c r="E794" i="28"/>
  <c r="H794" i="28" s="1"/>
  <c r="E793" i="28"/>
  <c r="H793" i="28" s="1"/>
  <c r="E792" i="28"/>
  <c r="H792" i="28" s="1"/>
  <c r="E791" i="28"/>
  <c r="H791" i="28" s="1"/>
  <c r="E790" i="28"/>
  <c r="H790" i="28" s="1"/>
  <c r="E789" i="28"/>
  <c r="H789" i="28" s="1"/>
  <c r="E788" i="28"/>
  <c r="H788" i="28" s="1"/>
  <c r="N787" i="28"/>
  <c r="G787" i="28"/>
  <c r="E787" i="28"/>
  <c r="H787" i="28" s="1"/>
  <c r="E786" i="28"/>
  <c r="H786" i="28" s="1"/>
  <c r="E785" i="28"/>
  <c r="H785" i="28" s="1"/>
  <c r="E784" i="28"/>
  <c r="H784" i="28" s="1"/>
  <c r="E783" i="28"/>
  <c r="H783" i="28" s="1"/>
  <c r="E782" i="28"/>
  <c r="H782" i="28" s="1"/>
  <c r="E781" i="28"/>
  <c r="H781" i="28" s="1"/>
  <c r="E780" i="28"/>
  <c r="H780" i="28" s="1"/>
  <c r="N779" i="28"/>
  <c r="G779" i="28"/>
  <c r="E779" i="28"/>
  <c r="H779" i="28" s="1"/>
  <c r="E778" i="28"/>
  <c r="H778" i="28" s="1"/>
  <c r="E777" i="28"/>
  <c r="H777" i="28" s="1"/>
  <c r="E776" i="28"/>
  <c r="H776" i="28" s="1"/>
  <c r="G775" i="28"/>
  <c r="E775" i="28"/>
  <c r="H775" i="28" s="1"/>
  <c r="E774" i="28"/>
  <c r="H774" i="28" s="1"/>
  <c r="E773" i="28"/>
  <c r="H773" i="28" s="1"/>
  <c r="E772" i="28"/>
  <c r="H772" i="28" s="1"/>
  <c r="G771" i="28"/>
  <c r="E771" i="28"/>
  <c r="H771" i="28" s="1"/>
  <c r="E770" i="28"/>
  <c r="H770" i="28" s="1"/>
  <c r="E769" i="28"/>
  <c r="H769" i="28" s="1"/>
  <c r="E768" i="28"/>
  <c r="H768" i="28" s="1"/>
  <c r="E767" i="28"/>
  <c r="H767" i="28" s="1"/>
  <c r="E766" i="28"/>
  <c r="H766" i="28" s="1"/>
  <c r="E765" i="28"/>
  <c r="H765" i="28" s="1"/>
  <c r="E764" i="28"/>
  <c r="H764" i="28" s="1"/>
  <c r="G763" i="28"/>
  <c r="E763" i="28"/>
  <c r="H763" i="28" s="1"/>
  <c r="E762" i="28"/>
  <c r="H762" i="28" s="1"/>
  <c r="E761" i="28"/>
  <c r="H761" i="28" s="1"/>
  <c r="E760" i="28"/>
  <c r="H760" i="28" s="1"/>
  <c r="E759" i="28"/>
  <c r="H759" i="28" s="1"/>
  <c r="E758" i="28"/>
  <c r="H758" i="28" s="1"/>
  <c r="E757" i="28"/>
  <c r="H757" i="28" s="1"/>
  <c r="E756" i="28"/>
  <c r="H756" i="28" s="1"/>
  <c r="N755" i="28"/>
  <c r="G755" i="28"/>
  <c r="E755" i="28"/>
  <c r="H755" i="28" s="1"/>
  <c r="E754" i="28"/>
  <c r="H754" i="28" s="1"/>
  <c r="E753" i="28"/>
  <c r="H753" i="28" s="1"/>
  <c r="E752" i="28"/>
  <c r="H752" i="28" s="1"/>
  <c r="N751" i="28"/>
  <c r="E751" i="28"/>
  <c r="H751" i="28" s="1"/>
  <c r="E750" i="28"/>
  <c r="H750" i="28" s="1"/>
  <c r="E749" i="28"/>
  <c r="H749" i="28" s="1"/>
  <c r="E748" i="28"/>
  <c r="H748" i="28" s="1"/>
  <c r="G747" i="28"/>
  <c r="E747" i="28"/>
  <c r="H747" i="28" s="1"/>
  <c r="E746" i="28"/>
  <c r="H746" i="28" s="1"/>
  <c r="E745" i="28"/>
  <c r="H745" i="28" s="1"/>
  <c r="E744" i="28"/>
  <c r="H744" i="28" s="1"/>
  <c r="E743" i="28"/>
  <c r="H743" i="28" s="1"/>
  <c r="E742" i="28"/>
  <c r="H742" i="28" s="1"/>
  <c r="E741" i="28"/>
  <c r="H741" i="28" s="1"/>
  <c r="E740" i="28"/>
  <c r="H740" i="28" s="1"/>
  <c r="N739" i="28"/>
  <c r="G739" i="28"/>
  <c r="E739" i="28"/>
  <c r="H739" i="28" s="1"/>
  <c r="E738" i="28"/>
  <c r="H738" i="28" s="1"/>
  <c r="E737" i="28"/>
  <c r="H737" i="28" s="1"/>
  <c r="E736" i="28"/>
  <c r="H736" i="28" s="1"/>
  <c r="N735" i="28"/>
  <c r="G735" i="28"/>
  <c r="E735" i="28"/>
  <c r="H735" i="28" s="1"/>
  <c r="E734" i="28"/>
  <c r="H734" i="28" s="1"/>
  <c r="E733" i="28"/>
  <c r="H733" i="28" s="1"/>
  <c r="E732" i="28"/>
  <c r="H732" i="28" s="1"/>
  <c r="G731" i="28"/>
  <c r="E731" i="28"/>
  <c r="H731" i="28" s="1"/>
  <c r="E730" i="28"/>
  <c r="H730" i="28" s="1"/>
  <c r="E729" i="28"/>
  <c r="H729" i="28" s="1"/>
  <c r="E728" i="28"/>
  <c r="H728" i="28" s="1"/>
  <c r="E727" i="28"/>
  <c r="H727" i="28" s="1"/>
  <c r="E726" i="28"/>
  <c r="H726" i="28" s="1"/>
  <c r="E725" i="28"/>
  <c r="H725" i="28" s="1"/>
  <c r="E724" i="28"/>
  <c r="H724" i="28" s="1"/>
  <c r="N723" i="28"/>
  <c r="G723" i="28"/>
  <c r="E723" i="28"/>
  <c r="H723" i="28" s="1"/>
  <c r="E722" i="28"/>
  <c r="H722" i="28" s="1"/>
  <c r="E721" i="28"/>
  <c r="H721" i="28" s="1"/>
  <c r="E720" i="28"/>
  <c r="H720" i="28" s="1"/>
  <c r="G719" i="28"/>
  <c r="E719" i="28"/>
  <c r="H719" i="28" s="1"/>
  <c r="E718" i="28"/>
  <c r="H718" i="28" s="1"/>
  <c r="E717" i="28"/>
  <c r="H717" i="28" s="1"/>
  <c r="E716" i="28"/>
  <c r="H716" i="28" s="1"/>
  <c r="G715" i="28"/>
  <c r="E715" i="28"/>
  <c r="H715" i="28" s="1"/>
  <c r="E714" i="28"/>
  <c r="H714" i="28" s="1"/>
  <c r="E713" i="28"/>
  <c r="H713" i="28" s="1"/>
  <c r="E712" i="28"/>
  <c r="H712" i="28" s="1"/>
  <c r="E711" i="28"/>
  <c r="H711" i="28" s="1"/>
  <c r="E710" i="28"/>
  <c r="H710" i="28" s="1"/>
  <c r="E709" i="28"/>
  <c r="H709" i="28" s="1"/>
  <c r="E708" i="28"/>
  <c r="H708" i="28" s="1"/>
  <c r="N707" i="28"/>
  <c r="G707" i="28"/>
  <c r="E707" i="28"/>
  <c r="H707" i="28" s="1"/>
  <c r="E706" i="28"/>
  <c r="H706" i="28" s="1"/>
  <c r="E705" i="28"/>
  <c r="H705" i="28" s="1"/>
  <c r="E704" i="28"/>
  <c r="H704" i="28" s="1"/>
  <c r="E703" i="28"/>
  <c r="H703" i="28" s="1"/>
  <c r="E702" i="28"/>
  <c r="H702" i="28" s="1"/>
  <c r="E701" i="28"/>
  <c r="H701" i="28" s="1"/>
  <c r="E700" i="28"/>
  <c r="H700" i="28" s="1"/>
  <c r="N699" i="28"/>
  <c r="G699" i="28"/>
  <c r="E699" i="28"/>
  <c r="H699" i="28" s="1"/>
  <c r="E698" i="28"/>
  <c r="H698" i="28" s="1"/>
  <c r="E697" i="28"/>
  <c r="H697" i="28" s="1"/>
  <c r="E696" i="28"/>
  <c r="H696" i="28" s="1"/>
  <c r="E695" i="28"/>
  <c r="H695" i="28" s="1"/>
  <c r="E694" i="28"/>
  <c r="H694" i="28" s="1"/>
  <c r="E693" i="28"/>
  <c r="H693" i="28" s="1"/>
  <c r="E692" i="28"/>
  <c r="H692" i="28" s="1"/>
  <c r="N691" i="28"/>
  <c r="G691" i="28"/>
  <c r="E691" i="28"/>
  <c r="H691" i="28" s="1"/>
  <c r="E690" i="28"/>
  <c r="H690" i="28" s="1"/>
  <c r="E689" i="28"/>
  <c r="H689" i="28" s="1"/>
  <c r="E688" i="28"/>
  <c r="H688" i="28" s="1"/>
  <c r="E687" i="28"/>
  <c r="H687" i="28" s="1"/>
  <c r="E686" i="28"/>
  <c r="H686" i="28" s="1"/>
  <c r="E685" i="28"/>
  <c r="H685" i="28" s="1"/>
  <c r="E684" i="28"/>
  <c r="H684" i="28" s="1"/>
  <c r="N683" i="28"/>
  <c r="G683" i="28"/>
  <c r="E683" i="28"/>
  <c r="H683" i="28" s="1"/>
  <c r="E682" i="28"/>
  <c r="H682" i="28" s="1"/>
  <c r="E681" i="28"/>
  <c r="H681" i="28" s="1"/>
  <c r="E680" i="28"/>
  <c r="H680" i="28" s="1"/>
  <c r="E679" i="28"/>
  <c r="H679" i="28" s="1"/>
  <c r="E678" i="28"/>
  <c r="H678" i="28" s="1"/>
  <c r="E677" i="28"/>
  <c r="H677" i="28" s="1"/>
  <c r="E676" i="28"/>
  <c r="H676" i="28" s="1"/>
  <c r="N675" i="28"/>
  <c r="G675" i="28"/>
  <c r="E675" i="28"/>
  <c r="H675" i="28" s="1"/>
  <c r="E674" i="28"/>
  <c r="H674" i="28" s="1"/>
  <c r="E673" i="28"/>
  <c r="H673" i="28" s="1"/>
  <c r="E672" i="28"/>
  <c r="H672" i="28" s="1"/>
  <c r="E671" i="28"/>
  <c r="H671" i="28" s="1"/>
  <c r="E670" i="28"/>
  <c r="H670" i="28" s="1"/>
  <c r="E669" i="28"/>
  <c r="H669" i="28" s="1"/>
  <c r="E668" i="28"/>
  <c r="H668" i="28" s="1"/>
  <c r="N667" i="28"/>
  <c r="G667" i="28"/>
  <c r="E667" i="28"/>
  <c r="H667" i="28" s="1"/>
  <c r="E666" i="28"/>
  <c r="H666" i="28" s="1"/>
  <c r="E665" i="28"/>
  <c r="H665" i="28" s="1"/>
  <c r="E664" i="28"/>
  <c r="H664" i="28" s="1"/>
  <c r="E663" i="28"/>
  <c r="H663" i="28" s="1"/>
  <c r="E662" i="28"/>
  <c r="H662" i="28" s="1"/>
  <c r="E661" i="28"/>
  <c r="H661" i="28" s="1"/>
  <c r="E660" i="28"/>
  <c r="H660" i="28" s="1"/>
  <c r="N659" i="28"/>
  <c r="G659" i="28"/>
  <c r="E659" i="28"/>
  <c r="H659" i="28" s="1"/>
  <c r="E658" i="28"/>
  <c r="H658" i="28" s="1"/>
  <c r="E657" i="28"/>
  <c r="H657" i="28" s="1"/>
  <c r="E656" i="28"/>
  <c r="H656" i="28" s="1"/>
  <c r="E655" i="28"/>
  <c r="H655" i="28" s="1"/>
  <c r="E654" i="28"/>
  <c r="H654" i="28" s="1"/>
  <c r="E653" i="28"/>
  <c r="H653" i="28" s="1"/>
  <c r="E652" i="28"/>
  <c r="H652" i="28" s="1"/>
  <c r="N651" i="28"/>
  <c r="G651" i="28"/>
  <c r="E651" i="28"/>
  <c r="H651" i="28" s="1"/>
  <c r="E650" i="28"/>
  <c r="H650" i="28" s="1"/>
  <c r="E649" i="28"/>
  <c r="H649" i="28" s="1"/>
  <c r="E648" i="28"/>
  <c r="H648" i="28" s="1"/>
  <c r="E647" i="28"/>
  <c r="H647" i="28" s="1"/>
  <c r="E646" i="28"/>
  <c r="H646" i="28" s="1"/>
  <c r="E645" i="28"/>
  <c r="H645" i="28" s="1"/>
  <c r="E644" i="28"/>
  <c r="H644" i="28" s="1"/>
  <c r="N643" i="28"/>
  <c r="G643" i="28"/>
  <c r="E643" i="28"/>
  <c r="H643" i="28" s="1"/>
  <c r="E642" i="28"/>
  <c r="H642" i="28" s="1"/>
  <c r="E641" i="28"/>
  <c r="H641" i="28" s="1"/>
  <c r="E640" i="28"/>
  <c r="H640" i="28" s="1"/>
  <c r="G639" i="28"/>
  <c r="E639" i="28"/>
  <c r="H639" i="28" s="1"/>
  <c r="E638" i="28"/>
  <c r="H638" i="28" s="1"/>
  <c r="E637" i="28"/>
  <c r="H637" i="28" s="1"/>
  <c r="E636" i="28"/>
  <c r="H636" i="28" s="1"/>
  <c r="N635" i="28"/>
  <c r="G635" i="28"/>
  <c r="E635" i="28"/>
  <c r="H635" i="28" s="1"/>
  <c r="E634" i="28"/>
  <c r="H634" i="28" s="1"/>
  <c r="E633" i="28"/>
  <c r="H633" i="28" s="1"/>
  <c r="E632" i="28"/>
  <c r="H632" i="28" s="1"/>
  <c r="E631" i="28"/>
  <c r="H631" i="28" s="1"/>
  <c r="E630" i="28"/>
  <c r="H630" i="28" s="1"/>
  <c r="E629" i="28"/>
  <c r="H629" i="28" s="1"/>
  <c r="E628" i="28"/>
  <c r="H628" i="28" s="1"/>
  <c r="N627" i="28"/>
  <c r="G627" i="28"/>
  <c r="E627" i="28"/>
  <c r="H627" i="28" s="1"/>
  <c r="E626" i="28"/>
  <c r="H626" i="28" s="1"/>
  <c r="E625" i="28"/>
  <c r="H625" i="28" s="1"/>
  <c r="E624" i="28"/>
  <c r="H624" i="28" s="1"/>
  <c r="G623" i="28"/>
  <c r="E623" i="28"/>
  <c r="H623" i="28" s="1"/>
  <c r="E622" i="28"/>
  <c r="H622" i="28" s="1"/>
  <c r="E621" i="28"/>
  <c r="H621" i="28" s="1"/>
  <c r="E620" i="28"/>
  <c r="H620" i="28" s="1"/>
  <c r="N619" i="28"/>
  <c r="G619" i="28"/>
  <c r="E619" i="28"/>
  <c r="H619" i="28" s="1"/>
  <c r="E618" i="28"/>
  <c r="H618" i="28" s="1"/>
  <c r="E617" i="28"/>
  <c r="H617" i="28" s="1"/>
  <c r="E616" i="28"/>
  <c r="H616" i="28" s="1"/>
  <c r="E615" i="28"/>
  <c r="H615" i="28" s="1"/>
  <c r="E614" i="28"/>
  <c r="H614" i="28" s="1"/>
  <c r="E613" i="28"/>
  <c r="H613" i="28" s="1"/>
  <c r="E612" i="28"/>
  <c r="H612" i="28" s="1"/>
  <c r="N611" i="28"/>
  <c r="G611" i="28"/>
  <c r="E611" i="28"/>
  <c r="H611" i="28" s="1"/>
  <c r="E610" i="28"/>
  <c r="H610" i="28" s="1"/>
  <c r="E609" i="28"/>
  <c r="H609" i="28" s="1"/>
  <c r="E608" i="28"/>
  <c r="H608" i="28" s="1"/>
  <c r="G607" i="28"/>
  <c r="E607" i="28"/>
  <c r="H607" i="28" s="1"/>
  <c r="E606" i="28"/>
  <c r="H606" i="28" s="1"/>
  <c r="E605" i="28"/>
  <c r="H605" i="28" s="1"/>
  <c r="E604" i="28"/>
  <c r="H604" i="28" s="1"/>
  <c r="N603" i="28"/>
  <c r="G603" i="28"/>
  <c r="E603" i="28"/>
  <c r="H603" i="28" s="1"/>
  <c r="E602" i="28"/>
  <c r="H602" i="28" s="1"/>
  <c r="E601" i="28"/>
  <c r="H601" i="28" s="1"/>
  <c r="E600" i="28"/>
  <c r="H600" i="28" s="1"/>
  <c r="E599" i="28"/>
  <c r="H599" i="28" s="1"/>
  <c r="E598" i="28"/>
  <c r="H598" i="28" s="1"/>
  <c r="E597" i="28"/>
  <c r="H597" i="28" s="1"/>
  <c r="E596" i="28"/>
  <c r="H596" i="28" s="1"/>
  <c r="N595" i="28"/>
  <c r="G595" i="28"/>
  <c r="E595" i="28"/>
  <c r="H595" i="28" s="1"/>
  <c r="E594" i="28"/>
  <c r="H594" i="28" s="1"/>
  <c r="E593" i="28"/>
  <c r="H593" i="28" s="1"/>
  <c r="E592" i="28"/>
  <c r="H592" i="28" s="1"/>
  <c r="G591" i="28"/>
  <c r="E591" i="28"/>
  <c r="H591" i="28" s="1"/>
  <c r="E590" i="28"/>
  <c r="H590" i="28" s="1"/>
  <c r="E589" i="28"/>
  <c r="H589" i="28" s="1"/>
  <c r="E588" i="28"/>
  <c r="H588" i="28" s="1"/>
  <c r="N587" i="28"/>
  <c r="G587" i="28"/>
  <c r="E587" i="28"/>
  <c r="H587" i="28" s="1"/>
  <c r="E586" i="28"/>
  <c r="H586" i="28" s="1"/>
  <c r="E585" i="28"/>
  <c r="H585" i="28" s="1"/>
  <c r="E584" i="28"/>
  <c r="H584" i="28" s="1"/>
  <c r="E583" i="28"/>
  <c r="H583" i="28" s="1"/>
  <c r="E582" i="28"/>
  <c r="H582" i="28" s="1"/>
  <c r="E581" i="28"/>
  <c r="H581" i="28" s="1"/>
  <c r="E580" i="28"/>
  <c r="H580" i="28" s="1"/>
  <c r="N579" i="28"/>
  <c r="G579" i="28"/>
  <c r="E579" i="28"/>
  <c r="H579" i="28" s="1"/>
  <c r="E578" i="28"/>
  <c r="H578" i="28" s="1"/>
  <c r="E577" i="28"/>
  <c r="H577" i="28" s="1"/>
  <c r="E576" i="28"/>
  <c r="H576" i="28" s="1"/>
  <c r="G575" i="28"/>
  <c r="E575" i="28"/>
  <c r="H575" i="28" s="1"/>
  <c r="E574" i="28"/>
  <c r="H574" i="28" s="1"/>
  <c r="E573" i="28"/>
  <c r="H573" i="28" s="1"/>
  <c r="E572" i="28"/>
  <c r="H572" i="28" s="1"/>
  <c r="N571" i="28"/>
  <c r="G571" i="28"/>
  <c r="E571" i="28"/>
  <c r="H571" i="28" s="1"/>
  <c r="E570" i="28"/>
  <c r="H570" i="28" s="1"/>
  <c r="E569" i="28"/>
  <c r="H569" i="28" s="1"/>
  <c r="E568" i="28"/>
  <c r="H568" i="28" s="1"/>
  <c r="E567" i="28"/>
  <c r="H567" i="28" s="1"/>
  <c r="E566" i="28"/>
  <c r="H566" i="28" s="1"/>
  <c r="E565" i="28"/>
  <c r="H565" i="28" s="1"/>
  <c r="E564" i="28"/>
  <c r="H564" i="28" s="1"/>
  <c r="N563" i="28"/>
  <c r="G563" i="28"/>
  <c r="E563" i="28"/>
  <c r="H563" i="28" s="1"/>
  <c r="E562" i="28"/>
  <c r="H562" i="28" s="1"/>
  <c r="E561" i="28"/>
  <c r="H561" i="28" s="1"/>
  <c r="E560" i="28"/>
  <c r="H560" i="28" s="1"/>
  <c r="G559" i="28"/>
  <c r="E559" i="28"/>
  <c r="H559" i="28" s="1"/>
  <c r="E558" i="28"/>
  <c r="H558" i="28" s="1"/>
  <c r="E557" i="28"/>
  <c r="H557" i="28" s="1"/>
  <c r="E556" i="28"/>
  <c r="H556" i="28" s="1"/>
  <c r="N555" i="28"/>
  <c r="G555" i="28"/>
  <c r="E555" i="28"/>
  <c r="H555" i="28" s="1"/>
  <c r="E554" i="28"/>
  <c r="H554" i="28" s="1"/>
  <c r="E553" i="28"/>
  <c r="H553" i="28" s="1"/>
  <c r="E552" i="28"/>
  <c r="H552" i="28" s="1"/>
  <c r="E551" i="28"/>
  <c r="H551" i="28" s="1"/>
  <c r="E550" i="28"/>
  <c r="H550" i="28" s="1"/>
  <c r="E549" i="28"/>
  <c r="H549" i="28" s="1"/>
  <c r="E548" i="28"/>
  <c r="H548" i="28" s="1"/>
  <c r="N547" i="28"/>
  <c r="G547" i="28"/>
  <c r="E547" i="28"/>
  <c r="H547" i="28" s="1"/>
  <c r="E546" i="28"/>
  <c r="H546" i="28" s="1"/>
  <c r="E545" i="28"/>
  <c r="H545" i="28" s="1"/>
  <c r="E544" i="28"/>
  <c r="H544" i="28" s="1"/>
  <c r="G543" i="28"/>
  <c r="E543" i="28"/>
  <c r="H543" i="28" s="1"/>
  <c r="E542" i="28"/>
  <c r="H542" i="28" s="1"/>
  <c r="E541" i="28"/>
  <c r="H541" i="28" s="1"/>
  <c r="E540" i="28"/>
  <c r="H540" i="28" s="1"/>
  <c r="N539" i="28"/>
  <c r="G539" i="28"/>
  <c r="E539" i="28"/>
  <c r="H539" i="28" s="1"/>
  <c r="E538" i="28"/>
  <c r="H538" i="28" s="1"/>
  <c r="E537" i="28"/>
  <c r="H537" i="28" s="1"/>
  <c r="E536" i="28"/>
  <c r="H536" i="28" s="1"/>
  <c r="E535" i="28"/>
  <c r="H535" i="28" s="1"/>
  <c r="E534" i="28"/>
  <c r="H534" i="28" s="1"/>
  <c r="E533" i="28"/>
  <c r="H533" i="28" s="1"/>
  <c r="E532" i="28"/>
  <c r="H532" i="28" s="1"/>
  <c r="N531" i="28"/>
  <c r="G531" i="28"/>
  <c r="E531" i="28"/>
  <c r="H531" i="28" s="1"/>
  <c r="E530" i="28"/>
  <c r="H530" i="28" s="1"/>
  <c r="E529" i="28"/>
  <c r="H529" i="28" s="1"/>
  <c r="E528" i="28"/>
  <c r="H528" i="28" s="1"/>
  <c r="G527" i="28"/>
  <c r="E527" i="28"/>
  <c r="H527" i="28" s="1"/>
  <c r="E526" i="28"/>
  <c r="H526" i="28" s="1"/>
  <c r="E525" i="28"/>
  <c r="H525" i="28" s="1"/>
  <c r="E524" i="28"/>
  <c r="H524" i="28" s="1"/>
  <c r="N523" i="28"/>
  <c r="G523" i="28"/>
  <c r="E523" i="28"/>
  <c r="H523" i="28" s="1"/>
  <c r="E522" i="28"/>
  <c r="H522" i="28" s="1"/>
  <c r="E521" i="28"/>
  <c r="H521" i="28" s="1"/>
  <c r="E520" i="28"/>
  <c r="H520" i="28" s="1"/>
  <c r="E519" i="28"/>
  <c r="H519" i="28" s="1"/>
  <c r="E518" i="28"/>
  <c r="H518" i="28" s="1"/>
  <c r="E517" i="28"/>
  <c r="H517" i="28" s="1"/>
  <c r="E516" i="28"/>
  <c r="H516" i="28" s="1"/>
  <c r="N515" i="28"/>
  <c r="G515" i="28"/>
  <c r="E515" i="28"/>
  <c r="H515" i="28" s="1"/>
  <c r="E514" i="28"/>
  <c r="H514" i="28" s="1"/>
  <c r="E513" i="28"/>
  <c r="H513" i="28" s="1"/>
  <c r="E512" i="28"/>
  <c r="H512" i="28" s="1"/>
  <c r="G511" i="28"/>
  <c r="E511" i="28"/>
  <c r="H511" i="28" s="1"/>
  <c r="E510" i="28"/>
  <c r="H510" i="28" s="1"/>
  <c r="E509" i="28"/>
  <c r="H509" i="28" s="1"/>
  <c r="E508" i="28"/>
  <c r="H508" i="28" s="1"/>
  <c r="N507" i="28"/>
  <c r="G507" i="28"/>
  <c r="E507" i="28"/>
  <c r="H507" i="28" s="1"/>
  <c r="E506" i="28"/>
  <c r="H506" i="28" s="1"/>
  <c r="E505" i="28"/>
  <c r="H505" i="28" s="1"/>
  <c r="E504" i="28"/>
  <c r="H504" i="28" s="1"/>
  <c r="E503" i="28"/>
  <c r="H503" i="28" s="1"/>
  <c r="E502" i="28"/>
  <c r="H502" i="28" s="1"/>
  <c r="E501" i="28"/>
  <c r="H501" i="28" s="1"/>
  <c r="E500" i="28"/>
  <c r="H500" i="28" s="1"/>
  <c r="N499" i="28"/>
  <c r="G499" i="28"/>
  <c r="E499" i="28"/>
  <c r="H499" i="28" s="1"/>
  <c r="E498" i="28"/>
  <c r="H498" i="28" s="1"/>
  <c r="E497" i="28"/>
  <c r="H497" i="28" s="1"/>
  <c r="E496" i="28"/>
  <c r="H496" i="28" s="1"/>
  <c r="G495" i="28"/>
  <c r="E495" i="28"/>
  <c r="H495" i="28" s="1"/>
  <c r="E494" i="28"/>
  <c r="H494" i="28" s="1"/>
  <c r="E493" i="28"/>
  <c r="H493" i="28" s="1"/>
  <c r="E492" i="28"/>
  <c r="H492" i="28" s="1"/>
  <c r="N491" i="28"/>
  <c r="G491" i="28"/>
  <c r="E491" i="28"/>
  <c r="H491" i="28" s="1"/>
  <c r="E490" i="28"/>
  <c r="H490" i="28" s="1"/>
  <c r="E489" i="28"/>
  <c r="H489" i="28" s="1"/>
  <c r="E488" i="28"/>
  <c r="H488" i="28" s="1"/>
  <c r="E487" i="28"/>
  <c r="H487" i="28" s="1"/>
  <c r="E486" i="28"/>
  <c r="H486" i="28" s="1"/>
  <c r="E485" i="28"/>
  <c r="H485" i="28" s="1"/>
  <c r="E484" i="28"/>
  <c r="H484" i="28" s="1"/>
  <c r="N483" i="28"/>
  <c r="G483" i="28"/>
  <c r="E483" i="28"/>
  <c r="H483" i="28" s="1"/>
  <c r="E482" i="28"/>
  <c r="H482" i="28" s="1"/>
  <c r="E481" i="28"/>
  <c r="H481" i="28" s="1"/>
  <c r="E480" i="28"/>
  <c r="H480" i="28" s="1"/>
  <c r="G479" i="28"/>
  <c r="E479" i="28"/>
  <c r="H479" i="28" s="1"/>
  <c r="E478" i="28"/>
  <c r="H478" i="28" s="1"/>
  <c r="E477" i="28"/>
  <c r="H477" i="28" s="1"/>
  <c r="E476" i="28"/>
  <c r="H476" i="28" s="1"/>
  <c r="N475" i="28"/>
  <c r="G475" i="28"/>
  <c r="E475" i="28"/>
  <c r="H475" i="28" s="1"/>
  <c r="E474" i="28"/>
  <c r="H474" i="28" s="1"/>
  <c r="E473" i="28"/>
  <c r="H473" i="28" s="1"/>
  <c r="E472" i="28"/>
  <c r="H472" i="28" s="1"/>
  <c r="E471" i="28"/>
  <c r="H471" i="28" s="1"/>
  <c r="E470" i="28"/>
  <c r="H470" i="28" s="1"/>
  <c r="E469" i="28"/>
  <c r="H469" i="28" s="1"/>
  <c r="E468" i="28"/>
  <c r="H468" i="28" s="1"/>
  <c r="N467" i="28"/>
  <c r="G467" i="28"/>
  <c r="E467" i="28"/>
  <c r="H467" i="28" s="1"/>
  <c r="E466" i="28"/>
  <c r="H466" i="28" s="1"/>
  <c r="E465" i="28"/>
  <c r="H465" i="28" s="1"/>
  <c r="E464" i="28"/>
  <c r="H464" i="28" s="1"/>
  <c r="E463" i="28"/>
  <c r="H463" i="28" s="1"/>
  <c r="E462" i="28"/>
  <c r="H462" i="28" s="1"/>
  <c r="E461" i="28"/>
  <c r="H461" i="28" s="1"/>
  <c r="E460" i="28"/>
  <c r="H460" i="28" s="1"/>
  <c r="N459" i="28"/>
  <c r="G459" i="28"/>
  <c r="E459" i="28"/>
  <c r="H459" i="28" s="1"/>
  <c r="E458" i="28"/>
  <c r="H458" i="28" s="1"/>
  <c r="E457" i="28"/>
  <c r="H457" i="28" s="1"/>
  <c r="E456" i="28"/>
  <c r="H456" i="28" s="1"/>
  <c r="G455" i="28"/>
  <c r="E455" i="28"/>
  <c r="H455" i="28" s="1"/>
  <c r="E454" i="28"/>
  <c r="H454" i="28" s="1"/>
  <c r="E453" i="28"/>
  <c r="H453" i="28" s="1"/>
  <c r="E452" i="28"/>
  <c r="H452" i="28" s="1"/>
  <c r="N451" i="28"/>
  <c r="G451" i="28"/>
  <c r="E451" i="28"/>
  <c r="H451" i="28" s="1"/>
  <c r="E450" i="28"/>
  <c r="H450" i="28" s="1"/>
  <c r="E449" i="28"/>
  <c r="H449" i="28" s="1"/>
  <c r="E448" i="28"/>
  <c r="H448" i="28" s="1"/>
  <c r="E447" i="28"/>
  <c r="H447" i="28" s="1"/>
  <c r="E446" i="28"/>
  <c r="H446" i="28" s="1"/>
  <c r="E445" i="28"/>
  <c r="H445" i="28" s="1"/>
  <c r="E444" i="28"/>
  <c r="H444" i="28" s="1"/>
  <c r="N443" i="28"/>
  <c r="G443" i="28"/>
  <c r="E443" i="28"/>
  <c r="H443" i="28" s="1"/>
  <c r="E442" i="28"/>
  <c r="H442" i="28" s="1"/>
  <c r="E441" i="28"/>
  <c r="H441" i="28" s="1"/>
  <c r="E440" i="28"/>
  <c r="H440" i="28" s="1"/>
  <c r="E439" i="28"/>
  <c r="H439" i="28" s="1"/>
  <c r="E438" i="28"/>
  <c r="H438" i="28" s="1"/>
  <c r="E437" i="28"/>
  <c r="H437" i="28" s="1"/>
  <c r="E436" i="28"/>
  <c r="H436" i="28" s="1"/>
  <c r="N435" i="28"/>
  <c r="G435" i="28"/>
  <c r="E435" i="28"/>
  <c r="H435" i="28" s="1"/>
  <c r="E434" i="28"/>
  <c r="H434" i="28" s="1"/>
  <c r="E433" i="28"/>
  <c r="H433" i="28" s="1"/>
  <c r="E432" i="28"/>
  <c r="H432" i="28" s="1"/>
  <c r="E431" i="28"/>
  <c r="H431" i="28" s="1"/>
  <c r="E430" i="28"/>
  <c r="H430" i="28" s="1"/>
  <c r="E429" i="28"/>
  <c r="H429" i="28" s="1"/>
  <c r="E428" i="28"/>
  <c r="H428" i="28" s="1"/>
  <c r="N427" i="28"/>
  <c r="G427" i="28"/>
  <c r="E427" i="28"/>
  <c r="H427" i="28" s="1"/>
  <c r="E426" i="28"/>
  <c r="H426" i="28" s="1"/>
  <c r="E425" i="28"/>
  <c r="H425" i="28" s="1"/>
  <c r="E424" i="28"/>
  <c r="H424" i="28" s="1"/>
  <c r="E423" i="28"/>
  <c r="H423" i="28" s="1"/>
  <c r="E422" i="28"/>
  <c r="H422" i="28" s="1"/>
  <c r="E421" i="28"/>
  <c r="H421" i="28" s="1"/>
  <c r="E420" i="28"/>
  <c r="H420" i="28" s="1"/>
  <c r="N419" i="28"/>
  <c r="G419" i="28"/>
  <c r="E419" i="28"/>
  <c r="H419" i="28" s="1"/>
  <c r="E418" i="28"/>
  <c r="H418" i="28" s="1"/>
  <c r="E417" i="28"/>
  <c r="H417" i="28" s="1"/>
  <c r="E416" i="28"/>
  <c r="H416" i="28" s="1"/>
  <c r="G415" i="28"/>
  <c r="E415" i="28"/>
  <c r="H415" i="28" s="1"/>
  <c r="E414" i="28"/>
  <c r="H414" i="28" s="1"/>
  <c r="E413" i="28"/>
  <c r="H413" i="28" s="1"/>
  <c r="E412" i="28"/>
  <c r="H412" i="28" s="1"/>
  <c r="N411" i="28"/>
  <c r="G411" i="28"/>
  <c r="E411" i="28"/>
  <c r="H411" i="28" s="1"/>
  <c r="E410" i="28"/>
  <c r="H410" i="28" s="1"/>
  <c r="E409" i="28"/>
  <c r="H409" i="28" s="1"/>
  <c r="E408" i="28"/>
  <c r="H408" i="28" s="1"/>
  <c r="E407" i="28"/>
  <c r="H407" i="28" s="1"/>
  <c r="E406" i="28"/>
  <c r="H406" i="28" s="1"/>
  <c r="E405" i="28"/>
  <c r="H405" i="28" s="1"/>
  <c r="E404" i="28"/>
  <c r="H404" i="28" s="1"/>
  <c r="N403" i="28"/>
  <c r="G403" i="28"/>
  <c r="E403" i="28"/>
  <c r="H403" i="28" s="1"/>
  <c r="E402" i="28"/>
  <c r="H402" i="28" s="1"/>
  <c r="E401" i="28"/>
  <c r="H401" i="28" s="1"/>
  <c r="E400" i="28"/>
  <c r="H400" i="28" s="1"/>
  <c r="E399" i="28"/>
  <c r="H399" i="28" s="1"/>
  <c r="E398" i="28"/>
  <c r="H398" i="28" s="1"/>
  <c r="E397" i="28"/>
  <c r="H397" i="28" s="1"/>
  <c r="E396" i="28"/>
  <c r="H396" i="28" s="1"/>
  <c r="N395" i="28"/>
  <c r="G395" i="28"/>
  <c r="E395" i="28"/>
  <c r="H395" i="28" s="1"/>
  <c r="E394" i="28"/>
  <c r="H394" i="28" s="1"/>
  <c r="E393" i="28"/>
  <c r="H393" i="28" s="1"/>
  <c r="E392" i="28"/>
  <c r="H392" i="28" s="1"/>
  <c r="G391" i="28"/>
  <c r="E391" i="28"/>
  <c r="H391" i="28" s="1"/>
  <c r="E390" i="28"/>
  <c r="H390" i="28" s="1"/>
  <c r="E389" i="28"/>
  <c r="H389" i="28" s="1"/>
  <c r="E388" i="28"/>
  <c r="H388" i="28" s="1"/>
  <c r="N387" i="28"/>
  <c r="G387" i="28"/>
  <c r="E387" i="28"/>
  <c r="H387" i="28" s="1"/>
  <c r="E386" i="28"/>
  <c r="H386" i="28" s="1"/>
  <c r="E385" i="28"/>
  <c r="H385" i="28" s="1"/>
  <c r="E384" i="28"/>
  <c r="H384" i="28" s="1"/>
  <c r="E383" i="28"/>
  <c r="H383" i="28" s="1"/>
  <c r="E382" i="28"/>
  <c r="H382" i="28" s="1"/>
  <c r="E381" i="28"/>
  <c r="H381" i="28" s="1"/>
  <c r="E380" i="28"/>
  <c r="H380" i="28" s="1"/>
  <c r="N379" i="28"/>
  <c r="G379" i="28"/>
  <c r="E379" i="28"/>
  <c r="H379" i="28" s="1"/>
  <c r="E378" i="28"/>
  <c r="H378" i="28" s="1"/>
  <c r="E377" i="28"/>
  <c r="H377" i="28" s="1"/>
  <c r="E376" i="28"/>
  <c r="H376" i="28" s="1"/>
  <c r="G375" i="28"/>
  <c r="E375" i="28"/>
  <c r="H375" i="28" s="1"/>
  <c r="E374" i="28"/>
  <c r="H374" i="28" s="1"/>
  <c r="E373" i="28"/>
  <c r="H373" i="28" s="1"/>
  <c r="E372" i="28"/>
  <c r="H372" i="28" s="1"/>
  <c r="G371" i="28"/>
  <c r="E371" i="28"/>
  <c r="H371" i="28" s="1"/>
  <c r="E370" i="28"/>
  <c r="H370" i="28" s="1"/>
  <c r="E369" i="28"/>
  <c r="H369" i="28" s="1"/>
  <c r="E368" i="28"/>
  <c r="H368" i="28" s="1"/>
  <c r="E367" i="28"/>
  <c r="H367" i="28" s="1"/>
  <c r="E366" i="28"/>
  <c r="H366" i="28" s="1"/>
  <c r="E365" i="28"/>
  <c r="H365" i="28" s="1"/>
  <c r="E364" i="28"/>
  <c r="H364" i="28" s="1"/>
  <c r="G363" i="28"/>
  <c r="E363" i="28"/>
  <c r="H363" i="28" s="1"/>
  <c r="E362" i="28"/>
  <c r="H362" i="28" s="1"/>
  <c r="E361" i="28"/>
  <c r="H361" i="28" s="1"/>
  <c r="E360" i="28"/>
  <c r="H360" i="28" s="1"/>
  <c r="E359" i="28"/>
  <c r="H359" i="28" s="1"/>
  <c r="E358" i="28"/>
  <c r="H358" i="28" s="1"/>
  <c r="E357" i="28"/>
  <c r="H357" i="28" s="1"/>
  <c r="E356" i="28"/>
  <c r="H356" i="28" s="1"/>
  <c r="G355" i="28"/>
  <c r="E355" i="28"/>
  <c r="H355" i="28" s="1"/>
  <c r="E354" i="28"/>
  <c r="H354" i="28" s="1"/>
  <c r="E353" i="28"/>
  <c r="H353" i="28" s="1"/>
  <c r="E352" i="28"/>
  <c r="H352" i="28" s="1"/>
  <c r="N351" i="28"/>
  <c r="G351" i="28"/>
  <c r="E351" i="28"/>
  <c r="H351" i="28" s="1"/>
  <c r="E350" i="28"/>
  <c r="H350" i="28" s="1"/>
  <c r="E349" i="28"/>
  <c r="H349" i="28" s="1"/>
  <c r="E348" i="28"/>
  <c r="H348" i="28" s="1"/>
  <c r="G347" i="28"/>
  <c r="E347" i="28"/>
  <c r="H347" i="28" s="1"/>
  <c r="E346" i="28"/>
  <c r="H346" i="28" s="1"/>
  <c r="E345" i="28"/>
  <c r="H345" i="28" s="1"/>
  <c r="E344" i="28"/>
  <c r="H344" i="28" s="1"/>
  <c r="E343" i="28"/>
  <c r="H343" i="28" s="1"/>
  <c r="E342" i="28"/>
  <c r="H342" i="28" s="1"/>
  <c r="E341" i="28"/>
  <c r="H341" i="28" s="1"/>
  <c r="E340" i="28"/>
  <c r="H340" i="28" s="1"/>
  <c r="G339" i="28"/>
  <c r="E339" i="28"/>
  <c r="H339" i="28" s="1"/>
  <c r="E338" i="28"/>
  <c r="H338" i="28" s="1"/>
  <c r="E337" i="28"/>
  <c r="H337" i="28" s="1"/>
  <c r="E336" i="28"/>
  <c r="H336" i="28" s="1"/>
  <c r="E335" i="28"/>
  <c r="H335" i="28" s="1"/>
  <c r="E334" i="28"/>
  <c r="H334" i="28" s="1"/>
  <c r="E333" i="28"/>
  <c r="H333" i="28" s="1"/>
  <c r="E332" i="28"/>
  <c r="H332" i="28" s="1"/>
  <c r="G331" i="28"/>
  <c r="E331" i="28"/>
  <c r="H331" i="28" s="1"/>
  <c r="E330" i="28"/>
  <c r="H330" i="28" s="1"/>
  <c r="E329" i="28"/>
  <c r="H329" i="28" s="1"/>
  <c r="E328" i="28"/>
  <c r="H328" i="28" s="1"/>
  <c r="N327" i="28"/>
  <c r="E327" i="28"/>
  <c r="H327" i="28" s="1"/>
  <c r="E326" i="28"/>
  <c r="H326" i="28" s="1"/>
  <c r="E325" i="28"/>
  <c r="H325" i="28" s="1"/>
  <c r="E324" i="28"/>
  <c r="H324" i="28" s="1"/>
  <c r="G323" i="28"/>
  <c r="E323" i="28"/>
  <c r="H323" i="28" s="1"/>
  <c r="E322" i="28"/>
  <c r="H322" i="28" s="1"/>
  <c r="E321" i="28"/>
  <c r="H321" i="28" s="1"/>
  <c r="E320" i="28"/>
  <c r="H320" i="28" s="1"/>
  <c r="E319" i="28"/>
  <c r="H319" i="28" s="1"/>
  <c r="E318" i="28"/>
  <c r="H318" i="28" s="1"/>
  <c r="E317" i="28"/>
  <c r="H317" i="28" s="1"/>
  <c r="E316" i="28"/>
  <c r="H316" i="28" s="1"/>
  <c r="G315" i="28"/>
  <c r="E315" i="28"/>
  <c r="H315" i="28" s="1"/>
  <c r="E314" i="28"/>
  <c r="H314" i="28" s="1"/>
  <c r="E313" i="28"/>
  <c r="H313" i="28" s="1"/>
  <c r="E312" i="28"/>
  <c r="H312" i="28" s="1"/>
  <c r="E311" i="28"/>
  <c r="H311" i="28" s="1"/>
  <c r="E310" i="28"/>
  <c r="H310" i="28" s="1"/>
  <c r="E309" i="28"/>
  <c r="H309" i="28" s="1"/>
  <c r="E308" i="28"/>
  <c r="H308" i="28" s="1"/>
  <c r="G307" i="28"/>
  <c r="E307" i="28"/>
  <c r="H307" i="28" s="1"/>
  <c r="E306" i="28"/>
  <c r="H306" i="28" s="1"/>
  <c r="E305" i="28"/>
  <c r="H305" i="28" s="1"/>
  <c r="E304" i="28"/>
  <c r="H304" i="28" s="1"/>
  <c r="N303" i="28"/>
  <c r="G303" i="28"/>
  <c r="E303" i="28"/>
  <c r="H303" i="28" s="1"/>
  <c r="E302" i="28"/>
  <c r="H302" i="28" s="1"/>
  <c r="E301" i="28"/>
  <c r="H301" i="28" s="1"/>
  <c r="E300" i="28"/>
  <c r="H300" i="28" s="1"/>
  <c r="G299" i="28"/>
  <c r="E299" i="28"/>
  <c r="H299" i="28" s="1"/>
  <c r="E298" i="28"/>
  <c r="H298" i="28" s="1"/>
  <c r="E297" i="28"/>
  <c r="H297" i="28" s="1"/>
  <c r="E296" i="28"/>
  <c r="H296" i="28" s="1"/>
  <c r="E295" i="28"/>
  <c r="H295" i="28" s="1"/>
  <c r="E294" i="28"/>
  <c r="H294" i="28" s="1"/>
  <c r="E293" i="28"/>
  <c r="H293" i="28" s="1"/>
  <c r="E292" i="28"/>
  <c r="H292" i="28" s="1"/>
  <c r="G291" i="28"/>
  <c r="E291" i="28"/>
  <c r="H291" i="28" s="1"/>
  <c r="E290" i="28"/>
  <c r="H290" i="28" s="1"/>
  <c r="E289" i="28"/>
  <c r="H289" i="28" s="1"/>
  <c r="E288" i="28"/>
  <c r="H288" i="28" s="1"/>
  <c r="E287" i="28"/>
  <c r="H287" i="28" s="1"/>
  <c r="E286" i="28"/>
  <c r="H286" i="28" s="1"/>
  <c r="E285" i="28"/>
  <c r="H285" i="28" s="1"/>
  <c r="E284" i="28"/>
  <c r="H284" i="28" s="1"/>
  <c r="G283" i="28"/>
  <c r="E283" i="28"/>
  <c r="H283" i="28" s="1"/>
  <c r="E282" i="28"/>
  <c r="H282" i="28" s="1"/>
  <c r="E281" i="28"/>
  <c r="H281" i="28" s="1"/>
  <c r="E280" i="28"/>
  <c r="H280" i="28" s="1"/>
  <c r="E279" i="28"/>
  <c r="H279" i="28" s="1"/>
  <c r="E278" i="28"/>
  <c r="H278" i="28" s="1"/>
  <c r="E277" i="28"/>
  <c r="H277" i="28" s="1"/>
  <c r="E276" i="28"/>
  <c r="H276" i="28" s="1"/>
  <c r="G275" i="28"/>
  <c r="E275" i="28"/>
  <c r="H275" i="28" s="1"/>
  <c r="E274" i="28"/>
  <c r="H274" i="28" s="1"/>
  <c r="E273" i="28"/>
  <c r="H273" i="28" s="1"/>
  <c r="E272" i="28"/>
  <c r="H272" i="28" s="1"/>
  <c r="G271" i="28"/>
  <c r="E271" i="28"/>
  <c r="H271" i="28" s="1"/>
  <c r="E270" i="28"/>
  <c r="H270" i="28" s="1"/>
  <c r="E269" i="28"/>
  <c r="H269" i="28" s="1"/>
  <c r="E268" i="28"/>
  <c r="H268" i="28" s="1"/>
  <c r="G267" i="28"/>
  <c r="E267" i="28"/>
  <c r="H267" i="28" s="1"/>
  <c r="E266" i="28"/>
  <c r="H266" i="28" s="1"/>
  <c r="E265" i="28"/>
  <c r="H265" i="28" s="1"/>
  <c r="E264" i="28"/>
  <c r="H264" i="28" s="1"/>
  <c r="E263" i="28"/>
  <c r="H263" i="28" s="1"/>
  <c r="E262" i="28"/>
  <c r="H262" i="28" s="1"/>
  <c r="E261" i="28"/>
  <c r="H261" i="28" s="1"/>
  <c r="E260" i="28"/>
  <c r="H260" i="28" s="1"/>
  <c r="N259" i="28"/>
  <c r="G259" i="28"/>
  <c r="E259" i="28"/>
  <c r="H259" i="28" s="1"/>
  <c r="E258" i="28"/>
  <c r="H258" i="28" s="1"/>
  <c r="E257" i="28"/>
  <c r="H257" i="28" s="1"/>
  <c r="E256" i="28"/>
  <c r="H256" i="28" s="1"/>
  <c r="E255" i="28"/>
  <c r="H255" i="28" s="1"/>
  <c r="E254" i="28"/>
  <c r="H254" i="28" s="1"/>
  <c r="E253" i="28"/>
  <c r="H253" i="28" s="1"/>
  <c r="E252" i="28"/>
  <c r="H252" i="28" s="1"/>
  <c r="N251" i="28"/>
  <c r="G251" i="28"/>
  <c r="E251" i="28"/>
  <c r="H251" i="28" s="1"/>
  <c r="E250" i="28"/>
  <c r="H250" i="28" s="1"/>
  <c r="E249" i="28"/>
  <c r="H249" i="28" s="1"/>
  <c r="E248" i="28"/>
  <c r="H248" i="28" s="1"/>
  <c r="N247" i="28"/>
  <c r="E247" i="28"/>
  <c r="H247" i="28" s="1"/>
  <c r="E246" i="28"/>
  <c r="H246" i="28" s="1"/>
  <c r="E245" i="28"/>
  <c r="H245" i="28" s="1"/>
  <c r="E244" i="28"/>
  <c r="H244" i="28" s="1"/>
  <c r="N243" i="28"/>
  <c r="G243" i="28"/>
  <c r="E243" i="28"/>
  <c r="H243" i="28" s="1"/>
  <c r="E242" i="28"/>
  <c r="H242" i="28" s="1"/>
  <c r="E241" i="28"/>
  <c r="H241" i="28" s="1"/>
  <c r="E240" i="28"/>
  <c r="H240" i="28" s="1"/>
  <c r="E239" i="28"/>
  <c r="H239" i="28" s="1"/>
  <c r="E238" i="28"/>
  <c r="H238" i="28" s="1"/>
  <c r="E237" i="28"/>
  <c r="H237" i="28" s="1"/>
  <c r="E236" i="28"/>
  <c r="H236" i="28" s="1"/>
  <c r="N235" i="28"/>
  <c r="G235" i="28"/>
  <c r="E235" i="28"/>
  <c r="H235" i="28" s="1"/>
  <c r="E234" i="28"/>
  <c r="H234" i="28" s="1"/>
  <c r="E233" i="28"/>
  <c r="H233" i="28" s="1"/>
  <c r="E232" i="28"/>
  <c r="H232" i="28" s="1"/>
  <c r="E231" i="28"/>
  <c r="H231" i="28" s="1"/>
  <c r="E230" i="28"/>
  <c r="H230" i="28" s="1"/>
  <c r="E229" i="28"/>
  <c r="H229" i="28" s="1"/>
  <c r="E228" i="28"/>
  <c r="H228" i="28" s="1"/>
  <c r="N227" i="28"/>
  <c r="G227" i="28"/>
  <c r="E227" i="28"/>
  <c r="H227" i="28" s="1"/>
  <c r="E226" i="28"/>
  <c r="H226" i="28" s="1"/>
  <c r="E225" i="28"/>
  <c r="H225" i="28" s="1"/>
  <c r="E224" i="28"/>
  <c r="H224" i="28" s="1"/>
  <c r="E223" i="28"/>
  <c r="H223" i="28" s="1"/>
  <c r="E222" i="28"/>
  <c r="H222" i="28" s="1"/>
  <c r="E221" i="28"/>
  <c r="H221" i="28" s="1"/>
  <c r="E220" i="28"/>
  <c r="H220" i="28" s="1"/>
  <c r="N219" i="28"/>
  <c r="G219" i="28"/>
  <c r="E219" i="28"/>
  <c r="H219" i="28" s="1"/>
  <c r="E218" i="28"/>
  <c r="H218" i="28" s="1"/>
  <c r="E217" i="28"/>
  <c r="H217" i="28" s="1"/>
  <c r="E216" i="28"/>
  <c r="H216" i="28" s="1"/>
  <c r="E215" i="28"/>
  <c r="H215" i="28" s="1"/>
  <c r="E214" i="28"/>
  <c r="H214" i="28" s="1"/>
  <c r="E213" i="28"/>
  <c r="H213" i="28" s="1"/>
  <c r="E212" i="28"/>
  <c r="H212" i="28" s="1"/>
  <c r="N211" i="28"/>
  <c r="G211" i="28"/>
  <c r="E211" i="28"/>
  <c r="H211" i="28" s="1"/>
  <c r="E210" i="28"/>
  <c r="H210" i="28" s="1"/>
  <c r="E209" i="28"/>
  <c r="H209" i="28" s="1"/>
  <c r="E208" i="28"/>
  <c r="H208" i="28" s="1"/>
  <c r="N207" i="28"/>
  <c r="E207" i="28"/>
  <c r="H207" i="28" s="1"/>
  <c r="E206" i="28"/>
  <c r="H206" i="28" s="1"/>
  <c r="E205" i="28"/>
  <c r="H205" i="28" s="1"/>
  <c r="E204" i="28"/>
  <c r="H204" i="28" s="1"/>
  <c r="G203" i="28"/>
  <c r="N203" i="28"/>
  <c r="E203" i="28"/>
  <c r="H203" i="28" s="1"/>
  <c r="E202" i="28"/>
  <c r="H202" i="28" s="1"/>
  <c r="E201" i="28"/>
  <c r="H201" i="28" s="1"/>
  <c r="E200" i="28"/>
  <c r="H200" i="28" s="1"/>
  <c r="E199" i="28"/>
  <c r="H199" i="28" s="1"/>
  <c r="E198" i="28"/>
  <c r="H198" i="28" s="1"/>
  <c r="E197" i="28"/>
  <c r="H197" i="28" s="1"/>
  <c r="E196" i="28"/>
  <c r="H196" i="28" s="1"/>
  <c r="N195" i="28"/>
  <c r="G195" i="28"/>
  <c r="E195" i="28"/>
  <c r="H195" i="28" s="1"/>
  <c r="E194" i="28"/>
  <c r="H194" i="28" s="1"/>
  <c r="E193" i="28"/>
  <c r="H193" i="28" s="1"/>
  <c r="E192" i="28"/>
  <c r="H192" i="28" s="1"/>
  <c r="G191" i="28"/>
  <c r="E191" i="28"/>
  <c r="H191" i="28" s="1"/>
  <c r="E190" i="28"/>
  <c r="H190" i="28" s="1"/>
  <c r="E189" i="28"/>
  <c r="H189" i="28" s="1"/>
  <c r="E188" i="28"/>
  <c r="H188" i="28" s="1"/>
  <c r="N187" i="28"/>
  <c r="G187" i="28"/>
  <c r="E187" i="28"/>
  <c r="H187" i="28" s="1"/>
  <c r="E186" i="28"/>
  <c r="H186" i="28" s="1"/>
  <c r="E185" i="28"/>
  <c r="H185" i="28" s="1"/>
  <c r="E184" i="28"/>
  <c r="H184" i="28" s="1"/>
  <c r="E183" i="28"/>
  <c r="H183" i="28" s="1"/>
  <c r="E182" i="28"/>
  <c r="H182" i="28" s="1"/>
  <c r="E181" i="28"/>
  <c r="H181" i="28" s="1"/>
  <c r="E180" i="28"/>
  <c r="H180" i="28" s="1"/>
  <c r="N179" i="28"/>
  <c r="G179" i="28"/>
  <c r="E179" i="28"/>
  <c r="H179" i="28" s="1"/>
  <c r="E178" i="28"/>
  <c r="H178" i="28" s="1"/>
  <c r="E177" i="28"/>
  <c r="H177" i="28" s="1"/>
  <c r="E176" i="28"/>
  <c r="H176" i="28" s="1"/>
  <c r="G175" i="28"/>
  <c r="E175" i="28"/>
  <c r="H175" i="28" s="1"/>
  <c r="E174" i="28"/>
  <c r="H174" i="28" s="1"/>
  <c r="E173" i="28"/>
  <c r="H173" i="28" s="1"/>
  <c r="E172" i="28"/>
  <c r="H172" i="28" s="1"/>
  <c r="N171" i="28"/>
  <c r="G171" i="28"/>
  <c r="E171" i="28"/>
  <c r="H171" i="28" s="1"/>
  <c r="E170" i="28"/>
  <c r="H170" i="28" s="1"/>
  <c r="E169" i="28"/>
  <c r="H169" i="28" s="1"/>
  <c r="E168" i="28"/>
  <c r="H168" i="28" s="1"/>
  <c r="E167" i="28"/>
  <c r="H167" i="28" s="1"/>
  <c r="E166" i="28"/>
  <c r="H166" i="28" s="1"/>
  <c r="E165" i="28"/>
  <c r="H165" i="28" s="1"/>
  <c r="E164" i="28"/>
  <c r="H164" i="28" s="1"/>
  <c r="N163" i="28"/>
  <c r="G163" i="28"/>
  <c r="E163" i="28"/>
  <c r="H163" i="28" s="1"/>
  <c r="E162" i="28"/>
  <c r="H162" i="28" s="1"/>
  <c r="E161" i="28"/>
  <c r="H161" i="28" s="1"/>
  <c r="E160" i="28"/>
  <c r="H160" i="28" s="1"/>
  <c r="N159" i="28"/>
  <c r="E159" i="28"/>
  <c r="H159" i="28" s="1"/>
  <c r="E158" i="28"/>
  <c r="H158" i="28" s="1"/>
  <c r="E157" i="28"/>
  <c r="H157" i="28" s="1"/>
  <c r="E156" i="28"/>
  <c r="H156" i="28" s="1"/>
  <c r="N155" i="28"/>
  <c r="E155" i="28"/>
  <c r="H155" i="28" s="1"/>
  <c r="E154" i="28"/>
  <c r="H154" i="28" s="1"/>
  <c r="E153" i="28"/>
  <c r="H153" i="28" s="1"/>
  <c r="E152" i="28"/>
  <c r="H152" i="28" s="1"/>
  <c r="E151" i="28"/>
  <c r="H151" i="28" s="1"/>
  <c r="E150" i="28"/>
  <c r="H150" i="28" s="1"/>
  <c r="E149" i="28"/>
  <c r="H149" i="28" s="1"/>
  <c r="E148" i="28"/>
  <c r="H148" i="28" s="1"/>
  <c r="N147" i="28"/>
  <c r="E147" i="28"/>
  <c r="H147" i="28" s="1"/>
  <c r="E146" i="28"/>
  <c r="H146" i="28" s="1"/>
  <c r="E145" i="28"/>
  <c r="H145" i="28" s="1"/>
  <c r="E144" i="28"/>
  <c r="H144" i="28" s="1"/>
  <c r="E143" i="28"/>
  <c r="H143" i="28" s="1"/>
  <c r="E142" i="28"/>
  <c r="H142" i="28" s="1"/>
  <c r="E141" i="28"/>
  <c r="H141" i="28" s="1"/>
  <c r="N140" i="28"/>
  <c r="E140" i="28"/>
  <c r="H140" i="28" s="1"/>
  <c r="N139" i="28"/>
  <c r="E139" i="28"/>
  <c r="H139" i="28" s="1"/>
  <c r="E138" i="28"/>
  <c r="H138" i="28" s="1"/>
  <c r="E137" i="28"/>
  <c r="H137" i="28" s="1"/>
  <c r="E136" i="28"/>
  <c r="H136" i="28" s="1"/>
  <c r="E135" i="28"/>
  <c r="H135" i="28" s="1"/>
  <c r="E134" i="28"/>
  <c r="H134" i="28" s="1"/>
  <c r="E133" i="28"/>
  <c r="H133" i="28" s="1"/>
  <c r="E132" i="28"/>
  <c r="H132" i="28" s="1"/>
  <c r="N131" i="28"/>
  <c r="E131" i="28"/>
  <c r="H131" i="28" s="1"/>
  <c r="E130" i="28"/>
  <c r="H130" i="28" s="1"/>
  <c r="E129" i="28"/>
  <c r="H129" i="28" s="1"/>
  <c r="E128" i="28"/>
  <c r="H128" i="28" s="1"/>
  <c r="N127" i="28"/>
  <c r="E127" i="28"/>
  <c r="H127" i="28" s="1"/>
  <c r="E126" i="28"/>
  <c r="H126" i="28" s="1"/>
  <c r="E125" i="28"/>
  <c r="H125" i="28" s="1"/>
  <c r="E124" i="28"/>
  <c r="H124" i="28" s="1"/>
  <c r="N123" i="28"/>
  <c r="E123" i="28"/>
  <c r="H123" i="28" s="1"/>
  <c r="E122" i="28"/>
  <c r="H122" i="28" s="1"/>
  <c r="E121" i="28"/>
  <c r="H121" i="28" s="1"/>
  <c r="E120" i="28"/>
  <c r="H120" i="28" s="1"/>
  <c r="E119" i="28"/>
  <c r="H119" i="28" s="1"/>
  <c r="E118" i="28"/>
  <c r="H118" i="28" s="1"/>
  <c r="E117" i="28"/>
  <c r="H117" i="28" s="1"/>
  <c r="E116" i="28"/>
  <c r="H116" i="28" s="1"/>
  <c r="N115" i="28"/>
  <c r="E115" i="28"/>
  <c r="H115" i="28" s="1"/>
  <c r="E114" i="28"/>
  <c r="H114" i="28" s="1"/>
  <c r="E113" i="28"/>
  <c r="H113" i="28" s="1"/>
  <c r="E112" i="28"/>
  <c r="H112" i="28" s="1"/>
  <c r="E111" i="28"/>
  <c r="H111" i="28" s="1"/>
  <c r="E110" i="28"/>
  <c r="H110" i="28" s="1"/>
  <c r="E109" i="28"/>
  <c r="H109" i="28" s="1"/>
  <c r="E108" i="28"/>
  <c r="H108" i="28" s="1"/>
  <c r="N107" i="28"/>
  <c r="E107" i="28"/>
  <c r="H107" i="28" s="1"/>
  <c r="E106" i="28"/>
  <c r="H106" i="28" s="1"/>
  <c r="E105" i="28"/>
  <c r="H105" i="28" s="1"/>
  <c r="E104" i="28"/>
  <c r="H104" i="28" s="1"/>
  <c r="E103" i="28"/>
  <c r="H103" i="28" s="1"/>
  <c r="E102" i="28"/>
  <c r="H102" i="28" s="1"/>
  <c r="E101" i="28"/>
  <c r="H101" i="28" s="1"/>
  <c r="E100" i="28"/>
  <c r="H100" i="28" s="1"/>
  <c r="N99" i="28"/>
  <c r="E99" i="28"/>
  <c r="H99" i="28" s="1"/>
  <c r="E98" i="28"/>
  <c r="H98" i="28" s="1"/>
  <c r="E97" i="28"/>
  <c r="H97" i="28" s="1"/>
  <c r="E96" i="28"/>
  <c r="H96" i="28" s="1"/>
  <c r="N95" i="28"/>
  <c r="E95" i="28"/>
  <c r="H95" i="28" s="1"/>
  <c r="E94" i="28"/>
  <c r="H94" i="28" s="1"/>
  <c r="E93" i="28"/>
  <c r="H93" i="28" s="1"/>
  <c r="E92" i="28"/>
  <c r="H92" i="28" s="1"/>
  <c r="G91" i="28"/>
  <c r="E91" i="28"/>
  <c r="H91" i="28" s="1"/>
  <c r="E90" i="28"/>
  <c r="H90" i="28" s="1"/>
  <c r="E89" i="28"/>
  <c r="H89" i="28" s="1"/>
  <c r="E88" i="28"/>
  <c r="H88" i="28" s="1"/>
  <c r="E87" i="28"/>
  <c r="H87" i="28" s="1"/>
  <c r="E86" i="28"/>
  <c r="H86" i="28" s="1"/>
  <c r="E85" i="28"/>
  <c r="H85" i="28" s="1"/>
  <c r="E84" i="28"/>
  <c r="H84" i="28" s="1"/>
  <c r="N83" i="28"/>
  <c r="E83" i="28"/>
  <c r="H83" i="28" s="1"/>
  <c r="E82" i="28"/>
  <c r="H82" i="28" s="1"/>
  <c r="E81" i="28"/>
  <c r="H81" i="28" s="1"/>
  <c r="E80" i="28"/>
  <c r="H80" i="28" s="1"/>
  <c r="E79" i="28"/>
  <c r="H79" i="28" s="1"/>
  <c r="E78" i="28"/>
  <c r="H78" i="28" s="1"/>
  <c r="E77" i="28"/>
  <c r="H77" i="28" s="1"/>
  <c r="E76" i="28"/>
  <c r="H76" i="28" s="1"/>
  <c r="N75" i="28"/>
  <c r="E75" i="28"/>
  <c r="H75" i="28" s="1"/>
  <c r="E74" i="28"/>
  <c r="H74" i="28" s="1"/>
  <c r="E73" i="28"/>
  <c r="H73" i="28" s="1"/>
  <c r="E72" i="28"/>
  <c r="H72" i="28" s="1"/>
  <c r="E71" i="28"/>
  <c r="H71" i="28" s="1"/>
  <c r="E70" i="28"/>
  <c r="H70" i="28" s="1"/>
  <c r="E69" i="28"/>
  <c r="H69" i="28" s="1"/>
  <c r="E68" i="28"/>
  <c r="H68" i="28" s="1"/>
  <c r="N67" i="28"/>
  <c r="E67" i="28"/>
  <c r="H67" i="28" s="1"/>
  <c r="E66" i="28"/>
  <c r="H66" i="28" s="1"/>
  <c r="E65" i="28"/>
  <c r="H65" i="28" s="1"/>
  <c r="E64" i="28"/>
  <c r="H64" i="28" s="1"/>
  <c r="N63" i="28"/>
  <c r="E63" i="28"/>
  <c r="H63" i="28" s="1"/>
  <c r="E62" i="28"/>
  <c r="H62" i="28" s="1"/>
  <c r="E61" i="28"/>
  <c r="H61" i="28" s="1"/>
  <c r="E60" i="28"/>
  <c r="H60" i="28" s="1"/>
  <c r="N59" i="28"/>
  <c r="E59" i="28"/>
  <c r="H59" i="28" s="1"/>
  <c r="E58" i="28"/>
  <c r="H58" i="28" s="1"/>
  <c r="E57" i="28"/>
  <c r="H57" i="28" s="1"/>
  <c r="E56" i="28"/>
  <c r="H56" i="28" s="1"/>
  <c r="E55" i="28"/>
  <c r="H55" i="28" s="1"/>
  <c r="E54" i="28"/>
  <c r="H54" i="28" s="1"/>
  <c r="E53" i="28"/>
  <c r="H53" i="28" s="1"/>
  <c r="E52" i="28"/>
  <c r="H52" i="28" s="1"/>
  <c r="G51" i="28"/>
  <c r="E51" i="28"/>
  <c r="H51" i="28" s="1"/>
  <c r="E50" i="28"/>
  <c r="H50" i="28" s="1"/>
  <c r="E49" i="28"/>
  <c r="H49" i="28" s="1"/>
  <c r="E48" i="28"/>
  <c r="H48" i="28" s="1"/>
  <c r="E47" i="28"/>
  <c r="H47" i="28" s="1"/>
  <c r="E46" i="28"/>
  <c r="H46" i="28" s="1"/>
  <c r="E45" i="28"/>
  <c r="H45" i="28" s="1"/>
  <c r="E44" i="28"/>
  <c r="H44" i="28" s="1"/>
  <c r="G43" i="28"/>
  <c r="E43" i="28"/>
  <c r="H43" i="28" s="1"/>
  <c r="E42" i="28"/>
  <c r="H42" i="28" s="1"/>
  <c r="E41" i="28"/>
  <c r="H41" i="28" s="1"/>
  <c r="E40" i="28"/>
  <c r="H40" i="28" s="1"/>
  <c r="E39" i="28"/>
  <c r="H39" i="28" s="1"/>
  <c r="E38" i="28"/>
  <c r="H38" i="28" s="1"/>
  <c r="E37" i="28"/>
  <c r="H37" i="28" s="1"/>
  <c r="E36" i="28"/>
  <c r="H36" i="28" s="1"/>
  <c r="N35" i="28"/>
  <c r="E35" i="28"/>
  <c r="H35" i="28" s="1"/>
  <c r="E34" i="28"/>
  <c r="H34" i="28" s="1"/>
  <c r="E33" i="28"/>
  <c r="H33" i="28" s="1"/>
  <c r="E32" i="28"/>
  <c r="H32" i="28" s="1"/>
  <c r="G31" i="28"/>
  <c r="E31" i="28"/>
  <c r="H31" i="28" s="1"/>
  <c r="E30" i="28"/>
  <c r="H30" i="28" s="1"/>
  <c r="E29" i="28"/>
  <c r="H29" i="28" s="1"/>
  <c r="E28" i="28"/>
  <c r="H28" i="28" s="1"/>
  <c r="N27" i="28"/>
  <c r="E27" i="28"/>
  <c r="H27" i="28" s="1"/>
  <c r="E26" i="28"/>
  <c r="H26" i="28" s="1"/>
  <c r="E25" i="28"/>
  <c r="H25" i="28" s="1"/>
  <c r="E24" i="28"/>
  <c r="H24" i="28" s="1"/>
  <c r="E23" i="28"/>
  <c r="H23" i="28" s="1"/>
  <c r="E22" i="28"/>
  <c r="H22" i="28" s="1"/>
  <c r="E21" i="28"/>
  <c r="H21" i="28" s="1"/>
  <c r="E20" i="28"/>
  <c r="H20" i="28" s="1"/>
  <c r="N19" i="28"/>
  <c r="E19" i="28"/>
  <c r="H19" i="28" s="1"/>
  <c r="E18" i="28"/>
  <c r="H18" i="28" s="1"/>
  <c r="E17" i="28"/>
  <c r="H17" i="28" s="1"/>
  <c r="E16" i="28"/>
  <c r="H16" i="28" s="1"/>
  <c r="E15" i="28"/>
  <c r="H15" i="28" s="1"/>
  <c r="E14" i="28"/>
  <c r="H14" i="28" s="1"/>
  <c r="E13" i="28"/>
  <c r="H13" i="28" s="1"/>
  <c r="E12" i="28"/>
  <c r="H12" i="28" s="1"/>
  <c r="N11" i="28"/>
  <c r="E11" i="28"/>
  <c r="H11" i="28" s="1"/>
  <c r="E10" i="28"/>
  <c r="H10" i="28" s="1"/>
  <c r="E9" i="28"/>
  <c r="H9" i="28" s="1"/>
  <c r="E8" i="28"/>
  <c r="H8" i="28" s="1"/>
  <c r="E7" i="28"/>
  <c r="H7" i="28" s="1"/>
  <c r="E6" i="28"/>
  <c r="H6" i="28" s="1"/>
  <c r="E5" i="28"/>
  <c r="H5" i="28" s="1"/>
  <c r="E4" i="28"/>
  <c r="H4" i="28" s="1"/>
  <c r="N3" i="28"/>
  <c r="E3" i="28"/>
  <c r="H3" i="28" s="1"/>
  <c r="E2" i="28"/>
  <c r="H2" i="28" s="1"/>
  <c r="N652" i="28" l="1"/>
  <c r="G1236" i="28"/>
  <c r="N183" i="28"/>
  <c r="N199" i="28"/>
  <c r="N503" i="28"/>
  <c r="N535" i="28"/>
  <c r="N567" i="28"/>
  <c r="N599" i="28"/>
  <c r="N615" i="28"/>
  <c r="N631" i="28"/>
  <c r="N647" i="28"/>
  <c r="G679" i="28"/>
  <c r="G711" i="28"/>
  <c r="N727" i="28"/>
  <c r="G1119" i="28"/>
  <c r="N367" i="28"/>
  <c r="N663" i="28"/>
  <c r="N695" i="28"/>
  <c r="G767" i="28"/>
  <c r="G1007" i="28"/>
  <c r="G1071" i="28"/>
  <c r="G1127" i="28"/>
  <c r="N1191" i="28"/>
  <c r="N1287" i="28"/>
  <c r="G655" i="28"/>
  <c r="G671" i="28"/>
  <c r="G687" i="28"/>
  <c r="G703" i="28"/>
  <c r="G1999" i="28"/>
  <c r="N335" i="28"/>
  <c r="G359" i="28"/>
  <c r="G759" i="28"/>
  <c r="G1023" i="28"/>
  <c r="G1055" i="28"/>
  <c r="N1095" i="28"/>
  <c r="N2079" i="28"/>
  <c r="G743" i="28"/>
  <c r="G167" i="28"/>
  <c r="G343" i="28"/>
  <c r="G487" i="28"/>
  <c r="G519" i="28"/>
  <c r="G551" i="28"/>
  <c r="G583" i="28"/>
  <c r="G1063" i="28"/>
  <c r="G1111" i="28"/>
  <c r="G1175" i="28"/>
  <c r="G72" i="28"/>
  <c r="N80" i="28"/>
  <c r="G168" i="28"/>
  <c r="N948" i="28"/>
  <c r="G820" i="28"/>
  <c r="G372" i="28"/>
  <c r="G500" i="28"/>
  <c r="G884" i="28"/>
  <c r="G1124" i="28"/>
  <c r="G1392" i="28"/>
  <c r="N1159" i="28"/>
  <c r="N1183" i="28"/>
  <c r="G1215" i="28"/>
  <c r="G1267" i="28"/>
  <c r="G1291" i="28"/>
  <c r="G1347" i="28"/>
  <c r="N1419" i="28"/>
  <c r="G1523" i="28"/>
  <c r="G1651" i="28"/>
  <c r="G2119" i="28"/>
  <c r="N1167" i="28"/>
  <c r="N1219" i="28"/>
  <c r="N1243" i="28"/>
  <c r="N1271" i="28"/>
  <c r="N1311" i="28"/>
  <c r="G1371" i="28"/>
  <c r="G1655" i="28"/>
  <c r="G1863" i="28"/>
  <c r="N2075" i="28"/>
  <c r="G2151" i="28"/>
  <c r="N272" i="28"/>
  <c r="G136" i="28"/>
  <c r="N144" i="28"/>
  <c r="N184" i="28"/>
  <c r="N348" i="28"/>
  <c r="G380" i="28"/>
  <c r="N420" i="28"/>
  <c r="N444" i="28"/>
  <c r="N468" i="28"/>
  <c r="G532" i="28"/>
  <c r="G636" i="28"/>
  <c r="G724" i="28"/>
  <c r="N824" i="28"/>
  <c r="G832" i="28"/>
  <c r="N868" i="28"/>
  <c r="G1128" i="28"/>
  <c r="N1348" i="28"/>
  <c r="G2108" i="28"/>
  <c r="N152" i="28"/>
  <c r="G276" i="28"/>
  <c r="G428" i="28"/>
  <c r="G452" i="28"/>
  <c r="G588" i="28"/>
  <c r="G712" i="28"/>
  <c r="N804" i="28"/>
  <c r="G872" i="28"/>
  <c r="G896" i="28"/>
  <c r="N932" i="28"/>
  <c r="N1160" i="28"/>
  <c r="G1204" i="28"/>
  <c r="N88" i="28"/>
  <c r="N516" i="28"/>
  <c r="N604" i="28"/>
  <c r="N716" i="28"/>
  <c r="G808" i="28"/>
  <c r="N888" i="28"/>
  <c r="N952" i="28"/>
  <c r="G1008" i="28"/>
  <c r="N1088" i="28"/>
  <c r="N1156" i="28"/>
  <c r="G1268" i="28"/>
  <c r="G1400" i="28"/>
  <c r="G2035" i="28"/>
  <c r="G2096" i="28"/>
  <c r="G2103" i="28"/>
  <c r="N2147" i="28"/>
  <c r="G1207" i="28"/>
  <c r="G1223" i="28"/>
  <c r="N1279" i="28"/>
  <c r="N1295" i="28"/>
  <c r="N1327" i="28"/>
  <c r="N1395" i="28"/>
  <c r="N1443" i="28"/>
  <c r="G1587" i="28"/>
  <c r="N1631" i="28"/>
  <c r="G1667" i="28"/>
  <c r="G1847" i="28"/>
  <c r="G1975" i="28"/>
  <c r="N2011" i="28"/>
  <c r="G2051" i="28"/>
  <c r="N2091" i="28"/>
  <c r="N2107" i="28"/>
  <c r="N2131" i="28"/>
  <c r="G2207" i="28"/>
  <c r="N1103" i="28"/>
  <c r="N1211" i="28"/>
  <c r="N1227" i="28"/>
  <c r="G1283" i="28"/>
  <c r="G1299" i="28"/>
  <c r="G1331" i="28"/>
  <c r="G1363" i="28"/>
  <c r="G1451" i="28"/>
  <c r="G1499" i="28"/>
  <c r="N1539" i="28"/>
  <c r="N1595" i="28"/>
  <c r="G1639" i="28"/>
  <c r="G1671" i="28"/>
  <c r="G1979" i="28"/>
  <c r="G2019" i="28"/>
  <c r="N2059" i="28"/>
  <c r="G2095" i="28"/>
  <c r="G2135" i="28"/>
  <c r="N2175" i="28"/>
  <c r="G2175" i="28"/>
  <c r="N2143" i="28"/>
  <c r="G2143" i="28"/>
  <c r="G2139" i="28"/>
  <c r="N2139" i="28"/>
  <c r="N2127" i="28"/>
  <c r="G2127" i="28"/>
  <c r="G2123" i="28"/>
  <c r="N2123" i="28"/>
  <c r="G2111" i="28"/>
  <c r="N2111" i="28"/>
  <c r="N2099" i="28"/>
  <c r="G2099" i="28"/>
  <c r="G2087" i="28"/>
  <c r="N2087" i="28"/>
  <c r="N2083" i="28"/>
  <c r="G2083" i="28"/>
  <c r="G2071" i="28"/>
  <c r="N2071" i="28"/>
  <c r="N2067" i="28"/>
  <c r="G2067" i="28"/>
  <c r="N2043" i="28"/>
  <c r="G2043" i="28"/>
  <c r="G2027" i="28"/>
  <c r="N2027" i="28"/>
  <c r="G2007" i="28"/>
  <c r="N2007" i="28"/>
  <c r="G2003" i="28"/>
  <c r="N2003" i="28"/>
  <c r="N1991" i="28"/>
  <c r="G1991" i="28"/>
  <c r="G1983" i="28"/>
  <c r="N1983" i="28"/>
  <c r="N1859" i="28"/>
  <c r="G1859" i="28"/>
  <c r="N1679" i="28"/>
  <c r="G1679" i="28"/>
  <c r="N1675" i="28"/>
  <c r="G1675" i="28"/>
  <c r="N1663" i="28"/>
  <c r="G1663" i="28"/>
  <c r="N1659" i="28"/>
  <c r="G1659" i="28"/>
  <c r="N1647" i="28"/>
  <c r="G1647" i="28"/>
  <c r="N1643" i="28"/>
  <c r="G1643" i="28"/>
  <c r="G1627" i="28"/>
  <c r="N1627" i="28"/>
  <c r="N1619" i="28"/>
  <c r="G1619" i="28"/>
  <c r="N1603" i="28"/>
  <c r="G1603" i="28"/>
  <c r="G1579" i="28"/>
  <c r="N1579" i="28"/>
  <c r="N1555" i="28"/>
  <c r="G1555" i="28"/>
  <c r="G1547" i="28"/>
  <c r="N1547" i="28"/>
  <c r="N1531" i="28"/>
  <c r="G1531" i="28"/>
  <c r="G1507" i="28"/>
  <c r="N1507" i="28"/>
  <c r="N1491" i="28"/>
  <c r="G1491" i="28"/>
  <c r="G1483" i="28"/>
  <c r="N1483" i="28"/>
  <c r="N1467" i="28"/>
  <c r="G1467" i="28"/>
  <c r="N1459" i="28"/>
  <c r="G1459" i="28"/>
  <c r="G1435" i="28"/>
  <c r="N1435" i="28"/>
  <c r="G1427" i="28"/>
  <c r="N1427" i="28"/>
  <c r="G1403" i="28"/>
  <c r="N1403" i="28"/>
  <c r="N1387" i="28"/>
  <c r="G1387" i="28"/>
  <c r="N1379" i="28"/>
  <c r="G1379" i="28"/>
  <c r="N1355" i="28"/>
  <c r="G1355" i="28"/>
  <c r="N1339" i="28"/>
  <c r="G1339" i="28"/>
  <c r="G1335" i="28"/>
  <c r="N1335" i="28"/>
  <c r="N1323" i="28"/>
  <c r="G1323" i="28"/>
  <c r="G1319" i="28"/>
  <c r="N1319" i="28"/>
  <c r="N1307" i="28"/>
  <c r="G1307" i="28"/>
  <c r="G1303" i="28"/>
  <c r="N1303" i="28"/>
  <c r="N1263" i="28"/>
  <c r="G1263" i="28"/>
  <c r="N1255" i="28"/>
  <c r="G1255" i="28"/>
  <c r="N1247" i="28"/>
  <c r="G1247" i="28"/>
  <c r="N1239" i="28"/>
  <c r="G1239" i="28"/>
  <c r="N1203" i="28"/>
  <c r="G1203" i="28"/>
  <c r="N1195" i="28"/>
  <c r="G1195" i="28"/>
  <c r="N1187" i="28"/>
  <c r="G1187" i="28"/>
  <c r="N1179" i="28"/>
  <c r="G1179" i="28"/>
  <c r="N1171" i="28"/>
  <c r="G1171" i="28"/>
  <c r="N1163" i="28"/>
  <c r="G1163" i="28"/>
  <c r="N1151" i="28"/>
  <c r="G1151" i="28"/>
  <c r="N1143" i="28"/>
  <c r="G1143" i="28"/>
  <c r="N1135" i="28"/>
  <c r="G1135" i="28"/>
  <c r="N1087" i="28"/>
  <c r="G1087" i="28"/>
  <c r="N1039" i="28"/>
  <c r="G1039" i="28"/>
  <c r="N1031" i="28"/>
  <c r="G1031" i="28"/>
  <c r="N979" i="28"/>
  <c r="G979" i="28"/>
  <c r="N923" i="28"/>
  <c r="G923" i="28"/>
  <c r="N843" i="28"/>
  <c r="G843" i="28"/>
  <c r="N178" i="28"/>
  <c r="G186" i="28"/>
  <c r="G1324" i="28"/>
  <c r="G438" i="28"/>
  <c r="G766" i="28"/>
  <c r="N758" i="28"/>
  <c r="N14" i="28"/>
  <c r="G114" i="28"/>
  <c r="G534" i="28"/>
  <c r="G298" i="28"/>
  <c r="G814" i="28"/>
  <c r="G902" i="28"/>
  <c r="N950" i="28"/>
  <c r="N30" i="28"/>
  <c r="G130" i="28"/>
  <c r="N306" i="28"/>
  <c r="G922" i="28"/>
  <c r="G930" i="28"/>
  <c r="G946" i="28"/>
  <c r="N46" i="28"/>
  <c r="G470" i="28"/>
  <c r="N498" i="28"/>
  <c r="G2022" i="28"/>
  <c r="N62" i="28"/>
  <c r="G98" i="28"/>
  <c r="N158" i="28"/>
  <c r="G398" i="28"/>
  <c r="N406" i="28"/>
  <c r="N1658" i="28"/>
  <c r="N2230" i="28"/>
  <c r="G2230" i="28"/>
  <c r="G1954" i="28"/>
  <c r="N1954" i="28"/>
  <c r="G1938" i="28"/>
  <c r="N1938" i="28"/>
  <c r="N1666" i="28"/>
  <c r="G1666" i="28"/>
  <c r="G1642" i="28"/>
  <c r="N1642" i="28"/>
  <c r="G1542" i="28"/>
  <c r="N1542" i="28"/>
  <c r="N1530" i="28"/>
  <c r="G1530" i="28"/>
  <c r="N1478" i="28"/>
  <c r="G1478" i="28"/>
  <c r="N1422" i="28"/>
  <c r="G1422" i="28"/>
  <c r="G1066" i="28"/>
  <c r="N1066" i="28"/>
  <c r="N978" i="28"/>
  <c r="G978" i="28"/>
  <c r="G962" i="28"/>
  <c r="N962" i="28"/>
  <c r="G918" i="28"/>
  <c r="N918" i="28"/>
  <c r="N906" i="28"/>
  <c r="G906" i="28"/>
  <c r="N890" i="28"/>
  <c r="G890" i="28"/>
  <c r="N878" i="28"/>
  <c r="G878" i="28"/>
  <c r="N862" i="28"/>
  <c r="G862" i="28"/>
  <c r="N846" i="28"/>
  <c r="G846" i="28"/>
  <c r="G762" i="28"/>
  <c r="N762" i="28"/>
  <c r="N742" i="28"/>
  <c r="G742" i="28"/>
  <c r="G726" i="28"/>
  <c r="N726" i="28"/>
  <c r="G630" i="28"/>
  <c r="N630" i="28"/>
  <c r="N598" i="28"/>
  <c r="G598" i="28"/>
  <c r="N542" i="28"/>
  <c r="G542" i="28"/>
  <c r="G526" i="28"/>
  <c r="N526" i="28"/>
  <c r="G514" i="28"/>
  <c r="N514" i="28"/>
  <c r="G422" i="28"/>
  <c r="N422" i="28"/>
  <c r="G314" i="28"/>
  <c r="N314" i="28"/>
  <c r="N106" i="28"/>
  <c r="G106" i="28"/>
  <c r="N90" i="28"/>
  <c r="G90" i="28"/>
  <c r="N622" i="28"/>
  <c r="N774" i="28"/>
  <c r="G990" i="28"/>
  <c r="G1930" i="28"/>
  <c r="G1966" i="28"/>
  <c r="N1966" i="28"/>
  <c r="G1914" i="28"/>
  <c r="N1914" i="28"/>
  <c r="G1906" i="28"/>
  <c r="N1906" i="28"/>
  <c r="G1846" i="28"/>
  <c r="N1846" i="28"/>
  <c r="N1694" i="28"/>
  <c r="G1694" i="28"/>
  <c r="G1674" i="28"/>
  <c r="N1674" i="28"/>
  <c r="N1610" i="28"/>
  <c r="G1610" i="28"/>
  <c r="G1598" i="28"/>
  <c r="N1598" i="28"/>
  <c r="G1566" i="28"/>
  <c r="N1566" i="28"/>
  <c r="G1498" i="28"/>
  <c r="N1498" i="28"/>
  <c r="G1486" i="28"/>
  <c r="N1486" i="28"/>
  <c r="G1466" i="28"/>
  <c r="N1466" i="28"/>
  <c r="N1454" i="28"/>
  <c r="G1454" i="28"/>
  <c r="N1446" i="28"/>
  <c r="G1446" i="28"/>
  <c r="G1434" i="28"/>
  <c r="N1434" i="28"/>
  <c r="G1426" i="28"/>
  <c r="N1426" i="28"/>
  <c r="N1074" i="28"/>
  <c r="G1074" i="28"/>
  <c r="G1006" i="28"/>
  <c r="N1006" i="28"/>
  <c r="G998" i="28"/>
  <c r="N998" i="28"/>
  <c r="N986" i="28"/>
  <c r="G986" i="28"/>
  <c r="G958" i="28"/>
  <c r="N958" i="28"/>
  <c r="G954" i="28"/>
  <c r="N954" i="28"/>
  <c r="N910" i="28"/>
  <c r="G910" i="28"/>
  <c r="N898" i="28"/>
  <c r="G898" i="28"/>
  <c r="N874" i="28"/>
  <c r="G874" i="28"/>
  <c r="G866" i="28"/>
  <c r="N866" i="28"/>
  <c r="G854" i="28"/>
  <c r="N854" i="28"/>
  <c r="N842" i="28"/>
  <c r="G842" i="28"/>
  <c r="G834" i="28"/>
  <c r="N834" i="28"/>
  <c r="N778" i="28"/>
  <c r="G778" i="28"/>
  <c r="G750" i="28"/>
  <c r="N750" i="28"/>
  <c r="N678" i="28"/>
  <c r="G678" i="28"/>
  <c r="N662" i="28"/>
  <c r="G662" i="28"/>
  <c r="G654" i="28"/>
  <c r="N654" i="28"/>
  <c r="N646" i="28"/>
  <c r="G646" i="28"/>
  <c r="N606" i="28"/>
  <c r="G606" i="28"/>
  <c r="N590" i="28"/>
  <c r="G590" i="28"/>
  <c r="N582" i="28"/>
  <c r="G582" i="28"/>
  <c r="N538" i="28"/>
  <c r="G538" i="28"/>
  <c r="G530" i="28"/>
  <c r="N530" i="28"/>
  <c r="G518" i="28"/>
  <c r="N518" i="28"/>
  <c r="N478" i="28"/>
  <c r="G478" i="28"/>
  <c r="G430" i="28"/>
  <c r="N430" i="28"/>
  <c r="N122" i="28"/>
  <c r="G122" i="28"/>
  <c r="N82" i="28"/>
  <c r="G82" i="28"/>
  <c r="N66" i="28"/>
  <c r="G66" i="28"/>
  <c r="G18" i="28"/>
  <c r="N18" i="28"/>
  <c r="N26" i="28"/>
  <c r="N42" i="28"/>
  <c r="G58" i="28"/>
  <c r="N142" i="28"/>
  <c r="G266" i="28"/>
  <c r="G566" i="28"/>
  <c r="N718" i="28"/>
  <c r="G790" i="28"/>
  <c r="G810" i="28"/>
  <c r="G10" i="28"/>
  <c r="G74" i="28"/>
  <c r="G94" i="28"/>
  <c r="G110" i="28"/>
  <c r="G126" i="28"/>
  <c r="N138" i="28"/>
  <c r="N146" i="28"/>
  <c r="N150" i="28"/>
  <c r="N154" i="28"/>
  <c r="N170" i="28"/>
  <c r="N198" i="28"/>
  <c r="G486" i="28"/>
  <c r="N490" i="28"/>
  <c r="N506" i="28"/>
  <c r="G670" i="28"/>
  <c r="G710" i="28"/>
  <c r="N714" i="28"/>
  <c r="N734" i="28"/>
  <c r="G786" i="28"/>
  <c r="N802" i="28"/>
  <c r="G806" i="28"/>
  <c r="N818" i="28"/>
  <c r="G826" i="28"/>
  <c r="N1574" i="28"/>
  <c r="N1590" i="28"/>
  <c r="G1870" i="28"/>
  <c r="N1870" i="28"/>
  <c r="N1854" i="28"/>
  <c r="G1854" i="28"/>
  <c r="N1730" i="28"/>
  <c r="G1730" i="28"/>
  <c r="G1722" i="28"/>
  <c r="N1722" i="28"/>
  <c r="N1682" i="28"/>
  <c r="G1682" i="28"/>
  <c r="N1650" i="28"/>
  <c r="G1650" i="28"/>
  <c r="G1594" i="28"/>
  <c r="N1594" i="28"/>
  <c r="G1586" i="28"/>
  <c r="N1586" i="28"/>
  <c r="N1534" i="28"/>
  <c r="G1534" i="28"/>
  <c r="G1518" i="28"/>
  <c r="N1518" i="28"/>
  <c r="G1458" i="28"/>
  <c r="N1458" i="28"/>
  <c r="N1414" i="28"/>
  <c r="G1414" i="28"/>
  <c r="N1106" i="28"/>
  <c r="G1106" i="28"/>
  <c r="N1050" i="28"/>
  <c r="G1050" i="28"/>
  <c r="N1042" i="28"/>
  <c r="G1042" i="28"/>
  <c r="N1010" i="28"/>
  <c r="G1010" i="28"/>
  <c r="N1002" i="28"/>
  <c r="G1002" i="28"/>
  <c r="G994" i="28"/>
  <c r="N994" i="28"/>
  <c r="N982" i="28"/>
  <c r="G982" i="28"/>
  <c r="G966" i="28"/>
  <c r="N966" i="28"/>
  <c r="G914" i="28"/>
  <c r="N914" i="28"/>
  <c r="N894" i="28"/>
  <c r="G894" i="28"/>
  <c r="G882" i="28"/>
  <c r="N882" i="28"/>
  <c r="N870" i="28"/>
  <c r="G870" i="28"/>
  <c r="N858" i="28"/>
  <c r="G858" i="28"/>
  <c r="G850" i="28"/>
  <c r="N850" i="28"/>
  <c r="G838" i="28"/>
  <c r="N838" i="28"/>
  <c r="N830" i="28"/>
  <c r="G830" i="28"/>
  <c r="N798" i="28"/>
  <c r="G798" i="28"/>
  <c r="N794" i="28"/>
  <c r="G794" i="28"/>
  <c r="N782" i="28"/>
  <c r="G782" i="28"/>
  <c r="N746" i="28"/>
  <c r="G746" i="28"/>
  <c r="G730" i="28"/>
  <c r="N730" i="28"/>
  <c r="N702" i="28"/>
  <c r="G702" i="28"/>
  <c r="N694" i="28"/>
  <c r="G694" i="28"/>
  <c r="N558" i="28"/>
  <c r="G558" i="28"/>
  <c r="N550" i="28"/>
  <c r="G550" i="28"/>
  <c r="G522" i="28"/>
  <c r="N522" i="28"/>
  <c r="G502" i="28"/>
  <c r="N502" i="28"/>
  <c r="N482" i="28"/>
  <c r="G482" i="28"/>
  <c r="G454" i="28"/>
  <c r="N454" i="28"/>
  <c r="G282" i="28"/>
  <c r="N282" i="28"/>
  <c r="N162" i="28"/>
  <c r="G162" i="28"/>
  <c r="N86" i="28"/>
  <c r="G86" i="28"/>
  <c r="G50" i="28"/>
  <c r="N50" i="28"/>
  <c r="G34" i="28"/>
  <c r="N34" i="28"/>
  <c r="G2" i="28"/>
  <c r="N2" i="28"/>
  <c r="G78" i="28"/>
  <c r="G414" i="28"/>
  <c r="G446" i="28"/>
  <c r="N494" i="28"/>
  <c r="N510" i="28"/>
  <c r="G6" i="28"/>
  <c r="G22" i="28"/>
  <c r="G38" i="28"/>
  <c r="G54" i="28"/>
  <c r="G70" i="28"/>
  <c r="N102" i="28"/>
  <c r="N118" i="28"/>
  <c r="N134" i="28"/>
  <c r="N194" i="28"/>
  <c r="G382" i="28"/>
  <c r="N390" i="28"/>
  <c r="G462" i="28"/>
  <c r="G474" i="28"/>
  <c r="N574" i="28"/>
  <c r="G614" i="28"/>
  <c r="N638" i="28"/>
  <c r="N686" i="28"/>
  <c r="G770" i="28"/>
  <c r="G822" i="28"/>
  <c r="G886" i="28"/>
  <c r="G104" i="28"/>
  <c r="N112" i="28"/>
  <c r="G288" i="28"/>
  <c r="G320" i="28"/>
  <c r="G340" i="28"/>
  <c r="G344" i="28"/>
  <c r="G460" i="28"/>
  <c r="G476" i="28"/>
  <c r="G540" i="28"/>
  <c r="N668" i="28"/>
  <c r="N756" i="28"/>
  <c r="G776" i="28"/>
  <c r="G936" i="28"/>
  <c r="N1084" i="28"/>
  <c r="N1144" i="28"/>
  <c r="G1260" i="28"/>
  <c r="G1308" i="28"/>
  <c r="G1364" i="28"/>
  <c r="N56" i="28"/>
  <c r="N120" i="28"/>
  <c r="N200" i="28"/>
  <c r="N484" i="28"/>
  <c r="G572" i="28"/>
  <c r="G700" i="28"/>
  <c r="G760" i="28"/>
  <c r="N764" i="28"/>
  <c r="G960" i="28"/>
  <c r="N996" i="28"/>
  <c r="G1000" i="28"/>
  <c r="N1140" i="28"/>
  <c r="N1172" i="28"/>
  <c r="G1228" i="28"/>
  <c r="G1292" i="28"/>
  <c r="G1360" i="28"/>
  <c r="N1368" i="28"/>
  <c r="G1732" i="28"/>
  <c r="G926" i="28"/>
  <c r="G934" i="28"/>
  <c r="G938" i="28"/>
  <c r="G942" i="28"/>
  <c r="G970" i="28"/>
  <c r="G974" i="28"/>
  <c r="G1018" i="28"/>
  <c r="G1034" i="28"/>
  <c r="N1406" i="28"/>
  <c r="N1438" i="28"/>
  <c r="G1470" i="28"/>
  <c r="G1494" i="28"/>
  <c r="G1510" i="28"/>
  <c r="N1550" i="28"/>
  <c r="G1602" i="28"/>
  <c r="G1622" i="28"/>
  <c r="G1646" i="28"/>
  <c r="G1662" i="28"/>
  <c r="G1678" i="28"/>
  <c r="G1858" i="28"/>
  <c r="G1866" i="28"/>
  <c r="G1898" i="28"/>
  <c r="G2278" i="28"/>
  <c r="G1090" i="28"/>
  <c r="G1410" i="28"/>
  <c r="G1442" i="28"/>
  <c r="G1502" i="28"/>
  <c r="G1526" i="28"/>
  <c r="G1582" i="28"/>
  <c r="N1614" i="28"/>
  <c r="G1626" i="28"/>
  <c r="N1838" i="28"/>
  <c r="G1950" i="28"/>
  <c r="G2314" i="28"/>
  <c r="N2290" i="28"/>
  <c r="G2290" i="28"/>
  <c r="N2286" i="28"/>
  <c r="G2286" i="28"/>
  <c r="N2270" i="28"/>
  <c r="G2270" i="28"/>
  <c r="N2262" i="28"/>
  <c r="G2262" i="28"/>
  <c r="N2246" i="28"/>
  <c r="G2246" i="28"/>
  <c r="N2238" i="28"/>
  <c r="G2238" i="28"/>
  <c r="G2222" i="28"/>
  <c r="N2222" i="28"/>
  <c r="G2206" i="28"/>
  <c r="N2206" i="28"/>
  <c r="G2190" i="28"/>
  <c r="N2190" i="28"/>
  <c r="N2006" i="28"/>
  <c r="G2006" i="28"/>
  <c r="G1970" i="28"/>
  <c r="N1970" i="28"/>
  <c r="N1922" i="28"/>
  <c r="G1922" i="28"/>
  <c r="N1890" i="28"/>
  <c r="G1890" i="28"/>
  <c r="N1878" i="28"/>
  <c r="G1878" i="28"/>
  <c r="N1850" i="28"/>
  <c r="G1850" i="28"/>
  <c r="G1726" i="28"/>
  <c r="N1726" i="28"/>
  <c r="G1698" i="28"/>
  <c r="N1698" i="28"/>
  <c r="G1690" i="28"/>
  <c r="N1690" i="28"/>
  <c r="N1670" i="28"/>
  <c r="G1670" i="28"/>
  <c r="N1654" i="28"/>
  <c r="G1654" i="28"/>
  <c r="N1638" i="28"/>
  <c r="G1638" i="28"/>
  <c r="N1630" i="28"/>
  <c r="G1630" i="28"/>
  <c r="G1618" i="28"/>
  <c r="N1618" i="28"/>
  <c r="N1606" i="28"/>
  <c r="G1606" i="28"/>
  <c r="G1578" i="28"/>
  <c r="N1578" i="28"/>
  <c r="N1562" i="28"/>
  <c r="G1562" i="28"/>
  <c r="N1546" i="28"/>
  <c r="G1546" i="28"/>
  <c r="N1514" i="28"/>
  <c r="G1514" i="28"/>
  <c r="N1482" i="28"/>
  <c r="G1482" i="28"/>
  <c r="N1462" i="28"/>
  <c r="G1462" i="28"/>
  <c r="N1450" i="28"/>
  <c r="G1450" i="28"/>
  <c r="N1430" i="28"/>
  <c r="G1430" i="28"/>
  <c r="N1418" i="28"/>
  <c r="G1418" i="28"/>
  <c r="G2184" i="28"/>
  <c r="N2184" i="28"/>
  <c r="N2172" i="28"/>
  <c r="G2172" i="28"/>
  <c r="G2112" i="28"/>
  <c r="N2112" i="28"/>
  <c r="N2088" i="28"/>
  <c r="G2088" i="28"/>
  <c r="G2044" i="28"/>
  <c r="N2044" i="28"/>
  <c r="G1896" i="28"/>
  <c r="N1896" i="28"/>
  <c r="N1568" i="28"/>
  <c r="G1568" i="28"/>
  <c r="N1356" i="28"/>
  <c r="G1356" i="28"/>
  <c r="N1352" i="28"/>
  <c r="G1352" i="28"/>
  <c r="G1332" i="28"/>
  <c r="N1332" i="28"/>
  <c r="N1120" i="28"/>
  <c r="G1120" i="28"/>
  <c r="G1116" i="28"/>
  <c r="N1116" i="28"/>
  <c r="N1096" i="28"/>
  <c r="G1096" i="28"/>
  <c r="N1048" i="28"/>
  <c r="G1048" i="28"/>
  <c r="G976" i="28"/>
  <c r="N976" i="28"/>
  <c r="G944" i="28"/>
  <c r="N944" i="28"/>
  <c r="N924" i="28"/>
  <c r="G924" i="28"/>
  <c r="G912" i="28"/>
  <c r="N912" i="28"/>
  <c r="G908" i="28"/>
  <c r="N908" i="28"/>
  <c r="G876" i="28"/>
  <c r="N876" i="28"/>
  <c r="G848" i="28"/>
  <c r="N848" i="28"/>
  <c r="N828" i="28"/>
  <c r="G828" i="28"/>
  <c r="G816" i="28"/>
  <c r="N816" i="28"/>
  <c r="N796" i="28"/>
  <c r="G796" i="28"/>
  <c r="G744" i="28"/>
  <c r="N744" i="28"/>
  <c r="G692" i="28"/>
  <c r="N692" i="28"/>
  <c r="G676" i="28"/>
  <c r="N676" i="28"/>
  <c r="G2176" i="28"/>
  <c r="N2176" i="28"/>
  <c r="N2100" i="28"/>
  <c r="G2100" i="28"/>
  <c r="N2080" i="28"/>
  <c r="G2080" i="28"/>
  <c r="N2072" i="28"/>
  <c r="G2072" i="28"/>
  <c r="N2004" i="28"/>
  <c r="G2004" i="28"/>
  <c r="G1684" i="28"/>
  <c r="N1684" i="28"/>
  <c r="N1384" i="28"/>
  <c r="G1384" i="28"/>
  <c r="G1316" i="28"/>
  <c r="N1316" i="28"/>
  <c r="G1072" i="28"/>
  <c r="N1072" i="28"/>
  <c r="G1004" i="28"/>
  <c r="N1004" i="28"/>
  <c r="G972" i="28"/>
  <c r="N972" i="28"/>
  <c r="G940" i="28"/>
  <c r="N940" i="28"/>
  <c r="G880" i="28"/>
  <c r="N880" i="28"/>
  <c r="G844" i="28"/>
  <c r="N844" i="28"/>
  <c r="G772" i="28"/>
  <c r="N772" i="28"/>
  <c r="G732" i="28"/>
  <c r="N732" i="28"/>
  <c r="G628" i="28"/>
  <c r="N628" i="28"/>
  <c r="G596" i="28"/>
  <c r="N596" i="28"/>
  <c r="G580" i="28"/>
  <c r="N580" i="28"/>
  <c r="N524" i="28"/>
  <c r="G524" i="28"/>
  <c r="N64" i="28"/>
  <c r="N96" i="28"/>
  <c r="N128" i="28"/>
  <c r="N160" i="28"/>
  <c r="N176" i="28"/>
  <c r="N192" i="28"/>
  <c r="N204" i="28"/>
  <c r="N212" i="28"/>
  <c r="N220" i="28"/>
  <c r="N228" i="28"/>
  <c r="N236" i="28"/>
  <c r="N244" i="28"/>
  <c r="N252" i="28"/>
  <c r="N260" i="28"/>
  <c r="N296" i="28"/>
  <c r="G300" i="28"/>
  <c r="N324" i="28"/>
  <c r="N332" i="28"/>
  <c r="N336" i="28"/>
  <c r="G352" i="28"/>
  <c r="N356" i="28"/>
  <c r="N364" i="28"/>
  <c r="N368" i="28"/>
  <c r="G388" i="28"/>
  <c r="N404" i="28"/>
  <c r="G412" i="28"/>
  <c r="N492" i="28"/>
  <c r="G508" i="28"/>
  <c r="N556" i="28"/>
  <c r="N620" i="28"/>
  <c r="N684" i="28"/>
  <c r="N728" i="28"/>
  <c r="N740" i="28"/>
  <c r="N780" i="28"/>
  <c r="N788" i="28"/>
  <c r="N836" i="28"/>
  <c r="G840" i="28"/>
  <c r="N852" i="28"/>
  <c r="N900" i="28"/>
  <c r="G904" i="28"/>
  <c r="N916" i="28"/>
  <c r="N964" i="28"/>
  <c r="G968" i="28"/>
  <c r="N980" i="28"/>
  <c r="G1040" i="28"/>
  <c r="N1080" i="28"/>
  <c r="N1104" i="28"/>
  <c r="N1136" i="28"/>
  <c r="N1152" i="28"/>
  <c r="N1168" i="28"/>
  <c r="G1180" i="28"/>
  <c r="G1220" i="28"/>
  <c r="G1252" i="28"/>
  <c r="G1284" i="28"/>
  <c r="N1920" i="28"/>
  <c r="G1920" i="28"/>
  <c r="N1904" i="28"/>
  <c r="G1904" i="28"/>
  <c r="G1736" i="28"/>
  <c r="N1736" i="28"/>
  <c r="N1388" i="28"/>
  <c r="G1388" i="28"/>
  <c r="G1376" i="28"/>
  <c r="N1376" i="28"/>
  <c r="N1188" i="28"/>
  <c r="G1188" i="28"/>
  <c r="G1064" i="28"/>
  <c r="N1064" i="28"/>
  <c r="G1016" i="28"/>
  <c r="N1016" i="28"/>
  <c r="N988" i="28"/>
  <c r="G988" i="28"/>
  <c r="N956" i="28"/>
  <c r="G956" i="28"/>
  <c r="N892" i="28"/>
  <c r="G892" i="28"/>
  <c r="N860" i="28"/>
  <c r="G860" i="28"/>
  <c r="G812" i="28"/>
  <c r="N812" i="28"/>
  <c r="G784" i="28"/>
  <c r="N784" i="28"/>
  <c r="G708" i="28"/>
  <c r="N708" i="28"/>
  <c r="G660" i="28"/>
  <c r="N660" i="28"/>
  <c r="G644" i="28"/>
  <c r="N644" i="28"/>
  <c r="G612" i="28"/>
  <c r="N612" i="28"/>
  <c r="G564" i="28"/>
  <c r="N564" i="28"/>
  <c r="G548" i="28"/>
  <c r="N548" i="28"/>
  <c r="N292" i="28"/>
  <c r="G328" i="28"/>
  <c r="G360" i="28"/>
  <c r="G396" i="28"/>
  <c r="N436" i="28"/>
  <c r="G748" i="28"/>
  <c r="N792" i="28"/>
  <c r="G800" i="28"/>
  <c r="N856" i="28"/>
  <c r="G864" i="28"/>
  <c r="N920" i="28"/>
  <c r="G928" i="28"/>
  <c r="N984" i="28"/>
  <c r="G992" i="28"/>
  <c r="G1032" i="28"/>
  <c r="N1112" i="28"/>
  <c r="G1132" i="28"/>
  <c r="N1148" i="28"/>
  <c r="N1164" i="28"/>
  <c r="G1196" i="28"/>
  <c r="G1212" i="28"/>
  <c r="G1244" i="28"/>
  <c r="G1276" i="28"/>
  <c r="N1300" i="28"/>
  <c r="N1340" i="28"/>
  <c r="N1372" i="28"/>
  <c r="N1380" i="28"/>
  <c r="N2076" i="28"/>
  <c r="G2152" i="28"/>
  <c r="N2202" i="28"/>
  <c r="G2254" i="28"/>
  <c r="G2310" i="28"/>
  <c r="N1721" i="28"/>
  <c r="G2155" i="28"/>
  <c r="N2163" i="28"/>
  <c r="G2171" i="28"/>
  <c r="N2183" i="28"/>
  <c r="N2399" i="28"/>
  <c r="N101" i="28"/>
  <c r="G265" i="28"/>
  <c r="G5" i="28"/>
  <c r="G1237" i="28"/>
  <c r="N2159" i="28"/>
  <c r="N2167" i="28"/>
  <c r="G2179" i="28"/>
  <c r="G2191" i="28"/>
  <c r="N13" i="28"/>
  <c r="N85" i="28"/>
  <c r="N149" i="28"/>
  <c r="G1269" i="28"/>
  <c r="G1473" i="28"/>
  <c r="N1597" i="28"/>
  <c r="G1605" i="28"/>
  <c r="N1613" i="28"/>
  <c r="G1621" i="28"/>
  <c r="N1749" i="28"/>
  <c r="N1765" i="28"/>
  <c r="N29" i="28"/>
  <c r="N69" i="28"/>
  <c r="G313" i="28"/>
  <c r="G1101" i="28"/>
  <c r="N133" i="28"/>
  <c r="G301" i="28"/>
  <c r="G1301" i="28"/>
  <c r="G1413" i="28"/>
  <c r="G1461" i="28"/>
  <c r="G1705" i="28"/>
  <c r="G45" i="28"/>
  <c r="N117" i="28"/>
  <c r="G1333" i="28"/>
  <c r="G1369" i="28"/>
  <c r="G1445" i="28"/>
  <c r="N1525" i="28"/>
  <c r="G1537" i="28"/>
  <c r="N1569" i="28"/>
  <c r="G1573" i="28"/>
  <c r="N1697" i="28"/>
  <c r="N2020" i="28"/>
  <c r="N2036" i="28"/>
  <c r="N2120" i="28"/>
  <c r="G2160" i="28"/>
  <c r="G2164" i="28"/>
  <c r="N2209" i="28"/>
  <c r="N2293" i="28"/>
  <c r="G2293" i="28"/>
  <c r="G2285" i="28"/>
  <c r="N2285" i="28"/>
  <c r="G2261" i="28"/>
  <c r="N2261" i="28"/>
  <c r="G2253" i="28"/>
  <c r="N2253" i="28"/>
  <c r="G2245" i="28"/>
  <c r="N2245" i="28"/>
  <c r="G2229" i="28"/>
  <c r="N2229" i="28"/>
  <c r="G2017" i="28"/>
  <c r="N2017" i="28"/>
  <c r="G2009" i="28"/>
  <c r="N2009" i="28"/>
  <c r="N1961" i="28"/>
  <c r="G1961" i="28"/>
  <c r="N1933" i="28"/>
  <c r="G1933" i="28"/>
  <c r="N1901" i="28"/>
  <c r="G1901" i="28"/>
  <c r="N1893" i="28"/>
  <c r="G1893" i="28"/>
  <c r="N1877" i="28"/>
  <c r="G1877" i="28"/>
  <c r="N1757" i="28"/>
  <c r="G1757" i="28"/>
  <c r="N1685" i="28"/>
  <c r="G1685" i="28"/>
  <c r="N1629" i="28"/>
  <c r="G1629" i="28"/>
  <c r="N1549" i="28"/>
  <c r="G1549" i="28"/>
  <c r="N1517" i="28"/>
  <c r="G1517" i="28"/>
  <c r="N1485" i="28"/>
  <c r="G1485" i="28"/>
  <c r="N1453" i="28"/>
  <c r="G1453" i="28"/>
  <c r="N1405" i="28"/>
  <c r="G1405" i="28"/>
  <c r="N1393" i="28"/>
  <c r="G1393" i="28"/>
  <c r="G1377" i="28"/>
  <c r="N1377" i="28"/>
  <c r="G1125" i="28"/>
  <c r="N1125" i="28"/>
  <c r="N1309" i="28"/>
  <c r="N1341" i="28"/>
  <c r="N1353" i="28"/>
  <c r="N1385" i="28"/>
  <c r="N1477" i="28"/>
  <c r="G1489" i="28"/>
  <c r="N1541" i="28"/>
  <c r="N1565" i="28"/>
  <c r="N1693" i="28"/>
  <c r="N1709" i="28"/>
  <c r="N1741" i="28"/>
  <c r="N1781" i="28"/>
  <c r="N1797" i="28"/>
  <c r="G1909" i="28"/>
  <c r="G1965" i="28"/>
  <c r="N2201" i="28"/>
  <c r="N2208" i="28"/>
  <c r="G2208" i="28"/>
  <c r="N2192" i="28"/>
  <c r="G2192" i="28"/>
  <c r="N2180" i="28"/>
  <c r="G2180" i="28"/>
  <c r="G2168" i="28"/>
  <c r="N2168" i="28"/>
  <c r="N2156" i="28"/>
  <c r="G2156" i="28"/>
  <c r="G2297" i="28"/>
  <c r="N2297" i="28"/>
  <c r="N1773" i="28"/>
  <c r="G1773" i="28"/>
  <c r="N1581" i="28"/>
  <c r="G1581" i="28"/>
  <c r="N1437" i="28"/>
  <c r="G1437" i="28"/>
  <c r="G1093" i="28"/>
  <c r="N1093" i="28"/>
  <c r="G61" i="28"/>
  <c r="N1117" i="28"/>
  <c r="N1245" i="28"/>
  <c r="N21" i="28"/>
  <c r="G37" i="28"/>
  <c r="G53" i="28"/>
  <c r="N77" i="28"/>
  <c r="N93" i="28"/>
  <c r="N109" i="28"/>
  <c r="N125" i="28"/>
  <c r="N141" i="28"/>
  <c r="N157" i="28"/>
  <c r="N277" i="28"/>
  <c r="N281" i="28"/>
  <c r="G769" i="28"/>
  <c r="N1133" i="28"/>
  <c r="G1221" i="28"/>
  <c r="G1253" i="28"/>
  <c r="G1285" i="28"/>
  <c r="G1317" i="28"/>
  <c r="N1397" i="28"/>
  <c r="G1401" i="28"/>
  <c r="G1429" i="28"/>
  <c r="N1493" i="28"/>
  <c r="G1505" i="28"/>
  <c r="N1561" i="28"/>
  <c r="G1689" i="28"/>
  <c r="G1729" i="28"/>
  <c r="N1813" i="28"/>
  <c r="G1849" i="28"/>
  <c r="G1925" i="28"/>
  <c r="N1949" i="28"/>
  <c r="N2197" i="28"/>
  <c r="N2301" i="28"/>
  <c r="G2301" i="28"/>
  <c r="G2277" i="28"/>
  <c r="N2277" i="28"/>
  <c r="G2269" i="28"/>
  <c r="N2269" i="28"/>
  <c r="G2237" i="28"/>
  <c r="N2237" i="28"/>
  <c r="G2217" i="28"/>
  <c r="N2217" i="28"/>
  <c r="G1945" i="28"/>
  <c r="N1945" i="28"/>
  <c r="G1917" i="28"/>
  <c r="N1917" i="28"/>
  <c r="N1821" i="28"/>
  <c r="G1821" i="28"/>
  <c r="N1805" i="28"/>
  <c r="G1805" i="28"/>
  <c r="N1789" i="28"/>
  <c r="G1789" i="28"/>
  <c r="G1733" i="28"/>
  <c r="N1733" i="28"/>
  <c r="N1713" i="28"/>
  <c r="G1713" i="28"/>
  <c r="N1533" i="28"/>
  <c r="G1533" i="28"/>
  <c r="N1501" i="28"/>
  <c r="G1501" i="28"/>
  <c r="N1469" i="28"/>
  <c r="G1469" i="28"/>
  <c r="N1421" i="28"/>
  <c r="G1421" i="28"/>
  <c r="G1361" i="28"/>
  <c r="N1361" i="28"/>
  <c r="G1345" i="28"/>
  <c r="N1345" i="28"/>
  <c r="G297" i="28"/>
  <c r="N1277" i="28"/>
  <c r="N1085" i="28"/>
  <c r="N1109" i="28"/>
  <c r="N1229" i="28"/>
  <c r="N1261" i="28"/>
  <c r="N1293" i="28"/>
  <c r="N1325" i="28"/>
  <c r="N1509" i="28"/>
  <c r="G1521" i="28"/>
  <c r="N1589" i="28"/>
  <c r="G1701" i="28"/>
  <c r="G1717" i="28"/>
  <c r="N1725" i="28"/>
  <c r="G2213" i="28"/>
  <c r="N2148" i="28"/>
  <c r="G2148" i="28"/>
  <c r="G2136" i="28"/>
  <c r="N2136" i="28"/>
  <c r="N2124" i="28"/>
  <c r="G2124" i="28"/>
  <c r="N2116" i="28"/>
  <c r="G2116" i="28"/>
  <c r="G2104" i="28"/>
  <c r="N2104" i="28"/>
  <c r="N2092" i="28"/>
  <c r="G2092" i="28"/>
  <c r="G2068" i="28"/>
  <c r="N2068" i="28"/>
  <c r="N2064" i="28"/>
  <c r="G2064" i="28"/>
  <c r="N2012" i="28"/>
  <c r="G2012" i="28"/>
  <c r="G1996" i="28"/>
  <c r="N1996" i="28"/>
  <c r="N1972" i="28"/>
  <c r="G1972" i="28"/>
  <c r="G1968" i="28"/>
  <c r="N1968" i="28"/>
  <c r="G1956" i="28"/>
  <c r="N1956" i="28"/>
  <c r="G1952" i="28"/>
  <c r="N1952" i="28"/>
  <c r="N1940" i="28"/>
  <c r="G1940" i="28"/>
  <c r="G1912" i="28"/>
  <c r="N1912" i="28"/>
  <c r="G1472" i="28"/>
  <c r="G1488" i="28"/>
  <c r="G1504" i="28"/>
  <c r="G1520" i="28"/>
  <c r="G1536" i="28"/>
  <c r="G1552" i="28"/>
  <c r="G1700" i="28"/>
  <c r="G1704" i="28"/>
  <c r="N1864" i="28"/>
  <c r="N1928" i="28"/>
  <c r="G1936" i="28"/>
  <c r="G1980" i="28"/>
  <c r="N2028" i="28"/>
  <c r="N2060" i="28"/>
  <c r="G2128" i="28"/>
  <c r="G2132" i="28"/>
  <c r="G2140" i="28"/>
  <c r="N2144" i="28"/>
  <c r="N1868" i="28"/>
  <c r="G1888" i="28"/>
  <c r="N2052" i="28"/>
  <c r="G2084" i="28"/>
  <c r="N226" i="28"/>
  <c r="N242" i="28"/>
  <c r="N250" i="28"/>
  <c r="N258" i="28"/>
  <c r="N299" i="28"/>
  <c r="N1012" i="28"/>
  <c r="G1012" i="28"/>
  <c r="N1054" i="28"/>
  <c r="G1054" i="28"/>
  <c r="N1200" i="28"/>
  <c r="G1200" i="28"/>
  <c r="N1217" i="28"/>
  <c r="G1217" i="28"/>
  <c r="N1249" i="28"/>
  <c r="G1249" i="28"/>
  <c r="N1264" i="28"/>
  <c r="G1264" i="28"/>
  <c r="N1281" i="28"/>
  <c r="G1281" i="28"/>
  <c r="N1296" i="28"/>
  <c r="G1296" i="28"/>
  <c r="N1351" i="28"/>
  <c r="G1351" i="28"/>
  <c r="N1373" i="28"/>
  <c r="G1373" i="28"/>
  <c r="N1433" i="28"/>
  <c r="G1433" i="28"/>
  <c r="N1455" i="28"/>
  <c r="G1455" i="28"/>
  <c r="N1577" i="28"/>
  <c r="G1577" i="28"/>
  <c r="N1635" i="28"/>
  <c r="G1635" i="28"/>
  <c r="N1810" i="28"/>
  <c r="G1810" i="28"/>
  <c r="N9" i="28"/>
  <c r="N17" i="28"/>
  <c r="N25" i="28"/>
  <c r="N33" i="28"/>
  <c r="N41" i="28"/>
  <c r="N49" i="28"/>
  <c r="N57" i="28"/>
  <c r="G60" i="28"/>
  <c r="N65" i="28"/>
  <c r="G68" i="28"/>
  <c r="N73" i="28"/>
  <c r="G76" i="28"/>
  <c r="N81" i="28"/>
  <c r="G84" i="28"/>
  <c r="N89" i="28"/>
  <c r="G92" i="28"/>
  <c r="N97" i="28"/>
  <c r="G100" i="28"/>
  <c r="N105" i="28"/>
  <c r="G108" i="28"/>
  <c r="N113" i="28"/>
  <c r="G116" i="28"/>
  <c r="N121" i="28"/>
  <c r="G124" i="28"/>
  <c r="N129" i="28"/>
  <c r="G132" i="28"/>
  <c r="N137" i="28"/>
  <c r="G140" i="28"/>
  <c r="N145" i="28"/>
  <c r="G148" i="28"/>
  <c r="N153" i="28"/>
  <c r="G156" i="28"/>
  <c r="G164" i="28"/>
  <c r="G166" i="28"/>
  <c r="G172" i="28"/>
  <c r="G174" i="28"/>
  <c r="G180" i="28"/>
  <c r="G182" i="28"/>
  <c r="G188" i="28"/>
  <c r="G190" i="28"/>
  <c r="G196" i="28"/>
  <c r="N202" i="28"/>
  <c r="G207" i="28"/>
  <c r="G208" i="28"/>
  <c r="G215" i="28"/>
  <c r="G216" i="28"/>
  <c r="G223" i="28"/>
  <c r="G224" i="28"/>
  <c r="G231" i="28"/>
  <c r="G232" i="28"/>
  <c r="G239" i="28"/>
  <c r="G240" i="28"/>
  <c r="G247" i="28"/>
  <c r="G248" i="28"/>
  <c r="G255" i="28"/>
  <c r="G256" i="28"/>
  <c r="G264" i="28"/>
  <c r="G268" i="28"/>
  <c r="G269" i="28"/>
  <c r="N271" i="28"/>
  <c r="G280" i="28"/>
  <c r="G284" i="28"/>
  <c r="G285" i="28"/>
  <c r="N287" i="28"/>
  <c r="G294" i="28"/>
  <c r="G309" i="28"/>
  <c r="G310" i="28"/>
  <c r="G312" i="28"/>
  <c r="G316" i="28"/>
  <c r="G317" i="28"/>
  <c r="N323" i="28"/>
  <c r="N331" i="28"/>
  <c r="N339" i="28"/>
  <c r="N347" i="28"/>
  <c r="N355" i="28"/>
  <c r="N363" i="28"/>
  <c r="N371" i="28"/>
  <c r="G384" i="28"/>
  <c r="G392" i="28"/>
  <c r="G400" i="28"/>
  <c r="G408" i="28"/>
  <c r="G416" i="28"/>
  <c r="G424" i="28"/>
  <c r="G432" i="28"/>
  <c r="G440" i="28"/>
  <c r="G448" i="28"/>
  <c r="G456" i="28"/>
  <c r="G464" i="28"/>
  <c r="G472" i="28"/>
  <c r="G480" i="28"/>
  <c r="G488" i="28"/>
  <c r="G496" i="28"/>
  <c r="G504" i="28"/>
  <c r="G512" i="28"/>
  <c r="G520" i="28"/>
  <c r="G528" i="28"/>
  <c r="G536" i="28"/>
  <c r="G544" i="28"/>
  <c r="G546" i="28"/>
  <c r="G552" i="28"/>
  <c r="G554" i="28"/>
  <c r="G560" i="28"/>
  <c r="G562" i="28"/>
  <c r="G568" i="28"/>
  <c r="G570" i="28"/>
  <c r="G576" i="28"/>
  <c r="G578" i="28"/>
  <c r="G584" i="28"/>
  <c r="G586" i="28"/>
  <c r="G592" i="28"/>
  <c r="G594" i="28"/>
  <c r="G600" i="28"/>
  <c r="G602" i="28"/>
  <c r="G608" i="28"/>
  <c r="G610" i="28"/>
  <c r="G616" i="28"/>
  <c r="G618" i="28"/>
  <c r="G624" i="28"/>
  <c r="G626" i="28"/>
  <c r="G632" i="28"/>
  <c r="G634" i="28"/>
  <c r="G640" i="28"/>
  <c r="G642" i="28"/>
  <c r="G648" i="28"/>
  <c r="G650" i="28"/>
  <c r="G656" i="28"/>
  <c r="G658" i="28"/>
  <c r="G664" i="28"/>
  <c r="G666" i="28"/>
  <c r="G672" i="28"/>
  <c r="G674" i="28"/>
  <c r="G680" i="28"/>
  <c r="G682" i="28"/>
  <c r="G688" i="28"/>
  <c r="G690" i="28"/>
  <c r="G696" i="28"/>
  <c r="G698" i="28"/>
  <c r="G704" i="28"/>
  <c r="G706" i="28"/>
  <c r="N715" i="28"/>
  <c r="G720" i="28"/>
  <c r="G722" i="28"/>
  <c r="N731" i="28"/>
  <c r="G736" i="28"/>
  <c r="G738" i="28"/>
  <c r="N747" i="28"/>
  <c r="G752" i="28"/>
  <c r="G754" i="28"/>
  <c r="N763" i="28"/>
  <c r="N777" i="28"/>
  <c r="N785" i="28"/>
  <c r="N793" i="28"/>
  <c r="N799" i="28"/>
  <c r="N807" i="28"/>
  <c r="N815" i="28"/>
  <c r="N823" i="28"/>
  <c r="N831" i="28"/>
  <c r="N839" i="28"/>
  <c r="N847" i="28"/>
  <c r="N855" i="28"/>
  <c r="N863" i="28"/>
  <c r="N871" i="28"/>
  <c r="N879" i="28"/>
  <c r="N887" i="28"/>
  <c r="N895" i="28"/>
  <c r="N903" i="28"/>
  <c r="N911" i="28"/>
  <c r="N919" i="28"/>
  <c r="N927" i="28"/>
  <c r="N935" i="28"/>
  <c r="N943" i="28"/>
  <c r="N951" i="28"/>
  <c r="N959" i="28"/>
  <c r="N967" i="28"/>
  <c r="N975" i="28"/>
  <c r="N983" i="28"/>
  <c r="N991" i="28"/>
  <c r="N999" i="28"/>
  <c r="N1015" i="28"/>
  <c r="N1020" i="28"/>
  <c r="G1020" i="28"/>
  <c r="G1024" i="28"/>
  <c r="G1026" i="28"/>
  <c r="N1030" i="28"/>
  <c r="G1030" i="28"/>
  <c r="N1047" i="28"/>
  <c r="N1052" i="28"/>
  <c r="G1052" i="28"/>
  <c r="G1056" i="28"/>
  <c r="G1058" i="28"/>
  <c r="N1062" i="28"/>
  <c r="G1062" i="28"/>
  <c r="N1079" i="28"/>
  <c r="N1083" i="28"/>
  <c r="G1083" i="28"/>
  <c r="N1098" i="28"/>
  <c r="N1100" i="28"/>
  <c r="G1115" i="28"/>
  <c r="G1123" i="28"/>
  <c r="G1131" i="28"/>
  <c r="N1177" i="28"/>
  <c r="G1177" i="28"/>
  <c r="N1192" i="28"/>
  <c r="G1192" i="28"/>
  <c r="N1209" i="28"/>
  <c r="G1209" i="28"/>
  <c r="N1225" i="28"/>
  <c r="G1225" i="28"/>
  <c r="N1240" i="28"/>
  <c r="G1240" i="28"/>
  <c r="N1257" i="28"/>
  <c r="G1257" i="28"/>
  <c r="N1272" i="28"/>
  <c r="G1272" i="28"/>
  <c r="N1289" i="28"/>
  <c r="G1289" i="28"/>
  <c r="N1304" i="28"/>
  <c r="G1304" i="28"/>
  <c r="N1321" i="28"/>
  <c r="G1321" i="28"/>
  <c r="N1336" i="28"/>
  <c r="G1336" i="28"/>
  <c r="N1349" i="28"/>
  <c r="G1349" i="28"/>
  <c r="N1359" i="28"/>
  <c r="G1359" i="28"/>
  <c r="N1381" i="28"/>
  <c r="G1381" i="28"/>
  <c r="N1391" i="28"/>
  <c r="G1391" i="28"/>
  <c r="N1409" i="28"/>
  <c r="G1409" i="28"/>
  <c r="N1431" i="28"/>
  <c r="G1431" i="28"/>
  <c r="N1441" i="28"/>
  <c r="G1441" i="28"/>
  <c r="N1463" i="28"/>
  <c r="G1463" i="28"/>
  <c r="N1481" i="28"/>
  <c r="G1481" i="28"/>
  <c r="N1545" i="28"/>
  <c r="G1545" i="28"/>
  <c r="N1557" i="28"/>
  <c r="G1557" i="28"/>
  <c r="N1585" i="28"/>
  <c r="G1585" i="28"/>
  <c r="N1617" i="28"/>
  <c r="G1617" i="28"/>
  <c r="N1633" i="28"/>
  <c r="G1633" i="28"/>
  <c r="N1737" i="28"/>
  <c r="G1737" i="28"/>
  <c r="N1769" i="28"/>
  <c r="G1769" i="28"/>
  <c r="N1801" i="28"/>
  <c r="G1801" i="28"/>
  <c r="N1985" i="28"/>
  <c r="G1985" i="28"/>
  <c r="G1990" i="28"/>
  <c r="N1990" i="28"/>
  <c r="N210" i="28"/>
  <c r="N234" i="28"/>
  <c r="N1022" i="28"/>
  <c r="G1022" i="28"/>
  <c r="N1044" i="28"/>
  <c r="G1044" i="28"/>
  <c r="N1076" i="28"/>
  <c r="G1076" i="28"/>
  <c r="N1149" i="28"/>
  <c r="G1149" i="28"/>
  <c r="N1185" i="28"/>
  <c r="G1185" i="28"/>
  <c r="N1232" i="28"/>
  <c r="G1232" i="28"/>
  <c r="N1313" i="28"/>
  <c r="G1313" i="28"/>
  <c r="N1328" i="28"/>
  <c r="G1328" i="28"/>
  <c r="N1383" i="28"/>
  <c r="G1383" i="28"/>
  <c r="G1396" i="28"/>
  <c r="N1396" i="28"/>
  <c r="N1423" i="28"/>
  <c r="G1423" i="28"/>
  <c r="N1465" i="28"/>
  <c r="G1465" i="28"/>
  <c r="N1529" i="28"/>
  <c r="G1529" i="28"/>
  <c r="N1625" i="28"/>
  <c r="G1625" i="28"/>
  <c r="N1746" i="28"/>
  <c r="G1746" i="28"/>
  <c r="N1778" i="28"/>
  <c r="G1778" i="28"/>
  <c r="N206" i="28"/>
  <c r="N214" i="28"/>
  <c r="N222" i="28"/>
  <c r="N230" i="28"/>
  <c r="N238" i="28"/>
  <c r="N246" i="28"/>
  <c r="N254" i="28"/>
  <c r="N267" i="28"/>
  <c r="G278" i="28"/>
  <c r="N283" i="28"/>
  <c r="G304" i="28"/>
  <c r="G308" i="28"/>
  <c r="N311" i="28"/>
  <c r="N315" i="28"/>
  <c r="G376" i="28"/>
  <c r="N383" i="28"/>
  <c r="G386" i="28"/>
  <c r="N391" i="28"/>
  <c r="G394" i="28"/>
  <c r="N399" i="28"/>
  <c r="G402" i="28"/>
  <c r="N407" i="28"/>
  <c r="G410" i="28"/>
  <c r="N415" i="28"/>
  <c r="G418" i="28"/>
  <c r="N423" i="28"/>
  <c r="G426" i="28"/>
  <c r="N431" i="28"/>
  <c r="G434" i="28"/>
  <c r="N439" i="28"/>
  <c r="G442" i="28"/>
  <c r="N447" i="28"/>
  <c r="G450" i="28"/>
  <c r="N455" i="28"/>
  <c r="G458" i="28"/>
  <c r="N463" i="28"/>
  <c r="G466" i="28"/>
  <c r="N471" i="28"/>
  <c r="N1028" i="28"/>
  <c r="G1028" i="28"/>
  <c r="N1038" i="28"/>
  <c r="G1038" i="28"/>
  <c r="N1060" i="28"/>
  <c r="G1060" i="28"/>
  <c r="N1070" i="28"/>
  <c r="G1070" i="28"/>
  <c r="N1141" i="28"/>
  <c r="G1141" i="28"/>
  <c r="N1184" i="28"/>
  <c r="G1184" i="28"/>
  <c r="N1201" i="28"/>
  <c r="G1201" i="28"/>
  <c r="N1216" i="28"/>
  <c r="G1216" i="28"/>
  <c r="N1233" i="28"/>
  <c r="G1233" i="28"/>
  <c r="N1248" i="28"/>
  <c r="G1248" i="28"/>
  <c r="N1265" i="28"/>
  <c r="G1265" i="28"/>
  <c r="N1280" i="28"/>
  <c r="G1280" i="28"/>
  <c r="N1297" i="28"/>
  <c r="G1297" i="28"/>
  <c r="N1312" i="28"/>
  <c r="G1312" i="28"/>
  <c r="N1329" i="28"/>
  <c r="G1329" i="28"/>
  <c r="G1344" i="28"/>
  <c r="N1344" i="28"/>
  <c r="N1357" i="28"/>
  <c r="G1357" i="28"/>
  <c r="N1367" i="28"/>
  <c r="G1367" i="28"/>
  <c r="N1389" i="28"/>
  <c r="G1389" i="28"/>
  <c r="N1407" i="28"/>
  <c r="G1407" i="28"/>
  <c r="N1417" i="28"/>
  <c r="G1417" i="28"/>
  <c r="N1439" i="28"/>
  <c r="G1439" i="28"/>
  <c r="N1449" i="28"/>
  <c r="G1449" i="28"/>
  <c r="N1497" i="28"/>
  <c r="G1497" i="28"/>
  <c r="N1560" i="28"/>
  <c r="N1563" i="28"/>
  <c r="G1563" i="28"/>
  <c r="N1593" i="28"/>
  <c r="G1593" i="28"/>
  <c r="N1609" i="28"/>
  <c r="G1609" i="28"/>
  <c r="N1762" i="28"/>
  <c r="G1762" i="28"/>
  <c r="N1794" i="28"/>
  <c r="G1794" i="28"/>
  <c r="N1826" i="28"/>
  <c r="G1826" i="28"/>
  <c r="N1844" i="28"/>
  <c r="G1844" i="28"/>
  <c r="N1872" i="28"/>
  <c r="G1872" i="28"/>
  <c r="N1892" i="28"/>
  <c r="G1892" i="28"/>
  <c r="N1900" i="28"/>
  <c r="G1900" i="28"/>
  <c r="N1908" i="28"/>
  <c r="G1908" i="28"/>
  <c r="N1916" i="28"/>
  <c r="G1916" i="28"/>
  <c r="N1924" i="28"/>
  <c r="G1924" i="28"/>
  <c r="N1932" i="28"/>
  <c r="G1932" i="28"/>
  <c r="N1960" i="28"/>
  <c r="G1960" i="28"/>
  <c r="N218" i="28"/>
  <c r="N319" i="28"/>
  <c r="N1014" i="28"/>
  <c r="G1014" i="28"/>
  <c r="N1036" i="28"/>
  <c r="G1036" i="28"/>
  <c r="N1046" i="28"/>
  <c r="G1046" i="28"/>
  <c r="N1068" i="28"/>
  <c r="G1068" i="28"/>
  <c r="N1078" i="28"/>
  <c r="G1078" i="28"/>
  <c r="N1082" i="28"/>
  <c r="N1099" i="28"/>
  <c r="G1099" i="28"/>
  <c r="N1176" i="28"/>
  <c r="G1176" i="28"/>
  <c r="N1193" i="28"/>
  <c r="G1193" i="28"/>
  <c r="N1208" i="28"/>
  <c r="G1208" i="28"/>
  <c r="N1224" i="28"/>
  <c r="G1224" i="28"/>
  <c r="N1241" i="28"/>
  <c r="G1241" i="28"/>
  <c r="N1256" i="28"/>
  <c r="G1256" i="28"/>
  <c r="N1273" i="28"/>
  <c r="G1273" i="28"/>
  <c r="N1288" i="28"/>
  <c r="G1288" i="28"/>
  <c r="N1305" i="28"/>
  <c r="G1305" i="28"/>
  <c r="N1320" i="28"/>
  <c r="G1320" i="28"/>
  <c r="N1337" i="28"/>
  <c r="G1337" i="28"/>
  <c r="N1365" i="28"/>
  <c r="G1365" i="28"/>
  <c r="N1375" i="28"/>
  <c r="G1375" i="28"/>
  <c r="N1399" i="28"/>
  <c r="G1399" i="28"/>
  <c r="N1415" i="28"/>
  <c r="G1415" i="28"/>
  <c r="N1425" i="28"/>
  <c r="G1425" i="28"/>
  <c r="N1447" i="28"/>
  <c r="G1447" i="28"/>
  <c r="N1457" i="28"/>
  <c r="G1457" i="28"/>
  <c r="N1513" i="28"/>
  <c r="G1513" i="28"/>
  <c r="N1553" i="28"/>
  <c r="G1553" i="28"/>
  <c r="N1558" i="28"/>
  <c r="G1558" i="28"/>
  <c r="N1601" i="28"/>
  <c r="G1601" i="28"/>
  <c r="N1661" i="28"/>
  <c r="G1661" i="28"/>
  <c r="N1665" i="28"/>
  <c r="G1665" i="28"/>
  <c r="N1753" i="28"/>
  <c r="G1753" i="28"/>
  <c r="N1785" i="28"/>
  <c r="G1785" i="28"/>
  <c r="N1817" i="28"/>
  <c r="G1817" i="28"/>
  <c r="N1653" i="28"/>
  <c r="G1653" i="28"/>
  <c r="N1657" i="28"/>
  <c r="G1657" i="28"/>
  <c r="G1688" i="28"/>
  <c r="N1688" i="28"/>
  <c r="N1708" i="28"/>
  <c r="N1712" i="28"/>
  <c r="G1720" i="28"/>
  <c r="N1720" i="28"/>
  <c r="N1740" i="28"/>
  <c r="N1756" i="28"/>
  <c r="N1772" i="28"/>
  <c r="N1788" i="28"/>
  <c r="N1804" i="28"/>
  <c r="N1820" i="28"/>
  <c r="G1889" i="28"/>
  <c r="N1889" i="28"/>
  <c r="G1897" i="28"/>
  <c r="N1897" i="28"/>
  <c r="G1905" i="28"/>
  <c r="N1905" i="28"/>
  <c r="G1913" i="28"/>
  <c r="N1913" i="28"/>
  <c r="G1921" i="28"/>
  <c r="N1921" i="28"/>
  <c r="G1929" i="28"/>
  <c r="N1929" i="28"/>
  <c r="G1937" i="28"/>
  <c r="N1937" i="28"/>
  <c r="N1958" i="28"/>
  <c r="G1958" i="28"/>
  <c r="G1969" i="28"/>
  <c r="N1969" i="28"/>
  <c r="N1982" i="28"/>
  <c r="N1988" i="28"/>
  <c r="G1988" i="28"/>
  <c r="N2001" i="28"/>
  <c r="G2001" i="28"/>
  <c r="G2016" i="28"/>
  <c r="N2016" i="28"/>
  <c r="N2063" i="28"/>
  <c r="G2063" i="28"/>
  <c r="N1480" i="28"/>
  <c r="N1496" i="28"/>
  <c r="N1512" i="28"/>
  <c r="N1528" i="28"/>
  <c r="N1544" i="28"/>
  <c r="G1607" i="28"/>
  <c r="G1615" i="28"/>
  <c r="G1623" i="28"/>
  <c r="G1634" i="28"/>
  <c r="N1645" i="28"/>
  <c r="G1645" i="28"/>
  <c r="N1649" i="28"/>
  <c r="G1649" i="28"/>
  <c r="N1677" i="28"/>
  <c r="G1677" i="28"/>
  <c r="N1681" i="28"/>
  <c r="G1681" i="28"/>
  <c r="N1686" i="28"/>
  <c r="G1686" i="28"/>
  <c r="N1706" i="28"/>
  <c r="G1706" i="28"/>
  <c r="N1710" i="28"/>
  <c r="G1710" i="28"/>
  <c r="N1714" i="28"/>
  <c r="G1714" i="28"/>
  <c r="N1738" i="28"/>
  <c r="G1738" i="28"/>
  <c r="N1745" i="28"/>
  <c r="G1745" i="28"/>
  <c r="N1754" i="28"/>
  <c r="G1754" i="28"/>
  <c r="N1761" i="28"/>
  <c r="G1761" i="28"/>
  <c r="N1770" i="28"/>
  <c r="G1770" i="28"/>
  <c r="N1777" i="28"/>
  <c r="G1777" i="28"/>
  <c r="N1786" i="28"/>
  <c r="G1786" i="28"/>
  <c r="N1793" i="28"/>
  <c r="G1793" i="28"/>
  <c r="N1802" i="28"/>
  <c r="G1802" i="28"/>
  <c r="N1809" i="28"/>
  <c r="G1809" i="28"/>
  <c r="N1818" i="28"/>
  <c r="G1818" i="28"/>
  <c r="N1825" i="28"/>
  <c r="G1825" i="28"/>
  <c r="N1862" i="28"/>
  <c r="G1862" i="28"/>
  <c r="N1882" i="28"/>
  <c r="G1882" i="28"/>
  <c r="N1944" i="28"/>
  <c r="G1944" i="28"/>
  <c r="N1977" i="28"/>
  <c r="G1977" i="28"/>
  <c r="N1998" i="28"/>
  <c r="G2026" i="28"/>
  <c r="N2026" i="28"/>
  <c r="G1157" i="28"/>
  <c r="G1165" i="28"/>
  <c r="G1173" i="28"/>
  <c r="G1181" i="28"/>
  <c r="G1189" i="28"/>
  <c r="G1197" i="28"/>
  <c r="G1205" i="28"/>
  <c r="G1213" i="28"/>
  <c r="N1637" i="28"/>
  <c r="G1637" i="28"/>
  <c r="N1641" i="28"/>
  <c r="G1641" i="28"/>
  <c r="N1669" i="28"/>
  <c r="G1669" i="28"/>
  <c r="N1673" i="28"/>
  <c r="G1673" i="28"/>
  <c r="N1748" i="28"/>
  <c r="N1764" i="28"/>
  <c r="N1780" i="28"/>
  <c r="N1796" i="28"/>
  <c r="N1812" i="28"/>
  <c r="N1874" i="28"/>
  <c r="G1874" i="28"/>
  <c r="N1880" i="28"/>
  <c r="G1880" i="28"/>
  <c r="N1942" i="28"/>
  <c r="G1942" i="28"/>
  <c r="G1953" i="28"/>
  <c r="N1953" i="28"/>
  <c r="G1974" i="28"/>
  <c r="N1974" i="28"/>
  <c r="N1987" i="28"/>
  <c r="G1987" i="28"/>
  <c r="N1993" i="28"/>
  <c r="G1993" i="28"/>
  <c r="N1692" i="28"/>
  <c r="N1728" i="28"/>
  <c r="N2034" i="28"/>
  <c r="N2042" i="28"/>
  <c r="N2050" i="28"/>
  <c r="N2058" i="28"/>
  <c r="N1744" i="28"/>
  <c r="N1752" i="28"/>
  <c r="N1760" i="28"/>
  <c r="N1768" i="28"/>
  <c r="N1776" i="28"/>
  <c r="N1784" i="28"/>
  <c r="N1792" i="28"/>
  <c r="N1800" i="28"/>
  <c r="N1808" i="28"/>
  <c r="N1816" i="28"/>
  <c r="N1824" i="28"/>
  <c r="G1831" i="28"/>
  <c r="G1834" i="28"/>
  <c r="N1843" i="28"/>
  <c r="G1860" i="28"/>
  <c r="G1876" i="28"/>
  <c r="N1879" i="28"/>
  <c r="G1884" i="28"/>
  <c r="G1886" i="28"/>
  <c r="G1894" i="28"/>
  <c r="G1902" i="28"/>
  <c r="G1910" i="28"/>
  <c r="G1918" i="28"/>
  <c r="G1926" i="28"/>
  <c r="G1934" i="28"/>
  <c r="N1941" i="28"/>
  <c r="G1946" i="28"/>
  <c r="G1948" i="28"/>
  <c r="N1957" i="28"/>
  <c r="G1962" i="28"/>
  <c r="G1964" i="28"/>
  <c r="N1973" i="28"/>
  <c r="N1984" i="28"/>
  <c r="N2000" i="28"/>
  <c r="G2015" i="28"/>
  <c r="G2023" i="28"/>
  <c r="G2031" i="28"/>
  <c r="G2032" i="28"/>
  <c r="G2039" i="28"/>
  <c r="G2040" i="28"/>
  <c r="G2047" i="28"/>
  <c r="G2048" i="28"/>
  <c r="G2055" i="28"/>
  <c r="G2056" i="28"/>
  <c r="N1696" i="28"/>
  <c r="N1716" i="28"/>
  <c r="N1724" i="28"/>
  <c r="G1742" i="28"/>
  <c r="G1750" i="28"/>
  <c r="G1758" i="28"/>
  <c r="G1766" i="28"/>
  <c r="G1774" i="28"/>
  <c r="G1782" i="28"/>
  <c r="G1790" i="28"/>
  <c r="G1798" i="28"/>
  <c r="G1806" i="28"/>
  <c r="G1814" i="28"/>
  <c r="G1822" i="28"/>
  <c r="G1830" i="28"/>
  <c r="N1833" i="28"/>
  <c r="G1842" i="28"/>
  <c r="N2014" i="28"/>
  <c r="N2030" i="28"/>
  <c r="N2038" i="28"/>
  <c r="N2046" i="28"/>
  <c r="N2054" i="28"/>
  <c r="G2062" i="28"/>
  <c r="N2062" i="28"/>
  <c r="N2070" i="28"/>
  <c r="N2078" i="28"/>
  <c r="N2086" i="28"/>
  <c r="N2094" i="28"/>
  <c r="N2102" i="28"/>
  <c r="N2110" i="28"/>
  <c r="N2118" i="28"/>
  <c r="N2126" i="28"/>
  <c r="N2134" i="28"/>
  <c r="N2142" i="28"/>
  <c r="N2150" i="28"/>
  <c r="N2158" i="28"/>
  <c r="N2166" i="28"/>
  <c r="N2174" i="28"/>
  <c r="N2182" i="28"/>
  <c r="G2187" i="28"/>
  <c r="G2189" i="28"/>
  <c r="G2193" i="28"/>
  <c r="G2194" i="28"/>
  <c r="N2196" i="28"/>
  <c r="G2199" i="28"/>
  <c r="G2218" i="28"/>
  <c r="G2219" i="28"/>
  <c r="G2221" i="28"/>
  <c r="G2225" i="28"/>
  <c r="G2226" i="28"/>
  <c r="G2233" i="28"/>
  <c r="G2234" i="28"/>
  <c r="G2241" i="28"/>
  <c r="G2242" i="28"/>
  <c r="G2249" i="28"/>
  <c r="G2250" i="28"/>
  <c r="G2257" i="28"/>
  <c r="G2258" i="28"/>
  <c r="G2265" i="28"/>
  <c r="G2266" i="28"/>
  <c r="G2273" i="28"/>
  <c r="G2274" i="28"/>
  <c r="G2281" i="28"/>
  <c r="G2282" i="28"/>
  <c r="G2298" i="28"/>
  <c r="G2306" i="28"/>
  <c r="G2307" i="28"/>
  <c r="N2309" i="28"/>
  <c r="G2322" i="28"/>
  <c r="G2323" i="28"/>
  <c r="G2330" i="28"/>
  <c r="G2331" i="28"/>
  <c r="G2338" i="28"/>
  <c r="G2339" i="28"/>
  <c r="G2346" i="28"/>
  <c r="G2347" i="28"/>
  <c r="G2354" i="28"/>
  <c r="G2355" i="28"/>
  <c r="G2362" i="28"/>
  <c r="G2363" i="28"/>
  <c r="G2370" i="28"/>
  <c r="G2371" i="28"/>
  <c r="G2378" i="28"/>
  <c r="G2379" i="28"/>
  <c r="G2386" i="28"/>
  <c r="G2387" i="28"/>
  <c r="G2394" i="28"/>
  <c r="G2395" i="28"/>
  <c r="N2186" i="28"/>
  <c r="N2188" i="28"/>
  <c r="N2220" i="28"/>
  <c r="N2305" i="28"/>
  <c r="N2321" i="28"/>
  <c r="N2329" i="28"/>
  <c r="N2337" i="28"/>
  <c r="N2345" i="28"/>
  <c r="N2353" i="28"/>
  <c r="N2361" i="28"/>
  <c r="N2369" i="28"/>
  <c r="N2377" i="28"/>
  <c r="N2385" i="28"/>
  <c r="N2393" i="28"/>
  <c r="N2066" i="28"/>
  <c r="N2074" i="28"/>
  <c r="N2082" i="28"/>
  <c r="N2090" i="28"/>
  <c r="N2098" i="28"/>
  <c r="N2106" i="28"/>
  <c r="N2114" i="28"/>
  <c r="N2122" i="28"/>
  <c r="N2130" i="28"/>
  <c r="N2138" i="28"/>
  <c r="N2146" i="28"/>
  <c r="N2154" i="28"/>
  <c r="N2162" i="28"/>
  <c r="N2170" i="28"/>
  <c r="N2178" i="28"/>
  <c r="G2203" i="28"/>
  <c r="G2205" i="28"/>
  <c r="G2210" i="28"/>
  <c r="N2212" i="28"/>
  <c r="G2215" i="28"/>
  <c r="G2291" i="28"/>
  <c r="G2294" i="28"/>
  <c r="G2302" i="28"/>
  <c r="G2303" i="28"/>
  <c r="N2313" i="28"/>
  <c r="G2318" i="28"/>
  <c r="G2319" i="28"/>
  <c r="G2326" i="28"/>
  <c r="G2327" i="28"/>
  <c r="G2334" i="28"/>
  <c r="G2335" i="28"/>
  <c r="G2342" i="28"/>
  <c r="G2343" i="28"/>
  <c r="G2350" i="28"/>
  <c r="G2351" i="28"/>
  <c r="G2358" i="28"/>
  <c r="G2359" i="28"/>
  <c r="G2366" i="28"/>
  <c r="G2367" i="28"/>
  <c r="G2374" i="28"/>
  <c r="G2375" i="28"/>
  <c r="G2382" i="28"/>
  <c r="G2383" i="28"/>
  <c r="G2390" i="28"/>
  <c r="G2391" i="28"/>
  <c r="G2398" i="28"/>
  <c r="N2204" i="28"/>
  <c r="N2289" i="28"/>
  <c r="N2317" i="28"/>
  <c r="N2325" i="28"/>
  <c r="N2333" i="28"/>
  <c r="N2341" i="28"/>
  <c r="N2349" i="28"/>
  <c r="N2357" i="28"/>
  <c r="N2365" i="28"/>
  <c r="N2373" i="28"/>
  <c r="N2381" i="28"/>
  <c r="N2389" i="28"/>
  <c r="N2397" i="28"/>
  <c r="G11" i="28"/>
  <c r="G19" i="28"/>
  <c r="G12" i="28"/>
  <c r="G16" i="28"/>
  <c r="G20" i="28"/>
  <c r="N23" i="28"/>
  <c r="G24" i="28"/>
  <c r="N31" i="28"/>
  <c r="G32" i="28"/>
  <c r="N43" i="28"/>
  <c r="G44" i="28"/>
  <c r="N51" i="28"/>
  <c r="G52" i="28"/>
  <c r="N55" i="28"/>
  <c r="N79" i="28"/>
  <c r="N91" i="28"/>
  <c r="N103" i="28"/>
  <c r="N4" i="28"/>
  <c r="N8" i="28"/>
  <c r="N28" i="28"/>
  <c r="N36" i="28"/>
  <c r="N40" i="28"/>
  <c r="N48" i="28"/>
  <c r="G161" i="28"/>
  <c r="G165" i="28"/>
  <c r="G169" i="28"/>
  <c r="G173" i="28"/>
  <c r="G177" i="28"/>
  <c r="G181" i="28"/>
  <c r="G185" i="28"/>
  <c r="G189" i="28"/>
  <c r="G193" i="28"/>
  <c r="G197" i="28"/>
  <c r="G201" i="28"/>
  <c r="G205" i="28"/>
  <c r="G209" i="28"/>
  <c r="G213" i="28"/>
  <c r="G217" i="28"/>
  <c r="G221" i="28"/>
  <c r="G225" i="28"/>
  <c r="G229" i="28"/>
  <c r="G233" i="28"/>
  <c r="G237" i="28"/>
  <c r="G241" i="28"/>
  <c r="G245" i="28"/>
  <c r="G249" i="28"/>
  <c r="G253" i="28"/>
  <c r="G257" i="28"/>
  <c r="G261" i="28"/>
  <c r="G270" i="28"/>
  <c r="G273" i="28"/>
  <c r="N275" i="28"/>
  <c r="G286" i="28"/>
  <c r="G289" i="28"/>
  <c r="N291" i="28"/>
  <c r="G302" i="28"/>
  <c r="G305" i="28"/>
  <c r="N307" i="28"/>
  <c r="G325" i="28"/>
  <c r="N325" i="28"/>
  <c r="G333" i="28"/>
  <c r="N333" i="28"/>
  <c r="G341" i="28"/>
  <c r="N341" i="28"/>
  <c r="G349" i="28"/>
  <c r="N349" i="28"/>
  <c r="G357" i="28"/>
  <c r="N357" i="28"/>
  <c r="G365" i="28"/>
  <c r="N365" i="28"/>
  <c r="G373" i="28"/>
  <c r="N373" i="28"/>
  <c r="G385" i="28"/>
  <c r="N385" i="28"/>
  <c r="G393" i="28"/>
  <c r="N393" i="28"/>
  <c r="G401" i="28"/>
  <c r="N401" i="28"/>
  <c r="G409" i="28"/>
  <c r="N409" i="28"/>
  <c r="G417" i="28"/>
  <c r="N417" i="28"/>
  <c r="G262" i="28"/>
  <c r="N263" i="28"/>
  <c r="G274" i="28"/>
  <c r="N279" i="28"/>
  <c r="G290" i="28"/>
  <c r="G293" i="28"/>
  <c r="N295" i="28"/>
  <c r="N322" i="28"/>
  <c r="G322" i="28"/>
  <c r="G377" i="28"/>
  <c r="N377" i="28"/>
  <c r="G15" i="28"/>
  <c r="G27" i="28"/>
  <c r="G35" i="28"/>
  <c r="G39" i="28"/>
  <c r="G47" i="28"/>
  <c r="G59" i="28"/>
  <c r="G63" i="28"/>
  <c r="G67" i="28"/>
  <c r="G71" i="28"/>
  <c r="G75" i="28"/>
  <c r="G83" i="28"/>
  <c r="G87" i="28"/>
  <c r="G95" i="28"/>
  <c r="G99" i="28"/>
  <c r="G107" i="28"/>
  <c r="G111" i="28"/>
  <c r="G115" i="28"/>
  <c r="G119" i="28"/>
  <c r="G123" i="28"/>
  <c r="G127" i="28"/>
  <c r="G131" i="28"/>
  <c r="G135" i="28"/>
  <c r="G139" i="28"/>
  <c r="G143" i="28"/>
  <c r="G147" i="28"/>
  <c r="G151" i="28"/>
  <c r="G155" i="28"/>
  <c r="G159" i="28"/>
  <c r="N318" i="28"/>
  <c r="G318" i="28"/>
  <c r="G321" i="28"/>
  <c r="G329" i="28"/>
  <c r="N329" i="28"/>
  <c r="G337" i="28"/>
  <c r="N337" i="28"/>
  <c r="G345" i="28"/>
  <c r="N345" i="28"/>
  <c r="G353" i="28"/>
  <c r="N353" i="28"/>
  <c r="G361" i="28"/>
  <c r="N361" i="28"/>
  <c r="G369" i="28"/>
  <c r="N369" i="28"/>
  <c r="G381" i="28"/>
  <c r="N381" i="28"/>
  <c r="G389" i="28"/>
  <c r="N389" i="28"/>
  <c r="G397" i="28"/>
  <c r="N397" i="28"/>
  <c r="G405" i="28"/>
  <c r="N405" i="28"/>
  <c r="G413" i="28"/>
  <c r="N413" i="28"/>
  <c r="G3" i="28"/>
  <c r="G7" i="28"/>
  <c r="G326" i="28"/>
  <c r="G330" i="28"/>
  <c r="G334" i="28"/>
  <c r="G338" i="28"/>
  <c r="G342" i="28"/>
  <c r="G346" i="28"/>
  <c r="G350" i="28"/>
  <c r="G354" i="28"/>
  <c r="G358" i="28"/>
  <c r="G362" i="28"/>
  <c r="G366" i="28"/>
  <c r="G370" i="28"/>
  <c r="G374" i="28"/>
  <c r="G378" i="28"/>
  <c r="N421" i="28"/>
  <c r="N425" i="28"/>
  <c r="N429" i="28"/>
  <c r="N433" i="28"/>
  <c r="N437" i="28"/>
  <c r="N441" i="28"/>
  <c r="N445" i="28"/>
  <c r="N449" i="28"/>
  <c r="N453" i="28"/>
  <c r="N457" i="28"/>
  <c r="N461" i="28"/>
  <c r="N465" i="28"/>
  <c r="N469" i="28"/>
  <c r="N473" i="28"/>
  <c r="N477" i="28"/>
  <c r="N481" i="28"/>
  <c r="N485" i="28"/>
  <c r="N489" i="28"/>
  <c r="N493" i="28"/>
  <c r="N497" i="28"/>
  <c r="N501" i="28"/>
  <c r="N505" i="28"/>
  <c r="N509" i="28"/>
  <c r="N513" i="28"/>
  <c r="N517" i="28"/>
  <c r="N521" i="28"/>
  <c r="N525" i="28"/>
  <c r="N529" i="28"/>
  <c r="N533" i="28"/>
  <c r="N537" i="28"/>
  <c r="N541" i="28"/>
  <c r="N545" i="28"/>
  <c r="N549" i="28"/>
  <c r="N553" i="28"/>
  <c r="N557" i="28"/>
  <c r="N561" i="28"/>
  <c r="N565" i="28"/>
  <c r="N569" i="28"/>
  <c r="N573" i="28"/>
  <c r="N577" i="28"/>
  <c r="N581" i="28"/>
  <c r="N585" i="28"/>
  <c r="N589" i="28"/>
  <c r="N593" i="28"/>
  <c r="N597" i="28"/>
  <c r="N601" i="28"/>
  <c r="N605" i="28"/>
  <c r="N609" i="28"/>
  <c r="N613" i="28"/>
  <c r="N617" i="28"/>
  <c r="N621" i="28"/>
  <c r="N625" i="28"/>
  <c r="N629" i="28"/>
  <c r="N633" i="28"/>
  <c r="N637" i="28"/>
  <c r="N641" i="28"/>
  <c r="N645" i="28"/>
  <c r="N649" i="28"/>
  <c r="N653" i="28"/>
  <c r="N657" i="28"/>
  <c r="N661" i="28"/>
  <c r="N665" i="28"/>
  <c r="N669" i="28"/>
  <c r="N673" i="28"/>
  <c r="N677" i="28"/>
  <c r="N681" i="28"/>
  <c r="N685" i="28"/>
  <c r="N689" i="28"/>
  <c r="N693" i="28"/>
  <c r="N697" i="28"/>
  <c r="N701" i="28"/>
  <c r="N705" i="28"/>
  <c r="N709" i="28"/>
  <c r="N713" i="28"/>
  <c r="N717" i="28"/>
  <c r="N721" i="28"/>
  <c r="N725" i="28"/>
  <c r="N729" i="28"/>
  <c r="N733" i="28"/>
  <c r="N737" i="28"/>
  <c r="N741" i="28"/>
  <c r="N745" i="28"/>
  <c r="N749" i="28"/>
  <c r="N753" i="28"/>
  <c r="N757" i="28"/>
  <c r="N761" i="28"/>
  <c r="N771" i="28"/>
  <c r="N797" i="28"/>
  <c r="G797" i="28"/>
  <c r="N805" i="28"/>
  <c r="G805" i="28"/>
  <c r="N813" i="28"/>
  <c r="G813" i="28"/>
  <c r="N765" i="28"/>
  <c r="N781" i="28"/>
  <c r="N783" i="28"/>
  <c r="N801" i="28"/>
  <c r="G801" i="28"/>
  <c r="N809" i="28"/>
  <c r="G809" i="28"/>
  <c r="N817" i="28"/>
  <c r="G817" i="28"/>
  <c r="G768" i="28"/>
  <c r="N773" i="28"/>
  <c r="N775" i="28"/>
  <c r="N789" i="28"/>
  <c r="N791" i="28"/>
  <c r="N1086" i="28"/>
  <c r="G1097" i="28"/>
  <c r="N1102" i="28"/>
  <c r="G1113" i="28"/>
  <c r="G1122" i="28"/>
  <c r="N1122" i="28"/>
  <c r="G1129" i="28"/>
  <c r="G1138" i="28"/>
  <c r="N1138" i="28"/>
  <c r="G1145" i="28"/>
  <c r="G1154" i="28"/>
  <c r="N1154" i="28"/>
  <c r="G1161" i="28"/>
  <c r="G1170" i="28"/>
  <c r="N1170" i="28"/>
  <c r="G1118" i="28"/>
  <c r="N1118" i="28"/>
  <c r="G1134" i="28"/>
  <c r="N1134" i="28"/>
  <c r="G1150" i="28"/>
  <c r="N1150" i="28"/>
  <c r="G1166" i="28"/>
  <c r="N1166" i="28"/>
  <c r="G1178" i="28"/>
  <c r="N1178" i="28"/>
  <c r="G1186" i="28"/>
  <c r="N1186" i="28"/>
  <c r="G1194" i="28"/>
  <c r="N1194" i="28"/>
  <c r="G1202" i="28"/>
  <c r="N1202" i="28"/>
  <c r="G821" i="28"/>
  <c r="G825" i="28"/>
  <c r="G829" i="28"/>
  <c r="G833" i="28"/>
  <c r="G837" i="28"/>
  <c r="G841" i="28"/>
  <c r="G845" i="28"/>
  <c r="G849" i="28"/>
  <c r="G853" i="28"/>
  <c r="G857" i="28"/>
  <c r="G861" i="28"/>
  <c r="G865" i="28"/>
  <c r="G869" i="28"/>
  <c r="G873" i="28"/>
  <c r="G877" i="28"/>
  <c r="G881" i="28"/>
  <c r="G885" i="28"/>
  <c r="G889" i="28"/>
  <c r="G893" i="28"/>
  <c r="G897" i="28"/>
  <c r="G901" i="28"/>
  <c r="G905" i="28"/>
  <c r="G909" i="28"/>
  <c r="G913" i="28"/>
  <c r="G917" i="28"/>
  <c r="G921" i="28"/>
  <c r="G925" i="28"/>
  <c r="G929" i="28"/>
  <c r="G933" i="28"/>
  <c r="G937" i="28"/>
  <c r="G941" i="28"/>
  <c r="G945" i="28"/>
  <c r="G949" i="28"/>
  <c r="G953" i="28"/>
  <c r="G957" i="28"/>
  <c r="G961" i="28"/>
  <c r="G965" i="28"/>
  <c r="G969" i="28"/>
  <c r="G973" i="28"/>
  <c r="G977" i="28"/>
  <c r="G981" i="28"/>
  <c r="G985" i="28"/>
  <c r="G989" i="28"/>
  <c r="G993" i="28"/>
  <c r="G997" i="28"/>
  <c r="G1001" i="28"/>
  <c r="G1005" i="28"/>
  <c r="G1009" i="28"/>
  <c r="G1013" i="28"/>
  <c r="G1017" i="28"/>
  <c r="G1021" i="28"/>
  <c r="G1025" i="28"/>
  <c r="G1029" i="28"/>
  <c r="G1033" i="28"/>
  <c r="G1037" i="28"/>
  <c r="G1041" i="28"/>
  <c r="G1045" i="28"/>
  <c r="G1049" i="28"/>
  <c r="G1053" i="28"/>
  <c r="G1057" i="28"/>
  <c r="G1061" i="28"/>
  <c r="G1065" i="28"/>
  <c r="G1069" i="28"/>
  <c r="G1073" i="28"/>
  <c r="G1077" i="28"/>
  <c r="G1081" i="28"/>
  <c r="G1089" i="28"/>
  <c r="G1092" i="28"/>
  <c r="N1094" i="28"/>
  <c r="G1105" i="28"/>
  <c r="G1108" i="28"/>
  <c r="N1110" i="28"/>
  <c r="G1114" i="28"/>
  <c r="N1114" i="28"/>
  <c r="G1121" i="28"/>
  <c r="G1130" i="28"/>
  <c r="N1130" i="28"/>
  <c r="G1137" i="28"/>
  <c r="G1146" i="28"/>
  <c r="N1146" i="28"/>
  <c r="G1153" i="28"/>
  <c r="G1162" i="28"/>
  <c r="N1162" i="28"/>
  <c r="G1169" i="28"/>
  <c r="G1126" i="28"/>
  <c r="N1126" i="28"/>
  <c r="G1142" i="28"/>
  <c r="N1142" i="28"/>
  <c r="G1158" i="28"/>
  <c r="N1158" i="28"/>
  <c r="G1174" i="28"/>
  <c r="N1174" i="28"/>
  <c r="G1182" i="28"/>
  <c r="N1182" i="28"/>
  <c r="G1190" i="28"/>
  <c r="N1190" i="28"/>
  <c r="G1198" i="28"/>
  <c r="N1198" i="28"/>
  <c r="N1206" i="28"/>
  <c r="N1210" i="28"/>
  <c r="N1214" i="28"/>
  <c r="N1218" i="28"/>
  <c r="N1222" i="28"/>
  <c r="N1226" i="28"/>
  <c r="N1230" i="28"/>
  <c r="N1234" i="28"/>
  <c r="N1238" i="28"/>
  <c r="N1242" i="28"/>
  <c r="N1246" i="28"/>
  <c r="N1250" i="28"/>
  <c r="N1254" i="28"/>
  <c r="N1258" i="28"/>
  <c r="N1262" i="28"/>
  <c r="N1266" i="28"/>
  <c r="N1270" i="28"/>
  <c r="N1274" i="28"/>
  <c r="N1278" i="28"/>
  <c r="N1282" i="28"/>
  <c r="N1286" i="28"/>
  <c r="N1290" i="28"/>
  <c r="N1294" i="28"/>
  <c r="N1298" i="28"/>
  <c r="N1302" i="28"/>
  <c r="N1306" i="28"/>
  <c r="N1310" i="28"/>
  <c r="N1314" i="28"/>
  <c r="N1318" i="28"/>
  <c r="N1322" i="28"/>
  <c r="N1326" i="28"/>
  <c r="N1330" i="28"/>
  <c r="N1334" i="28"/>
  <c r="N1338" i="28"/>
  <c r="N1342" i="28"/>
  <c r="N1346" i="28"/>
  <c r="N1350" i="28"/>
  <c r="N1354" i="28"/>
  <c r="N1358" i="28"/>
  <c r="N1362" i="28"/>
  <c r="N1366" i="28"/>
  <c r="N1370" i="28"/>
  <c r="N1374" i="28"/>
  <c r="N1378" i="28"/>
  <c r="N1382" i="28"/>
  <c r="N1386" i="28"/>
  <c r="N1390" i="28"/>
  <c r="N1394" i="28"/>
  <c r="N1398" i="28"/>
  <c r="N1402" i="28"/>
  <c r="G1580" i="28"/>
  <c r="N1580" i="28"/>
  <c r="G1596" i="28"/>
  <c r="N1596" i="28"/>
  <c r="G1608" i="28"/>
  <c r="N1608" i="28"/>
  <c r="G1616" i="28"/>
  <c r="N1616" i="28"/>
  <c r="G1624" i="28"/>
  <c r="N1624" i="28"/>
  <c r="G1632" i="28"/>
  <c r="N1632" i="28"/>
  <c r="G1640" i="28"/>
  <c r="N1640" i="28"/>
  <c r="G1648" i="28"/>
  <c r="N1648" i="28"/>
  <c r="G1656" i="28"/>
  <c r="N1656" i="28"/>
  <c r="G1664" i="28"/>
  <c r="N1664" i="28"/>
  <c r="G1672" i="28"/>
  <c r="N1672" i="28"/>
  <c r="G1680" i="28"/>
  <c r="N1680" i="28"/>
  <c r="G1703" i="28"/>
  <c r="N1703" i="28"/>
  <c r="G1404" i="28"/>
  <c r="G1408" i="28"/>
  <c r="G1412" i="28"/>
  <c r="G1416" i="28"/>
  <c r="G1420" i="28"/>
  <c r="G1424" i="28"/>
  <c r="G1428" i="28"/>
  <c r="G1432" i="28"/>
  <c r="G1436" i="28"/>
  <c r="G1440" i="28"/>
  <c r="G1444" i="28"/>
  <c r="G1448" i="28"/>
  <c r="G1452" i="28"/>
  <c r="G1456" i="28"/>
  <c r="G1460" i="28"/>
  <c r="G1464" i="28"/>
  <c r="G1471" i="28"/>
  <c r="G1474" i="28"/>
  <c r="N1476" i="28"/>
  <c r="G1487" i="28"/>
  <c r="G1490" i="28"/>
  <c r="N1492" i="28"/>
  <c r="G1503" i="28"/>
  <c r="G1506" i="28"/>
  <c r="N1508" i="28"/>
  <c r="G1519" i="28"/>
  <c r="G1522" i="28"/>
  <c r="N1524" i="28"/>
  <c r="G1535" i="28"/>
  <c r="G1538" i="28"/>
  <c r="N1540" i="28"/>
  <c r="G1551" i="28"/>
  <c r="G1554" i="28"/>
  <c r="N1556" i="28"/>
  <c r="G1567" i="28"/>
  <c r="G1570" i="28"/>
  <c r="N1572" i="28"/>
  <c r="G1576" i="28"/>
  <c r="N1576" i="28"/>
  <c r="G1583" i="28"/>
  <c r="G1592" i="28"/>
  <c r="N1592" i="28"/>
  <c r="G1599" i="28"/>
  <c r="N1702" i="28"/>
  <c r="G1702" i="28"/>
  <c r="G1719" i="28"/>
  <c r="N1719" i="28"/>
  <c r="G1588" i="28"/>
  <c r="N1588" i="28"/>
  <c r="G1604" i="28"/>
  <c r="N1604" i="28"/>
  <c r="G1612" i="28"/>
  <c r="N1612" i="28"/>
  <c r="G1620" i="28"/>
  <c r="N1620" i="28"/>
  <c r="G1628" i="28"/>
  <c r="N1628" i="28"/>
  <c r="G1636" i="28"/>
  <c r="N1636" i="28"/>
  <c r="G1644" i="28"/>
  <c r="N1644" i="28"/>
  <c r="G1652" i="28"/>
  <c r="N1652" i="28"/>
  <c r="G1660" i="28"/>
  <c r="N1660" i="28"/>
  <c r="G1668" i="28"/>
  <c r="N1668" i="28"/>
  <c r="G1676" i="28"/>
  <c r="N1676" i="28"/>
  <c r="N1718" i="28"/>
  <c r="G1718" i="28"/>
  <c r="G1735" i="28"/>
  <c r="N1735" i="28"/>
  <c r="N1468" i="28"/>
  <c r="G1479" i="28"/>
  <c r="N1484" i="28"/>
  <c r="G1495" i="28"/>
  <c r="N1500" i="28"/>
  <c r="G1511" i="28"/>
  <c r="N1516" i="28"/>
  <c r="G1527" i="28"/>
  <c r="N1532" i="28"/>
  <c r="G1543" i="28"/>
  <c r="N1548" i="28"/>
  <c r="G1559" i="28"/>
  <c r="N1564" i="28"/>
  <c r="G1575" i="28"/>
  <c r="G1584" i="28"/>
  <c r="N1584" i="28"/>
  <c r="G1591" i="28"/>
  <c r="G1600" i="28"/>
  <c r="N1600" i="28"/>
  <c r="G1687" i="28"/>
  <c r="N1687" i="28"/>
  <c r="N1734" i="28"/>
  <c r="G1734" i="28"/>
  <c r="G1695" i="28"/>
  <c r="N1695" i="28"/>
  <c r="G1711" i="28"/>
  <c r="N1711" i="28"/>
  <c r="G1727" i="28"/>
  <c r="N1727" i="28"/>
  <c r="G1691" i="28"/>
  <c r="N1691" i="28"/>
  <c r="G1707" i="28"/>
  <c r="N1707" i="28"/>
  <c r="G1723" i="28"/>
  <c r="N1723" i="28"/>
  <c r="G1739" i="28"/>
  <c r="N1739" i="28"/>
  <c r="G1747" i="28"/>
  <c r="N1747" i="28"/>
  <c r="G1699" i="28"/>
  <c r="N1699" i="28"/>
  <c r="G1715" i="28"/>
  <c r="N1715" i="28"/>
  <c r="G1731" i="28"/>
  <c r="N1731" i="28"/>
  <c r="G1743" i="28"/>
  <c r="N1743" i="28"/>
  <c r="N1751" i="28"/>
  <c r="N1755" i="28"/>
  <c r="N1759" i="28"/>
  <c r="N1763" i="28"/>
  <c r="N1767" i="28"/>
  <c r="N1771" i="28"/>
  <c r="N1775" i="28"/>
  <c r="N1779" i="28"/>
  <c r="N1783" i="28"/>
  <c r="N1787" i="28"/>
  <c r="N1791" i="28"/>
  <c r="N1795" i="28"/>
  <c r="N1799" i="28"/>
  <c r="N1803" i="28"/>
  <c r="N1807" i="28"/>
  <c r="N1811" i="28"/>
  <c r="N1815" i="28"/>
  <c r="N1819" i="28"/>
  <c r="N1823" i="28"/>
  <c r="N1827" i="28"/>
  <c r="G1828" i="28"/>
  <c r="N1829" i="28"/>
  <c r="N1839" i="28"/>
  <c r="G1840" i="28"/>
  <c r="N1845" i="28"/>
  <c r="N1855" i="28"/>
  <c r="G1856" i="28"/>
  <c r="N1861" i="28"/>
  <c r="N1865" i="28"/>
  <c r="N1867" i="28"/>
  <c r="N1881" i="28"/>
  <c r="N1883" i="28"/>
  <c r="N1891" i="28"/>
  <c r="G1891" i="28"/>
  <c r="N1899" i="28"/>
  <c r="G1899" i="28"/>
  <c r="N1907" i="28"/>
  <c r="G1907" i="28"/>
  <c r="N1915" i="28"/>
  <c r="G1915" i="28"/>
  <c r="N1923" i="28"/>
  <c r="G1923" i="28"/>
  <c r="N1931" i="28"/>
  <c r="G1931" i="28"/>
  <c r="N1943" i="28"/>
  <c r="G1943" i="28"/>
  <c r="N1959" i="28"/>
  <c r="G1959" i="28"/>
  <c r="N1947" i="28"/>
  <c r="G1947" i="28"/>
  <c r="N1963" i="28"/>
  <c r="G1963" i="28"/>
  <c r="G1832" i="28"/>
  <c r="G1835" i="28"/>
  <c r="N1837" i="28"/>
  <c r="G1848" i="28"/>
  <c r="G1851" i="28"/>
  <c r="N1853" i="28"/>
  <c r="N1873" i="28"/>
  <c r="N1875" i="28"/>
  <c r="N1887" i="28"/>
  <c r="G1887" i="28"/>
  <c r="N1895" i="28"/>
  <c r="G1895" i="28"/>
  <c r="N1903" i="28"/>
  <c r="G1903" i="28"/>
  <c r="N1911" i="28"/>
  <c r="G1911" i="28"/>
  <c r="N1919" i="28"/>
  <c r="G1919" i="28"/>
  <c r="N1927" i="28"/>
  <c r="G1927" i="28"/>
  <c r="N1935" i="28"/>
  <c r="G1935" i="28"/>
  <c r="N1951" i="28"/>
  <c r="G1951" i="28"/>
  <c r="G1836" i="28"/>
  <c r="N1841" i="28"/>
  <c r="G1852" i="28"/>
  <c r="N1857" i="28"/>
  <c r="N1869" i="28"/>
  <c r="N1871" i="28"/>
  <c r="N1885" i="28"/>
  <c r="N1939" i="28"/>
  <c r="G1939" i="28"/>
  <c r="N1955" i="28"/>
  <c r="G1955" i="28"/>
  <c r="G1967" i="28"/>
  <c r="G1971" i="28"/>
  <c r="G1976" i="28"/>
  <c r="N1978" i="28"/>
  <c r="G1989" i="28"/>
  <c r="G1992" i="28"/>
  <c r="N1994" i="28"/>
  <c r="G2005" i="28"/>
  <c r="G2008" i="28"/>
  <c r="N2010" i="28"/>
  <c r="G2021" i="28"/>
  <c r="G2024" i="28"/>
  <c r="N2033" i="28"/>
  <c r="G2033" i="28"/>
  <c r="N2041" i="28"/>
  <c r="G2041" i="28"/>
  <c r="N2049" i="28"/>
  <c r="G2049" i="28"/>
  <c r="N2057" i="28"/>
  <c r="G2057" i="28"/>
  <c r="N2065" i="28"/>
  <c r="G2065" i="28"/>
  <c r="N2073" i="28"/>
  <c r="G2073" i="28"/>
  <c r="N2081" i="28"/>
  <c r="G2081" i="28"/>
  <c r="G1981" i="28"/>
  <c r="N1986" i="28"/>
  <c r="G1997" i="28"/>
  <c r="N2002" i="28"/>
  <c r="G2013" i="28"/>
  <c r="N2018" i="28"/>
  <c r="N2029" i="28"/>
  <c r="G2029" i="28"/>
  <c r="N2037" i="28"/>
  <c r="G2037" i="28"/>
  <c r="N2045" i="28"/>
  <c r="G2045" i="28"/>
  <c r="N2053" i="28"/>
  <c r="G2053" i="28"/>
  <c r="N2061" i="28"/>
  <c r="G2061" i="28"/>
  <c r="N2069" i="28"/>
  <c r="G2069" i="28"/>
  <c r="N2077" i="28"/>
  <c r="G2077" i="28"/>
  <c r="N2085" i="28"/>
  <c r="G2085" i="28"/>
  <c r="N2025" i="28"/>
  <c r="G2025" i="28"/>
  <c r="N2227" i="28"/>
  <c r="G2227" i="28"/>
  <c r="N2235" i="28"/>
  <c r="G2235" i="28"/>
  <c r="N2243" i="28"/>
  <c r="G2243" i="28"/>
  <c r="N2251" i="28"/>
  <c r="G2251" i="28"/>
  <c r="N2259" i="28"/>
  <c r="G2259" i="28"/>
  <c r="N2267" i="28"/>
  <c r="G2267" i="28"/>
  <c r="N2275" i="28"/>
  <c r="G2275" i="28"/>
  <c r="N2283" i="28"/>
  <c r="G2283" i="28"/>
  <c r="N2299" i="28"/>
  <c r="G2299" i="28"/>
  <c r="N2316" i="28"/>
  <c r="G2316" i="28"/>
  <c r="N2324" i="28"/>
  <c r="G2324" i="28"/>
  <c r="N2332" i="28"/>
  <c r="G2332" i="28"/>
  <c r="N2340" i="28"/>
  <c r="G2340" i="28"/>
  <c r="N2348" i="28"/>
  <c r="G2348" i="28"/>
  <c r="N2356" i="28"/>
  <c r="G2356" i="28"/>
  <c r="N2364" i="28"/>
  <c r="G2364" i="28"/>
  <c r="N2372" i="28"/>
  <c r="G2372" i="28"/>
  <c r="N2380" i="28"/>
  <c r="G2380" i="28"/>
  <c r="N2388" i="28"/>
  <c r="G2388" i="28"/>
  <c r="N2396" i="28"/>
  <c r="G2396" i="28"/>
  <c r="G2089" i="28"/>
  <c r="G2093" i="28"/>
  <c r="G2097" i="28"/>
  <c r="G2101" i="28"/>
  <c r="G2105" i="28"/>
  <c r="G2109" i="28"/>
  <c r="G2113" i="28"/>
  <c r="G2117" i="28"/>
  <c r="G2121" i="28"/>
  <c r="G2125" i="28"/>
  <c r="G2129" i="28"/>
  <c r="G2133" i="28"/>
  <c r="G2137" i="28"/>
  <c r="G2141" i="28"/>
  <c r="G2145" i="28"/>
  <c r="G2149" i="28"/>
  <c r="G2153" i="28"/>
  <c r="G2157" i="28"/>
  <c r="G2161" i="28"/>
  <c r="G2165" i="28"/>
  <c r="G2169" i="28"/>
  <c r="G2173" i="28"/>
  <c r="G2177" i="28"/>
  <c r="G2181" i="28"/>
  <c r="G2185" i="28"/>
  <c r="G2195" i="28"/>
  <c r="G2198" i="28"/>
  <c r="N2200" i="28"/>
  <c r="G2211" i="28"/>
  <c r="G2214" i="28"/>
  <c r="N2216" i="28"/>
  <c r="N2315" i="28"/>
  <c r="G2315" i="28"/>
  <c r="N2223" i="28"/>
  <c r="G2223" i="28"/>
  <c r="N2231" i="28"/>
  <c r="G2231" i="28"/>
  <c r="N2239" i="28"/>
  <c r="G2239" i="28"/>
  <c r="N2247" i="28"/>
  <c r="G2247" i="28"/>
  <c r="N2255" i="28"/>
  <c r="G2255" i="28"/>
  <c r="N2263" i="28"/>
  <c r="G2263" i="28"/>
  <c r="N2271" i="28"/>
  <c r="G2271" i="28"/>
  <c r="N2279" i="28"/>
  <c r="G2279" i="28"/>
  <c r="N2287" i="28"/>
  <c r="G2287" i="28"/>
  <c r="N2295" i="28"/>
  <c r="G2295" i="28"/>
  <c r="N2292" i="28"/>
  <c r="G2292" i="28"/>
  <c r="N2300" i="28"/>
  <c r="G2300" i="28"/>
  <c r="N2296" i="28"/>
  <c r="G2296" i="28"/>
  <c r="N2312" i="28"/>
  <c r="G2312" i="28"/>
  <c r="N2400" i="28"/>
  <c r="G2400" i="28"/>
  <c r="G2224" i="28"/>
  <c r="G2228" i="28"/>
  <c r="G2232" i="28"/>
  <c r="G2236" i="28"/>
  <c r="G2240" i="28"/>
  <c r="G2244" i="28"/>
  <c r="G2248" i="28"/>
  <c r="G2252" i="28"/>
  <c r="G2256" i="28"/>
  <c r="G2260" i="28"/>
  <c r="G2264" i="28"/>
  <c r="G2268" i="28"/>
  <c r="G2272" i="28"/>
  <c r="G2276" i="28"/>
  <c r="G2280" i="28"/>
  <c r="G2284" i="28"/>
  <c r="G2288" i="28"/>
  <c r="N2308" i="28"/>
  <c r="G2308" i="28"/>
  <c r="G2311" i="28"/>
  <c r="N2320" i="28"/>
  <c r="G2320" i="28"/>
  <c r="N2328" i="28"/>
  <c r="G2328" i="28"/>
  <c r="N2336" i="28"/>
  <c r="G2336" i="28"/>
  <c r="N2344" i="28"/>
  <c r="G2344" i="28"/>
  <c r="N2352" i="28"/>
  <c r="G2352" i="28"/>
  <c r="N2360" i="28"/>
  <c r="G2360" i="28"/>
  <c r="N2368" i="28"/>
  <c r="G2368" i="28"/>
  <c r="N2376" i="28"/>
  <c r="G2376" i="28"/>
  <c r="N2384" i="28"/>
  <c r="G2384" i="28"/>
  <c r="N2392" i="28"/>
  <c r="G2392" i="28"/>
  <c r="N2304" i="28"/>
  <c r="G2304" i="28"/>
  <c r="G2401" i="28"/>
  <c r="C2" i="4" l="1"/>
  <c r="C3" i="4"/>
  <c r="N2" i="2" l="1"/>
  <c r="B2" i="4" l="1"/>
  <c r="B3" i="4"/>
  <c r="B2" i="18"/>
  <c r="C2" i="18" s="1"/>
  <c r="C1" i="26" l="1"/>
  <c r="M2" i="2" l="1"/>
  <c r="G2" i="18"/>
  <c r="AB13" i="25" l="1"/>
  <c r="Z10" i="25"/>
  <c r="W10" i="25"/>
  <c r="AA13" i="25"/>
  <c r="Y13" i="25"/>
  <c r="V10" i="25" s="1"/>
  <c r="T13" i="25"/>
  <c r="Y10" i="25"/>
  <c r="X10" i="25"/>
  <c r="Z9" i="25"/>
  <c r="Y9" i="25"/>
  <c r="X9" i="25"/>
  <c r="W9" i="25"/>
  <c r="V9" i="25"/>
  <c r="J7" i="25"/>
  <c r="I7" i="25"/>
  <c r="B7" i="25"/>
  <c r="L7" i="25" s="1"/>
  <c r="G5" i="25"/>
  <c r="K7" i="25" l="1"/>
  <c r="N7" i="25" s="1"/>
  <c r="H5" i="25"/>
  <c r="U6" i="25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L5" i="25" l="1"/>
  <c r="O7" i="25"/>
  <c r="M7" i="25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M5" i="25" l="1"/>
  <c r="N5" i="25" s="1"/>
  <c r="P7" i="25"/>
  <c r="F5" i="22"/>
  <c r="C5" i="22"/>
  <c r="D5" i="22" s="1"/>
  <c r="F4" i="22"/>
  <c r="C4" i="22"/>
  <c r="D4" i="22" l="1"/>
  <c r="U2" i="10"/>
  <c r="E4" i="22"/>
  <c r="E5" i="22"/>
  <c r="G2" i="3"/>
  <c r="O2" i="3" s="1"/>
  <c r="G1479" i="3" l="1"/>
  <c r="O1479" i="3" s="1"/>
  <c r="G1480" i="3"/>
  <c r="O1480" i="3" s="1"/>
  <c r="G2336" i="1" l="1"/>
  <c r="H2336" i="1" s="1"/>
  <c r="F2336" i="1"/>
  <c r="G2335" i="1"/>
  <c r="H2335" i="1" s="1"/>
  <c r="F2335" i="1"/>
  <c r="G2334" i="1"/>
  <c r="H2334" i="1" s="1"/>
  <c r="F2334" i="1"/>
  <c r="G2333" i="1"/>
  <c r="H2333" i="1" s="1"/>
  <c r="F2333" i="1"/>
  <c r="G2332" i="1"/>
  <c r="H2332" i="1" s="1"/>
  <c r="F2332" i="1"/>
  <c r="G2331" i="1"/>
  <c r="H2331" i="1" s="1"/>
  <c r="F2331" i="1"/>
  <c r="G2330" i="1"/>
  <c r="H2330" i="1" s="1"/>
  <c r="F2330" i="1"/>
  <c r="G2329" i="1"/>
  <c r="H2329" i="1" s="1"/>
  <c r="F2329" i="1"/>
  <c r="G2328" i="1"/>
  <c r="H2328" i="1" s="1"/>
  <c r="F2328" i="1"/>
  <c r="G2327" i="1"/>
  <c r="H2327" i="1" s="1"/>
  <c r="F2327" i="1"/>
  <c r="G2326" i="1"/>
  <c r="H2326" i="1" s="1"/>
  <c r="F2326" i="1"/>
  <c r="G2325" i="1"/>
  <c r="H2325" i="1" s="1"/>
  <c r="F2325" i="1"/>
  <c r="G2324" i="1"/>
  <c r="H2324" i="1" s="1"/>
  <c r="F2324" i="1"/>
  <c r="G2323" i="1"/>
  <c r="H2323" i="1" s="1"/>
  <c r="F2323" i="1"/>
  <c r="G2322" i="1"/>
  <c r="H2322" i="1" s="1"/>
  <c r="F2322" i="1"/>
  <c r="G2321" i="1"/>
  <c r="H2321" i="1" s="1"/>
  <c r="F2321" i="1"/>
  <c r="G2320" i="1"/>
  <c r="H2320" i="1" s="1"/>
  <c r="F2320" i="1"/>
  <c r="G2319" i="1"/>
  <c r="H2319" i="1" s="1"/>
  <c r="F2319" i="1"/>
  <c r="G2318" i="1"/>
  <c r="H2318" i="1" s="1"/>
  <c r="F2318" i="1"/>
  <c r="G2317" i="1"/>
  <c r="H2317" i="1" s="1"/>
  <c r="F2317" i="1"/>
  <c r="G2316" i="1"/>
  <c r="H2316" i="1" s="1"/>
  <c r="F2316" i="1"/>
  <c r="G2315" i="1"/>
  <c r="H2315" i="1" s="1"/>
  <c r="F2315" i="1"/>
  <c r="G2314" i="1"/>
  <c r="H2314" i="1" s="1"/>
  <c r="F2314" i="1"/>
  <c r="G2313" i="1"/>
  <c r="H2313" i="1" s="1"/>
  <c r="F2313" i="1"/>
  <c r="G2312" i="1"/>
  <c r="H2312" i="1" s="1"/>
  <c r="F2312" i="1"/>
  <c r="G2311" i="1"/>
  <c r="H2311" i="1" s="1"/>
  <c r="F2311" i="1"/>
  <c r="G2310" i="1"/>
  <c r="H2310" i="1" s="1"/>
  <c r="F2310" i="1"/>
  <c r="G2309" i="1"/>
  <c r="H2309" i="1" s="1"/>
  <c r="F2309" i="1"/>
  <c r="G2308" i="1"/>
  <c r="H2308" i="1" s="1"/>
  <c r="F2308" i="1"/>
  <c r="G2307" i="1"/>
  <c r="H2307" i="1" s="1"/>
  <c r="F2307" i="1"/>
  <c r="G2306" i="1"/>
  <c r="H2306" i="1" s="1"/>
  <c r="F2306" i="1"/>
  <c r="G2305" i="1"/>
  <c r="H2305" i="1" s="1"/>
  <c r="F2305" i="1"/>
  <c r="G2304" i="1"/>
  <c r="H2304" i="1" s="1"/>
  <c r="F2304" i="1"/>
  <c r="G2303" i="1"/>
  <c r="H2303" i="1" s="1"/>
  <c r="F2303" i="1"/>
  <c r="G2302" i="1"/>
  <c r="H2302" i="1" s="1"/>
  <c r="F2302" i="1"/>
  <c r="G2301" i="1"/>
  <c r="H2301" i="1" s="1"/>
  <c r="F2301" i="1"/>
  <c r="G2300" i="1"/>
  <c r="H2300" i="1" s="1"/>
  <c r="F2300" i="1"/>
  <c r="G2299" i="1"/>
  <c r="H2299" i="1" s="1"/>
  <c r="F2299" i="1"/>
  <c r="G2298" i="1"/>
  <c r="H2298" i="1" s="1"/>
  <c r="F2298" i="1"/>
  <c r="G2297" i="1"/>
  <c r="H2297" i="1" s="1"/>
  <c r="F2297" i="1"/>
  <c r="G2296" i="1"/>
  <c r="H2296" i="1" s="1"/>
  <c r="F2296" i="1"/>
  <c r="G2295" i="1"/>
  <c r="H2295" i="1" s="1"/>
  <c r="F2295" i="1"/>
  <c r="G2294" i="1"/>
  <c r="H2294" i="1" s="1"/>
  <c r="F2294" i="1"/>
  <c r="G2293" i="1"/>
  <c r="H2293" i="1" s="1"/>
  <c r="F2293" i="1"/>
  <c r="G2292" i="1"/>
  <c r="H2292" i="1" s="1"/>
  <c r="F2292" i="1"/>
  <c r="G2291" i="1"/>
  <c r="H2291" i="1" s="1"/>
  <c r="F2291" i="1"/>
  <c r="G2290" i="1"/>
  <c r="H2290" i="1" s="1"/>
  <c r="F2290" i="1"/>
  <c r="G2289" i="1"/>
  <c r="H2289" i="1" s="1"/>
  <c r="F2289" i="1"/>
  <c r="G2288" i="1"/>
  <c r="H2288" i="1" s="1"/>
  <c r="F2288" i="1"/>
  <c r="G2287" i="1"/>
  <c r="H2287" i="1" s="1"/>
  <c r="F2287" i="1"/>
  <c r="G2286" i="1"/>
  <c r="H2286" i="1" s="1"/>
  <c r="F2286" i="1"/>
  <c r="G2285" i="1"/>
  <c r="H2285" i="1" s="1"/>
  <c r="F2285" i="1"/>
  <c r="G2284" i="1"/>
  <c r="H2284" i="1" s="1"/>
  <c r="F2284" i="1"/>
  <c r="G2283" i="1"/>
  <c r="H2283" i="1" s="1"/>
  <c r="F2283" i="1"/>
  <c r="G2282" i="1"/>
  <c r="H2282" i="1" s="1"/>
  <c r="F2282" i="1"/>
  <c r="G2281" i="1"/>
  <c r="H2281" i="1" s="1"/>
  <c r="F2281" i="1"/>
  <c r="G2280" i="1"/>
  <c r="H2280" i="1" s="1"/>
  <c r="F2280" i="1"/>
  <c r="G2279" i="1"/>
  <c r="H2279" i="1" s="1"/>
  <c r="F2279" i="1"/>
  <c r="G2278" i="1"/>
  <c r="H2278" i="1" s="1"/>
  <c r="F2278" i="1"/>
  <c r="F949" i="1" l="1"/>
  <c r="G949" i="1"/>
  <c r="H949" i="1" s="1"/>
  <c r="F950" i="1"/>
  <c r="G950" i="1"/>
  <c r="H950" i="1" s="1"/>
  <c r="F951" i="1"/>
  <c r="G951" i="1"/>
  <c r="H951" i="1" s="1"/>
  <c r="F952" i="1"/>
  <c r="G952" i="1"/>
  <c r="H952" i="1" s="1"/>
  <c r="F953" i="1"/>
  <c r="G953" i="1"/>
  <c r="H953" i="1" s="1"/>
  <c r="F954" i="1"/>
  <c r="G954" i="1"/>
  <c r="H954" i="1" s="1"/>
  <c r="F955" i="1"/>
  <c r="G955" i="1"/>
  <c r="H955" i="1" s="1"/>
  <c r="F956" i="1"/>
  <c r="G956" i="1"/>
  <c r="H956" i="1" s="1"/>
  <c r="F957" i="1"/>
  <c r="G957" i="1"/>
  <c r="H957" i="1" s="1"/>
  <c r="F958" i="1"/>
  <c r="G958" i="1"/>
  <c r="H958" i="1" s="1"/>
  <c r="F959" i="1"/>
  <c r="G959" i="1"/>
  <c r="H959" i="1" s="1"/>
  <c r="F960" i="1"/>
  <c r="G960" i="1"/>
  <c r="H960" i="1" s="1"/>
  <c r="F961" i="1"/>
  <c r="G961" i="1"/>
  <c r="H961" i="1" s="1"/>
  <c r="G2" i="2" l="1"/>
  <c r="H2" i="2"/>
  <c r="I2" i="2" s="1"/>
  <c r="G3268" i="1" l="1"/>
  <c r="H3268" i="1" s="1"/>
  <c r="G3267" i="1"/>
  <c r="H3267" i="1" s="1"/>
  <c r="G3266" i="1"/>
  <c r="H3266" i="1" s="1"/>
  <c r="G3265" i="1"/>
  <c r="H3265" i="1" s="1"/>
  <c r="G3264" i="1"/>
  <c r="H3264" i="1" s="1"/>
  <c r="G3263" i="1"/>
  <c r="H3263" i="1" s="1"/>
  <c r="G3262" i="1"/>
  <c r="H3262" i="1" s="1"/>
  <c r="G3261" i="1"/>
  <c r="H3261" i="1" s="1"/>
  <c r="G3260" i="1"/>
  <c r="H3260" i="1" s="1"/>
  <c r="G3259" i="1"/>
  <c r="H3259" i="1" s="1"/>
  <c r="G3258" i="1"/>
  <c r="H3258" i="1" s="1"/>
  <c r="G3257" i="1"/>
  <c r="H3257" i="1" s="1"/>
  <c r="G3256" i="1"/>
  <c r="H3256" i="1" s="1"/>
  <c r="G3255" i="1"/>
  <c r="H3255" i="1" s="1"/>
  <c r="G3254" i="1"/>
  <c r="H3254" i="1" s="1"/>
  <c r="G3253" i="1"/>
  <c r="H3253" i="1" s="1"/>
  <c r="G3252" i="1"/>
  <c r="H3252" i="1" s="1"/>
  <c r="G3251" i="1"/>
  <c r="H3251" i="1" s="1"/>
  <c r="G3250" i="1"/>
  <c r="H3250" i="1" s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G2387" i="1"/>
  <c r="H2387" i="1" s="1"/>
  <c r="G2386" i="1"/>
  <c r="H2386" i="1" s="1"/>
  <c r="G2385" i="1"/>
  <c r="H2385" i="1" s="1"/>
  <c r="G2384" i="1"/>
  <c r="H2384" i="1" s="1"/>
  <c r="G2383" i="1"/>
  <c r="H2383" i="1" s="1"/>
  <c r="G2382" i="1"/>
  <c r="H2382" i="1" s="1"/>
  <c r="G2381" i="1"/>
  <c r="H2381" i="1" s="1"/>
  <c r="G2380" i="1"/>
  <c r="H2380" i="1" s="1"/>
  <c r="G2379" i="1"/>
  <c r="H2379" i="1" s="1"/>
  <c r="G2378" i="1"/>
  <c r="H2378" i="1" s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G2368" i="1"/>
  <c r="H2368" i="1" s="1"/>
  <c r="G2367" i="1"/>
  <c r="H2367" i="1" s="1"/>
  <c r="G2366" i="1"/>
  <c r="H2366" i="1" s="1"/>
  <c r="G2365" i="1"/>
  <c r="H2365" i="1" s="1"/>
  <c r="G2364" i="1"/>
  <c r="H2364" i="1" s="1"/>
  <c r="G2363" i="1"/>
  <c r="H2363" i="1" s="1"/>
  <c r="G2362" i="1"/>
  <c r="H2362" i="1" s="1"/>
  <c r="G2361" i="1"/>
  <c r="H2361" i="1" s="1"/>
  <c r="G2360" i="1"/>
  <c r="H2360" i="1" s="1"/>
  <c r="G2359" i="1"/>
  <c r="H2359" i="1" s="1"/>
  <c r="G2358" i="1"/>
  <c r="H2358" i="1" s="1"/>
  <c r="G2357" i="1"/>
  <c r="H2357" i="1" s="1"/>
  <c r="G2356" i="1"/>
  <c r="H2356" i="1" s="1"/>
  <c r="G2355" i="1"/>
  <c r="H2355" i="1" s="1"/>
  <c r="G2354" i="1"/>
  <c r="H2354" i="1" s="1"/>
  <c r="G2353" i="1"/>
  <c r="H2353" i="1" s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G2346" i="1"/>
  <c r="H2346" i="1" s="1"/>
  <c r="G2345" i="1"/>
  <c r="H2345" i="1" s="1"/>
  <c r="G2344" i="1"/>
  <c r="H2344" i="1" s="1"/>
  <c r="G2343" i="1"/>
  <c r="H2343" i="1" s="1"/>
  <c r="G2342" i="1"/>
  <c r="H2342" i="1" s="1"/>
  <c r="G2341" i="1"/>
  <c r="H2341" i="1" s="1"/>
  <c r="G2340" i="1"/>
  <c r="H2340" i="1" s="1"/>
  <c r="G2339" i="1"/>
  <c r="H2339" i="1" s="1"/>
  <c r="G2338" i="1"/>
  <c r="H2338" i="1" s="1"/>
  <c r="G2337" i="1"/>
  <c r="H2337" i="1" s="1"/>
  <c r="G2277" i="1"/>
  <c r="H2277" i="1" s="1"/>
  <c r="G2276" i="1"/>
  <c r="H2276" i="1" s="1"/>
  <c r="G2275" i="1"/>
  <c r="H2275" i="1" s="1"/>
  <c r="G2274" i="1"/>
  <c r="H2274" i="1" s="1"/>
  <c r="G2273" i="1"/>
  <c r="H2273" i="1" s="1"/>
  <c r="G2272" i="1"/>
  <c r="H2272" i="1" s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277" i="1"/>
  <c r="F2276" i="1"/>
  <c r="F2275" i="1"/>
  <c r="F2274" i="1"/>
  <c r="F2273" i="1"/>
  <c r="G1212" i="1"/>
  <c r="H1212" i="1" s="1"/>
  <c r="G1211" i="1"/>
  <c r="H1211" i="1" s="1"/>
  <c r="G1210" i="1"/>
  <c r="H1210" i="1" s="1"/>
  <c r="G1209" i="1"/>
  <c r="H1209" i="1" s="1"/>
  <c r="G1208" i="1"/>
  <c r="H1208" i="1" s="1"/>
  <c r="G1207" i="1"/>
  <c r="H1207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G1200" i="1"/>
  <c r="H1200" i="1" s="1"/>
  <c r="G1199" i="1"/>
  <c r="H1199" i="1" s="1"/>
  <c r="G1198" i="1"/>
  <c r="H1198" i="1" s="1"/>
  <c r="G1197" i="1"/>
  <c r="H1197" i="1" s="1"/>
  <c r="G1196" i="1"/>
  <c r="H1196" i="1" s="1"/>
  <c r="G1195" i="1"/>
  <c r="H1195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G2704" i="1" l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F2706" i="1"/>
  <c r="F2707" i="1"/>
  <c r="F2708" i="1"/>
  <c r="F2709" i="1"/>
  <c r="F2710" i="1"/>
  <c r="F2711" i="1"/>
  <c r="F2712" i="1"/>
  <c r="F2713" i="1"/>
  <c r="F2714" i="1"/>
  <c r="F2715" i="1"/>
  <c r="F2716" i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E2" i="3" l="1"/>
  <c r="I2" i="3" s="1"/>
  <c r="E3" i="3"/>
  <c r="I3" i="3" s="1"/>
  <c r="E4" i="3"/>
  <c r="I4" i="3" s="1"/>
  <c r="E5" i="3"/>
  <c r="I5" i="3" s="1"/>
  <c r="E6" i="3"/>
  <c r="I6" i="3" s="1"/>
  <c r="E7" i="3"/>
  <c r="I7" i="3" s="1"/>
  <c r="E8" i="3"/>
  <c r="I8" i="3" s="1"/>
  <c r="E9" i="3"/>
  <c r="I9" i="3" s="1"/>
  <c r="E10" i="3"/>
  <c r="I10" i="3" s="1"/>
  <c r="E11" i="3"/>
  <c r="I11" i="3" s="1"/>
  <c r="E12" i="3"/>
  <c r="I12" i="3" s="1"/>
  <c r="E13" i="3"/>
  <c r="I13" i="3" s="1"/>
  <c r="E14" i="3"/>
  <c r="I14" i="3" s="1"/>
  <c r="E15" i="3"/>
  <c r="I15" i="3" s="1"/>
  <c r="E16" i="3"/>
  <c r="I16" i="3" s="1"/>
  <c r="E17" i="3"/>
  <c r="I17" i="3" s="1"/>
  <c r="E18" i="3"/>
  <c r="I18" i="3" s="1"/>
  <c r="E19" i="3"/>
  <c r="I19" i="3" s="1"/>
  <c r="E20" i="3"/>
  <c r="I20" i="3" s="1"/>
  <c r="E21" i="3"/>
  <c r="I21" i="3" s="1"/>
  <c r="E22" i="3"/>
  <c r="I22" i="3" s="1"/>
  <c r="E23" i="3"/>
  <c r="I23" i="3" s="1"/>
  <c r="E24" i="3"/>
  <c r="I24" i="3" s="1"/>
  <c r="E25" i="3"/>
  <c r="I25" i="3" s="1"/>
  <c r="E26" i="3"/>
  <c r="I26" i="3" s="1"/>
  <c r="E27" i="3"/>
  <c r="I27" i="3" s="1"/>
  <c r="E28" i="3"/>
  <c r="I28" i="3" s="1"/>
  <c r="E29" i="3"/>
  <c r="I29" i="3" s="1"/>
  <c r="E30" i="3"/>
  <c r="I30" i="3" s="1"/>
  <c r="E31" i="3"/>
  <c r="I31" i="3" s="1"/>
  <c r="E32" i="3"/>
  <c r="I32" i="3" s="1"/>
  <c r="E33" i="3"/>
  <c r="I33" i="3" s="1"/>
  <c r="E34" i="3"/>
  <c r="I34" i="3" s="1"/>
  <c r="E35" i="3"/>
  <c r="I35" i="3" s="1"/>
  <c r="E36" i="3"/>
  <c r="I36" i="3" s="1"/>
  <c r="E37" i="3"/>
  <c r="I37" i="3" s="1"/>
  <c r="E38" i="3"/>
  <c r="I38" i="3" s="1"/>
  <c r="E39" i="3"/>
  <c r="I39" i="3" s="1"/>
  <c r="E40" i="3"/>
  <c r="I40" i="3" s="1"/>
  <c r="E41" i="3"/>
  <c r="I41" i="3" s="1"/>
  <c r="E42" i="3"/>
  <c r="I42" i="3" s="1"/>
  <c r="E43" i="3"/>
  <c r="I43" i="3" s="1"/>
  <c r="E44" i="3"/>
  <c r="I44" i="3" s="1"/>
  <c r="E45" i="3"/>
  <c r="I45" i="3" s="1"/>
  <c r="E46" i="3"/>
  <c r="I46" i="3" s="1"/>
  <c r="E47" i="3"/>
  <c r="I47" i="3" s="1"/>
  <c r="E48" i="3"/>
  <c r="I48" i="3" s="1"/>
  <c r="E49" i="3"/>
  <c r="I49" i="3" s="1"/>
  <c r="E50" i="3"/>
  <c r="I50" i="3" s="1"/>
  <c r="E51" i="3"/>
  <c r="I51" i="3" s="1"/>
  <c r="E52" i="3"/>
  <c r="I52" i="3" s="1"/>
  <c r="E53" i="3"/>
  <c r="I53" i="3" s="1"/>
  <c r="E54" i="3"/>
  <c r="I54" i="3" s="1"/>
  <c r="E55" i="3"/>
  <c r="I55" i="3" s="1"/>
  <c r="E56" i="3"/>
  <c r="I56" i="3" s="1"/>
  <c r="E57" i="3"/>
  <c r="I57" i="3" s="1"/>
  <c r="E58" i="3"/>
  <c r="I58" i="3" s="1"/>
  <c r="E59" i="3"/>
  <c r="I59" i="3" s="1"/>
  <c r="E60" i="3"/>
  <c r="I60" i="3" s="1"/>
  <c r="E61" i="3"/>
  <c r="I61" i="3" s="1"/>
  <c r="E62" i="3"/>
  <c r="I62" i="3" s="1"/>
  <c r="E63" i="3"/>
  <c r="I63" i="3" s="1"/>
  <c r="E64" i="3"/>
  <c r="I64" i="3" s="1"/>
  <c r="E65" i="3"/>
  <c r="I65" i="3" s="1"/>
  <c r="E66" i="3"/>
  <c r="I66" i="3" s="1"/>
  <c r="E67" i="3"/>
  <c r="I67" i="3" s="1"/>
  <c r="E68" i="3"/>
  <c r="I68" i="3" s="1"/>
  <c r="E69" i="3"/>
  <c r="I69" i="3" s="1"/>
  <c r="E70" i="3"/>
  <c r="I70" i="3" s="1"/>
  <c r="E71" i="3"/>
  <c r="I71" i="3" s="1"/>
  <c r="E72" i="3"/>
  <c r="I72" i="3" s="1"/>
  <c r="E73" i="3"/>
  <c r="I73" i="3" s="1"/>
  <c r="E74" i="3"/>
  <c r="I74" i="3" s="1"/>
  <c r="E75" i="3"/>
  <c r="I75" i="3" s="1"/>
  <c r="E76" i="3"/>
  <c r="I76" i="3" s="1"/>
  <c r="E77" i="3"/>
  <c r="I77" i="3" s="1"/>
  <c r="E78" i="3"/>
  <c r="I78" i="3" s="1"/>
  <c r="E79" i="3"/>
  <c r="I79" i="3" s="1"/>
  <c r="E80" i="3"/>
  <c r="I80" i="3" s="1"/>
  <c r="E81" i="3"/>
  <c r="I81" i="3" s="1"/>
  <c r="E82" i="3"/>
  <c r="I82" i="3" s="1"/>
  <c r="E83" i="3"/>
  <c r="I83" i="3" s="1"/>
  <c r="E84" i="3"/>
  <c r="I84" i="3" s="1"/>
  <c r="E85" i="3"/>
  <c r="I85" i="3" s="1"/>
  <c r="E86" i="3"/>
  <c r="I86" i="3" s="1"/>
  <c r="E87" i="3"/>
  <c r="I87" i="3" s="1"/>
  <c r="E88" i="3"/>
  <c r="I88" i="3" s="1"/>
  <c r="E89" i="3"/>
  <c r="I89" i="3" s="1"/>
  <c r="E90" i="3"/>
  <c r="I90" i="3" s="1"/>
  <c r="E91" i="3"/>
  <c r="I91" i="3" s="1"/>
  <c r="E92" i="3"/>
  <c r="I92" i="3" s="1"/>
  <c r="E93" i="3"/>
  <c r="I93" i="3" s="1"/>
  <c r="E94" i="3"/>
  <c r="I94" i="3" s="1"/>
  <c r="E95" i="3"/>
  <c r="I95" i="3" s="1"/>
  <c r="E96" i="3"/>
  <c r="I96" i="3" s="1"/>
  <c r="E97" i="3"/>
  <c r="I97" i="3" s="1"/>
  <c r="E98" i="3"/>
  <c r="I98" i="3" s="1"/>
  <c r="E99" i="3"/>
  <c r="I99" i="3" s="1"/>
  <c r="E100" i="3"/>
  <c r="I100" i="3" s="1"/>
  <c r="E101" i="3"/>
  <c r="I101" i="3" s="1"/>
  <c r="E102" i="3"/>
  <c r="I102" i="3" s="1"/>
  <c r="E103" i="3"/>
  <c r="I103" i="3" s="1"/>
  <c r="E104" i="3"/>
  <c r="I104" i="3" s="1"/>
  <c r="E105" i="3"/>
  <c r="I105" i="3" s="1"/>
  <c r="E106" i="3"/>
  <c r="I106" i="3" s="1"/>
  <c r="E107" i="3"/>
  <c r="I107" i="3" s="1"/>
  <c r="E108" i="3"/>
  <c r="I108" i="3" s="1"/>
  <c r="E109" i="3"/>
  <c r="I109" i="3" s="1"/>
  <c r="E110" i="3"/>
  <c r="I110" i="3" s="1"/>
  <c r="E111" i="3"/>
  <c r="I111" i="3" s="1"/>
  <c r="E112" i="3"/>
  <c r="I112" i="3" s="1"/>
  <c r="E113" i="3"/>
  <c r="I113" i="3" s="1"/>
  <c r="E114" i="3"/>
  <c r="I114" i="3" s="1"/>
  <c r="E115" i="3"/>
  <c r="I115" i="3" s="1"/>
  <c r="E116" i="3"/>
  <c r="I116" i="3" s="1"/>
  <c r="E117" i="3"/>
  <c r="I117" i="3" s="1"/>
  <c r="E118" i="3"/>
  <c r="I118" i="3" s="1"/>
  <c r="E119" i="3"/>
  <c r="I119" i="3" s="1"/>
  <c r="E120" i="3"/>
  <c r="I120" i="3" s="1"/>
  <c r="E121" i="3"/>
  <c r="I121" i="3" s="1"/>
  <c r="E122" i="3"/>
  <c r="I122" i="3" s="1"/>
  <c r="E123" i="3"/>
  <c r="I123" i="3" s="1"/>
  <c r="E124" i="3"/>
  <c r="I124" i="3" s="1"/>
  <c r="E125" i="3"/>
  <c r="I125" i="3" s="1"/>
  <c r="E126" i="3"/>
  <c r="I126" i="3" s="1"/>
  <c r="E127" i="3"/>
  <c r="I127" i="3" s="1"/>
  <c r="E128" i="3"/>
  <c r="I128" i="3" s="1"/>
  <c r="E129" i="3"/>
  <c r="I129" i="3" s="1"/>
  <c r="E130" i="3"/>
  <c r="I130" i="3" s="1"/>
  <c r="E131" i="3"/>
  <c r="I131" i="3" s="1"/>
  <c r="E132" i="3"/>
  <c r="I132" i="3" s="1"/>
  <c r="E133" i="3"/>
  <c r="I133" i="3" s="1"/>
  <c r="E134" i="3"/>
  <c r="I134" i="3" s="1"/>
  <c r="E135" i="3"/>
  <c r="I135" i="3" s="1"/>
  <c r="E136" i="3"/>
  <c r="I136" i="3" s="1"/>
  <c r="E137" i="3"/>
  <c r="I137" i="3" s="1"/>
  <c r="E138" i="3"/>
  <c r="I138" i="3" s="1"/>
  <c r="E139" i="3"/>
  <c r="I139" i="3" s="1"/>
  <c r="E140" i="3"/>
  <c r="I140" i="3" s="1"/>
  <c r="E141" i="3"/>
  <c r="I141" i="3" s="1"/>
  <c r="E142" i="3"/>
  <c r="I142" i="3" s="1"/>
  <c r="E143" i="3"/>
  <c r="I143" i="3" s="1"/>
  <c r="E144" i="3"/>
  <c r="I144" i="3" s="1"/>
  <c r="E145" i="3"/>
  <c r="I145" i="3" s="1"/>
  <c r="E146" i="3"/>
  <c r="I146" i="3" s="1"/>
  <c r="E147" i="3"/>
  <c r="I147" i="3" s="1"/>
  <c r="E148" i="3"/>
  <c r="I148" i="3" s="1"/>
  <c r="E149" i="3"/>
  <c r="I149" i="3" s="1"/>
  <c r="E150" i="3"/>
  <c r="I150" i="3" s="1"/>
  <c r="E151" i="3"/>
  <c r="I151" i="3" s="1"/>
  <c r="E152" i="3"/>
  <c r="I152" i="3" s="1"/>
  <c r="E153" i="3"/>
  <c r="I153" i="3" s="1"/>
  <c r="E154" i="3"/>
  <c r="I154" i="3" s="1"/>
  <c r="E155" i="3"/>
  <c r="I155" i="3" s="1"/>
  <c r="E156" i="3"/>
  <c r="I156" i="3" s="1"/>
  <c r="E157" i="3"/>
  <c r="I157" i="3" s="1"/>
  <c r="E158" i="3"/>
  <c r="I158" i="3" s="1"/>
  <c r="E159" i="3"/>
  <c r="I159" i="3" s="1"/>
  <c r="E160" i="3"/>
  <c r="I160" i="3" s="1"/>
  <c r="E161" i="3"/>
  <c r="I161" i="3" s="1"/>
  <c r="E162" i="3"/>
  <c r="I162" i="3" s="1"/>
  <c r="E163" i="3"/>
  <c r="I163" i="3" s="1"/>
  <c r="E164" i="3"/>
  <c r="I164" i="3" s="1"/>
  <c r="E165" i="3"/>
  <c r="I165" i="3" s="1"/>
  <c r="E166" i="3"/>
  <c r="I166" i="3" s="1"/>
  <c r="E167" i="3"/>
  <c r="I167" i="3" s="1"/>
  <c r="E168" i="3"/>
  <c r="I168" i="3" s="1"/>
  <c r="E169" i="3"/>
  <c r="I169" i="3" s="1"/>
  <c r="E170" i="3"/>
  <c r="I170" i="3" s="1"/>
  <c r="E171" i="3"/>
  <c r="I171" i="3" s="1"/>
  <c r="E172" i="3"/>
  <c r="I172" i="3" s="1"/>
  <c r="E173" i="3"/>
  <c r="I173" i="3" s="1"/>
  <c r="E174" i="3"/>
  <c r="I174" i="3" s="1"/>
  <c r="E175" i="3"/>
  <c r="I175" i="3" s="1"/>
  <c r="E176" i="3"/>
  <c r="I176" i="3" s="1"/>
  <c r="E177" i="3"/>
  <c r="I177" i="3" s="1"/>
  <c r="E178" i="3"/>
  <c r="I178" i="3" s="1"/>
  <c r="E179" i="3"/>
  <c r="I179" i="3" s="1"/>
  <c r="E180" i="3"/>
  <c r="I180" i="3" s="1"/>
  <c r="E181" i="3"/>
  <c r="I181" i="3" s="1"/>
  <c r="E182" i="3"/>
  <c r="I182" i="3" s="1"/>
  <c r="E183" i="3"/>
  <c r="I183" i="3" s="1"/>
  <c r="E184" i="3"/>
  <c r="I184" i="3" s="1"/>
  <c r="E185" i="3"/>
  <c r="I185" i="3" s="1"/>
  <c r="E186" i="3"/>
  <c r="I186" i="3" s="1"/>
  <c r="E187" i="3"/>
  <c r="I187" i="3" s="1"/>
  <c r="E188" i="3"/>
  <c r="I188" i="3" s="1"/>
  <c r="E189" i="3"/>
  <c r="I189" i="3" s="1"/>
  <c r="E190" i="3"/>
  <c r="I190" i="3" s="1"/>
  <c r="E191" i="3"/>
  <c r="I191" i="3" s="1"/>
  <c r="E192" i="3"/>
  <c r="I192" i="3" s="1"/>
  <c r="E193" i="3"/>
  <c r="I193" i="3" s="1"/>
  <c r="E194" i="3"/>
  <c r="I194" i="3" s="1"/>
  <c r="E195" i="3"/>
  <c r="I195" i="3" s="1"/>
  <c r="E196" i="3"/>
  <c r="I196" i="3" s="1"/>
  <c r="E197" i="3"/>
  <c r="I197" i="3" s="1"/>
  <c r="E198" i="3"/>
  <c r="I198" i="3" s="1"/>
  <c r="E199" i="3"/>
  <c r="I199" i="3" s="1"/>
  <c r="E200" i="3"/>
  <c r="I200" i="3" s="1"/>
  <c r="E201" i="3"/>
  <c r="I201" i="3" s="1"/>
  <c r="E202" i="3"/>
  <c r="I202" i="3" s="1"/>
  <c r="E203" i="3"/>
  <c r="I203" i="3" s="1"/>
  <c r="E204" i="3"/>
  <c r="I204" i="3" s="1"/>
  <c r="E205" i="3"/>
  <c r="I205" i="3" s="1"/>
  <c r="E206" i="3"/>
  <c r="I206" i="3" s="1"/>
  <c r="E207" i="3"/>
  <c r="I207" i="3" s="1"/>
  <c r="E208" i="3"/>
  <c r="I208" i="3" s="1"/>
  <c r="E209" i="3"/>
  <c r="I209" i="3" s="1"/>
  <c r="E210" i="3"/>
  <c r="I210" i="3" s="1"/>
  <c r="E211" i="3"/>
  <c r="I211" i="3" s="1"/>
  <c r="E212" i="3"/>
  <c r="I212" i="3" s="1"/>
  <c r="E213" i="3"/>
  <c r="I213" i="3" s="1"/>
  <c r="E214" i="3"/>
  <c r="I214" i="3" s="1"/>
  <c r="E215" i="3"/>
  <c r="I215" i="3" s="1"/>
  <c r="E216" i="3"/>
  <c r="I216" i="3" s="1"/>
  <c r="E217" i="3"/>
  <c r="I217" i="3" s="1"/>
  <c r="E218" i="3"/>
  <c r="I218" i="3" s="1"/>
  <c r="E219" i="3"/>
  <c r="I219" i="3" s="1"/>
  <c r="E220" i="3"/>
  <c r="I220" i="3" s="1"/>
  <c r="E221" i="3"/>
  <c r="I221" i="3" s="1"/>
  <c r="E222" i="3"/>
  <c r="I222" i="3" s="1"/>
  <c r="E223" i="3"/>
  <c r="I223" i="3" s="1"/>
  <c r="E224" i="3"/>
  <c r="I224" i="3" s="1"/>
  <c r="E225" i="3"/>
  <c r="I225" i="3" s="1"/>
  <c r="E226" i="3"/>
  <c r="I226" i="3" s="1"/>
  <c r="E227" i="3"/>
  <c r="I227" i="3" s="1"/>
  <c r="E228" i="3"/>
  <c r="I228" i="3" s="1"/>
  <c r="E229" i="3"/>
  <c r="I229" i="3" s="1"/>
  <c r="E230" i="3"/>
  <c r="I230" i="3" s="1"/>
  <c r="E231" i="3"/>
  <c r="I231" i="3" s="1"/>
  <c r="E232" i="3"/>
  <c r="I232" i="3" s="1"/>
  <c r="E233" i="3"/>
  <c r="I233" i="3" s="1"/>
  <c r="E234" i="3"/>
  <c r="I234" i="3" s="1"/>
  <c r="E235" i="3"/>
  <c r="I235" i="3" s="1"/>
  <c r="E236" i="3"/>
  <c r="I236" i="3" s="1"/>
  <c r="E237" i="3"/>
  <c r="I237" i="3" s="1"/>
  <c r="E238" i="3"/>
  <c r="I238" i="3" s="1"/>
  <c r="E239" i="3"/>
  <c r="I239" i="3" s="1"/>
  <c r="E240" i="3"/>
  <c r="I240" i="3" s="1"/>
  <c r="E241" i="3"/>
  <c r="I241" i="3" s="1"/>
  <c r="E242" i="3"/>
  <c r="I242" i="3" s="1"/>
  <c r="E243" i="3"/>
  <c r="I243" i="3" s="1"/>
  <c r="E244" i="3"/>
  <c r="I244" i="3" s="1"/>
  <c r="E245" i="3"/>
  <c r="I245" i="3" s="1"/>
  <c r="E246" i="3"/>
  <c r="I246" i="3" s="1"/>
  <c r="E247" i="3"/>
  <c r="I247" i="3" s="1"/>
  <c r="E248" i="3"/>
  <c r="I248" i="3" s="1"/>
  <c r="E249" i="3"/>
  <c r="I249" i="3" s="1"/>
  <c r="E250" i="3"/>
  <c r="I250" i="3" s="1"/>
  <c r="E251" i="3"/>
  <c r="I251" i="3" s="1"/>
  <c r="E252" i="3"/>
  <c r="I252" i="3" s="1"/>
  <c r="E253" i="3"/>
  <c r="I253" i="3" s="1"/>
  <c r="E254" i="3"/>
  <c r="I254" i="3" s="1"/>
  <c r="E255" i="3"/>
  <c r="I255" i="3" s="1"/>
  <c r="E256" i="3"/>
  <c r="I256" i="3" s="1"/>
  <c r="E257" i="3"/>
  <c r="I257" i="3" s="1"/>
  <c r="E258" i="3"/>
  <c r="I258" i="3" s="1"/>
  <c r="E259" i="3"/>
  <c r="I259" i="3" s="1"/>
  <c r="E260" i="3"/>
  <c r="I260" i="3" s="1"/>
  <c r="E261" i="3"/>
  <c r="I261" i="3" s="1"/>
  <c r="E262" i="3"/>
  <c r="I262" i="3" s="1"/>
  <c r="E263" i="3"/>
  <c r="I263" i="3" s="1"/>
  <c r="E264" i="3"/>
  <c r="I264" i="3" s="1"/>
  <c r="E265" i="3"/>
  <c r="I265" i="3" s="1"/>
  <c r="E266" i="3"/>
  <c r="I266" i="3" s="1"/>
  <c r="E267" i="3"/>
  <c r="I267" i="3" s="1"/>
  <c r="E268" i="3"/>
  <c r="I268" i="3" s="1"/>
  <c r="E269" i="3"/>
  <c r="I269" i="3" s="1"/>
  <c r="E270" i="3"/>
  <c r="I270" i="3" s="1"/>
  <c r="E271" i="3"/>
  <c r="I271" i="3" s="1"/>
  <c r="E272" i="3"/>
  <c r="I272" i="3" s="1"/>
  <c r="E273" i="3"/>
  <c r="I273" i="3" s="1"/>
  <c r="E274" i="3"/>
  <c r="I274" i="3" s="1"/>
  <c r="E275" i="3"/>
  <c r="I275" i="3" s="1"/>
  <c r="E276" i="3"/>
  <c r="I276" i="3" s="1"/>
  <c r="E277" i="3"/>
  <c r="I277" i="3" s="1"/>
  <c r="E278" i="3"/>
  <c r="I278" i="3" s="1"/>
  <c r="E279" i="3"/>
  <c r="I279" i="3" s="1"/>
  <c r="E280" i="3"/>
  <c r="I280" i="3" s="1"/>
  <c r="E281" i="3"/>
  <c r="I281" i="3" s="1"/>
  <c r="E282" i="3"/>
  <c r="I282" i="3" s="1"/>
  <c r="E283" i="3"/>
  <c r="I283" i="3" s="1"/>
  <c r="E284" i="3"/>
  <c r="I284" i="3" s="1"/>
  <c r="E285" i="3"/>
  <c r="I285" i="3" s="1"/>
  <c r="E286" i="3"/>
  <c r="I286" i="3" s="1"/>
  <c r="E287" i="3"/>
  <c r="I287" i="3" s="1"/>
  <c r="E288" i="3"/>
  <c r="I288" i="3" s="1"/>
  <c r="E289" i="3"/>
  <c r="I289" i="3" s="1"/>
  <c r="E290" i="3"/>
  <c r="I290" i="3" s="1"/>
  <c r="E291" i="3"/>
  <c r="I291" i="3" s="1"/>
  <c r="E292" i="3"/>
  <c r="I292" i="3" s="1"/>
  <c r="E293" i="3"/>
  <c r="I293" i="3" s="1"/>
  <c r="E294" i="3"/>
  <c r="I294" i="3" s="1"/>
  <c r="E295" i="3"/>
  <c r="I295" i="3" s="1"/>
  <c r="E296" i="3"/>
  <c r="I296" i="3" s="1"/>
  <c r="E297" i="3"/>
  <c r="I297" i="3" s="1"/>
  <c r="E298" i="3"/>
  <c r="I298" i="3" s="1"/>
  <c r="E299" i="3"/>
  <c r="I299" i="3" s="1"/>
  <c r="E300" i="3"/>
  <c r="I300" i="3" s="1"/>
  <c r="E301" i="3"/>
  <c r="I301" i="3" s="1"/>
  <c r="E302" i="3"/>
  <c r="I302" i="3" s="1"/>
  <c r="E303" i="3"/>
  <c r="I303" i="3" s="1"/>
  <c r="E304" i="3"/>
  <c r="I304" i="3" s="1"/>
  <c r="E305" i="3"/>
  <c r="I305" i="3" s="1"/>
  <c r="E306" i="3"/>
  <c r="I306" i="3" s="1"/>
  <c r="E307" i="3"/>
  <c r="I307" i="3" s="1"/>
  <c r="E308" i="3"/>
  <c r="I308" i="3" s="1"/>
  <c r="E309" i="3"/>
  <c r="I309" i="3" s="1"/>
  <c r="E310" i="3"/>
  <c r="I310" i="3" s="1"/>
  <c r="E311" i="3"/>
  <c r="I311" i="3" s="1"/>
  <c r="E312" i="3"/>
  <c r="I312" i="3" s="1"/>
  <c r="E313" i="3"/>
  <c r="I313" i="3" s="1"/>
  <c r="E314" i="3"/>
  <c r="I314" i="3" s="1"/>
  <c r="E315" i="3"/>
  <c r="I315" i="3" s="1"/>
  <c r="E316" i="3"/>
  <c r="I316" i="3" s="1"/>
  <c r="E317" i="3"/>
  <c r="I317" i="3" s="1"/>
  <c r="E318" i="3"/>
  <c r="I318" i="3" s="1"/>
  <c r="E319" i="3"/>
  <c r="I319" i="3" s="1"/>
  <c r="E320" i="3"/>
  <c r="I320" i="3" s="1"/>
  <c r="E321" i="3"/>
  <c r="I321" i="3" s="1"/>
  <c r="E322" i="3"/>
  <c r="I322" i="3" s="1"/>
  <c r="E323" i="3"/>
  <c r="I323" i="3" s="1"/>
  <c r="E324" i="3"/>
  <c r="I324" i="3" s="1"/>
  <c r="E325" i="3"/>
  <c r="I325" i="3" s="1"/>
  <c r="E326" i="3"/>
  <c r="I326" i="3" s="1"/>
  <c r="E327" i="3"/>
  <c r="I327" i="3" s="1"/>
  <c r="E328" i="3"/>
  <c r="I328" i="3" s="1"/>
  <c r="E329" i="3"/>
  <c r="I329" i="3" s="1"/>
  <c r="E330" i="3"/>
  <c r="I330" i="3" s="1"/>
  <c r="E331" i="3"/>
  <c r="I331" i="3" s="1"/>
  <c r="E332" i="3"/>
  <c r="I332" i="3" s="1"/>
  <c r="E333" i="3"/>
  <c r="I333" i="3" s="1"/>
  <c r="E334" i="3"/>
  <c r="I334" i="3" s="1"/>
  <c r="E335" i="3"/>
  <c r="I335" i="3" s="1"/>
  <c r="E336" i="3"/>
  <c r="I336" i="3" s="1"/>
  <c r="E337" i="3"/>
  <c r="I337" i="3" s="1"/>
  <c r="E338" i="3"/>
  <c r="I338" i="3" s="1"/>
  <c r="E339" i="3"/>
  <c r="I339" i="3" s="1"/>
  <c r="E340" i="3"/>
  <c r="I340" i="3" s="1"/>
  <c r="E341" i="3"/>
  <c r="I341" i="3" s="1"/>
  <c r="E342" i="3"/>
  <c r="I342" i="3" s="1"/>
  <c r="E343" i="3"/>
  <c r="I343" i="3" s="1"/>
  <c r="E344" i="3"/>
  <c r="I344" i="3" s="1"/>
  <c r="E345" i="3"/>
  <c r="I345" i="3" s="1"/>
  <c r="E346" i="3"/>
  <c r="I346" i="3" s="1"/>
  <c r="E347" i="3"/>
  <c r="I347" i="3" s="1"/>
  <c r="E348" i="3"/>
  <c r="I348" i="3" s="1"/>
  <c r="E349" i="3"/>
  <c r="I349" i="3" s="1"/>
  <c r="E350" i="3"/>
  <c r="I350" i="3" s="1"/>
  <c r="E351" i="3"/>
  <c r="I351" i="3" s="1"/>
  <c r="E352" i="3"/>
  <c r="I352" i="3" s="1"/>
  <c r="E353" i="3"/>
  <c r="I353" i="3" s="1"/>
  <c r="E354" i="3"/>
  <c r="I354" i="3" s="1"/>
  <c r="E355" i="3"/>
  <c r="I355" i="3" s="1"/>
  <c r="E356" i="3"/>
  <c r="I356" i="3" s="1"/>
  <c r="E357" i="3"/>
  <c r="I357" i="3" s="1"/>
  <c r="E358" i="3"/>
  <c r="I358" i="3" s="1"/>
  <c r="E359" i="3"/>
  <c r="I359" i="3" s="1"/>
  <c r="E360" i="3"/>
  <c r="I360" i="3" s="1"/>
  <c r="E361" i="3"/>
  <c r="I361" i="3" s="1"/>
  <c r="E362" i="3"/>
  <c r="I362" i="3" s="1"/>
  <c r="E363" i="3"/>
  <c r="I363" i="3" s="1"/>
  <c r="E364" i="3"/>
  <c r="I364" i="3" s="1"/>
  <c r="E365" i="3"/>
  <c r="I365" i="3" s="1"/>
  <c r="E366" i="3"/>
  <c r="I366" i="3" s="1"/>
  <c r="E367" i="3"/>
  <c r="I367" i="3" s="1"/>
  <c r="E368" i="3"/>
  <c r="I368" i="3" s="1"/>
  <c r="E369" i="3"/>
  <c r="I369" i="3" s="1"/>
  <c r="E370" i="3"/>
  <c r="I370" i="3" s="1"/>
  <c r="E371" i="3"/>
  <c r="I371" i="3" s="1"/>
  <c r="E372" i="3"/>
  <c r="I372" i="3" s="1"/>
  <c r="E373" i="3"/>
  <c r="I373" i="3" s="1"/>
  <c r="E374" i="3"/>
  <c r="I374" i="3" s="1"/>
  <c r="E375" i="3"/>
  <c r="I375" i="3" s="1"/>
  <c r="E376" i="3"/>
  <c r="I376" i="3" s="1"/>
  <c r="E377" i="3"/>
  <c r="I377" i="3" s="1"/>
  <c r="E378" i="3"/>
  <c r="I378" i="3" s="1"/>
  <c r="E379" i="3"/>
  <c r="I379" i="3" s="1"/>
  <c r="E380" i="3"/>
  <c r="I380" i="3" s="1"/>
  <c r="E381" i="3"/>
  <c r="I381" i="3" s="1"/>
  <c r="E382" i="3"/>
  <c r="I382" i="3" s="1"/>
  <c r="E383" i="3"/>
  <c r="I383" i="3" s="1"/>
  <c r="E384" i="3"/>
  <c r="I384" i="3" s="1"/>
  <c r="E385" i="3"/>
  <c r="I385" i="3" s="1"/>
  <c r="E386" i="3"/>
  <c r="I386" i="3" s="1"/>
  <c r="E387" i="3"/>
  <c r="I387" i="3" s="1"/>
  <c r="E388" i="3"/>
  <c r="I388" i="3" s="1"/>
  <c r="E389" i="3"/>
  <c r="I389" i="3" s="1"/>
  <c r="E390" i="3"/>
  <c r="I390" i="3" s="1"/>
  <c r="E391" i="3"/>
  <c r="I391" i="3" s="1"/>
  <c r="E392" i="3"/>
  <c r="I392" i="3" s="1"/>
  <c r="E393" i="3"/>
  <c r="I393" i="3" s="1"/>
  <c r="E394" i="3"/>
  <c r="I394" i="3" s="1"/>
  <c r="E395" i="3"/>
  <c r="I395" i="3" s="1"/>
  <c r="E396" i="3"/>
  <c r="I396" i="3" s="1"/>
  <c r="E397" i="3"/>
  <c r="I397" i="3" s="1"/>
  <c r="E398" i="3"/>
  <c r="I398" i="3" s="1"/>
  <c r="E399" i="3"/>
  <c r="I399" i="3" s="1"/>
  <c r="E400" i="3"/>
  <c r="I400" i="3" s="1"/>
  <c r="E401" i="3"/>
  <c r="I401" i="3" s="1"/>
  <c r="E402" i="3"/>
  <c r="I402" i="3" s="1"/>
  <c r="E403" i="3"/>
  <c r="I403" i="3" s="1"/>
  <c r="E404" i="3"/>
  <c r="I404" i="3" s="1"/>
  <c r="E405" i="3"/>
  <c r="I405" i="3" s="1"/>
  <c r="E406" i="3"/>
  <c r="I406" i="3" s="1"/>
  <c r="E407" i="3"/>
  <c r="I407" i="3" s="1"/>
  <c r="E408" i="3"/>
  <c r="I408" i="3" s="1"/>
  <c r="E409" i="3"/>
  <c r="I409" i="3" s="1"/>
  <c r="E410" i="3"/>
  <c r="I410" i="3" s="1"/>
  <c r="E411" i="3"/>
  <c r="I411" i="3" s="1"/>
  <c r="E412" i="3"/>
  <c r="I412" i="3" s="1"/>
  <c r="E413" i="3"/>
  <c r="I413" i="3" s="1"/>
  <c r="E414" i="3"/>
  <c r="I414" i="3" s="1"/>
  <c r="E415" i="3"/>
  <c r="I415" i="3" s="1"/>
  <c r="E416" i="3"/>
  <c r="I416" i="3" s="1"/>
  <c r="E417" i="3"/>
  <c r="I417" i="3" s="1"/>
  <c r="E418" i="3"/>
  <c r="I418" i="3" s="1"/>
  <c r="E419" i="3"/>
  <c r="I419" i="3" s="1"/>
  <c r="E420" i="3"/>
  <c r="I420" i="3" s="1"/>
  <c r="E421" i="3"/>
  <c r="I421" i="3" s="1"/>
  <c r="E422" i="3"/>
  <c r="I422" i="3" s="1"/>
  <c r="E423" i="3"/>
  <c r="I423" i="3" s="1"/>
  <c r="E424" i="3"/>
  <c r="I424" i="3" s="1"/>
  <c r="E425" i="3"/>
  <c r="I425" i="3" s="1"/>
  <c r="E426" i="3"/>
  <c r="I426" i="3" s="1"/>
  <c r="E427" i="3"/>
  <c r="I427" i="3" s="1"/>
  <c r="E428" i="3"/>
  <c r="I428" i="3" s="1"/>
  <c r="E429" i="3"/>
  <c r="I429" i="3" s="1"/>
  <c r="E430" i="3"/>
  <c r="I430" i="3" s="1"/>
  <c r="E431" i="3"/>
  <c r="I431" i="3" s="1"/>
  <c r="E432" i="3"/>
  <c r="I432" i="3" s="1"/>
  <c r="E433" i="3"/>
  <c r="I433" i="3" s="1"/>
  <c r="E434" i="3"/>
  <c r="I434" i="3" s="1"/>
  <c r="E435" i="3"/>
  <c r="I435" i="3" s="1"/>
  <c r="E436" i="3"/>
  <c r="I436" i="3" s="1"/>
  <c r="E437" i="3"/>
  <c r="I437" i="3" s="1"/>
  <c r="E438" i="3"/>
  <c r="I438" i="3" s="1"/>
  <c r="E439" i="3"/>
  <c r="I439" i="3" s="1"/>
  <c r="E440" i="3"/>
  <c r="I440" i="3" s="1"/>
  <c r="E441" i="3"/>
  <c r="I441" i="3" s="1"/>
  <c r="E442" i="3"/>
  <c r="I442" i="3" s="1"/>
  <c r="E443" i="3"/>
  <c r="I443" i="3" s="1"/>
  <c r="E444" i="3"/>
  <c r="I444" i="3" s="1"/>
  <c r="E445" i="3"/>
  <c r="I445" i="3" s="1"/>
  <c r="E446" i="3"/>
  <c r="I446" i="3" s="1"/>
  <c r="E447" i="3"/>
  <c r="I447" i="3" s="1"/>
  <c r="E448" i="3"/>
  <c r="I448" i="3" s="1"/>
  <c r="E449" i="3"/>
  <c r="I449" i="3" s="1"/>
  <c r="E450" i="3"/>
  <c r="I450" i="3" s="1"/>
  <c r="E451" i="3"/>
  <c r="I451" i="3" s="1"/>
  <c r="E452" i="3"/>
  <c r="I452" i="3" s="1"/>
  <c r="E453" i="3"/>
  <c r="I453" i="3" s="1"/>
  <c r="E454" i="3"/>
  <c r="I454" i="3" s="1"/>
  <c r="E455" i="3"/>
  <c r="I455" i="3" s="1"/>
  <c r="E456" i="3"/>
  <c r="I456" i="3" s="1"/>
  <c r="E457" i="3"/>
  <c r="I457" i="3" s="1"/>
  <c r="E458" i="3"/>
  <c r="I458" i="3" s="1"/>
  <c r="E459" i="3"/>
  <c r="I459" i="3" s="1"/>
  <c r="E460" i="3"/>
  <c r="I460" i="3" s="1"/>
  <c r="E461" i="3"/>
  <c r="I461" i="3" s="1"/>
  <c r="E462" i="3"/>
  <c r="I462" i="3" s="1"/>
  <c r="E463" i="3"/>
  <c r="I463" i="3" s="1"/>
  <c r="E464" i="3"/>
  <c r="I464" i="3" s="1"/>
  <c r="E465" i="3"/>
  <c r="I465" i="3" s="1"/>
  <c r="E466" i="3"/>
  <c r="I466" i="3" s="1"/>
  <c r="E467" i="3"/>
  <c r="I467" i="3" s="1"/>
  <c r="E468" i="3"/>
  <c r="I468" i="3" s="1"/>
  <c r="E469" i="3"/>
  <c r="I469" i="3" s="1"/>
  <c r="E470" i="3"/>
  <c r="I470" i="3" s="1"/>
  <c r="E471" i="3"/>
  <c r="I471" i="3" s="1"/>
  <c r="E472" i="3"/>
  <c r="I472" i="3" s="1"/>
  <c r="E473" i="3"/>
  <c r="I473" i="3" s="1"/>
  <c r="E474" i="3"/>
  <c r="I474" i="3" s="1"/>
  <c r="E475" i="3"/>
  <c r="I475" i="3" s="1"/>
  <c r="E476" i="3"/>
  <c r="I476" i="3" s="1"/>
  <c r="E477" i="3"/>
  <c r="I477" i="3" s="1"/>
  <c r="E478" i="3"/>
  <c r="I478" i="3" s="1"/>
  <c r="E479" i="3"/>
  <c r="I479" i="3" s="1"/>
  <c r="E480" i="3"/>
  <c r="I480" i="3" s="1"/>
  <c r="E481" i="3"/>
  <c r="I481" i="3" s="1"/>
  <c r="E482" i="3"/>
  <c r="I482" i="3" s="1"/>
  <c r="E483" i="3"/>
  <c r="I483" i="3" s="1"/>
  <c r="E484" i="3"/>
  <c r="I484" i="3" s="1"/>
  <c r="E485" i="3"/>
  <c r="I485" i="3" s="1"/>
  <c r="E486" i="3"/>
  <c r="I486" i="3" s="1"/>
  <c r="E487" i="3"/>
  <c r="I487" i="3" s="1"/>
  <c r="E488" i="3"/>
  <c r="I488" i="3" s="1"/>
  <c r="E489" i="3"/>
  <c r="I489" i="3" s="1"/>
  <c r="E490" i="3"/>
  <c r="I490" i="3" s="1"/>
  <c r="E491" i="3"/>
  <c r="I491" i="3" s="1"/>
  <c r="E492" i="3"/>
  <c r="I492" i="3" s="1"/>
  <c r="E493" i="3"/>
  <c r="I493" i="3" s="1"/>
  <c r="E494" i="3"/>
  <c r="I494" i="3" s="1"/>
  <c r="E495" i="3"/>
  <c r="I495" i="3" s="1"/>
  <c r="E496" i="3"/>
  <c r="I496" i="3" s="1"/>
  <c r="E497" i="3"/>
  <c r="I497" i="3" s="1"/>
  <c r="E498" i="3"/>
  <c r="I498" i="3" s="1"/>
  <c r="E499" i="3"/>
  <c r="I499" i="3" s="1"/>
  <c r="E500" i="3"/>
  <c r="I500" i="3" s="1"/>
  <c r="E501" i="3"/>
  <c r="I501" i="3" s="1"/>
  <c r="E502" i="3"/>
  <c r="I502" i="3" s="1"/>
  <c r="E503" i="3"/>
  <c r="I503" i="3" s="1"/>
  <c r="E504" i="3"/>
  <c r="I504" i="3" s="1"/>
  <c r="E505" i="3"/>
  <c r="I505" i="3" s="1"/>
  <c r="E506" i="3"/>
  <c r="I506" i="3" s="1"/>
  <c r="E507" i="3"/>
  <c r="I507" i="3" s="1"/>
  <c r="E508" i="3"/>
  <c r="I508" i="3" s="1"/>
  <c r="E509" i="3"/>
  <c r="I509" i="3" s="1"/>
  <c r="E510" i="3"/>
  <c r="I510" i="3" s="1"/>
  <c r="E511" i="3"/>
  <c r="I511" i="3" s="1"/>
  <c r="E512" i="3"/>
  <c r="I512" i="3" s="1"/>
  <c r="E513" i="3"/>
  <c r="I513" i="3" s="1"/>
  <c r="E514" i="3"/>
  <c r="I514" i="3" s="1"/>
  <c r="E515" i="3"/>
  <c r="I515" i="3" s="1"/>
  <c r="E516" i="3"/>
  <c r="I516" i="3" s="1"/>
  <c r="E517" i="3"/>
  <c r="I517" i="3" s="1"/>
  <c r="E518" i="3"/>
  <c r="I518" i="3" s="1"/>
  <c r="E519" i="3"/>
  <c r="I519" i="3" s="1"/>
  <c r="E520" i="3"/>
  <c r="I520" i="3" s="1"/>
  <c r="E521" i="3"/>
  <c r="I521" i="3" s="1"/>
  <c r="E522" i="3"/>
  <c r="I522" i="3" s="1"/>
  <c r="E523" i="3"/>
  <c r="I523" i="3" s="1"/>
  <c r="E524" i="3"/>
  <c r="I524" i="3" s="1"/>
  <c r="E525" i="3"/>
  <c r="I525" i="3" s="1"/>
  <c r="E526" i="3"/>
  <c r="I526" i="3" s="1"/>
  <c r="E527" i="3"/>
  <c r="I527" i="3" s="1"/>
  <c r="E528" i="3"/>
  <c r="I528" i="3" s="1"/>
  <c r="E529" i="3"/>
  <c r="I529" i="3" s="1"/>
  <c r="E530" i="3"/>
  <c r="I530" i="3" s="1"/>
  <c r="E531" i="3"/>
  <c r="I531" i="3" s="1"/>
  <c r="E532" i="3"/>
  <c r="I532" i="3" s="1"/>
  <c r="E533" i="3"/>
  <c r="I533" i="3" s="1"/>
  <c r="E534" i="3"/>
  <c r="I534" i="3" s="1"/>
  <c r="E535" i="3"/>
  <c r="I535" i="3" s="1"/>
  <c r="E536" i="3"/>
  <c r="I536" i="3" s="1"/>
  <c r="E537" i="3"/>
  <c r="I537" i="3" s="1"/>
  <c r="E538" i="3"/>
  <c r="I538" i="3" s="1"/>
  <c r="E539" i="3"/>
  <c r="I539" i="3" s="1"/>
  <c r="E540" i="3"/>
  <c r="I540" i="3" s="1"/>
  <c r="E541" i="3"/>
  <c r="I541" i="3" s="1"/>
  <c r="E542" i="3"/>
  <c r="I542" i="3" s="1"/>
  <c r="E543" i="3"/>
  <c r="I543" i="3" s="1"/>
  <c r="E544" i="3"/>
  <c r="I544" i="3" s="1"/>
  <c r="E545" i="3"/>
  <c r="I545" i="3" s="1"/>
  <c r="E546" i="3"/>
  <c r="I546" i="3" s="1"/>
  <c r="E547" i="3"/>
  <c r="I547" i="3" s="1"/>
  <c r="E548" i="3"/>
  <c r="I548" i="3" s="1"/>
  <c r="E549" i="3"/>
  <c r="I549" i="3" s="1"/>
  <c r="E550" i="3"/>
  <c r="I550" i="3" s="1"/>
  <c r="E551" i="3"/>
  <c r="I551" i="3" s="1"/>
  <c r="E552" i="3"/>
  <c r="I552" i="3" s="1"/>
  <c r="E553" i="3"/>
  <c r="I553" i="3" s="1"/>
  <c r="E554" i="3"/>
  <c r="I554" i="3" s="1"/>
  <c r="E555" i="3"/>
  <c r="I555" i="3" s="1"/>
  <c r="E556" i="3"/>
  <c r="I556" i="3" s="1"/>
  <c r="E557" i="3"/>
  <c r="I557" i="3" s="1"/>
  <c r="E558" i="3"/>
  <c r="I558" i="3" s="1"/>
  <c r="E559" i="3"/>
  <c r="I559" i="3" s="1"/>
  <c r="E560" i="3"/>
  <c r="I560" i="3" s="1"/>
  <c r="E561" i="3"/>
  <c r="I561" i="3" s="1"/>
  <c r="E562" i="3"/>
  <c r="I562" i="3" s="1"/>
  <c r="E563" i="3"/>
  <c r="I563" i="3" s="1"/>
  <c r="E564" i="3"/>
  <c r="I564" i="3" s="1"/>
  <c r="E565" i="3"/>
  <c r="I565" i="3" s="1"/>
  <c r="E566" i="3"/>
  <c r="I566" i="3" s="1"/>
  <c r="E567" i="3"/>
  <c r="I567" i="3" s="1"/>
  <c r="E568" i="3"/>
  <c r="I568" i="3" s="1"/>
  <c r="E569" i="3"/>
  <c r="I569" i="3" s="1"/>
  <c r="E570" i="3"/>
  <c r="I570" i="3" s="1"/>
  <c r="E571" i="3"/>
  <c r="I571" i="3" s="1"/>
  <c r="E572" i="3"/>
  <c r="I572" i="3" s="1"/>
  <c r="E573" i="3"/>
  <c r="I573" i="3" s="1"/>
  <c r="E574" i="3"/>
  <c r="I574" i="3" s="1"/>
  <c r="E575" i="3"/>
  <c r="I575" i="3" s="1"/>
  <c r="E576" i="3"/>
  <c r="I576" i="3" s="1"/>
  <c r="E577" i="3"/>
  <c r="I577" i="3" s="1"/>
  <c r="E578" i="3"/>
  <c r="I578" i="3" s="1"/>
  <c r="E579" i="3"/>
  <c r="I579" i="3" s="1"/>
  <c r="E580" i="3"/>
  <c r="I580" i="3" s="1"/>
  <c r="E581" i="3"/>
  <c r="I581" i="3" s="1"/>
  <c r="E582" i="3"/>
  <c r="I582" i="3" s="1"/>
  <c r="E583" i="3"/>
  <c r="I583" i="3" s="1"/>
  <c r="E584" i="3"/>
  <c r="I584" i="3" s="1"/>
  <c r="E585" i="3"/>
  <c r="I585" i="3" s="1"/>
  <c r="E586" i="3"/>
  <c r="I586" i="3" s="1"/>
  <c r="E587" i="3"/>
  <c r="I587" i="3" s="1"/>
  <c r="E588" i="3"/>
  <c r="I588" i="3" s="1"/>
  <c r="E589" i="3"/>
  <c r="I589" i="3" s="1"/>
  <c r="E590" i="3"/>
  <c r="I590" i="3" s="1"/>
  <c r="E591" i="3"/>
  <c r="I591" i="3" s="1"/>
  <c r="E592" i="3"/>
  <c r="I592" i="3" s="1"/>
  <c r="E593" i="3"/>
  <c r="I593" i="3" s="1"/>
  <c r="E594" i="3"/>
  <c r="I594" i="3" s="1"/>
  <c r="E595" i="3"/>
  <c r="I595" i="3" s="1"/>
  <c r="E596" i="3"/>
  <c r="I596" i="3" s="1"/>
  <c r="E597" i="3"/>
  <c r="I597" i="3" s="1"/>
  <c r="E598" i="3"/>
  <c r="I598" i="3" s="1"/>
  <c r="E599" i="3"/>
  <c r="I599" i="3" s="1"/>
  <c r="E600" i="3"/>
  <c r="I600" i="3" s="1"/>
  <c r="E601" i="3"/>
  <c r="I601" i="3" s="1"/>
  <c r="E602" i="3"/>
  <c r="I602" i="3" s="1"/>
  <c r="E603" i="3"/>
  <c r="I603" i="3" s="1"/>
  <c r="E604" i="3"/>
  <c r="I604" i="3" s="1"/>
  <c r="E605" i="3"/>
  <c r="I605" i="3" s="1"/>
  <c r="E606" i="3"/>
  <c r="I606" i="3" s="1"/>
  <c r="E607" i="3"/>
  <c r="I607" i="3" s="1"/>
  <c r="E608" i="3"/>
  <c r="I608" i="3" s="1"/>
  <c r="E609" i="3"/>
  <c r="I609" i="3" s="1"/>
  <c r="E610" i="3"/>
  <c r="I610" i="3" s="1"/>
  <c r="E611" i="3"/>
  <c r="I611" i="3" s="1"/>
  <c r="E612" i="3"/>
  <c r="I612" i="3" s="1"/>
  <c r="E613" i="3"/>
  <c r="I613" i="3" s="1"/>
  <c r="E614" i="3"/>
  <c r="I614" i="3" s="1"/>
  <c r="E615" i="3"/>
  <c r="I615" i="3" s="1"/>
  <c r="E616" i="3"/>
  <c r="I616" i="3" s="1"/>
  <c r="E617" i="3"/>
  <c r="I617" i="3" s="1"/>
  <c r="E618" i="3"/>
  <c r="I618" i="3" s="1"/>
  <c r="E619" i="3"/>
  <c r="I619" i="3" s="1"/>
  <c r="E620" i="3"/>
  <c r="I620" i="3" s="1"/>
  <c r="E621" i="3"/>
  <c r="I621" i="3" s="1"/>
  <c r="E622" i="3"/>
  <c r="I622" i="3" s="1"/>
  <c r="E623" i="3"/>
  <c r="I623" i="3" s="1"/>
  <c r="E624" i="3"/>
  <c r="I624" i="3" s="1"/>
  <c r="E625" i="3"/>
  <c r="I625" i="3" s="1"/>
  <c r="E626" i="3"/>
  <c r="I626" i="3" s="1"/>
  <c r="E627" i="3"/>
  <c r="I627" i="3" s="1"/>
  <c r="E628" i="3"/>
  <c r="I628" i="3" s="1"/>
  <c r="E629" i="3"/>
  <c r="I629" i="3" s="1"/>
  <c r="E630" i="3"/>
  <c r="I630" i="3" s="1"/>
  <c r="E631" i="3"/>
  <c r="I631" i="3" s="1"/>
  <c r="E632" i="3"/>
  <c r="I632" i="3" s="1"/>
  <c r="E633" i="3"/>
  <c r="I633" i="3" s="1"/>
  <c r="E634" i="3"/>
  <c r="I634" i="3" s="1"/>
  <c r="E635" i="3"/>
  <c r="I635" i="3" s="1"/>
  <c r="E636" i="3"/>
  <c r="I636" i="3" s="1"/>
  <c r="E637" i="3"/>
  <c r="I637" i="3" s="1"/>
  <c r="E638" i="3"/>
  <c r="I638" i="3" s="1"/>
  <c r="E639" i="3"/>
  <c r="I639" i="3" s="1"/>
  <c r="E640" i="3"/>
  <c r="I640" i="3" s="1"/>
  <c r="E641" i="3"/>
  <c r="I641" i="3" s="1"/>
  <c r="E642" i="3"/>
  <c r="I642" i="3" s="1"/>
  <c r="E643" i="3"/>
  <c r="I643" i="3" s="1"/>
  <c r="E644" i="3"/>
  <c r="I644" i="3" s="1"/>
  <c r="E645" i="3"/>
  <c r="I645" i="3" s="1"/>
  <c r="E646" i="3"/>
  <c r="I646" i="3" s="1"/>
  <c r="E647" i="3"/>
  <c r="I647" i="3" s="1"/>
  <c r="E648" i="3"/>
  <c r="I648" i="3" s="1"/>
  <c r="E649" i="3"/>
  <c r="I649" i="3" s="1"/>
  <c r="E650" i="3"/>
  <c r="I650" i="3" s="1"/>
  <c r="E651" i="3"/>
  <c r="I651" i="3" s="1"/>
  <c r="E652" i="3"/>
  <c r="I652" i="3" s="1"/>
  <c r="E653" i="3"/>
  <c r="I653" i="3" s="1"/>
  <c r="E654" i="3"/>
  <c r="I654" i="3" s="1"/>
  <c r="E655" i="3"/>
  <c r="I655" i="3" s="1"/>
  <c r="E656" i="3"/>
  <c r="I656" i="3" s="1"/>
  <c r="E657" i="3"/>
  <c r="I657" i="3" s="1"/>
  <c r="E658" i="3"/>
  <c r="I658" i="3" s="1"/>
  <c r="E659" i="3"/>
  <c r="I659" i="3" s="1"/>
  <c r="E660" i="3"/>
  <c r="I660" i="3" s="1"/>
  <c r="E661" i="3"/>
  <c r="I661" i="3" s="1"/>
  <c r="E662" i="3"/>
  <c r="I662" i="3" s="1"/>
  <c r="E663" i="3"/>
  <c r="I663" i="3" s="1"/>
  <c r="E664" i="3"/>
  <c r="I664" i="3" s="1"/>
  <c r="E665" i="3"/>
  <c r="I665" i="3" s="1"/>
  <c r="E666" i="3"/>
  <c r="I666" i="3" s="1"/>
  <c r="E667" i="3"/>
  <c r="I667" i="3" s="1"/>
  <c r="E668" i="3"/>
  <c r="I668" i="3" s="1"/>
  <c r="E669" i="3"/>
  <c r="I669" i="3" s="1"/>
  <c r="E670" i="3"/>
  <c r="I670" i="3" s="1"/>
  <c r="E671" i="3"/>
  <c r="I671" i="3" s="1"/>
  <c r="E672" i="3"/>
  <c r="I672" i="3" s="1"/>
  <c r="E673" i="3"/>
  <c r="I673" i="3" s="1"/>
  <c r="E674" i="3"/>
  <c r="I674" i="3" s="1"/>
  <c r="E675" i="3"/>
  <c r="I675" i="3" s="1"/>
  <c r="E676" i="3"/>
  <c r="I676" i="3" s="1"/>
  <c r="E677" i="3"/>
  <c r="I677" i="3" s="1"/>
  <c r="E678" i="3"/>
  <c r="I678" i="3" s="1"/>
  <c r="E679" i="3"/>
  <c r="I679" i="3" s="1"/>
  <c r="E680" i="3"/>
  <c r="I680" i="3" s="1"/>
  <c r="E681" i="3"/>
  <c r="I681" i="3" s="1"/>
  <c r="E682" i="3"/>
  <c r="I682" i="3" s="1"/>
  <c r="E683" i="3"/>
  <c r="I683" i="3" s="1"/>
  <c r="E684" i="3"/>
  <c r="I684" i="3" s="1"/>
  <c r="E685" i="3"/>
  <c r="I685" i="3" s="1"/>
  <c r="E686" i="3"/>
  <c r="I686" i="3" s="1"/>
  <c r="E687" i="3"/>
  <c r="I687" i="3" s="1"/>
  <c r="E688" i="3"/>
  <c r="I688" i="3" s="1"/>
  <c r="E689" i="3"/>
  <c r="I689" i="3" s="1"/>
  <c r="E690" i="3"/>
  <c r="I690" i="3" s="1"/>
  <c r="E691" i="3"/>
  <c r="I691" i="3" s="1"/>
  <c r="E692" i="3"/>
  <c r="I692" i="3" s="1"/>
  <c r="E693" i="3"/>
  <c r="I693" i="3" s="1"/>
  <c r="E694" i="3"/>
  <c r="I694" i="3" s="1"/>
  <c r="E695" i="3"/>
  <c r="I695" i="3" s="1"/>
  <c r="E696" i="3"/>
  <c r="I696" i="3" s="1"/>
  <c r="E697" i="3"/>
  <c r="I697" i="3" s="1"/>
  <c r="E698" i="3"/>
  <c r="I698" i="3" s="1"/>
  <c r="E699" i="3"/>
  <c r="I699" i="3" s="1"/>
  <c r="E700" i="3"/>
  <c r="I700" i="3" s="1"/>
  <c r="E701" i="3"/>
  <c r="I701" i="3" s="1"/>
  <c r="E702" i="3"/>
  <c r="I702" i="3" s="1"/>
  <c r="E703" i="3"/>
  <c r="I703" i="3" s="1"/>
  <c r="E704" i="3"/>
  <c r="I704" i="3" s="1"/>
  <c r="E705" i="3"/>
  <c r="I705" i="3" s="1"/>
  <c r="E706" i="3"/>
  <c r="I706" i="3" s="1"/>
  <c r="E707" i="3"/>
  <c r="I707" i="3" s="1"/>
  <c r="E708" i="3"/>
  <c r="I708" i="3" s="1"/>
  <c r="E709" i="3"/>
  <c r="I709" i="3" s="1"/>
  <c r="E710" i="3"/>
  <c r="I710" i="3" s="1"/>
  <c r="E711" i="3"/>
  <c r="I711" i="3" s="1"/>
  <c r="E712" i="3"/>
  <c r="I712" i="3" s="1"/>
  <c r="E713" i="3"/>
  <c r="I713" i="3" s="1"/>
  <c r="E714" i="3"/>
  <c r="I714" i="3" s="1"/>
  <c r="E715" i="3"/>
  <c r="I715" i="3" s="1"/>
  <c r="E716" i="3"/>
  <c r="I716" i="3" s="1"/>
  <c r="E717" i="3"/>
  <c r="I717" i="3" s="1"/>
  <c r="E718" i="3"/>
  <c r="I718" i="3" s="1"/>
  <c r="E719" i="3"/>
  <c r="I719" i="3" s="1"/>
  <c r="E720" i="3"/>
  <c r="I720" i="3" s="1"/>
  <c r="E721" i="3"/>
  <c r="I721" i="3" s="1"/>
  <c r="E722" i="3"/>
  <c r="I722" i="3" s="1"/>
  <c r="E723" i="3"/>
  <c r="I723" i="3" s="1"/>
  <c r="E724" i="3"/>
  <c r="I724" i="3" s="1"/>
  <c r="E725" i="3"/>
  <c r="I725" i="3" s="1"/>
  <c r="E726" i="3"/>
  <c r="I726" i="3" s="1"/>
  <c r="E727" i="3"/>
  <c r="I727" i="3" s="1"/>
  <c r="E728" i="3"/>
  <c r="I728" i="3" s="1"/>
  <c r="E729" i="3"/>
  <c r="I729" i="3" s="1"/>
  <c r="E730" i="3"/>
  <c r="I730" i="3" s="1"/>
  <c r="E731" i="3"/>
  <c r="I731" i="3" s="1"/>
  <c r="E732" i="3"/>
  <c r="I732" i="3" s="1"/>
  <c r="E733" i="3"/>
  <c r="I733" i="3" s="1"/>
  <c r="E734" i="3"/>
  <c r="I734" i="3" s="1"/>
  <c r="E735" i="3"/>
  <c r="I735" i="3" s="1"/>
  <c r="E736" i="3"/>
  <c r="I736" i="3" s="1"/>
  <c r="E737" i="3"/>
  <c r="I737" i="3" s="1"/>
  <c r="E738" i="3"/>
  <c r="I738" i="3" s="1"/>
  <c r="E739" i="3"/>
  <c r="I739" i="3" s="1"/>
  <c r="E740" i="3"/>
  <c r="I740" i="3" s="1"/>
  <c r="E741" i="3"/>
  <c r="I741" i="3" s="1"/>
  <c r="E742" i="3"/>
  <c r="I742" i="3" s="1"/>
  <c r="E743" i="3"/>
  <c r="I743" i="3" s="1"/>
  <c r="E744" i="3"/>
  <c r="I744" i="3" s="1"/>
  <c r="E745" i="3"/>
  <c r="I745" i="3" s="1"/>
  <c r="E746" i="3"/>
  <c r="I746" i="3" s="1"/>
  <c r="E747" i="3"/>
  <c r="I747" i="3" s="1"/>
  <c r="E748" i="3"/>
  <c r="I748" i="3" s="1"/>
  <c r="E749" i="3"/>
  <c r="I749" i="3" s="1"/>
  <c r="E750" i="3"/>
  <c r="I750" i="3" s="1"/>
  <c r="E751" i="3"/>
  <c r="I751" i="3" s="1"/>
  <c r="E752" i="3"/>
  <c r="I752" i="3" s="1"/>
  <c r="E753" i="3"/>
  <c r="I753" i="3" s="1"/>
  <c r="E754" i="3"/>
  <c r="I754" i="3" s="1"/>
  <c r="E755" i="3"/>
  <c r="I755" i="3" s="1"/>
  <c r="E756" i="3"/>
  <c r="I756" i="3" s="1"/>
  <c r="E757" i="3"/>
  <c r="I757" i="3" s="1"/>
  <c r="E758" i="3"/>
  <c r="I758" i="3" s="1"/>
  <c r="E759" i="3"/>
  <c r="I759" i="3" s="1"/>
  <c r="E760" i="3"/>
  <c r="I760" i="3" s="1"/>
  <c r="E761" i="3"/>
  <c r="I761" i="3" s="1"/>
  <c r="E762" i="3"/>
  <c r="I762" i="3" s="1"/>
  <c r="E763" i="3"/>
  <c r="I763" i="3" s="1"/>
  <c r="E764" i="3"/>
  <c r="I764" i="3" s="1"/>
  <c r="E765" i="3"/>
  <c r="I765" i="3" s="1"/>
  <c r="E766" i="3"/>
  <c r="I766" i="3" s="1"/>
  <c r="E767" i="3"/>
  <c r="I767" i="3" s="1"/>
  <c r="E768" i="3"/>
  <c r="I768" i="3" s="1"/>
  <c r="E769" i="3"/>
  <c r="I769" i="3" s="1"/>
  <c r="E770" i="3"/>
  <c r="I770" i="3" s="1"/>
  <c r="E771" i="3"/>
  <c r="I771" i="3" s="1"/>
  <c r="E772" i="3"/>
  <c r="I772" i="3" s="1"/>
  <c r="E773" i="3"/>
  <c r="I773" i="3" s="1"/>
  <c r="E774" i="3"/>
  <c r="I774" i="3" s="1"/>
  <c r="E775" i="3"/>
  <c r="I775" i="3" s="1"/>
  <c r="E776" i="3"/>
  <c r="I776" i="3" s="1"/>
  <c r="E777" i="3"/>
  <c r="I777" i="3" s="1"/>
  <c r="E778" i="3"/>
  <c r="I778" i="3" s="1"/>
  <c r="E779" i="3"/>
  <c r="I779" i="3" s="1"/>
  <c r="E780" i="3"/>
  <c r="I780" i="3" s="1"/>
  <c r="E781" i="3"/>
  <c r="I781" i="3" s="1"/>
  <c r="E782" i="3"/>
  <c r="I782" i="3" s="1"/>
  <c r="E783" i="3"/>
  <c r="I783" i="3" s="1"/>
  <c r="E784" i="3"/>
  <c r="I784" i="3" s="1"/>
  <c r="E785" i="3"/>
  <c r="I785" i="3" s="1"/>
  <c r="E786" i="3"/>
  <c r="I786" i="3" s="1"/>
  <c r="E787" i="3"/>
  <c r="I787" i="3" s="1"/>
  <c r="E788" i="3"/>
  <c r="I788" i="3" s="1"/>
  <c r="E789" i="3"/>
  <c r="I789" i="3" s="1"/>
  <c r="E790" i="3"/>
  <c r="I790" i="3" s="1"/>
  <c r="E791" i="3"/>
  <c r="I791" i="3" s="1"/>
  <c r="E792" i="3"/>
  <c r="I792" i="3" s="1"/>
  <c r="E793" i="3"/>
  <c r="I793" i="3" s="1"/>
  <c r="E794" i="3"/>
  <c r="I794" i="3" s="1"/>
  <c r="E795" i="3"/>
  <c r="I795" i="3" s="1"/>
  <c r="E796" i="3"/>
  <c r="I796" i="3" s="1"/>
  <c r="E797" i="3"/>
  <c r="I797" i="3" s="1"/>
  <c r="E798" i="3"/>
  <c r="I798" i="3" s="1"/>
  <c r="E799" i="3"/>
  <c r="I799" i="3" s="1"/>
  <c r="E800" i="3"/>
  <c r="I800" i="3" s="1"/>
  <c r="E801" i="3"/>
  <c r="I801" i="3" s="1"/>
  <c r="E802" i="3"/>
  <c r="I802" i="3" s="1"/>
  <c r="E803" i="3"/>
  <c r="I803" i="3" s="1"/>
  <c r="E804" i="3"/>
  <c r="I804" i="3" s="1"/>
  <c r="E805" i="3"/>
  <c r="I805" i="3" s="1"/>
  <c r="E806" i="3"/>
  <c r="I806" i="3" s="1"/>
  <c r="E807" i="3"/>
  <c r="I807" i="3" s="1"/>
  <c r="E808" i="3"/>
  <c r="I808" i="3" s="1"/>
  <c r="E809" i="3"/>
  <c r="I809" i="3" s="1"/>
  <c r="E810" i="3"/>
  <c r="I810" i="3" s="1"/>
  <c r="E811" i="3"/>
  <c r="I811" i="3" s="1"/>
  <c r="E812" i="3"/>
  <c r="I812" i="3" s="1"/>
  <c r="E813" i="3"/>
  <c r="I813" i="3" s="1"/>
  <c r="E814" i="3"/>
  <c r="I814" i="3" s="1"/>
  <c r="E815" i="3"/>
  <c r="I815" i="3" s="1"/>
  <c r="E816" i="3"/>
  <c r="I816" i="3" s="1"/>
  <c r="E817" i="3"/>
  <c r="I817" i="3" s="1"/>
  <c r="E818" i="3"/>
  <c r="I818" i="3" s="1"/>
  <c r="E819" i="3"/>
  <c r="I819" i="3" s="1"/>
  <c r="E820" i="3"/>
  <c r="I820" i="3" s="1"/>
  <c r="E821" i="3"/>
  <c r="I821" i="3" s="1"/>
  <c r="E822" i="3"/>
  <c r="I822" i="3" s="1"/>
  <c r="E823" i="3"/>
  <c r="I823" i="3" s="1"/>
  <c r="E824" i="3"/>
  <c r="I824" i="3" s="1"/>
  <c r="E825" i="3"/>
  <c r="I825" i="3" s="1"/>
  <c r="E826" i="3"/>
  <c r="I826" i="3" s="1"/>
  <c r="E827" i="3"/>
  <c r="I827" i="3" s="1"/>
  <c r="E828" i="3"/>
  <c r="I828" i="3" s="1"/>
  <c r="E829" i="3"/>
  <c r="I829" i="3" s="1"/>
  <c r="E830" i="3"/>
  <c r="I830" i="3" s="1"/>
  <c r="E831" i="3"/>
  <c r="I831" i="3" s="1"/>
  <c r="E832" i="3"/>
  <c r="I832" i="3" s="1"/>
  <c r="E833" i="3"/>
  <c r="I833" i="3" s="1"/>
  <c r="E834" i="3"/>
  <c r="I834" i="3" s="1"/>
  <c r="E835" i="3"/>
  <c r="I835" i="3" s="1"/>
  <c r="E836" i="3"/>
  <c r="I836" i="3" s="1"/>
  <c r="E837" i="3"/>
  <c r="I837" i="3" s="1"/>
  <c r="E838" i="3"/>
  <c r="I838" i="3" s="1"/>
  <c r="E839" i="3"/>
  <c r="I839" i="3" s="1"/>
  <c r="E840" i="3"/>
  <c r="I840" i="3" s="1"/>
  <c r="E841" i="3"/>
  <c r="I841" i="3" s="1"/>
  <c r="E842" i="3"/>
  <c r="I842" i="3" s="1"/>
  <c r="E843" i="3"/>
  <c r="I843" i="3" s="1"/>
  <c r="E844" i="3"/>
  <c r="I844" i="3" s="1"/>
  <c r="E845" i="3"/>
  <c r="I845" i="3" s="1"/>
  <c r="E846" i="3"/>
  <c r="I846" i="3" s="1"/>
  <c r="E847" i="3"/>
  <c r="I847" i="3" s="1"/>
  <c r="E848" i="3"/>
  <c r="I848" i="3" s="1"/>
  <c r="E849" i="3"/>
  <c r="I849" i="3" s="1"/>
  <c r="E850" i="3"/>
  <c r="I850" i="3" s="1"/>
  <c r="E851" i="3"/>
  <c r="I851" i="3" s="1"/>
  <c r="E852" i="3"/>
  <c r="I852" i="3" s="1"/>
  <c r="E853" i="3"/>
  <c r="I853" i="3" s="1"/>
  <c r="E854" i="3"/>
  <c r="I854" i="3" s="1"/>
  <c r="E855" i="3"/>
  <c r="I855" i="3" s="1"/>
  <c r="E856" i="3"/>
  <c r="I856" i="3" s="1"/>
  <c r="E857" i="3"/>
  <c r="I857" i="3" s="1"/>
  <c r="E858" i="3"/>
  <c r="I858" i="3" s="1"/>
  <c r="E859" i="3"/>
  <c r="I859" i="3" s="1"/>
  <c r="E860" i="3"/>
  <c r="I860" i="3" s="1"/>
  <c r="E861" i="3"/>
  <c r="I861" i="3" s="1"/>
  <c r="E862" i="3"/>
  <c r="I862" i="3" s="1"/>
  <c r="E863" i="3"/>
  <c r="I863" i="3" s="1"/>
  <c r="E864" i="3"/>
  <c r="I864" i="3" s="1"/>
  <c r="E865" i="3"/>
  <c r="I865" i="3" s="1"/>
  <c r="E866" i="3"/>
  <c r="I866" i="3" s="1"/>
  <c r="E867" i="3"/>
  <c r="I867" i="3" s="1"/>
  <c r="E868" i="3"/>
  <c r="I868" i="3" s="1"/>
  <c r="E869" i="3"/>
  <c r="I869" i="3" s="1"/>
  <c r="E870" i="3"/>
  <c r="I870" i="3" s="1"/>
  <c r="E871" i="3"/>
  <c r="I871" i="3" s="1"/>
  <c r="E872" i="3"/>
  <c r="I872" i="3" s="1"/>
  <c r="E873" i="3"/>
  <c r="I873" i="3" s="1"/>
  <c r="E874" i="3"/>
  <c r="I874" i="3" s="1"/>
  <c r="E875" i="3"/>
  <c r="I875" i="3" s="1"/>
  <c r="E876" i="3"/>
  <c r="I876" i="3" s="1"/>
  <c r="E877" i="3"/>
  <c r="I877" i="3" s="1"/>
  <c r="E878" i="3"/>
  <c r="I878" i="3" s="1"/>
  <c r="E879" i="3"/>
  <c r="I879" i="3" s="1"/>
  <c r="E880" i="3"/>
  <c r="I880" i="3" s="1"/>
  <c r="E881" i="3"/>
  <c r="I881" i="3" s="1"/>
  <c r="E882" i="3"/>
  <c r="I882" i="3" s="1"/>
  <c r="E883" i="3"/>
  <c r="I883" i="3" s="1"/>
  <c r="E884" i="3"/>
  <c r="I884" i="3" s="1"/>
  <c r="E885" i="3"/>
  <c r="I885" i="3" s="1"/>
  <c r="E886" i="3"/>
  <c r="I886" i="3" s="1"/>
  <c r="E887" i="3"/>
  <c r="I887" i="3" s="1"/>
  <c r="E888" i="3"/>
  <c r="I888" i="3" s="1"/>
  <c r="E889" i="3"/>
  <c r="I889" i="3" s="1"/>
  <c r="E890" i="3"/>
  <c r="I890" i="3" s="1"/>
  <c r="E891" i="3"/>
  <c r="I891" i="3" s="1"/>
  <c r="E892" i="3"/>
  <c r="I892" i="3" s="1"/>
  <c r="E893" i="3"/>
  <c r="I893" i="3" s="1"/>
  <c r="E894" i="3"/>
  <c r="I894" i="3" s="1"/>
  <c r="E895" i="3"/>
  <c r="I895" i="3" s="1"/>
  <c r="E896" i="3"/>
  <c r="I896" i="3" s="1"/>
  <c r="E897" i="3"/>
  <c r="I897" i="3" s="1"/>
  <c r="E898" i="3"/>
  <c r="I898" i="3" s="1"/>
  <c r="E899" i="3"/>
  <c r="I899" i="3" s="1"/>
  <c r="E900" i="3"/>
  <c r="I900" i="3" s="1"/>
  <c r="E901" i="3"/>
  <c r="I901" i="3" s="1"/>
  <c r="E902" i="3"/>
  <c r="I902" i="3" s="1"/>
  <c r="E903" i="3"/>
  <c r="I903" i="3" s="1"/>
  <c r="E904" i="3"/>
  <c r="I904" i="3" s="1"/>
  <c r="E905" i="3"/>
  <c r="I905" i="3" s="1"/>
  <c r="E906" i="3"/>
  <c r="I906" i="3" s="1"/>
  <c r="E907" i="3"/>
  <c r="I907" i="3" s="1"/>
  <c r="E908" i="3"/>
  <c r="I908" i="3" s="1"/>
  <c r="E909" i="3"/>
  <c r="I909" i="3" s="1"/>
  <c r="E910" i="3"/>
  <c r="I910" i="3" s="1"/>
  <c r="E911" i="3"/>
  <c r="I911" i="3" s="1"/>
  <c r="E912" i="3"/>
  <c r="I912" i="3" s="1"/>
  <c r="E913" i="3"/>
  <c r="I913" i="3" s="1"/>
  <c r="E914" i="3"/>
  <c r="I914" i="3" s="1"/>
  <c r="E915" i="3"/>
  <c r="I915" i="3" s="1"/>
  <c r="E916" i="3"/>
  <c r="I916" i="3" s="1"/>
  <c r="E917" i="3"/>
  <c r="I917" i="3" s="1"/>
  <c r="E918" i="3"/>
  <c r="I918" i="3" s="1"/>
  <c r="E919" i="3"/>
  <c r="I919" i="3" s="1"/>
  <c r="E920" i="3"/>
  <c r="I920" i="3" s="1"/>
  <c r="E921" i="3"/>
  <c r="I921" i="3" s="1"/>
  <c r="E922" i="3"/>
  <c r="I922" i="3" s="1"/>
  <c r="E923" i="3"/>
  <c r="I923" i="3" s="1"/>
  <c r="E924" i="3"/>
  <c r="I924" i="3" s="1"/>
  <c r="E925" i="3"/>
  <c r="I925" i="3" s="1"/>
  <c r="E926" i="3"/>
  <c r="I926" i="3" s="1"/>
  <c r="E927" i="3"/>
  <c r="I927" i="3" s="1"/>
  <c r="E928" i="3"/>
  <c r="I928" i="3" s="1"/>
  <c r="E929" i="3"/>
  <c r="I929" i="3" s="1"/>
  <c r="E930" i="3"/>
  <c r="I930" i="3" s="1"/>
  <c r="E931" i="3"/>
  <c r="I931" i="3" s="1"/>
  <c r="E932" i="3"/>
  <c r="I932" i="3" s="1"/>
  <c r="E933" i="3"/>
  <c r="I933" i="3" s="1"/>
  <c r="E934" i="3"/>
  <c r="I934" i="3" s="1"/>
  <c r="E935" i="3"/>
  <c r="I935" i="3" s="1"/>
  <c r="E936" i="3"/>
  <c r="I936" i="3" s="1"/>
  <c r="E937" i="3"/>
  <c r="I937" i="3" s="1"/>
  <c r="E938" i="3"/>
  <c r="I938" i="3" s="1"/>
  <c r="E939" i="3"/>
  <c r="I939" i="3" s="1"/>
  <c r="E940" i="3"/>
  <c r="I940" i="3" s="1"/>
  <c r="E941" i="3"/>
  <c r="I941" i="3" s="1"/>
  <c r="E942" i="3"/>
  <c r="I942" i="3" s="1"/>
  <c r="E943" i="3"/>
  <c r="I943" i="3" s="1"/>
  <c r="E944" i="3"/>
  <c r="I944" i="3" s="1"/>
  <c r="E945" i="3"/>
  <c r="I945" i="3" s="1"/>
  <c r="E946" i="3"/>
  <c r="I946" i="3" s="1"/>
  <c r="E947" i="3"/>
  <c r="I947" i="3" s="1"/>
  <c r="E948" i="3"/>
  <c r="I948" i="3" s="1"/>
  <c r="E949" i="3"/>
  <c r="I949" i="3" s="1"/>
  <c r="E950" i="3"/>
  <c r="I950" i="3" s="1"/>
  <c r="E951" i="3"/>
  <c r="I951" i="3" s="1"/>
  <c r="E952" i="3"/>
  <c r="I952" i="3" s="1"/>
  <c r="E953" i="3"/>
  <c r="I953" i="3" s="1"/>
  <c r="E954" i="3"/>
  <c r="I954" i="3" s="1"/>
  <c r="E955" i="3"/>
  <c r="I955" i="3" s="1"/>
  <c r="E956" i="3"/>
  <c r="I956" i="3" s="1"/>
  <c r="E957" i="3"/>
  <c r="I957" i="3" s="1"/>
  <c r="E958" i="3"/>
  <c r="I958" i="3" s="1"/>
  <c r="E959" i="3"/>
  <c r="I959" i="3" s="1"/>
  <c r="E960" i="3"/>
  <c r="I960" i="3" s="1"/>
  <c r="E961" i="3"/>
  <c r="I961" i="3" s="1"/>
  <c r="E962" i="3"/>
  <c r="I962" i="3" s="1"/>
  <c r="E963" i="3"/>
  <c r="I963" i="3" s="1"/>
  <c r="E964" i="3"/>
  <c r="I964" i="3" s="1"/>
  <c r="E965" i="3"/>
  <c r="I965" i="3" s="1"/>
  <c r="E966" i="3"/>
  <c r="I966" i="3" s="1"/>
  <c r="E967" i="3"/>
  <c r="I967" i="3" s="1"/>
  <c r="E968" i="3"/>
  <c r="I968" i="3" s="1"/>
  <c r="E969" i="3"/>
  <c r="I969" i="3" s="1"/>
  <c r="E970" i="3"/>
  <c r="I970" i="3" s="1"/>
  <c r="E971" i="3"/>
  <c r="I971" i="3" s="1"/>
  <c r="E972" i="3"/>
  <c r="I972" i="3" s="1"/>
  <c r="E973" i="3"/>
  <c r="I973" i="3" s="1"/>
  <c r="E974" i="3"/>
  <c r="I974" i="3" s="1"/>
  <c r="E975" i="3"/>
  <c r="I975" i="3" s="1"/>
  <c r="E976" i="3"/>
  <c r="I976" i="3" s="1"/>
  <c r="E977" i="3"/>
  <c r="I977" i="3" s="1"/>
  <c r="E978" i="3"/>
  <c r="I978" i="3" s="1"/>
  <c r="E979" i="3"/>
  <c r="I979" i="3" s="1"/>
  <c r="E980" i="3"/>
  <c r="I980" i="3" s="1"/>
  <c r="E981" i="3"/>
  <c r="I981" i="3" s="1"/>
  <c r="E982" i="3"/>
  <c r="I982" i="3" s="1"/>
  <c r="E983" i="3"/>
  <c r="I983" i="3" s="1"/>
  <c r="E984" i="3"/>
  <c r="I984" i="3" s="1"/>
  <c r="E985" i="3"/>
  <c r="I985" i="3" s="1"/>
  <c r="E986" i="3"/>
  <c r="I986" i="3" s="1"/>
  <c r="E987" i="3"/>
  <c r="I987" i="3" s="1"/>
  <c r="E988" i="3"/>
  <c r="I988" i="3" s="1"/>
  <c r="E989" i="3"/>
  <c r="I989" i="3" s="1"/>
  <c r="E990" i="3"/>
  <c r="I990" i="3" s="1"/>
  <c r="E991" i="3"/>
  <c r="I991" i="3" s="1"/>
  <c r="E992" i="3"/>
  <c r="I992" i="3" s="1"/>
  <c r="E993" i="3"/>
  <c r="I993" i="3" s="1"/>
  <c r="E994" i="3"/>
  <c r="I994" i="3" s="1"/>
  <c r="E995" i="3"/>
  <c r="I995" i="3" s="1"/>
  <c r="E996" i="3"/>
  <c r="I996" i="3" s="1"/>
  <c r="E997" i="3"/>
  <c r="I997" i="3" s="1"/>
  <c r="E998" i="3"/>
  <c r="I998" i="3" s="1"/>
  <c r="E999" i="3"/>
  <c r="I999" i="3" s="1"/>
  <c r="E1000" i="3"/>
  <c r="I1000" i="3" s="1"/>
  <c r="E1001" i="3"/>
  <c r="I1001" i="3" s="1"/>
  <c r="E1002" i="3"/>
  <c r="I1002" i="3" s="1"/>
  <c r="E1003" i="3"/>
  <c r="I1003" i="3" s="1"/>
  <c r="E1004" i="3"/>
  <c r="I1004" i="3" s="1"/>
  <c r="E1005" i="3"/>
  <c r="I1005" i="3" s="1"/>
  <c r="E1006" i="3"/>
  <c r="I1006" i="3" s="1"/>
  <c r="E1007" i="3"/>
  <c r="I1007" i="3" s="1"/>
  <c r="E1008" i="3"/>
  <c r="I1008" i="3" s="1"/>
  <c r="E1009" i="3"/>
  <c r="I1009" i="3" s="1"/>
  <c r="E1010" i="3"/>
  <c r="I1010" i="3" s="1"/>
  <c r="E1011" i="3"/>
  <c r="I1011" i="3" s="1"/>
  <c r="E1012" i="3"/>
  <c r="I1012" i="3" s="1"/>
  <c r="E1013" i="3"/>
  <c r="I1013" i="3" s="1"/>
  <c r="E1014" i="3"/>
  <c r="I1014" i="3" s="1"/>
  <c r="E1015" i="3"/>
  <c r="I1015" i="3" s="1"/>
  <c r="E1016" i="3"/>
  <c r="I1016" i="3" s="1"/>
  <c r="E1017" i="3"/>
  <c r="I1017" i="3" s="1"/>
  <c r="E1018" i="3"/>
  <c r="I1018" i="3" s="1"/>
  <c r="E1019" i="3"/>
  <c r="I1019" i="3" s="1"/>
  <c r="E1020" i="3"/>
  <c r="I1020" i="3" s="1"/>
  <c r="E1021" i="3"/>
  <c r="I1021" i="3" s="1"/>
  <c r="E1022" i="3"/>
  <c r="I1022" i="3" s="1"/>
  <c r="E1023" i="3"/>
  <c r="I1023" i="3" s="1"/>
  <c r="E1024" i="3"/>
  <c r="I1024" i="3" s="1"/>
  <c r="E1025" i="3"/>
  <c r="I1025" i="3" s="1"/>
  <c r="E1026" i="3"/>
  <c r="I1026" i="3" s="1"/>
  <c r="E1027" i="3"/>
  <c r="I1027" i="3" s="1"/>
  <c r="E1028" i="3"/>
  <c r="I1028" i="3" s="1"/>
  <c r="E1029" i="3"/>
  <c r="I1029" i="3" s="1"/>
  <c r="E1030" i="3"/>
  <c r="I1030" i="3" s="1"/>
  <c r="E1031" i="3"/>
  <c r="I1031" i="3" s="1"/>
  <c r="E1032" i="3"/>
  <c r="I1032" i="3" s="1"/>
  <c r="E1033" i="3"/>
  <c r="I1033" i="3" s="1"/>
  <c r="E1034" i="3"/>
  <c r="I1034" i="3" s="1"/>
  <c r="E1035" i="3"/>
  <c r="I1035" i="3" s="1"/>
  <c r="E1036" i="3"/>
  <c r="I1036" i="3" s="1"/>
  <c r="E1037" i="3"/>
  <c r="I1037" i="3" s="1"/>
  <c r="E1038" i="3"/>
  <c r="I1038" i="3" s="1"/>
  <c r="E1039" i="3"/>
  <c r="I1039" i="3" s="1"/>
  <c r="E1040" i="3"/>
  <c r="I1040" i="3" s="1"/>
  <c r="E1041" i="3"/>
  <c r="I1041" i="3" s="1"/>
  <c r="E1042" i="3"/>
  <c r="I1042" i="3" s="1"/>
  <c r="E1043" i="3"/>
  <c r="I1043" i="3" s="1"/>
  <c r="E1044" i="3"/>
  <c r="I1044" i="3" s="1"/>
  <c r="E1045" i="3"/>
  <c r="I1045" i="3" s="1"/>
  <c r="E1046" i="3"/>
  <c r="I1046" i="3" s="1"/>
  <c r="E1047" i="3"/>
  <c r="I1047" i="3" s="1"/>
  <c r="E1048" i="3"/>
  <c r="I1048" i="3" s="1"/>
  <c r="E1049" i="3"/>
  <c r="I1049" i="3" s="1"/>
  <c r="E1050" i="3"/>
  <c r="I1050" i="3" s="1"/>
  <c r="E1051" i="3"/>
  <c r="I1051" i="3" s="1"/>
  <c r="E1052" i="3"/>
  <c r="I1052" i="3" s="1"/>
  <c r="E1053" i="3"/>
  <c r="I1053" i="3" s="1"/>
  <c r="E1054" i="3"/>
  <c r="I1054" i="3" s="1"/>
  <c r="E1055" i="3"/>
  <c r="I1055" i="3" s="1"/>
  <c r="E1056" i="3"/>
  <c r="I1056" i="3" s="1"/>
  <c r="E1057" i="3"/>
  <c r="I1057" i="3" s="1"/>
  <c r="E1058" i="3"/>
  <c r="I1058" i="3" s="1"/>
  <c r="E1059" i="3"/>
  <c r="I1059" i="3" s="1"/>
  <c r="E1060" i="3"/>
  <c r="I1060" i="3" s="1"/>
  <c r="E1061" i="3"/>
  <c r="I1061" i="3" s="1"/>
  <c r="E1062" i="3"/>
  <c r="I1062" i="3" s="1"/>
  <c r="E1063" i="3"/>
  <c r="I1063" i="3" s="1"/>
  <c r="E1064" i="3"/>
  <c r="I1064" i="3" s="1"/>
  <c r="E1065" i="3"/>
  <c r="I1065" i="3" s="1"/>
  <c r="E1066" i="3"/>
  <c r="I1066" i="3" s="1"/>
  <c r="E1067" i="3"/>
  <c r="I1067" i="3" s="1"/>
  <c r="E1068" i="3"/>
  <c r="I1068" i="3" s="1"/>
  <c r="E1069" i="3"/>
  <c r="I1069" i="3" s="1"/>
  <c r="E1070" i="3"/>
  <c r="I1070" i="3" s="1"/>
  <c r="E1071" i="3"/>
  <c r="I1071" i="3" s="1"/>
  <c r="E1072" i="3"/>
  <c r="I1072" i="3" s="1"/>
  <c r="E1073" i="3"/>
  <c r="I1073" i="3" s="1"/>
  <c r="E1074" i="3"/>
  <c r="I1074" i="3" s="1"/>
  <c r="E1075" i="3"/>
  <c r="I1075" i="3" s="1"/>
  <c r="E1076" i="3"/>
  <c r="I1076" i="3" s="1"/>
  <c r="E1077" i="3"/>
  <c r="I1077" i="3" s="1"/>
  <c r="E1078" i="3"/>
  <c r="I1078" i="3" s="1"/>
  <c r="E1079" i="3"/>
  <c r="I1079" i="3" s="1"/>
  <c r="E1080" i="3"/>
  <c r="I1080" i="3" s="1"/>
  <c r="E1081" i="3"/>
  <c r="I1081" i="3" s="1"/>
  <c r="E1082" i="3"/>
  <c r="I1082" i="3" s="1"/>
  <c r="E1083" i="3"/>
  <c r="I1083" i="3" s="1"/>
  <c r="E1084" i="3"/>
  <c r="I1084" i="3" s="1"/>
  <c r="E1085" i="3"/>
  <c r="I1085" i="3" s="1"/>
  <c r="E1086" i="3"/>
  <c r="I1086" i="3" s="1"/>
  <c r="E1087" i="3"/>
  <c r="I1087" i="3" s="1"/>
  <c r="E1088" i="3"/>
  <c r="I1088" i="3" s="1"/>
  <c r="E1089" i="3"/>
  <c r="I1089" i="3" s="1"/>
  <c r="E1090" i="3"/>
  <c r="I1090" i="3" s="1"/>
  <c r="E1091" i="3"/>
  <c r="I1091" i="3" s="1"/>
  <c r="E1092" i="3"/>
  <c r="I1092" i="3" s="1"/>
  <c r="E1093" i="3"/>
  <c r="I1093" i="3" s="1"/>
  <c r="E1094" i="3"/>
  <c r="I1094" i="3" s="1"/>
  <c r="E1095" i="3"/>
  <c r="I1095" i="3" s="1"/>
  <c r="E1096" i="3"/>
  <c r="I1096" i="3" s="1"/>
  <c r="E1097" i="3"/>
  <c r="I1097" i="3" s="1"/>
  <c r="E1098" i="3"/>
  <c r="I1098" i="3" s="1"/>
  <c r="E1099" i="3"/>
  <c r="I1099" i="3" s="1"/>
  <c r="E1100" i="3"/>
  <c r="I1100" i="3" s="1"/>
  <c r="E1101" i="3"/>
  <c r="I1101" i="3" s="1"/>
  <c r="E1102" i="3"/>
  <c r="I1102" i="3" s="1"/>
  <c r="E1103" i="3"/>
  <c r="I1103" i="3" s="1"/>
  <c r="E1104" i="3"/>
  <c r="I1104" i="3" s="1"/>
  <c r="E1105" i="3"/>
  <c r="I1105" i="3" s="1"/>
  <c r="E1106" i="3"/>
  <c r="I1106" i="3" s="1"/>
  <c r="E1107" i="3"/>
  <c r="I1107" i="3" s="1"/>
  <c r="E1108" i="3"/>
  <c r="I1108" i="3" s="1"/>
  <c r="E1109" i="3"/>
  <c r="I1109" i="3" s="1"/>
  <c r="E1110" i="3"/>
  <c r="I1110" i="3" s="1"/>
  <c r="E1111" i="3"/>
  <c r="I1111" i="3" s="1"/>
  <c r="E1112" i="3"/>
  <c r="I1112" i="3" s="1"/>
  <c r="E1113" i="3"/>
  <c r="I1113" i="3" s="1"/>
  <c r="E1114" i="3"/>
  <c r="I1114" i="3" s="1"/>
  <c r="E1115" i="3"/>
  <c r="I1115" i="3" s="1"/>
  <c r="E1116" i="3"/>
  <c r="I1116" i="3" s="1"/>
  <c r="E1117" i="3"/>
  <c r="I1117" i="3" s="1"/>
  <c r="E1118" i="3"/>
  <c r="I1118" i="3" s="1"/>
  <c r="E1119" i="3"/>
  <c r="I1119" i="3" s="1"/>
  <c r="E1120" i="3"/>
  <c r="I1120" i="3" s="1"/>
  <c r="E1121" i="3"/>
  <c r="I1121" i="3" s="1"/>
  <c r="E1122" i="3"/>
  <c r="I1122" i="3" s="1"/>
  <c r="E1123" i="3"/>
  <c r="I1123" i="3" s="1"/>
  <c r="E1124" i="3"/>
  <c r="I1124" i="3" s="1"/>
  <c r="E1125" i="3"/>
  <c r="I1125" i="3" s="1"/>
  <c r="E1126" i="3"/>
  <c r="I1126" i="3" s="1"/>
  <c r="E1127" i="3"/>
  <c r="I1127" i="3" s="1"/>
  <c r="E1128" i="3"/>
  <c r="I1128" i="3" s="1"/>
  <c r="E1129" i="3"/>
  <c r="I1129" i="3" s="1"/>
  <c r="E1130" i="3"/>
  <c r="I1130" i="3" s="1"/>
  <c r="E1131" i="3"/>
  <c r="I1131" i="3" s="1"/>
  <c r="E1132" i="3"/>
  <c r="I1132" i="3" s="1"/>
  <c r="E1133" i="3"/>
  <c r="I1133" i="3" s="1"/>
  <c r="E1134" i="3"/>
  <c r="I1134" i="3" s="1"/>
  <c r="E1135" i="3"/>
  <c r="I1135" i="3" s="1"/>
  <c r="E1136" i="3"/>
  <c r="I1136" i="3" s="1"/>
  <c r="E1137" i="3"/>
  <c r="I1137" i="3" s="1"/>
  <c r="E1138" i="3"/>
  <c r="I1138" i="3" s="1"/>
  <c r="E1139" i="3"/>
  <c r="I1139" i="3" s="1"/>
  <c r="E1140" i="3"/>
  <c r="I1140" i="3" s="1"/>
  <c r="E1141" i="3"/>
  <c r="I1141" i="3" s="1"/>
  <c r="E1142" i="3"/>
  <c r="I1142" i="3" s="1"/>
  <c r="E1143" i="3"/>
  <c r="I1143" i="3" s="1"/>
  <c r="E1144" i="3"/>
  <c r="I1144" i="3" s="1"/>
  <c r="E1145" i="3"/>
  <c r="I1145" i="3" s="1"/>
  <c r="E1146" i="3"/>
  <c r="I1146" i="3" s="1"/>
  <c r="E1147" i="3"/>
  <c r="I1147" i="3" s="1"/>
  <c r="E1148" i="3"/>
  <c r="I1148" i="3" s="1"/>
  <c r="E1149" i="3"/>
  <c r="I1149" i="3" s="1"/>
  <c r="E1150" i="3"/>
  <c r="I1150" i="3" s="1"/>
  <c r="E1151" i="3"/>
  <c r="I1151" i="3" s="1"/>
  <c r="E1152" i="3"/>
  <c r="I1152" i="3" s="1"/>
  <c r="E1153" i="3"/>
  <c r="I1153" i="3" s="1"/>
  <c r="E1154" i="3"/>
  <c r="I1154" i="3" s="1"/>
  <c r="E1155" i="3"/>
  <c r="I1155" i="3" s="1"/>
  <c r="E1156" i="3"/>
  <c r="I1156" i="3" s="1"/>
  <c r="E1157" i="3"/>
  <c r="I1157" i="3" s="1"/>
  <c r="E1158" i="3"/>
  <c r="I1158" i="3" s="1"/>
  <c r="E1159" i="3"/>
  <c r="I1159" i="3" s="1"/>
  <c r="E1160" i="3"/>
  <c r="I1160" i="3" s="1"/>
  <c r="E1161" i="3"/>
  <c r="I1161" i="3" s="1"/>
  <c r="E1162" i="3"/>
  <c r="I1162" i="3" s="1"/>
  <c r="E1163" i="3"/>
  <c r="I1163" i="3" s="1"/>
  <c r="E1164" i="3"/>
  <c r="I1164" i="3" s="1"/>
  <c r="E1165" i="3"/>
  <c r="I1165" i="3" s="1"/>
  <c r="E1166" i="3"/>
  <c r="I1166" i="3" s="1"/>
  <c r="E1167" i="3"/>
  <c r="I1167" i="3" s="1"/>
  <c r="E1168" i="3"/>
  <c r="I1168" i="3" s="1"/>
  <c r="E1169" i="3"/>
  <c r="I1169" i="3" s="1"/>
  <c r="E1170" i="3"/>
  <c r="I1170" i="3" s="1"/>
  <c r="E1171" i="3"/>
  <c r="I1171" i="3" s="1"/>
  <c r="E1172" i="3"/>
  <c r="I1172" i="3" s="1"/>
  <c r="E1173" i="3"/>
  <c r="I1173" i="3" s="1"/>
  <c r="E1174" i="3"/>
  <c r="I1174" i="3" s="1"/>
  <c r="E1175" i="3"/>
  <c r="I1175" i="3" s="1"/>
  <c r="E1176" i="3"/>
  <c r="I1176" i="3" s="1"/>
  <c r="E1177" i="3"/>
  <c r="I1177" i="3" s="1"/>
  <c r="E1178" i="3"/>
  <c r="I1178" i="3" s="1"/>
  <c r="E1179" i="3"/>
  <c r="I1179" i="3" s="1"/>
  <c r="E1180" i="3"/>
  <c r="I1180" i="3" s="1"/>
  <c r="E1181" i="3"/>
  <c r="I1181" i="3" s="1"/>
  <c r="E1182" i="3"/>
  <c r="I1182" i="3" s="1"/>
  <c r="E1183" i="3"/>
  <c r="I1183" i="3" s="1"/>
  <c r="E1184" i="3"/>
  <c r="I1184" i="3" s="1"/>
  <c r="E1185" i="3"/>
  <c r="I1185" i="3" s="1"/>
  <c r="E1186" i="3"/>
  <c r="I1186" i="3" s="1"/>
  <c r="E1187" i="3"/>
  <c r="I1187" i="3" s="1"/>
  <c r="E1188" i="3"/>
  <c r="I1188" i="3" s="1"/>
  <c r="E1189" i="3"/>
  <c r="I1189" i="3" s="1"/>
  <c r="E1190" i="3"/>
  <c r="I1190" i="3" s="1"/>
  <c r="E1191" i="3"/>
  <c r="I1191" i="3" s="1"/>
  <c r="E1192" i="3"/>
  <c r="I1192" i="3" s="1"/>
  <c r="E1193" i="3"/>
  <c r="I1193" i="3" s="1"/>
  <c r="E1194" i="3"/>
  <c r="I1194" i="3" s="1"/>
  <c r="E1195" i="3"/>
  <c r="I1195" i="3" s="1"/>
  <c r="E1196" i="3"/>
  <c r="I1196" i="3" s="1"/>
  <c r="E1197" i="3"/>
  <c r="I1197" i="3" s="1"/>
  <c r="E1198" i="3"/>
  <c r="I1198" i="3" s="1"/>
  <c r="E1199" i="3"/>
  <c r="I1199" i="3" s="1"/>
  <c r="E1200" i="3"/>
  <c r="I1200" i="3" s="1"/>
  <c r="E1201" i="3"/>
  <c r="I1201" i="3" s="1"/>
  <c r="E1202" i="3"/>
  <c r="I1202" i="3" s="1"/>
  <c r="E1203" i="3"/>
  <c r="I1203" i="3" s="1"/>
  <c r="E1204" i="3"/>
  <c r="I1204" i="3" s="1"/>
  <c r="E1205" i="3"/>
  <c r="I1205" i="3" s="1"/>
  <c r="E1206" i="3"/>
  <c r="I1206" i="3" s="1"/>
  <c r="E1207" i="3"/>
  <c r="I1207" i="3" s="1"/>
  <c r="E1208" i="3"/>
  <c r="I1208" i="3" s="1"/>
  <c r="E1209" i="3"/>
  <c r="I1209" i="3" s="1"/>
  <c r="E1210" i="3"/>
  <c r="I1210" i="3" s="1"/>
  <c r="E1211" i="3"/>
  <c r="I1211" i="3" s="1"/>
  <c r="E1212" i="3"/>
  <c r="I1212" i="3" s="1"/>
  <c r="E1213" i="3"/>
  <c r="I1213" i="3" s="1"/>
  <c r="E1214" i="3"/>
  <c r="I1214" i="3" s="1"/>
  <c r="E1215" i="3"/>
  <c r="I1215" i="3" s="1"/>
  <c r="E1216" i="3"/>
  <c r="I1216" i="3" s="1"/>
  <c r="E1217" i="3"/>
  <c r="I1217" i="3" s="1"/>
  <c r="E1218" i="3"/>
  <c r="I1218" i="3" s="1"/>
  <c r="E1219" i="3"/>
  <c r="I1219" i="3" s="1"/>
  <c r="E1220" i="3"/>
  <c r="I1220" i="3" s="1"/>
  <c r="E1221" i="3"/>
  <c r="I1221" i="3" s="1"/>
  <c r="E1222" i="3"/>
  <c r="I1222" i="3" s="1"/>
  <c r="E1223" i="3"/>
  <c r="I1223" i="3" s="1"/>
  <c r="E1224" i="3"/>
  <c r="I1224" i="3" s="1"/>
  <c r="E1225" i="3"/>
  <c r="I1225" i="3" s="1"/>
  <c r="E1226" i="3"/>
  <c r="I1226" i="3" s="1"/>
  <c r="E1227" i="3"/>
  <c r="I1227" i="3" s="1"/>
  <c r="E1228" i="3"/>
  <c r="I1228" i="3" s="1"/>
  <c r="E1229" i="3"/>
  <c r="I1229" i="3" s="1"/>
  <c r="E1230" i="3"/>
  <c r="I1230" i="3" s="1"/>
  <c r="E1231" i="3"/>
  <c r="I1231" i="3" s="1"/>
  <c r="E1232" i="3"/>
  <c r="I1232" i="3" s="1"/>
  <c r="E1233" i="3"/>
  <c r="I1233" i="3" s="1"/>
  <c r="E1234" i="3"/>
  <c r="I1234" i="3" s="1"/>
  <c r="E1235" i="3"/>
  <c r="I1235" i="3" s="1"/>
  <c r="E1236" i="3"/>
  <c r="I1236" i="3" s="1"/>
  <c r="E1237" i="3"/>
  <c r="I1237" i="3" s="1"/>
  <c r="E1238" i="3"/>
  <c r="I1238" i="3" s="1"/>
  <c r="E1239" i="3"/>
  <c r="I1239" i="3" s="1"/>
  <c r="E1240" i="3"/>
  <c r="I1240" i="3" s="1"/>
  <c r="E1241" i="3"/>
  <c r="I1241" i="3" s="1"/>
  <c r="E1242" i="3"/>
  <c r="I1242" i="3" s="1"/>
  <c r="E1243" i="3"/>
  <c r="I1243" i="3" s="1"/>
  <c r="E1244" i="3"/>
  <c r="I1244" i="3" s="1"/>
  <c r="E1245" i="3"/>
  <c r="I1245" i="3" s="1"/>
  <c r="E1246" i="3"/>
  <c r="I1246" i="3" s="1"/>
  <c r="E1247" i="3"/>
  <c r="I1247" i="3" s="1"/>
  <c r="E1248" i="3"/>
  <c r="I1248" i="3" s="1"/>
  <c r="E1249" i="3"/>
  <c r="I1249" i="3" s="1"/>
  <c r="E1250" i="3"/>
  <c r="I1250" i="3" s="1"/>
  <c r="E1251" i="3"/>
  <c r="I1251" i="3" s="1"/>
  <c r="E1252" i="3"/>
  <c r="I1252" i="3" s="1"/>
  <c r="E1253" i="3"/>
  <c r="I1253" i="3" s="1"/>
  <c r="E1254" i="3"/>
  <c r="I1254" i="3" s="1"/>
  <c r="E1255" i="3"/>
  <c r="I1255" i="3" s="1"/>
  <c r="E1256" i="3"/>
  <c r="I1256" i="3" s="1"/>
  <c r="E1257" i="3"/>
  <c r="I1257" i="3" s="1"/>
  <c r="E1258" i="3"/>
  <c r="I1258" i="3" s="1"/>
  <c r="E1259" i="3"/>
  <c r="I1259" i="3" s="1"/>
  <c r="E1260" i="3"/>
  <c r="I1260" i="3" s="1"/>
  <c r="E1261" i="3"/>
  <c r="I1261" i="3" s="1"/>
  <c r="E1262" i="3"/>
  <c r="I1262" i="3" s="1"/>
  <c r="E1263" i="3"/>
  <c r="I1263" i="3" s="1"/>
  <c r="E1264" i="3"/>
  <c r="I1264" i="3" s="1"/>
  <c r="E1265" i="3"/>
  <c r="I1265" i="3" s="1"/>
  <c r="E1266" i="3"/>
  <c r="I1266" i="3" s="1"/>
  <c r="E1267" i="3"/>
  <c r="I1267" i="3" s="1"/>
  <c r="E1268" i="3"/>
  <c r="I1268" i="3" s="1"/>
  <c r="E1269" i="3"/>
  <c r="I1269" i="3" s="1"/>
  <c r="E1270" i="3"/>
  <c r="I1270" i="3" s="1"/>
  <c r="E1271" i="3"/>
  <c r="I1271" i="3" s="1"/>
  <c r="E1272" i="3"/>
  <c r="I1272" i="3" s="1"/>
  <c r="E1273" i="3"/>
  <c r="I1273" i="3" s="1"/>
  <c r="E1274" i="3"/>
  <c r="I1274" i="3" s="1"/>
  <c r="E1275" i="3"/>
  <c r="I1275" i="3" s="1"/>
  <c r="E1276" i="3"/>
  <c r="I1276" i="3" s="1"/>
  <c r="E1277" i="3"/>
  <c r="I1277" i="3" s="1"/>
  <c r="E1278" i="3"/>
  <c r="I1278" i="3" s="1"/>
  <c r="E1279" i="3"/>
  <c r="I1279" i="3" s="1"/>
  <c r="E1280" i="3"/>
  <c r="I1280" i="3" s="1"/>
  <c r="E1281" i="3"/>
  <c r="I1281" i="3" s="1"/>
  <c r="E1282" i="3"/>
  <c r="I1282" i="3" s="1"/>
  <c r="E1283" i="3"/>
  <c r="I1283" i="3" s="1"/>
  <c r="E1284" i="3"/>
  <c r="I1284" i="3" s="1"/>
  <c r="E1285" i="3"/>
  <c r="I1285" i="3" s="1"/>
  <c r="E1286" i="3"/>
  <c r="I1286" i="3" s="1"/>
  <c r="E1287" i="3"/>
  <c r="I1287" i="3" s="1"/>
  <c r="E1288" i="3"/>
  <c r="I1288" i="3" s="1"/>
  <c r="E1289" i="3"/>
  <c r="I1289" i="3" s="1"/>
  <c r="E1290" i="3"/>
  <c r="I1290" i="3" s="1"/>
  <c r="E1291" i="3"/>
  <c r="I1291" i="3" s="1"/>
  <c r="E1292" i="3"/>
  <c r="I1292" i="3" s="1"/>
  <c r="E1293" i="3"/>
  <c r="I1293" i="3" s="1"/>
  <c r="E1294" i="3"/>
  <c r="I1294" i="3" s="1"/>
  <c r="E1295" i="3"/>
  <c r="I1295" i="3" s="1"/>
  <c r="E1296" i="3"/>
  <c r="I1296" i="3" s="1"/>
  <c r="E1297" i="3"/>
  <c r="I1297" i="3" s="1"/>
  <c r="E1298" i="3"/>
  <c r="I1298" i="3" s="1"/>
  <c r="E1299" i="3"/>
  <c r="I1299" i="3" s="1"/>
  <c r="E1300" i="3"/>
  <c r="I1300" i="3" s="1"/>
  <c r="E1301" i="3"/>
  <c r="I1301" i="3" s="1"/>
  <c r="E1302" i="3"/>
  <c r="I1302" i="3" s="1"/>
  <c r="E1303" i="3"/>
  <c r="I1303" i="3" s="1"/>
  <c r="E1304" i="3"/>
  <c r="I1304" i="3" s="1"/>
  <c r="E1305" i="3"/>
  <c r="I1305" i="3" s="1"/>
  <c r="E1306" i="3"/>
  <c r="I1306" i="3" s="1"/>
  <c r="E1307" i="3"/>
  <c r="I1307" i="3" s="1"/>
  <c r="E1308" i="3"/>
  <c r="I1308" i="3" s="1"/>
  <c r="E1309" i="3"/>
  <c r="I1309" i="3" s="1"/>
  <c r="E1310" i="3"/>
  <c r="I1310" i="3" s="1"/>
  <c r="E1311" i="3"/>
  <c r="I1311" i="3" s="1"/>
  <c r="E1312" i="3"/>
  <c r="I1312" i="3" s="1"/>
  <c r="E1313" i="3"/>
  <c r="I1313" i="3" s="1"/>
  <c r="E1314" i="3"/>
  <c r="I1314" i="3" s="1"/>
  <c r="E1315" i="3"/>
  <c r="I1315" i="3" s="1"/>
  <c r="E1316" i="3"/>
  <c r="I1316" i="3" s="1"/>
  <c r="E1317" i="3"/>
  <c r="I1317" i="3" s="1"/>
  <c r="E1318" i="3"/>
  <c r="I1318" i="3" s="1"/>
  <c r="E1319" i="3"/>
  <c r="I1319" i="3" s="1"/>
  <c r="E1320" i="3"/>
  <c r="I1320" i="3" s="1"/>
  <c r="E1321" i="3"/>
  <c r="I1321" i="3" s="1"/>
  <c r="E1322" i="3"/>
  <c r="I1322" i="3" s="1"/>
  <c r="E1323" i="3"/>
  <c r="I1323" i="3" s="1"/>
  <c r="E1324" i="3"/>
  <c r="I1324" i="3" s="1"/>
  <c r="E1325" i="3"/>
  <c r="I1325" i="3" s="1"/>
  <c r="E1326" i="3"/>
  <c r="I1326" i="3" s="1"/>
  <c r="E1327" i="3"/>
  <c r="I1327" i="3" s="1"/>
  <c r="E1328" i="3"/>
  <c r="I1328" i="3" s="1"/>
  <c r="E1329" i="3"/>
  <c r="I1329" i="3" s="1"/>
  <c r="E1330" i="3"/>
  <c r="I1330" i="3" s="1"/>
  <c r="E1331" i="3"/>
  <c r="I1331" i="3" s="1"/>
  <c r="E1332" i="3"/>
  <c r="I1332" i="3" s="1"/>
  <c r="E1333" i="3"/>
  <c r="I1333" i="3" s="1"/>
  <c r="E1334" i="3"/>
  <c r="I1334" i="3" s="1"/>
  <c r="E1335" i="3"/>
  <c r="I1335" i="3" s="1"/>
  <c r="E1336" i="3"/>
  <c r="I1336" i="3" s="1"/>
  <c r="E1337" i="3"/>
  <c r="I1337" i="3" s="1"/>
  <c r="E1338" i="3"/>
  <c r="I1338" i="3" s="1"/>
  <c r="E1339" i="3"/>
  <c r="I1339" i="3" s="1"/>
  <c r="E1340" i="3"/>
  <c r="I1340" i="3" s="1"/>
  <c r="E1341" i="3"/>
  <c r="I1341" i="3" s="1"/>
  <c r="E1342" i="3"/>
  <c r="I1342" i="3" s="1"/>
  <c r="E1343" i="3"/>
  <c r="I1343" i="3" s="1"/>
  <c r="E1344" i="3"/>
  <c r="I1344" i="3" s="1"/>
  <c r="E1345" i="3"/>
  <c r="I1345" i="3" s="1"/>
  <c r="E1346" i="3"/>
  <c r="I1346" i="3" s="1"/>
  <c r="E1347" i="3"/>
  <c r="I1347" i="3" s="1"/>
  <c r="E1348" i="3"/>
  <c r="I1348" i="3" s="1"/>
  <c r="E1349" i="3"/>
  <c r="I1349" i="3" s="1"/>
  <c r="E1350" i="3"/>
  <c r="I1350" i="3" s="1"/>
  <c r="E1351" i="3"/>
  <c r="I1351" i="3" s="1"/>
  <c r="E1352" i="3"/>
  <c r="I1352" i="3" s="1"/>
  <c r="E1353" i="3"/>
  <c r="I1353" i="3" s="1"/>
  <c r="E1354" i="3"/>
  <c r="I1354" i="3" s="1"/>
  <c r="E1355" i="3"/>
  <c r="I1355" i="3" s="1"/>
  <c r="E1356" i="3"/>
  <c r="I1356" i="3" s="1"/>
  <c r="E1357" i="3"/>
  <c r="I1357" i="3" s="1"/>
  <c r="E1358" i="3"/>
  <c r="I1358" i="3" s="1"/>
  <c r="E1359" i="3"/>
  <c r="I1359" i="3" s="1"/>
  <c r="E1360" i="3"/>
  <c r="I1360" i="3" s="1"/>
  <c r="E1361" i="3"/>
  <c r="I1361" i="3" s="1"/>
  <c r="E1362" i="3"/>
  <c r="I1362" i="3" s="1"/>
  <c r="E1363" i="3"/>
  <c r="I1363" i="3" s="1"/>
  <c r="E1364" i="3"/>
  <c r="I1364" i="3" s="1"/>
  <c r="E1365" i="3"/>
  <c r="I1365" i="3" s="1"/>
  <c r="E1366" i="3"/>
  <c r="I1366" i="3" s="1"/>
  <c r="E1367" i="3"/>
  <c r="I1367" i="3" s="1"/>
  <c r="E1368" i="3"/>
  <c r="I1368" i="3" s="1"/>
  <c r="E1369" i="3"/>
  <c r="I1369" i="3" s="1"/>
  <c r="E1370" i="3"/>
  <c r="I1370" i="3" s="1"/>
  <c r="E1371" i="3"/>
  <c r="I1371" i="3" s="1"/>
  <c r="E1372" i="3"/>
  <c r="I1372" i="3" s="1"/>
  <c r="E1373" i="3"/>
  <c r="I1373" i="3" s="1"/>
  <c r="E1374" i="3"/>
  <c r="I1374" i="3" s="1"/>
  <c r="E1375" i="3"/>
  <c r="I1375" i="3" s="1"/>
  <c r="E1376" i="3"/>
  <c r="I1376" i="3" s="1"/>
  <c r="E1377" i="3"/>
  <c r="I1377" i="3" s="1"/>
  <c r="E1378" i="3"/>
  <c r="I1378" i="3" s="1"/>
  <c r="E1379" i="3"/>
  <c r="I1379" i="3" s="1"/>
  <c r="E1380" i="3"/>
  <c r="I1380" i="3" s="1"/>
  <c r="E1381" i="3"/>
  <c r="I1381" i="3" s="1"/>
  <c r="E1382" i="3"/>
  <c r="I1382" i="3" s="1"/>
  <c r="E1383" i="3"/>
  <c r="I1383" i="3" s="1"/>
  <c r="E1384" i="3"/>
  <c r="I1384" i="3" s="1"/>
  <c r="E1385" i="3"/>
  <c r="I1385" i="3" s="1"/>
  <c r="E1386" i="3"/>
  <c r="I1386" i="3" s="1"/>
  <c r="E1387" i="3"/>
  <c r="I1387" i="3" s="1"/>
  <c r="E1388" i="3"/>
  <c r="I1388" i="3" s="1"/>
  <c r="E1389" i="3"/>
  <c r="I1389" i="3" s="1"/>
  <c r="E1390" i="3"/>
  <c r="I1390" i="3" s="1"/>
  <c r="E1391" i="3"/>
  <c r="I1391" i="3" s="1"/>
  <c r="E1392" i="3"/>
  <c r="I1392" i="3" s="1"/>
  <c r="E1393" i="3"/>
  <c r="I1393" i="3" s="1"/>
  <c r="E1394" i="3"/>
  <c r="I1394" i="3" s="1"/>
  <c r="E1395" i="3"/>
  <c r="I1395" i="3" s="1"/>
  <c r="E1396" i="3"/>
  <c r="I1396" i="3" s="1"/>
  <c r="E1397" i="3"/>
  <c r="I1397" i="3" s="1"/>
  <c r="E1398" i="3"/>
  <c r="I1398" i="3" s="1"/>
  <c r="E1399" i="3"/>
  <c r="I1399" i="3" s="1"/>
  <c r="E1400" i="3"/>
  <c r="I1400" i="3" s="1"/>
  <c r="E1401" i="3"/>
  <c r="I1401" i="3" s="1"/>
  <c r="E1402" i="3"/>
  <c r="I1402" i="3" s="1"/>
  <c r="E1403" i="3"/>
  <c r="I1403" i="3" s="1"/>
  <c r="E1404" i="3"/>
  <c r="I1404" i="3" s="1"/>
  <c r="E1405" i="3"/>
  <c r="I1405" i="3" s="1"/>
  <c r="E1406" i="3"/>
  <c r="I1406" i="3" s="1"/>
  <c r="E1407" i="3"/>
  <c r="I1407" i="3" s="1"/>
  <c r="E1408" i="3"/>
  <c r="I1408" i="3" s="1"/>
  <c r="E1409" i="3"/>
  <c r="I1409" i="3" s="1"/>
  <c r="E1410" i="3"/>
  <c r="I1410" i="3" s="1"/>
  <c r="E1411" i="3"/>
  <c r="I1411" i="3" s="1"/>
  <c r="E1412" i="3"/>
  <c r="I1412" i="3" s="1"/>
  <c r="E1413" i="3"/>
  <c r="I1413" i="3" s="1"/>
  <c r="E1414" i="3"/>
  <c r="I1414" i="3" s="1"/>
  <c r="E1415" i="3"/>
  <c r="I1415" i="3" s="1"/>
  <c r="E1416" i="3"/>
  <c r="I1416" i="3" s="1"/>
  <c r="E1417" i="3"/>
  <c r="I1417" i="3" s="1"/>
  <c r="E1418" i="3"/>
  <c r="I1418" i="3" s="1"/>
  <c r="E1419" i="3"/>
  <c r="I1419" i="3" s="1"/>
  <c r="E1420" i="3"/>
  <c r="I1420" i="3" s="1"/>
  <c r="E1421" i="3"/>
  <c r="I1421" i="3" s="1"/>
  <c r="E1422" i="3"/>
  <c r="I1422" i="3" s="1"/>
  <c r="E1423" i="3"/>
  <c r="I1423" i="3" s="1"/>
  <c r="E1424" i="3"/>
  <c r="I1424" i="3" s="1"/>
  <c r="E1425" i="3"/>
  <c r="I1425" i="3" s="1"/>
  <c r="E1426" i="3"/>
  <c r="I1426" i="3" s="1"/>
  <c r="E1427" i="3"/>
  <c r="I1427" i="3" s="1"/>
  <c r="E1428" i="3"/>
  <c r="I1428" i="3" s="1"/>
  <c r="E1429" i="3"/>
  <c r="I1429" i="3" s="1"/>
  <c r="E1430" i="3"/>
  <c r="I1430" i="3" s="1"/>
  <c r="E1431" i="3"/>
  <c r="I1431" i="3" s="1"/>
  <c r="E1432" i="3"/>
  <c r="I1432" i="3" s="1"/>
  <c r="E1433" i="3"/>
  <c r="I1433" i="3" s="1"/>
  <c r="E1434" i="3"/>
  <c r="I1434" i="3" s="1"/>
  <c r="E1435" i="3"/>
  <c r="I1435" i="3" s="1"/>
  <c r="E1436" i="3"/>
  <c r="I1436" i="3" s="1"/>
  <c r="E1437" i="3"/>
  <c r="I1437" i="3" s="1"/>
  <c r="E1438" i="3"/>
  <c r="I1438" i="3" s="1"/>
  <c r="E1439" i="3"/>
  <c r="I1439" i="3" s="1"/>
  <c r="E1440" i="3"/>
  <c r="I1440" i="3" s="1"/>
  <c r="E1441" i="3"/>
  <c r="I1441" i="3" s="1"/>
  <c r="E1442" i="3"/>
  <c r="I1442" i="3" s="1"/>
  <c r="E1443" i="3"/>
  <c r="I1443" i="3" s="1"/>
  <c r="E1444" i="3"/>
  <c r="I1444" i="3" s="1"/>
  <c r="E1445" i="3"/>
  <c r="I1445" i="3" s="1"/>
  <c r="E1446" i="3"/>
  <c r="I1446" i="3" s="1"/>
  <c r="E1447" i="3"/>
  <c r="I1447" i="3" s="1"/>
  <c r="E1448" i="3"/>
  <c r="I1448" i="3" s="1"/>
  <c r="E1449" i="3"/>
  <c r="I1449" i="3" s="1"/>
  <c r="E1450" i="3"/>
  <c r="I1450" i="3" s="1"/>
  <c r="E1451" i="3"/>
  <c r="I1451" i="3" s="1"/>
  <c r="E1452" i="3"/>
  <c r="I1452" i="3" s="1"/>
  <c r="E1453" i="3"/>
  <c r="I1453" i="3" s="1"/>
  <c r="E1454" i="3"/>
  <c r="I1454" i="3" s="1"/>
  <c r="E1455" i="3"/>
  <c r="I1455" i="3" s="1"/>
  <c r="E1456" i="3"/>
  <c r="I1456" i="3" s="1"/>
  <c r="E1457" i="3"/>
  <c r="I1457" i="3" s="1"/>
  <c r="E1458" i="3"/>
  <c r="I1458" i="3" s="1"/>
  <c r="E1459" i="3"/>
  <c r="I1459" i="3" s="1"/>
  <c r="E1460" i="3"/>
  <c r="I1460" i="3" s="1"/>
  <c r="E1461" i="3"/>
  <c r="I1461" i="3" s="1"/>
  <c r="E1462" i="3"/>
  <c r="I1462" i="3" s="1"/>
  <c r="E1463" i="3"/>
  <c r="I1463" i="3" s="1"/>
  <c r="E1464" i="3"/>
  <c r="I1464" i="3" s="1"/>
  <c r="E1465" i="3"/>
  <c r="I1465" i="3" s="1"/>
  <c r="E1466" i="3"/>
  <c r="I1466" i="3" s="1"/>
  <c r="E1467" i="3"/>
  <c r="I1467" i="3" s="1"/>
  <c r="E1468" i="3"/>
  <c r="I1468" i="3" s="1"/>
  <c r="E1469" i="3"/>
  <c r="I1469" i="3" s="1"/>
  <c r="E1470" i="3"/>
  <c r="I1470" i="3" s="1"/>
  <c r="E1471" i="3"/>
  <c r="I1471" i="3" s="1"/>
  <c r="E1472" i="3"/>
  <c r="I1472" i="3" s="1"/>
  <c r="E1473" i="3"/>
  <c r="I1473" i="3" s="1"/>
  <c r="E1474" i="3"/>
  <c r="I1474" i="3" s="1"/>
  <c r="E1475" i="3"/>
  <c r="I1475" i="3" s="1"/>
  <c r="E1476" i="3"/>
  <c r="I1476" i="3" s="1"/>
  <c r="E1477" i="3"/>
  <c r="I1477" i="3" s="1"/>
  <c r="E1478" i="3"/>
  <c r="I1478" i="3" s="1"/>
  <c r="E1479" i="3"/>
  <c r="I1479" i="3" s="1"/>
  <c r="E1480" i="3"/>
  <c r="I1480" i="3" s="1"/>
  <c r="E1481" i="3"/>
  <c r="I1481" i="3" s="1"/>
  <c r="E1482" i="3"/>
  <c r="I1482" i="3" s="1"/>
  <c r="E1483" i="3"/>
  <c r="I1483" i="3" s="1"/>
  <c r="E1484" i="3"/>
  <c r="I1484" i="3" s="1"/>
  <c r="E1485" i="3"/>
  <c r="I1485" i="3" s="1"/>
  <c r="E1486" i="3"/>
  <c r="I1486" i="3" s="1"/>
  <c r="E1487" i="3"/>
  <c r="I1487" i="3" s="1"/>
  <c r="E1488" i="3"/>
  <c r="I1488" i="3" s="1"/>
  <c r="E1489" i="3"/>
  <c r="I1489" i="3" s="1"/>
  <c r="E1490" i="3"/>
  <c r="I1490" i="3" s="1"/>
  <c r="E1491" i="3"/>
  <c r="I1491" i="3" s="1"/>
  <c r="E1492" i="3"/>
  <c r="I1492" i="3" s="1"/>
  <c r="E1493" i="3"/>
  <c r="I1493" i="3" s="1"/>
  <c r="E1494" i="3"/>
  <c r="I1494" i="3" s="1"/>
  <c r="E1495" i="3"/>
  <c r="I1495" i="3" s="1"/>
  <c r="E1496" i="3"/>
  <c r="I1496" i="3" s="1"/>
  <c r="E1497" i="3"/>
  <c r="I1497" i="3" s="1"/>
  <c r="E1498" i="3"/>
  <c r="I1498" i="3" s="1"/>
  <c r="E1499" i="3"/>
  <c r="I1499" i="3" s="1"/>
  <c r="E1500" i="3"/>
  <c r="I1500" i="3" s="1"/>
  <c r="E1501" i="3"/>
  <c r="I1501" i="3" s="1"/>
  <c r="E1502" i="3"/>
  <c r="I1502" i="3" s="1"/>
  <c r="E1503" i="3"/>
  <c r="I1503" i="3" s="1"/>
  <c r="E1504" i="3"/>
  <c r="I1504" i="3" s="1"/>
  <c r="E1505" i="3"/>
  <c r="I1505" i="3" s="1"/>
  <c r="E1506" i="3"/>
  <c r="I1506" i="3" s="1"/>
  <c r="E1507" i="3"/>
  <c r="I1507" i="3" s="1"/>
  <c r="E1508" i="3"/>
  <c r="I1508" i="3" s="1"/>
  <c r="E1509" i="3"/>
  <c r="I1509" i="3" s="1"/>
  <c r="E1510" i="3"/>
  <c r="I1510" i="3" s="1"/>
  <c r="E1511" i="3"/>
  <c r="I1511" i="3" s="1"/>
  <c r="E1512" i="3"/>
  <c r="I1512" i="3" s="1"/>
  <c r="E1513" i="3"/>
  <c r="I1513" i="3" s="1"/>
  <c r="E1514" i="3"/>
  <c r="I1514" i="3" s="1"/>
  <c r="E1515" i="3"/>
  <c r="I1515" i="3" s="1"/>
  <c r="E1516" i="3"/>
  <c r="I1516" i="3" s="1"/>
  <c r="E1517" i="3"/>
  <c r="I1517" i="3" s="1"/>
  <c r="E1518" i="3"/>
  <c r="I1518" i="3" s="1"/>
  <c r="E1519" i="3"/>
  <c r="I1519" i="3" s="1"/>
  <c r="E1520" i="3"/>
  <c r="I1520" i="3" s="1"/>
  <c r="E1521" i="3"/>
  <c r="I1521" i="3" s="1"/>
  <c r="E1522" i="3"/>
  <c r="I1522" i="3" s="1"/>
  <c r="E1523" i="3"/>
  <c r="I1523" i="3" s="1"/>
  <c r="E1524" i="3"/>
  <c r="I1524" i="3" s="1"/>
  <c r="E1525" i="3"/>
  <c r="I1525" i="3" s="1"/>
  <c r="E1526" i="3"/>
  <c r="I1526" i="3" s="1"/>
  <c r="E1527" i="3"/>
  <c r="I1527" i="3" s="1"/>
  <c r="E1528" i="3"/>
  <c r="I1528" i="3" s="1"/>
  <c r="E1529" i="3"/>
  <c r="I1529" i="3" s="1"/>
  <c r="E1530" i="3"/>
  <c r="I1530" i="3" s="1"/>
  <c r="E1531" i="3"/>
  <c r="I1531" i="3" s="1"/>
  <c r="E1532" i="3"/>
  <c r="I1532" i="3" s="1"/>
  <c r="E1533" i="3"/>
  <c r="I1533" i="3" s="1"/>
  <c r="E1534" i="3"/>
  <c r="I1534" i="3" s="1"/>
  <c r="E1535" i="3"/>
  <c r="I1535" i="3" s="1"/>
  <c r="E1536" i="3"/>
  <c r="I1536" i="3" s="1"/>
  <c r="E1537" i="3"/>
  <c r="I1537" i="3" s="1"/>
  <c r="E1538" i="3"/>
  <c r="I1538" i="3" s="1"/>
  <c r="E1539" i="3"/>
  <c r="I1539" i="3" s="1"/>
  <c r="E1540" i="3"/>
  <c r="I1540" i="3" s="1"/>
  <c r="E1541" i="3"/>
  <c r="I1541" i="3" s="1"/>
  <c r="E1542" i="3"/>
  <c r="I1542" i="3" s="1"/>
  <c r="E1543" i="3"/>
  <c r="I1543" i="3" s="1"/>
  <c r="E1544" i="3"/>
  <c r="I1544" i="3" s="1"/>
  <c r="E1545" i="3"/>
  <c r="I1545" i="3" s="1"/>
  <c r="E1546" i="3"/>
  <c r="I1546" i="3" s="1"/>
  <c r="E1547" i="3"/>
  <c r="I1547" i="3" s="1"/>
  <c r="E1548" i="3"/>
  <c r="I1548" i="3" s="1"/>
  <c r="E1549" i="3"/>
  <c r="I1549" i="3" s="1"/>
  <c r="E1550" i="3"/>
  <c r="I1550" i="3" s="1"/>
  <c r="E1551" i="3"/>
  <c r="I1551" i="3" s="1"/>
  <c r="E1552" i="3"/>
  <c r="I1552" i="3" s="1"/>
  <c r="E1553" i="3"/>
  <c r="I1553" i="3" s="1"/>
  <c r="E1554" i="3"/>
  <c r="I1554" i="3" s="1"/>
  <c r="E1555" i="3"/>
  <c r="I1555" i="3" s="1"/>
  <c r="E1556" i="3"/>
  <c r="I1556" i="3" s="1"/>
  <c r="E1557" i="3"/>
  <c r="I1557" i="3" s="1"/>
  <c r="E1558" i="3"/>
  <c r="I1558" i="3" s="1"/>
  <c r="E1559" i="3"/>
  <c r="I1559" i="3" s="1"/>
  <c r="E1560" i="3"/>
  <c r="I1560" i="3" s="1"/>
  <c r="E1561" i="3"/>
  <c r="I1561" i="3" s="1"/>
  <c r="E1562" i="3"/>
  <c r="I1562" i="3" s="1"/>
  <c r="E1563" i="3"/>
  <c r="I1563" i="3" s="1"/>
  <c r="E1564" i="3"/>
  <c r="I1564" i="3" s="1"/>
  <c r="E1565" i="3"/>
  <c r="I1565" i="3" s="1"/>
  <c r="E1566" i="3"/>
  <c r="I1566" i="3" s="1"/>
  <c r="E1567" i="3"/>
  <c r="I1567" i="3" s="1"/>
  <c r="E1568" i="3"/>
  <c r="I1568" i="3" s="1"/>
  <c r="E1569" i="3"/>
  <c r="I1569" i="3" s="1"/>
  <c r="E1570" i="3"/>
  <c r="I1570" i="3" s="1"/>
  <c r="E1571" i="3"/>
  <c r="I1571" i="3" s="1"/>
  <c r="E1572" i="3"/>
  <c r="I1572" i="3" s="1"/>
  <c r="E1573" i="3"/>
  <c r="I1573" i="3" s="1"/>
  <c r="E1574" i="3"/>
  <c r="I1574" i="3" s="1"/>
  <c r="E1575" i="3"/>
  <c r="I1575" i="3" s="1"/>
  <c r="E1576" i="3"/>
  <c r="I1576" i="3" s="1"/>
  <c r="E1577" i="3"/>
  <c r="I1577" i="3" s="1"/>
  <c r="E1578" i="3"/>
  <c r="I1578" i="3" s="1"/>
  <c r="E1579" i="3"/>
  <c r="I1579" i="3" s="1"/>
  <c r="E1580" i="3"/>
  <c r="I1580" i="3" s="1"/>
  <c r="E1581" i="3"/>
  <c r="I1581" i="3" s="1"/>
  <c r="E1582" i="3"/>
  <c r="I1582" i="3" s="1"/>
  <c r="E1583" i="3"/>
  <c r="I1583" i="3" s="1"/>
  <c r="E1584" i="3"/>
  <c r="I1584" i="3" s="1"/>
  <c r="E1585" i="3"/>
  <c r="I1585" i="3" s="1"/>
  <c r="E1586" i="3"/>
  <c r="I1586" i="3" s="1"/>
  <c r="E1587" i="3"/>
  <c r="I1587" i="3" s="1"/>
  <c r="E1588" i="3"/>
  <c r="I1588" i="3" s="1"/>
  <c r="E1589" i="3"/>
  <c r="I1589" i="3" s="1"/>
  <c r="E1590" i="3"/>
  <c r="I1590" i="3" s="1"/>
  <c r="E1591" i="3"/>
  <c r="I1591" i="3" s="1"/>
  <c r="E1592" i="3"/>
  <c r="I1592" i="3" s="1"/>
  <c r="E1593" i="3"/>
  <c r="I1593" i="3" s="1"/>
  <c r="E1594" i="3"/>
  <c r="I1594" i="3" s="1"/>
  <c r="E1595" i="3"/>
  <c r="I1595" i="3" s="1"/>
  <c r="E1596" i="3"/>
  <c r="I1596" i="3" s="1"/>
  <c r="E1597" i="3"/>
  <c r="I1597" i="3" s="1"/>
  <c r="E1598" i="3"/>
  <c r="I1598" i="3" s="1"/>
  <c r="E1599" i="3"/>
  <c r="I1599" i="3" s="1"/>
  <c r="E1600" i="3"/>
  <c r="I1600" i="3" s="1"/>
  <c r="E1601" i="3"/>
  <c r="I1601" i="3" s="1"/>
  <c r="E1602" i="3"/>
  <c r="I1602" i="3" s="1"/>
  <c r="E1603" i="3"/>
  <c r="I1603" i="3" s="1"/>
  <c r="E1604" i="3"/>
  <c r="I1604" i="3" s="1"/>
  <c r="E1605" i="3"/>
  <c r="I1605" i="3" s="1"/>
  <c r="E1606" i="3"/>
  <c r="I1606" i="3" s="1"/>
  <c r="E1607" i="3"/>
  <c r="I1607" i="3" s="1"/>
  <c r="E1608" i="3"/>
  <c r="I1608" i="3" s="1"/>
  <c r="E1609" i="3"/>
  <c r="I1609" i="3" s="1"/>
  <c r="E1610" i="3"/>
  <c r="I1610" i="3" s="1"/>
  <c r="E1611" i="3"/>
  <c r="I1611" i="3" s="1"/>
  <c r="E1612" i="3"/>
  <c r="I1612" i="3" s="1"/>
  <c r="E1613" i="3"/>
  <c r="I1613" i="3" s="1"/>
  <c r="E1614" i="3"/>
  <c r="I1614" i="3" s="1"/>
  <c r="E1615" i="3"/>
  <c r="I1615" i="3" s="1"/>
  <c r="E1616" i="3"/>
  <c r="I1616" i="3" s="1"/>
  <c r="E1617" i="3"/>
  <c r="I1617" i="3" s="1"/>
  <c r="E1618" i="3"/>
  <c r="I1618" i="3" s="1"/>
  <c r="E1619" i="3"/>
  <c r="I1619" i="3" s="1"/>
  <c r="E1620" i="3"/>
  <c r="I1620" i="3" s="1"/>
  <c r="E1621" i="3"/>
  <c r="I1621" i="3" s="1"/>
  <c r="E1622" i="3"/>
  <c r="I1622" i="3" s="1"/>
  <c r="E1623" i="3"/>
  <c r="I1623" i="3" s="1"/>
  <c r="E1624" i="3"/>
  <c r="I1624" i="3" s="1"/>
  <c r="E1625" i="3"/>
  <c r="I1625" i="3" s="1"/>
  <c r="E1626" i="3"/>
  <c r="I1626" i="3" s="1"/>
  <c r="E1627" i="3"/>
  <c r="I1627" i="3" s="1"/>
  <c r="E1628" i="3"/>
  <c r="I1628" i="3" s="1"/>
  <c r="E1629" i="3"/>
  <c r="I1629" i="3" s="1"/>
  <c r="E1630" i="3"/>
  <c r="I1630" i="3" s="1"/>
  <c r="E1631" i="3"/>
  <c r="I1631" i="3" s="1"/>
  <c r="E1632" i="3"/>
  <c r="I1632" i="3" s="1"/>
  <c r="E1633" i="3"/>
  <c r="I1633" i="3" s="1"/>
  <c r="E1634" i="3"/>
  <c r="I1634" i="3" s="1"/>
  <c r="E1635" i="3"/>
  <c r="I1635" i="3" s="1"/>
  <c r="E1636" i="3"/>
  <c r="I1636" i="3" s="1"/>
  <c r="E1637" i="3"/>
  <c r="I1637" i="3" s="1"/>
  <c r="E1638" i="3"/>
  <c r="I1638" i="3" s="1"/>
  <c r="E1639" i="3"/>
  <c r="I1639" i="3" s="1"/>
  <c r="E1640" i="3"/>
  <c r="I1640" i="3" s="1"/>
  <c r="E1641" i="3"/>
  <c r="I1641" i="3" s="1"/>
  <c r="E1642" i="3"/>
  <c r="I1642" i="3" s="1"/>
  <c r="E1643" i="3"/>
  <c r="I1643" i="3" s="1"/>
  <c r="E1644" i="3"/>
  <c r="I1644" i="3" s="1"/>
  <c r="E1645" i="3"/>
  <c r="I1645" i="3" s="1"/>
  <c r="E1646" i="3"/>
  <c r="I1646" i="3" s="1"/>
  <c r="E1647" i="3"/>
  <c r="I1647" i="3" s="1"/>
  <c r="E1648" i="3"/>
  <c r="I1648" i="3" s="1"/>
  <c r="E1649" i="3"/>
  <c r="I1649" i="3" s="1"/>
  <c r="E1650" i="3"/>
  <c r="I1650" i="3" s="1"/>
  <c r="E1651" i="3"/>
  <c r="I1651" i="3" s="1"/>
  <c r="E1652" i="3"/>
  <c r="I1652" i="3" s="1"/>
  <c r="E1653" i="3"/>
  <c r="I1653" i="3" s="1"/>
  <c r="E1654" i="3"/>
  <c r="I1654" i="3" s="1"/>
  <c r="E1655" i="3"/>
  <c r="I1655" i="3" s="1"/>
  <c r="E1656" i="3"/>
  <c r="I1656" i="3" s="1"/>
  <c r="E1657" i="3"/>
  <c r="I1657" i="3" s="1"/>
  <c r="E1658" i="3"/>
  <c r="I1658" i="3" s="1"/>
  <c r="E1659" i="3"/>
  <c r="I1659" i="3" s="1"/>
  <c r="E1660" i="3"/>
  <c r="I1660" i="3" s="1"/>
  <c r="E1661" i="3"/>
  <c r="I1661" i="3" s="1"/>
  <c r="E1662" i="3"/>
  <c r="I1662" i="3" s="1"/>
  <c r="E1663" i="3"/>
  <c r="I1663" i="3" s="1"/>
  <c r="E1664" i="3"/>
  <c r="I1664" i="3" s="1"/>
  <c r="E1665" i="3"/>
  <c r="I1665" i="3" s="1"/>
  <c r="E1666" i="3"/>
  <c r="I1666" i="3" s="1"/>
  <c r="E1667" i="3"/>
  <c r="I1667" i="3" s="1"/>
  <c r="E1668" i="3"/>
  <c r="I1668" i="3" s="1"/>
  <c r="E1669" i="3"/>
  <c r="I1669" i="3" s="1"/>
  <c r="E1670" i="3"/>
  <c r="I1670" i="3" s="1"/>
  <c r="E1671" i="3"/>
  <c r="I1671" i="3" s="1"/>
  <c r="E1672" i="3"/>
  <c r="I1672" i="3" s="1"/>
  <c r="E1673" i="3"/>
  <c r="I1673" i="3" s="1"/>
  <c r="E1674" i="3"/>
  <c r="I1674" i="3" s="1"/>
  <c r="E1675" i="3"/>
  <c r="I1675" i="3" s="1"/>
  <c r="E1676" i="3"/>
  <c r="I1676" i="3" s="1"/>
  <c r="E1677" i="3"/>
  <c r="I1677" i="3" s="1"/>
  <c r="E1678" i="3"/>
  <c r="I1678" i="3" s="1"/>
  <c r="E1679" i="3"/>
  <c r="I1679" i="3" s="1"/>
  <c r="E1680" i="3"/>
  <c r="I1680" i="3" s="1"/>
  <c r="E1681" i="3"/>
  <c r="I1681" i="3" s="1"/>
  <c r="E1682" i="3"/>
  <c r="I1682" i="3" s="1"/>
  <c r="E1683" i="3"/>
  <c r="I1683" i="3" s="1"/>
  <c r="E1684" i="3"/>
  <c r="I1684" i="3" s="1"/>
  <c r="E1685" i="3"/>
  <c r="I1685" i="3" s="1"/>
  <c r="E1686" i="3"/>
  <c r="I1686" i="3" s="1"/>
  <c r="E1687" i="3"/>
  <c r="I1687" i="3" s="1"/>
  <c r="E1688" i="3"/>
  <c r="I1688" i="3" s="1"/>
  <c r="E1689" i="3"/>
  <c r="I1689" i="3" s="1"/>
  <c r="E1690" i="3"/>
  <c r="I1690" i="3" s="1"/>
  <c r="E1691" i="3"/>
  <c r="I1691" i="3" s="1"/>
  <c r="E1692" i="3"/>
  <c r="I1692" i="3" s="1"/>
  <c r="E1693" i="3"/>
  <c r="I1693" i="3" s="1"/>
  <c r="E1694" i="3"/>
  <c r="I1694" i="3" s="1"/>
  <c r="E1695" i="3"/>
  <c r="I1695" i="3" s="1"/>
  <c r="E1696" i="3"/>
  <c r="I1696" i="3" s="1"/>
  <c r="E1697" i="3"/>
  <c r="I1697" i="3" s="1"/>
  <c r="E1698" i="3"/>
  <c r="I1698" i="3" s="1"/>
  <c r="E1699" i="3"/>
  <c r="I1699" i="3" s="1"/>
  <c r="E1700" i="3"/>
  <c r="I1700" i="3" s="1"/>
  <c r="E1701" i="3"/>
  <c r="I1701" i="3" s="1"/>
  <c r="E1702" i="3"/>
  <c r="I1702" i="3" s="1"/>
  <c r="E1703" i="3"/>
  <c r="I1703" i="3" s="1"/>
  <c r="E1704" i="3"/>
  <c r="I1704" i="3" s="1"/>
  <c r="E1705" i="3"/>
  <c r="I1705" i="3" s="1"/>
  <c r="E1706" i="3"/>
  <c r="I1706" i="3" s="1"/>
  <c r="E1707" i="3"/>
  <c r="I1707" i="3" s="1"/>
  <c r="E1708" i="3"/>
  <c r="I1708" i="3" s="1"/>
  <c r="E1709" i="3"/>
  <c r="I1709" i="3" s="1"/>
  <c r="E1710" i="3"/>
  <c r="I1710" i="3" s="1"/>
  <c r="E1711" i="3"/>
  <c r="I1711" i="3" s="1"/>
  <c r="E1712" i="3"/>
  <c r="I1712" i="3" s="1"/>
  <c r="E1713" i="3"/>
  <c r="I1713" i="3" s="1"/>
  <c r="E1714" i="3"/>
  <c r="I1714" i="3" s="1"/>
  <c r="E1715" i="3"/>
  <c r="I1715" i="3" s="1"/>
  <c r="E1716" i="3"/>
  <c r="I1716" i="3" s="1"/>
  <c r="E1717" i="3"/>
  <c r="I1717" i="3" s="1"/>
  <c r="E1718" i="3"/>
  <c r="I1718" i="3" s="1"/>
  <c r="E1719" i="3"/>
  <c r="I1719" i="3" s="1"/>
  <c r="E1720" i="3"/>
  <c r="I1720" i="3" s="1"/>
  <c r="E1721" i="3"/>
  <c r="I1721" i="3" s="1"/>
  <c r="E1722" i="3"/>
  <c r="I1722" i="3" s="1"/>
  <c r="E1723" i="3"/>
  <c r="I1723" i="3" s="1"/>
  <c r="E1724" i="3"/>
  <c r="I1724" i="3" s="1"/>
  <c r="E1725" i="3"/>
  <c r="I1725" i="3" s="1"/>
  <c r="E1726" i="3"/>
  <c r="I1726" i="3" s="1"/>
  <c r="E1727" i="3"/>
  <c r="I1727" i="3" s="1"/>
  <c r="E1728" i="3"/>
  <c r="I1728" i="3" s="1"/>
  <c r="E1729" i="3"/>
  <c r="I1729" i="3" s="1"/>
  <c r="E1730" i="3"/>
  <c r="I1730" i="3" s="1"/>
  <c r="E1731" i="3"/>
  <c r="I1731" i="3" s="1"/>
  <c r="E1732" i="3"/>
  <c r="I1732" i="3" s="1"/>
  <c r="E1733" i="3"/>
  <c r="I1733" i="3" s="1"/>
  <c r="E1734" i="3"/>
  <c r="I1734" i="3" s="1"/>
  <c r="E1735" i="3"/>
  <c r="I1735" i="3" s="1"/>
  <c r="E1736" i="3"/>
  <c r="I1736" i="3" s="1"/>
  <c r="E1737" i="3"/>
  <c r="I1737" i="3" s="1"/>
  <c r="E1738" i="3"/>
  <c r="I1738" i="3" s="1"/>
  <c r="E1739" i="3"/>
  <c r="I1739" i="3" s="1"/>
  <c r="E1740" i="3"/>
  <c r="I1740" i="3" s="1"/>
  <c r="E1741" i="3"/>
  <c r="I1741" i="3" s="1"/>
  <c r="E1742" i="3"/>
  <c r="I1742" i="3" s="1"/>
  <c r="E1743" i="3"/>
  <c r="I1743" i="3" s="1"/>
  <c r="E1744" i="3"/>
  <c r="I1744" i="3" s="1"/>
  <c r="E1745" i="3"/>
  <c r="I1745" i="3" s="1"/>
  <c r="E1746" i="3"/>
  <c r="I1746" i="3" s="1"/>
  <c r="E1747" i="3"/>
  <c r="I1747" i="3" s="1"/>
  <c r="E1748" i="3"/>
  <c r="I1748" i="3" s="1"/>
  <c r="E1749" i="3"/>
  <c r="I1749" i="3" s="1"/>
  <c r="E1750" i="3"/>
  <c r="I1750" i="3" s="1"/>
  <c r="E1751" i="3"/>
  <c r="I1751" i="3" s="1"/>
  <c r="E1752" i="3"/>
  <c r="I1752" i="3" s="1"/>
  <c r="E1753" i="3"/>
  <c r="I1753" i="3" s="1"/>
  <c r="E1754" i="3"/>
  <c r="I1754" i="3" s="1"/>
  <c r="E1755" i="3"/>
  <c r="I1755" i="3" s="1"/>
  <c r="E1756" i="3"/>
  <c r="I1756" i="3" s="1"/>
  <c r="E1757" i="3"/>
  <c r="I1757" i="3" s="1"/>
  <c r="E1758" i="3"/>
  <c r="I1758" i="3" s="1"/>
  <c r="E1759" i="3"/>
  <c r="I1759" i="3" s="1"/>
  <c r="E1760" i="3"/>
  <c r="I1760" i="3" s="1"/>
  <c r="E1761" i="3"/>
  <c r="I1761" i="3" s="1"/>
  <c r="E1762" i="3"/>
  <c r="I1762" i="3" s="1"/>
  <c r="E1763" i="3"/>
  <c r="I1763" i="3" s="1"/>
  <c r="E1764" i="3"/>
  <c r="I1764" i="3" s="1"/>
  <c r="E1765" i="3"/>
  <c r="I1765" i="3" s="1"/>
  <c r="E1766" i="3"/>
  <c r="I1766" i="3" s="1"/>
  <c r="E1767" i="3"/>
  <c r="I1767" i="3" s="1"/>
  <c r="E1768" i="3"/>
  <c r="I1768" i="3" s="1"/>
  <c r="E1769" i="3"/>
  <c r="I1769" i="3" s="1"/>
  <c r="E1770" i="3"/>
  <c r="I1770" i="3" s="1"/>
  <c r="E1771" i="3"/>
  <c r="I1771" i="3" s="1"/>
  <c r="E1772" i="3"/>
  <c r="I1772" i="3" s="1"/>
  <c r="E1773" i="3"/>
  <c r="I1773" i="3" s="1"/>
  <c r="E1774" i="3"/>
  <c r="I1774" i="3" s="1"/>
  <c r="E1775" i="3"/>
  <c r="I1775" i="3" s="1"/>
  <c r="E1776" i="3"/>
  <c r="I1776" i="3" s="1"/>
  <c r="E1777" i="3"/>
  <c r="I1777" i="3" s="1"/>
  <c r="E1778" i="3"/>
  <c r="I1778" i="3" s="1"/>
  <c r="E1779" i="3"/>
  <c r="I1779" i="3" s="1"/>
  <c r="E1780" i="3"/>
  <c r="I1780" i="3" s="1"/>
  <c r="E1781" i="3"/>
  <c r="I1781" i="3" s="1"/>
  <c r="E1782" i="3"/>
  <c r="I1782" i="3" s="1"/>
  <c r="E1783" i="3"/>
  <c r="I1783" i="3" s="1"/>
  <c r="E1784" i="3"/>
  <c r="I1784" i="3" s="1"/>
  <c r="E1785" i="3"/>
  <c r="I1785" i="3" s="1"/>
  <c r="E1786" i="3"/>
  <c r="I1786" i="3" s="1"/>
  <c r="E1787" i="3"/>
  <c r="I1787" i="3" s="1"/>
  <c r="E1788" i="3"/>
  <c r="I1788" i="3" s="1"/>
  <c r="E1789" i="3"/>
  <c r="I1789" i="3" s="1"/>
  <c r="E1790" i="3"/>
  <c r="I1790" i="3" s="1"/>
  <c r="E1791" i="3"/>
  <c r="I1791" i="3" s="1"/>
  <c r="E1792" i="3"/>
  <c r="I1792" i="3" s="1"/>
  <c r="E1793" i="3"/>
  <c r="I1793" i="3" s="1"/>
  <c r="E1794" i="3"/>
  <c r="I1794" i="3" s="1"/>
  <c r="E1795" i="3"/>
  <c r="I1795" i="3" s="1"/>
  <c r="E1796" i="3"/>
  <c r="I1796" i="3" s="1"/>
  <c r="E1797" i="3"/>
  <c r="I1797" i="3" s="1"/>
  <c r="E1798" i="3"/>
  <c r="I1798" i="3" s="1"/>
  <c r="E1799" i="3"/>
  <c r="I1799" i="3" s="1"/>
  <c r="E1800" i="3"/>
  <c r="I1800" i="3" s="1"/>
  <c r="E1801" i="3"/>
  <c r="I1801" i="3" s="1"/>
  <c r="E1802" i="3"/>
  <c r="I1802" i="3" s="1"/>
  <c r="E1803" i="3"/>
  <c r="I1803" i="3" s="1"/>
  <c r="E1804" i="3"/>
  <c r="I1804" i="3" s="1"/>
  <c r="E1805" i="3"/>
  <c r="I1805" i="3" s="1"/>
  <c r="E1806" i="3"/>
  <c r="I1806" i="3" s="1"/>
  <c r="E1807" i="3"/>
  <c r="I1807" i="3" s="1"/>
  <c r="E1808" i="3"/>
  <c r="I1808" i="3" s="1"/>
  <c r="E1809" i="3"/>
  <c r="I1809" i="3" s="1"/>
  <c r="E1810" i="3"/>
  <c r="I1810" i="3" s="1"/>
  <c r="E1811" i="3"/>
  <c r="I1811" i="3" s="1"/>
  <c r="E1812" i="3"/>
  <c r="I1812" i="3" s="1"/>
  <c r="E1813" i="3"/>
  <c r="I1813" i="3" s="1"/>
  <c r="E1814" i="3"/>
  <c r="I1814" i="3" s="1"/>
  <c r="E1815" i="3"/>
  <c r="I1815" i="3" s="1"/>
  <c r="E1816" i="3"/>
  <c r="I1816" i="3" s="1"/>
  <c r="E1817" i="3"/>
  <c r="I1817" i="3" s="1"/>
  <c r="E1818" i="3"/>
  <c r="I1818" i="3" s="1"/>
  <c r="E1819" i="3"/>
  <c r="I1819" i="3" s="1"/>
  <c r="E1820" i="3"/>
  <c r="I1820" i="3" s="1"/>
  <c r="E1821" i="3"/>
  <c r="I1821" i="3" s="1"/>
  <c r="E1822" i="3"/>
  <c r="I1822" i="3" s="1"/>
  <c r="E1823" i="3"/>
  <c r="I1823" i="3" s="1"/>
  <c r="E1824" i="3"/>
  <c r="I1824" i="3" s="1"/>
  <c r="E1825" i="3"/>
  <c r="I1825" i="3" s="1"/>
  <c r="E1826" i="3"/>
  <c r="I1826" i="3" s="1"/>
  <c r="E1827" i="3"/>
  <c r="I1827" i="3" s="1"/>
  <c r="E1828" i="3"/>
  <c r="I1828" i="3" s="1"/>
  <c r="E1829" i="3"/>
  <c r="I1829" i="3" s="1"/>
  <c r="E1830" i="3"/>
  <c r="I1830" i="3" s="1"/>
  <c r="E1831" i="3"/>
  <c r="I1831" i="3" s="1"/>
  <c r="E1832" i="3"/>
  <c r="I1832" i="3" s="1"/>
  <c r="E1833" i="3"/>
  <c r="I1833" i="3" s="1"/>
  <c r="E1834" i="3"/>
  <c r="I1834" i="3" s="1"/>
  <c r="E1835" i="3"/>
  <c r="I1835" i="3" s="1"/>
  <c r="E1836" i="3"/>
  <c r="I1836" i="3" s="1"/>
  <c r="E1837" i="3"/>
  <c r="I1837" i="3" s="1"/>
  <c r="E1838" i="3"/>
  <c r="I1838" i="3" s="1"/>
  <c r="E1839" i="3"/>
  <c r="I1839" i="3" s="1"/>
  <c r="E1840" i="3"/>
  <c r="I1840" i="3" s="1"/>
  <c r="E1841" i="3"/>
  <c r="I1841" i="3" s="1"/>
  <c r="E1842" i="3"/>
  <c r="I1842" i="3" s="1"/>
  <c r="E1843" i="3"/>
  <c r="I1843" i="3" s="1"/>
  <c r="E1844" i="3"/>
  <c r="I1844" i="3" s="1"/>
  <c r="E1845" i="3"/>
  <c r="I1845" i="3" s="1"/>
  <c r="E1846" i="3"/>
  <c r="I1846" i="3" s="1"/>
  <c r="E1847" i="3"/>
  <c r="I1847" i="3" s="1"/>
  <c r="E1848" i="3"/>
  <c r="I1848" i="3" s="1"/>
  <c r="E1849" i="3"/>
  <c r="I1849" i="3" s="1"/>
  <c r="E1850" i="3"/>
  <c r="I1850" i="3" s="1"/>
  <c r="E1851" i="3"/>
  <c r="I1851" i="3" s="1"/>
  <c r="E1852" i="3"/>
  <c r="I1852" i="3" s="1"/>
  <c r="E1853" i="3"/>
  <c r="I1853" i="3" s="1"/>
  <c r="E1854" i="3"/>
  <c r="I1854" i="3" s="1"/>
  <c r="E1855" i="3"/>
  <c r="I1855" i="3" s="1"/>
  <c r="E1856" i="3"/>
  <c r="I1856" i="3" s="1"/>
  <c r="E1857" i="3"/>
  <c r="I1857" i="3" s="1"/>
  <c r="E1858" i="3"/>
  <c r="I1858" i="3" s="1"/>
  <c r="E1859" i="3"/>
  <c r="I1859" i="3" s="1"/>
  <c r="E1860" i="3"/>
  <c r="I1860" i="3" s="1"/>
  <c r="E1861" i="3"/>
  <c r="I1861" i="3" s="1"/>
  <c r="E1862" i="3"/>
  <c r="I1862" i="3" s="1"/>
  <c r="E1863" i="3"/>
  <c r="I1863" i="3" s="1"/>
  <c r="E1864" i="3"/>
  <c r="I1864" i="3" s="1"/>
  <c r="E1865" i="3"/>
  <c r="I1865" i="3" s="1"/>
  <c r="E1866" i="3"/>
  <c r="I1866" i="3" s="1"/>
  <c r="E1867" i="3"/>
  <c r="I1867" i="3" s="1"/>
  <c r="E1868" i="3"/>
  <c r="I1868" i="3" s="1"/>
  <c r="E1869" i="3"/>
  <c r="I1869" i="3" s="1"/>
  <c r="E1870" i="3"/>
  <c r="I1870" i="3" s="1"/>
  <c r="E1871" i="3"/>
  <c r="I1871" i="3" s="1"/>
  <c r="E1872" i="3"/>
  <c r="I1872" i="3" s="1"/>
  <c r="E1873" i="3"/>
  <c r="I1873" i="3" s="1"/>
  <c r="E1874" i="3"/>
  <c r="I1874" i="3" s="1"/>
  <c r="E1875" i="3"/>
  <c r="I1875" i="3" s="1"/>
  <c r="E1876" i="3"/>
  <c r="I1876" i="3" s="1"/>
  <c r="E1877" i="3"/>
  <c r="I1877" i="3" s="1"/>
  <c r="E1878" i="3"/>
  <c r="I1878" i="3" s="1"/>
  <c r="E1879" i="3"/>
  <c r="I1879" i="3" s="1"/>
  <c r="E1880" i="3"/>
  <c r="I1880" i="3" s="1"/>
  <c r="E1881" i="3"/>
  <c r="I1881" i="3" s="1"/>
  <c r="E1882" i="3"/>
  <c r="I1882" i="3" s="1"/>
  <c r="E1883" i="3"/>
  <c r="I1883" i="3" s="1"/>
  <c r="E1884" i="3"/>
  <c r="I1884" i="3" s="1"/>
  <c r="E1885" i="3"/>
  <c r="I1885" i="3" s="1"/>
  <c r="E1886" i="3"/>
  <c r="I1886" i="3" s="1"/>
  <c r="E1887" i="3"/>
  <c r="I1887" i="3" s="1"/>
  <c r="E1888" i="3"/>
  <c r="I1888" i="3" s="1"/>
  <c r="E1889" i="3"/>
  <c r="I1889" i="3" s="1"/>
  <c r="E1890" i="3"/>
  <c r="I1890" i="3" s="1"/>
  <c r="E1891" i="3"/>
  <c r="I1891" i="3" s="1"/>
  <c r="E1892" i="3"/>
  <c r="I1892" i="3" s="1"/>
  <c r="E1893" i="3"/>
  <c r="I1893" i="3" s="1"/>
  <c r="E1894" i="3"/>
  <c r="I1894" i="3" s="1"/>
  <c r="E1895" i="3"/>
  <c r="I1895" i="3" s="1"/>
  <c r="E1896" i="3"/>
  <c r="I1896" i="3" s="1"/>
  <c r="E1897" i="3"/>
  <c r="I1897" i="3" s="1"/>
  <c r="E1898" i="3"/>
  <c r="I1898" i="3" s="1"/>
  <c r="E1899" i="3"/>
  <c r="I1899" i="3" s="1"/>
  <c r="E1900" i="3"/>
  <c r="I1900" i="3" s="1"/>
  <c r="E1901" i="3"/>
  <c r="I1901" i="3" s="1"/>
  <c r="E1902" i="3"/>
  <c r="I1902" i="3" s="1"/>
  <c r="E1903" i="3"/>
  <c r="I1903" i="3" s="1"/>
  <c r="E1904" i="3"/>
  <c r="I1904" i="3" s="1"/>
  <c r="E1905" i="3"/>
  <c r="I1905" i="3" s="1"/>
  <c r="E1906" i="3"/>
  <c r="I1906" i="3" s="1"/>
  <c r="E1907" i="3"/>
  <c r="I1907" i="3" s="1"/>
  <c r="E1908" i="3"/>
  <c r="I1908" i="3" s="1"/>
  <c r="E1909" i="3"/>
  <c r="I1909" i="3" s="1"/>
  <c r="E1910" i="3"/>
  <c r="I1910" i="3" s="1"/>
  <c r="E1911" i="3"/>
  <c r="I1911" i="3" s="1"/>
  <c r="E1912" i="3"/>
  <c r="I1912" i="3" s="1"/>
  <c r="E1913" i="3"/>
  <c r="I1913" i="3" s="1"/>
  <c r="E1914" i="3"/>
  <c r="I1914" i="3" s="1"/>
  <c r="E1915" i="3"/>
  <c r="I1915" i="3" s="1"/>
  <c r="E1916" i="3"/>
  <c r="I1916" i="3" s="1"/>
  <c r="E1917" i="3"/>
  <c r="I1917" i="3" s="1"/>
  <c r="E1918" i="3"/>
  <c r="I1918" i="3" s="1"/>
  <c r="E1919" i="3"/>
  <c r="I1919" i="3" s="1"/>
  <c r="E1920" i="3"/>
  <c r="I1920" i="3" s="1"/>
  <c r="E1921" i="3"/>
  <c r="I1921" i="3" s="1"/>
  <c r="E1922" i="3"/>
  <c r="I1922" i="3" s="1"/>
  <c r="E1923" i="3"/>
  <c r="I1923" i="3" s="1"/>
  <c r="E1924" i="3"/>
  <c r="I1924" i="3" s="1"/>
  <c r="E1925" i="3"/>
  <c r="I1925" i="3" s="1"/>
  <c r="E1926" i="3"/>
  <c r="I1926" i="3" s="1"/>
  <c r="E1927" i="3"/>
  <c r="I1927" i="3" s="1"/>
  <c r="E1928" i="3"/>
  <c r="I1928" i="3" s="1"/>
  <c r="E1929" i="3"/>
  <c r="I1929" i="3" s="1"/>
  <c r="E1930" i="3"/>
  <c r="I1930" i="3" s="1"/>
  <c r="E1931" i="3"/>
  <c r="I1931" i="3" s="1"/>
  <c r="E1932" i="3"/>
  <c r="I1932" i="3" s="1"/>
  <c r="E1933" i="3"/>
  <c r="I1933" i="3" s="1"/>
  <c r="E1934" i="3"/>
  <c r="I1934" i="3" s="1"/>
  <c r="E1935" i="3"/>
  <c r="I1935" i="3" s="1"/>
  <c r="E1936" i="3"/>
  <c r="I1936" i="3" s="1"/>
  <c r="E1937" i="3"/>
  <c r="I1937" i="3" s="1"/>
  <c r="E1938" i="3"/>
  <c r="I1938" i="3" s="1"/>
  <c r="E1939" i="3"/>
  <c r="I1939" i="3" s="1"/>
  <c r="E1940" i="3"/>
  <c r="I1940" i="3" s="1"/>
  <c r="E1941" i="3"/>
  <c r="I1941" i="3" s="1"/>
  <c r="E1942" i="3"/>
  <c r="I1942" i="3" s="1"/>
  <c r="E1943" i="3"/>
  <c r="I1943" i="3" s="1"/>
  <c r="E1944" i="3"/>
  <c r="I1944" i="3" s="1"/>
  <c r="E1945" i="3"/>
  <c r="I1945" i="3" s="1"/>
  <c r="E1946" i="3"/>
  <c r="I1946" i="3" s="1"/>
  <c r="E1947" i="3"/>
  <c r="I1947" i="3" s="1"/>
  <c r="E1948" i="3"/>
  <c r="I1948" i="3" s="1"/>
  <c r="E1949" i="3"/>
  <c r="I1949" i="3" s="1"/>
  <c r="E1950" i="3"/>
  <c r="I1950" i="3" s="1"/>
  <c r="E1951" i="3"/>
  <c r="I1951" i="3" s="1"/>
  <c r="E1952" i="3"/>
  <c r="I1952" i="3" s="1"/>
  <c r="E1953" i="3"/>
  <c r="I1953" i="3" s="1"/>
  <c r="E1954" i="3"/>
  <c r="I1954" i="3" s="1"/>
  <c r="E1955" i="3"/>
  <c r="I1955" i="3" s="1"/>
  <c r="E1956" i="3"/>
  <c r="I1956" i="3" s="1"/>
  <c r="E1957" i="3"/>
  <c r="I1957" i="3" s="1"/>
  <c r="E1958" i="3"/>
  <c r="I1958" i="3" s="1"/>
  <c r="E1959" i="3"/>
  <c r="I1959" i="3" s="1"/>
  <c r="E1960" i="3"/>
  <c r="I1960" i="3" s="1"/>
  <c r="E1961" i="3"/>
  <c r="I1961" i="3" s="1"/>
  <c r="E1962" i="3"/>
  <c r="I1962" i="3" s="1"/>
  <c r="E1963" i="3"/>
  <c r="I1963" i="3" s="1"/>
  <c r="E1964" i="3"/>
  <c r="I1964" i="3" s="1"/>
  <c r="E1965" i="3"/>
  <c r="I1965" i="3" s="1"/>
  <c r="E1966" i="3"/>
  <c r="I1966" i="3" s="1"/>
  <c r="E1967" i="3"/>
  <c r="I1967" i="3" s="1"/>
  <c r="E1968" i="3"/>
  <c r="I1968" i="3" s="1"/>
  <c r="E1969" i="3"/>
  <c r="I1969" i="3" s="1"/>
  <c r="E1970" i="3"/>
  <c r="I1970" i="3" s="1"/>
  <c r="E1971" i="3"/>
  <c r="I1971" i="3" s="1"/>
  <c r="E1972" i="3"/>
  <c r="I1972" i="3" s="1"/>
  <c r="E1973" i="3"/>
  <c r="I1973" i="3" s="1"/>
  <c r="E1974" i="3"/>
  <c r="I1974" i="3" s="1"/>
  <c r="E1975" i="3"/>
  <c r="I1975" i="3" s="1"/>
  <c r="E1976" i="3"/>
  <c r="I1976" i="3" s="1"/>
  <c r="E1977" i="3"/>
  <c r="I1977" i="3" s="1"/>
  <c r="E1978" i="3"/>
  <c r="I1978" i="3" s="1"/>
  <c r="E1979" i="3"/>
  <c r="I1979" i="3" s="1"/>
  <c r="E1980" i="3"/>
  <c r="I1980" i="3" s="1"/>
  <c r="E1981" i="3"/>
  <c r="I1981" i="3" s="1"/>
  <c r="E1982" i="3"/>
  <c r="I1982" i="3" s="1"/>
  <c r="E1983" i="3"/>
  <c r="I1983" i="3" s="1"/>
  <c r="E1984" i="3"/>
  <c r="I1984" i="3" s="1"/>
  <c r="E1985" i="3"/>
  <c r="I1985" i="3" s="1"/>
  <c r="E1986" i="3"/>
  <c r="I1986" i="3" s="1"/>
  <c r="E1987" i="3"/>
  <c r="I1987" i="3" s="1"/>
  <c r="E1988" i="3"/>
  <c r="I1988" i="3" s="1"/>
  <c r="E1989" i="3"/>
  <c r="I1989" i="3" s="1"/>
  <c r="E1990" i="3"/>
  <c r="I1990" i="3" s="1"/>
  <c r="E1991" i="3"/>
  <c r="I1991" i="3" s="1"/>
  <c r="E1992" i="3"/>
  <c r="I1992" i="3" s="1"/>
  <c r="E1993" i="3"/>
  <c r="I1993" i="3" s="1"/>
  <c r="E1994" i="3"/>
  <c r="I1994" i="3" s="1"/>
  <c r="E1995" i="3"/>
  <c r="I1995" i="3" s="1"/>
  <c r="E1996" i="3"/>
  <c r="I1996" i="3" s="1"/>
  <c r="E1997" i="3"/>
  <c r="I1997" i="3" s="1"/>
  <c r="E1998" i="3"/>
  <c r="I1998" i="3" s="1"/>
  <c r="E1999" i="3"/>
  <c r="I1999" i="3" s="1"/>
  <c r="E2000" i="3"/>
  <c r="I2000" i="3" s="1"/>
  <c r="E2001" i="3"/>
  <c r="I2001" i="3" s="1"/>
  <c r="G5906" i="1" l="1"/>
  <c r="H5906" i="1" s="1"/>
  <c r="N2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G3" i="3"/>
  <c r="O3" i="3" s="1"/>
  <c r="G4" i="3"/>
  <c r="O4" i="3" s="1"/>
  <c r="G5" i="3"/>
  <c r="O5" i="3" s="1"/>
  <c r="G6" i="3"/>
  <c r="O6" i="3" s="1"/>
  <c r="G7" i="3"/>
  <c r="O7" i="3" s="1"/>
  <c r="G8" i="3"/>
  <c r="G9" i="3"/>
  <c r="O9" i="3" s="1"/>
  <c r="G10" i="3"/>
  <c r="O10" i="3" s="1"/>
  <c r="G11" i="3"/>
  <c r="O11" i="3" s="1"/>
  <c r="G12" i="3"/>
  <c r="G13" i="3"/>
  <c r="O13" i="3" s="1"/>
  <c r="G14" i="3"/>
  <c r="O14" i="3" s="1"/>
  <c r="G15" i="3"/>
  <c r="O15" i="3" s="1"/>
  <c r="G16" i="3"/>
  <c r="G17" i="3"/>
  <c r="O17" i="3" s="1"/>
  <c r="G18" i="3"/>
  <c r="O18" i="3" s="1"/>
  <c r="G19" i="3"/>
  <c r="O19" i="3" s="1"/>
  <c r="G20" i="3"/>
  <c r="O20" i="3" s="1"/>
  <c r="G21" i="3"/>
  <c r="O21" i="3" s="1"/>
  <c r="G22" i="3"/>
  <c r="O22" i="3" s="1"/>
  <c r="G23" i="3"/>
  <c r="O23" i="3" s="1"/>
  <c r="G24" i="3"/>
  <c r="O24" i="3" s="1"/>
  <c r="G25" i="3"/>
  <c r="O25" i="3" s="1"/>
  <c r="G26" i="3"/>
  <c r="O26" i="3" s="1"/>
  <c r="G27" i="3"/>
  <c r="O27" i="3" s="1"/>
  <c r="G28" i="3"/>
  <c r="O28" i="3" s="1"/>
  <c r="G29" i="3"/>
  <c r="O29" i="3" s="1"/>
  <c r="G30" i="3"/>
  <c r="O30" i="3" s="1"/>
  <c r="G31" i="3"/>
  <c r="O31" i="3" s="1"/>
  <c r="G32" i="3"/>
  <c r="O32" i="3" s="1"/>
  <c r="G33" i="3"/>
  <c r="O33" i="3" s="1"/>
  <c r="G34" i="3"/>
  <c r="O34" i="3" s="1"/>
  <c r="G35" i="3"/>
  <c r="O35" i="3" s="1"/>
  <c r="G36" i="3"/>
  <c r="O36" i="3" s="1"/>
  <c r="G37" i="3"/>
  <c r="O37" i="3" s="1"/>
  <c r="G38" i="3"/>
  <c r="O38" i="3" s="1"/>
  <c r="G39" i="3"/>
  <c r="O39" i="3" s="1"/>
  <c r="G40" i="3"/>
  <c r="O40" i="3" s="1"/>
  <c r="G41" i="3"/>
  <c r="O41" i="3" s="1"/>
  <c r="G42" i="3"/>
  <c r="O42" i="3" s="1"/>
  <c r="G43" i="3"/>
  <c r="O43" i="3" s="1"/>
  <c r="G44" i="3"/>
  <c r="G45" i="3"/>
  <c r="O45" i="3" s="1"/>
  <c r="G46" i="3"/>
  <c r="O46" i="3" s="1"/>
  <c r="G47" i="3"/>
  <c r="O47" i="3" s="1"/>
  <c r="G48" i="3"/>
  <c r="G49" i="3"/>
  <c r="O49" i="3" s="1"/>
  <c r="G50" i="3"/>
  <c r="O50" i="3" s="1"/>
  <c r="G51" i="3"/>
  <c r="O51" i="3" s="1"/>
  <c r="G52" i="3"/>
  <c r="O52" i="3" s="1"/>
  <c r="G53" i="3"/>
  <c r="O53" i="3" s="1"/>
  <c r="G54" i="3"/>
  <c r="O54" i="3" s="1"/>
  <c r="G55" i="3"/>
  <c r="O55" i="3" s="1"/>
  <c r="G56" i="3"/>
  <c r="O56" i="3" s="1"/>
  <c r="G57" i="3"/>
  <c r="O57" i="3" s="1"/>
  <c r="G58" i="3"/>
  <c r="O58" i="3" s="1"/>
  <c r="G59" i="3"/>
  <c r="O59" i="3" s="1"/>
  <c r="G60" i="3"/>
  <c r="G61" i="3"/>
  <c r="O61" i="3" s="1"/>
  <c r="G62" i="3"/>
  <c r="O62" i="3" s="1"/>
  <c r="G63" i="3"/>
  <c r="O63" i="3" s="1"/>
  <c r="G64" i="3"/>
  <c r="O64" i="3" s="1"/>
  <c r="G65" i="3"/>
  <c r="O65" i="3" s="1"/>
  <c r="G66" i="3"/>
  <c r="O66" i="3" s="1"/>
  <c r="G67" i="3"/>
  <c r="O67" i="3" s="1"/>
  <c r="G68" i="3"/>
  <c r="O68" i="3" s="1"/>
  <c r="G69" i="3"/>
  <c r="O69" i="3" s="1"/>
  <c r="G70" i="3"/>
  <c r="O70" i="3" s="1"/>
  <c r="G71" i="3"/>
  <c r="O71" i="3" s="1"/>
  <c r="G72" i="3"/>
  <c r="O72" i="3" s="1"/>
  <c r="G73" i="3"/>
  <c r="O73" i="3" s="1"/>
  <c r="G74" i="3"/>
  <c r="G75" i="3"/>
  <c r="G76" i="3"/>
  <c r="O76" i="3" s="1"/>
  <c r="G77" i="3"/>
  <c r="O77" i="3" s="1"/>
  <c r="G78" i="3"/>
  <c r="G79" i="3"/>
  <c r="O79" i="3" s="1"/>
  <c r="G80" i="3"/>
  <c r="O80" i="3" s="1"/>
  <c r="G81" i="3"/>
  <c r="O81" i="3" s="1"/>
  <c r="G82" i="3"/>
  <c r="G83" i="3"/>
  <c r="O83" i="3" s="1"/>
  <c r="G84" i="3"/>
  <c r="O84" i="3" s="1"/>
  <c r="G85" i="3"/>
  <c r="O85" i="3" s="1"/>
  <c r="G86" i="3"/>
  <c r="O86" i="3" s="1"/>
  <c r="G87" i="3"/>
  <c r="O87" i="3" s="1"/>
  <c r="G88" i="3"/>
  <c r="O88" i="3" s="1"/>
  <c r="G89" i="3"/>
  <c r="O89" i="3" s="1"/>
  <c r="G90" i="3"/>
  <c r="O90" i="3" s="1"/>
  <c r="G91" i="3"/>
  <c r="G92" i="3"/>
  <c r="O92" i="3" s="1"/>
  <c r="G93" i="3"/>
  <c r="O93" i="3" s="1"/>
  <c r="G94" i="3"/>
  <c r="O94" i="3" s="1"/>
  <c r="G95" i="3"/>
  <c r="O95" i="3" s="1"/>
  <c r="G96" i="3"/>
  <c r="O96" i="3" s="1"/>
  <c r="G97" i="3"/>
  <c r="O97" i="3" s="1"/>
  <c r="G98" i="3"/>
  <c r="G99" i="3"/>
  <c r="O99" i="3" s="1"/>
  <c r="G100" i="3"/>
  <c r="O100" i="3" s="1"/>
  <c r="G101" i="3"/>
  <c r="O101" i="3" s="1"/>
  <c r="G102" i="3"/>
  <c r="G103" i="3"/>
  <c r="O103" i="3" s="1"/>
  <c r="G104" i="3"/>
  <c r="O104" i="3" s="1"/>
  <c r="G105" i="3"/>
  <c r="O105" i="3" s="1"/>
  <c r="G106" i="3"/>
  <c r="O106" i="3" s="1"/>
  <c r="G107" i="3"/>
  <c r="O107" i="3" s="1"/>
  <c r="G108" i="3"/>
  <c r="O108" i="3" s="1"/>
  <c r="G109" i="3"/>
  <c r="O109" i="3" s="1"/>
  <c r="G110" i="3"/>
  <c r="O110" i="3" s="1"/>
  <c r="G111" i="3"/>
  <c r="O111" i="3" s="1"/>
  <c r="G112" i="3"/>
  <c r="O112" i="3" s="1"/>
  <c r="G113" i="3"/>
  <c r="O113" i="3" s="1"/>
  <c r="G114" i="3"/>
  <c r="O114" i="3" s="1"/>
  <c r="G115" i="3"/>
  <c r="O115" i="3" s="1"/>
  <c r="G116" i="3"/>
  <c r="O116" i="3" s="1"/>
  <c r="G117" i="3"/>
  <c r="O117" i="3" s="1"/>
  <c r="G118" i="3"/>
  <c r="G119" i="3"/>
  <c r="O119" i="3" s="1"/>
  <c r="G120" i="3"/>
  <c r="O120" i="3" s="1"/>
  <c r="G121" i="3"/>
  <c r="O121" i="3" s="1"/>
  <c r="G122" i="3"/>
  <c r="G123" i="3"/>
  <c r="O123" i="3" s="1"/>
  <c r="G124" i="3"/>
  <c r="O124" i="3" s="1"/>
  <c r="G125" i="3"/>
  <c r="O125" i="3" s="1"/>
  <c r="G126" i="3"/>
  <c r="O126" i="3" s="1"/>
  <c r="G127" i="3"/>
  <c r="O127" i="3" s="1"/>
  <c r="G128" i="3"/>
  <c r="O128" i="3" s="1"/>
  <c r="G129" i="3"/>
  <c r="O129" i="3" s="1"/>
  <c r="G130" i="3"/>
  <c r="G131" i="3"/>
  <c r="O131" i="3" s="1"/>
  <c r="G132" i="3"/>
  <c r="O132" i="3" s="1"/>
  <c r="G133" i="3"/>
  <c r="O133" i="3" s="1"/>
  <c r="G134" i="3"/>
  <c r="G135" i="3"/>
  <c r="O135" i="3" s="1"/>
  <c r="G136" i="3"/>
  <c r="G137" i="3"/>
  <c r="O137" i="3" s="1"/>
  <c r="G138" i="3"/>
  <c r="O138" i="3" s="1"/>
  <c r="G139" i="3"/>
  <c r="G140" i="3"/>
  <c r="O140" i="3" s="1"/>
  <c r="G141" i="3"/>
  <c r="O141" i="3" s="1"/>
  <c r="G142" i="3"/>
  <c r="O142" i="3" s="1"/>
  <c r="G143" i="3"/>
  <c r="O143" i="3" s="1"/>
  <c r="G144" i="3"/>
  <c r="O144" i="3" s="1"/>
  <c r="G145" i="3"/>
  <c r="O145" i="3" s="1"/>
  <c r="G146" i="3"/>
  <c r="O146" i="3" s="1"/>
  <c r="G147" i="3"/>
  <c r="O147" i="3" s="1"/>
  <c r="G148" i="3"/>
  <c r="O148" i="3" s="1"/>
  <c r="G149" i="3"/>
  <c r="O149" i="3" s="1"/>
  <c r="G150" i="3"/>
  <c r="G151" i="3"/>
  <c r="O151" i="3" s="1"/>
  <c r="G152" i="3"/>
  <c r="O152" i="3" s="1"/>
  <c r="G153" i="3"/>
  <c r="O153" i="3" s="1"/>
  <c r="G154" i="3"/>
  <c r="O154" i="3" s="1"/>
  <c r="G155" i="3"/>
  <c r="O155" i="3" s="1"/>
  <c r="G156" i="3"/>
  <c r="O156" i="3" s="1"/>
  <c r="G157" i="3"/>
  <c r="O157" i="3" s="1"/>
  <c r="G158" i="3"/>
  <c r="O158" i="3" s="1"/>
  <c r="G159" i="3"/>
  <c r="O159" i="3" s="1"/>
  <c r="G160" i="3"/>
  <c r="O160" i="3" s="1"/>
  <c r="G161" i="3"/>
  <c r="O161" i="3" s="1"/>
  <c r="G162" i="3"/>
  <c r="O162" i="3" s="1"/>
  <c r="G163" i="3"/>
  <c r="O163" i="3" s="1"/>
  <c r="G164" i="3"/>
  <c r="O164" i="3" s="1"/>
  <c r="G165" i="3"/>
  <c r="O165" i="3" s="1"/>
  <c r="G166" i="3"/>
  <c r="O166" i="3" s="1"/>
  <c r="G167" i="3"/>
  <c r="O167" i="3" s="1"/>
  <c r="G168" i="3"/>
  <c r="O168" i="3" s="1"/>
  <c r="G169" i="3"/>
  <c r="O169" i="3" s="1"/>
  <c r="G170" i="3"/>
  <c r="G171" i="3"/>
  <c r="O171" i="3" s="1"/>
  <c r="G172" i="3"/>
  <c r="O172" i="3" s="1"/>
  <c r="G173" i="3"/>
  <c r="O173" i="3" s="1"/>
  <c r="G174" i="3"/>
  <c r="O174" i="3" s="1"/>
  <c r="G175" i="3"/>
  <c r="O175" i="3" s="1"/>
  <c r="G176" i="3"/>
  <c r="O176" i="3" s="1"/>
  <c r="G177" i="3"/>
  <c r="O177" i="3" s="1"/>
  <c r="G178" i="3"/>
  <c r="O178" i="3" s="1"/>
  <c r="G179" i="3"/>
  <c r="O179" i="3" s="1"/>
  <c r="G180" i="3"/>
  <c r="O180" i="3" s="1"/>
  <c r="G181" i="3"/>
  <c r="O181" i="3" s="1"/>
  <c r="G182" i="3"/>
  <c r="O182" i="3" s="1"/>
  <c r="G183" i="3"/>
  <c r="O183" i="3" s="1"/>
  <c r="G184" i="3"/>
  <c r="O184" i="3" s="1"/>
  <c r="G185" i="3"/>
  <c r="O185" i="3" s="1"/>
  <c r="G186" i="3"/>
  <c r="O186" i="3" s="1"/>
  <c r="G187" i="3"/>
  <c r="O187" i="3" s="1"/>
  <c r="G188" i="3"/>
  <c r="O188" i="3" s="1"/>
  <c r="G189" i="3"/>
  <c r="O189" i="3" s="1"/>
  <c r="G190" i="3"/>
  <c r="O190" i="3" s="1"/>
  <c r="G191" i="3"/>
  <c r="O191" i="3" s="1"/>
  <c r="G192" i="3"/>
  <c r="O192" i="3" s="1"/>
  <c r="G193" i="3"/>
  <c r="O193" i="3" s="1"/>
  <c r="G194" i="3"/>
  <c r="O194" i="3" s="1"/>
  <c r="G195" i="3"/>
  <c r="O195" i="3" s="1"/>
  <c r="G196" i="3"/>
  <c r="O196" i="3" s="1"/>
  <c r="G197" i="3"/>
  <c r="O197" i="3" s="1"/>
  <c r="G198" i="3"/>
  <c r="O198" i="3" s="1"/>
  <c r="G199" i="3"/>
  <c r="O199" i="3" s="1"/>
  <c r="G200" i="3"/>
  <c r="O200" i="3" s="1"/>
  <c r="G201" i="3"/>
  <c r="O201" i="3" s="1"/>
  <c r="G202" i="3"/>
  <c r="O202" i="3" s="1"/>
  <c r="G203" i="3"/>
  <c r="O203" i="3" s="1"/>
  <c r="G204" i="3"/>
  <c r="O204" i="3" s="1"/>
  <c r="G205" i="3"/>
  <c r="O205" i="3" s="1"/>
  <c r="G206" i="3"/>
  <c r="O206" i="3" s="1"/>
  <c r="G207" i="3"/>
  <c r="O207" i="3" s="1"/>
  <c r="G208" i="3"/>
  <c r="O208" i="3" s="1"/>
  <c r="G209" i="3"/>
  <c r="O209" i="3" s="1"/>
  <c r="G210" i="3"/>
  <c r="O210" i="3" s="1"/>
  <c r="G211" i="3"/>
  <c r="O211" i="3" s="1"/>
  <c r="G212" i="3"/>
  <c r="O212" i="3" s="1"/>
  <c r="G213" i="3"/>
  <c r="O213" i="3" s="1"/>
  <c r="G214" i="3"/>
  <c r="O214" i="3" s="1"/>
  <c r="G215" i="3"/>
  <c r="O215" i="3" s="1"/>
  <c r="G216" i="3"/>
  <c r="O216" i="3" s="1"/>
  <c r="G217" i="3"/>
  <c r="O217" i="3" s="1"/>
  <c r="G218" i="3"/>
  <c r="O218" i="3" s="1"/>
  <c r="G219" i="3"/>
  <c r="O219" i="3" s="1"/>
  <c r="G220" i="3"/>
  <c r="O220" i="3" s="1"/>
  <c r="G221" i="3"/>
  <c r="O221" i="3" s="1"/>
  <c r="G222" i="3"/>
  <c r="O222" i="3" s="1"/>
  <c r="G223" i="3"/>
  <c r="O223" i="3" s="1"/>
  <c r="G224" i="3"/>
  <c r="O224" i="3" s="1"/>
  <c r="G225" i="3"/>
  <c r="O225" i="3" s="1"/>
  <c r="G226" i="3"/>
  <c r="O226" i="3" s="1"/>
  <c r="G227" i="3"/>
  <c r="O227" i="3" s="1"/>
  <c r="G228" i="3"/>
  <c r="O228" i="3" s="1"/>
  <c r="G229" i="3"/>
  <c r="O229" i="3" s="1"/>
  <c r="G230" i="3"/>
  <c r="O230" i="3" s="1"/>
  <c r="G231" i="3"/>
  <c r="O231" i="3" s="1"/>
  <c r="G232" i="3"/>
  <c r="O232" i="3" s="1"/>
  <c r="G233" i="3"/>
  <c r="O233" i="3" s="1"/>
  <c r="G234" i="3"/>
  <c r="O234" i="3" s="1"/>
  <c r="G235" i="3"/>
  <c r="O235" i="3" s="1"/>
  <c r="G236" i="3"/>
  <c r="O236" i="3" s="1"/>
  <c r="G237" i="3"/>
  <c r="O237" i="3" s="1"/>
  <c r="G238" i="3"/>
  <c r="G239" i="3"/>
  <c r="O239" i="3" s="1"/>
  <c r="G240" i="3"/>
  <c r="O240" i="3" s="1"/>
  <c r="G241" i="3"/>
  <c r="O241" i="3" s="1"/>
  <c r="G242" i="3"/>
  <c r="O242" i="3" s="1"/>
  <c r="G243" i="3"/>
  <c r="O243" i="3" s="1"/>
  <c r="G244" i="3"/>
  <c r="O244" i="3" s="1"/>
  <c r="G245" i="3"/>
  <c r="O245" i="3" s="1"/>
  <c r="G246" i="3"/>
  <c r="O246" i="3" s="1"/>
  <c r="G247" i="3"/>
  <c r="O247" i="3" s="1"/>
  <c r="G248" i="3"/>
  <c r="O248" i="3" s="1"/>
  <c r="G249" i="3"/>
  <c r="O249" i="3" s="1"/>
  <c r="G250" i="3"/>
  <c r="O250" i="3" s="1"/>
  <c r="G251" i="3"/>
  <c r="O251" i="3" s="1"/>
  <c r="G252" i="3"/>
  <c r="O252" i="3" s="1"/>
  <c r="G253" i="3"/>
  <c r="O253" i="3" s="1"/>
  <c r="G254" i="3"/>
  <c r="O254" i="3" s="1"/>
  <c r="G255" i="3"/>
  <c r="O255" i="3" s="1"/>
  <c r="G256" i="3"/>
  <c r="O256" i="3" s="1"/>
  <c r="G257" i="3"/>
  <c r="O257" i="3" s="1"/>
  <c r="G258" i="3"/>
  <c r="O258" i="3" s="1"/>
  <c r="G259" i="3"/>
  <c r="O259" i="3" s="1"/>
  <c r="G260" i="3"/>
  <c r="O260" i="3" s="1"/>
  <c r="G261" i="3"/>
  <c r="O261" i="3" s="1"/>
  <c r="G262" i="3"/>
  <c r="O262" i="3" s="1"/>
  <c r="G263" i="3"/>
  <c r="O263" i="3" s="1"/>
  <c r="G264" i="3"/>
  <c r="O264" i="3" s="1"/>
  <c r="G265" i="3"/>
  <c r="O265" i="3" s="1"/>
  <c r="G266" i="3"/>
  <c r="O266" i="3" s="1"/>
  <c r="G267" i="3"/>
  <c r="O267" i="3" s="1"/>
  <c r="G268" i="3"/>
  <c r="O268" i="3" s="1"/>
  <c r="G269" i="3"/>
  <c r="O269" i="3" s="1"/>
  <c r="G270" i="3"/>
  <c r="G271" i="3"/>
  <c r="O271" i="3" s="1"/>
  <c r="G272" i="3"/>
  <c r="O272" i="3" s="1"/>
  <c r="G273" i="3"/>
  <c r="O273" i="3" s="1"/>
  <c r="G274" i="3"/>
  <c r="G275" i="3"/>
  <c r="O275" i="3" s="1"/>
  <c r="G276" i="3"/>
  <c r="O276" i="3" s="1"/>
  <c r="G277" i="3"/>
  <c r="O277" i="3" s="1"/>
  <c r="G278" i="3"/>
  <c r="O278" i="3" s="1"/>
  <c r="G279" i="3"/>
  <c r="O279" i="3" s="1"/>
  <c r="G280" i="3"/>
  <c r="O280" i="3" s="1"/>
  <c r="G281" i="3"/>
  <c r="O281" i="3" s="1"/>
  <c r="G282" i="3"/>
  <c r="O282" i="3" s="1"/>
  <c r="G283" i="3"/>
  <c r="O283" i="3" s="1"/>
  <c r="G284" i="3"/>
  <c r="O284" i="3" s="1"/>
  <c r="G285" i="3"/>
  <c r="O285" i="3" s="1"/>
  <c r="G286" i="3"/>
  <c r="O286" i="3" s="1"/>
  <c r="G287" i="3"/>
  <c r="O287" i="3" s="1"/>
  <c r="G288" i="3"/>
  <c r="O288" i="3" s="1"/>
  <c r="G289" i="3"/>
  <c r="O289" i="3" s="1"/>
  <c r="G290" i="3"/>
  <c r="O290" i="3" s="1"/>
  <c r="G291" i="3"/>
  <c r="O291" i="3" s="1"/>
  <c r="G292" i="3"/>
  <c r="O292" i="3" s="1"/>
  <c r="G293" i="3"/>
  <c r="O293" i="3" s="1"/>
  <c r="G294" i="3"/>
  <c r="O294" i="3" s="1"/>
  <c r="G295" i="3"/>
  <c r="O295" i="3" s="1"/>
  <c r="G296" i="3"/>
  <c r="O296" i="3" s="1"/>
  <c r="G297" i="3"/>
  <c r="O297" i="3" s="1"/>
  <c r="G298" i="3"/>
  <c r="O298" i="3" s="1"/>
  <c r="G299" i="3"/>
  <c r="O299" i="3" s="1"/>
  <c r="G300" i="3"/>
  <c r="O300" i="3" s="1"/>
  <c r="G301" i="3"/>
  <c r="O301" i="3" s="1"/>
  <c r="G302" i="3"/>
  <c r="O302" i="3" s="1"/>
  <c r="G303" i="3"/>
  <c r="O303" i="3" s="1"/>
  <c r="G304" i="3"/>
  <c r="O304" i="3" s="1"/>
  <c r="G305" i="3"/>
  <c r="O305" i="3" s="1"/>
  <c r="G306" i="3"/>
  <c r="O306" i="3" s="1"/>
  <c r="G307" i="3"/>
  <c r="O307" i="3" s="1"/>
  <c r="G308" i="3"/>
  <c r="O308" i="3" s="1"/>
  <c r="G309" i="3"/>
  <c r="O309" i="3" s="1"/>
  <c r="G310" i="3"/>
  <c r="O310" i="3" s="1"/>
  <c r="G311" i="3"/>
  <c r="O311" i="3" s="1"/>
  <c r="G312" i="3"/>
  <c r="O312" i="3" s="1"/>
  <c r="G313" i="3"/>
  <c r="O313" i="3" s="1"/>
  <c r="G314" i="3"/>
  <c r="O314" i="3" s="1"/>
  <c r="G315" i="3"/>
  <c r="O315" i="3" s="1"/>
  <c r="G316" i="3"/>
  <c r="O316" i="3" s="1"/>
  <c r="G317" i="3"/>
  <c r="O317" i="3" s="1"/>
  <c r="G318" i="3"/>
  <c r="O318" i="3" s="1"/>
  <c r="G319" i="3"/>
  <c r="O319" i="3" s="1"/>
  <c r="G320" i="3"/>
  <c r="O320" i="3" s="1"/>
  <c r="G321" i="3"/>
  <c r="O321" i="3" s="1"/>
  <c r="G322" i="3"/>
  <c r="O322" i="3" s="1"/>
  <c r="G323" i="3"/>
  <c r="O323" i="3" s="1"/>
  <c r="G324" i="3"/>
  <c r="O324" i="3" s="1"/>
  <c r="G325" i="3"/>
  <c r="O325" i="3" s="1"/>
  <c r="G326" i="3"/>
  <c r="O326" i="3" s="1"/>
  <c r="G327" i="3"/>
  <c r="O327" i="3" s="1"/>
  <c r="G328" i="3"/>
  <c r="O328" i="3" s="1"/>
  <c r="G329" i="3"/>
  <c r="O329" i="3" s="1"/>
  <c r="G330" i="3"/>
  <c r="O330" i="3" s="1"/>
  <c r="G331" i="3"/>
  <c r="O331" i="3" s="1"/>
  <c r="G332" i="3"/>
  <c r="O332" i="3" s="1"/>
  <c r="G333" i="3"/>
  <c r="O333" i="3" s="1"/>
  <c r="G334" i="3"/>
  <c r="O334" i="3" s="1"/>
  <c r="G335" i="3"/>
  <c r="O335" i="3" s="1"/>
  <c r="G336" i="3"/>
  <c r="O336" i="3" s="1"/>
  <c r="G337" i="3"/>
  <c r="O337" i="3" s="1"/>
  <c r="G338" i="3"/>
  <c r="O338" i="3" s="1"/>
  <c r="G339" i="3"/>
  <c r="O339" i="3" s="1"/>
  <c r="G340" i="3"/>
  <c r="O340" i="3" s="1"/>
  <c r="G341" i="3"/>
  <c r="O341" i="3" s="1"/>
  <c r="G342" i="3"/>
  <c r="O342" i="3" s="1"/>
  <c r="G343" i="3"/>
  <c r="O343" i="3" s="1"/>
  <c r="G344" i="3"/>
  <c r="O344" i="3" s="1"/>
  <c r="G345" i="3"/>
  <c r="O345" i="3" s="1"/>
  <c r="G346" i="3"/>
  <c r="O346" i="3" s="1"/>
  <c r="G347" i="3"/>
  <c r="O347" i="3" s="1"/>
  <c r="G348" i="3"/>
  <c r="O348" i="3" s="1"/>
  <c r="G349" i="3"/>
  <c r="O349" i="3" s="1"/>
  <c r="G350" i="3"/>
  <c r="O350" i="3" s="1"/>
  <c r="G351" i="3"/>
  <c r="O351" i="3" s="1"/>
  <c r="G352" i="3"/>
  <c r="O352" i="3" s="1"/>
  <c r="G353" i="3"/>
  <c r="O353" i="3" s="1"/>
  <c r="G354" i="3"/>
  <c r="G355" i="3"/>
  <c r="O355" i="3" s="1"/>
  <c r="G356" i="3"/>
  <c r="O356" i="3" s="1"/>
  <c r="G357" i="3"/>
  <c r="O357" i="3" s="1"/>
  <c r="G358" i="3"/>
  <c r="O358" i="3" s="1"/>
  <c r="G359" i="3"/>
  <c r="O359" i="3" s="1"/>
  <c r="G360" i="3"/>
  <c r="O360" i="3" s="1"/>
  <c r="G361" i="3"/>
  <c r="O361" i="3" s="1"/>
  <c r="G362" i="3"/>
  <c r="O362" i="3" s="1"/>
  <c r="G363" i="3"/>
  <c r="O363" i="3" s="1"/>
  <c r="G364" i="3"/>
  <c r="O364" i="3" s="1"/>
  <c r="G365" i="3"/>
  <c r="O365" i="3" s="1"/>
  <c r="G366" i="3"/>
  <c r="O366" i="3" s="1"/>
  <c r="G367" i="3"/>
  <c r="O367" i="3" s="1"/>
  <c r="G368" i="3"/>
  <c r="O368" i="3" s="1"/>
  <c r="G369" i="3"/>
  <c r="O369" i="3" s="1"/>
  <c r="G370" i="3"/>
  <c r="O370" i="3" s="1"/>
  <c r="G371" i="3"/>
  <c r="O371" i="3" s="1"/>
  <c r="G372" i="3"/>
  <c r="O372" i="3" s="1"/>
  <c r="G373" i="3"/>
  <c r="O373" i="3" s="1"/>
  <c r="G374" i="3"/>
  <c r="O374" i="3" s="1"/>
  <c r="G375" i="3"/>
  <c r="O375" i="3" s="1"/>
  <c r="G376" i="3"/>
  <c r="O376" i="3" s="1"/>
  <c r="G377" i="3"/>
  <c r="O377" i="3" s="1"/>
  <c r="G378" i="3"/>
  <c r="G379" i="3"/>
  <c r="O379" i="3" s="1"/>
  <c r="G380" i="3"/>
  <c r="O380" i="3" s="1"/>
  <c r="G381" i="3"/>
  <c r="O381" i="3" s="1"/>
  <c r="G382" i="3"/>
  <c r="O382" i="3" s="1"/>
  <c r="G383" i="3"/>
  <c r="O383" i="3" s="1"/>
  <c r="G384" i="3"/>
  <c r="O384" i="3" s="1"/>
  <c r="G385" i="3"/>
  <c r="O385" i="3" s="1"/>
  <c r="G386" i="3"/>
  <c r="O386" i="3" s="1"/>
  <c r="G387" i="3"/>
  <c r="O387" i="3" s="1"/>
  <c r="G388" i="3"/>
  <c r="O388" i="3" s="1"/>
  <c r="G389" i="3"/>
  <c r="O389" i="3" s="1"/>
  <c r="G390" i="3"/>
  <c r="O390" i="3" s="1"/>
  <c r="G391" i="3"/>
  <c r="O391" i="3" s="1"/>
  <c r="G392" i="3"/>
  <c r="O392" i="3" s="1"/>
  <c r="G393" i="3"/>
  <c r="O393" i="3" s="1"/>
  <c r="G394" i="3"/>
  <c r="O394" i="3" s="1"/>
  <c r="G395" i="3"/>
  <c r="O395" i="3" s="1"/>
  <c r="G396" i="3"/>
  <c r="O396" i="3" s="1"/>
  <c r="G397" i="3"/>
  <c r="O397" i="3" s="1"/>
  <c r="G398" i="3"/>
  <c r="O398" i="3" s="1"/>
  <c r="G399" i="3"/>
  <c r="O399" i="3" s="1"/>
  <c r="G400" i="3"/>
  <c r="O400" i="3" s="1"/>
  <c r="G401" i="3"/>
  <c r="O401" i="3" s="1"/>
  <c r="G402" i="3"/>
  <c r="G403" i="3"/>
  <c r="O403" i="3" s="1"/>
  <c r="G404" i="3"/>
  <c r="O404" i="3" s="1"/>
  <c r="G405" i="3"/>
  <c r="O405" i="3" s="1"/>
  <c r="G406" i="3"/>
  <c r="O406" i="3" s="1"/>
  <c r="G407" i="3"/>
  <c r="O407" i="3" s="1"/>
  <c r="G408" i="3"/>
  <c r="O408" i="3" s="1"/>
  <c r="G409" i="3"/>
  <c r="O409" i="3" s="1"/>
  <c r="G410" i="3"/>
  <c r="O410" i="3" s="1"/>
  <c r="G411" i="3"/>
  <c r="O411" i="3" s="1"/>
  <c r="G412" i="3"/>
  <c r="O412" i="3" s="1"/>
  <c r="G413" i="3"/>
  <c r="O413" i="3" s="1"/>
  <c r="G414" i="3"/>
  <c r="O414" i="3" s="1"/>
  <c r="G415" i="3"/>
  <c r="O415" i="3" s="1"/>
  <c r="G416" i="3"/>
  <c r="O416" i="3" s="1"/>
  <c r="G417" i="3"/>
  <c r="O417" i="3" s="1"/>
  <c r="G418" i="3"/>
  <c r="O418" i="3" s="1"/>
  <c r="G419" i="3"/>
  <c r="O419" i="3" s="1"/>
  <c r="G420" i="3"/>
  <c r="O420" i="3" s="1"/>
  <c r="G421" i="3"/>
  <c r="O421" i="3" s="1"/>
  <c r="G422" i="3"/>
  <c r="O422" i="3" s="1"/>
  <c r="G423" i="3"/>
  <c r="O423" i="3" s="1"/>
  <c r="G424" i="3"/>
  <c r="O424" i="3" s="1"/>
  <c r="G425" i="3"/>
  <c r="O425" i="3" s="1"/>
  <c r="G426" i="3"/>
  <c r="O426" i="3" s="1"/>
  <c r="G427" i="3"/>
  <c r="O427" i="3" s="1"/>
  <c r="G428" i="3"/>
  <c r="O428" i="3" s="1"/>
  <c r="G429" i="3"/>
  <c r="O429" i="3" s="1"/>
  <c r="G430" i="3"/>
  <c r="O430" i="3" s="1"/>
  <c r="G431" i="3"/>
  <c r="O431" i="3" s="1"/>
  <c r="G432" i="3"/>
  <c r="O432" i="3" s="1"/>
  <c r="G433" i="3"/>
  <c r="O433" i="3" s="1"/>
  <c r="G434" i="3"/>
  <c r="O434" i="3" s="1"/>
  <c r="G435" i="3"/>
  <c r="O435" i="3" s="1"/>
  <c r="G436" i="3"/>
  <c r="O436" i="3" s="1"/>
  <c r="G437" i="3"/>
  <c r="O437" i="3" s="1"/>
  <c r="G438" i="3"/>
  <c r="O438" i="3" s="1"/>
  <c r="G439" i="3"/>
  <c r="O439" i="3" s="1"/>
  <c r="G440" i="3"/>
  <c r="O440" i="3" s="1"/>
  <c r="G441" i="3"/>
  <c r="O441" i="3" s="1"/>
  <c r="G442" i="3"/>
  <c r="O442" i="3" s="1"/>
  <c r="G443" i="3"/>
  <c r="O443" i="3" s="1"/>
  <c r="G444" i="3"/>
  <c r="O444" i="3" s="1"/>
  <c r="G445" i="3"/>
  <c r="O445" i="3" s="1"/>
  <c r="G446" i="3"/>
  <c r="O446" i="3" s="1"/>
  <c r="G447" i="3"/>
  <c r="O447" i="3" s="1"/>
  <c r="G448" i="3"/>
  <c r="O448" i="3" s="1"/>
  <c r="G449" i="3"/>
  <c r="O449" i="3" s="1"/>
  <c r="G450" i="3"/>
  <c r="O450" i="3" s="1"/>
  <c r="G451" i="3"/>
  <c r="O451" i="3" s="1"/>
  <c r="G452" i="3"/>
  <c r="O452" i="3" s="1"/>
  <c r="G453" i="3"/>
  <c r="O453" i="3" s="1"/>
  <c r="G454" i="3"/>
  <c r="O454" i="3" s="1"/>
  <c r="G455" i="3"/>
  <c r="O455" i="3" s="1"/>
  <c r="G456" i="3"/>
  <c r="O456" i="3" s="1"/>
  <c r="G457" i="3"/>
  <c r="O457" i="3" s="1"/>
  <c r="G458" i="3"/>
  <c r="O458" i="3" s="1"/>
  <c r="G459" i="3"/>
  <c r="O459" i="3" s="1"/>
  <c r="G460" i="3"/>
  <c r="O460" i="3" s="1"/>
  <c r="G461" i="3"/>
  <c r="O461" i="3" s="1"/>
  <c r="G462" i="3"/>
  <c r="O462" i="3" s="1"/>
  <c r="G463" i="3"/>
  <c r="O463" i="3" s="1"/>
  <c r="G464" i="3"/>
  <c r="O464" i="3" s="1"/>
  <c r="G465" i="3"/>
  <c r="O465" i="3" s="1"/>
  <c r="G466" i="3"/>
  <c r="G467" i="3"/>
  <c r="O467" i="3" s="1"/>
  <c r="G468" i="3"/>
  <c r="O468" i="3" s="1"/>
  <c r="G469" i="3"/>
  <c r="O469" i="3" s="1"/>
  <c r="G470" i="3"/>
  <c r="O470" i="3" s="1"/>
  <c r="G471" i="3"/>
  <c r="O471" i="3" s="1"/>
  <c r="G472" i="3"/>
  <c r="O472" i="3" s="1"/>
  <c r="G473" i="3"/>
  <c r="O473" i="3" s="1"/>
  <c r="G474" i="3"/>
  <c r="O474" i="3" s="1"/>
  <c r="G475" i="3"/>
  <c r="O475" i="3" s="1"/>
  <c r="G476" i="3"/>
  <c r="O476" i="3" s="1"/>
  <c r="G477" i="3"/>
  <c r="O477" i="3" s="1"/>
  <c r="G478" i="3"/>
  <c r="O478" i="3" s="1"/>
  <c r="G479" i="3"/>
  <c r="O479" i="3" s="1"/>
  <c r="G480" i="3"/>
  <c r="O480" i="3" s="1"/>
  <c r="G481" i="3"/>
  <c r="O481" i="3" s="1"/>
  <c r="G482" i="3"/>
  <c r="O482" i="3" s="1"/>
  <c r="G483" i="3"/>
  <c r="O483" i="3" s="1"/>
  <c r="G484" i="3"/>
  <c r="O484" i="3" s="1"/>
  <c r="G485" i="3"/>
  <c r="O485" i="3" s="1"/>
  <c r="G486" i="3"/>
  <c r="O486" i="3" s="1"/>
  <c r="G487" i="3"/>
  <c r="O487" i="3" s="1"/>
  <c r="G488" i="3"/>
  <c r="O488" i="3" s="1"/>
  <c r="G489" i="3"/>
  <c r="O489" i="3" s="1"/>
  <c r="G490" i="3"/>
  <c r="O490" i="3" s="1"/>
  <c r="G491" i="3"/>
  <c r="O491" i="3" s="1"/>
  <c r="G492" i="3"/>
  <c r="O492" i="3" s="1"/>
  <c r="G493" i="3"/>
  <c r="O493" i="3" s="1"/>
  <c r="G494" i="3"/>
  <c r="O494" i="3" s="1"/>
  <c r="G495" i="3"/>
  <c r="O495" i="3" s="1"/>
  <c r="G496" i="3"/>
  <c r="O496" i="3" s="1"/>
  <c r="G497" i="3"/>
  <c r="O497" i="3" s="1"/>
  <c r="G498" i="3"/>
  <c r="O498" i="3" s="1"/>
  <c r="G499" i="3"/>
  <c r="O499" i="3" s="1"/>
  <c r="G500" i="3"/>
  <c r="O500" i="3" s="1"/>
  <c r="G501" i="3"/>
  <c r="O501" i="3" s="1"/>
  <c r="G502" i="3"/>
  <c r="O502" i="3" s="1"/>
  <c r="G503" i="3"/>
  <c r="O503" i="3" s="1"/>
  <c r="G504" i="3"/>
  <c r="O504" i="3" s="1"/>
  <c r="G505" i="3"/>
  <c r="O505" i="3" s="1"/>
  <c r="G506" i="3"/>
  <c r="O506" i="3" s="1"/>
  <c r="G507" i="3"/>
  <c r="O507" i="3" s="1"/>
  <c r="G508" i="3"/>
  <c r="O508" i="3" s="1"/>
  <c r="G509" i="3"/>
  <c r="O509" i="3" s="1"/>
  <c r="G510" i="3"/>
  <c r="O510" i="3" s="1"/>
  <c r="G511" i="3"/>
  <c r="O511" i="3" s="1"/>
  <c r="G512" i="3"/>
  <c r="O512" i="3" s="1"/>
  <c r="G513" i="3"/>
  <c r="O513" i="3" s="1"/>
  <c r="G514" i="3"/>
  <c r="O514" i="3" s="1"/>
  <c r="G515" i="3"/>
  <c r="O515" i="3" s="1"/>
  <c r="G516" i="3"/>
  <c r="O516" i="3" s="1"/>
  <c r="G517" i="3"/>
  <c r="O517" i="3" s="1"/>
  <c r="G518" i="3"/>
  <c r="O518" i="3" s="1"/>
  <c r="G519" i="3"/>
  <c r="O519" i="3" s="1"/>
  <c r="G520" i="3"/>
  <c r="O520" i="3" s="1"/>
  <c r="G521" i="3"/>
  <c r="O521" i="3" s="1"/>
  <c r="G522" i="3"/>
  <c r="O522" i="3" s="1"/>
  <c r="G523" i="3"/>
  <c r="O523" i="3" s="1"/>
  <c r="G524" i="3"/>
  <c r="O524" i="3" s="1"/>
  <c r="G525" i="3"/>
  <c r="O525" i="3" s="1"/>
  <c r="G526" i="3"/>
  <c r="O526" i="3" s="1"/>
  <c r="G527" i="3"/>
  <c r="O527" i="3" s="1"/>
  <c r="G528" i="3"/>
  <c r="O528" i="3" s="1"/>
  <c r="G529" i="3"/>
  <c r="O529" i="3" s="1"/>
  <c r="G530" i="3"/>
  <c r="O530" i="3" s="1"/>
  <c r="G531" i="3"/>
  <c r="O531" i="3" s="1"/>
  <c r="G532" i="3"/>
  <c r="O532" i="3" s="1"/>
  <c r="G533" i="3"/>
  <c r="O533" i="3" s="1"/>
  <c r="G534" i="3"/>
  <c r="O534" i="3" s="1"/>
  <c r="G535" i="3"/>
  <c r="O535" i="3" s="1"/>
  <c r="G536" i="3"/>
  <c r="O536" i="3" s="1"/>
  <c r="G537" i="3"/>
  <c r="O537" i="3" s="1"/>
  <c r="G538" i="3"/>
  <c r="O538" i="3" s="1"/>
  <c r="G539" i="3"/>
  <c r="O539" i="3" s="1"/>
  <c r="G540" i="3"/>
  <c r="O540" i="3" s="1"/>
  <c r="G541" i="3"/>
  <c r="O541" i="3" s="1"/>
  <c r="G542" i="3"/>
  <c r="O542" i="3" s="1"/>
  <c r="G543" i="3"/>
  <c r="O543" i="3" s="1"/>
  <c r="G544" i="3"/>
  <c r="O544" i="3" s="1"/>
  <c r="G545" i="3"/>
  <c r="O545" i="3" s="1"/>
  <c r="G546" i="3"/>
  <c r="O546" i="3" s="1"/>
  <c r="G547" i="3"/>
  <c r="O547" i="3" s="1"/>
  <c r="G548" i="3"/>
  <c r="O548" i="3" s="1"/>
  <c r="G549" i="3"/>
  <c r="O549" i="3" s="1"/>
  <c r="G550" i="3"/>
  <c r="O550" i="3" s="1"/>
  <c r="G551" i="3"/>
  <c r="O551" i="3" s="1"/>
  <c r="G552" i="3"/>
  <c r="O552" i="3" s="1"/>
  <c r="G553" i="3"/>
  <c r="O553" i="3" s="1"/>
  <c r="G554" i="3"/>
  <c r="O554" i="3" s="1"/>
  <c r="G555" i="3"/>
  <c r="O555" i="3" s="1"/>
  <c r="G556" i="3"/>
  <c r="O556" i="3" s="1"/>
  <c r="G557" i="3"/>
  <c r="O557" i="3" s="1"/>
  <c r="G558" i="3"/>
  <c r="O558" i="3" s="1"/>
  <c r="G559" i="3"/>
  <c r="O559" i="3" s="1"/>
  <c r="G560" i="3"/>
  <c r="O560" i="3" s="1"/>
  <c r="G561" i="3"/>
  <c r="O561" i="3" s="1"/>
  <c r="G562" i="3"/>
  <c r="O562" i="3" s="1"/>
  <c r="G563" i="3"/>
  <c r="O563" i="3" s="1"/>
  <c r="G564" i="3"/>
  <c r="O564" i="3" s="1"/>
  <c r="G565" i="3"/>
  <c r="O565" i="3" s="1"/>
  <c r="G566" i="3"/>
  <c r="O566" i="3" s="1"/>
  <c r="G567" i="3"/>
  <c r="O567" i="3" s="1"/>
  <c r="G568" i="3"/>
  <c r="O568" i="3" s="1"/>
  <c r="G569" i="3"/>
  <c r="O569" i="3" s="1"/>
  <c r="G570" i="3"/>
  <c r="O570" i="3" s="1"/>
  <c r="G571" i="3"/>
  <c r="O571" i="3" s="1"/>
  <c r="G572" i="3"/>
  <c r="O572" i="3" s="1"/>
  <c r="G573" i="3"/>
  <c r="O573" i="3" s="1"/>
  <c r="G574" i="3"/>
  <c r="O574" i="3" s="1"/>
  <c r="G575" i="3"/>
  <c r="O575" i="3" s="1"/>
  <c r="G576" i="3"/>
  <c r="O576" i="3" s="1"/>
  <c r="G577" i="3"/>
  <c r="O577" i="3" s="1"/>
  <c r="G578" i="3"/>
  <c r="O578" i="3" s="1"/>
  <c r="G579" i="3"/>
  <c r="O579" i="3" s="1"/>
  <c r="G580" i="3"/>
  <c r="O580" i="3" s="1"/>
  <c r="G581" i="3"/>
  <c r="O581" i="3" s="1"/>
  <c r="G582" i="3"/>
  <c r="O582" i="3" s="1"/>
  <c r="G583" i="3"/>
  <c r="O583" i="3" s="1"/>
  <c r="G584" i="3"/>
  <c r="O584" i="3" s="1"/>
  <c r="G585" i="3"/>
  <c r="O585" i="3" s="1"/>
  <c r="G586" i="3"/>
  <c r="O586" i="3" s="1"/>
  <c r="G587" i="3"/>
  <c r="O587" i="3" s="1"/>
  <c r="G588" i="3"/>
  <c r="O588" i="3" s="1"/>
  <c r="G589" i="3"/>
  <c r="O589" i="3" s="1"/>
  <c r="G590" i="3"/>
  <c r="O590" i="3" s="1"/>
  <c r="G591" i="3"/>
  <c r="O591" i="3" s="1"/>
  <c r="G592" i="3"/>
  <c r="O592" i="3" s="1"/>
  <c r="G593" i="3"/>
  <c r="O593" i="3" s="1"/>
  <c r="G594" i="3"/>
  <c r="O594" i="3" s="1"/>
  <c r="G595" i="3"/>
  <c r="O595" i="3" s="1"/>
  <c r="G596" i="3"/>
  <c r="O596" i="3" s="1"/>
  <c r="G597" i="3"/>
  <c r="O597" i="3" s="1"/>
  <c r="G598" i="3"/>
  <c r="O598" i="3" s="1"/>
  <c r="G599" i="3"/>
  <c r="O599" i="3" s="1"/>
  <c r="G600" i="3"/>
  <c r="O600" i="3" s="1"/>
  <c r="G601" i="3"/>
  <c r="O601" i="3" s="1"/>
  <c r="G602" i="3"/>
  <c r="O602" i="3" s="1"/>
  <c r="G603" i="3"/>
  <c r="O603" i="3" s="1"/>
  <c r="G604" i="3"/>
  <c r="O604" i="3" s="1"/>
  <c r="G605" i="3"/>
  <c r="O605" i="3" s="1"/>
  <c r="G606" i="3"/>
  <c r="O606" i="3" s="1"/>
  <c r="G607" i="3"/>
  <c r="O607" i="3" s="1"/>
  <c r="G608" i="3"/>
  <c r="O608" i="3" s="1"/>
  <c r="G609" i="3"/>
  <c r="O609" i="3" s="1"/>
  <c r="G610" i="3"/>
  <c r="O610" i="3" s="1"/>
  <c r="G611" i="3"/>
  <c r="O611" i="3" s="1"/>
  <c r="G612" i="3"/>
  <c r="O612" i="3" s="1"/>
  <c r="G613" i="3"/>
  <c r="O613" i="3" s="1"/>
  <c r="G614" i="3"/>
  <c r="O614" i="3" s="1"/>
  <c r="G615" i="3"/>
  <c r="O615" i="3" s="1"/>
  <c r="G616" i="3"/>
  <c r="O616" i="3" s="1"/>
  <c r="G617" i="3"/>
  <c r="O617" i="3" s="1"/>
  <c r="G618" i="3"/>
  <c r="O618" i="3" s="1"/>
  <c r="G619" i="3"/>
  <c r="O619" i="3" s="1"/>
  <c r="G620" i="3"/>
  <c r="O620" i="3" s="1"/>
  <c r="G621" i="3"/>
  <c r="O621" i="3" s="1"/>
  <c r="G622" i="3"/>
  <c r="O622" i="3" s="1"/>
  <c r="G623" i="3"/>
  <c r="O623" i="3" s="1"/>
  <c r="G624" i="3"/>
  <c r="O624" i="3" s="1"/>
  <c r="G625" i="3"/>
  <c r="O625" i="3" s="1"/>
  <c r="G626" i="3"/>
  <c r="O626" i="3" s="1"/>
  <c r="G627" i="3"/>
  <c r="O627" i="3" s="1"/>
  <c r="G628" i="3"/>
  <c r="O628" i="3" s="1"/>
  <c r="G629" i="3"/>
  <c r="O629" i="3" s="1"/>
  <c r="G630" i="3"/>
  <c r="O630" i="3" s="1"/>
  <c r="G631" i="3"/>
  <c r="O631" i="3" s="1"/>
  <c r="G632" i="3"/>
  <c r="O632" i="3" s="1"/>
  <c r="G633" i="3"/>
  <c r="O633" i="3" s="1"/>
  <c r="G634" i="3"/>
  <c r="O634" i="3" s="1"/>
  <c r="G635" i="3"/>
  <c r="O635" i="3" s="1"/>
  <c r="G636" i="3"/>
  <c r="O636" i="3" s="1"/>
  <c r="G637" i="3"/>
  <c r="O637" i="3" s="1"/>
  <c r="G638" i="3"/>
  <c r="O638" i="3" s="1"/>
  <c r="G639" i="3"/>
  <c r="O639" i="3" s="1"/>
  <c r="G640" i="3"/>
  <c r="O640" i="3" s="1"/>
  <c r="G641" i="3"/>
  <c r="O641" i="3" s="1"/>
  <c r="G642" i="3"/>
  <c r="O642" i="3" s="1"/>
  <c r="G643" i="3"/>
  <c r="O643" i="3" s="1"/>
  <c r="G644" i="3"/>
  <c r="O644" i="3" s="1"/>
  <c r="G645" i="3"/>
  <c r="O645" i="3" s="1"/>
  <c r="G646" i="3"/>
  <c r="O646" i="3" s="1"/>
  <c r="G647" i="3"/>
  <c r="O647" i="3" s="1"/>
  <c r="G648" i="3"/>
  <c r="O648" i="3" s="1"/>
  <c r="G649" i="3"/>
  <c r="O649" i="3" s="1"/>
  <c r="G650" i="3"/>
  <c r="O650" i="3" s="1"/>
  <c r="G651" i="3"/>
  <c r="O651" i="3" s="1"/>
  <c r="G652" i="3"/>
  <c r="O652" i="3" s="1"/>
  <c r="G653" i="3"/>
  <c r="O653" i="3" s="1"/>
  <c r="G654" i="3"/>
  <c r="O654" i="3" s="1"/>
  <c r="G655" i="3"/>
  <c r="O655" i="3" s="1"/>
  <c r="G656" i="3"/>
  <c r="O656" i="3" s="1"/>
  <c r="G657" i="3"/>
  <c r="O657" i="3" s="1"/>
  <c r="G658" i="3"/>
  <c r="O658" i="3" s="1"/>
  <c r="G659" i="3"/>
  <c r="O659" i="3" s="1"/>
  <c r="G660" i="3"/>
  <c r="O660" i="3" s="1"/>
  <c r="G661" i="3"/>
  <c r="O661" i="3" s="1"/>
  <c r="G662" i="3"/>
  <c r="O662" i="3" s="1"/>
  <c r="G663" i="3"/>
  <c r="O663" i="3" s="1"/>
  <c r="G664" i="3"/>
  <c r="O664" i="3" s="1"/>
  <c r="G665" i="3"/>
  <c r="O665" i="3" s="1"/>
  <c r="G666" i="3"/>
  <c r="O666" i="3" s="1"/>
  <c r="G667" i="3"/>
  <c r="O667" i="3" s="1"/>
  <c r="G668" i="3"/>
  <c r="O668" i="3" s="1"/>
  <c r="G669" i="3"/>
  <c r="O669" i="3" s="1"/>
  <c r="G670" i="3"/>
  <c r="O670" i="3" s="1"/>
  <c r="G671" i="3"/>
  <c r="O671" i="3" s="1"/>
  <c r="G672" i="3"/>
  <c r="O672" i="3" s="1"/>
  <c r="G673" i="3"/>
  <c r="O673" i="3" s="1"/>
  <c r="G674" i="3"/>
  <c r="O674" i="3" s="1"/>
  <c r="G675" i="3"/>
  <c r="O675" i="3" s="1"/>
  <c r="G676" i="3"/>
  <c r="O676" i="3" s="1"/>
  <c r="G677" i="3"/>
  <c r="O677" i="3" s="1"/>
  <c r="G678" i="3"/>
  <c r="O678" i="3" s="1"/>
  <c r="G679" i="3"/>
  <c r="O679" i="3" s="1"/>
  <c r="G680" i="3"/>
  <c r="O680" i="3" s="1"/>
  <c r="G681" i="3"/>
  <c r="O681" i="3" s="1"/>
  <c r="G682" i="3"/>
  <c r="O682" i="3" s="1"/>
  <c r="G683" i="3"/>
  <c r="O683" i="3" s="1"/>
  <c r="G684" i="3"/>
  <c r="O684" i="3" s="1"/>
  <c r="G685" i="3"/>
  <c r="O685" i="3" s="1"/>
  <c r="G686" i="3"/>
  <c r="O686" i="3" s="1"/>
  <c r="G687" i="3"/>
  <c r="O687" i="3" s="1"/>
  <c r="G688" i="3"/>
  <c r="O688" i="3" s="1"/>
  <c r="G689" i="3"/>
  <c r="O689" i="3" s="1"/>
  <c r="G690" i="3"/>
  <c r="O690" i="3" s="1"/>
  <c r="G691" i="3"/>
  <c r="O691" i="3" s="1"/>
  <c r="G692" i="3"/>
  <c r="O692" i="3" s="1"/>
  <c r="G693" i="3"/>
  <c r="O693" i="3" s="1"/>
  <c r="G694" i="3"/>
  <c r="O694" i="3" s="1"/>
  <c r="G695" i="3"/>
  <c r="O695" i="3" s="1"/>
  <c r="G696" i="3"/>
  <c r="O696" i="3" s="1"/>
  <c r="G697" i="3"/>
  <c r="O697" i="3" s="1"/>
  <c r="G698" i="3"/>
  <c r="O698" i="3" s="1"/>
  <c r="G699" i="3"/>
  <c r="O699" i="3" s="1"/>
  <c r="G700" i="3"/>
  <c r="O700" i="3" s="1"/>
  <c r="G701" i="3"/>
  <c r="O701" i="3" s="1"/>
  <c r="G702" i="3"/>
  <c r="O702" i="3" s="1"/>
  <c r="G703" i="3"/>
  <c r="O703" i="3" s="1"/>
  <c r="G704" i="3"/>
  <c r="O704" i="3" s="1"/>
  <c r="G705" i="3"/>
  <c r="O705" i="3" s="1"/>
  <c r="G706" i="3"/>
  <c r="O706" i="3" s="1"/>
  <c r="G707" i="3"/>
  <c r="O707" i="3" s="1"/>
  <c r="G708" i="3"/>
  <c r="O708" i="3" s="1"/>
  <c r="G709" i="3"/>
  <c r="O709" i="3" s="1"/>
  <c r="G710" i="3"/>
  <c r="O710" i="3" s="1"/>
  <c r="G711" i="3"/>
  <c r="O711" i="3" s="1"/>
  <c r="G712" i="3"/>
  <c r="O712" i="3" s="1"/>
  <c r="G713" i="3"/>
  <c r="O713" i="3" s="1"/>
  <c r="G714" i="3"/>
  <c r="O714" i="3" s="1"/>
  <c r="G715" i="3"/>
  <c r="O715" i="3" s="1"/>
  <c r="G716" i="3"/>
  <c r="O716" i="3" s="1"/>
  <c r="G717" i="3"/>
  <c r="O717" i="3" s="1"/>
  <c r="G718" i="3"/>
  <c r="O718" i="3" s="1"/>
  <c r="G719" i="3"/>
  <c r="O719" i="3" s="1"/>
  <c r="G720" i="3"/>
  <c r="O720" i="3" s="1"/>
  <c r="G721" i="3"/>
  <c r="O721" i="3" s="1"/>
  <c r="G722" i="3"/>
  <c r="O722" i="3" s="1"/>
  <c r="G723" i="3"/>
  <c r="O723" i="3" s="1"/>
  <c r="G724" i="3"/>
  <c r="O724" i="3" s="1"/>
  <c r="G725" i="3"/>
  <c r="O725" i="3" s="1"/>
  <c r="G726" i="3"/>
  <c r="O726" i="3" s="1"/>
  <c r="G727" i="3"/>
  <c r="O727" i="3" s="1"/>
  <c r="G728" i="3"/>
  <c r="O728" i="3" s="1"/>
  <c r="G729" i="3"/>
  <c r="O729" i="3" s="1"/>
  <c r="G730" i="3"/>
  <c r="O730" i="3" s="1"/>
  <c r="G731" i="3"/>
  <c r="O731" i="3" s="1"/>
  <c r="G732" i="3"/>
  <c r="O732" i="3" s="1"/>
  <c r="G733" i="3"/>
  <c r="O733" i="3" s="1"/>
  <c r="G734" i="3"/>
  <c r="O734" i="3" s="1"/>
  <c r="G735" i="3"/>
  <c r="O735" i="3" s="1"/>
  <c r="G736" i="3"/>
  <c r="O736" i="3" s="1"/>
  <c r="G737" i="3"/>
  <c r="O737" i="3" s="1"/>
  <c r="G738" i="3"/>
  <c r="O738" i="3" s="1"/>
  <c r="G739" i="3"/>
  <c r="O739" i="3" s="1"/>
  <c r="G740" i="3"/>
  <c r="O740" i="3" s="1"/>
  <c r="G741" i="3"/>
  <c r="O741" i="3" s="1"/>
  <c r="G742" i="3"/>
  <c r="O742" i="3" s="1"/>
  <c r="G743" i="3"/>
  <c r="O743" i="3" s="1"/>
  <c r="G744" i="3"/>
  <c r="O744" i="3" s="1"/>
  <c r="G745" i="3"/>
  <c r="O745" i="3" s="1"/>
  <c r="G746" i="3"/>
  <c r="O746" i="3" s="1"/>
  <c r="G747" i="3"/>
  <c r="O747" i="3" s="1"/>
  <c r="G748" i="3"/>
  <c r="O748" i="3" s="1"/>
  <c r="G749" i="3"/>
  <c r="O749" i="3" s="1"/>
  <c r="G750" i="3"/>
  <c r="O750" i="3" s="1"/>
  <c r="G751" i="3"/>
  <c r="O751" i="3" s="1"/>
  <c r="G752" i="3"/>
  <c r="O752" i="3" s="1"/>
  <c r="G753" i="3"/>
  <c r="O753" i="3" s="1"/>
  <c r="G754" i="3"/>
  <c r="O754" i="3" s="1"/>
  <c r="G755" i="3"/>
  <c r="O755" i="3" s="1"/>
  <c r="G756" i="3"/>
  <c r="O756" i="3" s="1"/>
  <c r="G757" i="3"/>
  <c r="O757" i="3" s="1"/>
  <c r="G758" i="3"/>
  <c r="O758" i="3" s="1"/>
  <c r="G759" i="3"/>
  <c r="O759" i="3" s="1"/>
  <c r="G760" i="3"/>
  <c r="O760" i="3" s="1"/>
  <c r="G761" i="3"/>
  <c r="O761" i="3" s="1"/>
  <c r="G762" i="3"/>
  <c r="O762" i="3" s="1"/>
  <c r="G763" i="3"/>
  <c r="O763" i="3" s="1"/>
  <c r="G764" i="3"/>
  <c r="O764" i="3" s="1"/>
  <c r="G765" i="3"/>
  <c r="O765" i="3" s="1"/>
  <c r="G766" i="3"/>
  <c r="O766" i="3" s="1"/>
  <c r="G767" i="3"/>
  <c r="O767" i="3" s="1"/>
  <c r="G768" i="3"/>
  <c r="O768" i="3" s="1"/>
  <c r="G769" i="3"/>
  <c r="O769" i="3" s="1"/>
  <c r="G770" i="3"/>
  <c r="O770" i="3" s="1"/>
  <c r="G771" i="3"/>
  <c r="O771" i="3" s="1"/>
  <c r="G772" i="3"/>
  <c r="O772" i="3" s="1"/>
  <c r="G773" i="3"/>
  <c r="O773" i="3" s="1"/>
  <c r="G774" i="3"/>
  <c r="O774" i="3" s="1"/>
  <c r="G775" i="3"/>
  <c r="O775" i="3" s="1"/>
  <c r="G776" i="3"/>
  <c r="O776" i="3" s="1"/>
  <c r="G777" i="3"/>
  <c r="O777" i="3" s="1"/>
  <c r="G778" i="3"/>
  <c r="O778" i="3" s="1"/>
  <c r="G779" i="3"/>
  <c r="O779" i="3" s="1"/>
  <c r="G780" i="3"/>
  <c r="O780" i="3" s="1"/>
  <c r="G781" i="3"/>
  <c r="O781" i="3" s="1"/>
  <c r="G782" i="3"/>
  <c r="O782" i="3" s="1"/>
  <c r="G783" i="3"/>
  <c r="O783" i="3" s="1"/>
  <c r="G784" i="3"/>
  <c r="O784" i="3" s="1"/>
  <c r="G785" i="3"/>
  <c r="O785" i="3" s="1"/>
  <c r="G786" i="3"/>
  <c r="O786" i="3" s="1"/>
  <c r="G787" i="3"/>
  <c r="O787" i="3" s="1"/>
  <c r="G788" i="3"/>
  <c r="O788" i="3" s="1"/>
  <c r="G789" i="3"/>
  <c r="O789" i="3" s="1"/>
  <c r="G790" i="3"/>
  <c r="O790" i="3" s="1"/>
  <c r="G791" i="3"/>
  <c r="O791" i="3" s="1"/>
  <c r="G792" i="3"/>
  <c r="O792" i="3" s="1"/>
  <c r="G793" i="3"/>
  <c r="O793" i="3" s="1"/>
  <c r="G794" i="3"/>
  <c r="O794" i="3" s="1"/>
  <c r="G795" i="3"/>
  <c r="O795" i="3" s="1"/>
  <c r="G796" i="3"/>
  <c r="O796" i="3" s="1"/>
  <c r="G797" i="3"/>
  <c r="O797" i="3" s="1"/>
  <c r="G798" i="3"/>
  <c r="O798" i="3" s="1"/>
  <c r="G799" i="3"/>
  <c r="O799" i="3" s="1"/>
  <c r="G800" i="3"/>
  <c r="O800" i="3" s="1"/>
  <c r="G801" i="3"/>
  <c r="O801" i="3" s="1"/>
  <c r="G802" i="3"/>
  <c r="O802" i="3" s="1"/>
  <c r="G803" i="3"/>
  <c r="O803" i="3" s="1"/>
  <c r="G804" i="3"/>
  <c r="O804" i="3" s="1"/>
  <c r="G805" i="3"/>
  <c r="O805" i="3" s="1"/>
  <c r="G806" i="3"/>
  <c r="O806" i="3" s="1"/>
  <c r="G807" i="3"/>
  <c r="O807" i="3" s="1"/>
  <c r="G808" i="3"/>
  <c r="O808" i="3" s="1"/>
  <c r="G809" i="3"/>
  <c r="O809" i="3" s="1"/>
  <c r="G810" i="3"/>
  <c r="O810" i="3" s="1"/>
  <c r="G811" i="3"/>
  <c r="O811" i="3" s="1"/>
  <c r="G812" i="3"/>
  <c r="O812" i="3" s="1"/>
  <c r="G813" i="3"/>
  <c r="O813" i="3" s="1"/>
  <c r="G814" i="3"/>
  <c r="O814" i="3" s="1"/>
  <c r="G815" i="3"/>
  <c r="O815" i="3" s="1"/>
  <c r="G816" i="3"/>
  <c r="O816" i="3" s="1"/>
  <c r="G817" i="3"/>
  <c r="O817" i="3" s="1"/>
  <c r="G818" i="3"/>
  <c r="O818" i="3" s="1"/>
  <c r="G819" i="3"/>
  <c r="O819" i="3" s="1"/>
  <c r="G820" i="3"/>
  <c r="O820" i="3" s="1"/>
  <c r="G821" i="3"/>
  <c r="O821" i="3" s="1"/>
  <c r="G822" i="3"/>
  <c r="O822" i="3" s="1"/>
  <c r="G823" i="3"/>
  <c r="O823" i="3" s="1"/>
  <c r="G824" i="3"/>
  <c r="O824" i="3" s="1"/>
  <c r="G825" i="3"/>
  <c r="O825" i="3" s="1"/>
  <c r="G826" i="3"/>
  <c r="O826" i="3" s="1"/>
  <c r="G827" i="3"/>
  <c r="O827" i="3" s="1"/>
  <c r="G828" i="3"/>
  <c r="O828" i="3" s="1"/>
  <c r="G829" i="3"/>
  <c r="O829" i="3" s="1"/>
  <c r="G830" i="3"/>
  <c r="O830" i="3" s="1"/>
  <c r="G831" i="3"/>
  <c r="O831" i="3" s="1"/>
  <c r="G832" i="3"/>
  <c r="O832" i="3" s="1"/>
  <c r="G833" i="3"/>
  <c r="O833" i="3" s="1"/>
  <c r="G834" i="3"/>
  <c r="O834" i="3" s="1"/>
  <c r="G835" i="3"/>
  <c r="O835" i="3" s="1"/>
  <c r="G836" i="3"/>
  <c r="O836" i="3" s="1"/>
  <c r="G837" i="3"/>
  <c r="O837" i="3" s="1"/>
  <c r="G838" i="3"/>
  <c r="O838" i="3" s="1"/>
  <c r="G839" i="3"/>
  <c r="O839" i="3" s="1"/>
  <c r="G840" i="3"/>
  <c r="O840" i="3" s="1"/>
  <c r="G841" i="3"/>
  <c r="O841" i="3" s="1"/>
  <c r="G842" i="3"/>
  <c r="O842" i="3" s="1"/>
  <c r="G843" i="3"/>
  <c r="O843" i="3" s="1"/>
  <c r="G844" i="3"/>
  <c r="O844" i="3" s="1"/>
  <c r="G845" i="3"/>
  <c r="O845" i="3" s="1"/>
  <c r="G846" i="3"/>
  <c r="O846" i="3" s="1"/>
  <c r="G847" i="3"/>
  <c r="O847" i="3" s="1"/>
  <c r="G848" i="3"/>
  <c r="O848" i="3" s="1"/>
  <c r="G849" i="3"/>
  <c r="O849" i="3" s="1"/>
  <c r="G850" i="3"/>
  <c r="O850" i="3" s="1"/>
  <c r="G851" i="3"/>
  <c r="O851" i="3" s="1"/>
  <c r="G852" i="3"/>
  <c r="O852" i="3" s="1"/>
  <c r="G853" i="3"/>
  <c r="O853" i="3" s="1"/>
  <c r="G854" i="3"/>
  <c r="O854" i="3" s="1"/>
  <c r="G855" i="3"/>
  <c r="O855" i="3" s="1"/>
  <c r="G856" i="3"/>
  <c r="O856" i="3" s="1"/>
  <c r="G857" i="3"/>
  <c r="O857" i="3" s="1"/>
  <c r="G858" i="3"/>
  <c r="O858" i="3" s="1"/>
  <c r="G859" i="3"/>
  <c r="O859" i="3" s="1"/>
  <c r="G860" i="3"/>
  <c r="O860" i="3" s="1"/>
  <c r="G861" i="3"/>
  <c r="O861" i="3" s="1"/>
  <c r="G862" i="3"/>
  <c r="O862" i="3" s="1"/>
  <c r="G863" i="3"/>
  <c r="O863" i="3" s="1"/>
  <c r="G864" i="3"/>
  <c r="O864" i="3" s="1"/>
  <c r="G865" i="3"/>
  <c r="O865" i="3" s="1"/>
  <c r="G866" i="3"/>
  <c r="O866" i="3" s="1"/>
  <c r="G867" i="3"/>
  <c r="O867" i="3" s="1"/>
  <c r="G868" i="3"/>
  <c r="O868" i="3" s="1"/>
  <c r="G869" i="3"/>
  <c r="O869" i="3" s="1"/>
  <c r="G870" i="3"/>
  <c r="O870" i="3" s="1"/>
  <c r="G871" i="3"/>
  <c r="O871" i="3" s="1"/>
  <c r="G872" i="3"/>
  <c r="O872" i="3" s="1"/>
  <c r="G873" i="3"/>
  <c r="O873" i="3" s="1"/>
  <c r="G874" i="3"/>
  <c r="O874" i="3" s="1"/>
  <c r="G875" i="3"/>
  <c r="O875" i="3" s="1"/>
  <c r="G876" i="3"/>
  <c r="O876" i="3" s="1"/>
  <c r="G877" i="3"/>
  <c r="O877" i="3" s="1"/>
  <c r="G878" i="3"/>
  <c r="O878" i="3" s="1"/>
  <c r="G879" i="3"/>
  <c r="O879" i="3" s="1"/>
  <c r="G880" i="3"/>
  <c r="O880" i="3" s="1"/>
  <c r="G881" i="3"/>
  <c r="O881" i="3" s="1"/>
  <c r="G882" i="3"/>
  <c r="O882" i="3" s="1"/>
  <c r="G883" i="3"/>
  <c r="O883" i="3" s="1"/>
  <c r="G884" i="3"/>
  <c r="O884" i="3" s="1"/>
  <c r="G885" i="3"/>
  <c r="O885" i="3" s="1"/>
  <c r="G886" i="3"/>
  <c r="O886" i="3" s="1"/>
  <c r="G887" i="3"/>
  <c r="O887" i="3" s="1"/>
  <c r="G888" i="3"/>
  <c r="O888" i="3" s="1"/>
  <c r="G889" i="3"/>
  <c r="O889" i="3" s="1"/>
  <c r="G890" i="3"/>
  <c r="O890" i="3" s="1"/>
  <c r="G891" i="3"/>
  <c r="O891" i="3" s="1"/>
  <c r="G892" i="3"/>
  <c r="O892" i="3" s="1"/>
  <c r="G893" i="3"/>
  <c r="O893" i="3" s="1"/>
  <c r="G894" i="3"/>
  <c r="O894" i="3" s="1"/>
  <c r="G895" i="3"/>
  <c r="O895" i="3" s="1"/>
  <c r="G896" i="3"/>
  <c r="O896" i="3" s="1"/>
  <c r="G897" i="3"/>
  <c r="O897" i="3" s="1"/>
  <c r="G898" i="3"/>
  <c r="O898" i="3" s="1"/>
  <c r="G899" i="3"/>
  <c r="O899" i="3" s="1"/>
  <c r="G900" i="3"/>
  <c r="O900" i="3" s="1"/>
  <c r="G901" i="3"/>
  <c r="O901" i="3" s="1"/>
  <c r="G902" i="3"/>
  <c r="O902" i="3" s="1"/>
  <c r="G903" i="3"/>
  <c r="O903" i="3" s="1"/>
  <c r="G904" i="3"/>
  <c r="O904" i="3" s="1"/>
  <c r="G905" i="3"/>
  <c r="O905" i="3" s="1"/>
  <c r="G906" i="3"/>
  <c r="O906" i="3" s="1"/>
  <c r="G907" i="3"/>
  <c r="O907" i="3" s="1"/>
  <c r="G908" i="3"/>
  <c r="O908" i="3" s="1"/>
  <c r="G909" i="3"/>
  <c r="O909" i="3" s="1"/>
  <c r="G910" i="3"/>
  <c r="O910" i="3" s="1"/>
  <c r="G911" i="3"/>
  <c r="O911" i="3" s="1"/>
  <c r="G912" i="3"/>
  <c r="O912" i="3" s="1"/>
  <c r="G913" i="3"/>
  <c r="O913" i="3" s="1"/>
  <c r="G914" i="3"/>
  <c r="O914" i="3" s="1"/>
  <c r="G915" i="3"/>
  <c r="O915" i="3" s="1"/>
  <c r="G916" i="3"/>
  <c r="O916" i="3" s="1"/>
  <c r="G917" i="3"/>
  <c r="O917" i="3" s="1"/>
  <c r="G918" i="3"/>
  <c r="O918" i="3" s="1"/>
  <c r="G919" i="3"/>
  <c r="O919" i="3" s="1"/>
  <c r="G920" i="3"/>
  <c r="O920" i="3" s="1"/>
  <c r="G921" i="3"/>
  <c r="O921" i="3" s="1"/>
  <c r="G922" i="3"/>
  <c r="O922" i="3" s="1"/>
  <c r="G923" i="3"/>
  <c r="O923" i="3" s="1"/>
  <c r="G924" i="3"/>
  <c r="O924" i="3" s="1"/>
  <c r="G925" i="3"/>
  <c r="O925" i="3" s="1"/>
  <c r="G926" i="3"/>
  <c r="O926" i="3" s="1"/>
  <c r="G927" i="3"/>
  <c r="O927" i="3" s="1"/>
  <c r="G928" i="3"/>
  <c r="O928" i="3" s="1"/>
  <c r="G929" i="3"/>
  <c r="O929" i="3" s="1"/>
  <c r="G930" i="3"/>
  <c r="O930" i="3" s="1"/>
  <c r="G931" i="3"/>
  <c r="O931" i="3" s="1"/>
  <c r="G932" i="3"/>
  <c r="O932" i="3" s="1"/>
  <c r="G933" i="3"/>
  <c r="O933" i="3" s="1"/>
  <c r="G934" i="3"/>
  <c r="O934" i="3" s="1"/>
  <c r="G935" i="3"/>
  <c r="O935" i="3" s="1"/>
  <c r="G936" i="3"/>
  <c r="O936" i="3" s="1"/>
  <c r="G937" i="3"/>
  <c r="O937" i="3" s="1"/>
  <c r="G938" i="3"/>
  <c r="O938" i="3" s="1"/>
  <c r="G939" i="3"/>
  <c r="O939" i="3" s="1"/>
  <c r="G940" i="3"/>
  <c r="O940" i="3" s="1"/>
  <c r="G941" i="3"/>
  <c r="O941" i="3" s="1"/>
  <c r="G942" i="3"/>
  <c r="O942" i="3" s="1"/>
  <c r="G943" i="3"/>
  <c r="O943" i="3" s="1"/>
  <c r="G944" i="3"/>
  <c r="O944" i="3" s="1"/>
  <c r="G945" i="3"/>
  <c r="O945" i="3" s="1"/>
  <c r="G946" i="3"/>
  <c r="O946" i="3" s="1"/>
  <c r="G947" i="3"/>
  <c r="O947" i="3" s="1"/>
  <c r="G948" i="3"/>
  <c r="O948" i="3" s="1"/>
  <c r="G949" i="3"/>
  <c r="O949" i="3" s="1"/>
  <c r="G950" i="3"/>
  <c r="O950" i="3" s="1"/>
  <c r="G951" i="3"/>
  <c r="O951" i="3" s="1"/>
  <c r="G952" i="3"/>
  <c r="O952" i="3" s="1"/>
  <c r="G953" i="3"/>
  <c r="O953" i="3" s="1"/>
  <c r="G954" i="3"/>
  <c r="O954" i="3" s="1"/>
  <c r="G955" i="3"/>
  <c r="O955" i="3" s="1"/>
  <c r="G956" i="3"/>
  <c r="O956" i="3" s="1"/>
  <c r="G957" i="3"/>
  <c r="O957" i="3" s="1"/>
  <c r="G958" i="3"/>
  <c r="O958" i="3" s="1"/>
  <c r="G959" i="3"/>
  <c r="O959" i="3" s="1"/>
  <c r="G960" i="3"/>
  <c r="O960" i="3" s="1"/>
  <c r="G961" i="3"/>
  <c r="O961" i="3" s="1"/>
  <c r="G962" i="3"/>
  <c r="O962" i="3" s="1"/>
  <c r="G963" i="3"/>
  <c r="O963" i="3" s="1"/>
  <c r="G964" i="3"/>
  <c r="O964" i="3" s="1"/>
  <c r="G965" i="3"/>
  <c r="O965" i="3" s="1"/>
  <c r="G966" i="3"/>
  <c r="O966" i="3" s="1"/>
  <c r="G967" i="3"/>
  <c r="O967" i="3" s="1"/>
  <c r="G968" i="3"/>
  <c r="O968" i="3" s="1"/>
  <c r="G969" i="3"/>
  <c r="O969" i="3" s="1"/>
  <c r="G970" i="3"/>
  <c r="O970" i="3" s="1"/>
  <c r="G971" i="3"/>
  <c r="O971" i="3" s="1"/>
  <c r="G972" i="3"/>
  <c r="O972" i="3" s="1"/>
  <c r="G973" i="3"/>
  <c r="O973" i="3" s="1"/>
  <c r="G974" i="3"/>
  <c r="O974" i="3" s="1"/>
  <c r="G975" i="3"/>
  <c r="O975" i="3" s="1"/>
  <c r="G976" i="3"/>
  <c r="O976" i="3" s="1"/>
  <c r="G977" i="3"/>
  <c r="O977" i="3" s="1"/>
  <c r="G978" i="3"/>
  <c r="O978" i="3" s="1"/>
  <c r="G979" i="3"/>
  <c r="O979" i="3" s="1"/>
  <c r="G980" i="3"/>
  <c r="O980" i="3" s="1"/>
  <c r="G981" i="3"/>
  <c r="O981" i="3" s="1"/>
  <c r="G982" i="3"/>
  <c r="O982" i="3" s="1"/>
  <c r="G983" i="3"/>
  <c r="O983" i="3" s="1"/>
  <c r="G984" i="3"/>
  <c r="O984" i="3" s="1"/>
  <c r="G985" i="3"/>
  <c r="O985" i="3" s="1"/>
  <c r="G986" i="3"/>
  <c r="O986" i="3" s="1"/>
  <c r="G987" i="3"/>
  <c r="O987" i="3" s="1"/>
  <c r="G988" i="3"/>
  <c r="O988" i="3" s="1"/>
  <c r="G989" i="3"/>
  <c r="O989" i="3" s="1"/>
  <c r="G990" i="3"/>
  <c r="O990" i="3" s="1"/>
  <c r="G991" i="3"/>
  <c r="O991" i="3" s="1"/>
  <c r="G992" i="3"/>
  <c r="O992" i="3" s="1"/>
  <c r="G993" i="3"/>
  <c r="O993" i="3" s="1"/>
  <c r="G994" i="3"/>
  <c r="O994" i="3" s="1"/>
  <c r="G995" i="3"/>
  <c r="O995" i="3" s="1"/>
  <c r="G996" i="3"/>
  <c r="O996" i="3" s="1"/>
  <c r="G997" i="3"/>
  <c r="O997" i="3" s="1"/>
  <c r="G998" i="3"/>
  <c r="O998" i="3" s="1"/>
  <c r="G999" i="3"/>
  <c r="O999" i="3" s="1"/>
  <c r="G1000" i="3"/>
  <c r="O1000" i="3" s="1"/>
  <c r="G1001" i="3"/>
  <c r="O1001" i="3" s="1"/>
  <c r="G1002" i="3"/>
  <c r="O1002" i="3" s="1"/>
  <c r="G1003" i="3"/>
  <c r="O1003" i="3" s="1"/>
  <c r="G1004" i="3"/>
  <c r="O1004" i="3" s="1"/>
  <c r="G1005" i="3"/>
  <c r="O1005" i="3" s="1"/>
  <c r="G1006" i="3"/>
  <c r="O1006" i="3" s="1"/>
  <c r="G1007" i="3"/>
  <c r="O1007" i="3" s="1"/>
  <c r="G1008" i="3"/>
  <c r="O1008" i="3" s="1"/>
  <c r="G1009" i="3"/>
  <c r="O1009" i="3" s="1"/>
  <c r="G1010" i="3"/>
  <c r="O1010" i="3" s="1"/>
  <c r="G1011" i="3"/>
  <c r="O1011" i="3" s="1"/>
  <c r="G1012" i="3"/>
  <c r="O1012" i="3" s="1"/>
  <c r="G1013" i="3"/>
  <c r="O1013" i="3" s="1"/>
  <c r="G1014" i="3"/>
  <c r="O1014" i="3" s="1"/>
  <c r="G1015" i="3"/>
  <c r="O1015" i="3" s="1"/>
  <c r="G1016" i="3"/>
  <c r="O1016" i="3" s="1"/>
  <c r="G1017" i="3"/>
  <c r="O1017" i="3" s="1"/>
  <c r="G1018" i="3"/>
  <c r="O1018" i="3" s="1"/>
  <c r="G1019" i="3"/>
  <c r="O1019" i="3" s="1"/>
  <c r="G1020" i="3"/>
  <c r="O1020" i="3" s="1"/>
  <c r="G1021" i="3"/>
  <c r="O1021" i="3" s="1"/>
  <c r="G1022" i="3"/>
  <c r="O1022" i="3" s="1"/>
  <c r="G1023" i="3"/>
  <c r="O1023" i="3" s="1"/>
  <c r="G1024" i="3"/>
  <c r="O1024" i="3" s="1"/>
  <c r="G1025" i="3"/>
  <c r="O1025" i="3" s="1"/>
  <c r="G1026" i="3"/>
  <c r="O1026" i="3" s="1"/>
  <c r="G1027" i="3"/>
  <c r="O1027" i="3" s="1"/>
  <c r="G1028" i="3"/>
  <c r="O1028" i="3" s="1"/>
  <c r="G1029" i="3"/>
  <c r="O1029" i="3" s="1"/>
  <c r="G1030" i="3"/>
  <c r="O1030" i="3" s="1"/>
  <c r="G1031" i="3"/>
  <c r="O1031" i="3" s="1"/>
  <c r="G1032" i="3"/>
  <c r="O1032" i="3" s="1"/>
  <c r="G1033" i="3"/>
  <c r="O1033" i="3" s="1"/>
  <c r="G1034" i="3"/>
  <c r="O1034" i="3" s="1"/>
  <c r="G1035" i="3"/>
  <c r="O1035" i="3" s="1"/>
  <c r="G1036" i="3"/>
  <c r="O1036" i="3" s="1"/>
  <c r="G1037" i="3"/>
  <c r="O1037" i="3" s="1"/>
  <c r="G1038" i="3"/>
  <c r="O1038" i="3" s="1"/>
  <c r="G1039" i="3"/>
  <c r="O1039" i="3" s="1"/>
  <c r="G1040" i="3"/>
  <c r="O1040" i="3" s="1"/>
  <c r="G1041" i="3"/>
  <c r="O1041" i="3" s="1"/>
  <c r="G1042" i="3"/>
  <c r="O1042" i="3" s="1"/>
  <c r="G1043" i="3"/>
  <c r="O1043" i="3" s="1"/>
  <c r="G1044" i="3"/>
  <c r="O1044" i="3" s="1"/>
  <c r="G1045" i="3"/>
  <c r="O1045" i="3" s="1"/>
  <c r="G1046" i="3"/>
  <c r="O1046" i="3" s="1"/>
  <c r="G1047" i="3"/>
  <c r="O1047" i="3" s="1"/>
  <c r="G1048" i="3"/>
  <c r="O1048" i="3" s="1"/>
  <c r="G1049" i="3"/>
  <c r="O1049" i="3" s="1"/>
  <c r="G1050" i="3"/>
  <c r="O1050" i="3" s="1"/>
  <c r="G1051" i="3"/>
  <c r="O1051" i="3" s="1"/>
  <c r="G1052" i="3"/>
  <c r="O1052" i="3" s="1"/>
  <c r="G1053" i="3"/>
  <c r="O1053" i="3" s="1"/>
  <c r="G1054" i="3"/>
  <c r="O1054" i="3" s="1"/>
  <c r="G1055" i="3"/>
  <c r="O1055" i="3" s="1"/>
  <c r="G1056" i="3"/>
  <c r="O1056" i="3" s="1"/>
  <c r="G1057" i="3"/>
  <c r="O1057" i="3" s="1"/>
  <c r="G1058" i="3"/>
  <c r="O1058" i="3" s="1"/>
  <c r="G1059" i="3"/>
  <c r="O1059" i="3" s="1"/>
  <c r="G1060" i="3"/>
  <c r="O1060" i="3" s="1"/>
  <c r="G1061" i="3"/>
  <c r="O1061" i="3" s="1"/>
  <c r="G1062" i="3"/>
  <c r="O1062" i="3" s="1"/>
  <c r="G1063" i="3"/>
  <c r="O1063" i="3" s="1"/>
  <c r="G1064" i="3"/>
  <c r="O1064" i="3" s="1"/>
  <c r="G1065" i="3"/>
  <c r="O1065" i="3" s="1"/>
  <c r="G1066" i="3"/>
  <c r="O1066" i="3" s="1"/>
  <c r="G1067" i="3"/>
  <c r="O1067" i="3" s="1"/>
  <c r="G1068" i="3"/>
  <c r="O1068" i="3" s="1"/>
  <c r="G1069" i="3"/>
  <c r="O1069" i="3" s="1"/>
  <c r="G1070" i="3"/>
  <c r="O1070" i="3" s="1"/>
  <c r="G1071" i="3"/>
  <c r="O1071" i="3" s="1"/>
  <c r="G1072" i="3"/>
  <c r="O1072" i="3" s="1"/>
  <c r="G1073" i="3"/>
  <c r="O1073" i="3" s="1"/>
  <c r="G1074" i="3"/>
  <c r="O1074" i="3" s="1"/>
  <c r="G1075" i="3"/>
  <c r="O1075" i="3" s="1"/>
  <c r="G1076" i="3"/>
  <c r="O1076" i="3" s="1"/>
  <c r="G1077" i="3"/>
  <c r="O1077" i="3" s="1"/>
  <c r="G1078" i="3"/>
  <c r="O1078" i="3" s="1"/>
  <c r="G1079" i="3"/>
  <c r="O1079" i="3" s="1"/>
  <c r="G1080" i="3"/>
  <c r="O1080" i="3" s="1"/>
  <c r="G1081" i="3"/>
  <c r="O1081" i="3" s="1"/>
  <c r="G1082" i="3"/>
  <c r="O1082" i="3" s="1"/>
  <c r="G1083" i="3"/>
  <c r="O1083" i="3" s="1"/>
  <c r="G1084" i="3"/>
  <c r="O1084" i="3" s="1"/>
  <c r="G1085" i="3"/>
  <c r="O1085" i="3" s="1"/>
  <c r="G1086" i="3"/>
  <c r="O1086" i="3" s="1"/>
  <c r="G1087" i="3"/>
  <c r="O1087" i="3" s="1"/>
  <c r="G1088" i="3"/>
  <c r="O1088" i="3" s="1"/>
  <c r="G1089" i="3"/>
  <c r="O1089" i="3" s="1"/>
  <c r="G1090" i="3"/>
  <c r="O1090" i="3" s="1"/>
  <c r="G1091" i="3"/>
  <c r="O1091" i="3" s="1"/>
  <c r="G1092" i="3"/>
  <c r="O1092" i="3" s="1"/>
  <c r="G1093" i="3"/>
  <c r="O1093" i="3" s="1"/>
  <c r="G1094" i="3"/>
  <c r="O1094" i="3" s="1"/>
  <c r="G1095" i="3"/>
  <c r="O1095" i="3" s="1"/>
  <c r="G1096" i="3"/>
  <c r="O1096" i="3" s="1"/>
  <c r="G1097" i="3"/>
  <c r="O1097" i="3" s="1"/>
  <c r="G1098" i="3"/>
  <c r="O1098" i="3" s="1"/>
  <c r="G1099" i="3"/>
  <c r="O1099" i="3" s="1"/>
  <c r="G1100" i="3"/>
  <c r="O1100" i="3" s="1"/>
  <c r="G1101" i="3"/>
  <c r="O1101" i="3" s="1"/>
  <c r="G1102" i="3"/>
  <c r="O1102" i="3" s="1"/>
  <c r="G1103" i="3"/>
  <c r="O1103" i="3" s="1"/>
  <c r="G1104" i="3"/>
  <c r="O1104" i="3" s="1"/>
  <c r="G1105" i="3"/>
  <c r="O1105" i="3" s="1"/>
  <c r="G1106" i="3"/>
  <c r="O1106" i="3" s="1"/>
  <c r="G1107" i="3"/>
  <c r="O1107" i="3" s="1"/>
  <c r="G1108" i="3"/>
  <c r="O1108" i="3" s="1"/>
  <c r="G1109" i="3"/>
  <c r="O1109" i="3" s="1"/>
  <c r="G1110" i="3"/>
  <c r="O1110" i="3" s="1"/>
  <c r="G1111" i="3"/>
  <c r="O1111" i="3" s="1"/>
  <c r="G1112" i="3"/>
  <c r="O1112" i="3" s="1"/>
  <c r="G1113" i="3"/>
  <c r="O1113" i="3" s="1"/>
  <c r="G1114" i="3"/>
  <c r="O1114" i="3" s="1"/>
  <c r="G1115" i="3"/>
  <c r="O1115" i="3" s="1"/>
  <c r="G1116" i="3"/>
  <c r="O1116" i="3" s="1"/>
  <c r="G1117" i="3"/>
  <c r="O1117" i="3" s="1"/>
  <c r="G1118" i="3"/>
  <c r="O1118" i="3" s="1"/>
  <c r="G1119" i="3"/>
  <c r="O1119" i="3" s="1"/>
  <c r="G1120" i="3"/>
  <c r="O1120" i="3" s="1"/>
  <c r="G1121" i="3"/>
  <c r="O1121" i="3" s="1"/>
  <c r="G1122" i="3"/>
  <c r="O1122" i="3" s="1"/>
  <c r="G1123" i="3"/>
  <c r="O1123" i="3" s="1"/>
  <c r="G1124" i="3"/>
  <c r="O1124" i="3" s="1"/>
  <c r="G1125" i="3"/>
  <c r="O1125" i="3" s="1"/>
  <c r="G1126" i="3"/>
  <c r="O1126" i="3" s="1"/>
  <c r="G1127" i="3"/>
  <c r="O1127" i="3" s="1"/>
  <c r="G1128" i="3"/>
  <c r="O1128" i="3" s="1"/>
  <c r="G1129" i="3"/>
  <c r="O1129" i="3" s="1"/>
  <c r="G1130" i="3"/>
  <c r="O1130" i="3" s="1"/>
  <c r="G1131" i="3"/>
  <c r="O1131" i="3" s="1"/>
  <c r="G1132" i="3"/>
  <c r="O1132" i="3" s="1"/>
  <c r="G1133" i="3"/>
  <c r="O1133" i="3" s="1"/>
  <c r="G1134" i="3"/>
  <c r="O1134" i="3" s="1"/>
  <c r="G1135" i="3"/>
  <c r="O1135" i="3" s="1"/>
  <c r="G1136" i="3"/>
  <c r="O1136" i="3" s="1"/>
  <c r="G1137" i="3"/>
  <c r="O1137" i="3" s="1"/>
  <c r="G1138" i="3"/>
  <c r="O1138" i="3" s="1"/>
  <c r="G1139" i="3"/>
  <c r="O1139" i="3" s="1"/>
  <c r="G1140" i="3"/>
  <c r="O1140" i="3" s="1"/>
  <c r="G1141" i="3"/>
  <c r="O1141" i="3" s="1"/>
  <c r="G1142" i="3"/>
  <c r="O1142" i="3" s="1"/>
  <c r="G1143" i="3"/>
  <c r="O1143" i="3" s="1"/>
  <c r="G1144" i="3"/>
  <c r="O1144" i="3" s="1"/>
  <c r="G1145" i="3"/>
  <c r="O1145" i="3" s="1"/>
  <c r="G1146" i="3"/>
  <c r="O1146" i="3" s="1"/>
  <c r="G1147" i="3"/>
  <c r="O1147" i="3" s="1"/>
  <c r="G1148" i="3"/>
  <c r="O1148" i="3" s="1"/>
  <c r="G1149" i="3"/>
  <c r="O1149" i="3" s="1"/>
  <c r="G1150" i="3"/>
  <c r="O1150" i="3" s="1"/>
  <c r="G1151" i="3"/>
  <c r="O1151" i="3" s="1"/>
  <c r="G1152" i="3"/>
  <c r="O1152" i="3" s="1"/>
  <c r="G1153" i="3"/>
  <c r="O1153" i="3" s="1"/>
  <c r="G1154" i="3"/>
  <c r="O1154" i="3" s="1"/>
  <c r="G1155" i="3"/>
  <c r="O1155" i="3" s="1"/>
  <c r="G1156" i="3"/>
  <c r="O1156" i="3" s="1"/>
  <c r="G1157" i="3"/>
  <c r="O1157" i="3" s="1"/>
  <c r="G1158" i="3"/>
  <c r="O1158" i="3" s="1"/>
  <c r="G1159" i="3"/>
  <c r="O1159" i="3" s="1"/>
  <c r="G1160" i="3"/>
  <c r="O1160" i="3" s="1"/>
  <c r="G1161" i="3"/>
  <c r="O1161" i="3" s="1"/>
  <c r="G1162" i="3"/>
  <c r="O1162" i="3" s="1"/>
  <c r="G1163" i="3"/>
  <c r="O1163" i="3" s="1"/>
  <c r="G1164" i="3"/>
  <c r="O1164" i="3" s="1"/>
  <c r="G1165" i="3"/>
  <c r="O1165" i="3" s="1"/>
  <c r="G1166" i="3"/>
  <c r="O1166" i="3" s="1"/>
  <c r="G1167" i="3"/>
  <c r="O1167" i="3" s="1"/>
  <c r="G1168" i="3"/>
  <c r="O1168" i="3" s="1"/>
  <c r="G1169" i="3"/>
  <c r="O1169" i="3" s="1"/>
  <c r="G1170" i="3"/>
  <c r="O1170" i="3" s="1"/>
  <c r="G1171" i="3"/>
  <c r="O1171" i="3" s="1"/>
  <c r="G1172" i="3"/>
  <c r="O1172" i="3" s="1"/>
  <c r="G1173" i="3"/>
  <c r="O1173" i="3" s="1"/>
  <c r="G1174" i="3"/>
  <c r="O1174" i="3" s="1"/>
  <c r="G1175" i="3"/>
  <c r="O1175" i="3" s="1"/>
  <c r="G1176" i="3"/>
  <c r="O1176" i="3" s="1"/>
  <c r="G1177" i="3"/>
  <c r="O1177" i="3" s="1"/>
  <c r="G1178" i="3"/>
  <c r="O1178" i="3" s="1"/>
  <c r="G1179" i="3"/>
  <c r="O1179" i="3" s="1"/>
  <c r="G1180" i="3"/>
  <c r="O1180" i="3" s="1"/>
  <c r="G1181" i="3"/>
  <c r="O1181" i="3" s="1"/>
  <c r="G1182" i="3"/>
  <c r="O1182" i="3" s="1"/>
  <c r="G1183" i="3"/>
  <c r="O1183" i="3" s="1"/>
  <c r="G1184" i="3"/>
  <c r="O1184" i="3" s="1"/>
  <c r="G1185" i="3"/>
  <c r="O1185" i="3" s="1"/>
  <c r="G1186" i="3"/>
  <c r="O1186" i="3" s="1"/>
  <c r="G1187" i="3"/>
  <c r="O1187" i="3" s="1"/>
  <c r="G1188" i="3"/>
  <c r="O1188" i="3" s="1"/>
  <c r="G1189" i="3"/>
  <c r="O1189" i="3" s="1"/>
  <c r="G1190" i="3"/>
  <c r="O1190" i="3" s="1"/>
  <c r="G1191" i="3"/>
  <c r="O1191" i="3" s="1"/>
  <c r="G1192" i="3"/>
  <c r="O1192" i="3" s="1"/>
  <c r="G1193" i="3"/>
  <c r="O1193" i="3" s="1"/>
  <c r="G1194" i="3"/>
  <c r="O1194" i="3" s="1"/>
  <c r="G1195" i="3"/>
  <c r="O1195" i="3" s="1"/>
  <c r="G1196" i="3"/>
  <c r="O1196" i="3" s="1"/>
  <c r="G1197" i="3"/>
  <c r="O1197" i="3" s="1"/>
  <c r="G1198" i="3"/>
  <c r="O1198" i="3" s="1"/>
  <c r="G1199" i="3"/>
  <c r="O1199" i="3" s="1"/>
  <c r="G1200" i="3"/>
  <c r="O1200" i="3" s="1"/>
  <c r="G1201" i="3"/>
  <c r="O1201" i="3" s="1"/>
  <c r="G1202" i="3"/>
  <c r="O1202" i="3" s="1"/>
  <c r="G1203" i="3"/>
  <c r="O1203" i="3" s="1"/>
  <c r="G1204" i="3"/>
  <c r="O1204" i="3" s="1"/>
  <c r="G1205" i="3"/>
  <c r="O1205" i="3" s="1"/>
  <c r="G1206" i="3"/>
  <c r="O1206" i="3" s="1"/>
  <c r="G1207" i="3"/>
  <c r="O1207" i="3" s="1"/>
  <c r="G1208" i="3"/>
  <c r="O1208" i="3" s="1"/>
  <c r="G1209" i="3"/>
  <c r="O1209" i="3" s="1"/>
  <c r="G1210" i="3"/>
  <c r="O1210" i="3" s="1"/>
  <c r="G1211" i="3"/>
  <c r="O1211" i="3" s="1"/>
  <c r="G1212" i="3"/>
  <c r="O1212" i="3" s="1"/>
  <c r="G1213" i="3"/>
  <c r="O1213" i="3" s="1"/>
  <c r="G1214" i="3"/>
  <c r="O1214" i="3" s="1"/>
  <c r="G1215" i="3"/>
  <c r="O1215" i="3" s="1"/>
  <c r="G1216" i="3"/>
  <c r="O1216" i="3" s="1"/>
  <c r="G1217" i="3"/>
  <c r="O1217" i="3" s="1"/>
  <c r="G1218" i="3"/>
  <c r="O1218" i="3" s="1"/>
  <c r="G1219" i="3"/>
  <c r="O1219" i="3" s="1"/>
  <c r="G1220" i="3"/>
  <c r="O1220" i="3" s="1"/>
  <c r="G1221" i="3"/>
  <c r="O1221" i="3" s="1"/>
  <c r="G1222" i="3"/>
  <c r="O1222" i="3" s="1"/>
  <c r="G1223" i="3"/>
  <c r="O1223" i="3" s="1"/>
  <c r="G1224" i="3"/>
  <c r="O1224" i="3" s="1"/>
  <c r="G1225" i="3"/>
  <c r="O1225" i="3" s="1"/>
  <c r="G1226" i="3"/>
  <c r="O1226" i="3" s="1"/>
  <c r="G1227" i="3"/>
  <c r="O1227" i="3" s="1"/>
  <c r="G1228" i="3"/>
  <c r="O1228" i="3" s="1"/>
  <c r="G1229" i="3"/>
  <c r="O1229" i="3" s="1"/>
  <c r="G1230" i="3"/>
  <c r="O1230" i="3" s="1"/>
  <c r="G1231" i="3"/>
  <c r="O1231" i="3" s="1"/>
  <c r="G1232" i="3"/>
  <c r="O1232" i="3" s="1"/>
  <c r="G1233" i="3"/>
  <c r="O1233" i="3" s="1"/>
  <c r="G1234" i="3"/>
  <c r="O1234" i="3" s="1"/>
  <c r="G1235" i="3"/>
  <c r="O1235" i="3" s="1"/>
  <c r="G1236" i="3"/>
  <c r="O1236" i="3" s="1"/>
  <c r="G1237" i="3"/>
  <c r="O1237" i="3" s="1"/>
  <c r="G1238" i="3"/>
  <c r="O1238" i="3" s="1"/>
  <c r="G1239" i="3"/>
  <c r="O1239" i="3" s="1"/>
  <c r="G1240" i="3"/>
  <c r="O1240" i="3" s="1"/>
  <c r="G1241" i="3"/>
  <c r="O1241" i="3" s="1"/>
  <c r="G1242" i="3"/>
  <c r="O1242" i="3" s="1"/>
  <c r="G1243" i="3"/>
  <c r="O1243" i="3" s="1"/>
  <c r="G1244" i="3"/>
  <c r="O1244" i="3" s="1"/>
  <c r="G1245" i="3"/>
  <c r="O1245" i="3" s="1"/>
  <c r="G1246" i="3"/>
  <c r="O1246" i="3" s="1"/>
  <c r="G1247" i="3"/>
  <c r="O1247" i="3" s="1"/>
  <c r="G1248" i="3"/>
  <c r="O1248" i="3" s="1"/>
  <c r="G1249" i="3"/>
  <c r="O1249" i="3" s="1"/>
  <c r="G1250" i="3"/>
  <c r="O1250" i="3" s="1"/>
  <c r="G1251" i="3"/>
  <c r="O1251" i="3" s="1"/>
  <c r="G1252" i="3"/>
  <c r="O1252" i="3" s="1"/>
  <c r="G1253" i="3"/>
  <c r="O1253" i="3" s="1"/>
  <c r="G1254" i="3"/>
  <c r="O1254" i="3" s="1"/>
  <c r="G1255" i="3"/>
  <c r="O1255" i="3" s="1"/>
  <c r="G1256" i="3"/>
  <c r="O1256" i="3" s="1"/>
  <c r="G1257" i="3"/>
  <c r="O1257" i="3" s="1"/>
  <c r="G1258" i="3"/>
  <c r="O1258" i="3" s="1"/>
  <c r="G1259" i="3"/>
  <c r="O1259" i="3" s="1"/>
  <c r="G1260" i="3"/>
  <c r="O1260" i="3" s="1"/>
  <c r="G1261" i="3"/>
  <c r="O1261" i="3" s="1"/>
  <c r="G1262" i="3"/>
  <c r="O1262" i="3" s="1"/>
  <c r="G1263" i="3"/>
  <c r="O1263" i="3" s="1"/>
  <c r="G1264" i="3"/>
  <c r="O1264" i="3" s="1"/>
  <c r="G1265" i="3"/>
  <c r="O1265" i="3" s="1"/>
  <c r="G1266" i="3"/>
  <c r="O1266" i="3" s="1"/>
  <c r="G1267" i="3"/>
  <c r="O1267" i="3" s="1"/>
  <c r="G1268" i="3"/>
  <c r="O1268" i="3" s="1"/>
  <c r="G1269" i="3"/>
  <c r="O1269" i="3" s="1"/>
  <c r="G1270" i="3"/>
  <c r="O1270" i="3" s="1"/>
  <c r="G1271" i="3"/>
  <c r="O1271" i="3" s="1"/>
  <c r="G1272" i="3"/>
  <c r="O1272" i="3" s="1"/>
  <c r="G1273" i="3"/>
  <c r="O1273" i="3" s="1"/>
  <c r="G1274" i="3"/>
  <c r="O1274" i="3" s="1"/>
  <c r="G1275" i="3"/>
  <c r="O1275" i="3" s="1"/>
  <c r="G1276" i="3"/>
  <c r="O1276" i="3" s="1"/>
  <c r="G1277" i="3"/>
  <c r="O1277" i="3" s="1"/>
  <c r="G1278" i="3"/>
  <c r="O1278" i="3" s="1"/>
  <c r="G1279" i="3"/>
  <c r="O1279" i="3" s="1"/>
  <c r="G1280" i="3"/>
  <c r="O1280" i="3" s="1"/>
  <c r="G1281" i="3"/>
  <c r="O1281" i="3" s="1"/>
  <c r="G1282" i="3"/>
  <c r="O1282" i="3" s="1"/>
  <c r="G1283" i="3"/>
  <c r="O1283" i="3" s="1"/>
  <c r="G1284" i="3"/>
  <c r="O1284" i="3" s="1"/>
  <c r="G1285" i="3"/>
  <c r="O1285" i="3" s="1"/>
  <c r="G1286" i="3"/>
  <c r="O1286" i="3" s="1"/>
  <c r="G1287" i="3"/>
  <c r="O1287" i="3" s="1"/>
  <c r="G1288" i="3"/>
  <c r="O1288" i="3" s="1"/>
  <c r="G1289" i="3"/>
  <c r="O1289" i="3" s="1"/>
  <c r="G1290" i="3"/>
  <c r="O1290" i="3" s="1"/>
  <c r="G1291" i="3"/>
  <c r="O1291" i="3" s="1"/>
  <c r="G1292" i="3"/>
  <c r="O1292" i="3" s="1"/>
  <c r="G1293" i="3"/>
  <c r="O1293" i="3" s="1"/>
  <c r="G1294" i="3"/>
  <c r="O1294" i="3" s="1"/>
  <c r="G1295" i="3"/>
  <c r="O1295" i="3" s="1"/>
  <c r="G1296" i="3"/>
  <c r="O1296" i="3" s="1"/>
  <c r="G1297" i="3"/>
  <c r="O1297" i="3" s="1"/>
  <c r="G1298" i="3"/>
  <c r="O1298" i="3" s="1"/>
  <c r="G1299" i="3"/>
  <c r="O1299" i="3" s="1"/>
  <c r="G1300" i="3"/>
  <c r="O1300" i="3" s="1"/>
  <c r="G1301" i="3"/>
  <c r="O1301" i="3" s="1"/>
  <c r="G1302" i="3"/>
  <c r="O1302" i="3" s="1"/>
  <c r="G1303" i="3"/>
  <c r="O1303" i="3" s="1"/>
  <c r="G1304" i="3"/>
  <c r="O1304" i="3" s="1"/>
  <c r="G1305" i="3"/>
  <c r="O1305" i="3" s="1"/>
  <c r="G1306" i="3"/>
  <c r="O1306" i="3" s="1"/>
  <c r="G1307" i="3"/>
  <c r="O1307" i="3" s="1"/>
  <c r="G1308" i="3"/>
  <c r="O1308" i="3" s="1"/>
  <c r="G1309" i="3"/>
  <c r="O1309" i="3" s="1"/>
  <c r="G1310" i="3"/>
  <c r="O1310" i="3" s="1"/>
  <c r="G1311" i="3"/>
  <c r="O1311" i="3" s="1"/>
  <c r="G1312" i="3"/>
  <c r="O1312" i="3" s="1"/>
  <c r="G1313" i="3"/>
  <c r="O1313" i="3" s="1"/>
  <c r="G1314" i="3"/>
  <c r="O1314" i="3" s="1"/>
  <c r="G1315" i="3"/>
  <c r="O1315" i="3" s="1"/>
  <c r="G1316" i="3"/>
  <c r="O1316" i="3" s="1"/>
  <c r="G1317" i="3"/>
  <c r="O1317" i="3" s="1"/>
  <c r="G1318" i="3"/>
  <c r="O1318" i="3" s="1"/>
  <c r="G1319" i="3"/>
  <c r="O1319" i="3" s="1"/>
  <c r="G1320" i="3"/>
  <c r="O1320" i="3" s="1"/>
  <c r="G1321" i="3"/>
  <c r="O1321" i="3" s="1"/>
  <c r="G1322" i="3"/>
  <c r="O1322" i="3" s="1"/>
  <c r="G1323" i="3"/>
  <c r="O1323" i="3" s="1"/>
  <c r="G1324" i="3"/>
  <c r="O1324" i="3" s="1"/>
  <c r="G1325" i="3"/>
  <c r="O1325" i="3" s="1"/>
  <c r="G1326" i="3"/>
  <c r="O1326" i="3" s="1"/>
  <c r="G1327" i="3"/>
  <c r="O1327" i="3" s="1"/>
  <c r="G1328" i="3"/>
  <c r="O1328" i="3" s="1"/>
  <c r="G1329" i="3"/>
  <c r="O1329" i="3" s="1"/>
  <c r="G1330" i="3"/>
  <c r="O1330" i="3" s="1"/>
  <c r="G1331" i="3"/>
  <c r="O1331" i="3" s="1"/>
  <c r="G1332" i="3"/>
  <c r="O1332" i="3" s="1"/>
  <c r="G1333" i="3"/>
  <c r="O1333" i="3" s="1"/>
  <c r="G1334" i="3"/>
  <c r="O1334" i="3" s="1"/>
  <c r="G1335" i="3"/>
  <c r="O1335" i="3" s="1"/>
  <c r="G1336" i="3"/>
  <c r="O1336" i="3" s="1"/>
  <c r="G1337" i="3"/>
  <c r="O1337" i="3" s="1"/>
  <c r="G1338" i="3"/>
  <c r="O1338" i="3" s="1"/>
  <c r="G1339" i="3"/>
  <c r="O1339" i="3" s="1"/>
  <c r="G1340" i="3"/>
  <c r="O1340" i="3" s="1"/>
  <c r="G1341" i="3"/>
  <c r="O1341" i="3" s="1"/>
  <c r="G1342" i="3"/>
  <c r="O1342" i="3" s="1"/>
  <c r="G1343" i="3"/>
  <c r="O1343" i="3" s="1"/>
  <c r="G1344" i="3"/>
  <c r="O1344" i="3" s="1"/>
  <c r="G1345" i="3"/>
  <c r="O1345" i="3" s="1"/>
  <c r="G1346" i="3"/>
  <c r="O1346" i="3" s="1"/>
  <c r="G1347" i="3"/>
  <c r="O1347" i="3" s="1"/>
  <c r="G1348" i="3"/>
  <c r="O1348" i="3" s="1"/>
  <c r="G1349" i="3"/>
  <c r="O1349" i="3" s="1"/>
  <c r="G1350" i="3"/>
  <c r="O1350" i="3" s="1"/>
  <c r="G1351" i="3"/>
  <c r="O1351" i="3" s="1"/>
  <c r="G1352" i="3"/>
  <c r="O1352" i="3" s="1"/>
  <c r="G1353" i="3"/>
  <c r="O1353" i="3" s="1"/>
  <c r="G1354" i="3"/>
  <c r="O1354" i="3" s="1"/>
  <c r="G1355" i="3"/>
  <c r="O1355" i="3" s="1"/>
  <c r="G1356" i="3"/>
  <c r="O1356" i="3" s="1"/>
  <c r="G1357" i="3"/>
  <c r="O1357" i="3" s="1"/>
  <c r="G1358" i="3"/>
  <c r="O1358" i="3" s="1"/>
  <c r="G1359" i="3"/>
  <c r="O1359" i="3" s="1"/>
  <c r="G1360" i="3"/>
  <c r="O1360" i="3" s="1"/>
  <c r="G1361" i="3"/>
  <c r="O1361" i="3" s="1"/>
  <c r="G1362" i="3"/>
  <c r="O1362" i="3" s="1"/>
  <c r="G1363" i="3"/>
  <c r="O1363" i="3" s="1"/>
  <c r="G1364" i="3"/>
  <c r="O1364" i="3" s="1"/>
  <c r="G1365" i="3"/>
  <c r="O1365" i="3" s="1"/>
  <c r="G1366" i="3"/>
  <c r="O1366" i="3" s="1"/>
  <c r="G1367" i="3"/>
  <c r="O1367" i="3" s="1"/>
  <c r="G1368" i="3"/>
  <c r="O1368" i="3" s="1"/>
  <c r="G1369" i="3"/>
  <c r="O1369" i="3" s="1"/>
  <c r="G1370" i="3"/>
  <c r="O1370" i="3" s="1"/>
  <c r="G1371" i="3"/>
  <c r="O1371" i="3" s="1"/>
  <c r="G1372" i="3"/>
  <c r="O1372" i="3" s="1"/>
  <c r="G1373" i="3"/>
  <c r="O1373" i="3" s="1"/>
  <c r="G1374" i="3"/>
  <c r="O1374" i="3" s="1"/>
  <c r="G1375" i="3"/>
  <c r="O1375" i="3" s="1"/>
  <c r="G1376" i="3"/>
  <c r="O1376" i="3" s="1"/>
  <c r="G1377" i="3"/>
  <c r="O1377" i="3" s="1"/>
  <c r="G1378" i="3"/>
  <c r="O1378" i="3" s="1"/>
  <c r="G1379" i="3"/>
  <c r="O1379" i="3" s="1"/>
  <c r="G1380" i="3"/>
  <c r="O1380" i="3" s="1"/>
  <c r="G1381" i="3"/>
  <c r="O1381" i="3" s="1"/>
  <c r="G1382" i="3"/>
  <c r="O1382" i="3" s="1"/>
  <c r="G1383" i="3"/>
  <c r="O1383" i="3" s="1"/>
  <c r="G1384" i="3"/>
  <c r="O1384" i="3" s="1"/>
  <c r="G1385" i="3"/>
  <c r="O1385" i="3" s="1"/>
  <c r="G1386" i="3"/>
  <c r="O1386" i="3" s="1"/>
  <c r="G1387" i="3"/>
  <c r="O1387" i="3" s="1"/>
  <c r="G1388" i="3"/>
  <c r="O1388" i="3" s="1"/>
  <c r="G1389" i="3"/>
  <c r="O1389" i="3" s="1"/>
  <c r="G1390" i="3"/>
  <c r="O1390" i="3" s="1"/>
  <c r="G1391" i="3"/>
  <c r="O1391" i="3" s="1"/>
  <c r="G1392" i="3"/>
  <c r="O1392" i="3" s="1"/>
  <c r="G1393" i="3"/>
  <c r="O1393" i="3" s="1"/>
  <c r="G1394" i="3"/>
  <c r="O1394" i="3" s="1"/>
  <c r="G1395" i="3"/>
  <c r="O1395" i="3" s="1"/>
  <c r="G1396" i="3"/>
  <c r="O1396" i="3" s="1"/>
  <c r="G1397" i="3"/>
  <c r="O1397" i="3" s="1"/>
  <c r="G1398" i="3"/>
  <c r="O1398" i="3" s="1"/>
  <c r="G1399" i="3"/>
  <c r="O1399" i="3" s="1"/>
  <c r="G1400" i="3"/>
  <c r="O1400" i="3" s="1"/>
  <c r="G1401" i="3"/>
  <c r="O1401" i="3" s="1"/>
  <c r="G1402" i="3"/>
  <c r="O1402" i="3" s="1"/>
  <c r="G1403" i="3"/>
  <c r="O1403" i="3" s="1"/>
  <c r="G1404" i="3"/>
  <c r="O1404" i="3" s="1"/>
  <c r="G1405" i="3"/>
  <c r="O1405" i="3" s="1"/>
  <c r="G1406" i="3"/>
  <c r="O1406" i="3" s="1"/>
  <c r="G1407" i="3"/>
  <c r="O1407" i="3" s="1"/>
  <c r="G1408" i="3"/>
  <c r="O1408" i="3" s="1"/>
  <c r="G1409" i="3"/>
  <c r="O1409" i="3" s="1"/>
  <c r="G1410" i="3"/>
  <c r="O1410" i="3" s="1"/>
  <c r="G1411" i="3"/>
  <c r="O1411" i="3" s="1"/>
  <c r="G1412" i="3"/>
  <c r="O1412" i="3" s="1"/>
  <c r="G1413" i="3"/>
  <c r="O1413" i="3" s="1"/>
  <c r="G1414" i="3"/>
  <c r="O1414" i="3" s="1"/>
  <c r="G1415" i="3"/>
  <c r="O1415" i="3" s="1"/>
  <c r="G1416" i="3"/>
  <c r="O1416" i="3" s="1"/>
  <c r="G1417" i="3"/>
  <c r="O1417" i="3" s="1"/>
  <c r="G1418" i="3"/>
  <c r="O1418" i="3" s="1"/>
  <c r="G1419" i="3"/>
  <c r="O1419" i="3" s="1"/>
  <c r="G1420" i="3"/>
  <c r="O1420" i="3" s="1"/>
  <c r="G1421" i="3"/>
  <c r="O1421" i="3" s="1"/>
  <c r="G1422" i="3"/>
  <c r="O1422" i="3" s="1"/>
  <c r="G1423" i="3"/>
  <c r="O1423" i="3" s="1"/>
  <c r="G1424" i="3"/>
  <c r="O1424" i="3" s="1"/>
  <c r="G1425" i="3"/>
  <c r="O1425" i="3" s="1"/>
  <c r="G1426" i="3"/>
  <c r="O1426" i="3" s="1"/>
  <c r="G1427" i="3"/>
  <c r="O1427" i="3" s="1"/>
  <c r="G1428" i="3"/>
  <c r="O1428" i="3" s="1"/>
  <c r="G1429" i="3"/>
  <c r="O1429" i="3" s="1"/>
  <c r="G1430" i="3"/>
  <c r="O1430" i="3" s="1"/>
  <c r="G1431" i="3"/>
  <c r="O1431" i="3" s="1"/>
  <c r="G1432" i="3"/>
  <c r="O1432" i="3" s="1"/>
  <c r="G1433" i="3"/>
  <c r="O1433" i="3" s="1"/>
  <c r="G1434" i="3"/>
  <c r="O1434" i="3" s="1"/>
  <c r="G1435" i="3"/>
  <c r="O1435" i="3" s="1"/>
  <c r="G1436" i="3"/>
  <c r="O1436" i="3" s="1"/>
  <c r="G1437" i="3"/>
  <c r="O1437" i="3" s="1"/>
  <c r="G1438" i="3"/>
  <c r="O1438" i="3" s="1"/>
  <c r="G1439" i="3"/>
  <c r="O1439" i="3" s="1"/>
  <c r="G1440" i="3"/>
  <c r="O1440" i="3" s="1"/>
  <c r="G1441" i="3"/>
  <c r="O1441" i="3" s="1"/>
  <c r="G1442" i="3"/>
  <c r="O1442" i="3" s="1"/>
  <c r="G1443" i="3"/>
  <c r="O1443" i="3" s="1"/>
  <c r="G1444" i="3"/>
  <c r="O1444" i="3" s="1"/>
  <c r="G1445" i="3"/>
  <c r="O1445" i="3" s="1"/>
  <c r="G1446" i="3"/>
  <c r="O1446" i="3" s="1"/>
  <c r="G1447" i="3"/>
  <c r="O1447" i="3" s="1"/>
  <c r="G1448" i="3"/>
  <c r="O1448" i="3" s="1"/>
  <c r="G1449" i="3"/>
  <c r="O1449" i="3" s="1"/>
  <c r="G1450" i="3"/>
  <c r="O1450" i="3" s="1"/>
  <c r="G1451" i="3"/>
  <c r="O1451" i="3" s="1"/>
  <c r="G1452" i="3"/>
  <c r="O1452" i="3" s="1"/>
  <c r="G1453" i="3"/>
  <c r="O1453" i="3" s="1"/>
  <c r="G1454" i="3"/>
  <c r="O1454" i="3" s="1"/>
  <c r="G1455" i="3"/>
  <c r="O1455" i="3" s="1"/>
  <c r="G1456" i="3"/>
  <c r="O1456" i="3" s="1"/>
  <c r="G1457" i="3"/>
  <c r="O1457" i="3" s="1"/>
  <c r="G1458" i="3"/>
  <c r="O1458" i="3" s="1"/>
  <c r="G1459" i="3"/>
  <c r="O1459" i="3" s="1"/>
  <c r="G1460" i="3"/>
  <c r="O1460" i="3" s="1"/>
  <c r="G1461" i="3"/>
  <c r="O1461" i="3" s="1"/>
  <c r="G1462" i="3"/>
  <c r="O1462" i="3" s="1"/>
  <c r="G1463" i="3"/>
  <c r="O1463" i="3" s="1"/>
  <c r="G1464" i="3"/>
  <c r="O1464" i="3" s="1"/>
  <c r="G1465" i="3"/>
  <c r="O1465" i="3" s="1"/>
  <c r="G1466" i="3"/>
  <c r="O1466" i="3" s="1"/>
  <c r="G1467" i="3"/>
  <c r="O1467" i="3" s="1"/>
  <c r="G1468" i="3"/>
  <c r="O1468" i="3" s="1"/>
  <c r="G1469" i="3"/>
  <c r="O1469" i="3" s="1"/>
  <c r="G1470" i="3"/>
  <c r="O1470" i="3" s="1"/>
  <c r="G1471" i="3"/>
  <c r="O1471" i="3" s="1"/>
  <c r="G1472" i="3"/>
  <c r="O1472" i="3" s="1"/>
  <c r="G1473" i="3"/>
  <c r="O1473" i="3" s="1"/>
  <c r="G1474" i="3"/>
  <c r="O1474" i="3" s="1"/>
  <c r="G1475" i="3"/>
  <c r="O1475" i="3" s="1"/>
  <c r="G1476" i="3"/>
  <c r="O1476" i="3" s="1"/>
  <c r="G1477" i="3"/>
  <c r="O1477" i="3" s="1"/>
  <c r="G1478" i="3"/>
  <c r="O1478" i="3" s="1"/>
  <c r="G1481" i="3"/>
  <c r="O1481" i="3" s="1"/>
  <c r="G1482" i="3"/>
  <c r="O1482" i="3" s="1"/>
  <c r="G1483" i="3"/>
  <c r="O1483" i="3" s="1"/>
  <c r="G1484" i="3"/>
  <c r="O1484" i="3" s="1"/>
  <c r="G1485" i="3"/>
  <c r="O1485" i="3" s="1"/>
  <c r="G1486" i="3"/>
  <c r="O1486" i="3" s="1"/>
  <c r="G1487" i="3"/>
  <c r="O1487" i="3" s="1"/>
  <c r="G1488" i="3"/>
  <c r="O1488" i="3" s="1"/>
  <c r="G1489" i="3"/>
  <c r="O1489" i="3" s="1"/>
  <c r="G1490" i="3"/>
  <c r="O1490" i="3" s="1"/>
  <c r="G1491" i="3"/>
  <c r="O1491" i="3" s="1"/>
  <c r="G1492" i="3"/>
  <c r="O1492" i="3" s="1"/>
  <c r="G1493" i="3"/>
  <c r="O1493" i="3" s="1"/>
  <c r="G1494" i="3"/>
  <c r="O1494" i="3" s="1"/>
  <c r="G1495" i="3"/>
  <c r="O1495" i="3" s="1"/>
  <c r="G1496" i="3"/>
  <c r="O1496" i="3" s="1"/>
  <c r="G1497" i="3"/>
  <c r="O1497" i="3" s="1"/>
  <c r="G1498" i="3"/>
  <c r="O1498" i="3" s="1"/>
  <c r="G1499" i="3"/>
  <c r="O1499" i="3" s="1"/>
  <c r="G1500" i="3"/>
  <c r="O1500" i="3" s="1"/>
  <c r="G1501" i="3"/>
  <c r="O1501" i="3" s="1"/>
  <c r="G1502" i="3"/>
  <c r="O1502" i="3" s="1"/>
  <c r="G1503" i="3"/>
  <c r="O1503" i="3" s="1"/>
  <c r="G1504" i="3"/>
  <c r="O1504" i="3" s="1"/>
  <c r="G1505" i="3"/>
  <c r="O1505" i="3" s="1"/>
  <c r="G1506" i="3"/>
  <c r="O1506" i="3" s="1"/>
  <c r="G1507" i="3"/>
  <c r="O1507" i="3" s="1"/>
  <c r="G1508" i="3"/>
  <c r="O1508" i="3" s="1"/>
  <c r="G1509" i="3"/>
  <c r="O1509" i="3" s="1"/>
  <c r="G1510" i="3"/>
  <c r="O1510" i="3" s="1"/>
  <c r="G1511" i="3"/>
  <c r="O1511" i="3" s="1"/>
  <c r="G1512" i="3"/>
  <c r="O1512" i="3" s="1"/>
  <c r="G1513" i="3"/>
  <c r="O1513" i="3" s="1"/>
  <c r="G1514" i="3"/>
  <c r="O1514" i="3" s="1"/>
  <c r="G1515" i="3"/>
  <c r="O1515" i="3" s="1"/>
  <c r="G1516" i="3"/>
  <c r="O1516" i="3" s="1"/>
  <c r="G1517" i="3"/>
  <c r="O1517" i="3" s="1"/>
  <c r="G1518" i="3"/>
  <c r="O1518" i="3" s="1"/>
  <c r="G1519" i="3"/>
  <c r="O1519" i="3" s="1"/>
  <c r="G1520" i="3"/>
  <c r="O1520" i="3" s="1"/>
  <c r="G1521" i="3"/>
  <c r="O1521" i="3" s="1"/>
  <c r="G1522" i="3"/>
  <c r="O1522" i="3" s="1"/>
  <c r="G1523" i="3"/>
  <c r="O1523" i="3" s="1"/>
  <c r="G1524" i="3"/>
  <c r="O1524" i="3" s="1"/>
  <c r="G1525" i="3"/>
  <c r="O1525" i="3" s="1"/>
  <c r="G1526" i="3"/>
  <c r="O1526" i="3" s="1"/>
  <c r="G1527" i="3"/>
  <c r="O1527" i="3" s="1"/>
  <c r="G1528" i="3"/>
  <c r="O1528" i="3" s="1"/>
  <c r="G1529" i="3"/>
  <c r="O1529" i="3" s="1"/>
  <c r="G1530" i="3"/>
  <c r="O1530" i="3" s="1"/>
  <c r="G1531" i="3"/>
  <c r="O1531" i="3" s="1"/>
  <c r="G1532" i="3"/>
  <c r="O1532" i="3" s="1"/>
  <c r="G1533" i="3"/>
  <c r="O1533" i="3" s="1"/>
  <c r="G1534" i="3"/>
  <c r="O1534" i="3" s="1"/>
  <c r="G1535" i="3"/>
  <c r="O1535" i="3" s="1"/>
  <c r="G1536" i="3"/>
  <c r="O1536" i="3" s="1"/>
  <c r="G1537" i="3"/>
  <c r="O1537" i="3" s="1"/>
  <c r="G1538" i="3"/>
  <c r="O1538" i="3" s="1"/>
  <c r="G1539" i="3"/>
  <c r="O1539" i="3" s="1"/>
  <c r="G1540" i="3"/>
  <c r="O1540" i="3" s="1"/>
  <c r="G1541" i="3"/>
  <c r="O1541" i="3" s="1"/>
  <c r="G1542" i="3"/>
  <c r="O1542" i="3" s="1"/>
  <c r="G1543" i="3"/>
  <c r="O1543" i="3" s="1"/>
  <c r="G1544" i="3"/>
  <c r="O1544" i="3" s="1"/>
  <c r="G1545" i="3"/>
  <c r="O1545" i="3" s="1"/>
  <c r="G1546" i="3"/>
  <c r="O1546" i="3" s="1"/>
  <c r="G1547" i="3"/>
  <c r="O1547" i="3" s="1"/>
  <c r="G1548" i="3"/>
  <c r="O1548" i="3" s="1"/>
  <c r="G1549" i="3"/>
  <c r="O1549" i="3" s="1"/>
  <c r="G1550" i="3"/>
  <c r="O1550" i="3" s="1"/>
  <c r="G1551" i="3"/>
  <c r="O1551" i="3" s="1"/>
  <c r="G1552" i="3"/>
  <c r="O1552" i="3" s="1"/>
  <c r="G1553" i="3"/>
  <c r="O1553" i="3" s="1"/>
  <c r="G1554" i="3"/>
  <c r="O1554" i="3" s="1"/>
  <c r="G1555" i="3"/>
  <c r="O1555" i="3" s="1"/>
  <c r="G1556" i="3"/>
  <c r="O1556" i="3" s="1"/>
  <c r="G1557" i="3"/>
  <c r="O1557" i="3" s="1"/>
  <c r="G1558" i="3"/>
  <c r="O1558" i="3" s="1"/>
  <c r="G1559" i="3"/>
  <c r="O1559" i="3" s="1"/>
  <c r="G1560" i="3"/>
  <c r="O1560" i="3" s="1"/>
  <c r="G1561" i="3"/>
  <c r="O1561" i="3" s="1"/>
  <c r="G1562" i="3"/>
  <c r="O1562" i="3" s="1"/>
  <c r="G1563" i="3"/>
  <c r="O1563" i="3" s="1"/>
  <c r="G1564" i="3"/>
  <c r="O1564" i="3" s="1"/>
  <c r="G1565" i="3"/>
  <c r="O1565" i="3" s="1"/>
  <c r="G1566" i="3"/>
  <c r="O1566" i="3" s="1"/>
  <c r="G1567" i="3"/>
  <c r="O1567" i="3" s="1"/>
  <c r="G1568" i="3"/>
  <c r="O1568" i="3" s="1"/>
  <c r="G1569" i="3"/>
  <c r="O1569" i="3" s="1"/>
  <c r="G1570" i="3"/>
  <c r="O1570" i="3" s="1"/>
  <c r="G1571" i="3"/>
  <c r="O1571" i="3" s="1"/>
  <c r="G1572" i="3"/>
  <c r="O1572" i="3" s="1"/>
  <c r="G1573" i="3"/>
  <c r="O1573" i="3" s="1"/>
  <c r="G1574" i="3"/>
  <c r="O1574" i="3" s="1"/>
  <c r="G1575" i="3"/>
  <c r="O1575" i="3" s="1"/>
  <c r="G1576" i="3"/>
  <c r="O1576" i="3" s="1"/>
  <c r="G1577" i="3"/>
  <c r="O1577" i="3" s="1"/>
  <c r="G1578" i="3"/>
  <c r="O1578" i="3" s="1"/>
  <c r="G1579" i="3"/>
  <c r="O1579" i="3" s="1"/>
  <c r="G1580" i="3"/>
  <c r="O1580" i="3" s="1"/>
  <c r="G1581" i="3"/>
  <c r="O1581" i="3" s="1"/>
  <c r="G1582" i="3"/>
  <c r="O1582" i="3" s="1"/>
  <c r="G1583" i="3"/>
  <c r="O1583" i="3" s="1"/>
  <c r="G1584" i="3"/>
  <c r="O1584" i="3" s="1"/>
  <c r="G1585" i="3"/>
  <c r="O1585" i="3" s="1"/>
  <c r="G1586" i="3"/>
  <c r="O1586" i="3" s="1"/>
  <c r="G1587" i="3"/>
  <c r="O1587" i="3" s="1"/>
  <c r="G1588" i="3"/>
  <c r="O1588" i="3" s="1"/>
  <c r="G1589" i="3"/>
  <c r="O1589" i="3" s="1"/>
  <c r="G1590" i="3"/>
  <c r="O1590" i="3" s="1"/>
  <c r="G1591" i="3"/>
  <c r="O1591" i="3" s="1"/>
  <c r="G1592" i="3"/>
  <c r="O1592" i="3" s="1"/>
  <c r="G1593" i="3"/>
  <c r="O1593" i="3" s="1"/>
  <c r="G1594" i="3"/>
  <c r="O1594" i="3" s="1"/>
  <c r="G1595" i="3"/>
  <c r="O1595" i="3" s="1"/>
  <c r="G1596" i="3"/>
  <c r="O1596" i="3" s="1"/>
  <c r="G1597" i="3"/>
  <c r="O1597" i="3" s="1"/>
  <c r="G1598" i="3"/>
  <c r="O1598" i="3" s="1"/>
  <c r="G1599" i="3"/>
  <c r="O1599" i="3" s="1"/>
  <c r="G1600" i="3"/>
  <c r="O1600" i="3" s="1"/>
  <c r="G1601" i="3"/>
  <c r="O1601" i="3" s="1"/>
  <c r="G1602" i="3"/>
  <c r="O1602" i="3" s="1"/>
  <c r="G1603" i="3"/>
  <c r="O1603" i="3" s="1"/>
  <c r="G1604" i="3"/>
  <c r="O1604" i="3" s="1"/>
  <c r="G1605" i="3"/>
  <c r="O1605" i="3" s="1"/>
  <c r="G1606" i="3"/>
  <c r="O1606" i="3" s="1"/>
  <c r="G1607" i="3"/>
  <c r="O1607" i="3" s="1"/>
  <c r="G1608" i="3"/>
  <c r="O1608" i="3" s="1"/>
  <c r="G1609" i="3"/>
  <c r="O1609" i="3" s="1"/>
  <c r="G1610" i="3"/>
  <c r="O1610" i="3" s="1"/>
  <c r="G1611" i="3"/>
  <c r="O1611" i="3" s="1"/>
  <c r="G1612" i="3"/>
  <c r="O1612" i="3" s="1"/>
  <c r="G1613" i="3"/>
  <c r="O1613" i="3" s="1"/>
  <c r="G1614" i="3"/>
  <c r="O1614" i="3" s="1"/>
  <c r="G1615" i="3"/>
  <c r="O1615" i="3" s="1"/>
  <c r="G1616" i="3"/>
  <c r="O1616" i="3" s="1"/>
  <c r="G1617" i="3"/>
  <c r="O1617" i="3" s="1"/>
  <c r="G1618" i="3"/>
  <c r="O1618" i="3" s="1"/>
  <c r="G1619" i="3"/>
  <c r="O1619" i="3" s="1"/>
  <c r="G1620" i="3"/>
  <c r="O1620" i="3" s="1"/>
  <c r="G1621" i="3"/>
  <c r="O1621" i="3" s="1"/>
  <c r="G1622" i="3"/>
  <c r="O1622" i="3" s="1"/>
  <c r="G1623" i="3"/>
  <c r="O1623" i="3" s="1"/>
  <c r="G1624" i="3"/>
  <c r="O1624" i="3" s="1"/>
  <c r="G1625" i="3"/>
  <c r="O1625" i="3" s="1"/>
  <c r="G1626" i="3"/>
  <c r="O1626" i="3" s="1"/>
  <c r="G1627" i="3"/>
  <c r="O1627" i="3" s="1"/>
  <c r="G1628" i="3"/>
  <c r="O1628" i="3" s="1"/>
  <c r="G1629" i="3"/>
  <c r="O1629" i="3" s="1"/>
  <c r="G1630" i="3"/>
  <c r="O1630" i="3" s="1"/>
  <c r="G1631" i="3"/>
  <c r="O1631" i="3" s="1"/>
  <c r="G1632" i="3"/>
  <c r="O1632" i="3" s="1"/>
  <c r="G1633" i="3"/>
  <c r="O1633" i="3" s="1"/>
  <c r="G1634" i="3"/>
  <c r="O1634" i="3" s="1"/>
  <c r="G1635" i="3"/>
  <c r="O1635" i="3" s="1"/>
  <c r="G1636" i="3"/>
  <c r="O1636" i="3" s="1"/>
  <c r="G1637" i="3"/>
  <c r="O1637" i="3" s="1"/>
  <c r="G1638" i="3"/>
  <c r="O1638" i="3" s="1"/>
  <c r="G1639" i="3"/>
  <c r="O1639" i="3" s="1"/>
  <c r="G1640" i="3"/>
  <c r="O1640" i="3" s="1"/>
  <c r="G1641" i="3"/>
  <c r="O1641" i="3" s="1"/>
  <c r="G1642" i="3"/>
  <c r="O1642" i="3" s="1"/>
  <c r="G1643" i="3"/>
  <c r="O1643" i="3" s="1"/>
  <c r="G1644" i="3"/>
  <c r="O1644" i="3" s="1"/>
  <c r="G1645" i="3"/>
  <c r="O1645" i="3" s="1"/>
  <c r="G1646" i="3"/>
  <c r="O1646" i="3" s="1"/>
  <c r="G1647" i="3"/>
  <c r="O1647" i="3" s="1"/>
  <c r="G1648" i="3"/>
  <c r="O1648" i="3" s="1"/>
  <c r="G1649" i="3"/>
  <c r="O1649" i="3" s="1"/>
  <c r="G1650" i="3"/>
  <c r="O1650" i="3" s="1"/>
  <c r="G1651" i="3"/>
  <c r="O1651" i="3" s="1"/>
  <c r="G1652" i="3"/>
  <c r="O1652" i="3" s="1"/>
  <c r="G1653" i="3"/>
  <c r="O1653" i="3" s="1"/>
  <c r="G1654" i="3"/>
  <c r="O1654" i="3" s="1"/>
  <c r="G1655" i="3"/>
  <c r="O1655" i="3" s="1"/>
  <c r="G1656" i="3"/>
  <c r="O1656" i="3" s="1"/>
  <c r="G1657" i="3"/>
  <c r="O1657" i="3" s="1"/>
  <c r="G1658" i="3"/>
  <c r="O1658" i="3" s="1"/>
  <c r="G1659" i="3"/>
  <c r="O1659" i="3" s="1"/>
  <c r="G1660" i="3"/>
  <c r="O1660" i="3" s="1"/>
  <c r="G1661" i="3"/>
  <c r="O1661" i="3" s="1"/>
  <c r="G1662" i="3"/>
  <c r="O1662" i="3" s="1"/>
  <c r="G1663" i="3"/>
  <c r="O1663" i="3" s="1"/>
  <c r="G1664" i="3"/>
  <c r="O1664" i="3" s="1"/>
  <c r="G1665" i="3"/>
  <c r="O1665" i="3" s="1"/>
  <c r="G1666" i="3"/>
  <c r="O1666" i="3" s="1"/>
  <c r="G1667" i="3"/>
  <c r="O1667" i="3" s="1"/>
  <c r="G1668" i="3"/>
  <c r="O1668" i="3" s="1"/>
  <c r="G1669" i="3"/>
  <c r="O1669" i="3" s="1"/>
  <c r="G1670" i="3"/>
  <c r="O1670" i="3" s="1"/>
  <c r="G1671" i="3"/>
  <c r="O1671" i="3" s="1"/>
  <c r="G1672" i="3"/>
  <c r="O1672" i="3" s="1"/>
  <c r="G1673" i="3"/>
  <c r="O1673" i="3" s="1"/>
  <c r="G1674" i="3"/>
  <c r="O1674" i="3" s="1"/>
  <c r="G1675" i="3"/>
  <c r="O1675" i="3" s="1"/>
  <c r="G1676" i="3"/>
  <c r="O1676" i="3" s="1"/>
  <c r="G1677" i="3"/>
  <c r="O1677" i="3" s="1"/>
  <c r="G1678" i="3"/>
  <c r="O1678" i="3" s="1"/>
  <c r="G1679" i="3"/>
  <c r="O1679" i="3" s="1"/>
  <c r="G1680" i="3"/>
  <c r="O1680" i="3" s="1"/>
  <c r="G1681" i="3"/>
  <c r="O1681" i="3" s="1"/>
  <c r="G1682" i="3"/>
  <c r="O1682" i="3" s="1"/>
  <c r="G1683" i="3"/>
  <c r="O1683" i="3" s="1"/>
  <c r="G1684" i="3"/>
  <c r="O1684" i="3" s="1"/>
  <c r="G1685" i="3"/>
  <c r="O1685" i="3" s="1"/>
  <c r="G1686" i="3"/>
  <c r="O1686" i="3" s="1"/>
  <c r="G1687" i="3"/>
  <c r="O1687" i="3" s="1"/>
  <c r="G1688" i="3"/>
  <c r="O1688" i="3" s="1"/>
  <c r="G1689" i="3"/>
  <c r="O1689" i="3" s="1"/>
  <c r="G1690" i="3"/>
  <c r="O1690" i="3" s="1"/>
  <c r="G1691" i="3"/>
  <c r="O1691" i="3" s="1"/>
  <c r="G1692" i="3"/>
  <c r="O1692" i="3" s="1"/>
  <c r="G1693" i="3"/>
  <c r="O1693" i="3" s="1"/>
  <c r="G1694" i="3"/>
  <c r="O1694" i="3" s="1"/>
  <c r="G1695" i="3"/>
  <c r="O1695" i="3" s="1"/>
  <c r="G1696" i="3"/>
  <c r="O1696" i="3" s="1"/>
  <c r="G1697" i="3"/>
  <c r="O1697" i="3" s="1"/>
  <c r="G1698" i="3"/>
  <c r="O1698" i="3" s="1"/>
  <c r="G1699" i="3"/>
  <c r="O1699" i="3" s="1"/>
  <c r="G1700" i="3"/>
  <c r="O1700" i="3" s="1"/>
  <c r="G1701" i="3"/>
  <c r="O1701" i="3" s="1"/>
  <c r="G1702" i="3"/>
  <c r="O1702" i="3" s="1"/>
  <c r="G1703" i="3"/>
  <c r="O1703" i="3" s="1"/>
  <c r="G1704" i="3"/>
  <c r="O1704" i="3" s="1"/>
  <c r="G1705" i="3"/>
  <c r="O1705" i="3" s="1"/>
  <c r="G1706" i="3"/>
  <c r="O1706" i="3" s="1"/>
  <c r="G1707" i="3"/>
  <c r="O1707" i="3" s="1"/>
  <c r="G1708" i="3"/>
  <c r="O1708" i="3" s="1"/>
  <c r="G1709" i="3"/>
  <c r="O1709" i="3" s="1"/>
  <c r="G1710" i="3"/>
  <c r="O1710" i="3" s="1"/>
  <c r="G1711" i="3"/>
  <c r="O1711" i="3" s="1"/>
  <c r="G1712" i="3"/>
  <c r="O1712" i="3" s="1"/>
  <c r="G1713" i="3"/>
  <c r="O1713" i="3" s="1"/>
  <c r="G1714" i="3"/>
  <c r="O1714" i="3" s="1"/>
  <c r="G1715" i="3"/>
  <c r="O1715" i="3" s="1"/>
  <c r="G1716" i="3"/>
  <c r="O1716" i="3" s="1"/>
  <c r="G1717" i="3"/>
  <c r="O1717" i="3" s="1"/>
  <c r="G1718" i="3"/>
  <c r="O1718" i="3" s="1"/>
  <c r="G1719" i="3"/>
  <c r="O1719" i="3" s="1"/>
  <c r="G1720" i="3"/>
  <c r="O1720" i="3" s="1"/>
  <c r="G1721" i="3"/>
  <c r="O1721" i="3" s="1"/>
  <c r="G1722" i="3"/>
  <c r="O1722" i="3" s="1"/>
  <c r="G1723" i="3"/>
  <c r="O1723" i="3" s="1"/>
  <c r="G1724" i="3"/>
  <c r="O1724" i="3" s="1"/>
  <c r="G1725" i="3"/>
  <c r="O1725" i="3" s="1"/>
  <c r="G1726" i="3"/>
  <c r="O1726" i="3" s="1"/>
  <c r="G1727" i="3"/>
  <c r="O1727" i="3" s="1"/>
  <c r="G1728" i="3"/>
  <c r="O1728" i="3" s="1"/>
  <c r="G1729" i="3"/>
  <c r="O1729" i="3" s="1"/>
  <c r="G1730" i="3"/>
  <c r="O1730" i="3" s="1"/>
  <c r="G1731" i="3"/>
  <c r="O1731" i="3" s="1"/>
  <c r="G1732" i="3"/>
  <c r="O1732" i="3" s="1"/>
  <c r="G1733" i="3"/>
  <c r="O1733" i="3" s="1"/>
  <c r="G1734" i="3"/>
  <c r="O1734" i="3" s="1"/>
  <c r="G1735" i="3"/>
  <c r="O1735" i="3" s="1"/>
  <c r="G1736" i="3"/>
  <c r="O1736" i="3" s="1"/>
  <c r="G1737" i="3"/>
  <c r="O1737" i="3" s="1"/>
  <c r="G1738" i="3"/>
  <c r="O1738" i="3" s="1"/>
  <c r="G1739" i="3"/>
  <c r="O1739" i="3" s="1"/>
  <c r="G1740" i="3"/>
  <c r="O1740" i="3" s="1"/>
  <c r="G1741" i="3"/>
  <c r="O1741" i="3" s="1"/>
  <c r="G1742" i="3"/>
  <c r="O1742" i="3" s="1"/>
  <c r="G1743" i="3"/>
  <c r="O1743" i="3" s="1"/>
  <c r="G1744" i="3"/>
  <c r="O1744" i="3" s="1"/>
  <c r="G1745" i="3"/>
  <c r="O1745" i="3" s="1"/>
  <c r="G1746" i="3"/>
  <c r="O1746" i="3" s="1"/>
  <c r="G1747" i="3"/>
  <c r="O1747" i="3" s="1"/>
  <c r="G1748" i="3"/>
  <c r="O1748" i="3" s="1"/>
  <c r="G1749" i="3"/>
  <c r="O1749" i="3" s="1"/>
  <c r="G1750" i="3"/>
  <c r="O1750" i="3" s="1"/>
  <c r="G1751" i="3"/>
  <c r="O1751" i="3" s="1"/>
  <c r="G1752" i="3"/>
  <c r="O1752" i="3" s="1"/>
  <c r="G1753" i="3"/>
  <c r="O1753" i="3" s="1"/>
  <c r="G1754" i="3"/>
  <c r="O1754" i="3" s="1"/>
  <c r="G1755" i="3"/>
  <c r="O1755" i="3" s="1"/>
  <c r="G1756" i="3"/>
  <c r="O1756" i="3" s="1"/>
  <c r="G1757" i="3"/>
  <c r="O1757" i="3" s="1"/>
  <c r="G1758" i="3"/>
  <c r="O1758" i="3" s="1"/>
  <c r="G1759" i="3"/>
  <c r="O1759" i="3" s="1"/>
  <c r="G1760" i="3"/>
  <c r="O1760" i="3" s="1"/>
  <c r="G1761" i="3"/>
  <c r="O1761" i="3" s="1"/>
  <c r="G1762" i="3"/>
  <c r="O1762" i="3" s="1"/>
  <c r="G1763" i="3"/>
  <c r="O1763" i="3" s="1"/>
  <c r="G1764" i="3"/>
  <c r="O1764" i="3" s="1"/>
  <c r="G1765" i="3"/>
  <c r="O1765" i="3" s="1"/>
  <c r="G1766" i="3"/>
  <c r="O1766" i="3" s="1"/>
  <c r="G1767" i="3"/>
  <c r="O1767" i="3" s="1"/>
  <c r="G1768" i="3"/>
  <c r="O1768" i="3" s="1"/>
  <c r="G1769" i="3"/>
  <c r="O1769" i="3" s="1"/>
  <c r="G1770" i="3"/>
  <c r="O1770" i="3" s="1"/>
  <c r="G1771" i="3"/>
  <c r="O1771" i="3" s="1"/>
  <c r="G1772" i="3"/>
  <c r="O1772" i="3" s="1"/>
  <c r="G1773" i="3"/>
  <c r="O1773" i="3" s="1"/>
  <c r="G1774" i="3"/>
  <c r="O1774" i="3" s="1"/>
  <c r="G1775" i="3"/>
  <c r="O1775" i="3" s="1"/>
  <c r="G1776" i="3"/>
  <c r="O1776" i="3" s="1"/>
  <c r="G1777" i="3"/>
  <c r="O1777" i="3" s="1"/>
  <c r="G1778" i="3"/>
  <c r="O1778" i="3" s="1"/>
  <c r="G1779" i="3"/>
  <c r="O1779" i="3" s="1"/>
  <c r="G1780" i="3"/>
  <c r="O1780" i="3" s="1"/>
  <c r="G1781" i="3"/>
  <c r="O1781" i="3" s="1"/>
  <c r="G1782" i="3"/>
  <c r="O1782" i="3" s="1"/>
  <c r="G1783" i="3"/>
  <c r="O1783" i="3" s="1"/>
  <c r="G1784" i="3"/>
  <c r="O1784" i="3" s="1"/>
  <c r="G1785" i="3"/>
  <c r="O1785" i="3" s="1"/>
  <c r="G1786" i="3"/>
  <c r="O1786" i="3" s="1"/>
  <c r="G1787" i="3"/>
  <c r="O1787" i="3" s="1"/>
  <c r="G1788" i="3"/>
  <c r="O1788" i="3" s="1"/>
  <c r="G1789" i="3"/>
  <c r="O1789" i="3" s="1"/>
  <c r="G1790" i="3"/>
  <c r="O1790" i="3" s="1"/>
  <c r="G1791" i="3"/>
  <c r="O1791" i="3" s="1"/>
  <c r="G1792" i="3"/>
  <c r="O1792" i="3" s="1"/>
  <c r="G1793" i="3"/>
  <c r="O1793" i="3" s="1"/>
  <c r="G1794" i="3"/>
  <c r="O1794" i="3" s="1"/>
  <c r="G1795" i="3"/>
  <c r="O1795" i="3" s="1"/>
  <c r="G1796" i="3"/>
  <c r="O1796" i="3" s="1"/>
  <c r="G1797" i="3"/>
  <c r="O1797" i="3" s="1"/>
  <c r="G1798" i="3"/>
  <c r="O1798" i="3" s="1"/>
  <c r="G1799" i="3"/>
  <c r="O1799" i="3" s="1"/>
  <c r="G1800" i="3"/>
  <c r="O1800" i="3" s="1"/>
  <c r="G1801" i="3"/>
  <c r="O1801" i="3" s="1"/>
  <c r="G1802" i="3"/>
  <c r="O1802" i="3" s="1"/>
  <c r="G1803" i="3"/>
  <c r="O1803" i="3" s="1"/>
  <c r="G1804" i="3"/>
  <c r="O1804" i="3" s="1"/>
  <c r="G1805" i="3"/>
  <c r="O1805" i="3" s="1"/>
  <c r="G1806" i="3"/>
  <c r="O1806" i="3" s="1"/>
  <c r="G1807" i="3"/>
  <c r="O1807" i="3" s="1"/>
  <c r="G1808" i="3"/>
  <c r="O1808" i="3" s="1"/>
  <c r="G1809" i="3"/>
  <c r="O1809" i="3" s="1"/>
  <c r="G1810" i="3"/>
  <c r="O1810" i="3" s="1"/>
  <c r="G1811" i="3"/>
  <c r="O1811" i="3" s="1"/>
  <c r="G1812" i="3"/>
  <c r="O1812" i="3" s="1"/>
  <c r="G1813" i="3"/>
  <c r="O1813" i="3" s="1"/>
  <c r="G1814" i="3"/>
  <c r="O1814" i="3" s="1"/>
  <c r="G1815" i="3"/>
  <c r="O1815" i="3" s="1"/>
  <c r="G1816" i="3"/>
  <c r="O1816" i="3" s="1"/>
  <c r="G1817" i="3"/>
  <c r="O1817" i="3" s="1"/>
  <c r="G1818" i="3"/>
  <c r="O1818" i="3" s="1"/>
  <c r="G1819" i="3"/>
  <c r="O1819" i="3" s="1"/>
  <c r="G1820" i="3"/>
  <c r="O1820" i="3" s="1"/>
  <c r="G1821" i="3"/>
  <c r="O1821" i="3" s="1"/>
  <c r="G1822" i="3"/>
  <c r="O1822" i="3" s="1"/>
  <c r="G1823" i="3"/>
  <c r="O1823" i="3" s="1"/>
  <c r="G1824" i="3"/>
  <c r="O1824" i="3" s="1"/>
  <c r="G1825" i="3"/>
  <c r="O1825" i="3" s="1"/>
  <c r="G1826" i="3"/>
  <c r="O1826" i="3" s="1"/>
  <c r="G1827" i="3"/>
  <c r="O1827" i="3" s="1"/>
  <c r="G1828" i="3"/>
  <c r="O1828" i="3" s="1"/>
  <c r="G1829" i="3"/>
  <c r="O1829" i="3" s="1"/>
  <c r="G1830" i="3"/>
  <c r="O1830" i="3" s="1"/>
  <c r="G1831" i="3"/>
  <c r="O1831" i="3" s="1"/>
  <c r="G1832" i="3"/>
  <c r="O1832" i="3" s="1"/>
  <c r="G1833" i="3"/>
  <c r="O1833" i="3" s="1"/>
  <c r="G1834" i="3"/>
  <c r="O1834" i="3" s="1"/>
  <c r="G1835" i="3"/>
  <c r="O1835" i="3" s="1"/>
  <c r="G1836" i="3"/>
  <c r="O1836" i="3" s="1"/>
  <c r="G1837" i="3"/>
  <c r="O1837" i="3" s="1"/>
  <c r="G1838" i="3"/>
  <c r="O1838" i="3" s="1"/>
  <c r="G1839" i="3"/>
  <c r="O1839" i="3" s="1"/>
  <c r="G1840" i="3"/>
  <c r="O1840" i="3" s="1"/>
  <c r="G1841" i="3"/>
  <c r="O1841" i="3" s="1"/>
  <c r="G1842" i="3"/>
  <c r="O1842" i="3" s="1"/>
  <c r="G1843" i="3"/>
  <c r="O1843" i="3" s="1"/>
  <c r="G1844" i="3"/>
  <c r="O1844" i="3" s="1"/>
  <c r="G1845" i="3"/>
  <c r="O1845" i="3" s="1"/>
  <c r="G1846" i="3"/>
  <c r="O1846" i="3" s="1"/>
  <c r="G1847" i="3"/>
  <c r="O1847" i="3" s="1"/>
  <c r="G1848" i="3"/>
  <c r="O1848" i="3" s="1"/>
  <c r="G1849" i="3"/>
  <c r="O1849" i="3" s="1"/>
  <c r="G1850" i="3"/>
  <c r="O1850" i="3" s="1"/>
  <c r="G1851" i="3"/>
  <c r="O1851" i="3" s="1"/>
  <c r="G1852" i="3"/>
  <c r="O1852" i="3" s="1"/>
  <c r="G1853" i="3"/>
  <c r="O1853" i="3" s="1"/>
  <c r="G1854" i="3"/>
  <c r="O1854" i="3" s="1"/>
  <c r="G1855" i="3"/>
  <c r="O1855" i="3" s="1"/>
  <c r="G1856" i="3"/>
  <c r="O1856" i="3" s="1"/>
  <c r="G1857" i="3"/>
  <c r="O1857" i="3" s="1"/>
  <c r="G1858" i="3"/>
  <c r="O1858" i="3" s="1"/>
  <c r="G1859" i="3"/>
  <c r="O1859" i="3" s="1"/>
  <c r="G1860" i="3"/>
  <c r="O1860" i="3" s="1"/>
  <c r="G1861" i="3"/>
  <c r="O1861" i="3" s="1"/>
  <c r="G1862" i="3"/>
  <c r="O1862" i="3" s="1"/>
  <c r="G1863" i="3"/>
  <c r="O1863" i="3" s="1"/>
  <c r="G1864" i="3"/>
  <c r="O1864" i="3" s="1"/>
  <c r="G1865" i="3"/>
  <c r="O1865" i="3" s="1"/>
  <c r="G1866" i="3"/>
  <c r="O1866" i="3" s="1"/>
  <c r="G1867" i="3"/>
  <c r="O1867" i="3" s="1"/>
  <c r="G1868" i="3"/>
  <c r="O1868" i="3" s="1"/>
  <c r="G1869" i="3"/>
  <c r="O1869" i="3" s="1"/>
  <c r="G1870" i="3"/>
  <c r="O1870" i="3" s="1"/>
  <c r="G1871" i="3"/>
  <c r="O1871" i="3" s="1"/>
  <c r="G1872" i="3"/>
  <c r="O1872" i="3" s="1"/>
  <c r="G1873" i="3"/>
  <c r="O1873" i="3" s="1"/>
  <c r="G1874" i="3"/>
  <c r="O1874" i="3" s="1"/>
  <c r="G1875" i="3"/>
  <c r="O1875" i="3" s="1"/>
  <c r="G1876" i="3"/>
  <c r="O1876" i="3" s="1"/>
  <c r="G1877" i="3"/>
  <c r="O1877" i="3" s="1"/>
  <c r="G1878" i="3"/>
  <c r="O1878" i="3" s="1"/>
  <c r="G1879" i="3"/>
  <c r="O1879" i="3" s="1"/>
  <c r="G1880" i="3"/>
  <c r="O1880" i="3" s="1"/>
  <c r="G1881" i="3"/>
  <c r="O1881" i="3" s="1"/>
  <c r="G1882" i="3"/>
  <c r="O1882" i="3" s="1"/>
  <c r="G1883" i="3"/>
  <c r="O1883" i="3" s="1"/>
  <c r="G1884" i="3"/>
  <c r="O1884" i="3" s="1"/>
  <c r="G1885" i="3"/>
  <c r="O1885" i="3" s="1"/>
  <c r="G1886" i="3"/>
  <c r="O1886" i="3" s="1"/>
  <c r="G1887" i="3"/>
  <c r="O1887" i="3" s="1"/>
  <c r="G1888" i="3"/>
  <c r="O1888" i="3" s="1"/>
  <c r="G1889" i="3"/>
  <c r="O1889" i="3" s="1"/>
  <c r="G1890" i="3"/>
  <c r="O1890" i="3" s="1"/>
  <c r="G1891" i="3"/>
  <c r="O1891" i="3" s="1"/>
  <c r="G1892" i="3"/>
  <c r="O1892" i="3" s="1"/>
  <c r="G1893" i="3"/>
  <c r="O1893" i="3" s="1"/>
  <c r="G1894" i="3"/>
  <c r="O1894" i="3" s="1"/>
  <c r="G1895" i="3"/>
  <c r="O1895" i="3" s="1"/>
  <c r="G1896" i="3"/>
  <c r="O1896" i="3" s="1"/>
  <c r="G1897" i="3"/>
  <c r="O1897" i="3" s="1"/>
  <c r="G1898" i="3"/>
  <c r="O1898" i="3" s="1"/>
  <c r="G1899" i="3"/>
  <c r="O1899" i="3" s="1"/>
  <c r="G1900" i="3"/>
  <c r="O1900" i="3" s="1"/>
  <c r="G1901" i="3"/>
  <c r="O1901" i="3" s="1"/>
  <c r="G1902" i="3"/>
  <c r="O1902" i="3" s="1"/>
  <c r="G1903" i="3"/>
  <c r="O1903" i="3" s="1"/>
  <c r="G1904" i="3"/>
  <c r="O1904" i="3" s="1"/>
  <c r="G1905" i="3"/>
  <c r="O1905" i="3" s="1"/>
  <c r="G1906" i="3"/>
  <c r="O1906" i="3" s="1"/>
  <c r="G1907" i="3"/>
  <c r="O1907" i="3" s="1"/>
  <c r="G1908" i="3"/>
  <c r="O1908" i="3" s="1"/>
  <c r="G1909" i="3"/>
  <c r="O1909" i="3" s="1"/>
  <c r="G1910" i="3"/>
  <c r="O1910" i="3" s="1"/>
  <c r="G1911" i="3"/>
  <c r="O1911" i="3" s="1"/>
  <c r="G1912" i="3"/>
  <c r="O1912" i="3" s="1"/>
  <c r="G1913" i="3"/>
  <c r="O1913" i="3" s="1"/>
  <c r="G1914" i="3"/>
  <c r="O1914" i="3" s="1"/>
  <c r="G1915" i="3"/>
  <c r="O1915" i="3" s="1"/>
  <c r="G1916" i="3"/>
  <c r="O1916" i="3" s="1"/>
  <c r="G1917" i="3"/>
  <c r="O1917" i="3" s="1"/>
  <c r="G1918" i="3"/>
  <c r="O1918" i="3" s="1"/>
  <c r="G1919" i="3"/>
  <c r="O1919" i="3" s="1"/>
  <c r="G1920" i="3"/>
  <c r="O1920" i="3" s="1"/>
  <c r="G1921" i="3"/>
  <c r="O1921" i="3" s="1"/>
  <c r="G1922" i="3"/>
  <c r="O1922" i="3" s="1"/>
  <c r="G1923" i="3"/>
  <c r="O1923" i="3" s="1"/>
  <c r="G1924" i="3"/>
  <c r="O1924" i="3" s="1"/>
  <c r="G1925" i="3"/>
  <c r="O1925" i="3" s="1"/>
  <c r="G1926" i="3"/>
  <c r="O1926" i="3" s="1"/>
  <c r="G1927" i="3"/>
  <c r="O1927" i="3" s="1"/>
  <c r="G1928" i="3"/>
  <c r="O1928" i="3" s="1"/>
  <c r="G1929" i="3"/>
  <c r="O1929" i="3" s="1"/>
  <c r="G1930" i="3"/>
  <c r="O1930" i="3" s="1"/>
  <c r="G1931" i="3"/>
  <c r="O1931" i="3" s="1"/>
  <c r="G1932" i="3"/>
  <c r="O1932" i="3" s="1"/>
  <c r="G1933" i="3"/>
  <c r="O1933" i="3" s="1"/>
  <c r="G1934" i="3"/>
  <c r="O1934" i="3" s="1"/>
  <c r="G1935" i="3"/>
  <c r="O1935" i="3" s="1"/>
  <c r="G1936" i="3"/>
  <c r="O1936" i="3" s="1"/>
  <c r="G1937" i="3"/>
  <c r="O1937" i="3" s="1"/>
  <c r="G1938" i="3"/>
  <c r="O1938" i="3" s="1"/>
  <c r="G1939" i="3"/>
  <c r="O1939" i="3" s="1"/>
  <c r="G1940" i="3"/>
  <c r="O1940" i="3" s="1"/>
  <c r="G1941" i="3"/>
  <c r="O1941" i="3" s="1"/>
  <c r="G1942" i="3"/>
  <c r="O1942" i="3" s="1"/>
  <c r="G1943" i="3"/>
  <c r="O1943" i="3" s="1"/>
  <c r="G1944" i="3"/>
  <c r="O1944" i="3" s="1"/>
  <c r="G1945" i="3"/>
  <c r="O1945" i="3" s="1"/>
  <c r="G1946" i="3"/>
  <c r="O1946" i="3" s="1"/>
  <c r="G1947" i="3"/>
  <c r="O1947" i="3" s="1"/>
  <c r="G1948" i="3"/>
  <c r="O1948" i="3" s="1"/>
  <c r="G1949" i="3"/>
  <c r="O1949" i="3" s="1"/>
  <c r="G1950" i="3"/>
  <c r="O1950" i="3" s="1"/>
  <c r="G1951" i="3"/>
  <c r="O1951" i="3" s="1"/>
  <c r="G1952" i="3"/>
  <c r="O1952" i="3" s="1"/>
  <c r="G1953" i="3"/>
  <c r="O1953" i="3" s="1"/>
  <c r="G1954" i="3"/>
  <c r="O1954" i="3" s="1"/>
  <c r="G1955" i="3"/>
  <c r="O1955" i="3" s="1"/>
  <c r="G1956" i="3"/>
  <c r="O1956" i="3" s="1"/>
  <c r="G1957" i="3"/>
  <c r="O1957" i="3" s="1"/>
  <c r="G1958" i="3"/>
  <c r="O1958" i="3" s="1"/>
  <c r="G1959" i="3"/>
  <c r="O1959" i="3" s="1"/>
  <c r="G1960" i="3"/>
  <c r="O1960" i="3" s="1"/>
  <c r="G1961" i="3"/>
  <c r="O1961" i="3" s="1"/>
  <c r="G1962" i="3"/>
  <c r="O1962" i="3" s="1"/>
  <c r="G1963" i="3"/>
  <c r="O1963" i="3" s="1"/>
  <c r="G1964" i="3"/>
  <c r="O1964" i="3" s="1"/>
  <c r="G1965" i="3"/>
  <c r="O1965" i="3" s="1"/>
  <c r="G1966" i="3"/>
  <c r="O1966" i="3" s="1"/>
  <c r="G1967" i="3"/>
  <c r="O1967" i="3" s="1"/>
  <c r="G1968" i="3"/>
  <c r="O1968" i="3" s="1"/>
  <c r="G1969" i="3"/>
  <c r="O1969" i="3" s="1"/>
  <c r="G1970" i="3"/>
  <c r="O1970" i="3" s="1"/>
  <c r="G1971" i="3"/>
  <c r="O1971" i="3" s="1"/>
  <c r="G1972" i="3"/>
  <c r="O1972" i="3" s="1"/>
  <c r="G1973" i="3"/>
  <c r="O1973" i="3" s="1"/>
  <c r="G1974" i="3"/>
  <c r="O1974" i="3" s="1"/>
  <c r="G1975" i="3"/>
  <c r="O1975" i="3" s="1"/>
  <c r="G1976" i="3"/>
  <c r="O1976" i="3" s="1"/>
  <c r="G1977" i="3"/>
  <c r="O1977" i="3" s="1"/>
  <c r="G1978" i="3"/>
  <c r="O1978" i="3" s="1"/>
  <c r="G1979" i="3"/>
  <c r="O1979" i="3" s="1"/>
  <c r="G1980" i="3"/>
  <c r="O1980" i="3" s="1"/>
  <c r="G1981" i="3"/>
  <c r="O1981" i="3" s="1"/>
  <c r="G1982" i="3"/>
  <c r="O1982" i="3" s="1"/>
  <c r="G1983" i="3"/>
  <c r="O1983" i="3" s="1"/>
  <c r="G1984" i="3"/>
  <c r="O1984" i="3" s="1"/>
  <c r="G1985" i="3"/>
  <c r="O1985" i="3" s="1"/>
  <c r="G1986" i="3"/>
  <c r="O1986" i="3" s="1"/>
  <c r="G1987" i="3"/>
  <c r="O1987" i="3" s="1"/>
  <c r="G1988" i="3"/>
  <c r="O1988" i="3" s="1"/>
  <c r="G1989" i="3"/>
  <c r="O1989" i="3" s="1"/>
  <c r="G1990" i="3"/>
  <c r="O1990" i="3" s="1"/>
  <c r="G1991" i="3"/>
  <c r="O1991" i="3" s="1"/>
  <c r="G1992" i="3"/>
  <c r="O1992" i="3" s="1"/>
  <c r="G1993" i="3"/>
  <c r="O1993" i="3" s="1"/>
  <c r="G1994" i="3"/>
  <c r="O1994" i="3" s="1"/>
  <c r="G1995" i="3"/>
  <c r="O1995" i="3" s="1"/>
  <c r="G1996" i="3"/>
  <c r="O1996" i="3" s="1"/>
  <c r="G1997" i="3"/>
  <c r="O1997" i="3" s="1"/>
  <c r="G1998" i="3"/>
  <c r="O1998" i="3" s="1"/>
  <c r="G1999" i="3"/>
  <c r="O1999" i="3" s="1"/>
  <c r="G2000" i="3"/>
  <c r="O2000" i="3" s="1"/>
  <c r="G2001" i="3"/>
  <c r="O2001" i="3" s="1"/>
  <c r="P2" i="2"/>
  <c r="O2" i="2"/>
  <c r="H274" i="3" l="1"/>
  <c r="F274" i="3" s="1"/>
  <c r="O274" i="3"/>
  <c r="H270" i="3"/>
  <c r="F270" i="3" s="1"/>
  <c r="O270" i="3"/>
  <c r="H238" i="3"/>
  <c r="F238" i="3" s="1"/>
  <c r="O238" i="3"/>
  <c r="H170" i="3"/>
  <c r="F170" i="3" s="1"/>
  <c r="O170" i="3"/>
  <c r="H122" i="3"/>
  <c r="F122" i="3" s="1"/>
  <c r="O122" i="3"/>
  <c r="H118" i="3"/>
  <c r="F118" i="3" s="1"/>
  <c r="O118" i="3"/>
  <c r="H102" i="3"/>
  <c r="F102" i="3" s="1"/>
  <c r="O102" i="3"/>
  <c r="H98" i="3"/>
  <c r="F98" i="3" s="1"/>
  <c r="O98" i="3"/>
  <c r="H82" i="3"/>
  <c r="F82" i="3" s="1"/>
  <c r="O82" i="3"/>
  <c r="H74" i="3"/>
  <c r="F74" i="3" s="1"/>
  <c r="O74" i="3"/>
  <c r="H136" i="3"/>
  <c r="F136" i="3" s="1"/>
  <c r="O136" i="3"/>
  <c r="H60" i="3"/>
  <c r="F60" i="3" s="1"/>
  <c r="O60" i="3"/>
  <c r="H48" i="3"/>
  <c r="F48" i="3" s="1"/>
  <c r="O48" i="3"/>
  <c r="H44" i="3"/>
  <c r="F44" i="3" s="1"/>
  <c r="O44" i="3"/>
  <c r="H16" i="3"/>
  <c r="F16" i="3" s="1"/>
  <c r="O16" i="3"/>
  <c r="H12" i="3"/>
  <c r="F12" i="3" s="1"/>
  <c r="O12" i="3"/>
  <c r="H8" i="3"/>
  <c r="F8" i="3" s="1"/>
  <c r="O8" i="3"/>
  <c r="H466" i="3"/>
  <c r="F466" i="3" s="1"/>
  <c r="O466" i="3"/>
  <c r="H402" i="3"/>
  <c r="F402" i="3" s="1"/>
  <c r="O402" i="3"/>
  <c r="H378" i="3"/>
  <c r="F378" i="3" s="1"/>
  <c r="O378" i="3"/>
  <c r="H354" i="3"/>
  <c r="F354" i="3" s="1"/>
  <c r="O354" i="3"/>
  <c r="H150" i="3"/>
  <c r="F150" i="3" s="1"/>
  <c r="O150" i="3"/>
  <c r="H134" i="3"/>
  <c r="F134" i="3" s="1"/>
  <c r="O134" i="3"/>
  <c r="H130" i="3"/>
  <c r="F130" i="3" s="1"/>
  <c r="O130" i="3"/>
  <c r="H78" i="3"/>
  <c r="F78" i="3" s="1"/>
  <c r="O78" i="3"/>
  <c r="H139" i="3"/>
  <c r="F139" i="3" s="1"/>
  <c r="O139" i="3"/>
  <c r="H91" i="3"/>
  <c r="F91" i="3" s="1"/>
  <c r="O91" i="3"/>
  <c r="H75" i="3"/>
  <c r="F75" i="3" s="1"/>
  <c r="O75" i="3"/>
  <c r="H1021" i="3"/>
  <c r="F1021" i="3" s="1"/>
  <c r="H1997" i="3"/>
  <c r="F1997" i="3" s="1"/>
  <c r="H1985" i="3"/>
  <c r="F1985" i="3" s="1"/>
  <c r="H1973" i="3"/>
  <c r="F1973" i="3" s="1"/>
  <c r="H1961" i="3"/>
  <c r="F1961" i="3" s="1"/>
  <c r="H1949" i="3"/>
  <c r="F1949" i="3" s="1"/>
  <c r="H1937" i="3"/>
  <c r="F1937" i="3" s="1"/>
  <c r="H1925" i="3"/>
  <c r="F1925" i="3" s="1"/>
  <c r="H1913" i="3"/>
  <c r="F1913" i="3" s="1"/>
  <c r="H1901" i="3"/>
  <c r="F1901" i="3" s="1"/>
  <c r="H1889" i="3"/>
  <c r="F1889" i="3" s="1"/>
  <c r="H1877" i="3"/>
  <c r="F1877" i="3" s="1"/>
  <c r="H1865" i="3"/>
  <c r="F1865" i="3" s="1"/>
  <c r="H1853" i="3"/>
  <c r="F1853" i="3" s="1"/>
  <c r="H1841" i="3"/>
  <c r="F1841" i="3" s="1"/>
  <c r="H1833" i="3"/>
  <c r="F1833" i="3" s="1"/>
  <c r="H1821" i="3"/>
  <c r="F1821" i="3" s="1"/>
  <c r="H1813" i="3"/>
  <c r="F1813" i="3" s="1"/>
  <c r="H1801" i="3"/>
  <c r="F1801" i="3" s="1"/>
  <c r="H1789" i="3"/>
  <c r="F1789" i="3" s="1"/>
  <c r="H1777" i="3"/>
  <c r="F1777" i="3" s="1"/>
  <c r="H1765" i="3"/>
  <c r="F1765" i="3" s="1"/>
  <c r="H1753" i="3"/>
  <c r="F1753" i="3" s="1"/>
  <c r="H1741" i="3"/>
  <c r="F1741" i="3" s="1"/>
  <c r="H1729" i="3"/>
  <c r="F1729" i="3" s="1"/>
  <c r="H1717" i="3"/>
  <c r="F1717" i="3" s="1"/>
  <c r="H1705" i="3"/>
  <c r="F1705" i="3" s="1"/>
  <c r="H1693" i="3"/>
  <c r="F1693" i="3" s="1"/>
  <c r="H1685" i="3"/>
  <c r="F1685" i="3" s="1"/>
  <c r="H1673" i="3"/>
  <c r="F1673" i="3" s="1"/>
  <c r="H1661" i="3"/>
  <c r="F1661" i="3" s="1"/>
  <c r="H1649" i="3"/>
  <c r="F1649" i="3" s="1"/>
  <c r="H1637" i="3"/>
  <c r="F1637" i="3" s="1"/>
  <c r="H1625" i="3"/>
  <c r="F1625" i="3" s="1"/>
  <c r="H1613" i="3"/>
  <c r="F1613" i="3" s="1"/>
  <c r="H1601" i="3"/>
  <c r="F1601" i="3" s="1"/>
  <c r="H1589" i="3"/>
  <c r="F1589" i="3" s="1"/>
  <c r="H1577" i="3"/>
  <c r="F1577" i="3" s="1"/>
  <c r="H1569" i="3"/>
  <c r="F1569" i="3" s="1"/>
  <c r="H1561" i="3"/>
  <c r="F1561" i="3" s="1"/>
  <c r="H1545" i="3"/>
  <c r="F1545" i="3" s="1"/>
  <c r="H1533" i="3"/>
  <c r="F1533" i="3" s="1"/>
  <c r="H1521" i="3"/>
  <c r="F1521" i="3" s="1"/>
  <c r="H1509" i="3"/>
  <c r="F1509" i="3" s="1"/>
  <c r="H1497" i="3"/>
  <c r="F1497" i="3" s="1"/>
  <c r="H1489" i="3"/>
  <c r="F1489" i="3" s="1"/>
  <c r="H1477" i="3"/>
  <c r="F1477" i="3" s="1"/>
  <c r="H1465" i="3"/>
  <c r="F1465" i="3" s="1"/>
  <c r="H1453" i="3"/>
  <c r="F1453" i="3" s="1"/>
  <c r="H1441" i="3"/>
  <c r="F1441" i="3" s="1"/>
  <c r="H1429" i="3"/>
  <c r="F1429" i="3" s="1"/>
  <c r="H1417" i="3"/>
  <c r="F1417" i="3" s="1"/>
  <c r="H1405" i="3"/>
  <c r="F1405" i="3" s="1"/>
  <c r="H1393" i="3"/>
  <c r="F1393" i="3" s="1"/>
  <c r="H1381" i="3"/>
  <c r="F1381" i="3" s="1"/>
  <c r="H1369" i="3"/>
  <c r="F1369" i="3" s="1"/>
  <c r="H1357" i="3"/>
  <c r="F1357" i="3" s="1"/>
  <c r="H1349" i="3"/>
  <c r="F1349" i="3" s="1"/>
  <c r="H1337" i="3"/>
  <c r="F1337" i="3" s="1"/>
  <c r="H1325" i="3"/>
  <c r="F1325" i="3" s="1"/>
  <c r="H1313" i="3"/>
  <c r="F1313" i="3" s="1"/>
  <c r="H1301" i="3"/>
  <c r="F1301" i="3" s="1"/>
  <c r="H1289" i="3"/>
  <c r="F1289" i="3" s="1"/>
  <c r="H1277" i="3"/>
  <c r="F1277" i="3" s="1"/>
  <c r="H1261" i="3"/>
  <c r="F1261" i="3" s="1"/>
  <c r="H1253" i="3"/>
  <c r="F1253" i="3" s="1"/>
  <c r="H1237" i="3"/>
  <c r="F1237" i="3" s="1"/>
  <c r="H1229" i="3"/>
  <c r="F1229" i="3" s="1"/>
  <c r="H1213" i="3"/>
  <c r="F1213" i="3" s="1"/>
  <c r="H1201" i="3"/>
  <c r="F1201" i="3" s="1"/>
  <c r="H1189" i="3"/>
  <c r="F1189" i="3" s="1"/>
  <c r="H1177" i="3"/>
  <c r="F1177" i="3" s="1"/>
  <c r="H1165" i="3"/>
  <c r="F1165" i="3" s="1"/>
  <c r="H1157" i="3"/>
  <c r="F1157" i="3" s="1"/>
  <c r="H1149" i="3"/>
  <c r="F1149" i="3" s="1"/>
  <c r="H1133" i="3"/>
  <c r="F1133" i="3" s="1"/>
  <c r="H1125" i="3"/>
  <c r="F1125" i="3" s="1"/>
  <c r="H1109" i="3"/>
  <c r="F1109" i="3" s="1"/>
  <c r="H1097" i="3"/>
  <c r="F1097" i="3" s="1"/>
  <c r="H1085" i="3"/>
  <c r="F1085" i="3" s="1"/>
  <c r="H1073" i="3"/>
  <c r="F1073" i="3" s="1"/>
  <c r="H1061" i="3"/>
  <c r="F1061" i="3" s="1"/>
  <c r="H1053" i="3"/>
  <c r="F1053" i="3" s="1"/>
  <c r="H1049" i="3"/>
  <c r="F1049" i="3" s="1"/>
  <c r="H1041" i="3"/>
  <c r="F1041" i="3" s="1"/>
  <c r="H1033" i="3"/>
  <c r="F1033" i="3" s="1"/>
  <c r="H2000" i="3"/>
  <c r="F2000" i="3" s="1"/>
  <c r="H1996" i="3"/>
  <c r="F1996" i="3" s="1"/>
  <c r="H1992" i="3"/>
  <c r="F1992" i="3" s="1"/>
  <c r="H1988" i="3"/>
  <c r="F1988" i="3" s="1"/>
  <c r="H1984" i="3"/>
  <c r="F1984" i="3" s="1"/>
  <c r="H1980" i="3"/>
  <c r="F1980" i="3" s="1"/>
  <c r="H1976" i="3"/>
  <c r="F1976" i="3" s="1"/>
  <c r="H1972" i="3"/>
  <c r="F1972" i="3" s="1"/>
  <c r="H1968" i="3"/>
  <c r="F1968" i="3" s="1"/>
  <c r="H1964" i="3"/>
  <c r="F1964" i="3" s="1"/>
  <c r="H1960" i="3"/>
  <c r="F1960" i="3" s="1"/>
  <c r="H1956" i="3"/>
  <c r="F1956" i="3" s="1"/>
  <c r="H1952" i="3"/>
  <c r="F1952" i="3" s="1"/>
  <c r="H1948" i="3"/>
  <c r="F1948" i="3" s="1"/>
  <c r="H1944" i="3"/>
  <c r="F1944" i="3" s="1"/>
  <c r="H1940" i="3"/>
  <c r="F1940" i="3" s="1"/>
  <c r="H1936" i="3"/>
  <c r="F1936" i="3" s="1"/>
  <c r="H1932" i="3"/>
  <c r="F1932" i="3" s="1"/>
  <c r="H1928" i="3"/>
  <c r="F1928" i="3" s="1"/>
  <c r="H1924" i="3"/>
  <c r="F1924" i="3" s="1"/>
  <c r="H1920" i="3"/>
  <c r="F1920" i="3" s="1"/>
  <c r="H1916" i="3"/>
  <c r="F1916" i="3" s="1"/>
  <c r="H1912" i="3"/>
  <c r="F1912" i="3" s="1"/>
  <c r="H1908" i="3"/>
  <c r="F1908" i="3" s="1"/>
  <c r="H1904" i="3"/>
  <c r="F1904" i="3" s="1"/>
  <c r="H1900" i="3"/>
  <c r="F1900" i="3" s="1"/>
  <c r="H1896" i="3"/>
  <c r="F1896" i="3" s="1"/>
  <c r="H1892" i="3"/>
  <c r="F1892" i="3" s="1"/>
  <c r="H1888" i="3"/>
  <c r="F1888" i="3" s="1"/>
  <c r="H1884" i="3"/>
  <c r="F1884" i="3" s="1"/>
  <c r="H1880" i="3"/>
  <c r="F1880" i="3" s="1"/>
  <c r="H1876" i="3"/>
  <c r="F1876" i="3" s="1"/>
  <c r="H1872" i="3"/>
  <c r="F1872" i="3" s="1"/>
  <c r="H1868" i="3"/>
  <c r="F1868" i="3" s="1"/>
  <c r="H1864" i="3"/>
  <c r="F1864" i="3" s="1"/>
  <c r="H1860" i="3"/>
  <c r="F1860" i="3" s="1"/>
  <c r="H1856" i="3"/>
  <c r="F1856" i="3" s="1"/>
  <c r="H1852" i="3"/>
  <c r="F1852" i="3" s="1"/>
  <c r="H1848" i="3"/>
  <c r="F1848" i="3" s="1"/>
  <c r="H1844" i="3"/>
  <c r="F1844" i="3" s="1"/>
  <c r="H1840" i="3"/>
  <c r="F1840" i="3" s="1"/>
  <c r="H1836" i="3"/>
  <c r="F1836" i="3" s="1"/>
  <c r="H1832" i="3"/>
  <c r="F1832" i="3" s="1"/>
  <c r="H1828" i="3"/>
  <c r="F1828" i="3" s="1"/>
  <c r="H1824" i="3"/>
  <c r="F1824" i="3" s="1"/>
  <c r="H1820" i="3"/>
  <c r="F1820" i="3" s="1"/>
  <c r="H1816" i="3"/>
  <c r="F1816" i="3" s="1"/>
  <c r="H1812" i="3"/>
  <c r="F1812" i="3" s="1"/>
  <c r="H1808" i="3"/>
  <c r="F1808" i="3" s="1"/>
  <c r="H1804" i="3"/>
  <c r="F1804" i="3" s="1"/>
  <c r="H1800" i="3"/>
  <c r="F1800" i="3" s="1"/>
  <c r="H1796" i="3"/>
  <c r="F1796" i="3" s="1"/>
  <c r="H1792" i="3"/>
  <c r="F1792" i="3" s="1"/>
  <c r="H1788" i="3"/>
  <c r="F1788" i="3" s="1"/>
  <c r="H1784" i="3"/>
  <c r="F1784" i="3" s="1"/>
  <c r="H1780" i="3"/>
  <c r="F1780" i="3" s="1"/>
  <c r="H1776" i="3"/>
  <c r="F1776" i="3" s="1"/>
  <c r="H1772" i="3"/>
  <c r="F1772" i="3" s="1"/>
  <c r="H1768" i="3"/>
  <c r="F1768" i="3" s="1"/>
  <c r="H1764" i="3"/>
  <c r="F1764" i="3" s="1"/>
  <c r="H1760" i="3"/>
  <c r="F1760" i="3" s="1"/>
  <c r="H1756" i="3"/>
  <c r="F1756" i="3" s="1"/>
  <c r="H1752" i="3"/>
  <c r="F1752" i="3" s="1"/>
  <c r="H1748" i="3"/>
  <c r="F1748" i="3" s="1"/>
  <c r="H1744" i="3"/>
  <c r="F1744" i="3" s="1"/>
  <c r="H1740" i="3"/>
  <c r="F1740" i="3" s="1"/>
  <c r="H1736" i="3"/>
  <c r="F1736" i="3" s="1"/>
  <c r="H1732" i="3"/>
  <c r="F1732" i="3" s="1"/>
  <c r="H1728" i="3"/>
  <c r="F1728" i="3" s="1"/>
  <c r="H1724" i="3"/>
  <c r="F1724" i="3" s="1"/>
  <c r="H1720" i="3"/>
  <c r="F1720" i="3" s="1"/>
  <c r="H1716" i="3"/>
  <c r="F1716" i="3" s="1"/>
  <c r="H1712" i="3"/>
  <c r="F1712" i="3" s="1"/>
  <c r="H1708" i="3"/>
  <c r="F1708" i="3" s="1"/>
  <c r="H1704" i="3"/>
  <c r="F1704" i="3" s="1"/>
  <c r="H1700" i="3"/>
  <c r="F1700" i="3" s="1"/>
  <c r="H1696" i="3"/>
  <c r="F1696" i="3" s="1"/>
  <c r="H1692" i="3"/>
  <c r="F1692" i="3" s="1"/>
  <c r="H1688" i="3"/>
  <c r="F1688" i="3" s="1"/>
  <c r="H1684" i="3"/>
  <c r="F1684" i="3" s="1"/>
  <c r="H1680" i="3"/>
  <c r="F1680" i="3" s="1"/>
  <c r="H1676" i="3"/>
  <c r="F1676" i="3" s="1"/>
  <c r="H1672" i="3"/>
  <c r="F1672" i="3" s="1"/>
  <c r="H1668" i="3"/>
  <c r="F1668" i="3" s="1"/>
  <c r="H1664" i="3"/>
  <c r="F1664" i="3" s="1"/>
  <c r="H1660" i="3"/>
  <c r="F1660" i="3" s="1"/>
  <c r="H1656" i="3"/>
  <c r="F1656" i="3" s="1"/>
  <c r="H1652" i="3"/>
  <c r="F1652" i="3" s="1"/>
  <c r="H1648" i="3"/>
  <c r="F1648" i="3" s="1"/>
  <c r="H1644" i="3"/>
  <c r="F1644" i="3" s="1"/>
  <c r="H1640" i="3"/>
  <c r="F1640" i="3" s="1"/>
  <c r="H1636" i="3"/>
  <c r="F1636" i="3" s="1"/>
  <c r="H1632" i="3"/>
  <c r="F1632" i="3" s="1"/>
  <c r="H1628" i="3"/>
  <c r="F1628" i="3" s="1"/>
  <c r="H1624" i="3"/>
  <c r="F1624" i="3" s="1"/>
  <c r="H1620" i="3"/>
  <c r="F1620" i="3" s="1"/>
  <c r="H1616" i="3"/>
  <c r="F1616" i="3" s="1"/>
  <c r="H1612" i="3"/>
  <c r="F1612" i="3" s="1"/>
  <c r="H1608" i="3"/>
  <c r="F1608" i="3" s="1"/>
  <c r="H1604" i="3"/>
  <c r="F1604" i="3" s="1"/>
  <c r="H1600" i="3"/>
  <c r="F1600" i="3" s="1"/>
  <c r="H1596" i="3"/>
  <c r="F1596" i="3" s="1"/>
  <c r="H1592" i="3"/>
  <c r="F1592" i="3" s="1"/>
  <c r="H1588" i="3"/>
  <c r="F1588" i="3" s="1"/>
  <c r="H1584" i="3"/>
  <c r="F1584" i="3" s="1"/>
  <c r="H1580" i="3"/>
  <c r="F1580" i="3" s="1"/>
  <c r="H1576" i="3"/>
  <c r="F1576" i="3" s="1"/>
  <c r="H1572" i="3"/>
  <c r="F1572" i="3" s="1"/>
  <c r="H1568" i="3"/>
  <c r="F1568" i="3" s="1"/>
  <c r="H1564" i="3"/>
  <c r="F1564" i="3" s="1"/>
  <c r="H1560" i="3"/>
  <c r="F1560" i="3" s="1"/>
  <c r="H1556" i="3"/>
  <c r="F1556" i="3" s="1"/>
  <c r="H1552" i="3"/>
  <c r="F1552" i="3" s="1"/>
  <c r="H1548" i="3"/>
  <c r="F1548" i="3" s="1"/>
  <c r="H1544" i="3"/>
  <c r="F1544" i="3" s="1"/>
  <c r="H1540" i="3"/>
  <c r="F1540" i="3" s="1"/>
  <c r="H1536" i="3"/>
  <c r="F1536" i="3" s="1"/>
  <c r="H1532" i="3"/>
  <c r="F1532" i="3" s="1"/>
  <c r="H1528" i="3"/>
  <c r="F1528" i="3" s="1"/>
  <c r="H1524" i="3"/>
  <c r="F1524" i="3" s="1"/>
  <c r="H1520" i="3"/>
  <c r="F1520" i="3" s="1"/>
  <c r="H1516" i="3"/>
  <c r="F1516" i="3" s="1"/>
  <c r="H1512" i="3"/>
  <c r="F1512" i="3" s="1"/>
  <c r="H1508" i="3"/>
  <c r="F1508" i="3" s="1"/>
  <c r="H1504" i="3"/>
  <c r="F1504" i="3" s="1"/>
  <c r="H1500" i="3"/>
  <c r="F1500" i="3" s="1"/>
  <c r="H1496" i="3"/>
  <c r="F1496" i="3" s="1"/>
  <c r="H1492" i="3"/>
  <c r="F1492" i="3" s="1"/>
  <c r="H1488" i="3"/>
  <c r="F1488" i="3" s="1"/>
  <c r="H1484" i="3"/>
  <c r="F1484" i="3" s="1"/>
  <c r="H1480" i="3"/>
  <c r="F1480" i="3" s="1"/>
  <c r="H1476" i="3"/>
  <c r="F1476" i="3" s="1"/>
  <c r="H1472" i="3"/>
  <c r="F1472" i="3" s="1"/>
  <c r="H1468" i="3"/>
  <c r="F1468" i="3" s="1"/>
  <c r="H1464" i="3"/>
  <c r="F1464" i="3" s="1"/>
  <c r="H1460" i="3"/>
  <c r="F1460" i="3" s="1"/>
  <c r="H1456" i="3"/>
  <c r="F1456" i="3" s="1"/>
  <c r="H1452" i="3"/>
  <c r="F1452" i="3" s="1"/>
  <c r="H1448" i="3"/>
  <c r="F1448" i="3" s="1"/>
  <c r="H1444" i="3"/>
  <c r="F1444" i="3" s="1"/>
  <c r="H1440" i="3"/>
  <c r="F1440" i="3" s="1"/>
  <c r="H1436" i="3"/>
  <c r="F1436" i="3" s="1"/>
  <c r="H1432" i="3"/>
  <c r="F1432" i="3" s="1"/>
  <c r="H1428" i="3"/>
  <c r="F1428" i="3" s="1"/>
  <c r="H1424" i="3"/>
  <c r="F1424" i="3" s="1"/>
  <c r="H1420" i="3"/>
  <c r="F1420" i="3" s="1"/>
  <c r="H1416" i="3"/>
  <c r="F1416" i="3" s="1"/>
  <c r="H1412" i="3"/>
  <c r="F1412" i="3" s="1"/>
  <c r="H1408" i="3"/>
  <c r="F1408" i="3" s="1"/>
  <c r="H1404" i="3"/>
  <c r="F1404" i="3" s="1"/>
  <c r="H1400" i="3"/>
  <c r="F1400" i="3" s="1"/>
  <c r="H1396" i="3"/>
  <c r="F1396" i="3" s="1"/>
  <c r="H1392" i="3"/>
  <c r="F1392" i="3" s="1"/>
  <c r="H1388" i="3"/>
  <c r="F1388" i="3" s="1"/>
  <c r="H1384" i="3"/>
  <c r="F1384" i="3" s="1"/>
  <c r="H1380" i="3"/>
  <c r="F1380" i="3" s="1"/>
  <c r="H1376" i="3"/>
  <c r="F1376" i="3" s="1"/>
  <c r="H1372" i="3"/>
  <c r="F1372" i="3" s="1"/>
  <c r="H1368" i="3"/>
  <c r="F1368" i="3" s="1"/>
  <c r="H1364" i="3"/>
  <c r="F1364" i="3" s="1"/>
  <c r="H1360" i="3"/>
  <c r="F1360" i="3" s="1"/>
  <c r="H1356" i="3"/>
  <c r="F1356" i="3" s="1"/>
  <c r="H1352" i="3"/>
  <c r="F1352" i="3" s="1"/>
  <c r="H1348" i="3"/>
  <c r="F1348" i="3" s="1"/>
  <c r="H1344" i="3"/>
  <c r="F1344" i="3" s="1"/>
  <c r="H1340" i="3"/>
  <c r="F1340" i="3" s="1"/>
  <c r="H1336" i="3"/>
  <c r="F1336" i="3" s="1"/>
  <c r="H1332" i="3"/>
  <c r="F1332" i="3" s="1"/>
  <c r="H1328" i="3"/>
  <c r="F1328" i="3" s="1"/>
  <c r="H1324" i="3"/>
  <c r="F1324" i="3" s="1"/>
  <c r="H1320" i="3"/>
  <c r="F1320" i="3" s="1"/>
  <c r="H1316" i="3"/>
  <c r="F1316" i="3" s="1"/>
  <c r="H1312" i="3"/>
  <c r="F1312" i="3" s="1"/>
  <c r="H1308" i="3"/>
  <c r="F1308" i="3" s="1"/>
  <c r="H1304" i="3"/>
  <c r="F1304" i="3" s="1"/>
  <c r="H1300" i="3"/>
  <c r="F1300" i="3" s="1"/>
  <c r="H1296" i="3"/>
  <c r="F1296" i="3" s="1"/>
  <c r="H1292" i="3"/>
  <c r="F1292" i="3" s="1"/>
  <c r="H1288" i="3"/>
  <c r="F1288" i="3" s="1"/>
  <c r="H1284" i="3"/>
  <c r="F1284" i="3" s="1"/>
  <c r="H1280" i="3"/>
  <c r="F1280" i="3" s="1"/>
  <c r="H1276" i="3"/>
  <c r="F1276" i="3" s="1"/>
  <c r="H1272" i="3"/>
  <c r="F1272" i="3" s="1"/>
  <c r="H1268" i="3"/>
  <c r="F1268" i="3" s="1"/>
  <c r="H1264" i="3"/>
  <c r="F1264" i="3" s="1"/>
  <c r="H1260" i="3"/>
  <c r="F1260" i="3" s="1"/>
  <c r="H1256" i="3"/>
  <c r="F1256" i="3" s="1"/>
  <c r="H1252" i="3"/>
  <c r="F1252" i="3" s="1"/>
  <c r="H1248" i="3"/>
  <c r="F1248" i="3" s="1"/>
  <c r="H1244" i="3"/>
  <c r="F1244" i="3" s="1"/>
  <c r="H1240" i="3"/>
  <c r="F1240" i="3" s="1"/>
  <c r="H1236" i="3"/>
  <c r="F1236" i="3" s="1"/>
  <c r="H1232" i="3"/>
  <c r="F1232" i="3" s="1"/>
  <c r="H1228" i="3"/>
  <c r="F1228" i="3" s="1"/>
  <c r="H1224" i="3"/>
  <c r="F1224" i="3" s="1"/>
  <c r="H1220" i="3"/>
  <c r="F1220" i="3" s="1"/>
  <c r="H1216" i="3"/>
  <c r="F1216" i="3" s="1"/>
  <c r="H1212" i="3"/>
  <c r="F1212" i="3" s="1"/>
  <c r="H1208" i="3"/>
  <c r="F1208" i="3" s="1"/>
  <c r="H1204" i="3"/>
  <c r="F1204" i="3" s="1"/>
  <c r="H1200" i="3"/>
  <c r="F1200" i="3" s="1"/>
  <c r="H1196" i="3"/>
  <c r="F1196" i="3" s="1"/>
  <c r="H1192" i="3"/>
  <c r="F1192" i="3" s="1"/>
  <c r="H1188" i="3"/>
  <c r="F1188" i="3" s="1"/>
  <c r="H1184" i="3"/>
  <c r="F1184" i="3" s="1"/>
  <c r="H1180" i="3"/>
  <c r="F1180" i="3" s="1"/>
  <c r="H1176" i="3"/>
  <c r="F1176" i="3" s="1"/>
  <c r="H1172" i="3"/>
  <c r="F1172" i="3" s="1"/>
  <c r="H1168" i="3"/>
  <c r="F1168" i="3" s="1"/>
  <c r="H1164" i="3"/>
  <c r="F1164" i="3" s="1"/>
  <c r="H1160" i="3"/>
  <c r="F1160" i="3" s="1"/>
  <c r="H1156" i="3"/>
  <c r="F1156" i="3" s="1"/>
  <c r="H1152" i="3"/>
  <c r="F1152" i="3" s="1"/>
  <c r="H1148" i="3"/>
  <c r="F1148" i="3" s="1"/>
  <c r="H1144" i="3"/>
  <c r="F1144" i="3" s="1"/>
  <c r="H1140" i="3"/>
  <c r="F1140" i="3" s="1"/>
  <c r="H1136" i="3"/>
  <c r="F1136" i="3" s="1"/>
  <c r="H1132" i="3"/>
  <c r="F1132" i="3" s="1"/>
  <c r="H1128" i="3"/>
  <c r="F1128" i="3" s="1"/>
  <c r="H1124" i="3"/>
  <c r="F1124" i="3" s="1"/>
  <c r="H1120" i="3"/>
  <c r="F1120" i="3" s="1"/>
  <c r="H1116" i="3"/>
  <c r="F1116" i="3" s="1"/>
  <c r="H1112" i="3"/>
  <c r="F1112" i="3" s="1"/>
  <c r="H2001" i="3"/>
  <c r="F2001" i="3" s="1"/>
  <c r="H1989" i="3"/>
  <c r="F1989" i="3" s="1"/>
  <c r="H1977" i="3"/>
  <c r="F1977" i="3" s="1"/>
  <c r="H1965" i="3"/>
  <c r="F1965" i="3" s="1"/>
  <c r="H1953" i="3"/>
  <c r="F1953" i="3" s="1"/>
  <c r="H1941" i="3"/>
  <c r="F1941" i="3" s="1"/>
  <c r="H1929" i="3"/>
  <c r="F1929" i="3" s="1"/>
  <c r="H1917" i="3"/>
  <c r="F1917" i="3" s="1"/>
  <c r="H1905" i="3"/>
  <c r="F1905" i="3" s="1"/>
  <c r="H1893" i="3"/>
  <c r="F1893" i="3" s="1"/>
  <c r="H1881" i="3"/>
  <c r="F1881" i="3" s="1"/>
  <c r="H1869" i="3"/>
  <c r="F1869" i="3" s="1"/>
  <c r="H1857" i="3"/>
  <c r="F1857" i="3" s="1"/>
  <c r="H1845" i="3"/>
  <c r="F1845" i="3" s="1"/>
  <c r="H1837" i="3"/>
  <c r="F1837" i="3" s="1"/>
  <c r="H1825" i="3"/>
  <c r="F1825" i="3" s="1"/>
  <c r="H1809" i="3"/>
  <c r="F1809" i="3" s="1"/>
  <c r="H1797" i="3"/>
  <c r="F1797" i="3" s="1"/>
  <c r="H1785" i="3"/>
  <c r="F1785" i="3" s="1"/>
  <c r="H1773" i="3"/>
  <c r="F1773" i="3" s="1"/>
  <c r="H1761" i="3"/>
  <c r="F1761" i="3" s="1"/>
  <c r="H1749" i="3"/>
  <c r="F1749" i="3" s="1"/>
  <c r="H1737" i="3"/>
  <c r="F1737" i="3" s="1"/>
  <c r="H1725" i="3"/>
  <c r="F1725" i="3" s="1"/>
  <c r="H1713" i="3"/>
  <c r="F1713" i="3" s="1"/>
  <c r="H1701" i="3"/>
  <c r="F1701" i="3" s="1"/>
  <c r="H1689" i="3"/>
  <c r="F1689" i="3" s="1"/>
  <c r="H1677" i="3"/>
  <c r="F1677" i="3" s="1"/>
  <c r="H1665" i="3"/>
  <c r="F1665" i="3" s="1"/>
  <c r="H1653" i="3"/>
  <c r="F1653" i="3" s="1"/>
  <c r="H1641" i="3"/>
  <c r="F1641" i="3" s="1"/>
  <c r="H1629" i="3"/>
  <c r="F1629" i="3" s="1"/>
  <c r="H1617" i="3"/>
  <c r="F1617" i="3" s="1"/>
  <c r="H1605" i="3"/>
  <c r="F1605" i="3" s="1"/>
  <c r="H1593" i="3"/>
  <c r="F1593" i="3" s="1"/>
  <c r="H1581" i="3"/>
  <c r="F1581" i="3" s="1"/>
  <c r="H1573" i="3"/>
  <c r="F1573" i="3" s="1"/>
  <c r="H1553" i="3"/>
  <c r="F1553" i="3" s="1"/>
  <c r="H1541" i="3"/>
  <c r="F1541" i="3" s="1"/>
  <c r="H1529" i="3"/>
  <c r="F1529" i="3" s="1"/>
  <c r="H1517" i="3"/>
  <c r="F1517" i="3" s="1"/>
  <c r="H1505" i="3"/>
  <c r="F1505" i="3" s="1"/>
  <c r="H1493" i="3"/>
  <c r="F1493" i="3" s="1"/>
  <c r="H1481" i="3"/>
  <c r="F1481" i="3" s="1"/>
  <c r="H1473" i="3"/>
  <c r="F1473" i="3" s="1"/>
  <c r="H1461" i="3"/>
  <c r="F1461" i="3" s="1"/>
  <c r="H1449" i="3"/>
  <c r="F1449" i="3" s="1"/>
  <c r="H1437" i="3"/>
  <c r="F1437" i="3" s="1"/>
  <c r="H1425" i="3"/>
  <c r="F1425" i="3" s="1"/>
  <c r="H1413" i="3"/>
  <c r="F1413" i="3" s="1"/>
  <c r="H1401" i="3"/>
  <c r="F1401" i="3" s="1"/>
  <c r="H1389" i="3"/>
  <c r="F1389" i="3" s="1"/>
  <c r="H1377" i="3"/>
  <c r="F1377" i="3" s="1"/>
  <c r="H1365" i="3"/>
  <c r="F1365" i="3" s="1"/>
  <c r="H1353" i="3"/>
  <c r="F1353" i="3" s="1"/>
  <c r="H1341" i="3"/>
  <c r="F1341" i="3" s="1"/>
  <c r="H1333" i="3"/>
  <c r="F1333" i="3" s="1"/>
  <c r="H1321" i="3"/>
  <c r="F1321" i="3" s="1"/>
  <c r="H1309" i="3"/>
  <c r="F1309" i="3" s="1"/>
  <c r="H1297" i="3"/>
  <c r="F1297" i="3" s="1"/>
  <c r="H1285" i="3"/>
  <c r="F1285" i="3" s="1"/>
  <c r="H1273" i="3"/>
  <c r="F1273" i="3" s="1"/>
  <c r="H1265" i="3"/>
  <c r="F1265" i="3" s="1"/>
  <c r="H1249" i="3"/>
  <c r="F1249" i="3" s="1"/>
  <c r="H1241" i="3"/>
  <c r="F1241" i="3" s="1"/>
  <c r="H1225" i="3"/>
  <c r="F1225" i="3" s="1"/>
  <c r="H1217" i="3"/>
  <c r="F1217" i="3" s="1"/>
  <c r="H1205" i="3"/>
  <c r="F1205" i="3" s="1"/>
  <c r="H1193" i="3"/>
  <c r="F1193" i="3" s="1"/>
  <c r="H1181" i="3"/>
  <c r="F1181" i="3" s="1"/>
  <c r="H1173" i="3"/>
  <c r="F1173" i="3" s="1"/>
  <c r="H1161" i="3"/>
  <c r="F1161" i="3" s="1"/>
  <c r="H1145" i="3"/>
  <c r="F1145" i="3" s="1"/>
  <c r="H1137" i="3"/>
  <c r="F1137" i="3" s="1"/>
  <c r="H1121" i="3"/>
  <c r="F1121" i="3" s="1"/>
  <c r="H1113" i="3"/>
  <c r="F1113" i="3" s="1"/>
  <c r="H1101" i="3"/>
  <c r="F1101" i="3" s="1"/>
  <c r="H1089" i="3"/>
  <c r="F1089" i="3" s="1"/>
  <c r="H1077" i="3"/>
  <c r="F1077" i="3" s="1"/>
  <c r="H1065" i="3"/>
  <c r="F1065" i="3" s="1"/>
  <c r="H1057" i="3"/>
  <c r="F1057" i="3" s="1"/>
  <c r="H1045" i="3"/>
  <c r="F1045" i="3" s="1"/>
  <c r="H1037" i="3"/>
  <c r="F1037" i="3" s="1"/>
  <c r="H1029" i="3"/>
  <c r="F1029" i="3" s="1"/>
  <c r="H1999" i="3"/>
  <c r="F1999" i="3" s="1"/>
  <c r="H1995" i="3"/>
  <c r="F1995" i="3" s="1"/>
  <c r="H1991" i="3"/>
  <c r="F1991" i="3" s="1"/>
  <c r="H1987" i="3"/>
  <c r="F1987" i="3" s="1"/>
  <c r="H1983" i="3"/>
  <c r="F1983" i="3" s="1"/>
  <c r="H1979" i="3"/>
  <c r="F1979" i="3" s="1"/>
  <c r="H1975" i="3"/>
  <c r="F1975" i="3" s="1"/>
  <c r="H1971" i="3"/>
  <c r="F1971" i="3" s="1"/>
  <c r="H1967" i="3"/>
  <c r="F1967" i="3" s="1"/>
  <c r="H1963" i="3"/>
  <c r="F1963" i="3" s="1"/>
  <c r="H1959" i="3"/>
  <c r="F1959" i="3" s="1"/>
  <c r="H1955" i="3"/>
  <c r="F1955" i="3" s="1"/>
  <c r="H1951" i="3"/>
  <c r="F1951" i="3" s="1"/>
  <c r="H1947" i="3"/>
  <c r="F1947" i="3" s="1"/>
  <c r="H1943" i="3"/>
  <c r="F1943" i="3" s="1"/>
  <c r="H1939" i="3"/>
  <c r="F1939" i="3" s="1"/>
  <c r="H1935" i="3"/>
  <c r="F1935" i="3" s="1"/>
  <c r="H1931" i="3"/>
  <c r="F1931" i="3" s="1"/>
  <c r="H1927" i="3"/>
  <c r="F1927" i="3" s="1"/>
  <c r="H1923" i="3"/>
  <c r="F1923" i="3" s="1"/>
  <c r="H1919" i="3"/>
  <c r="F1919" i="3" s="1"/>
  <c r="H1915" i="3"/>
  <c r="F1915" i="3" s="1"/>
  <c r="H1911" i="3"/>
  <c r="F1911" i="3" s="1"/>
  <c r="H1907" i="3"/>
  <c r="F1907" i="3" s="1"/>
  <c r="H1903" i="3"/>
  <c r="F1903" i="3" s="1"/>
  <c r="H1899" i="3"/>
  <c r="F1899" i="3" s="1"/>
  <c r="H1895" i="3"/>
  <c r="F1895" i="3" s="1"/>
  <c r="H1891" i="3"/>
  <c r="F1891" i="3" s="1"/>
  <c r="H1887" i="3"/>
  <c r="F1887" i="3" s="1"/>
  <c r="H1883" i="3"/>
  <c r="F1883" i="3" s="1"/>
  <c r="H1879" i="3"/>
  <c r="F1879" i="3" s="1"/>
  <c r="H1875" i="3"/>
  <c r="F1875" i="3" s="1"/>
  <c r="H1871" i="3"/>
  <c r="F1871" i="3" s="1"/>
  <c r="H1867" i="3"/>
  <c r="F1867" i="3" s="1"/>
  <c r="H1863" i="3"/>
  <c r="F1863" i="3" s="1"/>
  <c r="H1859" i="3"/>
  <c r="F1859" i="3" s="1"/>
  <c r="H1855" i="3"/>
  <c r="F1855" i="3" s="1"/>
  <c r="H1851" i="3"/>
  <c r="F1851" i="3" s="1"/>
  <c r="H1847" i="3"/>
  <c r="F1847" i="3" s="1"/>
  <c r="H1843" i="3"/>
  <c r="F1843" i="3" s="1"/>
  <c r="H1839" i="3"/>
  <c r="F1839" i="3" s="1"/>
  <c r="H1835" i="3"/>
  <c r="F1835" i="3" s="1"/>
  <c r="H1831" i="3"/>
  <c r="F1831" i="3" s="1"/>
  <c r="H1827" i="3"/>
  <c r="F1827" i="3" s="1"/>
  <c r="H1823" i="3"/>
  <c r="F1823" i="3" s="1"/>
  <c r="H1819" i="3"/>
  <c r="F1819" i="3" s="1"/>
  <c r="H1815" i="3"/>
  <c r="F1815" i="3" s="1"/>
  <c r="H1811" i="3"/>
  <c r="F1811" i="3" s="1"/>
  <c r="H1807" i="3"/>
  <c r="F1807" i="3" s="1"/>
  <c r="H1803" i="3"/>
  <c r="F1803" i="3" s="1"/>
  <c r="H1799" i="3"/>
  <c r="F1799" i="3" s="1"/>
  <c r="H1795" i="3"/>
  <c r="F1795" i="3" s="1"/>
  <c r="H1791" i="3"/>
  <c r="F1791" i="3" s="1"/>
  <c r="H1787" i="3"/>
  <c r="F1787" i="3" s="1"/>
  <c r="H1783" i="3"/>
  <c r="F1783" i="3" s="1"/>
  <c r="H1779" i="3"/>
  <c r="F1779" i="3" s="1"/>
  <c r="H1775" i="3"/>
  <c r="F1775" i="3" s="1"/>
  <c r="H1771" i="3"/>
  <c r="F1771" i="3" s="1"/>
  <c r="H1767" i="3"/>
  <c r="F1767" i="3" s="1"/>
  <c r="H1763" i="3"/>
  <c r="F1763" i="3" s="1"/>
  <c r="H1759" i="3"/>
  <c r="F1759" i="3" s="1"/>
  <c r="H1755" i="3"/>
  <c r="F1755" i="3" s="1"/>
  <c r="H1751" i="3"/>
  <c r="F1751" i="3" s="1"/>
  <c r="H1747" i="3"/>
  <c r="F1747" i="3" s="1"/>
  <c r="H1743" i="3"/>
  <c r="F1743" i="3" s="1"/>
  <c r="H1739" i="3"/>
  <c r="F1739" i="3" s="1"/>
  <c r="H1735" i="3"/>
  <c r="F1735" i="3" s="1"/>
  <c r="H1731" i="3"/>
  <c r="F1731" i="3" s="1"/>
  <c r="H1727" i="3"/>
  <c r="F1727" i="3" s="1"/>
  <c r="H1723" i="3"/>
  <c r="F1723" i="3" s="1"/>
  <c r="H1719" i="3"/>
  <c r="F1719" i="3" s="1"/>
  <c r="H1715" i="3"/>
  <c r="F1715" i="3" s="1"/>
  <c r="H1711" i="3"/>
  <c r="F1711" i="3" s="1"/>
  <c r="H1707" i="3"/>
  <c r="F1707" i="3" s="1"/>
  <c r="H1703" i="3"/>
  <c r="F1703" i="3" s="1"/>
  <c r="H1699" i="3"/>
  <c r="F1699" i="3" s="1"/>
  <c r="H1695" i="3"/>
  <c r="F1695" i="3" s="1"/>
  <c r="H1691" i="3"/>
  <c r="F1691" i="3" s="1"/>
  <c r="H1687" i="3"/>
  <c r="F1687" i="3" s="1"/>
  <c r="H1683" i="3"/>
  <c r="F1683" i="3" s="1"/>
  <c r="H1679" i="3"/>
  <c r="F1679" i="3" s="1"/>
  <c r="H1675" i="3"/>
  <c r="F1675" i="3" s="1"/>
  <c r="H1671" i="3"/>
  <c r="F1671" i="3" s="1"/>
  <c r="H1667" i="3"/>
  <c r="F1667" i="3" s="1"/>
  <c r="H1663" i="3"/>
  <c r="F1663" i="3" s="1"/>
  <c r="H1659" i="3"/>
  <c r="F1659" i="3" s="1"/>
  <c r="H1655" i="3"/>
  <c r="F1655" i="3" s="1"/>
  <c r="H1651" i="3"/>
  <c r="F1651" i="3" s="1"/>
  <c r="H1647" i="3"/>
  <c r="F1647" i="3" s="1"/>
  <c r="H1643" i="3"/>
  <c r="F1643" i="3" s="1"/>
  <c r="H1639" i="3"/>
  <c r="F1639" i="3" s="1"/>
  <c r="H1635" i="3"/>
  <c r="F1635" i="3" s="1"/>
  <c r="H1631" i="3"/>
  <c r="F1631" i="3" s="1"/>
  <c r="H1627" i="3"/>
  <c r="F1627" i="3" s="1"/>
  <c r="H1623" i="3"/>
  <c r="F1623" i="3" s="1"/>
  <c r="H1619" i="3"/>
  <c r="F1619" i="3" s="1"/>
  <c r="H1615" i="3"/>
  <c r="F1615" i="3" s="1"/>
  <c r="H1611" i="3"/>
  <c r="F1611" i="3" s="1"/>
  <c r="H1607" i="3"/>
  <c r="F1607" i="3" s="1"/>
  <c r="H1603" i="3"/>
  <c r="F1603" i="3" s="1"/>
  <c r="H1599" i="3"/>
  <c r="F1599" i="3" s="1"/>
  <c r="H1595" i="3"/>
  <c r="F1595" i="3" s="1"/>
  <c r="H1591" i="3"/>
  <c r="F1591" i="3" s="1"/>
  <c r="H1587" i="3"/>
  <c r="F1587" i="3" s="1"/>
  <c r="H1583" i="3"/>
  <c r="F1583" i="3" s="1"/>
  <c r="H1579" i="3"/>
  <c r="F1579" i="3" s="1"/>
  <c r="H1575" i="3"/>
  <c r="F1575" i="3" s="1"/>
  <c r="H1571" i="3"/>
  <c r="F1571" i="3" s="1"/>
  <c r="H1567" i="3"/>
  <c r="F1567" i="3" s="1"/>
  <c r="H1563" i="3"/>
  <c r="F1563" i="3" s="1"/>
  <c r="H1559" i="3"/>
  <c r="F1559" i="3" s="1"/>
  <c r="H1555" i="3"/>
  <c r="F1555" i="3" s="1"/>
  <c r="H1551" i="3"/>
  <c r="F1551" i="3" s="1"/>
  <c r="H1547" i="3"/>
  <c r="F1547" i="3" s="1"/>
  <c r="H1543" i="3"/>
  <c r="F1543" i="3" s="1"/>
  <c r="H1539" i="3"/>
  <c r="F1539" i="3" s="1"/>
  <c r="H1535" i="3"/>
  <c r="F1535" i="3" s="1"/>
  <c r="H1531" i="3"/>
  <c r="F1531" i="3" s="1"/>
  <c r="H1527" i="3"/>
  <c r="F1527" i="3" s="1"/>
  <c r="H1523" i="3"/>
  <c r="F1523" i="3" s="1"/>
  <c r="H1519" i="3"/>
  <c r="F1519" i="3" s="1"/>
  <c r="H1515" i="3"/>
  <c r="F1515" i="3" s="1"/>
  <c r="H1511" i="3"/>
  <c r="F1511" i="3" s="1"/>
  <c r="H1507" i="3"/>
  <c r="F1507" i="3" s="1"/>
  <c r="H1503" i="3"/>
  <c r="F1503" i="3" s="1"/>
  <c r="H1499" i="3"/>
  <c r="F1499" i="3" s="1"/>
  <c r="H1495" i="3"/>
  <c r="F1495" i="3" s="1"/>
  <c r="H1491" i="3"/>
  <c r="F1491" i="3" s="1"/>
  <c r="H1487" i="3"/>
  <c r="F1487" i="3" s="1"/>
  <c r="H1483" i="3"/>
  <c r="F1483" i="3" s="1"/>
  <c r="H1479" i="3"/>
  <c r="F1479" i="3" s="1"/>
  <c r="H1475" i="3"/>
  <c r="F1475" i="3" s="1"/>
  <c r="H1471" i="3"/>
  <c r="F1471" i="3" s="1"/>
  <c r="H1467" i="3"/>
  <c r="F1467" i="3" s="1"/>
  <c r="H1463" i="3"/>
  <c r="F1463" i="3" s="1"/>
  <c r="H1459" i="3"/>
  <c r="F1459" i="3" s="1"/>
  <c r="H1455" i="3"/>
  <c r="F1455" i="3" s="1"/>
  <c r="H1451" i="3"/>
  <c r="F1451" i="3" s="1"/>
  <c r="H1447" i="3"/>
  <c r="F1447" i="3" s="1"/>
  <c r="H1443" i="3"/>
  <c r="F1443" i="3" s="1"/>
  <c r="H1439" i="3"/>
  <c r="F1439" i="3" s="1"/>
  <c r="H1435" i="3"/>
  <c r="F1435" i="3" s="1"/>
  <c r="H1431" i="3"/>
  <c r="F1431" i="3" s="1"/>
  <c r="H1427" i="3"/>
  <c r="F1427" i="3" s="1"/>
  <c r="H1423" i="3"/>
  <c r="F1423" i="3" s="1"/>
  <c r="H1419" i="3"/>
  <c r="F1419" i="3" s="1"/>
  <c r="H1415" i="3"/>
  <c r="F1415" i="3" s="1"/>
  <c r="H1411" i="3"/>
  <c r="F1411" i="3" s="1"/>
  <c r="H1407" i="3"/>
  <c r="F1407" i="3" s="1"/>
  <c r="H1403" i="3"/>
  <c r="F1403" i="3" s="1"/>
  <c r="H1399" i="3"/>
  <c r="F1399" i="3" s="1"/>
  <c r="H1395" i="3"/>
  <c r="F1395" i="3" s="1"/>
  <c r="H1391" i="3"/>
  <c r="F1391" i="3" s="1"/>
  <c r="H1387" i="3"/>
  <c r="F1387" i="3" s="1"/>
  <c r="H1383" i="3"/>
  <c r="F1383" i="3" s="1"/>
  <c r="H1379" i="3"/>
  <c r="F1379" i="3" s="1"/>
  <c r="H1375" i="3"/>
  <c r="F1375" i="3" s="1"/>
  <c r="H1371" i="3"/>
  <c r="F1371" i="3" s="1"/>
  <c r="H1367" i="3"/>
  <c r="F1367" i="3" s="1"/>
  <c r="H1363" i="3"/>
  <c r="F1363" i="3" s="1"/>
  <c r="H1359" i="3"/>
  <c r="F1359" i="3" s="1"/>
  <c r="H1355" i="3"/>
  <c r="F1355" i="3" s="1"/>
  <c r="H1351" i="3"/>
  <c r="F1351" i="3" s="1"/>
  <c r="H1347" i="3"/>
  <c r="F1347" i="3" s="1"/>
  <c r="H1343" i="3"/>
  <c r="F1343" i="3" s="1"/>
  <c r="H1339" i="3"/>
  <c r="F1339" i="3" s="1"/>
  <c r="H1335" i="3"/>
  <c r="F1335" i="3" s="1"/>
  <c r="H1331" i="3"/>
  <c r="F1331" i="3" s="1"/>
  <c r="H1327" i="3"/>
  <c r="F1327" i="3" s="1"/>
  <c r="H1323" i="3"/>
  <c r="F1323" i="3" s="1"/>
  <c r="H1319" i="3"/>
  <c r="F1319" i="3" s="1"/>
  <c r="H1315" i="3"/>
  <c r="F1315" i="3" s="1"/>
  <c r="H1311" i="3"/>
  <c r="F1311" i="3" s="1"/>
  <c r="H1307" i="3"/>
  <c r="F1307" i="3" s="1"/>
  <c r="H1303" i="3"/>
  <c r="F1303" i="3" s="1"/>
  <c r="H1299" i="3"/>
  <c r="F1299" i="3" s="1"/>
  <c r="H1295" i="3"/>
  <c r="F1295" i="3" s="1"/>
  <c r="H1291" i="3"/>
  <c r="F1291" i="3" s="1"/>
  <c r="H1287" i="3"/>
  <c r="F1287" i="3" s="1"/>
  <c r="H1283" i="3"/>
  <c r="F1283" i="3" s="1"/>
  <c r="H1279" i="3"/>
  <c r="F1279" i="3" s="1"/>
  <c r="H1275" i="3"/>
  <c r="F1275" i="3" s="1"/>
  <c r="H1271" i="3"/>
  <c r="F1271" i="3" s="1"/>
  <c r="H1267" i="3"/>
  <c r="F1267" i="3" s="1"/>
  <c r="H1263" i="3"/>
  <c r="F1263" i="3" s="1"/>
  <c r="H1259" i="3"/>
  <c r="F1259" i="3" s="1"/>
  <c r="H1255" i="3"/>
  <c r="F1255" i="3" s="1"/>
  <c r="H1251" i="3"/>
  <c r="F1251" i="3" s="1"/>
  <c r="H1247" i="3"/>
  <c r="F1247" i="3" s="1"/>
  <c r="H1243" i="3"/>
  <c r="F1243" i="3" s="1"/>
  <c r="H1239" i="3"/>
  <c r="F1239" i="3" s="1"/>
  <c r="H1235" i="3"/>
  <c r="F1235" i="3" s="1"/>
  <c r="H1231" i="3"/>
  <c r="F1231" i="3" s="1"/>
  <c r="H1227" i="3"/>
  <c r="F1227" i="3" s="1"/>
  <c r="H1223" i="3"/>
  <c r="F1223" i="3" s="1"/>
  <c r="H1219" i="3"/>
  <c r="F1219" i="3" s="1"/>
  <c r="H1215" i="3"/>
  <c r="F1215" i="3" s="1"/>
  <c r="H1211" i="3"/>
  <c r="F1211" i="3" s="1"/>
  <c r="H1207" i="3"/>
  <c r="F1207" i="3" s="1"/>
  <c r="H1203" i="3"/>
  <c r="F1203" i="3" s="1"/>
  <c r="H1199" i="3"/>
  <c r="F1199" i="3" s="1"/>
  <c r="H1195" i="3"/>
  <c r="F1195" i="3" s="1"/>
  <c r="H1191" i="3"/>
  <c r="F1191" i="3" s="1"/>
  <c r="H1187" i="3"/>
  <c r="F1187" i="3" s="1"/>
  <c r="H1183" i="3"/>
  <c r="F1183" i="3" s="1"/>
  <c r="H1179" i="3"/>
  <c r="F1179" i="3" s="1"/>
  <c r="H1175" i="3"/>
  <c r="F1175" i="3" s="1"/>
  <c r="H1171" i="3"/>
  <c r="F1171" i="3" s="1"/>
  <c r="H1167" i="3"/>
  <c r="F1167" i="3" s="1"/>
  <c r="H1163" i="3"/>
  <c r="F1163" i="3" s="1"/>
  <c r="H1159" i="3"/>
  <c r="F1159" i="3" s="1"/>
  <c r="H1155" i="3"/>
  <c r="F1155" i="3" s="1"/>
  <c r="H1151" i="3"/>
  <c r="F1151" i="3" s="1"/>
  <c r="H1147" i="3"/>
  <c r="F1147" i="3" s="1"/>
  <c r="H1143" i="3"/>
  <c r="F1143" i="3" s="1"/>
  <c r="H1139" i="3"/>
  <c r="F1139" i="3" s="1"/>
  <c r="H1135" i="3"/>
  <c r="F1135" i="3" s="1"/>
  <c r="H1993" i="3"/>
  <c r="F1993" i="3" s="1"/>
  <c r="H1981" i="3"/>
  <c r="F1981" i="3" s="1"/>
  <c r="H1969" i="3"/>
  <c r="F1969" i="3" s="1"/>
  <c r="H1957" i="3"/>
  <c r="F1957" i="3" s="1"/>
  <c r="H1945" i="3"/>
  <c r="F1945" i="3" s="1"/>
  <c r="H1933" i="3"/>
  <c r="F1933" i="3" s="1"/>
  <c r="H1921" i="3"/>
  <c r="F1921" i="3" s="1"/>
  <c r="H1909" i="3"/>
  <c r="F1909" i="3" s="1"/>
  <c r="H1897" i="3"/>
  <c r="F1897" i="3" s="1"/>
  <c r="H1885" i="3"/>
  <c r="F1885" i="3" s="1"/>
  <c r="H1873" i="3"/>
  <c r="F1873" i="3" s="1"/>
  <c r="H1861" i="3"/>
  <c r="F1861" i="3" s="1"/>
  <c r="H1849" i="3"/>
  <c r="F1849" i="3" s="1"/>
  <c r="H1829" i="3"/>
  <c r="F1829" i="3" s="1"/>
  <c r="H1817" i="3"/>
  <c r="F1817" i="3" s="1"/>
  <c r="H1805" i="3"/>
  <c r="F1805" i="3" s="1"/>
  <c r="H1793" i="3"/>
  <c r="F1793" i="3" s="1"/>
  <c r="H1781" i="3"/>
  <c r="F1781" i="3" s="1"/>
  <c r="H1769" i="3"/>
  <c r="F1769" i="3" s="1"/>
  <c r="H1757" i="3"/>
  <c r="F1757" i="3" s="1"/>
  <c r="H1745" i="3"/>
  <c r="F1745" i="3" s="1"/>
  <c r="H1733" i="3"/>
  <c r="F1733" i="3" s="1"/>
  <c r="H1721" i="3"/>
  <c r="F1721" i="3" s="1"/>
  <c r="H1709" i="3"/>
  <c r="F1709" i="3" s="1"/>
  <c r="H1697" i="3"/>
  <c r="F1697" i="3" s="1"/>
  <c r="H1681" i="3"/>
  <c r="F1681" i="3" s="1"/>
  <c r="H1669" i="3"/>
  <c r="F1669" i="3" s="1"/>
  <c r="H1657" i="3"/>
  <c r="F1657" i="3" s="1"/>
  <c r="H1645" i="3"/>
  <c r="F1645" i="3" s="1"/>
  <c r="H1633" i="3"/>
  <c r="F1633" i="3" s="1"/>
  <c r="H1621" i="3"/>
  <c r="F1621" i="3" s="1"/>
  <c r="H1609" i="3"/>
  <c r="F1609" i="3" s="1"/>
  <c r="H1597" i="3"/>
  <c r="F1597" i="3" s="1"/>
  <c r="H1585" i="3"/>
  <c r="F1585" i="3" s="1"/>
  <c r="H1565" i="3"/>
  <c r="F1565" i="3" s="1"/>
  <c r="H1557" i="3"/>
  <c r="F1557" i="3" s="1"/>
  <c r="H1549" i="3"/>
  <c r="F1549" i="3" s="1"/>
  <c r="H1537" i="3"/>
  <c r="F1537" i="3" s="1"/>
  <c r="H1525" i="3"/>
  <c r="F1525" i="3" s="1"/>
  <c r="H1513" i="3"/>
  <c r="F1513" i="3" s="1"/>
  <c r="H1501" i="3"/>
  <c r="F1501" i="3" s="1"/>
  <c r="H1485" i="3"/>
  <c r="F1485" i="3" s="1"/>
  <c r="H1469" i="3"/>
  <c r="F1469" i="3" s="1"/>
  <c r="H1457" i="3"/>
  <c r="F1457" i="3" s="1"/>
  <c r="H1445" i="3"/>
  <c r="F1445" i="3" s="1"/>
  <c r="H1433" i="3"/>
  <c r="F1433" i="3" s="1"/>
  <c r="H1421" i="3"/>
  <c r="F1421" i="3" s="1"/>
  <c r="H1409" i="3"/>
  <c r="F1409" i="3" s="1"/>
  <c r="H1397" i="3"/>
  <c r="F1397" i="3" s="1"/>
  <c r="H1385" i="3"/>
  <c r="F1385" i="3" s="1"/>
  <c r="H1373" i="3"/>
  <c r="F1373" i="3" s="1"/>
  <c r="H1361" i="3"/>
  <c r="F1361" i="3" s="1"/>
  <c r="H1345" i="3"/>
  <c r="F1345" i="3" s="1"/>
  <c r="H1329" i="3"/>
  <c r="F1329" i="3" s="1"/>
  <c r="H1317" i="3"/>
  <c r="F1317" i="3" s="1"/>
  <c r="H1305" i="3"/>
  <c r="F1305" i="3" s="1"/>
  <c r="H1293" i="3"/>
  <c r="F1293" i="3" s="1"/>
  <c r="H1281" i="3"/>
  <c r="F1281" i="3" s="1"/>
  <c r="H1269" i="3"/>
  <c r="F1269" i="3" s="1"/>
  <c r="H1257" i="3"/>
  <c r="F1257" i="3" s="1"/>
  <c r="H1245" i="3"/>
  <c r="F1245" i="3" s="1"/>
  <c r="H1233" i="3"/>
  <c r="F1233" i="3" s="1"/>
  <c r="H1221" i="3"/>
  <c r="F1221" i="3" s="1"/>
  <c r="H1209" i="3"/>
  <c r="F1209" i="3" s="1"/>
  <c r="H1197" i="3"/>
  <c r="F1197" i="3" s="1"/>
  <c r="H1185" i="3"/>
  <c r="F1185" i="3" s="1"/>
  <c r="H1169" i="3"/>
  <c r="F1169" i="3" s="1"/>
  <c r="H1153" i="3"/>
  <c r="F1153" i="3" s="1"/>
  <c r="H1141" i="3"/>
  <c r="F1141" i="3" s="1"/>
  <c r="H1129" i="3"/>
  <c r="F1129" i="3" s="1"/>
  <c r="H1117" i="3"/>
  <c r="F1117" i="3" s="1"/>
  <c r="H1105" i="3"/>
  <c r="F1105" i="3" s="1"/>
  <c r="H1093" i="3"/>
  <c r="F1093" i="3" s="1"/>
  <c r="H1081" i="3"/>
  <c r="F1081" i="3" s="1"/>
  <c r="H1069" i="3"/>
  <c r="F1069" i="3" s="1"/>
  <c r="H1025" i="3"/>
  <c r="F1025" i="3" s="1"/>
  <c r="H1998" i="3"/>
  <c r="F1998" i="3" s="1"/>
  <c r="H1994" i="3"/>
  <c r="F1994" i="3" s="1"/>
  <c r="H1990" i="3"/>
  <c r="F1990" i="3" s="1"/>
  <c r="H1986" i="3"/>
  <c r="F1986" i="3" s="1"/>
  <c r="H1982" i="3"/>
  <c r="F1982" i="3" s="1"/>
  <c r="H1978" i="3"/>
  <c r="F1978" i="3" s="1"/>
  <c r="H1974" i="3"/>
  <c r="F1974" i="3" s="1"/>
  <c r="H1970" i="3"/>
  <c r="F1970" i="3" s="1"/>
  <c r="H1966" i="3"/>
  <c r="F1966" i="3" s="1"/>
  <c r="H1962" i="3"/>
  <c r="F1962" i="3" s="1"/>
  <c r="H1958" i="3"/>
  <c r="F1958" i="3" s="1"/>
  <c r="H1954" i="3"/>
  <c r="F1954" i="3" s="1"/>
  <c r="H1950" i="3"/>
  <c r="F1950" i="3" s="1"/>
  <c r="H1946" i="3"/>
  <c r="F1946" i="3" s="1"/>
  <c r="H1942" i="3"/>
  <c r="F1942" i="3" s="1"/>
  <c r="H1938" i="3"/>
  <c r="F1938" i="3" s="1"/>
  <c r="H1934" i="3"/>
  <c r="F1934" i="3" s="1"/>
  <c r="H1930" i="3"/>
  <c r="F1930" i="3" s="1"/>
  <c r="H1926" i="3"/>
  <c r="F1926" i="3" s="1"/>
  <c r="H1922" i="3"/>
  <c r="F1922" i="3" s="1"/>
  <c r="H1918" i="3"/>
  <c r="F1918" i="3" s="1"/>
  <c r="H1914" i="3"/>
  <c r="F1914" i="3" s="1"/>
  <c r="H1910" i="3"/>
  <c r="F1910" i="3" s="1"/>
  <c r="H1906" i="3"/>
  <c r="F1906" i="3" s="1"/>
  <c r="H1902" i="3"/>
  <c r="F1902" i="3" s="1"/>
  <c r="H1898" i="3"/>
  <c r="F1898" i="3" s="1"/>
  <c r="H1894" i="3"/>
  <c r="F1894" i="3" s="1"/>
  <c r="H1890" i="3"/>
  <c r="F1890" i="3" s="1"/>
  <c r="H1886" i="3"/>
  <c r="F1886" i="3" s="1"/>
  <c r="H1882" i="3"/>
  <c r="F1882" i="3" s="1"/>
  <c r="H1878" i="3"/>
  <c r="F1878" i="3" s="1"/>
  <c r="H1874" i="3"/>
  <c r="F1874" i="3" s="1"/>
  <c r="H1870" i="3"/>
  <c r="F1870" i="3" s="1"/>
  <c r="H1866" i="3"/>
  <c r="F1866" i="3" s="1"/>
  <c r="H1862" i="3"/>
  <c r="F1862" i="3" s="1"/>
  <c r="H1858" i="3"/>
  <c r="F1858" i="3" s="1"/>
  <c r="H1854" i="3"/>
  <c r="F1854" i="3" s="1"/>
  <c r="H1850" i="3"/>
  <c r="F1850" i="3" s="1"/>
  <c r="H1846" i="3"/>
  <c r="F1846" i="3" s="1"/>
  <c r="H1842" i="3"/>
  <c r="F1842" i="3" s="1"/>
  <c r="H1838" i="3"/>
  <c r="F1838" i="3" s="1"/>
  <c r="H1834" i="3"/>
  <c r="F1834" i="3" s="1"/>
  <c r="H1830" i="3"/>
  <c r="F1830" i="3" s="1"/>
  <c r="H1826" i="3"/>
  <c r="F1826" i="3" s="1"/>
  <c r="H1822" i="3"/>
  <c r="F1822" i="3" s="1"/>
  <c r="H1818" i="3"/>
  <c r="F1818" i="3" s="1"/>
  <c r="H1814" i="3"/>
  <c r="F1814" i="3" s="1"/>
  <c r="H1810" i="3"/>
  <c r="F1810" i="3" s="1"/>
  <c r="H1806" i="3"/>
  <c r="F1806" i="3" s="1"/>
  <c r="H1802" i="3"/>
  <c r="F1802" i="3" s="1"/>
  <c r="H1798" i="3"/>
  <c r="F1798" i="3" s="1"/>
  <c r="H1794" i="3"/>
  <c r="F1794" i="3" s="1"/>
  <c r="H1790" i="3"/>
  <c r="F1790" i="3" s="1"/>
  <c r="H1786" i="3"/>
  <c r="F1786" i="3" s="1"/>
  <c r="H1782" i="3"/>
  <c r="F1782" i="3" s="1"/>
  <c r="H1778" i="3"/>
  <c r="F1778" i="3" s="1"/>
  <c r="H1774" i="3"/>
  <c r="F1774" i="3" s="1"/>
  <c r="H1770" i="3"/>
  <c r="F1770" i="3" s="1"/>
  <c r="H1766" i="3"/>
  <c r="F1766" i="3" s="1"/>
  <c r="H1762" i="3"/>
  <c r="F1762" i="3" s="1"/>
  <c r="H1758" i="3"/>
  <c r="F1758" i="3" s="1"/>
  <c r="H1754" i="3"/>
  <c r="F1754" i="3" s="1"/>
  <c r="H1750" i="3"/>
  <c r="F1750" i="3" s="1"/>
  <c r="H1746" i="3"/>
  <c r="F1746" i="3" s="1"/>
  <c r="H1742" i="3"/>
  <c r="F1742" i="3" s="1"/>
  <c r="H1738" i="3"/>
  <c r="F1738" i="3" s="1"/>
  <c r="H1734" i="3"/>
  <c r="F1734" i="3" s="1"/>
  <c r="H1730" i="3"/>
  <c r="F1730" i="3" s="1"/>
  <c r="H1726" i="3"/>
  <c r="F1726" i="3" s="1"/>
  <c r="H1722" i="3"/>
  <c r="F1722" i="3" s="1"/>
  <c r="H1718" i="3"/>
  <c r="F1718" i="3" s="1"/>
  <c r="H1714" i="3"/>
  <c r="F1714" i="3" s="1"/>
  <c r="H1710" i="3"/>
  <c r="F1710" i="3" s="1"/>
  <c r="H1706" i="3"/>
  <c r="F1706" i="3" s="1"/>
  <c r="H1702" i="3"/>
  <c r="F1702" i="3" s="1"/>
  <c r="H1698" i="3"/>
  <c r="F1698" i="3" s="1"/>
  <c r="H1694" i="3"/>
  <c r="F1694" i="3" s="1"/>
  <c r="H1690" i="3"/>
  <c r="F1690" i="3" s="1"/>
  <c r="H1686" i="3"/>
  <c r="F1686" i="3" s="1"/>
  <c r="H1682" i="3"/>
  <c r="F1682" i="3" s="1"/>
  <c r="H1678" i="3"/>
  <c r="F1678" i="3" s="1"/>
  <c r="H1674" i="3"/>
  <c r="F1674" i="3" s="1"/>
  <c r="H1670" i="3"/>
  <c r="F1670" i="3" s="1"/>
  <c r="H1666" i="3"/>
  <c r="F1666" i="3" s="1"/>
  <c r="H1662" i="3"/>
  <c r="F1662" i="3" s="1"/>
  <c r="H1658" i="3"/>
  <c r="F1658" i="3" s="1"/>
  <c r="H1654" i="3"/>
  <c r="F1654" i="3" s="1"/>
  <c r="H1650" i="3"/>
  <c r="F1650" i="3" s="1"/>
  <c r="H1646" i="3"/>
  <c r="F1646" i="3" s="1"/>
  <c r="H1642" i="3"/>
  <c r="F1642" i="3" s="1"/>
  <c r="H1638" i="3"/>
  <c r="F1638" i="3" s="1"/>
  <c r="H1634" i="3"/>
  <c r="F1634" i="3" s="1"/>
  <c r="H1630" i="3"/>
  <c r="F1630" i="3" s="1"/>
  <c r="H1626" i="3"/>
  <c r="F1626" i="3" s="1"/>
  <c r="H1622" i="3"/>
  <c r="F1622" i="3" s="1"/>
  <c r="H1618" i="3"/>
  <c r="F1618" i="3" s="1"/>
  <c r="H1614" i="3"/>
  <c r="F1614" i="3" s="1"/>
  <c r="H1610" i="3"/>
  <c r="F1610" i="3" s="1"/>
  <c r="H1606" i="3"/>
  <c r="F1606" i="3" s="1"/>
  <c r="H1602" i="3"/>
  <c r="F1602" i="3" s="1"/>
  <c r="H1598" i="3"/>
  <c r="F1598" i="3" s="1"/>
  <c r="H1594" i="3"/>
  <c r="F1594" i="3" s="1"/>
  <c r="H1590" i="3"/>
  <c r="F1590" i="3" s="1"/>
  <c r="H1586" i="3"/>
  <c r="F1586" i="3" s="1"/>
  <c r="H1582" i="3"/>
  <c r="F1582" i="3" s="1"/>
  <c r="H1578" i="3"/>
  <c r="F1578" i="3" s="1"/>
  <c r="H1574" i="3"/>
  <c r="F1574" i="3" s="1"/>
  <c r="H1570" i="3"/>
  <c r="F1570" i="3" s="1"/>
  <c r="H1566" i="3"/>
  <c r="F1566" i="3" s="1"/>
  <c r="H1562" i="3"/>
  <c r="F1562" i="3" s="1"/>
  <c r="H1558" i="3"/>
  <c r="F1558" i="3" s="1"/>
  <c r="H1554" i="3"/>
  <c r="F1554" i="3" s="1"/>
  <c r="H1550" i="3"/>
  <c r="F1550" i="3" s="1"/>
  <c r="H1546" i="3"/>
  <c r="F1546" i="3" s="1"/>
  <c r="H1542" i="3"/>
  <c r="F1542" i="3" s="1"/>
  <c r="H1538" i="3"/>
  <c r="F1538" i="3" s="1"/>
  <c r="H1534" i="3"/>
  <c r="F1534" i="3" s="1"/>
  <c r="H1530" i="3"/>
  <c r="F1530" i="3" s="1"/>
  <c r="H1526" i="3"/>
  <c r="F1526" i="3" s="1"/>
  <c r="H1522" i="3"/>
  <c r="F1522" i="3" s="1"/>
  <c r="H1518" i="3"/>
  <c r="F1518" i="3" s="1"/>
  <c r="H1514" i="3"/>
  <c r="F1514" i="3" s="1"/>
  <c r="H1510" i="3"/>
  <c r="F1510" i="3" s="1"/>
  <c r="H1506" i="3"/>
  <c r="F1506" i="3" s="1"/>
  <c r="H1502" i="3"/>
  <c r="F1502" i="3" s="1"/>
  <c r="H1498" i="3"/>
  <c r="F1498" i="3" s="1"/>
  <c r="H1494" i="3"/>
  <c r="F1494" i="3" s="1"/>
  <c r="H1490" i="3"/>
  <c r="F1490" i="3" s="1"/>
  <c r="H1486" i="3"/>
  <c r="F1486" i="3" s="1"/>
  <c r="H1482" i="3"/>
  <c r="F1482" i="3" s="1"/>
  <c r="H1478" i="3"/>
  <c r="F1478" i="3" s="1"/>
  <c r="H1474" i="3"/>
  <c r="F1474" i="3" s="1"/>
  <c r="H1470" i="3"/>
  <c r="F1470" i="3" s="1"/>
  <c r="H1466" i="3"/>
  <c r="F1466" i="3" s="1"/>
  <c r="H1462" i="3"/>
  <c r="F1462" i="3" s="1"/>
  <c r="H1458" i="3"/>
  <c r="F1458" i="3" s="1"/>
  <c r="H1454" i="3"/>
  <c r="F1454" i="3" s="1"/>
  <c r="H1450" i="3"/>
  <c r="F1450" i="3" s="1"/>
  <c r="H1446" i="3"/>
  <c r="F1446" i="3" s="1"/>
  <c r="H1442" i="3"/>
  <c r="F1442" i="3" s="1"/>
  <c r="H1438" i="3"/>
  <c r="F1438" i="3" s="1"/>
  <c r="H1434" i="3"/>
  <c r="F1434" i="3" s="1"/>
  <c r="H1430" i="3"/>
  <c r="F1430" i="3" s="1"/>
  <c r="H1426" i="3"/>
  <c r="F1426" i="3" s="1"/>
  <c r="H1422" i="3"/>
  <c r="F1422" i="3" s="1"/>
  <c r="H1418" i="3"/>
  <c r="F1418" i="3" s="1"/>
  <c r="H1414" i="3"/>
  <c r="F1414" i="3" s="1"/>
  <c r="H1410" i="3"/>
  <c r="F1410" i="3" s="1"/>
  <c r="H1406" i="3"/>
  <c r="F1406" i="3" s="1"/>
  <c r="H1402" i="3"/>
  <c r="F1402" i="3" s="1"/>
  <c r="H1398" i="3"/>
  <c r="F1398" i="3" s="1"/>
  <c r="H1394" i="3"/>
  <c r="F1394" i="3" s="1"/>
  <c r="H1390" i="3"/>
  <c r="F1390" i="3" s="1"/>
  <c r="H1386" i="3"/>
  <c r="F1386" i="3" s="1"/>
  <c r="H1382" i="3"/>
  <c r="F1382" i="3" s="1"/>
  <c r="H1378" i="3"/>
  <c r="F1378" i="3" s="1"/>
  <c r="H1374" i="3"/>
  <c r="F1374" i="3" s="1"/>
  <c r="H1370" i="3"/>
  <c r="F1370" i="3" s="1"/>
  <c r="H1366" i="3"/>
  <c r="F1366" i="3" s="1"/>
  <c r="H1362" i="3"/>
  <c r="F1362" i="3" s="1"/>
  <c r="H1358" i="3"/>
  <c r="F1358" i="3" s="1"/>
  <c r="H1354" i="3"/>
  <c r="F1354" i="3" s="1"/>
  <c r="H1350" i="3"/>
  <c r="F1350" i="3" s="1"/>
  <c r="H1346" i="3"/>
  <c r="F1346" i="3" s="1"/>
  <c r="H1342" i="3"/>
  <c r="F1342" i="3" s="1"/>
  <c r="H1338" i="3"/>
  <c r="F1338" i="3" s="1"/>
  <c r="H1334" i="3"/>
  <c r="F1334" i="3" s="1"/>
  <c r="H1330" i="3"/>
  <c r="F1330" i="3" s="1"/>
  <c r="H1326" i="3"/>
  <c r="F1326" i="3" s="1"/>
  <c r="H1322" i="3"/>
  <c r="F1322" i="3" s="1"/>
  <c r="H1318" i="3"/>
  <c r="F1318" i="3" s="1"/>
  <c r="H1314" i="3"/>
  <c r="F1314" i="3" s="1"/>
  <c r="H1310" i="3"/>
  <c r="F1310" i="3" s="1"/>
  <c r="H1306" i="3"/>
  <c r="F1306" i="3" s="1"/>
  <c r="H1302" i="3"/>
  <c r="F1302" i="3" s="1"/>
  <c r="H1298" i="3"/>
  <c r="F1298" i="3" s="1"/>
  <c r="H1294" i="3"/>
  <c r="F1294" i="3" s="1"/>
  <c r="H1290" i="3"/>
  <c r="F1290" i="3" s="1"/>
  <c r="H1286" i="3"/>
  <c r="F1286" i="3" s="1"/>
  <c r="H1282" i="3"/>
  <c r="F1282" i="3" s="1"/>
  <c r="H1278" i="3"/>
  <c r="F1278" i="3" s="1"/>
  <c r="H1274" i="3"/>
  <c r="F1274" i="3" s="1"/>
  <c r="H1270" i="3"/>
  <c r="F1270" i="3" s="1"/>
  <c r="H1266" i="3"/>
  <c r="F1266" i="3" s="1"/>
  <c r="H1262" i="3"/>
  <c r="F1262" i="3" s="1"/>
  <c r="H1258" i="3"/>
  <c r="F1258" i="3" s="1"/>
  <c r="H1254" i="3"/>
  <c r="F1254" i="3" s="1"/>
  <c r="H1250" i="3"/>
  <c r="F1250" i="3" s="1"/>
  <c r="H1246" i="3"/>
  <c r="F1246" i="3" s="1"/>
  <c r="H1242" i="3"/>
  <c r="F1242" i="3" s="1"/>
  <c r="H1238" i="3"/>
  <c r="F1238" i="3" s="1"/>
  <c r="H1234" i="3"/>
  <c r="F1234" i="3" s="1"/>
  <c r="H1230" i="3"/>
  <c r="F1230" i="3" s="1"/>
  <c r="H1226" i="3"/>
  <c r="F1226" i="3" s="1"/>
  <c r="H1222" i="3"/>
  <c r="F1222" i="3" s="1"/>
  <c r="H1218" i="3"/>
  <c r="F1218" i="3" s="1"/>
  <c r="H1214" i="3"/>
  <c r="F1214" i="3" s="1"/>
  <c r="H1210" i="3"/>
  <c r="F1210" i="3" s="1"/>
  <c r="H1206" i="3"/>
  <c r="F1206" i="3" s="1"/>
  <c r="H1202" i="3"/>
  <c r="F1202" i="3" s="1"/>
  <c r="H1198" i="3"/>
  <c r="F1198" i="3" s="1"/>
  <c r="H1194" i="3"/>
  <c r="F1194" i="3" s="1"/>
  <c r="H1190" i="3"/>
  <c r="F1190" i="3" s="1"/>
  <c r="H1186" i="3"/>
  <c r="F1186" i="3" s="1"/>
  <c r="H1182" i="3"/>
  <c r="F1182" i="3" s="1"/>
  <c r="H1178" i="3"/>
  <c r="F1178" i="3" s="1"/>
  <c r="H1174" i="3"/>
  <c r="F1174" i="3" s="1"/>
  <c r="H1170" i="3"/>
  <c r="F1170" i="3" s="1"/>
  <c r="H1166" i="3"/>
  <c r="F1166" i="3" s="1"/>
  <c r="H1162" i="3"/>
  <c r="F1162" i="3" s="1"/>
  <c r="H1158" i="3"/>
  <c r="F1158" i="3" s="1"/>
  <c r="H1154" i="3"/>
  <c r="F1154" i="3" s="1"/>
  <c r="H1150" i="3"/>
  <c r="F1150" i="3" s="1"/>
  <c r="H1146" i="3"/>
  <c r="F1146" i="3" s="1"/>
  <c r="H1142" i="3"/>
  <c r="F1142" i="3" s="1"/>
  <c r="H1138" i="3"/>
  <c r="F1138" i="3" s="1"/>
  <c r="H1017" i="3"/>
  <c r="F1017" i="3" s="1"/>
  <c r="H1013" i="3"/>
  <c r="F1013" i="3" s="1"/>
  <c r="H1009" i="3"/>
  <c r="F1009" i="3" s="1"/>
  <c r="H1005" i="3"/>
  <c r="F1005" i="3" s="1"/>
  <c r="H1001" i="3"/>
  <c r="F1001" i="3" s="1"/>
  <c r="H997" i="3"/>
  <c r="F997" i="3" s="1"/>
  <c r="H993" i="3"/>
  <c r="F993" i="3" s="1"/>
  <c r="H989" i="3"/>
  <c r="F989" i="3" s="1"/>
  <c r="H985" i="3"/>
  <c r="F985" i="3" s="1"/>
  <c r="H981" i="3"/>
  <c r="F981" i="3" s="1"/>
  <c r="H977" i="3"/>
  <c r="F977" i="3" s="1"/>
  <c r="H973" i="3"/>
  <c r="F973" i="3" s="1"/>
  <c r="H969" i="3"/>
  <c r="F969" i="3" s="1"/>
  <c r="H965" i="3"/>
  <c r="F965" i="3" s="1"/>
  <c r="H961" i="3"/>
  <c r="F961" i="3" s="1"/>
  <c r="H957" i="3"/>
  <c r="F957" i="3" s="1"/>
  <c r="H953" i="3"/>
  <c r="F953" i="3" s="1"/>
  <c r="H949" i="3"/>
  <c r="F949" i="3" s="1"/>
  <c r="H945" i="3"/>
  <c r="F945" i="3" s="1"/>
  <c r="H941" i="3"/>
  <c r="F941" i="3" s="1"/>
  <c r="H937" i="3"/>
  <c r="F937" i="3" s="1"/>
  <c r="H933" i="3"/>
  <c r="F933" i="3" s="1"/>
  <c r="H929" i="3"/>
  <c r="F929" i="3" s="1"/>
  <c r="H925" i="3"/>
  <c r="F925" i="3" s="1"/>
  <c r="H921" i="3"/>
  <c r="F921" i="3" s="1"/>
  <c r="H917" i="3"/>
  <c r="F917" i="3" s="1"/>
  <c r="H913" i="3"/>
  <c r="F913" i="3" s="1"/>
  <c r="H909" i="3"/>
  <c r="F909" i="3" s="1"/>
  <c r="H905" i="3"/>
  <c r="F905" i="3" s="1"/>
  <c r="H901" i="3"/>
  <c r="F901" i="3" s="1"/>
  <c r="H897" i="3"/>
  <c r="F897" i="3" s="1"/>
  <c r="H893" i="3"/>
  <c r="F893" i="3" s="1"/>
  <c r="H889" i="3"/>
  <c r="F889" i="3" s="1"/>
  <c r="H885" i="3"/>
  <c r="F885" i="3" s="1"/>
  <c r="H881" i="3"/>
  <c r="F881" i="3" s="1"/>
  <c r="H877" i="3"/>
  <c r="F877" i="3" s="1"/>
  <c r="H873" i="3"/>
  <c r="F873" i="3" s="1"/>
  <c r="H869" i="3"/>
  <c r="F869" i="3" s="1"/>
  <c r="H865" i="3"/>
  <c r="F865" i="3" s="1"/>
  <c r="H861" i="3"/>
  <c r="F861" i="3" s="1"/>
  <c r="H857" i="3"/>
  <c r="F857" i="3" s="1"/>
  <c r="H853" i="3"/>
  <c r="F853" i="3" s="1"/>
  <c r="H849" i="3"/>
  <c r="F849" i="3" s="1"/>
  <c r="H845" i="3"/>
  <c r="F845" i="3" s="1"/>
  <c r="H841" i="3"/>
  <c r="F841" i="3" s="1"/>
  <c r="H837" i="3"/>
  <c r="F837" i="3" s="1"/>
  <c r="H833" i="3"/>
  <c r="F833" i="3" s="1"/>
  <c r="H829" i="3"/>
  <c r="F829" i="3" s="1"/>
  <c r="H825" i="3"/>
  <c r="F825" i="3" s="1"/>
  <c r="H821" i="3"/>
  <c r="F821" i="3" s="1"/>
  <c r="H817" i="3"/>
  <c r="F817" i="3" s="1"/>
  <c r="H813" i="3"/>
  <c r="F813" i="3" s="1"/>
  <c r="H809" i="3"/>
  <c r="F809" i="3" s="1"/>
  <c r="H805" i="3"/>
  <c r="F805" i="3" s="1"/>
  <c r="H801" i="3"/>
  <c r="F801" i="3" s="1"/>
  <c r="H797" i="3"/>
  <c r="F797" i="3" s="1"/>
  <c r="H793" i="3"/>
  <c r="F793" i="3" s="1"/>
  <c r="H789" i="3"/>
  <c r="F789" i="3" s="1"/>
  <c r="H785" i="3"/>
  <c r="F785" i="3" s="1"/>
  <c r="H781" i="3"/>
  <c r="F781" i="3" s="1"/>
  <c r="H777" i="3"/>
  <c r="F777" i="3" s="1"/>
  <c r="H773" i="3"/>
  <c r="F773" i="3" s="1"/>
  <c r="H769" i="3"/>
  <c r="F769" i="3" s="1"/>
  <c r="H765" i="3"/>
  <c r="F765" i="3" s="1"/>
  <c r="H761" i="3"/>
  <c r="F761" i="3" s="1"/>
  <c r="H757" i="3"/>
  <c r="F757" i="3" s="1"/>
  <c r="H753" i="3"/>
  <c r="F753" i="3" s="1"/>
  <c r="H749" i="3"/>
  <c r="F749" i="3" s="1"/>
  <c r="H745" i="3"/>
  <c r="F745" i="3" s="1"/>
  <c r="H741" i="3"/>
  <c r="F741" i="3" s="1"/>
  <c r="H737" i="3"/>
  <c r="F737" i="3" s="1"/>
  <c r="H733" i="3"/>
  <c r="F733" i="3" s="1"/>
  <c r="H729" i="3"/>
  <c r="F729" i="3" s="1"/>
  <c r="H725" i="3"/>
  <c r="F725" i="3" s="1"/>
  <c r="H721" i="3"/>
  <c r="F721" i="3" s="1"/>
  <c r="H717" i="3"/>
  <c r="F717" i="3" s="1"/>
  <c r="H713" i="3"/>
  <c r="F713" i="3" s="1"/>
  <c r="H709" i="3"/>
  <c r="F709" i="3" s="1"/>
  <c r="H705" i="3"/>
  <c r="F705" i="3" s="1"/>
  <c r="H701" i="3"/>
  <c r="F701" i="3" s="1"/>
  <c r="H697" i="3"/>
  <c r="F697" i="3" s="1"/>
  <c r="H693" i="3"/>
  <c r="F693" i="3" s="1"/>
  <c r="H689" i="3"/>
  <c r="F689" i="3" s="1"/>
  <c r="H685" i="3"/>
  <c r="F685" i="3" s="1"/>
  <c r="H681" i="3"/>
  <c r="F681" i="3" s="1"/>
  <c r="H677" i="3"/>
  <c r="F677" i="3" s="1"/>
  <c r="H673" i="3"/>
  <c r="F673" i="3" s="1"/>
  <c r="H669" i="3"/>
  <c r="F669" i="3" s="1"/>
  <c r="H665" i="3"/>
  <c r="F665" i="3" s="1"/>
  <c r="H661" i="3"/>
  <c r="F661" i="3" s="1"/>
  <c r="H657" i="3"/>
  <c r="F657" i="3" s="1"/>
  <c r="H653" i="3"/>
  <c r="F653" i="3" s="1"/>
  <c r="H649" i="3"/>
  <c r="F649" i="3" s="1"/>
  <c r="H645" i="3"/>
  <c r="F645" i="3" s="1"/>
  <c r="H641" i="3"/>
  <c r="F641" i="3" s="1"/>
  <c r="H637" i="3"/>
  <c r="F637" i="3" s="1"/>
  <c r="H633" i="3"/>
  <c r="F633" i="3" s="1"/>
  <c r="H629" i="3"/>
  <c r="F629" i="3" s="1"/>
  <c r="H625" i="3"/>
  <c r="F625" i="3" s="1"/>
  <c r="H621" i="3"/>
  <c r="F621" i="3" s="1"/>
  <c r="H617" i="3"/>
  <c r="F617" i="3" s="1"/>
  <c r="H613" i="3"/>
  <c r="F613" i="3" s="1"/>
  <c r="H609" i="3"/>
  <c r="F609" i="3" s="1"/>
  <c r="H605" i="3"/>
  <c r="F605" i="3" s="1"/>
  <c r="H601" i="3"/>
  <c r="F601" i="3" s="1"/>
  <c r="H597" i="3"/>
  <c r="F597" i="3" s="1"/>
  <c r="H593" i="3"/>
  <c r="F593" i="3" s="1"/>
  <c r="H589" i="3"/>
  <c r="F589" i="3" s="1"/>
  <c r="H585" i="3"/>
  <c r="F585" i="3" s="1"/>
  <c r="H581" i="3"/>
  <c r="F581" i="3" s="1"/>
  <c r="H577" i="3"/>
  <c r="F577" i="3" s="1"/>
  <c r="H573" i="3"/>
  <c r="F573" i="3" s="1"/>
  <c r="H569" i="3"/>
  <c r="F569" i="3" s="1"/>
  <c r="H565" i="3"/>
  <c r="F565" i="3" s="1"/>
  <c r="H561" i="3"/>
  <c r="F561" i="3" s="1"/>
  <c r="H557" i="3"/>
  <c r="F557" i="3" s="1"/>
  <c r="H553" i="3"/>
  <c r="F553" i="3" s="1"/>
  <c r="H549" i="3"/>
  <c r="F549" i="3" s="1"/>
  <c r="H545" i="3"/>
  <c r="F545" i="3" s="1"/>
  <c r="H541" i="3"/>
  <c r="F541" i="3" s="1"/>
  <c r="H537" i="3"/>
  <c r="F537" i="3" s="1"/>
  <c r="H533" i="3"/>
  <c r="F533" i="3" s="1"/>
  <c r="H529" i="3"/>
  <c r="F529" i="3" s="1"/>
  <c r="H525" i="3"/>
  <c r="F525" i="3" s="1"/>
  <c r="H521" i="3"/>
  <c r="F521" i="3" s="1"/>
  <c r="H517" i="3"/>
  <c r="F517" i="3" s="1"/>
  <c r="H513" i="3"/>
  <c r="F513" i="3" s="1"/>
  <c r="H509" i="3"/>
  <c r="F509" i="3" s="1"/>
  <c r="H505" i="3"/>
  <c r="F505" i="3" s="1"/>
  <c r="H501" i="3"/>
  <c r="F501" i="3" s="1"/>
  <c r="H497" i="3"/>
  <c r="F497" i="3" s="1"/>
  <c r="H493" i="3"/>
  <c r="F493" i="3" s="1"/>
  <c r="H489" i="3"/>
  <c r="F489" i="3" s="1"/>
  <c r="H485" i="3"/>
  <c r="F485" i="3" s="1"/>
  <c r="H481" i="3"/>
  <c r="F481" i="3" s="1"/>
  <c r="H477" i="3"/>
  <c r="F477" i="3" s="1"/>
  <c r="H473" i="3"/>
  <c r="F473" i="3" s="1"/>
  <c r="H469" i="3"/>
  <c r="F469" i="3" s="1"/>
  <c r="H465" i="3"/>
  <c r="F465" i="3" s="1"/>
  <c r="H461" i="3"/>
  <c r="F461" i="3" s="1"/>
  <c r="H457" i="3"/>
  <c r="F457" i="3" s="1"/>
  <c r="H453" i="3"/>
  <c r="F453" i="3" s="1"/>
  <c r="H449" i="3"/>
  <c r="F449" i="3" s="1"/>
  <c r="H445" i="3"/>
  <c r="F445" i="3" s="1"/>
  <c r="H441" i="3"/>
  <c r="F441" i="3" s="1"/>
  <c r="H437" i="3"/>
  <c r="F437" i="3" s="1"/>
  <c r="H433" i="3"/>
  <c r="F433" i="3" s="1"/>
  <c r="H429" i="3"/>
  <c r="F429" i="3" s="1"/>
  <c r="H425" i="3"/>
  <c r="F425" i="3" s="1"/>
  <c r="H421" i="3"/>
  <c r="F421" i="3" s="1"/>
  <c r="H417" i="3"/>
  <c r="F417" i="3" s="1"/>
  <c r="H413" i="3"/>
  <c r="F413" i="3" s="1"/>
  <c r="H409" i="3"/>
  <c r="F409" i="3" s="1"/>
  <c r="H405" i="3"/>
  <c r="F405" i="3" s="1"/>
  <c r="H401" i="3"/>
  <c r="F401" i="3" s="1"/>
  <c r="H397" i="3"/>
  <c r="F397" i="3" s="1"/>
  <c r="H393" i="3"/>
  <c r="F393" i="3" s="1"/>
  <c r="H389" i="3"/>
  <c r="F389" i="3" s="1"/>
  <c r="H385" i="3"/>
  <c r="F385" i="3" s="1"/>
  <c r="H381" i="3"/>
  <c r="F381" i="3" s="1"/>
  <c r="H377" i="3"/>
  <c r="F377" i="3" s="1"/>
  <c r="H373" i="3"/>
  <c r="F373" i="3" s="1"/>
  <c r="H369" i="3"/>
  <c r="F369" i="3" s="1"/>
  <c r="H365" i="3"/>
  <c r="F365" i="3" s="1"/>
  <c r="H361" i="3"/>
  <c r="F361" i="3" s="1"/>
  <c r="H357" i="3"/>
  <c r="F357" i="3" s="1"/>
  <c r="H353" i="3"/>
  <c r="F353" i="3" s="1"/>
  <c r="H349" i="3"/>
  <c r="F349" i="3" s="1"/>
  <c r="H345" i="3"/>
  <c r="F345" i="3" s="1"/>
  <c r="H341" i="3"/>
  <c r="F341" i="3" s="1"/>
  <c r="H337" i="3"/>
  <c r="F337" i="3" s="1"/>
  <c r="H333" i="3"/>
  <c r="F333" i="3" s="1"/>
  <c r="H329" i="3"/>
  <c r="F329" i="3" s="1"/>
  <c r="H325" i="3"/>
  <c r="F325" i="3" s="1"/>
  <c r="H321" i="3"/>
  <c r="F321" i="3" s="1"/>
  <c r="H317" i="3"/>
  <c r="F317" i="3" s="1"/>
  <c r="H313" i="3"/>
  <c r="F313" i="3" s="1"/>
  <c r="H309" i="3"/>
  <c r="F309" i="3" s="1"/>
  <c r="H305" i="3"/>
  <c r="F305" i="3" s="1"/>
  <c r="H301" i="3"/>
  <c r="F301" i="3" s="1"/>
  <c r="H297" i="3"/>
  <c r="F297" i="3" s="1"/>
  <c r="H293" i="3"/>
  <c r="F293" i="3" s="1"/>
  <c r="H289" i="3"/>
  <c r="F289" i="3" s="1"/>
  <c r="H285" i="3"/>
  <c r="F285" i="3" s="1"/>
  <c r="H281" i="3"/>
  <c r="F281" i="3" s="1"/>
  <c r="H277" i="3"/>
  <c r="F277" i="3" s="1"/>
  <c r="H273" i="3"/>
  <c r="F273" i="3" s="1"/>
  <c r="H269" i="3"/>
  <c r="F269" i="3" s="1"/>
  <c r="H265" i="3"/>
  <c r="F265" i="3" s="1"/>
  <c r="H261" i="3"/>
  <c r="F261" i="3" s="1"/>
  <c r="H257" i="3"/>
  <c r="F257" i="3" s="1"/>
  <c r="H253" i="3"/>
  <c r="F253" i="3" s="1"/>
  <c r="H249" i="3"/>
  <c r="F249" i="3" s="1"/>
  <c r="H245" i="3"/>
  <c r="F245" i="3" s="1"/>
  <c r="H241" i="3"/>
  <c r="F241" i="3" s="1"/>
  <c r="H237" i="3"/>
  <c r="F237" i="3" s="1"/>
  <c r="H233" i="3"/>
  <c r="F233" i="3" s="1"/>
  <c r="H229" i="3"/>
  <c r="F229" i="3" s="1"/>
  <c r="H225" i="3"/>
  <c r="F225" i="3" s="1"/>
  <c r="H221" i="3"/>
  <c r="F221" i="3" s="1"/>
  <c r="H217" i="3"/>
  <c r="F217" i="3" s="1"/>
  <c r="H213" i="3"/>
  <c r="F213" i="3" s="1"/>
  <c r="H209" i="3"/>
  <c r="F209" i="3" s="1"/>
  <c r="H205" i="3"/>
  <c r="F205" i="3" s="1"/>
  <c r="H201" i="3"/>
  <c r="F201" i="3" s="1"/>
  <c r="H197" i="3"/>
  <c r="F197" i="3" s="1"/>
  <c r="H193" i="3"/>
  <c r="F193" i="3" s="1"/>
  <c r="H189" i="3"/>
  <c r="F189" i="3" s="1"/>
  <c r="H185" i="3"/>
  <c r="F185" i="3" s="1"/>
  <c r="H181" i="3"/>
  <c r="F181" i="3" s="1"/>
  <c r="H177" i="3"/>
  <c r="F177" i="3" s="1"/>
  <c r="H173" i="3"/>
  <c r="F173" i="3" s="1"/>
  <c r="H169" i="3"/>
  <c r="F169" i="3" s="1"/>
  <c r="H165" i="3"/>
  <c r="F165" i="3" s="1"/>
  <c r="H161" i="3"/>
  <c r="F161" i="3" s="1"/>
  <c r="H157" i="3"/>
  <c r="F157" i="3" s="1"/>
  <c r="H153" i="3"/>
  <c r="F153" i="3" s="1"/>
  <c r="H149" i="3"/>
  <c r="F149" i="3" s="1"/>
  <c r="H145" i="3"/>
  <c r="F145" i="3" s="1"/>
  <c r="H141" i="3"/>
  <c r="F141" i="3" s="1"/>
  <c r="H137" i="3"/>
  <c r="F137" i="3" s="1"/>
  <c r="H133" i="3"/>
  <c r="F133" i="3" s="1"/>
  <c r="H129" i="3"/>
  <c r="F129" i="3" s="1"/>
  <c r="H125" i="3"/>
  <c r="F125" i="3" s="1"/>
  <c r="H121" i="3"/>
  <c r="F121" i="3" s="1"/>
  <c r="H117" i="3"/>
  <c r="F117" i="3" s="1"/>
  <c r="H113" i="3"/>
  <c r="F113" i="3" s="1"/>
  <c r="H109" i="3"/>
  <c r="F109" i="3" s="1"/>
  <c r="H105" i="3"/>
  <c r="F105" i="3" s="1"/>
  <c r="H101" i="3"/>
  <c r="F101" i="3" s="1"/>
  <c r="H97" i="3"/>
  <c r="F97" i="3" s="1"/>
  <c r="H93" i="3"/>
  <c r="F93" i="3" s="1"/>
  <c r="H89" i="3"/>
  <c r="F89" i="3" s="1"/>
  <c r="H85" i="3"/>
  <c r="F85" i="3" s="1"/>
  <c r="H81" i="3"/>
  <c r="F81" i="3" s="1"/>
  <c r="H77" i="3"/>
  <c r="F77" i="3" s="1"/>
  <c r="H73" i="3"/>
  <c r="F73" i="3" s="1"/>
  <c r="H69" i="3"/>
  <c r="F69" i="3" s="1"/>
  <c r="H65" i="3"/>
  <c r="F65" i="3" s="1"/>
  <c r="H61" i="3"/>
  <c r="F61" i="3" s="1"/>
  <c r="H57" i="3"/>
  <c r="F57" i="3" s="1"/>
  <c r="H53" i="3"/>
  <c r="F53" i="3" s="1"/>
  <c r="H49" i="3"/>
  <c r="F49" i="3" s="1"/>
  <c r="H45" i="3"/>
  <c r="F45" i="3" s="1"/>
  <c r="H41" i="3"/>
  <c r="F41" i="3" s="1"/>
  <c r="H37" i="3"/>
  <c r="F37" i="3" s="1"/>
  <c r="H33" i="3"/>
  <c r="F33" i="3" s="1"/>
  <c r="H29" i="3"/>
  <c r="F29" i="3" s="1"/>
  <c r="H25" i="3"/>
  <c r="F25" i="3" s="1"/>
  <c r="H21" i="3"/>
  <c r="F21" i="3" s="1"/>
  <c r="H17" i="3"/>
  <c r="F17" i="3" s="1"/>
  <c r="H13" i="3"/>
  <c r="F13" i="3" s="1"/>
  <c r="H9" i="3"/>
  <c r="F9" i="3" s="1"/>
  <c r="H5" i="3"/>
  <c r="F5" i="3" s="1"/>
  <c r="H1108" i="3"/>
  <c r="F1108" i="3" s="1"/>
  <c r="H1104" i="3"/>
  <c r="F1104" i="3" s="1"/>
  <c r="H1100" i="3"/>
  <c r="F1100" i="3" s="1"/>
  <c r="H1096" i="3"/>
  <c r="F1096" i="3" s="1"/>
  <c r="H1092" i="3"/>
  <c r="F1092" i="3" s="1"/>
  <c r="H1088" i="3"/>
  <c r="F1088" i="3" s="1"/>
  <c r="H1084" i="3"/>
  <c r="F1084" i="3" s="1"/>
  <c r="H1080" i="3"/>
  <c r="F1080" i="3" s="1"/>
  <c r="H1076" i="3"/>
  <c r="F1076" i="3" s="1"/>
  <c r="H1072" i="3"/>
  <c r="F1072" i="3" s="1"/>
  <c r="H1068" i="3"/>
  <c r="F1068" i="3" s="1"/>
  <c r="H1064" i="3"/>
  <c r="F1064" i="3" s="1"/>
  <c r="H1060" i="3"/>
  <c r="F1060" i="3" s="1"/>
  <c r="H1056" i="3"/>
  <c r="F1056" i="3" s="1"/>
  <c r="H1052" i="3"/>
  <c r="F1052" i="3" s="1"/>
  <c r="H1048" i="3"/>
  <c r="F1048" i="3" s="1"/>
  <c r="H1044" i="3"/>
  <c r="F1044" i="3" s="1"/>
  <c r="H1040" i="3"/>
  <c r="F1040" i="3" s="1"/>
  <c r="H1036" i="3"/>
  <c r="F1036" i="3" s="1"/>
  <c r="H1032" i="3"/>
  <c r="F1032" i="3" s="1"/>
  <c r="H1028" i="3"/>
  <c r="F1028" i="3" s="1"/>
  <c r="H1024" i="3"/>
  <c r="F1024" i="3" s="1"/>
  <c r="H1020" i="3"/>
  <c r="F1020" i="3" s="1"/>
  <c r="H1016" i="3"/>
  <c r="F1016" i="3" s="1"/>
  <c r="H1012" i="3"/>
  <c r="F1012" i="3" s="1"/>
  <c r="H1008" i="3"/>
  <c r="F1008" i="3" s="1"/>
  <c r="H1004" i="3"/>
  <c r="F1004" i="3" s="1"/>
  <c r="H1000" i="3"/>
  <c r="F1000" i="3" s="1"/>
  <c r="H996" i="3"/>
  <c r="F996" i="3" s="1"/>
  <c r="H992" i="3"/>
  <c r="F992" i="3" s="1"/>
  <c r="H988" i="3"/>
  <c r="F988" i="3" s="1"/>
  <c r="H984" i="3"/>
  <c r="F984" i="3" s="1"/>
  <c r="H980" i="3"/>
  <c r="F980" i="3" s="1"/>
  <c r="H976" i="3"/>
  <c r="F976" i="3" s="1"/>
  <c r="H972" i="3"/>
  <c r="F972" i="3" s="1"/>
  <c r="H968" i="3"/>
  <c r="F968" i="3" s="1"/>
  <c r="H964" i="3"/>
  <c r="F964" i="3" s="1"/>
  <c r="H960" i="3"/>
  <c r="F960" i="3" s="1"/>
  <c r="H956" i="3"/>
  <c r="F956" i="3" s="1"/>
  <c r="H952" i="3"/>
  <c r="F952" i="3" s="1"/>
  <c r="H948" i="3"/>
  <c r="F948" i="3" s="1"/>
  <c r="H944" i="3"/>
  <c r="F944" i="3" s="1"/>
  <c r="H940" i="3"/>
  <c r="F940" i="3" s="1"/>
  <c r="H936" i="3"/>
  <c r="F936" i="3" s="1"/>
  <c r="H932" i="3"/>
  <c r="F932" i="3" s="1"/>
  <c r="H928" i="3"/>
  <c r="F928" i="3" s="1"/>
  <c r="H924" i="3"/>
  <c r="F924" i="3" s="1"/>
  <c r="H920" i="3"/>
  <c r="F920" i="3" s="1"/>
  <c r="H916" i="3"/>
  <c r="F916" i="3" s="1"/>
  <c r="H912" i="3"/>
  <c r="F912" i="3" s="1"/>
  <c r="H908" i="3"/>
  <c r="F908" i="3" s="1"/>
  <c r="H904" i="3"/>
  <c r="F904" i="3" s="1"/>
  <c r="H900" i="3"/>
  <c r="F900" i="3" s="1"/>
  <c r="H896" i="3"/>
  <c r="F896" i="3" s="1"/>
  <c r="H892" i="3"/>
  <c r="F892" i="3" s="1"/>
  <c r="H888" i="3"/>
  <c r="F888" i="3" s="1"/>
  <c r="H884" i="3"/>
  <c r="F884" i="3" s="1"/>
  <c r="H880" i="3"/>
  <c r="F880" i="3" s="1"/>
  <c r="H876" i="3"/>
  <c r="F876" i="3" s="1"/>
  <c r="H872" i="3"/>
  <c r="F872" i="3" s="1"/>
  <c r="H868" i="3"/>
  <c r="F868" i="3" s="1"/>
  <c r="H864" i="3"/>
  <c r="F864" i="3" s="1"/>
  <c r="H860" i="3"/>
  <c r="F860" i="3" s="1"/>
  <c r="H856" i="3"/>
  <c r="F856" i="3" s="1"/>
  <c r="H852" i="3"/>
  <c r="F852" i="3" s="1"/>
  <c r="H848" i="3"/>
  <c r="F848" i="3" s="1"/>
  <c r="H844" i="3"/>
  <c r="F844" i="3" s="1"/>
  <c r="H840" i="3"/>
  <c r="F840" i="3" s="1"/>
  <c r="H836" i="3"/>
  <c r="F836" i="3" s="1"/>
  <c r="H832" i="3"/>
  <c r="F832" i="3" s="1"/>
  <c r="H828" i="3"/>
  <c r="F828" i="3" s="1"/>
  <c r="H824" i="3"/>
  <c r="F824" i="3" s="1"/>
  <c r="H820" i="3"/>
  <c r="F820" i="3" s="1"/>
  <c r="H816" i="3"/>
  <c r="F816" i="3" s="1"/>
  <c r="H812" i="3"/>
  <c r="F812" i="3" s="1"/>
  <c r="H808" i="3"/>
  <c r="F808" i="3" s="1"/>
  <c r="H804" i="3"/>
  <c r="F804" i="3" s="1"/>
  <c r="H800" i="3"/>
  <c r="F800" i="3" s="1"/>
  <c r="H796" i="3"/>
  <c r="F796" i="3" s="1"/>
  <c r="H792" i="3"/>
  <c r="F792" i="3" s="1"/>
  <c r="H788" i="3"/>
  <c r="F788" i="3" s="1"/>
  <c r="H784" i="3"/>
  <c r="F784" i="3" s="1"/>
  <c r="H780" i="3"/>
  <c r="F780" i="3" s="1"/>
  <c r="H776" i="3"/>
  <c r="F776" i="3" s="1"/>
  <c r="H772" i="3"/>
  <c r="F772" i="3" s="1"/>
  <c r="H768" i="3"/>
  <c r="F768" i="3" s="1"/>
  <c r="H764" i="3"/>
  <c r="F764" i="3" s="1"/>
  <c r="H760" i="3"/>
  <c r="F760" i="3" s="1"/>
  <c r="H756" i="3"/>
  <c r="F756" i="3" s="1"/>
  <c r="H752" i="3"/>
  <c r="F752" i="3" s="1"/>
  <c r="H748" i="3"/>
  <c r="F748" i="3" s="1"/>
  <c r="H744" i="3"/>
  <c r="F744" i="3" s="1"/>
  <c r="H740" i="3"/>
  <c r="F740" i="3" s="1"/>
  <c r="H736" i="3"/>
  <c r="F736" i="3" s="1"/>
  <c r="H732" i="3"/>
  <c r="F732" i="3" s="1"/>
  <c r="H728" i="3"/>
  <c r="F728" i="3" s="1"/>
  <c r="H724" i="3"/>
  <c r="F724" i="3" s="1"/>
  <c r="H720" i="3"/>
  <c r="F720" i="3" s="1"/>
  <c r="H716" i="3"/>
  <c r="F716" i="3" s="1"/>
  <c r="H712" i="3"/>
  <c r="F712" i="3" s="1"/>
  <c r="H708" i="3"/>
  <c r="F708" i="3" s="1"/>
  <c r="H704" i="3"/>
  <c r="F704" i="3" s="1"/>
  <c r="H700" i="3"/>
  <c r="F700" i="3" s="1"/>
  <c r="H696" i="3"/>
  <c r="F696" i="3" s="1"/>
  <c r="H692" i="3"/>
  <c r="F692" i="3" s="1"/>
  <c r="H688" i="3"/>
  <c r="F688" i="3" s="1"/>
  <c r="H684" i="3"/>
  <c r="F684" i="3" s="1"/>
  <c r="H680" i="3"/>
  <c r="F680" i="3" s="1"/>
  <c r="H676" i="3"/>
  <c r="F676" i="3" s="1"/>
  <c r="H672" i="3"/>
  <c r="F672" i="3" s="1"/>
  <c r="H668" i="3"/>
  <c r="F668" i="3" s="1"/>
  <c r="H664" i="3"/>
  <c r="F664" i="3" s="1"/>
  <c r="H660" i="3"/>
  <c r="F660" i="3" s="1"/>
  <c r="H656" i="3"/>
  <c r="F656" i="3" s="1"/>
  <c r="H652" i="3"/>
  <c r="F652" i="3" s="1"/>
  <c r="H648" i="3"/>
  <c r="F648" i="3" s="1"/>
  <c r="H644" i="3"/>
  <c r="F644" i="3" s="1"/>
  <c r="H640" i="3"/>
  <c r="F640" i="3" s="1"/>
  <c r="H636" i="3"/>
  <c r="F636" i="3" s="1"/>
  <c r="H632" i="3"/>
  <c r="F632" i="3" s="1"/>
  <c r="H628" i="3"/>
  <c r="F628" i="3" s="1"/>
  <c r="H624" i="3"/>
  <c r="F624" i="3" s="1"/>
  <c r="H620" i="3"/>
  <c r="F620" i="3" s="1"/>
  <c r="H616" i="3"/>
  <c r="F616" i="3" s="1"/>
  <c r="H612" i="3"/>
  <c r="F612" i="3" s="1"/>
  <c r="H608" i="3"/>
  <c r="F608" i="3" s="1"/>
  <c r="H604" i="3"/>
  <c r="F604" i="3" s="1"/>
  <c r="H600" i="3"/>
  <c r="F600" i="3" s="1"/>
  <c r="H596" i="3"/>
  <c r="F596" i="3" s="1"/>
  <c r="H592" i="3"/>
  <c r="F592" i="3" s="1"/>
  <c r="H588" i="3"/>
  <c r="F588" i="3" s="1"/>
  <c r="H584" i="3"/>
  <c r="F584" i="3" s="1"/>
  <c r="H580" i="3"/>
  <c r="F580" i="3" s="1"/>
  <c r="H576" i="3"/>
  <c r="F576" i="3" s="1"/>
  <c r="H572" i="3"/>
  <c r="F572" i="3" s="1"/>
  <c r="H568" i="3"/>
  <c r="F568" i="3" s="1"/>
  <c r="H564" i="3"/>
  <c r="F564" i="3" s="1"/>
  <c r="H560" i="3"/>
  <c r="F560" i="3" s="1"/>
  <c r="H556" i="3"/>
  <c r="F556" i="3" s="1"/>
  <c r="H552" i="3"/>
  <c r="F552" i="3" s="1"/>
  <c r="H548" i="3"/>
  <c r="F548" i="3" s="1"/>
  <c r="H544" i="3"/>
  <c r="F544" i="3" s="1"/>
  <c r="H540" i="3"/>
  <c r="F540" i="3" s="1"/>
  <c r="H536" i="3"/>
  <c r="F536" i="3" s="1"/>
  <c r="H532" i="3"/>
  <c r="F532" i="3" s="1"/>
  <c r="H528" i="3"/>
  <c r="F528" i="3" s="1"/>
  <c r="H524" i="3"/>
  <c r="F524" i="3" s="1"/>
  <c r="H520" i="3"/>
  <c r="F520" i="3" s="1"/>
  <c r="H516" i="3"/>
  <c r="F516" i="3" s="1"/>
  <c r="H512" i="3"/>
  <c r="F512" i="3" s="1"/>
  <c r="H508" i="3"/>
  <c r="F508" i="3" s="1"/>
  <c r="H504" i="3"/>
  <c r="F504" i="3" s="1"/>
  <c r="H500" i="3"/>
  <c r="F500" i="3" s="1"/>
  <c r="H496" i="3"/>
  <c r="F496" i="3" s="1"/>
  <c r="H492" i="3"/>
  <c r="F492" i="3" s="1"/>
  <c r="H488" i="3"/>
  <c r="F488" i="3" s="1"/>
  <c r="H484" i="3"/>
  <c r="F484" i="3" s="1"/>
  <c r="H480" i="3"/>
  <c r="F480" i="3" s="1"/>
  <c r="H476" i="3"/>
  <c r="F476" i="3" s="1"/>
  <c r="H472" i="3"/>
  <c r="F472" i="3" s="1"/>
  <c r="H468" i="3"/>
  <c r="F468" i="3" s="1"/>
  <c r="H464" i="3"/>
  <c r="F464" i="3" s="1"/>
  <c r="H460" i="3"/>
  <c r="F460" i="3" s="1"/>
  <c r="H456" i="3"/>
  <c r="F456" i="3" s="1"/>
  <c r="H452" i="3"/>
  <c r="F452" i="3" s="1"/>
  <c r="H448" i="3"/>
  <c r="F448" i="3" s="1"/>
  <c r="H444" i="3"/>
  <c r="F444" i="3" s="1"/>
  <c r="H440" i="3"/>
  <c r="F440" i="3" s="1"/>
  <c r="H436" i="3"/>
  <c r="F436" i="3" s="1"/>
  <c r="H432" i="3"/>
  <c r="F432" i="3" s="1"/>
  <c r="H428" i="3"/>
  <c r="F428" i="3" s="1"/>
  <c r="H424" i="3"/>
  <c r="F424" i="3" s="1"/>
  <c r="H420" i="3"/>
  <c r="F420" i="3" s="1"/>
  <c r="H416" i="3"/>
  <c r="F416" i="3" s="1"/>
  <c r="H412" i="3"/>
  <c r="F412" i="3" s="1"/>
  <c r="H408" i="3"/>
  <c r="F408" i="3" s="1"/>
  <c r="H404" i="3"/>
  <c r="F404" i="3" s="1"/>
  <c r="H400" i="3"/>
  <c r="F400" i="3" s="1"/>
  <c r="H396" i="3"/>
  <c r="F396" i="3" s="1"/>
  <c r="H392" i="3"/>
  <c r="F392" i="3" s="1"/>
  <c r="H388" i="3"/>
  <c r="F388" i="3" s="1"/>
  <c r="H384" i="3"/>
  <c r="F384" i="3" s="1"/>
  <c r="H380" i="3"/>
  <c r="F380" i="3" s="1"/>
  <c r="H376" i="3"/>
  <c r="F376" i="3" s="1"/>
  <c r="H372" i="3"/>
  <c r="F372" i="3" s="1"/>
  <c r="H368" i="3"/>
  <c r="F368" i="3" s="1"/>
  <c r="H364" i="3"/>
  <c r="F364" i="3" s="1"/>
  <c r="H360" i="3"/>
  <c r="F360" i="3" s="1"/>
  <c r="H356" i="3"/>
  <c r="F356" i="3" s="1"/>
  <c r="H352" i="3"/>
  <c r="F352" i="3" s="1"/>
  <c r="H348" i="3"/>
  <c r="F348" i="3" s="1"/>
  <c r="H344" i="3"/>
  <c r="F344" i="3" s="1"/>
  <c r="H340" i="3"/>
  <c r="F340" i="3" s="1"/>
  <c r="H336" i="3"/>
  <c r="F336" i="3" s="1"/>
  <c r="H332" i="3"/>
  <c r="F332" i="3" s="1"/>
  <c r="H328" i="3"/>
  <c r="F328" i="3" s="1"/>
  <c r="H324" i="3"/>
  <c r="F324" i="3" s="1"/>
  <c r="H320" i="3"/>
  <c r="F320" i="3" s="1"/>
  <c r="H316" i="3"/>
  <c r="F316" i="3" s="1"/>
  <c r="H312" i="3"/>
  <c r="F312" i="3" s="1"/>
  <c r="H308" i="3"/>
  <c r="F308" i="3" s="1"/>
  <c r="H304" i="3"/>
  <c r="F304" i="3" s="1"/>
  <c r="H300" i="3"/>
  <c r="F300" i="3" s="1"/>
  <c r="H296" i="3"/>
  <c r="F296" i="3" s="1"/>
  <c r="H292" i="3"/>
  <c r="F292" i="3" s="1"/>
  <c r="H288" i="3"/>
  <c r="F288" i="3" s="1"/>
  <c r="H284" i="3"/>
  <c r="F284" i="3" s="1"/>
  <c r="H280" i="3"/>
  <c r="F280" i="3" s="1"/>
  <c r="H276" i="3"/>
  <c r="F276" i="3" s="1"/>
  <c r="H272" i="3"/>
  <c r="F272" i="3" s="1"/>
  <c r="H268" i="3"/>
  <c r="F268" i="3" s="1"/>
  <c r="H264" i="3"/>
  <c r="F264" i="3" s="1"/>
  <c r="H260" i="3"/>
  <c r="F260" i="3" s="1"/>
  <c r="H256" i="3"/>
  <c r="F256" i="3" s="1"/>
  <c r="H252" i="3"/>
  <c r="F252" i="3" s="1"/>
  <c r="H248" i="3"/>
  <c r="F248" i="3" s="1"/>
  <c r="H244" i="3"/>
  <c r="F244" i="3" s="1"/>
  <c r="H240" i="3"/>
  <c r="F240" i="3" s="1"/>
  <c r="H236" i="3"/>
  <c r="F236" i="3" s="1"/>
  <c r="H232" i="3"/>
  <c r="F232" i="3" s="1"/>
  <c r="H228" i="3"/>
  <c r="F228" i="3" s="1"/>
  <c r="H224" i="3"/>
  <c r="F224" i="3" s="1"/>
  <c r="H220" i="3"/>
  <c r="F220" i="3" s="1"/>
  <c r="H216" i="3"/>
  <c r="F216" i="3" s="1"/>
  <c r="H212" i="3"/>
  <c r="F212" i="3" s="1"/>
  <c r="H208" i="3"/>
  <c r="F208" i="3" s="1"/>
  <c r="H204" i="3"/>
  <c r="F204" i="3" s="1"/>
  <c r="H200" i="3"/>
  <c r="F200" i="3" s="1"/>
  <c r="H196" i="3"/>
  <c r="F196" i="3" s="1"/>
  <c r="H192" i="3"/>
  <c r="F192" i="3" s="1"/>
  <c r="H188" i="3"/>
  <c r="F188" i="3" s="1"/>
  <c r="H184" i="3"/>
  <c r="F184" i="3" s="1"/>
  <c r="H180" i="3"/>
  <c r="F180" i="3" s="1"/>
  <c r="H176" i="3"/>
  <c r="F176" i="3" s="1"/>
  <c r="H172" i="3"/>
  <c r="F172" i="3" s="1"/>
  <c r="H168" i="3"/>
  <c r="F168" i="3" s="1"/>
  <c r="H164" i="3"/>
  <c r="F164" i="3" s="1"/>
  <c r="H160" i="3"/>
  <c r="F160" i="3" s="1"/>
  <c r="H156" i="3"/>
  <c r="F156" i="3" s="1"/>
  <c r="H152" i="3"/>
  <c r="F152" i="3" s="1"/>
  <c r="H148" i="3"/>
  <c r="F148" i="3" s="1"/>
  <c r="H144" i="3"/>
  <c r="F144" i="3" s="1"/>
  <c r="H140" i="3"/>
  <c r="F140" i="3" s="1"/>
  <c r="H132" i="3"/>
  <c r="F132" i="3" s="1"/>
  <c r="H128" i="3"/>
  <c r="F128" i="3" s="1"/>
  <c r="H124" i="3"/>
  <c r="F124" i="3" s="1"/>
  <c r="H120" i="3"/>
  <c r="F120" i="3" s="1"/>
  <c r="H116" i="3"/>
  <c r="F116" i="3" s="1"/>
  <c r="H112" i="3"/>
  <c r="F112" i="3" s="1"/>
  <c r="H108" i="3"/>
  <c r="F108" i="3" s="1"/>
  <c r="H104" i="3"/>
  <c r="F104" i="3" s="1"/>
  <c r="H100" i="3"/>
  <c r="F100" i="3" s="1"/>
  <c r="H96" i="3"/>
  <c r="F96" i="3" s="1"/>
  <c r="H92" i="3"/>
  <c r="F92" i="3" s="1"/>
  <c r="H88" i="3"/>
  <c r="F88" i="3" s="1"/>
  <c r="H84" i="3"/>
  <c r="F84" i="3" s="1"/>
  <c r="H80" i="3"/>
  <c r="F80" i="3" s="1"/>
  <c r="H76" i="3"/>
  <c r="F76" i="3" s="1"/>
  <c r="H72" i="3"/>
  <c r="F72" i="3" s="1"/>
  <c r="H68" i="3"/>
  <c r="F68" i="3" s="1"/>
  <c r="H64" i="3"/>
  <c r="F64" i="3" s="1"/>
  <c r="H56" i="3"/>
  <c r="F56" i="3" s="1"/>
  <c r="H52" i="3"/>
  <c r="F52" i="3" s="1"/>
  <c r="H40" i="3"/>
  <c r="F40" i="3" s="1"/>
  <c r="H36" i="3"/>
  <c r="F36" i="3" s="1"/>
  <c r="H32" i="3"/>
  <c r="F32" i="3" s="1"/>
  <c r="H28" i="3"/>
  <c r="F28" i="3" s="1"/>
  <c r="H24" i="3"/>
  <c r="F24" i="3" s="1"/>
  <c r="H20" i="3"/>
  <c r="F20" i="3" s="1"/>
  <c r="H4" i="3"/>
  <c r="F4" i="3" s="1"/>
  <c r="H1131" i="3"/>
  <c r="F1131" i="3" s="1"/>
  <c r="H1127" i="3"/>
  <c r="F1127" i="3" s="1"/>
  <c r="H1123" i="3"/>
  <c r="F1123" i="3" s="1"/>
  <c r="H1119" i="3"/>
  <c r="F1119" i="3" s="1"/>
  <c r="H1115" i="3"/>
  <c r="F1115" i="3" s="1"/>
  <c r="H1111" i="3"/>
  <c r="F1111" i="3" s="1"/>
  <c r="H1107" i="3"/>
  <c r="F1107" i="3" s="1"/>
  <c r="H1103" i="3"/>
  <c r="F1103" i="3" s="1"/>
  <c r="H1099" i="3"/>
  <c r="F1099" i="3" s="1"/>
  <c r="H1095" i="3"/>
  <c r="F1095" i="3" s="1"/>
  <c r="H1091" i="3"/>
  <c r="F1091" i="3" s="1"/>
  <c r="H1087" i="3"/>
  <c r="F1087" i="3" s="1"/>
  <c r="H1083" i="3"/>
  <c r="F1083" i="3" s="1"/>
  <c r="H1079" i="3"/>
  <c r="F1079" i="3" s="1"/>
  <c r="H1075" i="3"/>
  <c r="F1075" i="3" s="1"/>
  <c r="H1071" i="3"/>
  <c r="F1071" i="3" s="1"/>
  <c r="H1067" i="3"/>
  <c r="F1067" i="3" s="1"/>
  <c r="H1063" i="3"/>
  <c r="F1063" i="3" s="1"/>
  <c r="H1059" i="3"/>
  <c r="F1059" i="3" s="1"/>
  <c r="H1055" i="3"/>
  <c r="F1055" i="3" s="1"/>
  <c r="H1051" i="3"/>
  <c r="F1051" i="3" s="1"/>
  <c r="H1047" i="3"/>
  <c r="F1047" i="3" s="1"/>
  <c r="H1043" i="3"/>
  <c r="F1043" i="3" s="1"/>
  <c r="H1039" i="3"/>
  <c r="F1039" i="3" s="1"/>
  <c r="H1035" i="3"/>
  <c r="F1035" i="3" s="1"/>
  <c r="H1031" i="3"/>
  <c r="F1031" i="3" s="1"/>
  <c r="H1027" i="3"/>
  <c r="F1027" i="3" s="1"/>
  <c r="H1023" i="3"/>
  <c r="F1023" i="3" s="1"/>
  <c r="H1019" i="3"/>
  <c r="F1019" i="3" s="1"/>
  <c r="H1015" i="3"/>
  <c r="F1015" i="3" s="1"/>
  <c r="H1011" i="3"/>
  <c r="F1011" i="3" s="1"/>
  <c r="H1007" i="3"/>
  <c r="F1007" i="3" s="1"/>
  <c r="H1003" i="3"/>
  <c r="F1003" i="3" s="1"/>
  <c r="H999" i="3"/>
  <c r="F999" i="3" s="1"/>
  <c r="H995" i="3"/>
  <c r="F995" i="3" s="1"/>
  <c r="H991" i="3"/>
  <c r="F991" i="3" s="1"/>
  <c r="H987" i="3"/>
  <c r="F987" i="3" s="1"/>
  <c r="H983" i="3"/>
  <c r="F983" i="3" s="1"/>
  <c r="H979" i="3"/>
  <c r="F979" i="3" s="1"/>
  <c r="H975" i="3"/>
  <c r="F975" i="3" s="1"/>
  <c r="H971" i="3"/>
  <c r="F971" i="3" s="1"/>
  <c r="H967" i="3"/>
  <c r="F967" i="3" s="1"/>
  <c r="H963" i="3"/>
  <c r="F963" i="3" s="1"/>
  <c r="H959" i="3"/>
  <c r="F959" i="3" s="1"/>
  <c r="H955" i="3"/>
  <c r="F955" i="3" s="1"/>
  <c r="H951" i="3"/>
  <c r="F951" i="3" s="1"/>
  <c r="H947" i="3"/>
  <c r="F947" i="3" s="1"/>
  <c r="H943" i="3"/>
  <c r="F943" i="3" s="1"/>
  <c r="H939" i="3"/>
  <c r="F939" i="3" s="1"/>
  <c r="H935" i="3"/>
  <c r="F935" i="3" s="1"/>
  <c r="H931" i="3"/>
  <c r="F931" i="3" s="1"/>
  <c r="H927" i="3"/>
  <c r="F927" i="3" s="1"/>
  <c r="H923" i="3"/>
  <c r="F923" i="3" s="1"/>
  <c r="H919" i="3"/>
  <c r="F919" i="3" s="1"/>
  <c r="H915" i="3"/>
  <c r="F915" i="3" s="1"/>
  <c r="H911" i="3"/>
  <c r="F911" i="3" s="1"/>
  <c r="H907" i="3"/>
  <c r="F907" i="3" s="1"/>
  <c r="H903" i="3"/>
  <c r="F903" i="3" s="1"/>
  <c r="H899" i="3"/>
  <c r="F899" i="3" s="1"/>
  <c r="H895" i="3"/>
  <c r="F895" i="3" s="1"/>
  <c r="H891" i="3"/>
  <c r="F891" i="3" s="1"/>
  <c r="H887" i="3"/>
  <c r="F887" i="3" s="1"/>
  <c r="H883" i="3"/>
  <c r="F883" i="3" s="1"/>
  <c r="H879" i="3"/>
  <c r="F879" i="3" s="1"/>
  <c r="H875" i="3"/>
  <c r="F875" i="3" s="1"/>
  <c r="H871" i="3"/>
  <c r="F871" i="3" s="1"/>
  <c r="H867" i="3"/>
  <c r="F867" i="3" s="1"/>
  <c r="H863" i="3"/>
  <c r="F863" i="3" s="1"/>
  <c r="H859" i="3"/>
  <c r="F859" i="3" s="1"/>
  <c r="H855" i="3"/>
  <c r="F855" i="3" s="1"/>
  <c r="H851" i="3"/>
  <c r="F851" i="3" s="1"/>
  <c r="H847" i="3"/>
  <c r="F847" i="3" s="1"/>
  <c r="H843" i="3"/>
  <c r="F843" i="3" s="1"/>
  <c r="H839" i="3"/>
  <c r="F839" i="3" s="1"/>
  <c r="H835" i="3"/>
  <c r="F835" i="3" s="1"/>
  <c r="H831" i="3"/>
  <c r="F831" i="3" s="1"/>
  <c r="H827" i="3"/>
  <c r="F827" i="3" s="1"/>
  <c r="H823" i="3"/>
  <c r="F823" i="3" s="1"/>
  <c r="H819" i="3"/>
  <c r="F819" i="3" s="1"/>
  <c r="H815" i="3"/>
  <c r="F815" i="3" s="1"/>
  <c r="H811" i="3"/>
  <c r="F811" i="3" s="1"/>
  <c r="H807" i="3"/>
  <c r="F807" i="3" s="1"/>
  <c r="H803" i="3"/>
  <c r="F803" i="3" s="1"/>
  <c r="H799" i="3"/>
  <c r="F799" i="3" s="1"/>
  <c r="H795" i="3"/>
  <c r="F795" i="3" s="1"/>
  <c r="H791" i="3"/>
  <c r="F791" i="3" s="1"/>
  <c r="H787" i="3"/>
  <c r="F787" i="3" s="1"/>
  <c r="H783" i="3"/>
  <c r="F783" i="3" s="1"/>
  <c r="H779" i="3"/>
  <c r="F779" i="3" s="1"/>
  <c r="H775" i="3"/>
  <c r="F775" i="3" s="1"/>
  <c r="H771" i="3"/>
  <c r="F771" i="3" s="1"/>
  <c r="H767" i="3"/>
  <c r="F767" i="3" s="1"/>
  <c r="H763" i="3"/>
  <c r="F763" i="3" s="1"/>
  <c r="H759" i="3"/>
  <c r="F759" i="3" s="1"/>
  <c r="H755" i="3"/>
  <c r="F755" i="3" s="1"/>
  <c r="H751" i="3"/>
  <c r="F751" i="3" s="1"/>
  <c r="H747" i="3"/>
  <c r="F747" i="3" s="1"/>
  <c r="H743" i="3"/>
  <c r="F743" i="3" s="1"/>
  <c r="H739" i="3"/>
  <c r="F739" i="3" s="1"/>
  <c r="H735" i="3"/>
  <c r="F735" i="3" s="1"/>
  <c r="H731" i="3"/>
  <c r="F731" i="3" s="1"/>
  <c r="H727" i="3"/>
  <c r="F727" i="3" s="1"/>
  <c r="H723" i="3"/>
  <c r="F723" i="3" s="1"/>
  <c r="H719" i="3"/>
  <c r="F719" i="3" s="1"/>
  <c r="H715" i="3"/>
  <c r="F715" i="3" s="1"/>
  <c r="H711" i="3"/>
  <c r="F711" i="3" s="1"/>
  <c r="H707" i="3"/>
  <c r="F707" i="3" s="1"/>
  <c r="H703" i="3"/>
  <c r="F703" i="3" s="1"/>
  <c r="H699" i="3"/>
  <c r="F699" i="3" s="1"/>
  <c r="H695" i="3"/>
  <c r="F695" i="3" s="1"/>
  <c r="H691" i="3"/>
  <c r="F691" i="3" s="1"/>
  <c r="H687" i="3"/>
  <c r="F687" i="3" s="1"/>
  <c r="H683" i="3"/>
  <c r="F683" i="3" s="1"/>
  <c r="H679" i="3"/>
  <c r="F679" i="3" s="1"/>
  <c r="H675" i="3"/>
  <c r="F675" i="3" s="1"/>
  <c r="H671" i="3"/>
  <c r="F671" i="3" s="1"/>
  <c r="H667" i="3"/>
  <c r="F667" i="3" s="1"/>
  <c r="H663" i="3"/>
  <c r="F663" i="3" s="1"/>
  <c r="H659" i="3"/>
  <c r="F659" i="3" s="1"/>
  <c r="H655" i="3"/>
  <c r="F655" i="3" s="1"/>
  <c r="H651" i="3"/>
  <c r="F651" i="3" s="1"/>
  <c r="H647" i="3"/>
  <c r="F647" i="3" s="1"/>
  <c r="H643" i="3"/>
  <c r="F643" i="3" s="1"/>
  <c r="H639" i="3"/>
  <c r="F639" i="3" s="1"/>
  <c r="H635" i="3"/>
  <c r="F635" i="3" s="1"/>
  <c r="H631" i="3"/>
  <c r="F631" i="3" s="1"/>
  <c r="H627" i="3"/>
  <c r="F627" i="3" s="1"/>
  <c r="H623" i="3"/>
  <c r="F623" i="3" s="1"/>
  <c r="H619" i="3"/>
  <c r="F619" i="3" s="1"/>
  <c r="H615" i="3"/>
  <c r="F615" i="3" s="1"/>
  <c r="H611" i="3"/>
  <c r="F611" i="3" s="1"/>
  <c r="H607" i="3"/>
  <c r="F607" i="3" s="1"/>
  <c r="H603" i="3"/>
  <c r="F603" i="3" s="1"/>
  <c r="H599" i="3"/>
  <c r="F599" i="3" s="1"/>
  <c r="H595" i="3"/>
  <c r="F595" i="3" s="1"/>
  <c r="H591" i="3"/>
  <c r="F591" i="3" s="1"/>
  <c r="H587" i="3"/>
  <c r="F587" i="3" s="1"/>
  <c r="H583" i="3"/>
  <c r="F583" i="3" s="1"/>
  <c r="H579" i="3"/>
  <c r="F579" i="3" s="1"/>
  <c r="H575" i="3"/>
  <c r="F575" i="3" s="1"/>
  <c r="H571" i="3"/>
  <c r="F571" i="3" s="1"/>
  <c r="H567" i="3"/>
  <c r="F567" i="3" s="1"/>
  <c r="H563" i="3"/>
  <c r="F563" i="3" s="1"/>
  <c r="H559" i="3"/>
  <c r="F559" i="3" s="1"/>
  <c r="H555" i="3"/>
  <c r="F555" i="3" s="1"/>
  <c r="H551" i="3"/>
  <c r="F551" i="3" s="1"/>
  <c r="H547" i="3"/>
  <c r="F547" i="3" s="1"/>
  <c r="H543" i="3"/>
  <c r="F543" i="3" s="1"/>
  <c r="H539" i="3"/>
  <c r="F539" i="3" s="1"/>
  <c r="H535" i="3"/>
  <c r="F535" i="3" s="1"/>
  <c r="H531" i="3"/>
  <c r="F531" i="3" s="1"/>
  <c r="H527" i="3"/>
  <c r="F527" i="3" s="1"/>
  <c r="H523" i="3"/>
  <c r="F523" i="3" s="1"/>
  <c r="H519" i="3"/>
  <c r="F519" i="3" s="1"/>
  <c r="H515" i="3"/>
  <c r="F515" i="3" s="1"/>
  <c r="H511" i="3"/>
  <c r="F511" i="3" s="1"/>
  <c r="H507" i="3"/>
  <c r="F507" i="3" s="1"/>
  <c r="H503" i="3"/>
  <c r="F503" i="3" s="1"/>
  <c r="H499" i="3"/>
  <c r="F499" i="3" s="1"/>
  <c r="H495" i="3"/>
  <c r="F495" i="3" s="1"/>
  <c r="H491" i="3"/>
  <c r="F491" i="3" s="1"/>
  <c r="H487" i="3"/>
  <c r="F487" i="3" s="1"/>
  <c r="H483" i="3"/>
  <c r="F483" i="3" s="1"/>
  <c r="H479" i="3"/>
  <c r="F479" i="3" s="1"/>
  <c r="H475" i="3"/>
  <c r="F475" i="3" s="1"/>
  <c r="H471" i="3"/>
  <c r="F471" i="3" s="1"/>
  <c r="H467" i="3"/>
  <c r="F467" i="3" s="1"/>
  <c r="H463" i="3"/>
  <c r="F463" i="3" s="1"/>
  <c r="H459" i="3"/>
  <c r="F459" i="3" s="1"/>
  <c r="H455" i="3"/>
  <c r="F455" i="3" s="1"/>
  <c r="H451" i="3"/>
  <c r="F451" i="3" s="1"/>
  <c r="H447" i="3"/>
  <c r="F447" i="3" s="1"/>
  <c r="H443" i="3"/>
  <c r="F443" i="3" s="1"/>
  <c r="H439" i="3"/>
  <c r="F439" i="3" s="1"/>
  <c r="H435" i="3"/>
  <c r="F435" i="3" s="1"/>
  <c r="H431" i="3"/>
  <c r="F431" i="3" s="1"/>
  <c r="H427" i="3"/>
  <c r="F427" i="3" s="1"/>
  <c r="H423" i="3"/>
  <c r="F423" i="3" s="1"/>
  <c r="H419" i="3"/>
  <c r="F419" i="3" s="1"/>
  <c r="H415" i="3"/>
  <c r="F415" i="3" s="1"/>
  <c r="H411" i="3"/>
  <c r="F411" i="3" s="1"/>
  <c r="H407" i="3"/>
  <c r="F407" i="3" s="1"/>
  <c r="H403" i="3"/>
  <c r="F403" i="3" s="1"/>
  <c r="H399" i="3"/>
  <c r="F399" i="3" s="1"/>
  <c r="H395" i="3"/>
  <c r="F395" i="3" s="1"/>
  <c r="H391" i="3"/>
  <c r="F391" i="3" s="1"/>
  <c r="H387" i="3"/>
  <c r="F387" i="3" s="1"/>
  <c r="H383" i="3"/>
  <c r="F383" i="3" s="1"/>
  <c r="H379" i="3"/>
  <c r="F379" i="3" s="1"/>
  <c r="H375" i="3"/>
  <c r="F375" i="3" s="1"/>
  <c r="H371" i="3"/>
  <c r="F371" i="3" s="1"/>
  <c r="H367" i="3"/>
  <c r="F367" i="3" s="1"/>
  <c r="H363" i="3"/>
  <c r="F363" i="3" s="1"/>
  <c r="H359" i="3"/>
  <c r="F359" i="3" s="1"/>
  <c r="H355" i="3"/>
  <c r="F355" i="3" s="1"/>
  <c r="H351" i="3"/>
  <c r="F351" i="3" s="1"/>
  <c r="H347" i="3"/>
  <c r="F347" i="3" s="1"/>
  <c r="H343" i="3"/>
  <c r="F343" i="3" s="1"/>
  <c r="H339" i="3"/>
  <c r="F339" i="3" s="1"/>
  <c r="H335" i="3"/>
  <c r="F335" i="3" s="1"/>
  <c r="H331" i="3"/>
  <c r="F331" i="3" s="1"/>
  <c r="H327" i="3"/>
  <c r="F327" i="3" s="1"/>
  <c r="H323" i="3"/>
  <c r="F323" i="3" s="1"/>
  <c r="H319" i="3"/>
  <c r="F319" i="3" s="1"/>
  <c r="H315" i="3"/>
  <c r="F315" i="3" s="1"/>
  <c r="H311" i="3"/>
  <c r="F311" i="3" s="1"/>
  <c r="H307" i="3"/>
  <c r="F307" i="3" s="1"/>
  <c r="H303" i="3"/>
  <c r="F303" i="3" s="1"/>
  <c r="H299" i="3"/>
  <c r="F299" i="3" s="1"/>
  <c r="H295" i="3"/>
  <c r="F295" i="3" s="1"/>
  <c r="H291" i="3"/>
  <c r="F291" i="3" s="1"/>
  <c r="H287" i="3"/>
  <c r="F287" i="3" s="1"/>
  <c r="H283" i="3"/>
  <c r="F283" i="3" s="1"/>
  <c r="H279" i="3"/>
  <c r="F279" i="3" s="1"/>
  <c r="H275" i="3"/>
  <c r="F275" i="3" s="1"/>
  <c r="H271" i="3"/>
  <c r="F271" i="3" s="1"/>
  <c r="H267" i="3"/>
  <c r="F267" i="3" s="1"/>
  <c r="H263" i="3"/>
  <c r="F263" i="3" s="1"/>
  <c r="H259" i="3"/>
  <c r="F259" i="3" s="1"/>
  <c r="H255" i="3"/>
  <c r="F255" i="3" s="1"/>
  <c r="H251" i="3"/>
  <c r="F251" i="3" s="1"/>
  <c r="H247" i="3"/>
  <c r="F247" i="3" s="1"/>
  <c r="H243" i="3"/>
  <c r="F243" i="3" s="1"/>
  <c r="H239" i="3"/>
  <c r="F239" i="3" s="1"/>
  <c r="H235" i="3"/>
  <c r="F235" i="3" s="1"/>
  <c r="H231" i="3"/>
  <c r="F231" i="3" s="1"/>
  <c r="H227" i="3"/>
  <c r="F227" i="3" s="1"/>
  <c r="H223" i="3"/>
  <c r="F223" i="3" s="1"/>
  <c r="H219" i="3"/>
  <c r="F219" i="3" s="1"/>
  <c r="H215" i="3"/>
  <c r="F215" i="3" s="1"/>
  <c r="H211" i="3"/>
  <c r="F211" i="3" s="1"/>
  <c r="H207" i="3"/>
  <c r="F207" i="3" s="1"/>
  <c r="H203" i="3"/>
  <c r="F203" i="3" s="1"/>
  <c r="H199" i="3"/>
  <c r="F199" i="3" s="1"/>
  <c r="H195" i="3"/>
  <c r="F195" i="3" s="1"/>
  <c r="H191" i="3"/>
  <c r="F191" i="3" s="1"/>
  <c r="H187" i="3"/>
  <c r="F187" i="3" s="1"/>
  <c r="H183" i="3"/>
  <c r="F183" i="3" s="1"/>
  <c r="H179" i="3"/>
  <c r="F179" i="3" s="1"/>
  <c r="H175" i="3"/>
  <c r="F175" i="3" s="1"/>
  <c r="H171" i="3"/>
  <c r="F171" i="3" s="1"/>
  <c r="H167" i="3"/>
  <c r="F167" i="3" s="1"/>
  <c r="H163" i="3"/>
  <c r="F163" i="3" s="1"/>
  <c r="H159" i="3"/>
  <c r="F159" i="3" s="1"/>
  <c r="H155" i="3"/>
  <c r="F155" i="3" s="1"/>
  <c r="H151" i="3"/>
  <c r="F151" i="3" s="1"/>
  <c r="H147" i="3"/>
  <c r="F147" i="3" s="1"/>
  <c r="H143" i="3"/>
  <c r="F143" i="3" s="1"/>
  <c r="H135" i="3"/>
  <c r="F135" i="3" s="1"/>
  <c r="H131" i="3"/>
  <c r="F131" i="3" s="1"/>
  <c r="H127" i="3"/>
  <c r="F127" i="3" s="1"/>
  <c r="H123" i="3"/>
  <c r="F123" i="3" s="1"/>
  <c r="H119" i="3"/>
  <c r="F119" i="3" s="1"/>
  <c r="H115" i="3"/>
  <c r="F115" i="3" s="1"/>
  <c r="H111" i="3"/>
  <c r="F111" i="3" s="1"/>
  <c r="H107" i="3"/>
  <c r="F107" i="3" s="1"/>
  <c r="H103" i="3"/>
  <c r="F103" i="3" s="1"/>
  <c r="H99" i="3"/>
  <c r="F99" i="3" s="1"/>
  <c r="H95" i="3"/>
  <c r="F95" i="3" s="1"/>
  <c r="H87" i="3"/>
  <c r="F87" i="3" s="1"/>
  <c r="H83" i="3"/>
  <c r="F83" i="3" s="1"/>
  <c r="H79" i="3"/>
  <c r="F79" i="3" s="1"/>
  <c r="H71" i="3"/>
  <c r="F71" i="3" s="1"/>
  <c r="H67" i="3"/>
  <c r="F67" i="3" s="1"/>
  <c r="H63" i="3"/>
  <c r="F63" i="3" s="1"/>
  <c r="H59" i="3"/>
  <c r="F59" i="3" s="1"/>
  <c r="H55" i="3"/>
  <c r="F55" i="3" s="1"/>
  <c r="H51" i="3"/>
  <c r="F51" i="3" s="1"/>
  <c r="H47" i="3"/>
  <c r="F47" i="3" s="1"/>
  <c r="H43" i="3"/>
  <c r="F43" i="3" s="1"/>
  <c r="H39" i="3"/>
  <c r="F39" i="3" s="1"/>
  <c r="H35" i="3"/>
  <c r="F35" i="3" s="1"/>
  <c r="H31" i="3"/>
  <c r="F31" i="3" s="1"/>
  <c r="H27" i="3"/>
  <c r="F27" i="3" s="1"/>
  <c r="H23" i="3"/>
  <c r="F23" i="3" s="1"/>
  <c r="H19" i="3"/>
  <c r="F19" i="3" s="1"/>
  <c r="H15" i="3"/>
  <c r="F15" i="3" s="1"/>
  <c r="H11" i="3"/>
  <c r="F11" i="3" s="1"/>
  <c r="H7" i="3"/>
  <c r="F7" i="3" s="1"/>
  <c r="H3" i="3"/>
  <c r="F3" i="3" s="1"/>
  <c r="H1134" i="3"/>
  <c r="F1134" i="3" s="1"/>
  <c r="H1130" i="3"/>
  <c r="F1130" i="3" s="1"/>
  <c r="H1126" i="3"/>
  <c r="F1126" i="3" s="1"/>
  <c r="H1122" i="3"/>
  <c r="F1122" i="3" s="1"/>
  <c r="H1118" i="3"/>
  <c r="F1118" i="3" s="1"/>
  <c r="H1114" i="3"/>
  <c r="F1114" i="3" s="1"/>
  <c r="H1110" i="3"/>
  <c r="F1110" i="3" s="1"/>
  <c r="H1106" i="3"/>
  <c r="F1106" i="3" s="1"/>
  <c r="H1102" i="3"/>
  <c r="F1102" i="3" s="1"/>
  <c r="H1098" i="3"/>
  <c r="F1098" i="3" s="1"/>
  <c r="H1094" i="3"/>
  <c r="F1094" i="3" s="1"/>
  <c r="H1090" i="3"/>
  <c r="F1090" i="3" s="1"/>
  <c r="H1086" i="3"/>
  <c r="F1086" i="3" s="1"/>
  <c r="H1082" i="3"/>
  <c r="F1082" i="3" s="1"/>
  <c r="H1078" i="3"/>
  <c r="F1078" i="3" s="1"/>
  <c r="H1074" i="3"/>
  <c r="F1074" i="3" s="1"/>
  <c r="H1070" i="3"/>
  <c r="F1070" i="3" s="1"/>
  <c r="H1066" i="3"/>
  <c r="F1066" i="3" s="1"/>
  <c r="H1062" i="3"/>
  <c r="F1062" i="3" s="1"/>
  <c r="H1058" i="3"/>
  <c r="F1058" i="3" s="1"/>
  <c r="H1054" i="3"/>
  <c r="F1054" i="3" s="1"/>
  <c r="H1050" i="3"/>
  <c r="F1050" i="3" s="1"/>
  <c r="H1046" i="3"/>
  <c r="F1046" i="3" s="1"/>
  <c r="H1042" i="3"/>
  <c r="F1042" i="3" s="1"/>
  <c r="H1038" i="3"/>
  <c r="F1038" i="3" s="1"/>
  <c r="H1034" i="3"/>
  <c r="F1034" i="3" s="1"/>
  <c r="H1030" i="3"/>
  <c r="F1030" i="3" s="1"/>
  <c r="H1026" i="3"/>
  <c r="F1026" i="3" s="1"/>
  <c r="H1022" i="3"/>
  <c r="F1022" i="3" s="1"/>
  <c r="H1018" i="3"/>
  <c r="F1018" i="3" s="1"/>
  <c r="H1014" i="3"/>
  <c r="F1014" i="3" s="1"/>
  <c r="H1010" i="3"/>
  <c r="F1010" i="3" s="1"/>
  <c r="H1006" i="3"/>
  <c r="F1006" i="3" s="1"/>
  <c r="H1002" i="3"/>
  <c r="F1002" i="3" s="1"/>
  <c r="H998" i="3"/>
  <c r="F998" i="3" s="1"/>
  <c r="H994" i="3"/>
  <c r="F994" i="3" s="1"/>
  <c r="H990" i="3"/>
  <c r="F990" i="3" s="1"/>
  <c r="H986" i="3"/>
  <c r="F986" i="3" s="1"/>
  <c r="H982" i="3"/>
  <c r="F982" i="3" s="1"/>
  <c r="H978" i="3"/>
  <c r="F978" i="3" s="1"/>
  <c r="H974" i="3"/>
  <c r="F974" i="3" s="1"/>
  <c r="H970" i="3"/>
  <c r="F970" i="3" s="1"/>
  <c r="H966" i="3"/>
  <c r="F966" i="3" s="1"/>
  <c r="H962" i="3"/>
  <c r="F962" i="3" s="1"/>
  <c r="H958" i="3"/>
  <c r="F958" i="3" s="1"/>
  <c r="H954" i="3"/>
  <c r="F954" i="3" s="1"/>
  <c r="H950" i="3"/>
  <c r="F950" i="3" s="1"/>
  <c r="H946" i="3"/>
  <c r="F946" i="3" s="1"/>
  <c r="H942" i="3"/>
  <c r="F942" i="3" s="1"/>
  <c r="H938" i="3"/>
  <c r="F938" i="3" s="1"/>
  <c r="H934" i="3"/>
  <c r="F934" i="3" s="1"/>
  <c r="H930" i="3"/>
  <c r="F930" i="3" s="1"/>
  <c r="H926" i="3"/>
  <c r="F926" i="3" s="1"/>
  <c r="H922" i="3"/>
  <c r="F922" i="3" s="1"/>
  <c r="H918" i="3"/>
  <c r="F918" i="3" s="1"/>
  <c r="H914" i="3"/>
  <c r="F914" i="3" s="1"/>
  <c r="H910" i="3"/>
  <c r="F910" i="3" s="1"/>
  <c r="H906" i="3"/>
  <c r="F906" i="3" s="1"/>
  <c r="H902" i="3"/>
  <c r="F902" i="3" s="1"/>
  <c r="H898" i="3"/>
  <c r="F898" i="3" s="1"/>
  <c r="H894" i="3"/>
  <c r="F894" i="3" s="1"/>
  <c r="H890" i="3"/>
  <c r="F890" i="3" s="1"/>
  <c r="H886" i="3"/>
  <c r="F886" i="3" s="1"/>
  <c r="H882" i="3"/>
  <c r="F882" i="3" s="1"/>
  <c r="H878" i="3"/>
  <c r="F878" i="3" s="1"/>
  <c r="H874" i="3"/>
  <c r="F874" i="3" s="1"/>
  <c r="H870" i="3"/>
  <c r="F870" i="3" s="1"/>
  <c r="H866" i="3"/>
  <c r="F866" i="3" s="1"/>
  <c r="H862" i="3"/>
  <c r="F862" i="3" s="1"/>
  <c r="H858" i="3"/>
  <c r="F858" i="3" s="1"/>
  <c r="H854" i="3"/>
  <c r="F854" i="3" s="1"/>
  <c r="H850" i="3"/>
  <c r="F850" i="3" s="1"/>
  <c r="H846" i="3"/>
  <c r="F846" i="3" s="1"/>
  <c r="H842" i="3"/>
  <c r="F842" i="3" s="1"/>
  <c r="H838" i="3"/>
  <c r="F838" i="3" s="1"/>
  <c r="H834" i="3"/>
  <c r="F834" i="3" s="1"/>
  <c r="H830" i="3"/>
  <c r="F830" i="3" s="1"/>
  <c r="H826" i="3"/>
  <c r="F826" i="3" s="1"/>
  <c r="H822" i="3"/>
  <c r="F822" i="3" s="1"/>
  <c r="H818" i="3"/>
  <c r="F818" i="3" s="1"/>
  <c r="H814" i="3"/>
  <c r="F814" i="3" s="1"/>
  <c r="H810" i="3"/>
  <c r="F810" i="3" s="1"/>
  <c r="H806" i="3"/>
  <c r="F806" i="3" s="1"/>
  <c r="H802" i="3"/>
  <c r="F802" i="3" s="1"/>
  <c r="H798" i="3"/>
  <c r="F798" i="3" s="1"/>
  <c r="H794" i="3"/>
  <c r="F794" i="3" s="1"/>
  <c r="H790" i="3"/>
  <c r="F790" i="3" s="1"/>
  <c r="H786" i="3"/>
  <c r="F786" i="3" s="1"/>
  <c r="H782" i="3"/>
  <c r="F782" i="3" s="1"/>
  <c r="H778" i="3"/>
  <c r="F778" i="3" s="1"/>
  <c r="H774" i="3"/>
  <c r="F774" i="3" s="1"/>
  <c r="H770" i="3"/>
  <c r="F770" i="3" s="1"/>
  <c r="H766" i="3"/>
  <c r="F766" i="3" s="1"/>
  <c r="H762" i="3"/>
  <c r="F762" i="3" s="1"/>
  <c r="H758" i="3"/>
  <c r="F758" i="3" s="1"/>
  <c r="H754" i="3"/>
  <c r="F754" i="3" s="1"/>
  <c r="H750" i="3"/>
  <c r="F750" i="3" s="1"/>
  <c r="H746" i="3"/>
  <c r="F746" i="3" s="1"/>
  <c r="H742" i="3"/>
  <c r="F742" i="3" s="1"/>
  <c r="H738" i="3"/>
  <c r="F738" i="3" s="1"/>
  <c r="H734" i="3"/>
  <c r="F734" i="3" s="1"/>
  <c r="H730" i="3"/>
  <c r="F730" i="3" s="1"/>
  <c r="H726" i="3"/>
  <c r="F726" i="3" s="1"/>
  <c r="H722" i="3"/>
  <c r="F722" i="3" s="1"/>
  <c r="H718" i="3"/>
  <c r="F718" i="3" s="1"/>
  <c r="H714" i="3"/>
  <c r="F714" i="3" s="1"/>
  <c r="H710" i="3"/>
  <c r="F710" i="3" s="1"/>
  <c r="H706" i="3"/>
  <c r="F706" i="3" s="1"/>
  <c r="H702" i="3"/>
  <c r="F702" i="3" s="1"/>
  <c r="H698" i="3"/>
  <c r="F698" i="3" s="1"/>
  <c r="H694" i="3"/>
  <c r="F694" i="3" s="1"/>
  <c r="H690" i="3"/>
  <c r="F690" i="3" s="1"/>
  <c r="H686" i="3"/>
  <c r="F686" i="3" s="1"/>
  <c r="H682" i="3"/>
  <c r="F682" i="3" s="1"/>
  <c r="H678" i="3"/>
  <c r="F678" i="3" s="1"/>
  <c r="H674" i="3"/>
  <c r="F674" i="3" s="1"/>
  <c r="H670" i="3"/>
  <c r="F670" i="3" s="1"/>
  <c r="H666" i="3"/>
  <c r="F666" i="3" s="1"/>
  <c r="H662" i="3"/>
  <c r="F662" i="3" s="1"/>
  <c r="H658" i="3"/>
  <c r="F658" i="3" s="1"/>
  <c r="H654" i="3"/>
  <c r="F654" i="3" s="1"/>
  <c r="H650" i="3"/>
  <c r="F650" i="3" s="1"/>
  <c r="H646" i="3"/>
  <c r="F646" i="3" s="1"/>
  <c r="H642" i="3"/>
  <c r="F642" i="3" s="1"/>
  <c r="H638" i="3"/>
  <c r="F638" i="3" s="1"/>
  <c r="H634" i="3"/>
  <c r="F634" i="3" s="1"/>
  <c r="H630" i="3"/>
  <c r="F630" i="3" s="1"/>
  <c r="H626" i="3"/>
  <c r="F626" i="3" s="1"/>
  <c r="H622" i="3"/>
  <c r="F622" i="3" s="1"/>
  <c r="H618" i="3"/>
  <c r="F618" i="3" s="1"/>
  <c r="H614" i="3"/>
  <c r="F614" i="3" s="1"/>
  <c r="H610" i="3"/>
  <c r="F610" i="3" s="1"/>
  <c r="H606" i="3"/>
  <c r="F606" i="3" s="1"/>
  <c r="H602" i="3"/>
  <c r="F602" i="3" s="1"/>
  <c r="H598" i="3"/>
  <c r="F598" i="3" s="1"/>
  <c r="H594" i="3"/>
  <c r="F594" i="3" s="1"/>
  <c r="H590" i="3"/>
  <c r="F590" i="3" s="1"/>
  <c r="H586" i="3"/>
  <c r="F586" i="3" s="1"/>
  <c r="H582" i="3"/>
  <c r="F582" i="3" s="1"/>
  <c r="H578" i="3"/>
  <c r="F578" i="3" s="1"/>
  <c r="H574" i="3"/>
  <c r="F574" i="3" s="1"/>
  <c r="H570" i="3"/>
  <c r="F570" i="3" s="1"/>
  <c r="H566" i="3"/>
  <c r="F566" i="3" s="1"/>
  <c r="H562" i="3"/>
  <c r="F562" i="3" s="1"/>
  <c r="H558" i="3"/>
  <c r="F558" i="3" s="1"/>
  <c r="H554" i="3"/>
  <c r="F554" i="3" s="1"/>
  <c r="H550" i="3"/>
  <c r="F550" i="3" s="1"/>
  <c r="H546" i="3"/>
  <c r="F546" i="3" s="1"/>
  <c r="H542" i="3"/>
  <c r="F542" i="3" s="1"/>
  <c r="H538" i="3"/>
  <c r="F538" i="3" s="1"/>
  <c r="H534" i="3"/>
  <c r="F534" i="3" s="1"/>
  <c r="H530" i="3"/>
  <c r="F530" i="3" s="1"/>
  <c r="H526" i="3"/>
  <c r="F526" i="3" s="1"/>
  <c r="H522" i="3"/>
  <c r="F522" i="3" s="1"/>
  <c r="H518" i="3"/>
  <c r="F518" i="3" s="1"/>
  <c r="H514" i="3"/>
  <c r="F514" i="3" s="1"/>
  <c r="H510" i="3"/>
  <c r="F510" i="3" s="1"/>
  <c r="H506" i="3"/>
  <c r="F506" i="3" s="1"/>
  <c r="H502" i="3"/>
  <c r="F502" i="3" s="1"/>
  <c r="H498" i="3"/>
  <c r="F498" i="3" s="1"/>
  <c r="H494" i="3"/>
  <c r="F494" i="3" s="1"/>
  <c r="H490" i="3"/>
  <c r="F490" i="3" s="1"/>
  <c r="H486" i="3"/>
  <c r="F486" i="3" s="1"/>
  <c r="H482" i="3"/>
  <c r="F482" i="3" s="1"/>
  <c r="H478" i="3"/>
  <c r="F478" i="3" s="1"/>
  <c r="H474" i="3"/>
  <c r="F474" i="3" s="1"/>
  <c r="H470" i="3"/>
  <c r="F470" i="3" s="1"/>
  <c r="H462" i="3"/>
  <c r="F462" i="3" s="1"/>
  <c r="H458" i="3"/>
  <c r="F458" i="3" s="1"/>
  <c r="H454" i="3"/>
  <c r="F454" i="3" s="1"/>
  <c r="H450" i="3"/>
  <c r="F450" i="3" s="1"/>
  <c r="H446" i="3"/>
  <c r="F446" i="3" s="1"/>
  <c r="H442" i="3"/>
  <c r="F442" i="3" s="1"/>
  <c r="H438" i="3"/>
  <c r="F438" i="3" s="1"/>
  <c r="H434" i="3"/>
  <c r="F434" i="3" s="1"/>
  <c r="H430" i="3"/>
  <c r="F430" i="3" s="1"/>
  <c r="H426" i="3"/>
  <c r="F426" i="3" s="1"/>
  <c r="H422" i="3"/>
  <c r="F422" i="3" s="1"/>
  <c r="H418" i="3"/>
  <c r="F418" i="3" s="1"/>
  <c r="H414" i="3"/>
  <c r="F414" i="3" s="1"/>
  <c r="H410" i="3"/>
  <c r="F410" i="3" s="1"/>
  <c r="H406" i="3"/>
  <c r="F406" i="3" s="1"/>
  <c r="H398" i="3"/>
  <c r="F398" i="3" s="1"/>
  <c r="H394" i="3"/>
  <c r="F394" i="3" s="1"/>
  <c r="H390" i="3"/>
  <c r="F390" i="3" s="1"/>
  <c r="H386" i="3"/>
  <c r="F386" i="3" s="1"/>
  <c r="H382" i="3"/>
  <c r="F382" i="3" s="1"/>
  <c r="H374" i="3"/>
  <c r="F374" i="3" s="1"/>
  <c r="H370" i="3"/>
  <c r="F370" i="3" s="1"/>
  <c r="H366" i="3"/>
  <c r="F366" i="3" s="1"/>
  <c r="H362" i="3"/>
  <c r="F362" i="3" s="1"/>
  <c r="H358" i="3"/>
  <c r="F358" i="3" s="1"/>
  <c r="H350" i="3"/>
  <c r="F350" i="3" s="1"/>
  <c r="H346" i="3"/>
  <c r="F346" i="3" s="1"/>
  <c r="H342" i="3"/>
  <c r="F342" i="3" s="1"/>
  <c r="H338" i="3"/>
  <c r="F338" i="3" s="1"/>
  <c r="H334" i="3"/>
  <c r="F334" i="3" s="1"/>
  <c r="H330" i="3"/>
  <c r="F330" i="3" s="1"/>
  <c r="H326" i="3"/>
  <c r="F326" i="3" s="1"/>
  <c r="H322" i="3"/>
  <c r="F322" i="3" s="1"/>
  <c r="H318" i="3"/>
  <c r="F318" i="3" s="1"/>
  <c r="H314" i="3"/>
  <c r="F314" i="3" s="1"/>
  <c r="H310" i="3"/>
  <c r="F310" i="3" s="1"/>
  <c r="H306" i="3"/>
  <c r="F306" i="3" s="1"/>
  <c r="H302" i="3"/>
  <c r="F302" i="3" s="1"/>
  <c r="H298" i="3"/>
  <c r="F298" i="3" s="1"/>
  <c r="H294" i="3"/>
  <c r="F294" i="3" s="1"/>
  <c r="H290" i="3"/>
  <c r="F290" i="3" s="1"/>
  <c r="H286" i="3"/>
  <c r="F286" i="3" s="1"/>
  <c r="H282" i="3"/>
  <c r="F282" i="3" s="1"/>
  <c r="H278" i="3"/>
  <c r="F278" i="3" s="1"/>
  <c r="H266" i="3"/>
  <c r="F266" i="3" s="1"/>
  <c r="H262" i="3"/>
  <c r="F262" i="3" s="1"/>
  <c r="H258" i="3"/>
  <c r="F258" i="3" s="1"/>
  <c r="H254" i="3"/>
  <c r="F254" i="3" s="1"/>
  <c r="H250" i="3"/>
  <c r="F250" i="3" s="1"/>
  <c r="H246" i="3"/>
  <c r="F246" i="3" s="1"/>
  <c r="H242" i="3"/>
  <c r="F242" i="3" s="1"/>
  <c r="H234" i="3"/>
  <c r="F234" i="3" s="1"/>
  <c r="H230" i="3"/>
  <c r="F230" i="3" s="1"/>
  <c r="H226" i="3"/>
  <c r="F226" i="3" s="1"/>
  <c r="H222" i="3"/>
  <c r="F222" i="3" s="1"/>
  <c r="H218" i="3"/>
  <c r="F218" i="3" s="1"/>
  <c r="H214" i="3"/>
  <c r="F214" i="3" s="1"/>
  <c r="H210" i="3"/>
  <c r="F210" i="3" s="1"/>
  <c r="H206" i="3"/>
  <c r="F206" i="3" s="1"/>
  <c r="H202" i="3"/>
  <c r="F202" i="3" s="1"/>
  <c r="H198" i="3"/>
  <c r="F198" i="3" s="1"/>
  <c r="H194" i="3"/>
  <c r="F194" i="3" s="1"/>
  <c r="H190" i="3"/>
  <c r="F190" i="3" s="1"/>
  <c r="H186" i="3"/>
  <c r="F186" i="3" s="1"/>
  <c r="H182" i="3"/>
  <c r="F182" i="3" s="1"/>
  <c r="H178" i="3"/>
  <c r="F178" i="3" s="1"/>
  <c r="H174" i="3"/>
  <c r="F174" i="3" s="1"/>
  <c r="H166" i="3"/>
  <c r="F166" i="3" s="1"/>
  <c r="H162" i="3"/>
  <c r="F162" i="3" s="1"/>
  <c r="H158" i="3"/>
  <c r="F158" i="3" s="1"/>
  <c r="H154" i="3"/>
  <c r="F154" i="3" s="1"/>
  <c r="H146" i="3"/>
  <c r="F146" i="3" s="1"/>
  <c r="H142" i="3"/>
  <c r="F142" i="3" s="1"/>
  <c r="H138" i="3"/>
  <c r="F138" i="3" s="1"/>
  <c r="H126" i="3"/>
  <c r="F126" i="3" s="1"/>
  <c r="H114" i="3"/>
  <c r="F114" i="3" s="1"/>
  <c r="H110" i="3"/>
  <c r="F110" i="3" s="1"/>
  <c r="H106" i="3"/>
  <c r="F106" i="3" s="1"/>
  <c r="H94" i="3"/>
  <c r="F94" i="3" s="1"/>
  <c r="H90" i="3"/>
  <c r="F90" i="3" s="1"/>
  <c r="H86" i="3"/>
  <c r="F86" i="3" s="1"/>
  <c r="H70" i="3"/>
  <c r="F70" i="3" s="1"/>
  <c r="H66" i="3"/>
  <c r="F66" i="3" s="1"/>
  <c r="H62" i="3"/>
  <c r="F62" i="3" s="1"/>
  <c r="H58" i="3"/>
  <c r="F58" i="3" s="1"/>
  <c r="H54" i="3"/>
  <c r="F54" i="3" s="1"/>
  <c r="H50" i="3"/>
  <c r="F50" i="3" s="1"/>
  <c r="H46" i="3"/>
  <c r="F46" i="3" s="1"/>
  <c r="H42" i="3"/>
  <c r="F42" i="3" s="1"/>
  <c r="H38" i="3"/>
  <c r="F38" i="3" s="1"/>
  <c r="H34" i="3"/>
  <c r="F34" i="3" s="1"/>
  <c r="H30" i="3"/>
  <c r="F30" i="3" s="1"/>
  <c r="H26" i="3"/>
  <c r="F26" i="3" s="1"/>
  <c r="H22" i="3"/>
  <c r="F22" i="3" s="1"/>
  <c r="H18" i="3"/>
  <c r="F18" i="3" s="1"/>
  <c r="H14" i="3"/>
  <c r="F14" i="3" s="1"/>
  <c r="H10" i="3"/>
  <c r="F10" i="3" s="1"/>
  <c r="H6" i="3"/>
  <c r="F6" i="3" s="1"/>
  <c r="H2" i="3"/>
  <c r="F2" i="3" s="1"/>
  <c r="G3993" i="1" l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F3997" i="1"/>
  <c r="F3998" i="1"/>
  <c r="F3995" i="1"/>
  <c r="F3996" i="1"/>
  <c r="F5906" i="1"/>
  <c r="F5907" i="1"/>
  <c r="G5907" i="1"/>
  <c r="H5907" i="1" s="1"/>
  <c r="F5908" i="1"/>
  <c r="G5908" i="1"/>
  <c r="H5908" i="1" s="1"/>
  <c r="F5909" i="1"/>
  <c r="G5909" i="1"/>
  <c r="H5909" i="1" s="1"/>
  <c r="F5910" i="1"/>
  <c r="G5910" i="1"/>
  <c r="H5910" i="1" s="1"/>
  <c r="F5911" i="1"/>
  <c r="G5911" i="1"/>
  <c r="H5911" i="1" s="1"/>
  <c r="F5912" i="1"/>
  <c r="G5912" i="1"/>
  <c r="H5912" i="1" s="1"/>
  <c r="F5913" i="1"/>
  <c r="G5913" i="1"/>
  <c r="H5913" i="1" s="1"/>
  <c r="F5914" i="1"/>
  <c r="G5914" i="1"/>
  <c r="H5914" i="1" s="1"/>
  <c r="F5915" i="1"/>
  <c r="G5915" i="1"/>
  <c r="H5915" i="1" s="1"/>
  <c r="F5916" i="1"/>
  <c r="G5916" i="1"/>
  <c r="H5916" i="1" s="1"/>
  <c r="G4801" i="1" l="1"/>
  <c r="H4801" i="1" s="1"/>
  <c r="F4801" i="1"/>
  <c r="E4801" i="1"/>
  <c r="G4800" i="1"/>
  <c r="H4800" i="1" s="1"/>
  <c r="F4800" i="1"/>
  <c r="E4800" i="1"/>
  <c r="G4799" i="1"/>
  <c r="H4799" i="1" s="1"/>
  <c r="F4799" i="1"/>
  <c r="E4799" i="1"/>
  <c r="G4798" i="1"/>
  <c r="H4798" i="1" s="1"/>
  <c r="F4798" i="1"/>
  <c r="E4798" i="1"/>
  <c r="G4797" i="1"/>
  <c r="H4797" i="1" s="1"/>
  <c r="F4797" i="1"/>
  <c r="E4797" i="1"/>
  <c r="G4796" i="1"/>
  <c r="H4796" i="1" s="1"/>
  <c r="F4796" i="1"/>
  <c r="E4796" i="1"/>
  <c r="G4795" i="1"/>
  <c r="H4795" i="1" s="1"/>
  <c r="F4795" i="1"/>
  <c r="E4795" i="1"/>
  <c r="G4794" i="1"/>
  <c r="H4794" i="1" s="1"/>
  <c r="F4794" i="1"/>
  <c r="E4794" i="1"/>
  <c r="G4793" i="1"/>
  <c r="H4793" i="1" s="1"/>
  <c r="F4793" i="1"/>
  <c r="E4793" i="1"/>
  <c r="G4792" i="1"/>
  <c r="H4792" i="1" s="1"/>
  <c r="F4792" i="1"/>
  <c r="E4792" i="1"/>
  <c r="G4791" i="1"/>
  <c r="H4791" i="1" s="1"/>
  <c r="F4791" i="1"/>
  <c r="E4791" i="1"/>
  <c r="G4790" i="1"/>
  <c r="H4790" i="1" s="1"/>
  <c r="F4790" i="1"/>
  <c r="E4790" i="1"/>
  <c r="G4789" i="1"/>
  <c r="H4789" i="1" s="1"/>
  <c r="F4789" i="1"/>
  <c r="E4789" i="1"/>
  <c r="G4788" i="1"/>
  <c r="H4788" i="1" s="1"/>
  <c r="F4788" i="1"/>
  <c r="E4788" i="1"/>
  <c r="G4787" i="1"/>
  <c r="H4787" i="1" s="1"/>
  <c r="F4787" i="1"/>
  <c r="E4787" i="1"/>
  <c r="G4786" i="1"/>
  <c r="H4786" i="1" s="1"/>
  <c r="F4786" i="1"/>
  <c r="E4786" i="1"/>
  <c r="G4785" i="1"/>
  <c r="H4785" i="1" s="1"/>
  <c r="F4785" i="1"/>
  <c r="E4785" i="1"/>
  <c r="G4784" i="1"/>
  <c r="H4784" i="1" s="1"/>
  <c r="F4784" i="1"/>
  <c r="E4784" i="1"/>
  <c r="G4783" i="1"/>
  <c r="H4783" i="1" s="1"/>
  <c r="F4783" i="1"/>
  <c r="E4783" i="1"/>
  <c r="G4782" i="1"/>
  <c r="H4782" i="1" s="1"/>
  <c r="F4782" i="1"/>
  <c r="E4782" i="1"/>
  <c r="G4781" i="1"/>
  <c r="H4781" i="1" s="1"/>
  <c r="F4781" i="1"/>
  <c r="E4781" i="1"/>
  <c r="G4780" i="1"/>
  <c r="H4780" i="1" s="1"/>
  <c r="F4780" i="1"/>
  <c r="E4780" i="1"/>
  <c r="G4779" i="1"/>
  <c r="H4779" i="1" s="1"/>
  <c r="F4779" i="1"/>
  <c r="E4779" i="1"/>
  <c r="G4778" i="1"/>
  <c r="H4778" i="1" s="1"/>
  <c r="F4778" i="1"/>
  <c r="E4778" i="1"/>
  <c r="G4777" i="1"/>
  <c r="H4777" i="1" s="1"/>
  <c r="F4777" i="1"/>
  <c r="E4777" i="1"/>
  <c r="G4776" i="1"/>
  <c r="H4776" i="1" s="1"/>
  <c r="F4776" i="1"/>
  <c r="E4776" i="1"/>
  <c r="G4775" i="1"/>
  <c r="H4775" i="1" s="1"/>
  <c r="F4775" i="1"/>
  <c r="E4775" i="1"/>
  <c r="G4774" i="1"/>
  <c r="H4774" i="1" s="1"/>
  <c r="F4774" i="1"/>
  <c r="E4774" i="1"/>
  <c r="G4773" i="1"/>
  <c r="H4773" i="1" s="1"/>
  <c r="F4773" i="1"/>
  <c r="E4773" i="1"/>
  <c r="G4772" i="1"/>
  <c r="H4772" i="1" s="1"/>
  <c r="F4772" i="1"/>
  <c r="E4772" i="1"/>
  <c r="G4771" i="1"/>
  <c r="H4771" i="1" s="1"/>
  <c r="F4771" i="1"/>
  <c r="E4771" i="1"/>
  <c r="G4770" i="1"/>
  <c r="H4770" i="1" s="1"/>
  <c r="F4770" i="1"/>
  <c r="E4770" i="1"/>
  <c r="G4769" i="1"/>
  <c r="H4769" i="1" s="1"/>
  <c r="F4769" i="1"/>
  <c r="E4769" i="1"/>
  <c r="G4768" i="1"/>
  <c r="H4768" i="1" s="1"/>
  <c r="F4768" i="1"/>
  <c r="E4768" i="1"/>
  <c r="G4767" i="1"/>
  <c r="H4767" i="1" s="1"/>
  <c r="F4767" i="1"/>
  <c r="E4767" i="1"/>
  <c r="G4766" i="1"/>
  <c r="H4766" i="1" s="1"/>
  <c r="F4766" i="1"/>
  <c r="E4766" i="1"/>
  <c r="G4765" i="1"/>
  <c r="H4765" i="1" s="1"/>
  <c r="F4765" i="1"/>
  <c r="E4765" i="1"/>
  <c r="G4764" i="1"/>
  <c r="H4764" i="1" s="1"/>
  <c r="F4764" i="1"/>
  <c r="E4764" i="1"/>
  <c r="G4763" i="1"/>
  <c r="H4763" i="1" s="1"/>
  <c r="F4763" i="1"/>
  <c r="E4763" i="1"/>
  <c r="G4762" i="1"/>
  <c r="H4762" i="1" s="1"/>
  <c r="F4762" i="1"/>
  <c r="E4762" i="1"/>
  <c r="G4761" i="1"/>
  <c r="H4761" i="1" s="1"/>
  <c r="F4761" i="1"/>
  <c r="E4761" i="1"/>
  <c r="G4760" i="1"/>
  <c r="H4760" i="1" s="1"/>
  <c r="F4760" i="1"/>
  <c r="E4760" i="1"/>
  <c r="G4759" i="1"/>
  <c r="H4759" i="1" s="1"/>
  <c r="F4759" i="1"/>
  <c r="E4759" i="1"/>
  <c r="G4758" i="1"/>
  <c r="H4758" i="1" s="1"/>
  <c r="F4758" i="1"/>
  <c r="E4758" i="1"/>
  <c r="G4757" i="1"/>
  <c r="H4757" i="1" s="1"/>
  <c r="F4757" i="1"/>
  <c r="E4757" i="1"/>
  <c r="G4756" i="1"/>
  <c r="H4756" i="1" s="1"/>
  <c r="F4756" i="1"/>
  <c r="E4756" i="1"/>
  <c r="G4755" i="1"/>
  <c r="H4755" i="1" s="1"/>
  <c r="F4755" i="1"/>
  <c r="E4755" i="1"/>
  <c r="G4754" i="1"/>
  <c r="H4754" i="1" s="1"/>
  <c r="F4754" i="1"/>
  <c r="E4754" i="1"/>
  <c r="G4753" i="1"/>
  <c r="H4753" i="1" s="1"/>
  <c r="F4753" i="1"/>
  <c r="E4753" i="1"/>
  <c r="G4752" i="1"/>
  <c r="H4752" i="1" s="1"/>
  <c r="F4752" i="1"/>
  <c r="E4752" i="1"/>
  <c r="G4751" i="1"/>
  <c r="H4751" i="1" s="1"/>
  <c r="F4751" i="1"/>
  <c r="E4751" i="1"/>
  <c r="G4750" i="1"/>
  <c r="H4750" i="1" s="1"/>
  <c r="F4750" i="1"/>
  <c r="E4750" i="1"/>
  <c r="G4749" i="1"/>
  <c r="H4749" i="1" s="1"/>
  <c r="F4749" i="1"/>
  <c r="E4749" i="1"/>
  <c r="G4748" i="1"/>
  <c r="H4748" i="1" s="1"/>
  <c r="F4748" i="1"/>
  <c r="E4748" i="1"/>
  <c r="G4747" i="1"/>
  <c r="H4747" i="1" s="1"/>
  <c r="F4747" i="1"/>
  <c r="E4747" i="1"/>
  <c r="G4746" i="1"/>
  <c r="H4746" i="1" s="1"/>
  <c r="F4746" i="1"/>
  <c r="E4746" i="1"/>
  <c r="G4745" i="1"/>
  <c r="H4745" i="1" s="1"/>
  <c r="F4745" i="1"/>
  <c r="E4745" i="1"/>
  <c r="G4744" i="1"/>
  <c r="H4744" i="1" s="1"/>
  <c r="F4744" i="1"/>
  <c r="E4744" i="1"/>
  <c r="G4743" i="1"/>
  <c r="H4743" i="1" s="1"/>
  <c r="F4743" i="1"/>
  <c r="E4743" i="1"/>
  <c r="G4742" i="1"/>
  <c r="H4742" i="1" s="1"/>
  <c r="F4742" i="1"/>
  <c r="E4742" i="1"/>
  <c r="G4741" i="1"/>
  <c r="H4741" i="1" s="1"/>
  <c r="F4741" i="1"/>
  <c r="E4741" i="1"/>
  <c r="G4740" i="1"/>
  <c r="H4740" i="1" s="1"/>
  <c r="F4740" i="1"/>
  <c r="E4740" i="1"/>
  <c r="G4739" i="1"/>
  <c r="H4739" i="1" s="1"/>
  <c r="F4739" i="1"/>
  <c r="E4739" i="1"/>
  <c r="G4738" i="1"/>
  <c r="H4738" i="1" s="1"/>
  <c r="F4738" i="1"/>
  <c r="E4738" i="1"/>
  <c r="G4737" i="1"/>
  <c r="H4737" i="1" s="1"/>
  <c r="F4737" i="1"/>
  <c r="E4737" i="1"/>
  <c r="G4736" i="1"/>
  <c r="H4736" i="1" s="1"/>
  <c r="F4736" i="1"/>
  <c r="E4736" i="1"/>
  <c r="G4735" i="1"/>
  <c r="H4735" i="1" s="1"/>
  <c r="F4735" i="1"/>
  <c r="E4735" i="1"/>
  <c r="G4734" i="1"/>
  <c r="H4734" i="1" s="1"/>
  <c r="F4734" i="1"/>
  <c r="E4734" i="1"/>
  <c r="G4733" i="1"/>
  <c r="H4733" i="1" s="1"/>
  <c r="F4733" i="1"/>
  <c r="E4733" i="1"/>
  <c r="G4732" i="1"/>
  <c r="H4732" i="1" s="1"/>
  <c r="F4732" i="1"/>
  <c r="E4732" i="1"/>
  <c r="G4731" i="1"/>
  <c r="H4731" i="1" s="1"/>
  <c r="F4731" i="1"/>
  <c r="E4731" i="1"/>
  <c r="G4730" i="1"/>
  <c r="H4730" i="1" s="1"/>
  <c r="F4730" i="1"/>
  <c r="E4730" i="1"/>
  <c r="G4729" i="1"/>
  <c r="H4729" i="1" s="1"/>
  <c r="F4729" i="1"/>
  <c r="E4729" i="1"/>
  <c r="G4728" i="1"/>
  <c r="H4728" i="1" s="1"/>
  <c r="F4728" i="1"/>
  <c r="E4728" i="1"/>
  <c r="G4727" i="1"/>
  <c r="H4727" i="1" s="1"/>
  <c r="F4727" i="1"/>
  <c r="E4727" i="1"/>
  <c r="G4726" i="1"/>
  <c r="H4726" i="1" s="1"/>
  <c r="F4726" i="1"/>
  <c r="E4726" i="1"/>
  <c r="G4725" i="1"/>
  <c r="H4725" i="1" s="1"/>
  <c r="F4725" i="1"/>
  <c r="E4725" i="1"/>
  <c r="G4724" i="1"/>
  <c r="H4724" i="1" s="1"/>
  <c r="F4724" i="1"/>
  <c r="E4724" i="1"/>
  <c r="G4723" i="1"/>
  <c r="H4723" i="1" s="1"/>
  <c r="F4723" i="1"/>
  <c r="E4723" i="1"/>
  <c r="G4722" i="1"/>
  <c r="H4722" i="1" s="1"/>
  <c r="F4722" i="1"/>
  <c r="E4722" i="1"/>
  <c r="G4721" i="1"/>
  <c r="H4721" i="1" s="1"/>
  <c r="F4721" i="1"/>
  <c r="E4721" i="1"/>
  <c r="G4720" i="1"/>
  <c r="H4720" i="1" s="1"/>
  <c r="F4720" i="1"/>
  <c r="E4720" i="1"/>
  <c r="G4719" i="1"/>
  <c r="H4719" i="1" s="1"/>
  <c r="F4719" i="1"/>
  <c r="E4719" i="1"/>
  <c r="G4718" i="1"/>
  <c r="H4718" i="1" s="1"/>
  <c r="F4718" i="1"/>
  <c r="E4718" i="1"/>
  <c r="G4717" i="1"/>
  <c r="H4717" i="1" s="1"/>
  <c r="F4717" i="1"/>
  <c r="E4717" i="1"/>
  <c r="G4716" i="1"/>
  <c r="H4716" i="1" s="1"/>
  <c r="F4716" i="1"/>
  <c r="E4716" i="1"/>
  <c r="G4715" i="1"/>
  <c r="H4715" i="1" s="1"/>
  <c r="F4715" i="1"/>
  <c r="E4715" i="1"/>
  <c r="G4714" i="1"/>
  <c r="H4714" i="1" s="1"/>
  <c r="F4714" i="1"/>
  <c r="E4714" i="1"/>
  <c r="G4713" i="1"/>
  <c r="H4713" i="1" s="1"/>
  <c r="F4713" i="1"/>
  <c r="E4713" i="1"/>
  <c r="G4712" i="1"/>
  <c r="H4712" i="1" s="1"/>
  <c r="F4712" i="1"/>
  <c r="E4712" i="1"/>
  <c r="G4711" i="1"/>
  <c r="H4711" i="1" s="1"/>
  <c r="F4711" i="1"/>
  <c r="E4711" i="1"/>
  <c r="G4710" i="1"/>
  <c r="H4710" i="1" s="1"/>
  <c r="F4710" i="1"/>
  <c r="E4710" i="1"/>
  <c r="G4709" i="1"/>
  <c r="H4709" i="1" s="1"/>
  <c r="F4709" i="1"/>
  <c r="E4709" i="1"/>
  <c r="G4708" i="1"/>
  <c r="H4708" i="1" s="1"/>
  <c r="F4708" i="1"/>
  <c r="E4708" i="1"/>
  <c r="G4707" i="1"/>
  <c r="H4707" i="1" s="1"/>
  <c r="F4707" i="1"/>
  <c r="E4707" i="1"/>
  <c r="G4706" i="1"/>
  <c r="H4706" i="1" s="1"/>
  <c r="F4706" i="1"/>
  <c r="E4706" i="1"/>
  <c r="G4705" i="1"/>
  <c r="H4705" i="1" s="1"/>
  <c r="F4705" i="1"/>
  <c r="E4705" i="1"/>
  <c r="G4704" i="1"/>
  <c r="H4704" i="1" s="1"/>
  <c r="F4704" i="1"/>
  <c r="E4704" i="1"/>
  <c r="G4703" i="1"/>
  <c r="H4703" i="1" s="1"/>
  <c r="F4703" i="1"/>
  <c r="E4703" i="1"/>
  <c r="G4702" i="1"/>
  <c r="H4702" i="1" s="1"/>
  <c r="F4702" i="1"/>
  <c r="E4702" i="1"/>
  <c r="G4701" i="1"/>
  <c r="H4701" i="1" s="1"/>
  <c r="F4701" i="1"/>
  <c r="E4701" i="1"/>
  <c r="G4700" i="1"/>
  <c r="H4700" i="1" s="1"/>
  <c r="F4700" i="1"/>
  <c r="E4700" i="1"/>
  <c r="G4699" i="1"/>
  <c r="H4699" i="1" s="1"/>
  <c r="F4699" i="1"/>
  <c r="E4699" i="1"/>
  <c r="G4698" i="1"/>
  <c r="H4698" i="1" s="1"/>
  <c r="F4698" i="1"/>
  <c r="E4698" i="1"/>
  <c r="G4697" i="1"/>
  <c r="H4697" i="1" s="1"/>
  <c r="F4697" i="1"/>
  <c r="E4697" i="1"/>
  <c r="G4696" i="1"/>
  <c r="H4696" i="1" s="1"/>
  <c r="F4696" i="1"/>
  <c r="E4696" i="1"/>
  <c r="G4695" i="1"/>
  <c r="H4695" i="1" s="1"/>
  <c r="F4695" i="1"/>
  <c r="E4695" i="1"/>
  <c r="G4694" i="1"/>
  <c r="H4694" i="1" s="1"/>
  <c r="F4694" i="1"/>
  <c r="E4694" i="1"/>
  <c r="G4693" i="1"/>
  <c r="H4693" i="1" s="1"/>
  <c r="F4693" i="1"/>
  <c r="E4693" i="1"/>
  <c r="G4692" i="1"/>
  <c r="H4692" i="1" s="1"/>
  <c r="F4692" i="1"/>
  <c r="E4692" i="1"/>
  <c r="G4691" i="1"/>
  <c r="H4691" i="1" s="1"/>
  <c r="F4691" i="1"/>
  <c r="E4691" i="1"/>
  <c r="G4690" i="1"/>
  <c r="H4690" i="1" s="1"/>
  <c r="F4690" i="1"/>
  <c r="E4690" i="1"/>
  <c r="G4689" i="1"/>
  <c r="H4689" i="1" s="1"/>
  <c r="F4689" i="1"/>
  <c r="E4689" i="1"/>
  <c r="G4688" i="1"/>
  <c r="H4688" i="1" s="1"/>
  <c r="F4688" i="1"/>
  <c r="E4688" i="1"/>
  <c r="G4687" i="1"/>
  <c r="H4687" i="1" s="1"/>
  <c r="F4687" i="1"/>
  <c r="E4687" i="1"/>
  <c r="G4686" i="1"/>
  <c r="H4686" i="1" s="1"/>
  <c r="F4686" i="1"/>
  <c r="E4686" i="1"/>
  <c r="G4685" i="1"/>
  <c r="H4685" i="1" s="1"/>
  <c r="F4685" i="1"/>
  <c r="E4685" i="1"/>
  <c r="G4684" i="1"/>
  <c r="H4684" i="1" s="1"/>
  <c r="F4684" i="1"/>
  <c r="E4684" i="1"/>
  <c r="G4683" i="1"/>
  <c r="H4683" i="1" s="1"/>
  <c r="F4683" i="1"/>
  <c r="E4683" i="1"/>
  <c r="G4682" i="1"/>
  <c r="H4682" i="1" s="1"/>
  <c r="F4682" i="1"/>
  <c r="E4682" i="1"/>
  <c r="G4681" i="1"/>
  <c r="H4681" i="1" s="1"/>
  <c r="F4681" i="1"/>
  <c r="E4681" i="1"/>
  <c r="G4680" i="1"/>
  <c r="H4680" i="1" s="1"/>
  <c r="F4680" i="1"/>
  <c r="E4680" i="1"/>
  <c r="G4679" i="1"/>
  <c r="H4679" i="1" s="1"/>
  <c r="F4679" i="1"/>
  <c r="E4679" i="1"/>
  <c r="G4678" i="1"/>
  <c r="H4678" i="1" s="1"/>
  <c r="F4678" i="1"/>
  <c r="E4678" i="1"/>
  <c r="G4677" i="1"/>
  <c r="H4677" i="1" s="1"/>
  <c r="F4677" i="1"/>
  <c r="E4677" i="1"/>
  <c r="G4676" i="1"/>
  <c r="H4676" i="1" s="1"/>
  <c r="F4676" i="1"/>
  <c r="E4676" i="1"/>
  <c r="G4675" i="1"/>
  <c r="H4675" i="1" s="1"/>
  <c r="F4675" i="1"/>
  <c r="E4675" i="1"/>
  <c r="G4674" i="1"/>
  <c r="H4674" i="1" s="1"/>
  <c r="F4674" i="1"/>
  <c r="E4674" i="1"/>
  <c r="G4673" i="1"/>
  <c r="H4673" i="1" s="1"/>
  <c r="F4673" i="1"/>
  <c r="E4673" i="1"/>
  <c r="G4672" i="1"/>
  <c r="H4672" i="1" s="1"/>
  <c r="F4672" i="1"/>
  <c r="E4672" i="1"/>
  <c r="G4671" i="1"/>
  <c r="H4671" i="1" s="1"/>
  <c r="F4671" i="1"/>
  <c r="E4671" i="1"/>
  <c r="G4670" i="1"/>
  <c r="H4670" i="1" s="1"/>
  <c r="F4670" i="1"/>
  <c r="E4670" i="1"/>
  <c r="G4669" i="1"/>
  <c r="H4669" i="1" s="1"/>
  <c r="F4669" i="1"/>
  <c r="E4669" i="1"/>
  <c r="G4668" i="1"/>
  <c r="H4668" i="1" s="1"/>
  <c r="F4668" i="1"/>
  <c r="E4668" i="1"/>
  <c r="G4667" i="1"/>
  <c r="H4667" i="1" s="1"/>
  <c r="F4667" i="1"/>
  <c r="E4667" i="1"/>
  <c r="G4666" i="1"/>
  <c r="H4666" i="1" s="1"/>
  <c r="F4666" i="1"/>
  <c r="E4666" i="1"/>
  <c r="G4665" i="1"/>
  <c r="H4665" i="1" s="1"/>
  <c r="F4665" i="1"/>
  <c r="E4665" i="1"/>
  <c r="G4664" i="1"/>
  <c r="H4664" i="1" s="1"/>
  <c r="F4664" i="1"/>
  <c r="E4664" i="1"/>
  <c r="G4663" i="1"/>
  <c r="H4663" i="1" s="1"/>
  <c r="F4663" i="1"/>
  <c r="E4663" i="1"/>
  <c r="G4662" i="1"/>
  <c r="H4662" i="1" s="1"/>
  <c r="F4662" i="1"/>
  <c r="E4662" i="1"/>
  <c r="G4661" i="1"/>
  <c r="H4661" i="1" s="1"/>
  <c r="F4661" i="1"/>
  <c r="E4661" i="1"/>
  <c r="G4660" i="1"/>
  <c r="H4660" i="1" s="1"/>
  <c r="F4660" i="1"/>
  <c r="E4660" i="1"/>
  <c r="G4659" i="1"/>
  <c r="H4659" i="1" s="1"/>
  <c r="F4659" i="1"/>
  <c r="E4659" i="1"/>
  <c r="G4658" i="1"/>
  <c r="H4658" i="1" s="1"/>
  <c r="F4658" i="1"/>
  <c r="E4658" i="1"/>
  <c r="G4657" i="1"/>
  <c r="H4657" i="1" s="1"/>
  <c r="F4657" i="1"/>
  <c r="E4657" i="1"/>
  <c r="G4656" i="1"/>
  <c r="H4656" i="1" s="1"/>
  <c r="F4656" i="1"/>
  <c r="E4656" i="1"/>
  <c r="G4655" i="1"/>
  <c r="H4655" i="1" s="1"/>
  <c r="F4655" i="1"/>
  <c r="E4655" i="1"/>
  <c r="G4654" i="1"/>
  <c r="H4654" i="1" s="1"/>
  <c r="F4654" i="1"/>
  <c r="E4654" i="1"/>
  <c r="G4653" i="1"/>
  <c r="H4653" i="1" s="1"/>
  <c r="F4653" i="1"/>
  <c r="E4653" i="1"/>
  <c r="G4652" i="1"/>
  <c r="H4652" i="1" s="1"/>
  <c r="F4652" i="1"/>
  <c r="E4652" i="1"/>
  <c r="G4651" i="1"/>
  <c r="H4651" i="1" s="1"/>
  <c r="F4651" i="1"/>
  <c r="E4651" i="1"/>
  <c r="G4650" i="1"/>
  <c r="H4650" i="1" s="1"/>
  <c r="F4650" i="1"/>
  <c r="E4650" i="1"/>
  <c r="G4649" i="1"/>
  <c r="H4649" i="1" s="1"/>
  <c r="F4649" i="1"/>
  <c r="E4649" i="1"/>
  <c r="G4648" i="1"/>
  <c r="H4648" i="1" s="1"/>
  <c r="F4648" i="1"/>
  <c r="E4648" i="1"/>
  <c r="G4647" i="1"/>
  <c r="H4647" i="1" s="1"/>
  <c r="F4647" i="1"/>
  <c r="E4647" i="1"/>
  <c r="G4646" i="1"/>
  <c r="H4646" i="1" s="1"/>
  <c r="F4646" i="1"/>
  <c r="E4646" i="1"/>
  <c r="G4645" i="1"/>
  <c r="H4645" i="1" s="1"/>
  <c r="F4645" i="1"/>
  <c r="E4645" i="1"/>
  <c r="G4644" i="1"/>
  <c r="H4644" i="1" s="1"/>
  <c r="F4644" i="1"/>
  <c r="E4644" i="1"/>
  <c r="G4643" i="1"/>
  <c r="H4643" i="1" s="1"/>
  <c r="F4643" i="1"/>
  <c r="E4643" i="1"/>
  <c r="G4642" i="1"/>
  <c r="H4642" i="1" s="1"/>
  <c r="F4642" i="1"/>
  <c r="E4642" i="1"/>
  <c r="G4641" i="1"/>
  <c r="H4641" i="1" s="1"/>
  <c r="F4641" i="1"/>
  <c r="E4641" i="1"/>
  <c r="G4640" i="1"/>
  <c r="H4640" i="1" s="1"/>
  <c r="F4640" i="1"/>
  <c r="E4640" i="1"/>
  <c r="G4639" i="1"/>
  <c r="H4639" i="1" s="1"/>
  <c r="F4639" i="1"/>
  <c r="E4639" i="1"/>
  <c r="G4638" i="1"/>
  <c r="H4638" i="1" s="1"/>
  <c r="F4638" i="1"/>
  <c r="E4638" i="1"/>
  <c r="G4637" i="1"/>
  <c r="H4637" i="1" s="1"/>
  <c r="F4637" i="1"/>
  <c r="E4637" i="1"/>
  <c r="G4636" i="1"/>
  <c r="H4636" i="1" s="1"/>
  <c r="F4636" i="1"/>
  <c r="E4636" i="1"/>
  <c r="G4635" i="1"/>
  <c r="H4635" i="1" s="1"/>
  <c r="F4635" i="1"/>
  <c r="E4635" i="1"/>
  <c r="G4634" i="1"/>
  <c r="H4634" i="1" s="1"/>
  <c r="F4634" i="1"/>
  <c r="E4634" i="1"/>
  <c r="G4633" i="1"/>
  <c r="H4633" i="1" s="1"/>
  <c r="F4633" i="1"/>
  <c r="E4633" i="1"/>
  <c r="G4632" i="1"/>
  <c r="H4632" i="1" s="1"/>
  <c r="F4632" i="1"/>
  <c r="E4632" i="1"/>
  <c r="G4631" i="1"/>
  <c r="H4631" i="1" s="1"/>
  <c r="F4631" i="1"/>
  <c r="E4631" i="1"/>
  <c r="G4630" i="1"/>
  <c r="H4630" i="1" s="1"/>
  <c r="F4630" i="1"/>
  <c r="E4630" i="1"/>
  <c r="G4629" i="1"/>
  <c r="H4629" i="1" s="1"/>
  <c r="F4629" i="1"/>
  <c r="E4629" i="1"/>
  <c r="G4628" i="1"/>
  <c r="H4628" i="1" s="1"/>
  <c r="F4628" i="1"/>
  <c r="E4628" i="1"/>
  <c r="G4627" i="1"/>
  <c r="H4627" i="1" s="1"/>
  <c r="F4627" i="1"/>
  <c r="E4627" i="1"/>
  <c r="G4626" i="1"/>
  <c r="H4626" i="1" s="1"/>
  <c r="F4626" i="1"/>
  <c r="E4626" i="1"/>
  <c r="G4625" i="1"/>
  <c r="H4625" i="1" s="1"/>
  <c r="F4625" i="1"/>
  <c r="E4625" i="1"/>
  <c r="G4624" i="1"/>
  <c r="H4624" i="1" s="1"/>
  <c r="F4624" i="1"/>
  <c r="E4624" i="1"/>
  <c r="G4623" i="1"/>
  <c r="H4623" i="1" s="1"/>
  <c r="F4623" i="1"/>
  <c r="E4623" i="1"/>
  <c r="G4622" i="1"/>
  <c r="H4622" i="1" s="1"/>
  <c r="F4622" i="1"/>
  <c r="E4622" i="1"/>
  <c r="G4621" i="1"/>
  <c r="H4621" i="1" s="1"/>
  <c r="F4621" i="1"/>
  <c r="E4621" i="1"/>
  <c r="G4620" i="1"/>
  <c r="H4620" i="1" s="1"/>
  <c r="F4620" i="1"/>
  <c r="E4620" i="1"/>
  <c r="G4619" i="1"/>
  <c r="H4619" i="1" s="1"/>
  <c r="F4619" i="1"/>
  <c r="E4619" i="1"/>
  <c r="G4618" i="1"/>
  <c r="H4618" i="1" s="1"/>
  <c r="F4618" i="1"/>
  <c r="E4618" i="1"/>
  <c r="G4617" i="1"/>
  <c r="H4617" i="1" s="1"/>
  <c r="F4617" i="1"/>
  <c r="E4617" i="1"/>
  <c r="G4616" i="1"/>
  <c r="H4616" i="1" s="1"/>
  <c r="F4616" i="1"/>
  <c r="E4616" i="1"/>
  <c r="G4615" i="1"/>
  <c r="H4615" i="1" s="1"/>
  <c r="F4615" i="1"/>
  <c r="E4615" i="1"/>
  <c r="G4614" i="1"/>
  <c r="H4614" i="1" s="1"/>
  <c r="F4614" i="1"/>
  <c r="E4614" i="1"/>
  <c r="G4613" i="1"/>
  <c r="H4613" i="1" s="1"/>
  <c r="F4613" i="1"/>
  <c r="E4613" i="1"/>
  <c r="G4612" i="1"/>
  <c r="H4612" i="1" s="1"/>
  <c r="F4612" i="1"/>
  <c r="E4612" i="1"/>
  <c r="G4611" i="1"/>
  <c r="H4611" i="1" s="1"/>
  <c r="F4611" i="1"/>
  <c r="E4611" i="1"/>
  <c r="G4610" i="1"/>
  <c r="H4610" i="1" s="1"/>
  <c r="F4610" i="1"/>
  <c r="E4610" i="1"/>
  <c r="G4609" i="1"/>
  <c r="H4609" i="1" s="1"/>
  <c r="F4609" i="1"/>
  <c r="E4609" i="1"/>
  <c r="G4608" i="1"/>
  <c r="H4608" i="1" s="1"/>
  <c r="F4608" i="1"/>
  <c r="E4608" i="1"/>
  <c r="G4607" i="1"/>
  <c r="H4607" i="1" s="1"/>
  <c r="F4607" i="1"/>
  <c r="E4607" i="1"/>
  <c r="G4606" i="1"/>
  <c r="H4606" i="1" s="1"/>
  <c r="F4606" i="1"/>
  <c r="E4606" i="1"/>
  <c r="G4605" i="1"/>
  <c r="H4605" i="1" s="1"/>
  <c r="F4605" i="1"/>
  <c r="E4605" i="1"/>
  <c r="G4604" i="1"/>
  <c r="H4604" i="1" s="1"/>
  <c r="F4604" i="1"/>
  <c r="E4604" i="1"/>
  <c r="G4603" i="1"/>
  <c r="H4603" i="1" s="1"/>
  <c r="F4603" i="1"/>
  <c r="E4603" i="1"/>
  <c r="G4602" i="1"/>
  <c r="H4602" i="1" s="1"/>
  <c r="F4602" i="1"/>
  <c r="E4602" i="1"/>
  <c r="G4601" i="1"/>
  <c r="H4601" i="1" s="1"/>
  <c r="F4601" i="1"/>
  <c r="E4601" i="1"/>
  <c r="G4600" i="1"/>
  <c r="H4600" i="1" s="1"/>
  <c r="F4600" i="1"/>
  <c r="E4600" i="1"/>
  <c r="G4599" i="1"/>
  <c r="H4599" i="1" s="1"/>
  <c r="F4599" i="1"/>
  <c r="E4599" i="1"/>
  <c r="G4598" i="1"/>
  <c r="H4598" i="1" s="1"/>
  <c r="F4598" i="1"/>
  <c r="E4598" i="1"/>
  <c r="G4597" i="1"/>
  <c r="H4597" i="1" s="1"/>
  <c r="F4597" i="1"/>
  <c r="E4597" i="1"/>
  <c r="G4596" i="1"/>
  <c r="H4596" i="1" s="1"/>
  <c r="F4596" i="1"/>
  <c r="E4596" i="1"/>
  <c r="G4595" i="1"/>
  <c r="H4595" i="1" s="1"/>
  <c r="F4595" i="1"/>
  <c r="E4595" i="1"/>
  <c r="G4594" i="1"/>
  <c r="H4594" i="1" s="1"/>
  <c r="F4594" i="1"/>
  <c r="E4594" i="1"/>
  <c r="G4593" i="1"/>
  <c r="H4593" i="1" s="1"/>
  <c r="F4593" i="1"/>
  <c r="E4593" i="1"/>
  <c r="G4592" i="1"/>
  <c r="H4592" i="1" s="1"/>
  <c r="F4592" i="1"/>
  <c r="E4592" i="1"/>
  <c r="G4591" i="1"/>
  <c r="H4591" i="1" s="1"/>
  <c r="F4591" i="1"/>
  <c r="E4591" i="1"/>
  <c r="G4590" i="1"/>
  <c r="H4590" i="1" s="1"/>
  <c r="F4590" i="1"/>
  <c r="E4590" i="1"/>
  <c r="G4589" i="1"/>
  <c r="H4589" i="1" s="1"/>
  <c r="F4589" i="1"/>
  <c r="E4589" i="1"/>
  <c r="G4588" i="1"/>
  <c r="H4588" i="1" s="1"/>
  <c r="F4588" i="1"/>
  <c r="E4588" i="1"/>
  <c r="G4587" i="1"/>
  <c r="H4587" i="1" s="1"/>
  <c r="F4587" i="1"/>
  <c r="E4587" i="1"/>
  <c r="G4586" i="1"/>
  <c r="H4586" i="1" s="1"/>
  <c r="F4586" i="1"/>
  <c r="E4586" i="1"/>
  <c r="G4585" i="1"/>
  <c r="H4585" i="1" s="1"/>
  <c r="F4585" i="1"/>
  <c r="E4585" i="1"/>
  <c r="G4584" i="1"/>
  <c r="H4584" i="1" s="1"/>
  <c r="F4584" i="1"/>
  <c r="E4584" i="1"/>
  <c r="G4583" i="1"/>
  <c r="H4583" i="1" s="1"/>
  <c r="F4583" i="1"/>
  <c r="E4583" i="1"/>
  <c r="G4582" i="1"/>
  <c r="H4582" i="1" s="1"/>
  <c r="F4582" i="1"/>
  <c r="E4582" i="1"/>
  <c r="G4581" i="1"/>
  <c r="H4581" i="1" s="1"/>
  <c r="F4581" i="1"/>
  <c r="E4581" i="1"/>
  <c r="G4580" i="1"/>
  <c r="H4580" i="1" s="1"/>
  <c r="F4580" i="1"/>
  <c r="E4580" i="1"/>
  <c r="G4579" i="1"/>
  <c r="H4579" i="1" s="1"/>
  <c r="F4579" i="1"/>
  <c r="E4579" i="1"/>
  <c r="G4578" i="1"/>
  <c r="H4578" i="1" s="1"/>
  <c r="F4578" i="1"/>
  <c r="E4578" i="1"/>
  <c r="G4577" i="1"/>
  <c r="H4577" i="1" s="1"/>
  <c r="F4577" i="1"/>
  <c r="E4577" i="1"/>
  <c r="G4576" i="1"/>
  <c r="H4576" i="1" s="1"/>
  <c r="F4576" i="1"/>
  <c r="E4576" i="1"/>
  <c r="G4575" i="1"/>
  <c r="H4575" i="1" s="1"/>
  <c r="F4575" i="1"/>
  <c r="E4575" i="1"/>
  <c r="G4574" i="1"/>
  <c r="H4574" i="1" s="1"/>
  <c r="F4574" i="1"/>
  <c r="E4574" i="1"/>
  <c r="G4573" i="1"/>
  <c r="H4573" i="1" s="1"/>
  <c r="F4573" i="1"/>
  <c r="E4573" i="1"/>
  <c r="G4572" i="1"/>
  <c r="H4572" i="1" s="1"/>
  <c r="F4572" i="1"/>
  <c r="E4572" i="1"/>
  <c r="G4571" i="1"/>
  <c r="H4571" i="1" s="1"/>
  <c r="F4571" i="1"/>
  <c r="E4571" i="1"/>
  <c r="G4570" i="1"/>
  <c r="H4570" i="1" s="1"/>
  <c r="F4570" i="1"/>
  <c r="E4570" i="1"/>
  <c r="G4569" i="1"/>
  <c r="H4569" i="1" s="1"/>
  <c r="F4569" i="1"/>
  <c r="E4569" i="1"/>
  <c r="G4568" i="1"/>
  <c r="H4568" i="1" s="1"/>
  <c r="F4568" i="1"/>
  <c r="E4568" i="1"/>
  <c r="G4567" i="1"/>
  <c r="H4567" i="1" s="1"/>
  <c r="F4567" i="1"/>
  <c r="E4567" i="1"/>
  <c r="G4566" i="1"/>
  <c r="H4566" i="1" s="1"/>
  <c r="F4566" i="1"/>
  <c r="E4566" i="1"/>
  <c r="G4565" i="1"/>
  <c r="H4565" i="1" s="1"/>
  <c r="F4565" i="1"/>
  <c r="E4565" i="1"/>
  <c r="G4564" i="1"/>
  <c r="H4564" i="1" s="1"/>
  <c r="F4564" i="1"/>
  <c r="E4564" i="1"/>
  <c r="G4563" i="1"/>
  <c r="H4563" i="1" s="1"/>
  <c r="F4563" i="1"/>
  <c r="E4563" i="1"/>
  <c r="G4562" i="1"/>
  <c r="H4562" i="1" s="1"/>
  <c r="F4562" i="1"/>
  <c r="E4562" i="1"/>
  <c r="G4561" i="1"/>
  <c r="H4561" i="1" s="1"/>
  <c r="F4561" i="1"/>
  <c r="E4561" i="1"/>
  <c r="G4560" i="1"/>
  <c r="H4560" i="1" s="1"/>
  <c r="F4560" i="1"/>
  <c r="E4560" i="1"/>
  <c r="G4559" i="1"/>
  <c r="H4559" i="1" s="1"/>
  <c r="F4559" i="1"/>
  <c r="E4559" i="1"/>
  <c r="G4558" i="1"/>
  <c r="H4558" i="1" s="1"/>
  <c r="F4558" i="1"/>
  <c r="E4558" i="1"/>
  <c r="G4557" i="1"/>
  <c r="H4557" i="1" s="1"/>
  <c r="F4557" i="1"/>
  <c r="E4557" i="1"/>
  <c r="G4556" i="1"/>
  <c r="H4556" i="1" s="1"/>
  <c r="F4556" i="1"/>
  <c r="E4556" i="1"/>
  <c r="G4555" i="1"/>
  <c r="H4555" i="1" s="1"/>
  <c r="F4555" i="1"/>
  <c r="E4555" i="1"/>
  <c r="G4554" i="1"/>
  <c r="H4554" i="1" s="1"/>
  <c r="F4554" i="1"/>
  <c r="E4554" i="1"/>
  <c r="G4553" i="1"/>
  <c r="H4553" i="1" s="1"/>
  <c r="F4553" i="1"/>
  <c r="E4553" i="1"/>
  <c r="G4552" i="1"/>
  <c r="H4552" i="1" s="1"/>
  <c r="F4552" i="1"/>
  <c r="E4552" i="1"/>
  <c r="G4551" i="1"/>
  <c r="H4551" i="1" s="1"/>
  <c r="F4551" i="1"/>
  <c r="E4551" i="1"/>
  <c r="G4550" i="1"/>
  <c r="H4550" i="1" s="1"/>
  <c r="F4550" i="1"/>
  <c r="E4550" i="1"/>
  <c r="G4549" i="1"/>
  <c r="H4549" i="1" s="1"/>
  <c r="F4549" i="1"/>
  <c r="E4549" i="1"/>
  <c r="G4548" i="1"/>
  <c r="H4548" i="1" s="1"/>
  <c r="F4548" i="1"/>
  <c r="E4548" i="1"/>
  <c r="G4547" i="1"/>
  <c r="H4547" i="1" s="1"/>
  <c r="F4547" i="1"/>
  <c r="E4547" i="1"/>
  <c r="G4546" i="1"/>
  <c r="H4546" i="1" s="1"/>
  <c r="F4546" i="1"/>
  <c r="E4546" i="1"/>
  <c r="G4545" i="1"/>
  <c r="H4545" i="1" s="1"/>
  <c r="F4545" i="1"/>
  <c r="E4545" i="1"/>
  <c r="G4544" i="1"/>
  <c r="H4544" i="1" s="1"/>
  <c r="F4544" i="1"/>
  <c r="E4544" i="1"/>
  <c r="G4543" i="1"/>
  <c r="H4543" i="1" s="1"/>
  <c r="F4543" i="1"/>
  <c r="E4543" i="1"/>
  <c r="G4542" i="1"/>
  <c r="H4542" i="1" s="1"/>
  <c r="F4542" i="1"/>
  <c r="E4542" i="1"/>
  <c r="G4541" i="1"/>
  <c r="H4541" i="1" s="1"/>
  <c r="F4541" i="1"/>
  <c r="E4541" i="1"/>
  <c r="G4540" i="1"/>
  <c r="H4540" i="1" s="1"/>
  <c r="F4540" i="1"/>
  <c r="E4540" i="1"/>
  <c r="G4539" i="1"/>
  <c r="H4539" i="1" s="1"/>
  <c r="F4539" i="1"/>
  <c r="E4539" i="1"/>
  <c r="G4538" i="1"/>
  <c r="H4538" i="1" s="1"/>
  <c r="F4538" i="1"/>
  <c r="E4538" i="1"/>
  <c r="G4537" i="1"/>
  <c r="H4537" i="1" s="1"/>
  <c r="F4537" i="1"/>
  <c r="E4537" i="1"/>
  <c r="G4536" i="1"/>
  <c r="H4536" i="1" s="1"/>
  <c r="F4536" i="1"/>
  <c r="E4536" i="1"/>
  <c r="G4535" i="1"/>
  <c r="H4535" i="1" s="1"/>
  <c r="F4535" i="1"/>
  <c r="E4535" i="1"/>
  <c r="G4534" i="1"/>
  <c r="H4534" i="1" s="1"/>
  <c r="F4534" i="1"/>
  <c r="E4534" i="1"/>
  <c r="G4533" i="1"/>
  <c r="H4533" i="1" s="1"/>
  <c r="F4533" i="1"/>
  <c r="E4533" i="1"/>
  <c r="G4532" i="1"/>
  <c r="H4532" i="1" s="1"/>
  <c r="F4532" i="1"/>
  <c r="E4532" i="1"/>
  <c r="G4531" i="1"/>
  <c r="H4531" i="1" s="1"/>
  <c r="F4531" i="1"/>
  <c r="E4531" i="1"/>
  <c r="G4530" i="1"/>
  <c r="H4530" i="1" s="1"/>
  <c r="F4530" i="1"/>
  <c r="E4530" i="1"/>
  <c r="G4529" i="1"/>
  <c r="H4529" i="1" s="1"/>
  <c r="F4529" i="1"/>
  <c r="E4529" i="1"/>
  <c r="G4528" i="1"/>
  <c r="H4528" i="1" s="1"/>
  <c r="F4528" i="1"/>
  <c r="E4528" i="1"/>
  <c r="G4527" i="1"/>
  <c r="H4527" i="1" s="1"/>
  <c r="F4527" i="1"/>
  <c r="E4527" i="1"/>
  <c r="G4526" i="1"/>
  <c r="H4526" i="1" s="1"/>
  <c r="F4526" i="1"/>
  <c r="E4526" i="1"/>
  <c r="G4525" i="1"/>
  <c r="H4525" i="1" s="1"/>
  <c r="F4525" i="1"/>
  <c r="E4525" i="1"/>
  <c r="G4524" i="1"/>
  <c r="H4524" i="1" s="1"/>
  <c r="F4524" i="1"/>
  <c r="E4524" i="1"/>
  <c r="G4523" i="1"/>
  <c r="H4523" i="1" s="1"/>
  <c r="F4523" i="1"/>
  <c r="E4523" i="1"/>
  <c r="G4522" i="1"/>
  <c r="H4522" i="1" s="1"/>
  <c r="F4522" i="1"/>
  <c r="E4522" i="1"/>
  <c r="G4521" i="1"/>
  <c r="H4521" i="1" s="1"/>
  <c r="F4521" i="1"/>
  <c r="E4521" i="1"/>
  <c r="G4520" i="1"/>
  <c r="H4520" i="1" s="1"/>
  <c r="F4520" i="1"/>
  <c r="E4520" i="1"/>
  <c r="G4519" i="1"/>
  <c r="H4519" i="1" s="1"/>
  <c r="F4519" i="1"/>
  <c r="E4519" i="1"/>
  <c r="G4518" i="1"/>
  <c r="H4518" i="1" s="1"/>
  <c r="F4518" i="1"/>
  <c r="E4518" i="1"/>
  <c r="G4517" i="1"/>
  <c r="H4517" i="1" s="1"/>
  <c r="F4517" i="1"/>
  <c r="E4517" i="1"/>
  <c r="G4516" i="1"/>
  <c r="H4516" i="1" s="1"/>
  <c r="F4516" i="1"/>
  <c r="E4516" i="1"/>
  <c r="G4515" i="1"/>
  <c r="H4515" i="1" s="1"/>
  <c r="F4515" i="1"/>
  <c r="E4515" i="1"/>
  <c r="G4514" i="1"/>
  <c r="H4514" i="1" s="1"/>
  <c r="F4514" i="1"/>
  <c r="E4514" i="1"/>
  <c r="G4513" i="1"/>
  <c r="H4513" i="1" s="1"/>
  <c r="F4513" i="1"/>
  <c r="E4513" i="1"/>
  <c r="G4512" i="1"/>
  <c r="H4512" i="1" s="1"/>
  <c r="F4512" i="1"/>
  <c r="E4512" i="1"/>
  <c r="G4511" i="1"/>
  <c r="H4511" i="1" s="1"/>
  <c r="F4511" i="1"/>
  <c r="E4511" i="1"/>
  <c r="G4510" i="1"/>
  <c r="H4510" i="1" s="1"/>
  <c r="F4510" i="1"/>
  <c r="E4510" i="1"/>
  <c r="G4509" i="1"/>
  <c r="H4509" i="1" s="1"/>
  <c r="F4509" i="1"/>
  <c r="E4509" i="1"/>
  <c r="G4508" i="1"/>
  <c r="H4508" i="1" s="1"/>
  <c r="F4508" i="1"/>
  <c r="E4508" i="1"/>
  <c r="G4507" i="1"/>
  <c r="H4507" i="1" s="1"/>
  <c r="F4507" i="1"/>
  <c r="E4507" i="1"/>
  <c r="G4506" i="1"/>
  <c r="H4506" i="1" s="1"/>
  <c r="F4506" i="1"/>
  <c r="E4506" i="1"/>
  <c r="G4505" i="1"/>
  <c r="H4505" i="1" s="1"/>
  <c r="F4505" i="1"/>
  <c r="E4505" i="1"/>
  <c r="G4504" i="1"/>
  <c r="H4504" i="1" s="1"/>
  <c r="F4504" i="1"/>
  <c r="E4504" i="1"/>
  <c r="G4503" i="1"/>
  <c r="H4503" i="1" s="1"/>
  <c r="F4503" i="1"/>
  <c r="E4503" i="1"/>
  <c r="G4502" i="1"/>
  <c r="H4502" i="1" s="1"/>
  <c r="F4502" i="1"/>
  <c r="E4502" i="1"/>
  <c r="G4501" i="1"/>
  <c r="H4501" i="1" s="1"/>
  <c r="F4501" i="1"/>
  <c r="E4501" i="1"/>
  <c r="G4500" i="1"/>
  <c r="H4500" i="1" s="1"/>
  <c r="F4500" i="1"/>
  <c r="E4500" i="1"/>
  <c r="G4499" i="1"/>
  <c r="H4499" i="1" s="1"/>
  <c r="F4499" i="1"/>
  <c r="E4499" i="1"/>
  <c r="G4498" i="1"/>
  <c r="H4498" i="1" s="1"/>
  <c r="F4498" i="1"/>
  <c r="E4498" i="1"/>
  <c r="G4497" i="1"/>
  <c r="H4497" i="1" s="1"/>
  <c r="F4497" i="1"/>
  <c r="E4497" i="1"/>
  <c r="G4496" i="1"/>
  <c r="H4496" i="1" s="1"/>
  <c r="F4496" i="1"/>
  <c r="E4496" i="1"/>
  <c r="G4495" i="1"/>
  <c r="H4495" i="1" s="1"/>
  <c r="F4495" i="1"/>
  <c r="E4495" i="1"/>
  <c r="G4494" i="1"/>
  <c r="H4494" i="1" s="1"/>
  <c r="F4494" i="1"/>
  <c r="E4494" i="1"/>
  <c r="G4493" i="1"/>
  <c r="H4493" i="1" s="1"/>
  <c r="F4493" i="1"/>
  <c r="E4493" i="1"/>
  <c r="G4492" i="1"/>
  <c r="H4492" i="1" s="1"/>
  <c r="F4492" i="1"/>
  <c r="E4492" i="1"/>
  <c r="G4491" i="1"/>
  <c r="H4491" i="1" s="1"/>
  <c r="F4491" i="1"/>
  <c r="E4491" i="1"/>
  <c r="G4490" i="1"/>
  <c r="H4490" i="1" s="1"/>
  <c r="F4490" i="1"/>
  <c r="E4490" i="1"/>
  <c r="G4489" i="1"/>
  <c r="H4489" i="1" s="1"/>
  <c r="F4489" i="1"/>
  <c r="E4489" i="1"/>
  <c r="G4488" i="1"/>
  <c r="H4488" i="1" s="1"/>
  <c r="F4488" i="1"/>
  <c r="E4488" i="1"/>
  <c r="G4487" i="1"/>
  <c r="H4487" i="1" s="1"/>
  <c r="F4487" i="1"/>
  <c r="E4487" i="1"/>
  <c r="G4486" i="1"/>
  <c r="H4486" i="1" s="1"/>
  <c r="F4486" i="1"/>
  <c r="E4486" i="1"/>
  <c r="G4485" i="1"/>
  <c r="H4485" i="1" s="1"/>
  <c r="F4485" i="1"/>
  <c r="E4485" i="1"/>
  <c r="G4484" i="1"/>
  <c r="H4484" i="1" s="1"/>
  <c r="F4484" i="1"/>
  <c r="E4484" i="1"/>
  <c r="G4483" i="1"/>
  <c r="H4483" i="1" s="1"/>
  <c r="F4483" i="1"/>
  <c r="E4483" i="1"/>
  <c r="G4482" i="1"/>
  <c r="H4482" i="1" s="1"/>
  <c r="F4482" i="1"/>
  <c r="E4482" i="1"/>
  <c r="G4481" i="1"/>
  <c r="H4481" i="1" s="1"/>
  <c r="F4481" i="1"/>
  <c r="E4481" i="1"/>
  <c r="G4480" i="1"/>
  <c r="H4480" i="1" s="1"/>
  <c r="F4480" i="1"/>
  <c r="E4480" i="1"/>
  <c r="G4479" i="1"/>
  <c r="H4479" i="1" s="1"/>
  <c r="F4479" i="1"/>
  <c r="E4479" i="1"/>
  <c r="G4478" i="1"/>
  <c r="H4478" i="1" s="1"/>
  <c r="F4478" i="1"/>
  <c r="E4478" i="1"/>
  <c r="G4477" i="1"/>
  <c r="H4477" i="1" s="1"/>
  <c r="F4477" i="1"/>
  <c r="E4477" i="1"/>
  <c r="G4476" i="1"/>
  <c r="H4476" i="1" s="1"/>
  <c r="F4476" i="1"/>
  <c r="E4476" i="1"/>
  <c r="G4475" i="1"/>
  <c r="H4475" i="1" s="1"/>
  <c r="F4475" i="1"/>
  <c r="E4475" i="1"/>
  <c r="G4474" i="1"/>
  <c r="H4474" i="1" s="1"/>
  <c r="F4474" i="1"/>
  <c r="E4474" i="1"/>
  <c r="G4473" i="1"/>
  <c r="H4473" i="1" s="1"/>
  <c r="F4473" i="1"/>
  <c r="E4473" i="1"/>
  <c r="G4472" i="1"/>
  <c r="H4472" i="1" s="1"/>
  <c r="F4472" i="1"/>
  <c r="E4472" i="1"/>
  <c r="G4471" i="1"/>
  <c r="H4471" i="1" s="1"/>
  <c r="F4471" i="1"/>
  <c r="E4471" i="1"/>
  <c r="G4470" i="1"/>
  <c r="H4470" i="1" s="1"/>
  <c r="F4470" i="1"/>
  <c r="E4470" i="1"/>
  <c r="G4469" i="1"/>
  <c r="H4469" i="1" s="1"/>
  <c r="F4469" i="1"/>
  <c r="E4469" i="1"/>
  <c r="G4468" i="1"/>
  <c r="H4468" i="1" s="1"/>
  <c r="F4468" i="1"/>
  <c r="E4468" i="1"/>
  <c r="G4467" i="1"/>
  <c r="H4467" i="1" s="1"/>
  <c r="F4467" i="1"/>
  <c r="E4467" i="1"/>
  <c r="G4466" i="1"/>
  <c r="H4466" i="1" s="1"/>
  <c r="F4466" i="1"/>
  <c r="E4466" i="1"/>
  <c r="G4465" i="1"/>
  <c r="H4465" i="1" s="1"/>
  <c r="F4465" i="1"/>
  <c r="E4465" i="1"/>
  <c r="G4464" i="1"/>
  <c r="H4464" i="1" s="1"/>
  <c r="F4464" i="1"/>
  <c r="E4464" i="1"/>
  <c r="G4463" i="1"/>
  <c r="H4463" i="1" s="1"/>
  <c r="F4463" i="1"/>
  <c r="E4463" i="1"/>
  <c r="G4462" i="1"/>
  <c r="H4462" i="1" s="1"/>
  <c r="F4462" i="1"/>
  <c r="E4462" i="1"/>
  <c r="G4461" i="1"/>
  <c r="H4461" i="1" s="1"/>
  <c r="F4461" i="1"/>
  <c r="E4461" i="1"/>
  <c r="G4460" i="1"/>
  <c r="H4460" i="1" s="1"/>
  <c r="F4460" i="1"/>
  <c r="E4460" i="1"/>
  <c r="G4459" i="1"/>
  <c r="H4459" i="1" s="1"/>
  <c r="F4459" i="1"/>
  <c r="E4459" i="1"/>
  <c r="G4458" i="1"/>
  <c r="H4458" i="1" s="1"/>
  <c r="F4458" i="1"/>
  <c r="E4458" i="1"/>
  <c r="G4457" i="1"/>
  <c r="H4457" i="1" s="1"/>
  <c r="F4457" i="1"/>
  <c r="E4457" i="1"/>
  <c r="G4456" i="1"/>
  <c r="H4456" i="1" s="1"/>
  <c r="F4456" i="1"/>
  <c r="E4456" i="1"/>
  <c r="G4455" i="1"/>
  <c r="H4455" i="1" s="1"/>
  <c r="F4455" i="1"/>
  <c r="E4455" i="1"/>
  <c r="G4454" i="1"/>
  <c r="H4454" i="1" s="1"/>
  <c r="F4454" i="1"/>
  <c r="E4454" i="1"/>
  <c r="G4453" i="1"/>
  <c r="H4453" i="1" s="1"/>
  <c r="F4453" i="1"/>
  <c r="E4453" i="1"/>
  <c r="G4452" i="1"/>
  <c r="H4452" i="1" s="1"/>
  <c r="F4452" i="1"/>
  <c r="E4452" i="1"/>
  <c r="G4451" i="1"/>
  <c r="H4451" i="1" s="1"/>
  <c r="F4451" i="1"/>
  <c r="E4451" i="1"/>
  <c r="G4450" i="1"/>
  <c r="H4450" i="1" s="1"/>
  <c r="F4450" i="1"/>
  <c r="E4450" i="1"/>
  <c r="G4449" i="1"/>
  <c r="H4449" i="1" s="1"/>
  <c r="F4449" i="1"/>
  <c r="E4449" i="1"/>
  <c r="G4448" i="1"/>
  <c r="H4448" i="1" s="1"/>
  <c r="F4448" i="1"/>
  <c r="E4448" i="1"/>
  <c r="G4447" i="1"/>
  <c r="H4447" i="1" s="1"/>
  <c r="F4447" i="1"/>
  <c r="E4447" i="1"/>
  <c r="G4446" i="1"/>
  <c r="H4446" i="1" s="1"/>
  <c r="F4446" i="1"/>
  <c r="E4446" i="1"/>
  <c r="G4445" i="1"/>
  <c r="H4445" i="1" s="1"/>
  <c r="F4445" i="1"/>
  <c r="E4445" i="1"/>
  <c r="G4444" i="1"/>
  <c r="H4444" i="1" s="1"/>
  <c r="F4444" i="1"/>
  <c r="E4444" i="1"/>
  <c r="G4443" i="1"/>
  <c r="H4443" i="1" s="1"/>
  <c r="F4443" i="1"/>
  <c r="E4443" i="1"/>
  <c r="G4442" i="1"/>
  <c r="H4442" i="1" s="1"/>
  <c r="F4442" i="1"/>
  <c r="E4442" i="1"/>
  <c r="G4441" i="1"/>
  <c r="H4441" i="1" s="1"/>
  <c r="F4441" i="1"/>
  <c r="E4441" i="1"/>
  <c r="G4440" i="1"/>
  <c r="H4440" i="1" s="1"/>
  <c r="F4440" i="1"/>
  <c r="E4440" i="1"/>
  <c r="G4439" i="1"/>
  <c r="H4439" i="1" s="1"/>
  <c r="F4439" i="1"/>
  <c r="E4439" i="1"/>
  <c r="G4438" i="1"/>
  <c r="H4438" i="1" s="1"/>
  <c r="F4438" i="1"/>
  <c r="E4438" i="1"/>
  <c r="G4437" i="1"/>
  <c r="H4437" i="1" s="1"/>
  <c r="F4437" i="1"/>
  <c r="E4437" i="1"/>
  <c r="G4436" i="1"/>
  <c r="H4436" i="1" s="1"/>
  <c r="F4436" i="1"/>
  <c r="E4436" i="1"/>
  <c r="G4435" i="1"/>
  <c r="H4435" i="1" s="1"/>
  <c r="F4435" i="1"/>
  <c r="E4435" i="1"/>
  <c r="G4434" i="1"/>
  <c r="H4434" i="1" s="1"/>
  <c r="F4434" i="1"/>
  <c r="E4434" i="1"/>
  <c r="G4433" i="1"/>
  <c r="H4433" i="1" s="1"/>
  <c r="F4433" i="1"/>
  <c r="E4433" i="1"/>
  <c r="G4432" i="1"/>
  <c r="H4432" i="1" s="1"/>
  <c r="F4432" i="1"/>
  <c r="E4432" i="1"/>
  <c r="G4431" i="1"/>
  <c r="H4431" i="1" s="1"/>
  <c r="F4431" i="1"/>
  <c r="E4431" i="1"/>
  <c r="G4430" i="1"/>
  <c r="H4430" i="1" s="1"/>
  <c r="F4430" i="1"/>
  <c r="E4430" i="1"/>
  <c r="G4429" i="1"/>
  <c r="H4429" i="1" s="1"/>
  <c r="F4429" i="1"/>
  <c r="E4429" i="1"/>
  <c r="G4428" i="1"/>
  <c r="H4428" i="1" s="1"/>
  <c r="F4428" i="1"/>
  <c r="E4428" i="1"/>
  <c r="G4427" i="1"/>
  <c r="H4427" i="1" s="1"/>
  <c r="F4427" i="1"/>
  <c r="E4427" i="1"/>
  <c r="G4426" i="1"/>
  <c r="H4426" i="1" s="1"/>
  <c r="F4426" i="1"/>
  <c r="E4426" i="1"/>
  <c r="G4425" i="1"/>
  <c r="H4425" i="1" s="1"/>
  <c r="F4425" i="1"/>
  <c r="E4425" i="1"/>
  <c r="G4424" i="1"/>
  <c r="H4424" i="1" s="1"/>
  <c r="F4424" i="1"/>
  <c r="E4424" i="1"/>
  <c r="G4423" i="1"/>
  <c r="H4423" i="1" s="1"/>
  <c r="F4423" i="1"/>
  <c r="E4423" i="1"/>
  <c r="G4422" i="1"/>
  <c r="H4422" i="1" s="1"/>
  <c r="F4422" i="1"/>
  <c r="E4422" i="1"/>
  <c r="G4421" i="1"/>
  <c r="H4421" i="1" s="1"/>
  <c r="F4421" i="1"/>
  <c r="E4421" i="1"/>
  <c r="G4420" i="1"/>
  <c r="H4420" i="1" s="1"/>
  <c r="F4420" i="1"/>
  <c r="E4420" i="1"/>
  <c r="G4419" i="1"/>
  <c r="H4419" i="1" s="1"/>
  <c r="F4419" i="1"/>
  <c r="E4419" i="1"/>
  <c r="G4418" i="1"/>
  <c r="H4418" i="1" s="1"/>
  <c r="F4418" i="1"/>
  <c r="E4418" i="1"/>
  <c r="G4417" i="1"/>
  <c r="H4417" i="1" s="1"/>
  <c r="F4417" i="1"/>
  <c r="E4417" i="1"/>
  <c r="G4416" i="1"/>
  <c r="H4416" i="1" s="1"/>
  <c r="F4416" i="1"/>
  <c r="E4416" i="1"/>
  <c r="G4415" i="1"/>
  <c r="H4415" i="1" s="1"/>
  <c r="F4415" i="1"/>
  <c r="E4415" i="1"/>
  <c r="G4414" i="1"/>
  <c r="H4414" i="1" s="1"/>
  <c r="F4414" i="1"/>
  <c r="E4414" i="1"/>
  <c r="G4413" i="1"/>
  <c r="H4413" i="1" s="1"/>
  <c r="F4413" i="1"/>
  <c r="E4413" i="1"/>
  <c r="G4412" i="1"/>
  <c r="H4412" i="1" s="1"/>
  <c r="F4412" i="1"/>
  <c r="E4412" i="1"/>
  <c r="G4411" i="1"/>
  <c r="H4411" i="1" s="1"/>
  <c r="F4411" i="1"/>
  <c r="E4411" i="1"/>
  <c r="G4410" i="1"/>
  <c r="H4410" i="1" s="1"/>
  <c r="F4410" i="1"/>
  <c r="E4410" i="1"/>
  <c r="G4409" i="1"/>
  <c r="H4409" i="1" s="1"/>
  <c r="F4409" i="1"/>
  <c r="E4409" i="1"/>
  <c r="G4408" i="1"/>
  <c r="H4408" i="1" s="1"/>
  <c r="F4408" i="1"/>
  <c r="E4408" i="1"/>
  <c r="G4407" i="1"/>
  <c r="H4407" i="1" s="1"/>
  <c r="F4407" i="1"/>
  <c r="E4407" i="1"/>
  <c r="G4406" i="1"/>
  <c r="H4406" i="1" s="1"/>
  <c r="F4406" i="1"/>
  <c r="E4406" i="1"/>
  <c r="G4405" i="1"/>
  <c r="H4405" i="1" s="1"/>
  <c r="F4405" i="1"/>
  <c r="E4405" i="1"/>
  <c r="G4404" i="1"/>
  <c r="H4404" i="1" s="1"/>
  <c r="F4404" i="1"/>
  <c r="E4404" i="1"/>
  <c r="G4403" i="1"/>
  <c r="H4403" i="1" s="1"/>
  <c r="F4403" i="1"/>
  <c r="E4403" i="1"/>
  <c r="G4402" i="1"/>
  <c r="H4402" i="1" s="1"/>
  <c r="F4402" i="1"/>
  <c r="E4402" i="1"/>
  <c r="G4401" i="1"/>
  <c r="H4401" i="1" s="1"/>
  <c r="F4401" i="1"/>
  <c r="E4401" i="1"/>
  <c r="G4400" i="1"/>
  <c r="H4400" i="1" s="1"/>
  <c r="F4400" i="1"/>
  <c r="E4400" i="1"/>
  <c r="G4399" i="1"/>
  <c r="H4399" i="1" s="1"/>
  <c r="F4399" i="1"/>
  <c r="E4399" i="1"/>
  <c r="G4398" i="1"/>
  <c r="H4398" i="1" s="1"/>
  <c r="F4398" i="1"/>
  <c r="E4398" i="1"/>
  <c r="G4397" i="1"/>
  <c r="H4397" i="1" s="1"/>
  <c r="F4397" i="1"/>
  <c r="E4397" i="1"/>
  <c r="G4396" i="1"/>
  <c r="H4396" i="1" s="1"/>
  <c r="F4396" i="1"/>
  <c r="E4396" i="1"/>
  <c r="G4395" i="1"/>
  <c r="H4395" i="1" s="1"/>
  <c r="F4395" i="1"/>
  <c r="E4395" i="1"/>
  <c r="G4394" i="1"/>
  <c r="H4394" i="1" s="1"/>
  <c r="F4394" i="1"/>
  <c r="E4394" i="1"/>
  <c r="G4393" i="1"/>
  <c r="H4393" i="1" s="1"/>
  <c r="F4393" i="1"/>
  <c r="E4393" i="1"/>
  <c r="G4392" i="1"/>
  <c r="H4392" i="1" s="1"/>
  <c r="F4392" i="1"/>
  <c r="E4392" i="1"/>
  <c r="G4391" i="1"/>
  <c r="H4391" i="1" s="1"/>
  <c r="F4391" i="1"/>
  <c r="E4391" i="1"/>
  <c r="G4390" i="1"/>
  <c r="H4390" i="1" s="1"/>
  <c r="F4390" i="1"/>
  <c r="E4390" i="1"/>
  <c r="G4389" i="1"/>
  <c r="H4389" i="1" s="1"/>
  <c r="F4389" i="1"/>
  <c r="E4389" i="1"/>
  <c r="G4388" i="1"/>
  <c r="H4388" i="1" s="1"/>
  <c r="F4388" i="1"/>
  <c r="E4388" i="1"/>
  <c r="G4387" i="1"/>
  <c r="H4387" i="1" s="1"/>
  <c r="F4387" i="1"/>
  <c r="E4387" i="1"/>
  <c r="G4386" i="1"/>
  <c r="H4386" i="1" s="1"/>
  <c r="F4386" i="1"/>
  <c r="E4386" i="1"/>
  <c r="G4385" i="1"/>
  <c r="H4385" i="1" s="1"/>
  <c r="F4385" i="1"/>
  <c r="E4385" i="1"/>
  <c r="G4384" i="1"/>
  <c r="H4384" i="1" s="1"/>
  <c r="F4384" i="1"/>
  <c r="E4384" i="1"/>
  <c r="G4383" i="1"/>
  <c r="H4383" i="1" s="1"/>
  <c r="F4383" i="1"/>
  <c r="E4383" i="1"/>
  <c r="G4382" i="1"/>
  <c r="H4382" i="1" s="1"/>
  <c r="F4382" i="1"/>
  <c r="E4382" i="1"/>
  <c r="G4381" i="1"/>
  <c r="H4381" i="1" s="1"/>
  <c r="F4381" i="1"/>
  <c r="E4381" i="1"/>
  <c r="G4380" i="1"/>
  <c r="H4380" i="1" s="1"/>
  <c r="F4380" i="1"/>
  <c r="E4380" i="1"/>
  <c r="G4379" i="1"/>
  <c r="H4379" i="1" s="1"/>
  <c r="F4379" i="1"/>
  <c r="E4379" i="1"/>
  <c r="G4378" i="1"/>
  <c r="H4378" i="1" s="1"/>
  <c r="F4378" i="1"/>
  <c r="E4378" i="1"/>
  <c r="G4377" i="1"/>
  <c r="H4377" i="1" s="1"/>
  <c r="F4377" i="1"/>
  <c r="E4377" i="1"/>
  <c r="G4376" i="1"/>
  <c r="H4376" i="1" s="1"/>
  <c r="F4376" i="1"/>
  <c r="E4376" i="1"/>
  <c r="G4375" i="1"/>
  <c r="H4375" i="1" s="1"/>
  <c r="F4375" i="1"/>
  <c r="E4375" i="1"/>
  <c r="G4374" i="1"/>
  <c r="H4374" i="1" s="1"/>
  <c r="F4374" i="1"/>
  <c r="E4374" i="1"/>
  <c r="G4373" i="1"/>
  <c r="H4373" i="1" s="1"/>
  <c r="F4373" i="1"/>
  <c r="E4373" i="1"/>
  <c r="G4372" i="1"/>
  <c r="H4372" i="1" s="1"/>
  <c r="F4372" i="1"/>
  <c r="E4372" i="1"/>
  <c r="G4371" i="1"/>
  <c r="H4371" i="1" s="1"/>
  <c r="F4371" i="1"/>
  <c r="E4371" i="1"/>
  <c r="G4370" i="1"/>
  <c r="H4370" i="1" s="1"/>
  <c r="F4370" i="1"/>
  <c r="E4370" i="1"/>
  <c r="G4369" i="1"/>
  <c r="H4369" i="1" s="1"/>
  <c r="F4369" i="1"/>
  <c r="E4369" i="1"/>
  <c r="G4368" i="1"/>
  <c r="H4368" i="1" s="1"/>
  <c r="F4368" i="1"/>
  <c r="E4368" i="1"/>
  <c r="G4367" i="1"/>
  <c r="H4367" i="1" s="1"/>
  <c r="F4367" i="1"/>
  <c r="E4367" i="1"/>
  <c r="G4366" i="1"/>
  <c r="H4366" i="1" s="1"/>
  <c r="F4366" i="1"/>
  <c r="E4366" i="1"/>
  <c r="G4365" i="1"/>
  <c r="H4365" i="1" s="1"/>
  <c r="F4365" i="1"/>
  <c r="E4365" i="1"/>
  <c r="G4364" i="1"/>
  <c r="H4364" i="1" s="1"/>
  <c r="F4364" i="1"/>
  <c r="E4364" i="1"/>
  <c r="G4363" i="1"/>
  <c r="H4363" i="1" s="1"/>
  <c r="F4363" i="1"/>
  <c r="E4363" i="1"/>
  <c r="G4362" i="1"/>
  <c r="H4362" i="1" s="1"/>
  <c r="F4362" i="1"/>
  <c r="E4362" i="1"/>
  <c r="G4361" i="1"/>
  <c r="H4361" i="1" s="1"/>
  <c r="F4361" i="1"/>
  <c r="E4361" i="1"/>
  <c r="G4360" i="1"/>
  <c r="H4360" i="1" s="1"/>
  <c r="F4360" i="1"/>
  <c r="E4360" i="1"/>
  <c r="G4359" i="1"/>
  <c r="H4359" i="1" s="1"/>
  <c r="F4359" i="1"/>
  <c r="E4359" i="1"/>
  <c r="G4358" i="1"/>
  <c r="H4358" i="1" s="1"/>
  <c r="F4358" i="1"/>
  <c r="E4358" i="1"/>
  <c r="G4357" i="1"/>
  <c r="H4357" i="1" s="1"/>
  <c r="F4357" i="1"/>
  <c r="E4357" i="1"/>
  <c r="G4356" i="1"/>
  <c r="H4356" i="1" s="1"/>
  <c r="F4356" i="1"/>
  <c r="E4356" i="1"/>
  <c r="G4355" i="1"/>
  <c r="H4355" i="1" s="1"/>
  <c r="F4355" i="1"/>
  <c r="E4355" i="1"/>
  <c r="G4354" i="1"/>
  <c r="H4354" i="1" s="1"/>
  <c r="F4354" i="1"/>
  <c r="E4354" i="1"/>
  <c r="G4353" i="1"/>
  <c r="H4353" i="1" s="1"/>
  <c r="F4353" i="1"/>
  <c r="E4353" i="1"/>
  <c r="G4352" i="1"/>
  <c r="H4352" i="1" s="1"/>
  <c r="F4352" i="1"/>
  <c r="E4352" i="1"/>
  <c r="G4351" i="1"/>
  <c r="H4351" i="1" s="1"/>
  <c r="F4351" i="1"/>
  <c r="E4351" i="1"/>
  <c r="G4350" i="1"/>
  <c r="H4350" i="1" s="1"/>
  <c r="F4350" i="1"/>
  <c r="E4350" i="1"/>
  <c r="G4349" i="1"/>
  <c r="H4349" i="1" s="1"/>
  <c r="F4349" i="1"/>
  <c r="E4349" i="1"/>
  <c r="G4348" i="1"/>
  <c r="H4348" i="1" s="1"/>
  <c r="F4348" i="1"/>
  <c r="E4348" i="1"/>
  <c r="G4347" i="1"/>
  <c r="H4347" i="1" s="1"/>
  <c r="F4347" i="1"/>
  <c r="E4347" i="1"/>
  <c r="G4346" i="1"/>
  <c r="H4346" i="1" s="1"/>
  <c r="F4346" i="1"/>
  <c r="E4346" i="1"/>
  <c r="G4345" i="1"/>
  <c r="H4345" i="1" s="1"/>
  <c r="F4345" i="1"/>
  <c r="E4345" i="1"/>
  <c r="G4344" i="1"/>
  <c r="H4344" i="1" s="1"/>
  <c r="F4344" i="1"/>
  <c r="E4344" i="1"/>
  <c r="G4343" i="1"/>
  <c r="H4343" i="1" s="1"/>
  <c r="F4343" i="1"/>
  <c r="E4343" i="1"/>
  <c r="G4342" i="1"/>
  <c r="H4342" i="1" s="1"/>
  <c r="F4342" i="1"/>
  <c r="E4342" i="1"/>
  <c r="G4341" i="1"/>
  <c r="H4341" i="1" s="1"/>
  <c r="F4341" i="1"/>
  <c r="E4341" i="1"/>
  <c r="G4340" i="1"/>
  <c r="H4340" i="1" s="1"/>
  <c r="F4340" i="1"/>
  <c r="E4340" i="1"/>
  <c r="G4339" i="1"/>
  <c r="H4339" i="1" s="1"/>
  <c r="F4339" i="1"/>
  <c r="E4339" i="1"/>
  <c r="G4338" i="1"/>
  <c r="H4338" i="1" s="1"/>
  <c r="F4338" i="1"/>
  <c r="E4338" i="1"/>
  <c r="G4337" i="1"/>
  <c r="H4337" i="1" s="1"/>
  <c r="F4337" i="1"/>
  <c r="E4337" i="1"/>
  <c r="G4336" i="1"/>
  <c r="H4336" i="1" s="1"/>
  <c r="F4336" i="1"/>
  <c r="E4336" i="1"/>
  <c r="G4335" i="1"/>
  <c r="H4335" i="1" s="1"/>
  <c r="F4335" i="1"/>
  <c r="E4335" i="1"/>
  <c r="G4334" i="1"/>
  <c r="H4334" i="1" s="1"/>
  <c r="F4334" i="1"/>
  <c r="E4334" i="1"/>
  <c r="G4333" i="1"/>
  <c r="H4333" i="1" s="1"/>
  <c r="F4333" i="1"/>
  <c r="E4333" i="1"/>
  <c r="G4332" i="1"/>
  <c r="H4332" i="1" s="1"/>
  <c r="F4332" i="1"/>
  <c r="E4332" i="1"/>
  <c r="G4331" i="1"/>
  <c r="H4331" i="1" s="1"/>
  <c r="F4331" i="1"/>
  <c r="E4331" i="1"/>
  <c r="G4330" i="1"/>
  <c r="H4330" i="1" s="1"/>
  <c r="F4330" i="1"/>
  <c r="E4330" i="1"/>
  <c r="G4329" i="1"/>
  <c r="H4329" i="1" s="1"/>
  <c r="F4329" i="1"/>
  <c r="E4329" i="1"/>
  <c r="G4328" i="1"/>
  <c r="H4328" i="1" s="1"/>
  <c r="F4328" i="1"/>
  <c r="E4328" i="1"/>
  <c r="G4327" i="1"/>
  <c r="H4327" i="1" s="1"/>
  <c r="F4327" i="1"/>
  <c r="E4327" i="1"/>
  <c r="G4326" i="1"/>
  <c r="H4326" i="1" s="1"/>
  <c r="F4326" i="1"/>
  <c r="E4326" i="1"/>
  <c r="G4325" i="1"/>
  <c r="H4325" i="1" s="1"/>
  <c r="F4325" i="1"/>
  <c r="E4325" i="1"/>
  <c r="G4324" i="1"/>
  <c r="H4324" i="1" s="1"/>
  <c r="F4324" i="1"/>
  <c r="E4324" i="1"/>
  <c r="G4323" i="1"/>
  <c r="H4323" i="1" s="1"/>
  <c r="F4323" i="1"/>
  <c r="E4323" i="1"/>
  <c r="G4322" i="1"/>
  <c r="H4322" i="1" s="1"/>
  <c r="F4322" i="1"/>
  <c r="E4322" i="1"/>
  <c r="G4321" i="1"/>
  <c r="H4321" i="1" s="1"/>
  <c r="F4321" i="1"/>
  <c r="E4321" i="1"/>
  <c r="G4320" i="1"/>
  <c r="H4320" i="1" s="1"/>
  <c r="F4320" i="1"/>
  <c r="E4320" i="1"/>
  <c r="G4319" i="1"/>
  <c r="H4319" i="1" s="1"/>
  <c r="F4319" i="1"/>
  <c r="E4319" i="1"/>
  <c r="G4318" i="1"/>
  <c r="H4318" i="1" s="1"/>
  <c r="F4318" i="1"/>
  <c r="E4318" i="1"/>
  <c r="G4317" i="1"/>
  <c r="H4317" i="1" s="1"/>
  <c r="F4317" i="1"/>
  <c r="E4317" i="1"/>
  <c r="G4316" i="1"/>
  <c r="H4316" i="1" s="1"/>
  <c r="F4316" i="1"/>
  <c r="E4316" i="1"/>
  <c r="G4315" i="1"/>
  <c r="H4315" i="1" s="1"/>
  <c r="F4315" i="1"/>
  <c r="E4315" i="1"/>
  <c r="G4314" i="1"/>
  <c r="H4314" i="1" s="1"/>
  <c r="F4314" i="1"/>
  <c r="E4314" i="1"/>
  <c r="G4313" i="1"/>
  <c r="H4313" i="1" s="1"/>
  <c r="F4313" i="1"/>
  <c r="E4313" i="1"/>
  <c r="G4312" i="1"/>
  <c r="H4312" i="1" s="1"/>
  <c r="F4312" i="1"/>
  <c r="E4312" i="1"/>
  <c r="G4311" i="1"/>
  <c r="H4311" i="1" s="1"/>
  <c r="F4311" i="1"/>
  <c r="E4311" i="1"/>
  <c r="G4310" i="1"/>
  <c r="H4310" i="1" s="1"/>
  <c r="F4310" i="1"/>
  <c r="E4310" i="1"/>
  <c r="G4309" i="1"/>
  <c r="H4309" i="1" s="1"/>
  <c r="F4309" i="1"/>
  <c r="E4309" i="1"/>
  <c r="G4308" i="1"/>
  <c r="H4308" i="1" s="1"/>
  <c r="F4308" i="1"/>
  <c r="E4308" i="1"/>
  <c r="G4307" i="1"/>
  <c r="H4307" i="1" s="1"/>
  <c r="F4307" i="1"/>
  <c r="E4307" i="1"/>
  <c r="G4306" i="1"/>
  <c r="H4306" i="1" s="1"/>
  <c r="F4306" i="1"/>
  <c r="E4306" i="1"/>
  <c r="G4305" i="1"/>
  <c r="H4305" i="1" s="1"/>
  <c r="F4305" i="1"/>
  <c r="E4305" i="1"/>
  <c r="G4304" i="1"/>
  <c r="H4304" i="1" s="1"/>
  <c r="F4304" i="1"/>
  <c r="E4304" i="1"/>
  <c r="G4303" i="1"/>
  <c r="H4303" i="1" s="1"/>
  <c r="F4303" i="1"/>
  <c r="E4303" i="1"/>
  <c r="G4302" i="1"/>
  <c r="H4302" i="1" s="1"/>
  <c r="F4302" i="1"/>
  <c r="E4302" i="1"/>
  <c r="G4301" i="1"/>
  <c r="H4301" i="1" s="1"/>
  <c r="F4301" i="1"/>
  <c r="E4301" i="1"/>
  <c r="G4300" i="1"/>
  <c r="H4300" i="1" s="1"/>
  <c r="F4300" i="1"/>
  <c r="E4300" i="1"/>
  <c r="G4299" i="1"/>
  <c r="H4299" i="1" s="1"/>
  <c r="F4299" i="1"/>
  <c r="E4299" i="1"/>
  <c r="G4298" i="1"/>
  <c r="H4298" i="1" s="1"/>
  <c r="F4298" i="1"/>
  <c r="E4298" i="1"/>
  <c r="G4297" i="1"/>
  <c r="H4297" i="1" s="1"/>
  <c r="F4297" i="1"/>
  <c r="E4297" i="1"/>
  <c r="G4296" i="1"/>
  <c r="H4296" i="1" s="1"/>
  <c r="F4296" i="1"/>
  <c r="E4296" i="1"/>
  <c r="G4295" i="1"/>
  <c r="H4295" i="1" s="1"/>
  <c r="F4295" i="1"/>
  <c r="E4295" i="1"/>
  <c r="G4294" i="1"/>
  <c r="H4294" i="1" s="1"/>
  <c r="F4294" i="1"/>
  <c r="E4294" i="1"/>
  <c r="G4293" i="1"/>
  <c r="H4293" i="1" s="1"/>
  <c r="F4293" i="1"/>
  <c r="E4293" i="1"/>
  <c r="G4292" i="1"/>
  <c r="H4292" i="1" s="1"/>
  <c r="F4292" i="1"/>
  <c r="E4292" i="1"/>
  <c r="G4291" i="1"/>
  <c r="H4291" i="1" s="1"/>
  <c r="F4291" i="1"/>
  <c r="E4291" i="1"/>
  <c r="G4290" i="1"/>
  <c r="H4290" i="1" s="1"/>
  <c r="F4290" i="1"/>
  <c r="E4290" i="1"/>
  <c r="G4289" i="1"/>
  <c r="H4289" i="1" s="1"/>
  <c r="F4289" i="1"/>
  <c r="E4289" i="1"/>
  <c r="G4288" i="1"/>
  <c r="H4288" i="1" s="1"/>
  <c r="F4288" i="1"/>
  <c r="E4288" i="1"/>
  <c r="G4287" i="1"/>
  <c r="H4287" i="1" s="1"/>
  <c r="F4287" i="1"/>
  <c r="E4287" i="1"/>
  <c r="G4286" i="1"/>
  <c r="H4286" i="1" s="1"/>
  <c r="F4286" i="1"/>
  <c r="E4286" i="1"/>
  <c r="G4285" i="1"/>
  <c r="H4285" i="1" s="1"/>
  <c r="F4285" i="1"/>
  <c r="E4285" i="1"/>
  <c r="G4284" i="1"/>
  <c r="H4284" i="1" s="1"/>
  <c r="F4284" i="1"/>
  <c r="E4284" i="1"/>
  <c r="G4283" i="1"/>
  <c r="H4283" i="1" s="1"/>
  <c r="F4283" i="1"/>
  <c r="E4283" i="1"/>
  <c r="G4282" i="1"/>
  <c r="H4282" i="1" s="1"/>
  <c r="F4282" i="1"/>
  <c r="E4282" i="1"/>
  <c r="G4281" i="1"/>
  <c r="H4281" i="1" s="1"/>
  <c r="F4281" i="1"/>
  <c r="E4281" i="1"/>
  <c r="G4280" i="1"/>
  <c r="H4280" i="1" s="1"/>
  <c r="F4280" i="1"/>
  <c r="E4280" i="1"/>
  <c r="G4279" i="1"/>
  <c r="H4279" i="1" s="1"/>
  <c r="F4279" i="1"/>
  <c r="E4279" i="1"/>
  <c r="G4278" i="1"/>
  <c r="H4278" i="1" s="1"/>
  <c r="F4278" i="1"/>
  <c r="E4278" i="1"/>
  <c r="G4277" i="1"/>
  <c r="H4277" i="1" s="1"/>
  <c r="F4277" i="1"/>
  <c r="E4277" i="1"/>
  <c r="G4276" i="1"/>
  <c r="H4276" i="1" s="1"/>
  <c r="F4276" i="1"/>
  <c r="E4276" i="1"/>
  <c r="G4275" i="1"/>
  <c r="H4275" i="1" s="1"/>
  <c r="F4275" i="1"/>
  <c r="E4275" i="1"/>
  <c r="G4274" i="1"/>
  <c r="H4274" i="1" s="1"/>
  <c r="F4274" i="1"/>
  <c r="E4274" i="1"/>
  <c r="G4273" i="1"/>
  <c r="H4273" i="1" s="1"/>
  <c r="F4273" i="1"/>
  <c r="E4273" i="1"/>
  <c r="G4272" i="1"/>
  <c r="H4272" i="1" s="1"/>
  <c r="F4272" i="1"/>
  <c r="E4272" i="1"/>
  <c r="G4271" i="1"/>
  <c r="H4271" i="1" s="1"/>
  <c r="F4271" i="1"/>
  <c r="E4271" i="1"/>
  <c r="G4270" i="1"/>
  <c r="H4270" i="1" s="1"/>
  <c r="F4270" i="1"/>
  <c r="E4270" i="1"/>
  <c r="G4269" i="1"/>
  <c r="H4269" i="1" s="1"/>
  <c r="F4269" i="1"/>
  <c r="E4269" i="1"/>
  <c r="G4268" i="1"/>
  <c r="H4268" i="1" s="1"/>
  <c r="F4268" i="1"/>
  <c r="E4268" i="1"/>
  <c r="G4267" i="1"/>
  <c r="H4267" i="1" s="1"/>
  <c r="F4267" i="1"/>
  <c r="E4267" i="1"/>
  <c r="G4266" i="1"/>
  <c r="H4266" i="1" s="1"/>
  <c r="F4266" i="1"/>
  <c r="E4266" i="1"/>
  <c r="G4265" i="1"/>
  <c r="H4265" i="1" s="1"/>
  <c r="F4265" i="1"/>
  <c r="E4265" i="1"/>
  <c r="G4264" i="1"/>
  <c r="H4264" i="1" s="1"/>
  <c r="F4264" i="1"/>
  <c r="E4264" i="1"/>
  <c r="G4263" i="1"/>
  <c r="H4263" i="1" s="1"/>
  <c r="F4263" i="1"/>
  <c r="E4263" i="1"/>
  <c r="G4262" i="1"/>
  <c r="H4262" i="1" s="1"/>
  <c r="F4262" i="1"/>
  <c r="E4262" i="1"/>
  <c r="G4261" i="1"/>
  <c r="H4261" i="1" s="1"/>
  <c r="F4261" i="1"/>
  <c r="E4261" i="1"/>
  <c r="G4260" i="1"/>
  <c r="H4260" i="1" s="1"/>
  <c r="F4260" i="1"/>
  <c r="E4260" i="1"/>
  <c r="G4259" i="1"/>
  <c r="H4259" i="1" s="1"/>
  <c r="F4259" i="1"/>
  <c r="E4259" i="1"/>
  <c r="G4258" i="1"/>
  <c r="H4258" i="1" s="1"/>
  <c r="F4258" i="1"/>
  <c r="E4258" i="1"/>
  <c r="G4257" i="1"/>
  <c r="H4257" i="1" s="1"/>
  <c r="F4257" i="1"/>
  <c r="E4257" i="1"/>
  <c r="G4256" i="1"/>
  <c r="H4256" i="1" s="1"/>
  <c r="F4256" i="1"/>
  <c r="E4256" i="1"/>
  <c r="G4255" i="1"/>
  <c r="H4255" i="1" s="1"/>
  <c r="F4255" i="1"/>
  <c r="E4255" i="1"/>
  <c r="G4254" i="1"/>
  <c r="H4254" i="1" s="1"/>
  <c r="F4254" i="1"/>
  <c r="E4254" i="1"/>
  <c r="G4253" i="1"/>
  <c r="H4253" i="1" s="1"/>
  <c r="F4253" i="1"/>
  <c r="E4253" i="1"/>
  <c r="G4252" i="1"/>
  <c r="H4252" i="1" s="1"/>
  <c r="F4252" i="1"/>
  <c r="E4252" i="1"/>
  <c r="G4251" i="1"/>
  <c r="H4251" i="1" s="1"/>
  <c r="F4251" i="1"/>
  <c r="E4251" i="1"/>
  <c r="G4250" i="1"/>
  <c r="H4250" i="1" s="1"/>
  <c r="F4250" i="1"/>
  <c r="E4250" i="1"/>
  <c r="G4249" i="1"/>
  <c r="H4249" i="1" s="1"/>
  <c r="F4249" i="1"/>
  <c r="E4249" i="1"/>
  <c r="G4248" i="1"/>
  <c r="H4248" i="1" s="1"/>
  <c r="F4248" i="1"/>
  <c r="E4248" i="1"/>
  <c r="G4247" i="1"/>
  <c r="H4247" i="1" s="1"/>
  <c r="F4247" i="1"/>
  <c r="E4247" i="1"/>
  <c r="G4246" i="1"/>
  <c r="H4246" i="1" s="1"/>
  <c r="F4246" i="1"/>
  <c r="E4246" i="1"/>
  <c r="G4245" i="1"/>
  <c r="H4245" i="1" s="1"/>
  <c r="F4245" i="1"/>
  <c r="E4245" i="1"/>
  <c r="G4244" i="1"/>
  <c r="H4244" i="1" s="1"/>
  <c r="F4244" i="1"/>
  <c r="E4244" i="1"/>
  <c r="G4243" i="1"/>
  <c r="H4243" i="1" s="1"/>
  <c r="F4243" i="1"/>
  <c r="E4243" i="1"/>
  <c r="G4242" i="1"/>
  <c r="H4242" i="1" s="1"/>
  <c r="F4242" i="1"/>
  <c r="E4242" i="1"/>
  <c r="G4241" i="1"/>
  <c r="H4241" i="1" s="1"/>
  <c r="F4241" i="1"/>
  <c r="E4241" i="1"/>
  <c r="G4240" i="1"/>
  <c r="H4240" i="1" s="1"/>
  <c r="F4240" i="1"/>
  <c r="E4240" i="1"/>
  <c r="G4239" i="1"/>
  <c r="H4239" i="1" s="1"/>
  <c r="F4239" i="1"/>
  <c r="E4239" i="1"/>
  <c r="G4238" i="1"/>
  <c r="H4238" i="1" s="1"/>
  <c r="F4238" i="1"/>
  <c r="E4238" i="1"/>
  <c r="G4237" i="1"/>
  <c r="H4237" i="1" s="1"/>
  <c r="F4237" i="1"/>
  <c r="E4237" i="1"/>
  <c r="G4236" i="1"/>
  <c r="H4236" i="1" s="1"/>
  <c r="F4236" i="1"/>
  <c r="E4236" i="1"/>
  <c r="G4235" i="1"/>
  <c r="H4235" i="1" s="1"/>
  <c r="F4235" i="1"/>
  <c r="E4235" i="1"/>
  <c r="G4234" i="1"/>
  <c r="H4234" i="1" s="1"/>
  <c r="F4234" i="1"/>
  <c r="E4234" i="1"/>
  <c r="G4233" i="1"/>
  <c r="H4233" i="1" s="1"/>
  <c r="F4233" i="1"/>
  <c r="E4233" i="1"/>
  <c r="G4232" i="1"/>
  <c r="H4232" i="1" s="1"/>
  <c r="F4232" i="1"/>
  <c r="E4232" i="1"/>
  <c r="G4231" i="1"/>
  <c r="H4231" i="1" s="1"/>
  <c r="F4231" i="1"/>
  <c r="E4231" i="1"/>
  <c r="G4230" i="1"/>
  <c r="H4230" i="1" s="1"/>
  <c r="F4230" i="1"/>
  <c r="E4230" i="1"/>
  <c r="G4229" i="1"/>
  <c r="H4229" i="1" s="1"/>
  <c r="F4229" i="1"/>
  <c r="E4229" i="1"/>
  <c r="G4228" i="1"/>
  <c r="H4228" i="1" s="1"/>
  <c r="F4228" i="1"/>
  <c r="E4228" i="1"/>
  <c r="G4227" i="1"/>
  <c r="H4227" i="1" s="1"/>
  <c r="F4227" i="1"/>
  <c r="E4227" i="1"/>
  <c r="G4226" i="1"/>
  <c r="H4226" i="1" s="1"/>
  <c r="F4226" i="1"/>
  <c r="E4226" i="1"/>
  <c r="G4225" i="1"/>
  <c r="H4225" i="1" s="1"/>
  <c r="F4225" i="1"/>
  <c r="E4225" i="1"/>
  <c r="G4224" i="1"/>
  <c r="H4224" i="1" s="1"/>
  <c r="F4224" i="1"/>
  <c r="E4224" i="1"/>
  <c r="G4223" i="1"/>
  <c r="H4223" i="1" s="1"/>
  <c r="F4223" i="1"/>
  <c r="E4223" i="1"/>
  <c r="G4222" i="1"/>
  <c r="H4222" i="1" s="1"/>
  <c r="F4222" i="1"/>
  <c r="E4222" i="1"/>
  <c r="G4221" i="1"/>
  <c r="H4221" i="1" s="1"/>
  <c r="F4221" i="1"/>
  <c r="E4221" i="1"/>
  <c r="G4220" i="1"/>
  <c r="H4220" i="1" s="1"/>
  <c r="F4220" i="1"/>
  <c r="E4220" i="1"/>
  <c r="G4219" i="1"/>
  <c r="H4219" i="1" s="1"/>
  <c r="F4219" i="1"/>
  <c r="E4219" i="1"/>
  <c r="G4218" i="1"/>
  <c r="H4218" i="1" s="1"/>
  <c r="F4218" i="1"/>
  <c r="E4218" i="1"/>
  <c r="G4217" i="1"/>
  <c r="H4217" i="1" s="1"/>
  <c r="F4217" i="1"/>
  <c r="E4217" i="1"/>
  <c r="G4216" i="1"/>
  <c r="H4216" i="1" s="1"/>
  <c r="F4216" i="1"/>
  <c r="E4216" i="1"/>
  <c r="G4215" i="1"/>
  <c r="H4215" i="1" s="1"/>
  <c r="F4215" i="1"/>
  <c r="E4215" i="1"/>
  <c r="G4214" i="1"/>
  <c r="H4214" i="1" s="1"/>
  <c r="F4214" i="1"/>
  <c r="E4214" i="1"/>
  <c r="G4213" i="1"/>
  <c r="H4213" i="1" s="1"/>
  <c r="F4213" i="1"/>
  <c r="E4213" i="1"/>
  <c r="G4212" i="1"/>
  <c r="H4212" i="1" s="1"/>
  <c r="F4212" i="1"/>
  <c r="E4212" i="1"/>
  <c r="G4211" i="1"/>
  <c r="H4211" i="1" s="1"/>
  <c r="F4211" i="1"/>
  <c r="E4211" i="1"/>
  <c r="G4210" i="1"/>
  <c r="H4210" i="1" s="1"/>
  <c r="F4210" i="1"/>
  <c r="E4210" i="1"/>
  <c r="G4209" i="1"/>
  <c r="H4209" i="1" s="1"/>
  <c r="F4209" i="1"/>
  <c r="E4209" i="1"/>
  <c r="G4208" i="1"/>
  <c r="H4208" i="1" s="1"/>
  <c r="F4208" i="1"/>
  <c r="E4208" i="1"/>
  <c r="G4207" i="1"/>
  <c r="H4207" i="1" s="1"/>
  <c r="F4207" i="1"/>
  <c r="E4207" i="1"/>
  <c r="G4206" i="1"/>
  <c r="H4206" i="1" s="1"/>
  <c r="F4206" i="1"/>
  <c r="E4206" i="1"/>
  <c r="G4205" i="1"/>
  <c r="H4205" i="1" s="1"/>
  <c r="F4205" i="1"/>
  <c r="E4205" i="1"/>
  <c r="G4204" i="1"/>
  <c r="H4204" i="1" s="1"/>
  <c r="F4204" i="1"/>
  <c r="E4204" i="1"/>
  <c r="G4203" i="1"/>
  <c r="H4203" i="1" s="1"/>
  <c r="F4203" i="1"/>
  <c r="E4203" i="1"/>
  <c r="G4202" i="1"/>
  <c r="H4202" i="1" s="1"/>
  <c r="F4202" i="1"/>
  <c r="E4202" i="1"/>
  <c r="G4201" i="1"/>
  <c r="H4201" i="1" s="1"/>
  <c r="F4201" i="1"/>
  <c r="E4201" i="1"/>
  <c r="G4200" i="1"/>
  <c r="H4200" i="1" s="1"/>
  <c r="F4200" i="1"/>
  <c r="E4200" i="1"/>
  <c r="G4199" i="1"/>
  <c r="H4199" i="1" s="1"/>
  <c r="F4199" i="1"/>
  <c r="E4199" i="1"/>
  <c r="G4198" i="1"/>
  <c r="H4198" i="1" s="1"/>
  <c r="F4198" i="1"/>
  <c r="E4198" i="1"/>
  <c r="G4197" i="1"/>
  <c r="H4197" i="1" s="1"/>
  <c r="F4197" i="1"/>
  <c r="E4197" i="1"/>
  <c r="G4196" i="1"/>
  <c r="H4196" i="1" s="1"/>
  <c r="F4196" i="1"/>
  <c r="E4196" i="1"/>
  <c r="G4195" i="1"/>
  <c r="H4195" i="1" s="1"/>
  <c r="F4195" i="1"/>
  <c r="E4195" i="1"/>
  <c r="G4194" i="1"/>
  <c r="H4194" i="1" s="1"/>
  <c r="F4194" i="1"/>
  <c r="E4194" i="1"/>
  <c r="G4193" i="1"/>
  <c r="H4193" i="1" s="1"/>
  <c r="F4193" i="1"/>
  <c r="E4193" i="1"/>
  <c r="G4192" i="1"/>
  <c r="H4192" i="1" s="1"/>
  <c r="F4192" i="1"/>
  <c r="E4192" i="1"/>
  <c r="G4191" i="1"/>
  <c r="H4191" i="1" s="1"/>
  <c r="F4191" i="1"/>
  <c r="E4191" i="1"/>
  <c r="G4190" i="1"/>
  <c r="H4190" i="1" s="1"/>
  <c r="F4190" i="1"/>
  <c r="E4190" i="1"/>
  <c r="G4189" i="1"/>
  <c r="H4189" i="1" s="1"/>
  <c r="F4189" i="1"/>
  <c r="E4189" i="1"/>
  <c r="G4188" i="1"/>
  <c r="H4188" i="1" s="1"/>
  <c r="F4188" i="1"/>
  <c r="E4188" i="1"/>
  <c r="G4187" i="1"/>
  <c r="H4187" i="1" s="1"/>
  <c r="F4187" i="1"/>
  <c r="E4187" i="1"/>
  <c r="G4186" i="1"/>
  <c r="H4186" i="1" s="1"/>
  <c r="F4186" i="1"/>
  <c r="E4186" i="1"/>
  <c r="G4185" i="1"/>
  <c r="H4185" i="1" s="1"/>
  <c r="F4185" i="1"/>
  <c r="E4185" i="1"/>
  <c r="G4184" i="1"/>
  <c r="H4184" i="1" s="1"/>
  <c r="F4184" i="1"/>
  <c r="E4184" i="1"/>
  <c r="G4183" i="1"/>
  <c r="H4183" i="1" s="1"/>
  <c r="F4183" i="1"/>
  <c r="E4183" i="1"/>
  <c r="G4182" i="1"/>
  <c r="H4182" i="1" s="1"/>
  <c r="F4182" i="1"/>
  <c r="E4182" i="1"/>
  <c r="G4181" i="1"/>
  <c r="H4181" i="1" s="1"/>
  <c r="F4181" i="1"/>
  <c r="E4181" i="1"/>
  <c r="G4180" i="1"/>
  <c r="H4180" i="1" s="1"/>
  <c r="F4180" i="1"/>
  <c r="E4180" i="1"/>
  <c r="G4179" i="1"/>
  <c r="H4179" i="1" s="1"/>
  <c r="F4179" i="1"/>
  <c r="E4179" i="1"/>
  <c r="G4178" i="1"/>
  <c r="H4178" i="1" s="1"/>
  <c r="F4178" i="1"/>
  <c r="E4178" i="1"/>
  <c r="G4177" i="1"/>
  <c r="H4177" i="1" s="1"/>
  <c r="F4177" i="1"/>
  <c r="E4177" i="1"/>
  <c r="G4176" i="1"/>
  <c r="H4176" i="1" s="1"/>
  <c r="F4176" i="1"/>
  <c r="E4176" i="1"/>
  <c r="G4175" i="1"/>
  <c r="H4175" i="1" s="1"/>
  <c r="F4175" i="1"/>
  <c r="E4175" i="1"/>
  <c r="G4174" i="1"/>
  <c r="H4174" i="1" s="1"/>
  <c r="F4174" i="1"/>
  <c r="E4174" i="1"/>
  <c r="G4173" i="1"/>
  <c r="H4173" i="1" s="1"/>
  <c r="F4173" i="1"/>
  <c r="E4173" i="1"/>
  <c r="G4172" i="1"/>
  <c r="H4172" i="1" s="1"/>
  <c r="F4172" i="1"/>
  <c r="E4172" i="1"/>
  <c r="G4171" i="1"/>
  <c r="H4171" i="1" s="1"/>
  <c r="F4171" i="1"/>
  <c r="E4171" i="1"/>
  <c r="G4170" i="1"/>
  <c r="H4170" i="1" s="1"/>
  <c r="F4170" i="1"/>
  <c r="E4170" i="1"/>
  <c r="G4169" i="1"/>
  <c r="H4169" i="1" s="1"/>
  <c r="F4169" i="1"/>
  <c r="E4169" i="1"/>
  <c r="G4168" i="1"/>
  <c r="H4168" i="1" s="1"/>
  <c r="F4168" i="1"/>
  <c r="E4168" i="1"/>
  <c r="G4167" i="1"/>
  <c r="H4167" i="1" s="1"/>
  <c r="F4167" i="1"/>
  <c r="E4167" i="1"/>
  <c r="G4166" i="1"/>
  <c r="H4166" i="1" s="1"/>
  <c r="F4166" i="1"/>
  <c r="E4166" i="1"/>
  <c r="G4165" i="1"/>
  <c r="H4165" i="1" s="1"/>
  <c r="F4165" i="1"/>
  <c r="E4165" i="1"/>
  <c r="G4164" i="1"/>
  <c r="H4164" i="1" s="1"/>
  <c r="F4164" i="1"/>
  <c r="E4164" i="1"/>
  <c r="G4163" i="1"/>
  <c r="H4163" i="1" s="1"/>
  <c r="F4163" i="1"/>
  <c r="E4163" i="1"/>
  <c r="G4162" i="1"/>
  <c r="H4162" i="1" s="1"/>
  <c r="F4162" i="1"/>
  <c r="E4162" i="1"/>
  <c r="G4161" i="1"/>
  <c r="H4161" i="1" s="1"/>
  <c r="F4161" i="1"/>
  <c r="E4161" i="1"/>
  <c r="G4160" i="1"/>
  <c r="H4160" i="1" s="1"/>
  <c r="F4160" i="1"/>
  <c r="E4160" i="1"/>
  <c r="G4159" i="1"/>
  <c r="H4159" i="1" s="1"/>
  <c r="F4159" i="1"/>
  <c r="E4159" i="1"/>
  <c r="G4158" i="1"/>
  <c r="H4158" i="1" s="1"/>
  <c r="F4158" i="1"/>
  <c r="E4158" i="1"/>
  <c r="G4157" i="1"/>
  <c r="H4157" i="1" s="1"/>
  <c r="F4157" i="1"/>
  <c r="E4157" i="1"/>
  <c r="G4156" i="1"/>
  <c r="H4156" i="1" s="1"/>
  <c r="F4156" i="1"/>
  <c r="E4156" i="1"/>
  <c r="G4155" i="1"/>
  <c r="H4155" i="1" s="1"/>
  <c r="F4155" i="1"/>
  <c r="E4155" i="1"/>
  <c r="G4154" i="1"/>
  <c r="H4154" i="1" s="1"/>
  <c r="F4154" i="1"/>
  <c r="E4154" i="1"/>
  <c r="G4153" i="1"/>
  <c r="H4153" i="1" s="1"/>
  <c r="F4153" i="1"/>
  <c r="E4153" i="1"/>
  <c r="G4152" i="1"/>
  <c r="H4152" i="1" s="1"/>
  <c r="F4152" i="1"/>
  <c r="E4152" i="1"/>
  <c r="G4151" i="1"/>
  <c r="H4151" i="1" s="1"/>
  <c r="F4151" i="1"/>
  <c r="E4151" i="1"/>
  <c r="G4150" i="1"/>
  <c r="H4150" i="1" s="1"/>
  <c r="F4150" i="1"/>
  <c r="E4150" i="1"/>
  <c r="G4149" i="1"/>
  <c r="H4149" i="1" s="1"/>
  <c r="F4149" i="1"/>
  <c r="E4149" i="1"/>
  <c r="G4148" i="1"/>
  <c r="H4148" i="1" s="1"/>
  <c r="F4148" i="1"/>
  <c r="E4148" i="1"/>
  <c r="G4147" i="1"/>
  <c r="H4147" i="1" s="1"/>
  <c r="F4147" i="1"/>
  <c r="E4147" i="1"/>
  <c r="G4146" i="1"/>
  <c r="H4146" i="1" s="1"/>
  <c r="F4146" i="1"/>
  <c r="E4146" i="1"/>
  <c r="G4145" i="1"/>
  <c r="H4145" i="1" s="1"/>
  <c r="F4145" i="1"/>
  <c r="E4145" i="1"/>
  <c r="G4144" i="1"/>
  <c r="H4144" i="1" s="1"/>
  <c r="F4144" i="1"/>
  <c r="E4144" i="1"/>
  <c r="G4143" i="1"/>
  <c r="H4143" i="1" s="1"/>
  <c r="F4143" i="1"/>
  <c r="E4143" i="1"/>
  <c r="G4142" i="1"/>
  <c r="H4142" i="1" s="1"/>
  <c r="F4142" i="1"/>
  <c r="E4142" i="1"/>
  <c r="G4141" i="1"/>
  <c r="H4141" i="1" s="1"/>
  <c r="F4141" i="1"/>
  <c r="E4141" i="1"/>
  <c r="G4140" i="1"/>
  <c r="H4140" i="1" s="1"/>
  <c r="F4140" i="1"/>
  <c r="E4140" i="1"/>
  <c r="G4139" i="1"/>
  <c r="H4139" i="1" s="1"/>
  <c r="F4139" i="1"/>
  <c r="E4139" i="1"/>
  <c r="G4138" i="1"/>
  <c r="H4138" i="1" s="1"/>
  <c r="F4138" i="1"/>
  <c r="E4138" i="1"/>
  <c r="G4137" i="1"/>
  <c r="H4137" i="1" s="1"/>
  <c r="F4137" i="1"/>
  <c r="E4137" i="1"/>
  <c r="G4136" i="1"/>
  <c r="H4136" i="1" s="1"/>
  <c r="F4136" i="1"/>
  <c r="E4136" i="1"/>
  <c r="G4135" i="1"/>
  <c r="H4135" i="1" s="1"/>
  <c r="F4135" i="1"/>
  <c r="E4135" i="1"/>
  <c r="G4134" i="1"/>
  <c r="H4134" i="1" s="1"/>
  <c r="F4134" i="1"/>
  <c r="E4134" i="1"/>
  <c r="G4133" i="1"/>
  <c r="H4133" i="1" s="1"/>
  <c r="F4133" i="1"/>
  <c r="E4133" i="1"/>
  <c r="G4132" i="1"/>
  <c r="H4132" i="1" s="1"/>
  <c r="F4132" i="1"/>
  <c r="E4132" i="1"/>
  <c r="G4131" i="1"/>
  <c r="H4131" i="1" s="1"/>
  <c r="F4131" i="1"/>
  <c r="E4131" i="1"/>
  <c r="G4130" i="1"/>
  <c r="H4130" i="1" s="1"/>
  <c r="F4130" i="1"/>
  <c r="E4130" i="1"/>
  <c r="G4129" i="1"/>
  <c r="H4129" i="1" s="1"/>
  <c r="F4129" i="1"/>
  <c r="E4129" i="1"/>
  <c r="G4128" i="1"/>
  <c r="H4128" i="1" s="1"/>
  <c r="F4128" i="1"/>
  <c r="E4128" i="1"/>
  <c r="G4127" i="1"/>
  <c r="H4127" i="1" s="1"/>
  <c r="F4127" i="1"/>
  <c r="E4127" i="1"/>
  <c r="G4126" i="1"/>
  <c r="H4126" i="1" s="1"/>
  <c r="F4126" i="1"/>
  <c r="E4126" i="1"/>
  <c r="G4125" i="1"/>
  <c r="H4125" i="1" s="1"/>
  <c r="F4125" i="1"/>
  <c r="E4125" i="1"/>
  <c r="G4124" i="1"/>
  <c r="H4124" i="1" s="1"/>
  <c r="F4124" i="1"/>
  <c r="E4124" i="1"/>
  <c r="G4123" i="1"/>
  <c r="H4123" i="1" s="1"/>
  <c r="F4123" i="1"/>
  <c r="E4123" i="1"/>
  <c r="G4122" i="1"/>
  <c r="H4122" i="1" s="1"/>
  <c r="F4122" i="1"/>
  <c r="E4122" i="1"/>
  <c r="G4121" i="1"/>
  <c r="H4121" i="1" s="1"/>
  <c r="F4121" i="1"/>
  <c r="E4121" i="1"/>
  <c r="G4120" i="1"/>
  <c r="H4120" i="1" s="1"/>
  <c r="F4120" i="1"/>
  <c r="E4120" i="1"/>
  <c r="G4119" i="1"/>
  <c r="H4119" i="1" s="1"/>
  <c r="F4119" i="1"/>
  <c r="E4119" i="1"/>
  <c r="G4118" i="1"/>
  <c r="H4118" i="1" s="1"/>
  <c r="F4118" i="1"/>
  <c r="E4118" i="1"/>
  <c r="G4117" i="1"/>
  <c r="H4117" i="1" s="1"/>
  <c r="F4117" i="1"/>
  <c r="E4117" i="1"/>
  <c r="G4116" i="1"/>
  <c r="H4116" i="1" s="1"/>
  <c r="F4116" i="1"/>
  <c r="E4116" i="1"/>
  <c r="G4115" i="1"/>
  <c r="H4115" i="1" s="1"/>
  <c r="F4115" i="1"/>
  <c r="E4115" i="1"/>
  <c r="G4114" i="1"/>
  <c r="H4114" i="1" s="1"/>
  <c r="F4114" i="1"/>
  <c r="E4114" i="1"/>
  <c r="G4113" i="1"/>
  <c r="H4113" i="1" s="1"/>
  <c r="F4113" i="1"/>
  <c r="E4113" i="1"/>
  <c r="G4112" i="1"/>
  <c r="H4112" i="1" s="1"/>
  <c r="F4112" i="1"/>
  <c r="E4112" i="1"/>
  <c r="G4111" i="1"/>
  <c r="H4111" i="1" s="1"/>
  <c r="F4111" i="1"/>
  <c r="E4111" i="1"/>
  <c r="G4110" i="1"/>
  <c r="H4110" i="1" s="1"/>
  <c r="F4110" i="1"/>
  <c r="E4110" i="1"/>
  <c r="G4109" i="1"/>
  <c r="H4109" i="1" s="1"/>
  <c r="F4109" i="1"/>
  <c r="E4109" i="1"/>
  <c r="G4108" i="1"/>
  <c r="H4108" i="1" s="1"/>
  <c r="F4108" i="1"/>
  <c r="E4108" i="1"/>
  <c r="G4107" i="1"/>
  <c r="H4107" i="1" s="1"/>
  <c r="F4107" i="1"/>
  <c r="E4107" i="1"/>
  <c r="G4106" i="1"/>
  <c r="H4106" i="1" s="1"/>
  <c r="F4106" i="1"/>
  <c r="E4106" i="1"/>
  <c r="G4105" i="1"/>
  <c r="H4105" i="1" s="1"/>
  <c r="F4105" i="1"/>
  <c r="E4105" i="1"/>
  <c r="G4104" i="1"/>
  <c r="H4104" i="1" s="1"/>
  <c r="F4104" i="1"/>
  <c r="E4104" i="1"/>
  <c r="G4103" i="1"/>
  <c r="H4103" i="1" s="1"/>
  <c r="F4103" i="1"/>
  <c r="E4103" i="1"/>
  <c r="G4102" i="1"/>
  <c r="H4102" i="1" s="1"/>
  <c r="F4102" i="1"/>
  <c r="E4102" i="1"/>
  <c r="G4101" i="1"/>
  <c r="H4101" i="1" s="1"/>
  <c r="F4101" i="1"/>
  <c r="E4101" i="1"/>
  <c r="G4100" i="1"/>
  <c r="H4100" i="1" s="1"/>
  <c r="F4100" i="1"/>
  <c r="E4100" i="1"/>
  <c r="G4099" i="1"/>
  <c r="H4099" i="1" s="1"/>
  <c r="F4099" i="1"/>
  <c r="E4099" i="1"/>
  <c r="G4098" i="1"/>
  <c r="H4098" i="1" s="1"/>
  <c r="F4098" i="1"/>
  <c r="E4098" i="1"/>
  <c r="G4097" i="1"/>
  <c r="H4097" i="1" s="1"/>
  <c r="F4097" i="1"/>
  <c r="E4097" i="1"/>
  <c r="G4096" i="1"/>
  <c r="H4096" i="1" s="1"/>
  <c r="F4096" i="1"/>
  <c r="E4096" i="1"/>
  <c r="G4095" i="1"/>
  <c r="H4095" i="1" s="1"/>
  <c r="F4095" i="1"/>
  <c r="E4095" i="1"/>
  <c r="G4094" i="1"/>
  <c r="H4094" i="1" s="1"/>
  <c r="F4094" i="1"/>
  <c r="E4094" i="1"/>
  <c r="G4093" i="1"/>
  <c r="H4093" i="1" s="1"/>
  <c r="F4093" i="1"/>
  <c r="E4093" i="1"/>
  <c r="G4092" i="1"/>
  <c r="H4092" i="1" s="1"/>
  <c r="F4092" i="1"/>
  <c r="E4092" i="1"/>
  <c r="G4091" i="1"/>
  <c r="H4091" i="1" s="1"/>
  <c r="F4091" i="1"/>
  <c r="E4091" i="1"/>
  <c r="G4090" i="1"/>
  <c r="H4090" i="1" s="1"/>
  <c r="F4090" i="1"/>
  <c r="E4090" i="1"/>
  <c r="G4089" i="1"/>
  <c r="H4089" i="1" s="1"/>
  <c r="F4089" i="1"/>
  <c r="E4089" i="1"/>
  <c r="G4088" i="1"/>
  <c r="H4088" i="1" s="1"/>
  <c r="F4088" i="1"/>
  <c r="E4088" i="1"/>
  <c r="G4087" i="1"/>
  <c r="H4087" i="1" s="1"/>
  <c r="F4087" i="1"/>
  <c r="E4087" i="1"/>
  <c r="G4086" i="1"/>
  <c r="H4086" i="1" s="1"/>
  <c r="F4086" i="1"/>
  <c r="E4086" i="1"/>
  <c r="G4085" i="1"/>
  <c r="H4085" i="1" s="1"/>
  <c r="F4085" i="1"/>
  <c r="E4085" i="1"/>
  <c r="G4084" i="1"/>
  <c r="H4084" i="1" s="1"/>
  <c r="F4084" i="1"/>
  <c r="E4084" i="1"/>
  <c r="G4083" i="1"/>
  <c r="H4083" i="1" s="1"/>
  <c r="F4083" i="1"/>
  <c r="E4083" i="1"/>
  <c r="G4082" i="1"/>
  <c r="H4082" i="1" s="1"/>
  <c r="F4082" i="1"/>
  <c r="E4082" i="1"/>
  <c r="G4081" i="1"/>
  <c r="H4081" i="1" s="1"/>
  <c r="F4081" i="1"/>
  <c r="E4081" i="1"/>
  <c r="G4080" i="1"/>
  <c r="H4080" i="1" s="1"/>
  <c r="F4080" i="1"/>
  <c r="E4080" i="1"/>
  <c r="G4079" i="1"/>
  <c r="H4079" i="1" s="1"/>
  <c r="F4079" i="1"/>
  <c r="E4079" i="1"/>
  <c r="G4078" i="1"/>
  <c r="H4078" i="1" s="1"/>
  <c r="F4078" i="1"/>
  <c r="E4078" i="1"/>
  <c r="G4077" i="1"/>
  <c r="H4077" i="1" s="1"/>
  <c r="F4077" i="1"/>
  <c r="E4077" i="1"/>
  <c r="G4076" i="1"/>
  <c r="H4076" i="1" s="1"/>
  <c r="F4076" i="1"/>
  <c r="E4076" i="1"/>
  <c r="G4075" i="1"/>
  <c r="H4075" i="1" s="1"/>
  <c r="F4075" i="1"/>
  <c r="E4075" i="1"/>
  <c r="G4074" i="1"/>
  <c r="H4074" i="1" s="1"/>
  <c r="F4074" i="1"/>
  <c r="E4074" i="1"/>
  <c r="G4073" i="1"/>
  <c r="H4073" i="1" s="1"/>
  <c r="F4073" i="1"/>
  <c r="E4073" i="1"/>
  <c r="G4072" i="1"/>
  <c r="H4072" i="1" s="1"/>
  <c r="F4072" i="1"/>
  <c r="E4072" i="1"/>
  <c r="G4071" i="1"/>
  <c r="H4071" i="1" s="1"/>
  <c r="F4071" i="1"/>
  <c r="E4071" i="1"/>
  <c r="G4070" i="1"/>
  <c r="H4070" i="1" s="1"/>
  <c r="F4070" i="1"/>
  <c r="E4070" i="1"/>
  <c r="G4069" i="1"/>
  <c r="H4069" i="1" s="1"/>
  <c r="F4069" i="1"/>
  <c r="E4069" i="1"/>
  <c r="G4068" i="1"/>
  <c r="H4068" i="1" s="1"/>
  <c r="F4068" i="1"/>
  <c r="E4068" i="1"/>
  <c r="G4067" i="1"/>
  <c r="H4067" i="1" s="1"/>
  <c r="F4067" i="1"/>
  <c r="E4067" i="1"/>
  <c r="G4066" i="1"/>
  <c r="H4066" i="1" s="1"/>
  <c r="F4066" i="1"/>
  <c r="E4066" i="1"/>
  <c r="G4065" i="1"/>
  <c r="H4065" i="1" s="1"/>
  <c r="F4065" i="1"/>
  <c r="E4065" i="1"/>
  <c r="G4064" i="1"/>
  <c r="H4064" i="1" s="1"/>
  <c r="F4064" i="1"/>
  <c r="E4064" i="1"/>
  <c r="G4063" i="1"/>
  <c r="H4063" i="1" s="1"/>
  <c r="F4063" i="1"/>
  <c r="E4063" i="1"/>
  <c r="G4062" i="1"/>
  <c r="H4062" i="1" s="1"/>
  <c r="F4062" i="1"/>
  <c r="E4062" i="1"/>
  <c r="G4061" i="1"/>
  <c r="H4061" i="1" s="1"/>
  <c r="F4061" i="1"/>
  <c r="E4061" i="1"/>
  <c r="G4060" i="1"/>
  <c r="H4060" i="1" s="1"/>
  <c r="F4060" i="1"/>
  <c r="E4060" i="1"/>
  <c r="G4059" i="1"/>
  <c r="H4059" i="1" s="1"/>
  <c r="F4059" i="1"/>
  <c r="E4059" i="1"/>
  <c r="G4058" i="1"/>
  <c r="H4058" i="1" s="1"/>
  <c r="F4058" i="1"/>
  <c r="E4058" i="1"/>
  <c r="G4057" i="1"/>
  <c r="H4057" i="1" s="1"/>
  <c r="F4057" i="1"/>
  <c r="E4057" i="1"/>
  <c r="G4056" i="1"/>
  <c r="H4056" i="1" s="1"/>
  <c r="F4056" i="1"/>
  <c r="E4056" i="1"/>
  <c r="G4055" i="1"/>
  <c r="H4055" i="1" s="1"/>
  <c r="F4055" i="1"/>
  <c r="E4055" i="1"/>
  <c r="G4054" i="1"/>
  <c r="H4054" i="1" s="1"/>
  <c r="F4054" i="1"/>
  <c r="E4054" i="1"/>
  <c r="G4053" i="1"/>
  <c r="H4053" i="1" s="1"/>
  <c r="F4053" i="1"/>
  <c r="E4053" i="1"/>
  <c r="G4052" i="1"/>
  <c r="H4052" i="1" s="1"/>
  <c r="F4052" i="1"/>
  <c r="E4052" i="1"/>
  <c r="G4051" i="1"/>
  <c r="H4051" i="1" s="1"/>
  <c r="F4051" i="1"/>
  <c r="E4051" i="1"/>
  <c r="G4050" i="1"/>
  <c r="H4050" i="1" s="1"/>
  <c r="F4050" i="1"/>
  <c r="E4050" i="1"/>
  <c r="G4049" i="1"/>
  <c r="H4049" i="1" s="1"/>
  <c r="F4049" i="1"/>
  <c r="E4049" i="1"/>
  <c r="G4048" i="1"/>
  <c r="H4048" i="1" s="1"/>
  <c r="F4048" i="1"/>
  <c r="E4048" i="1"/>
  <c r="G4047" i="1"/>
  <c r="H4047" i="1" s="1"/>
  <c r="F4047" i="1"/>
  <c r="E4047" i="1"/>
  <c r="G4046" i="1"/>
  <c r="H4046" i="1" s="1"/>
  <c r="F4046" i="1"/>
  <c r="E4046" i="1"/>
  <c r="G4045" i="1"/>
  <c r="H4045" i="1" s="1"/>
  <c r="F4045" i="1"/>
  <c r="E4045" i="1"/>
  <c r="G4044" i="1"/>
  <c r="H4044" i="1" s="1"/>
  <c r="F4044" i="1"/>
  <c r="E4044" i="1"/>
  <c r="G4043" i="1"/>
  <c r="H4043" i="1" s="1"/>
  <c r="F4043" i="1"/>
  <c r="E4043" i="1"/>
  <c r="G4042" i="1"/>
  <c r="H4042" i="1" s="1"/>
  <c r="F4042" i="1"/>
  <c r="E4042" i="1"/>
  <c r="G4041" i="1"/>
  <c r="H4041" i="1" s="1"/>
  <c r="F4041" i="1"/>
  <c r="E4041" i="1"/>
  <c r="G4040" i="1"/>
  <c r="H4040" i="1" s="1"/>
  <c r="F4040" i="1"/>
  <c r="E4040" i="1"/>
  <c r="G4039" i="1"/>
  <c r="H4039" i="1" s="1"/>
  <c r="F4039" i="1"/>
  <c r="E4039" i="1"/>
  <c r="G4038" i="1"/>
  <c r="H4038" i="1" s="1"/>
  <c r="F4038" i="1"/>
  <c r="E4038" i="1"/>
  <c r="G4037" i="1"/>
  <c r="H4037" i="1" s="1"/>
  <c r="F4037" i="1"/>
  <c r="E4037" i="1"/>
  <c r="G4036" i="1"/>
  <c r="H4036" i="1" s="1"/>
  <c r="F4036" i="1"/>
  <c r="E4036" i="1"/>
  <c r="G4035" i="1"/>
  <c r="H4035" i="1" s="1"/>
  <c r="F4035" i="1"/>
  <c r="E4035" i="1"/>
  <c r="G4034" i="1"/>
  <c r="H4034" i="1" s="1"/>
  <c r="F4034" i="1"/>
  <c r="E4034" i="1"/>
  <c r="G4033" i="1"/>
  <c r="H4033" i="1" s="1"/>
  <c r="F4033" i="1"/>
  <c r="E4033" i="1"/>
  <c r="G4032" i="1"/>
  <c r="H4032" i="1" s="1"/>
  <c r="F4032" i="1"/>
  <c r="E4032" i="1"/>
  <c r="G4031" i="1"/>
  <c r="H4031" i="1" s="1"/>
  <c r="F4031" i="1"/>
  <c r="E4031" i="1"/>
  <c r="G4030" i="1"/>
  <c r="H4030" i="1" s="1"/>
  <c r="F4030" i="1"/>
  <c r="E4030" i="1"/>
  <c r="G4029" i="1"/>
  <c r="H4029" i="1" s="1"/>
  <c r="F4029" i="1"/>
  <c r="E4029" i="1"/>
  <c r="G4028" i="1"/>
  <c r="H4028" i="1" s="1"/>
  <c r="F4028" i="1"/>
  <c r="E4028" i="1"/>
  <c r="G4027" i="1"/>
  <c r="H4027" i="1" s="1"/>
  <c r="F4027" i="1"/>
  <c r="E4027" i="1"/>
  <c r="G4026" i="1"/>
  <c r="H4026" i="1" s="1"/>
  <c r="F4026" i="1"/>
  <c r="E4026" i="1"/>
  <c r="G4025" i="1"/>
  <c r="H4025" i="1" s="1"/>
  <c r="F4025" i="1"/>
  <c r="E4025" i="1"/>
  <c r="G4024" i="1"/>
  <c r="H4024" i="1" s="1"/>
  <c r="F4024" i="1"/>
  <c r="E4024" i="1"/>
  <c r="G4023" i="1"/>
  <c r="H4023" i="1" s="1"/>
  <c r="F4023" i="1"/>
  <c r="E4023" i="1"/>
  <c r="G4022" i="1"/>
  <c r="H4022" i="1" s="1"/>
  <c r="F4022" i="1"/>
  <c r="E4022" i="1"/>
  <c r="G4021" i="1"/>
  <c r="H4021" i="1" s="1"/>
  <c r="F4021" i="1"/>
  <c r="E4021" i="1"/>
  <c r="G4020" i="1"/>
  <c r="H4020" i="1" s="1"/>
  <c r="F4020" i="1"/>
  <c r="E4020" i="1"/>
  <c r="G4019" i="1"/>
  <c r="H4019" i="1" s="1"/>
  <c r="F4019" i="1"/>
  <c r="E4019" i="1"/>
  <c r="G4018" i="1"/>
  <c r="H4018" i="1" s="1"/>
  <c r="F4018" i="1"/>
  <c r="E4018" i="1"/>
  <c r="G4017" i="1"/>
  <c r="H4017" i="1" s="1"/>
  <c r="F4017" i="1"/>
  <c r="E4017" i="1"/>
  <c r="G4016" i="1"/>
  <c r="H4016" i="1" s="1"/>
  <c r="F4016" i="1"/>
  <c r="E4016" i="1"/>
  <c r="G4015" i="1"/>
  <c r="H4015" i="1" s="1"/>
  <c r="F4015" i="1"/>
  <c r="E4015" i="1"/>
  <c r="G4014" i="1"/>
  <c r="H4014" i="1" s="1"/>
  <c r="F4014" i="1"/>
  <c r="E4014" i="1"/>
  <c r="G4013" i="1"/>
  <c r="H4013" i="1" s="1"/>
  <c r="F4013" i="1"/>
  <c r="E4013" i="1"/>
  <c r="G4012" i="1"/>
  <c r="H4012" i="1" s="1"/>
  <c r="F4012" i="1"/>
  <c r="E4012" i="1"/>
  <c r="G4011" i="1"/>
  <c r="H4011" i="1" s="1"/>
  <c r="F4011" i="1"/>
  <c r="E4011" i="1"/>
  <c r="G4010" i="1"/>
  <c r="H4010" i="1" s="1"/>
  <c r="F4010" i="1"/>
  <c r="E4010" i="1"/>
  <c r="G4009" i="1"/>
  <c r="H4009" i="1" s="1"/>
  <c r="F4009" i="1"/>
  <c r="E4009" i="1"/>
  <c r="G4008" i="1"/>
  <c r="H4008" i="1" s="1"/>
  <c r="F4008" i="1"/>
  <c r="E4008" i="1"/>
  <c r="G4007" i="1"/>
  <c r="H4007" i="1" s="1"/>
  <c r="F4007" i="1"/>
  <c r="E4007" i="1"/>
  <c r="G4006" i="1"/>
  <c r="H4006" i="1" s="1"/>
  <c r="F4006" i="1"/>
  <c r="E4006" i="1"/>
  <c r="G4005" i="1"/>
  <c r="H4005" i="1" s="1"/>
  <c r="F4005" i="1"/>
  <c r="E4005" i="1"/>
  <c r="G4004" i="1"/>
  <c r="H4004" i="1" s="1"/>
  <c r="F4004" i="1"/>
  <c r="E4004" i="1"/>
  <c r="G4003" i="1"/>
  <c r="H4003" i="1" s="1"/>
  <c r="F4003" i="1"/>
  <c r="E4003" i="1"/>
  <c r="G4002" i="1"/>
  <c r="H4002" i="1" s="1"/>
  <c r="F4002" i="1"/>
  <c r="E4002" i="1"/>
  <c r="G4001" i="1"/>
  <c r="H4001" i="1" s="1"/>
  <c r="F4001" i="1"/>
  <c r="E4001" i="1"/>
  <c r="F4000" i="1"/>
  <c r="E4000" i="1"/>
  <c r="F3999" i="1"/>
  <c r="E3999" i="1"/>
  <c r="E3998" i="1"/>
  <c r="E3997" i="1"/>
  <c r="E3996" i="1"/>
  <c r="E3995" i="1"/>
  <c r="F3994" i="1"/>
  <c r="E3994" i="1"/>
  <c r="F3993" i="1"/>
  <c r="E3993" i="1"/>
  <c r="G3992" i="1"/>
  <c r="H3992" i="1" s="1"/>
  <c r="F3992" i="1"/>
  <c r="E3992" i="1"/>
  <c r="G3991" i="1"/>
  <c r="H3991" i="1" s="1"/>
  <c r="F3991" i="1"/>
  <c r="E3991" i="1"/>
  <c r="G3990" i="1"/>
  <c r="H3990" i="1" s="1"/>
  <c r="F3990" i="1"/>
  <c r="E3990" i="1"/>
  <c r="G3989" i="1"/>
  <c r="H3989" i="1" s="1"/>
  <c r="F3989" i="1"/>
  <c r="E3989" i="1"/>
  <c r="G3988" i="1"/>
  <c r="H3988" i="1" s="1"/>
  <c r="F3988" i="1"/>
  <c r="E3988" i="1"/>
  <c r="G3987" i="1"/>
  <c r="H3987" i="1" s="1"/>
  <c r="F3987" i="1"/>
  <c r="E3987" i="1"/>
  <c r="G3986" i="1"/>
  <c r="H3986" i="1" s="1"/>
  <c r="F3986" i="1"/>
  <c r="E3986" i="1"/>
  <c r="G3985" i="1"/>
  <c r="H3985" i="1" s="1"/>
  <c r="F3985" i="1"/>
  <c r="E3985" i="1"/>
  <c r="G3984" i="1"/>
  <c r="H3984" i="1" s="1"/>
  <c r="F3984" i="1"/>
  <c r="E3984" i="1"/>
  <c r="G3983" i="1"/>
  <c r="H3983" i="1" s="1"/>
  <c r="F3983" i="1"/>
  <c r="E3983" i="1"/>
  <c r="G3982" i="1"/>
  <c r="H3982" i="1" s="1"/>
  <c r="F3982" i="1"/>
  <c r="E3982" i="1"/>
  <c r="G3981" i="1"/>
  <c r="H3981" i="1" s="1"/>
  <c r="F3981" i="1"/>
  <c r="E3981" i="1"/>
  <c r="G3980" i="1"/>
  <c r="H3980" i="1" s="1"/>
  <c r="F3980" i="1"/>
  <c r="E3980" i="1"/>
  <c r="G3979" i="1"/>
  <c r="H3979" i="1" s="1"/>
  <c r="F3979" i="1"/>
  <c r="E3979" i="1"/>
  <c r="G3978" i="1"/>
  <c r="H3978" i="1" s="1"/>
  <c r="F3978" i="1"/>
  <c r="E3978" i="1"/>
  <c r="G3977" i="1"/>
  <c r="H3977" i="1" s="1"/>
  <c r="F3977" i="1"/>
  <c r="E3977" i="1"/>
  <c r="G3976" i="1"/>
  <c r="H3976" i="1" s="1"/>
  <c r="F3976" i="1"/>
  <c r="E3976" i="1"/>
  <c r="G3975" i="1"/>
  <c r="H3975" i="1" s="1"/>
  <c r="F3975" i="1"/>
  <c r="E3975" i="1"/>
  <c r="G3974" i="1"/>
  <c r="H3974" i="1" s="1"/>
  <c r="F3974" i="1"/>
  <c r="E3974" i="1"/>
  <c r="G3973" i="1"/>
  <c r="H3973" i="1" s="1"/>
  <c r="F3973" i="1"/>
  <c r="E3973" i="1"/>
  <c r="G3972" i="1"/>
  <c r="H3972" i="1" s="1"/>
  <c r="F3972" i="1"/>
  <c r="E3972" i="1"/>
  <c r="G3971" i="1"/>
  <c r="H3971" i="1" s="1"/>
  <c r="F3971" i="1"/>
  <c r="E3971" i="1"/>
  <c r="G3970" i="1"/>
  <c r="H3970" i="1" s="1"/>
  <c r="F3970" i="1"/>
  <c r="E3970" i="1"/>
  <c r="G3969" i="1"/>
  <c r="H3969" i="1" s="1"/>
  <c r="F3969" i="1"/>
  <c r="E3969" i="1"/>
  <c r="G3968" i="1"/>
  <c r="H3968" i="1" s="1"/>
  <c r="F3968" i="1"/>
  <c r="E3968" i="1"/>
  <c r="G3967" i="1"/>
  <c r="H3967" i="1" s="1"/>
  <c r="F3967" i="1"/>
  <c r="E3967" i="1"/>
  <c r="G3966" i="1"/>
  <c r="H3966" i="1" s="1"/>
  <c r="F3966" i="1"/>
  <c r="E3966" i="1"/>
  <c r="G3965" i="1"/>
  <c r="H3965" i="1" s="1"/>
  <c r="F3965" i="1"/>
  <c r="E3965" i="1"/>
  <c r="G3964" i="1"/>
  <c r="H3964" i="1" s="1"/>
  <c r="F3964" i="1"/>
  <c r="E3964" i="1"/>
  <c r="G3963" i="1"/>
  <c r="H3963" i="1" s="1"/>
  <c r="F3963" i="1"/>
  <c r="E3963" i="1"/>
  <c r="G3962" i="1"/>
  <c r="H3962" i="1" s="1"/>
  <c r="F3962" i="1"/>
  <c r="E3962" i="1"/>
  <c r="G3961" i="1"/>
  <c r="H3961" i="1" s="1"/>
  <c r="F3961" i="1"/>
  <c r="E3961" i="1"/>
  <c r="G3960" i="1"/>
  <c r="H3960" i="1" s="1"/>
  <c r="F3960" i="1"/>
  <c r="E3960" i="1"/>
  <c r="G3959" i="1"/>
  <c r="H3959" i="1" s="1"/>
  <c r="F3959" i="1"/>
  <c r="E3959" i="1"/>
  <c r="G3958" i="1"/>
  <c r="H3958" i="1" s="1"/>
  <c r="F3958" i="1"/>
  <c r="E3958" i="1"/>
  <c r="G3957" i="1"/>
  <c r="H3957" i="1" s="1"/>
  <c r="F3957" i="1"/>
  <c r="E3957" i="1"/>
  <c r="G3956" i="1"/>
  <c r="H3956" i="1" s="1"/>
  <c r="F3956" i="1"/>
  <c r="E3956" i="1"/>
  <c r="G3955" i="1"/>
  <c r="H3955" i="1" s="1"/>
  <c r="F3955" i="1"/>
  <c r="E3955" i="1"/>
  <c r="G3954" i="1"/>
  <c r="H3954" i="1" s="1"/>
  <c r="F3954" i="1"/>
  <c r="E3954" i="1"/>
  <c r="G3953" i="1"/>
  <c r="H3953" i="1" s="1"/>
  <c r="F3953" i="1"/>
  <c r="E3953" i="1"/>
  <c r="G3952" i="1"/>
  <c r="H3952" i="1" s="1"/>
  <c r="F3952" i="1"/>
  <c r="E3952" i="1"/>
  <c r="G3951" i="1"/>
  <c r="H3951" i="1" s="1"/>
  <c r="F3951" i="1"/>
  <c r="E3951" i="1"/>
  <c r="G3950" i="1"/>
  <c r="H3950" i="1" s="1"/>
  <c r="F3950" i="1"/>
  <c r="E3950" i="1"/>
  <c r="G3949" i="1"/>
  <c r="H3949" i="1" s="1"/>
  <c r="F3949" i="1"/>
  <c r="E3949" i="1"/>
  <c r="G3948" i="1"/>
  <c r="H3948" i="1" s="1"/>
  <c r="F3948" i="1"/>
  <c r="E3948" i="1"/>
  <c r="G3947" i="1"/>
  <c r="H3947" i="1" s="1"/>
  <c r="F3947" i="1"/>
  <c r="E3947" i="1"/>
  <c r="G3946" i="1"/>
  <c r="H3946" i="1" s="1"/>
  <c r="F3946" i="1"/>
  <c r="E3946" i="1"/>
  <c r="G3945" i="1"/>
  <c r="H3945" i="1" s="1"/>
  <c r="F3945" i="1"/>
  <c r="E3945" i="1"/>
  <c r="G3944" i="1"/>
  <c r="H3944" i="1" s="1"/>
  <c r="F3944" i="1"/>
  <c r="E3944" i="1"/>
  <c r="G3943" i="1"/>
  <c r="H3943" i="1" s="1"/>
  <c r="F3943" i="1"/>
  <c r="E3943" i="1"/>
  <c r="G3942" i="1"/>
  <c r="H3942" i="1" s="1"/>
  <c r="F3942" i="1"/>
  <c r="E3942" i="1"/>
  <c r="G3941" i="1"/>
  <c r="H3941" i="1" s="1"/>
  <c r="F3941" i="1"/>
  <c r="E3941" i="1"/>
  <c r="G3940" i="1"/>
  <c r="H3940" i="1" s="1"/>
  <c r="F3940" i="1"/>
  <c r="E3940" i="1"/>
  <c r="G3939" i="1"/>
  <c r="H3939" i="1" s="1"/>
  <c r="F3939" i="1"/>
  <c r="E3939" i="1"/>
  <c r="G3938" i="1"/>
  <c r="H3938" i="1" s="1"/>
  <c r="F3938" i="1"/>
  <c r="E3938" i="1"/>
  <c r="G3937" i="1"/>
  <c r="H3937" i="1" s="1"/>
  <c r="F3937" i="1"/>
  <c r="E3937" i="1"/>
  <c r="G3936" i="1"/>
  <c r="H3936" i="1" s="1"/>
  <c r="F3936" i="1"/>
  <c r="E3936" i="1"/>
  <c r="G3935" i="1"/>
  <c r="H3935" i="1" s="1"/>
  <c r="F3935" i="1"/>
  <c r="E3935" i="1"/>
  <c r="G3934" i="1"/>
  <c r="H3934" i="1" s="1"/>
  <c r="F3934" i="1"/>
  <c r="E3934" i="1"/>
  <c r="G3933" i="1"/>
  <c r="H3933" i="1" s="1"/>
  <c r="F3933" i="1"/>
  <c r="E3933" i="1"/>
  <c r="G3932" i="1"/>
  <c r="H3932" i="1" s="1"/>
  <c r="F3932" i="1"/>
  <c r="E3932" i="1"/>
  <c r="G3931" i="1"/>
  <c r="H3931" i="1" s="1"/>
  <c r="F3931" i="1"/>
  <c r="E3931" i="1"/>
  <c r="G3930" i="1"/>
  <c r="H3930" i="1" s="1"/>
  <c r="F3930" i="1"/>
  <c r="E3930" i="1"/>
  <c r="G3929" i="1"/>
  <c r="H3929" i="1" s="1"/>
  <c r="F3929" i="1"/>
  <c r="E3929" i="1"/>
  <c r="G3928" i="1"/>
  <c r="H3928" i="1" s="1"/>
  <c r="F3928" i="1"/>
  <c r="E3928" i="1"/>
  <c r="G3927" i="1"/>
  <c r="H3927" i="1" s="1"/>
  <c r="F3927" i="1"/>
  <c r="E3927" i="1"/>
  <c r="G3926" i="1"/>
  <c r="H3926" i="1" s="1"/>
  <c r="F3926" i="1"/>
  <c r="E3926" i="1"/>
  <c r="G3925" i="1"/>
  <c r="H3925" i="1" s="1"/>
  <c r="F3925" i="1"/>
  <c r="E3925" i="1"/>
  <c r="G3924" i="1"/>
  <c r="H3924" i="1" s="1"/>
  <c r="F3924" i="1"/>
  <c r="E3924" i="1"/>
  <c r="G3923" i="1"/>
  <c r="H3923" i="1" s="1"/>
  <c r="F3923" i="1"/>
  <c r="E3923" i="1"/>
  <c r="G3922" i="1"/>
  <c r="H3922" i="1" s="1"/>
  <c r="F3922" i="1"/>
  <c r="E3922" i="1"/>
  <c r="G3921" i="1"/>
  <c r="H3921" i="1" s="1"/>
  <c r="F3921" i="1"/>
  <c r="E3921" i="1"/>
  <c r="G3920" i="1"/>
  <c r="H3920" i="1" s="1"/>
  <c r="F3920" i="1"/>
  <c r="E3920" i="1"/>
  <c r="G3919" i="1"/>
  <c r="H3919" i="1" s="1"/>
  <c r="F3919" i="1"/>
  <c r="E3919" i="1"/>
  <c r="G3918" i="1"/>
  <c r="H3918" i="1" s="1"/>
  <c r="F3918" i="1"/>
  <c r="E3918" i="1"/>
  <c r="G3917" i="1"/>
  <c r="H3917" i="1" s="1"/>
  <c r="F3917" i="1"/>
  <c r="E3917" i="1"/>
  <c r="G3916" i="1"/>
  <c r="H3916" i="1" s="1"/>
  <c r="F3916" i="1"/>
  <c r="E3916" i="1"/>
  <c r="G3915" i="1"/>
  <c r="H3915" i="1" s="1"/>
  <c r="F3915" i="1"/>
  <c r="E3915" i="1"/>
  <c r="G3914" i="1"/>
  <c r="H3914" i="1" s="1"/>
  <c r="F3914" i="1"/>
  <c r="E3914" i="1"/>
  <c r="G3913" i="1"/>
  <c r="H3913" i="1" s="1"/>
  <c r="F3913" i="1"/>
  <c r="E3913" i="1"/>
  <c r="G3912" i="1"/>
  <c r="H3912" i="1" s="1"/>
  <c r="F3912" i="1"/>
  <c r="E3912" i="1"/>
  <c r="G3911" i="1"/>
  <c r="H3911" i="1" s="1"/>
  <c r="F3911" i="1"/>
  <c r="E3911" i="1"/>
  <c r="G3910" i="1"/>
  <c r="H3910" i="1" s="1"/>
  <c r="F3910" i="1"/>
  <c r="E3910" i="1"/>
  <c r="G3909" i="1"/>
  <c r="H3909" i="1" s="1"/>
  <c r="F3909" i="1"/>
  <c r="E3909" i="1"/>
  <c r="G3908" i="1"/>
  <c r="H3908" i="1" s="1"/>
  <c r="F3908" i="1"/>
  <c r="E3908" i="1"/>
  <c r="G3907" i="1"/>
  <c r="H3907" i="1" s="1"/>
  <c r="F3907" i="1"/>
  <c r="E3907" i="1"/>
  <c r="G3906" i="1"/>
  <c r="H3906" i="1" s="1"/>
  <c r="F3906" i="1"/>
  <c r="E3906" i="1"/>
  <c r="G3905" i="1"/>
  <c r="H3905" i="1" s="1"/>
  <c r="F3905" i="1"/>
  <c r="E3905" i="1"/>
  <c r="G3904" i="1"/>
  <c r="H3904" i="1" s="1"/>
  <c r="F3904" i="1"/>
  <c r="E3904" i="1"/>
  <c r="G3903" i="1"/>
  <c r="H3903" i="1" s="1"/>
  <c r="F3903" i="1"/>
  <c r="E3903" i="1"/>
  <c r="G3902" i="1"/>
  <c r="H3902" i="1" s="1"/>
  <c r="F3902" i="1"/>
  <c r="E3902" i="1"/>
  <c r="G3901" i="1"/>
  <c r="H3901" i="1" s="1"/>
  <c r="F3901" i="1"/>
  <c r="E3901" i="1"/>
  <c r="G3900" i="1"/>
  <c r="H3900" i="1" s="1"/>
  <c r="F3900" i="1"/>
  <c r="E3900" i="1"/>
  <c r="G3899" i="1"/>
  <c r="H3899" i="1" s="1"/>
  <c r="F3899" i="1"/>
  <c r="E3899" i="1"/>
  <c r="G3898" i="1"/>
  <c r="H3898" i="1" s="1"/>
  <c r="F3898" i="1"/>
  <c r="E3898" i="1"/>
  <c r="G3897" i="1"/>
  <c r="H3897" i="1" s="1"/>
  <c r="F3897" i="1"/>
  <c r="E3897" i="1"/>
  <c r="G3896" i="1"/>
  <c r="H3896" i="1" s="1"/>
  <c r="F3896" i="1"/>
  <c r="E3896" i="1"/>
  <c r="G3895" i="1"/>
  <c r="H3895" i="1" s="1"/>
  <c r="F3895" i="1"/>
  <c r="E3895" i="1"/>
  <c r="G3894" i="1"/>
  <c r="H3894" i="1" s="1"/>
  <c r="F3894" i="1"/>
  <c r="E3894" i="1"/>
  <c r="G3893" i="1"/>
  <c r="H3893" i="1" s="1"/>
  <c r="F3893" i="1"/>
  <c r="E3893" i="1"/>
  <c r="G3892" i="1"/>
  <c r="H3892" i="1" s="1"/>
  <c r="F3892" i="1"/>
  <c r="E3892" i="1"/>
  <c r="G3891" i="1"/>
  <c r="H3891" i="1" s="1"/>
  <c r="F3891" i="1"/>
  <c r="E3891" i="1"/>
  <c r="G3890" i="1"/>
  <c r="H3890" i="1" s="1"/>
  <c r="F3890" i="1"/>
  <c r="E3890" i="1"/>
  <c r="G3889" i="1"/>
  <c r="H3889" i="1" s="1"/>
  <c r="F3889" i="1"/>
  <c r="E3889" i="1"/>
  <c r="G3888" i="1"/>
  <c r="H3888" i="1" s="1"/>
  <c r="F3888" i="1"/>
  <c r="E3888" i="1"/>
  <c r="G3887" i="1"/>
  <c r="H3887" i="1" s="1"/>
  <c r="F3887" i="1"/>
  <c r="E3887" i="1"/>
  <c r="G3886" i="1"/>
  <c r="H3886" i="1" s="1"/>
  <c r="F3886" i="1"/>
  <c r="E3886" i="1"/>
  <c r="G3885" i="1"/>
  <c r="H3885" i="1" s="1"/>
  <c r="F3885" i="1"/>
  <c r="E3885" i="1"/>
  <c r="G3884" i="1"/>
  <c r="H3884" i="1" s="1"/>
  <c r="F3884" i="1"/>
  <c r="E3884" i="1"/>
  <c r="G3883" i="1"/>
  <c r="H3883" i="1" s="1"/>
  <c r="F3883" i="1"/>
  <c r="E3883" i="1"/>
  <c r="G3882" i="1"/>
  <c r="H3882" i="1" s="1"/>
  <c r="F3882" i="1"/>
  <c r="E3882" i="1"/>
  <c r="G3881" i="1"/>
  <c r="H3881" i="1" s="1"/>
  <c r="F3881" i="1"/>
  <c r="E3881" i="1"/>
  <c r="G3880" i="1"/>
  <c r="H3880" i="1" s="1"/>
  <c r="F3880" i="1"/>
  <c r="E3880" i="1"/>
  <c r="G3879" i="1"/>
  <c r="H3879" i="1" s="1"/>
  <c r="F3879" i="1"/>
  <c r="E3879" i="1"/>
  <c r="G3878" i="1"/>
  <c r="H3878" i="1" s="1"/>
  <c r="F3878" i="1"/>
  <c r="E3878" i="1"/>
  <c r="G3877" i="1"/>
  <c r="H3877" i="1" s="1"/>
  <c r="F3877" i="1"/>
  <c r="E3877" i="1"/>
  <c r="G3876" i="1"/>
  <c r="H3876" i="1" s="1"/>
  <c r="F3876" i="1"/>
  <c r="E3876" i="1"/>
  <c r="G3875" i="1"/>
  <c r="H3875" i="1" s="1"/>
  <c r="F3875" i="1"/>
  <c r="E3875" i="1"/>
  <c r="G3874" i="1"/>
  <c r="H3874" i="1" s="1"/>
  <c r="F3874" i="1"/>
  <c r="E3874" i="1"/>
  <c r="G3873" i="1"/>
  <c r="H3873" i="1" s="1"/>
  <c r="F3873" i="1"/>
  <c r="E3873" i="1"/>
  <c r="G3872" i="1"/>
  <c r="H3872" i="1" s="1"/>
  <c r="F3872" i="1"/>
  <c r="E3872" i="1"/>
  <c r="G3871" i="1"/>
  <c r="H3871" i="1" s="1"/>
  <c r="F3871" i="1"/>
  <c r="E3871" i="1"/>
  <c r="G3870" i="1"/>
  <c r="H3870" i="1" s="1"/>
  <c r="F3870" i="1"/>
  <c r="E3870" i="1"/>
  <c r="G3869" i="1"/>
  <c r="H3869" i="1" s="1"/>
  <c r="F3869" i="1"/>
  <c r="E3869" i="1"/>
  <c r="G3868" i="1"/>
  <c r="H3868" i="1" s="1"/>
  <c r="F3868" i="1"/>
  <c r="E3868" i="1"/>
  <c r="G3867" i="1"/>
  <c r="H3867" i="1" s="1"/>
  <c r="F3867" i="1"/>
  <c r="E3867" i="1"/>
  <c r="G3866" i="1"/>
  <c r="H3866" i="1" s="1"/>
  <c r="F3866" i="1"/>
  <c r="E3866" i="1"/>
  <c r="G3865" i="1"/>
  <c r="H3865" i="1" s="1"/>
  <c r="F3865" i="1"/>
  <c r="E3865" i="1"/>
  <c r="G3864" i="1"/>
  <c r="H3864" i="1" s="1"/>
  <c r="F3864" i="1"/>
  <c r="E3864" i="1"/>
  <c r="G3863" i="1"/>
  <c r="H3863" i="1" s="1"/>
  <c r="F3863" i="1"/>
  <c r="E3863" i="1"/>
  <c r="G3862" i="1"/>
  <c r="H3862" i="1" s="1"/>
  <c r="F3862" i="1"/>
  <c r="E3862" i="1"/>
  <c r="G3861" i="1"/>
  <c r="H3861" i="1" s="1"/>
  <c r="F3861" i="1"/>
  <c r="E3861" i="1"/>
  <c r="G3860" i="1"/>
  <c r="H3860" i="1" s="1"/>
  <c r="F3860" i="1"/>
  <c r="E3860" i="1"/>
  <c r="G3859" i="1"/>
  <c r="H3859" i="1" s="1"/>
  <c r="F3859" i="1"/>
  <c r="E3859" i="1"/>
  <c r="G3858" i="1"/>
  <c r="H3858" i="1" s="1"/>
  <c r="F3858" i="1"/>
  <c r="E3858" i="1"/>
  <c r="G3857" i="1"/>
  <c r="H3857" i="1" s="1"/>
  <c r="F3857" i="1"/>
  <c r="E3857" i="1"/>
  <c r="G3856" i="1"/>
  <c r="H3856" i="1" s="1"/>
  <c r="F3856" i="1"/>
  <c r="E3856" i="1"/>
  <c r="G3855" i="1"/>
  <c r="H3855" i="1" s="1"/>
  <c r="F3855" i="1"/>
  <c r="E3855" i="1"/>
  <c r="G3854" i="1"/>
  <c r="H3854" i="1" s="1"/>
  <c r="F3854" i="1"/>
  <c r="E3854" i="1"/>
  <c r="G3853" i="1"/>
  <c r="H3853" i="1" s="1"/>
  <c r="F3853" i="1"/>
  <c r="E3853" i="1"/>
  <c r="G3852" i="1"/>
  <c r="H3852" i="1" s="1"/>
  <c r="F3852" i="1"/>
  <c r="E3852" i="1"/>
  <c r="G3851" i="1"/>
  <c r="H3851" i="1" s="1"/>
  <c r="F3851" i="1"/>
  <c r="E3851" i="1"/>
  <c r="G3850" i="1"/>
  <c r="H3850" i="1" s="1"/>
  <c r="F3850" i="1"/>
  <c r="E3850" i="1"/>
  <c r="G3849" i="1"/>
  <c r="H3849" i="1" s="1"/>
  <c r="F3849" i="1"/>
  <c r="E3849" i="1"/>
  <c r="G3848" i="1"/>
  <c r="H3848" i="1" s="1"/>
  <c r="F3848" i="1"/>
  <c r="E3848" i="1"/>
  <c r="G3847" i="1"/>
  <c r="H3847" i="1" s="1"/>
  <c r="F3847" i="1"/>
  <c r="E3847" i="1"/>
  <c r="G3846" i="1"/>
  <c r="H3846" i="1" s="1"/>
  <c r="F3846" i="1"/>
  <c r="E3846" i="1"/>
  <c r="G3845" i="1"/>
  <c r="H3845" i="1" s="1"/>
  <c r="F3845" i="1"/>
  <c r="E3845" i="1"/>
  <c r="G3844" i="1"/>
  <c r="H3844" i="1" s="1"/>
  <c r="F3844" i="1"/>
  <c r="E3844" i="1"/>
  <c r="G3843" i="1"/>
  <c r="H3843" i="1" s="1"/>
  <c r="F3843" i="1"/>
  <c r="E3843" i="1"/>
  <c r="G3842" i="1"/>
  <c r="H3842" i="1" s="1"/>
  <c r="F3842" i="1"/>
  <c r="E3842" i="1"/>
  <c r="G3841" i="1"/>
  <c r="H3841" i="1" s="1"/>
  <c r="F3841" i="1"/>
  <c r="E3841" i="1"/>
  <c r="G3840" i="1"/>
  <c r="H3840" i="1" s="1"/>
  <c r="F3840" i="1"/>
  <c r="E3840" i="1"/>
  <c r="G3839" i="1"/>
  <c r="H3839" i="1" s="1"/>
  <c r="F3839" i="1"/>
  <c r="E3839" i="1"/>
  <c r="G3838" i="1"/>
  <c r="H3838" i="1" s="1"/>
  <c r="F3838" i="1"/>
  <c r="E3838" i="1"/>
  <c r="G3837" i="1"/>
  <c r="H3837" i="1" s="1"/>
  <c r="F3837" i="1"/>
  <c r="E3837" i="1"/>
  <c r="G3836" i="1"/>
  <c r="H3836" i="1" s="1"/>
  <c r="F3836" i="1"/>
  <c r="E3836" i="1"/>
  <c r="G3835" i="1"/>
  <c r="H3835" i="1" s="1"/>
  <c r="F3835" i="1"/>
  <c r="E3835" i="1"/>
  <c r="G3834" i="1"/>
  <c r="H3834" i="1" s="1"/>
  <c r="F3834" i="1"/>
  <c r="E3834" i="1"/>
  <c r="G3833" i="1"/>
  <c r="H3833" i="1" s="1"/>
  <c r="F3833" i="1"/>
  <c r="E3833" i="1"/>
  <c r="G3832" i="1"/>
  <c r="H3832" i="1" s="1"/>
  <c r="F3832" i="1"/>
  <c r="E3832" i="1"/>
  <c r="G3831" i="1"/>
  <c r="H3831" i="1" s="1"/>
  <c r="F3831" i="1"/>
  <c r="E3831" i="1"/>
  <c r="G3830" i="1"/>
  <c r="H3830" i="1" s="1"/>
  <c r="F3830" i="1"/>
  <c r="E3830" i="1"/>
  <c r="G3829" i="1"/>
  <c r="H3829" i="1" s="1"/>
  <c r="F3829" i="1"/>
  <c r="E3829" i="1"/>
  <c r="G3828" i="1"/>
  <c r="H3828" i="1" s="1"/>
  <c r="F3828" i="1"/>
  <c r="E3828" i="1"/>
  <c r="G3827" i="1"/>
  <c r="H3827" i="1" s="1"/>
  <c r="F3827" i="1"/>
  <c r="E3827" i="1"/>
  <c r="G3826" i="1"/>
  <c r="H3826" i="1" s="1"/>
  <c r="F3826" i="1"/>
  <c r="E3826" i="1"/>
  <c r="G3825" i="1"/>
  <c r="H3825" i="1" s="1"/>
  <c r="F3825" i="1"/>
  <c r="E3825" i="1"/>
  <c r="G3824" i="1"/>
  <c r="H3824" i="1" s="1"/>
  <c r="F3824" i="1"/>
  <c r="E3824" i="1"/>
  <c r="G3823" i="1"/>
  <c r="H3823" i="1" s="1"/>
  <c r="F3823" i="1"/>
  <c r="E3823" i="1"/>
  <c r="G3822" i="1"/>
  <c r="H3822" i="1" s="1"/>
  <c r="F3822" i="1"/>
  <c r="E3822" i="1"/>
  <c r="G3821" i="1"/>
  <c r="H3821" i="1" s="1"/>
  <c r="F3821" i="1"/>
  <c r="E3821" i="1"/>
  <c r="G3820" i="1"/>
  <c r="H3820" i="1" s="1"/>
  <c r="F3820" i="1"/>
  <c r="E3820" i="1"/>
  <c r="G3819" i="1"/>
  <c r="H3819" i="1" s="1"/>
  <c r="F3819" i="1"/>
  <c r="E3819" i="1"/>
  <c r="G3818" i="1"/>
  <c r="H3818" i="1" s="1"/>
  <c r="F3818" i="1"/>
  <c r="E3818" i="1"/>
  <c r="G3817" i="1"/>
  <c r="H3817" i="1" s="1"/>
  <c r="F3817" i="1"/>
  <c r="E3817" i="1"/>
  <c r="G3816" i="1"/>
  <c r="H3816" i="1" s="1"/>
  <c r="F3816" i="1"/>
  <c r="E3816" i="1"/>
  <c r="G3815" i="1"/>
  <c r="H3815" i="1" s="1"/>
  <c r="F3815" i="1"/>
  <c r="E3815" i="1"/>
  <c r="G3814" i="1"/>
  <c r="H3814" i="1" s="1"/>
  <c r="F3814" i="1"/>
  <c r="E3814" i="1"/>
  <c r="G3813" i="1"/>
  <c r="H3813" i="1" s="1"/>
  <c r="F3813" i="1"/>
  <c r="E3813" i="1"/>
  <c r="G3812" i="1"/>
  <c r="H3812" i="1" s="1"/>
  <c r="F3812" i="1"/>
  <c r="E3812" i="1"/>
  <c r="G3811" i="1"/>
  <c r="H3811" i="1" s="1"/>
  <c r="F3811" i="1"/>
  <c r="E3811" i="1"/>
  <c r="G3810" i="1"/>
  <c r="H3810" i="1" s="1"/>
  <c r="F3810" i="1"/>
  <c r="E3810" i="1"/>
  <c r="G3809" i="1"/>
  <c r="H3809" i="1" s="1"/>
  <c r="F3809" i="1"/>
  <c r="E3809" i="1"/>
  <c r="G3808" i="1"/>
  <c r="H3808" i="1" s="1"/>
  <c r="F3808" i="1"/>
  <c r="E3808" i="1"/>
  <c r="G3807" i="1"/>
  <c r="H3807" i="1" s="1"/>
  <c r="F3807" i="1"/>
  <c r="E3807" i="1"/>
  <c r="G3806" i="1"/>
  <c r="H3806" i="1" s="1"/>
  <c r="F3806" i="1"/>
  <c r="E3806" i="1"/>
  <c r="G3805" i="1"/>
  <c r="H3805" i="1" s="1"/>
  <c r="F3805" i="1"/>
  <c r="E3805" i="1"/>
  <c r="G3804" i="1"/>
  <c r="H3804" i="1" s="1"/>
  <c r="F3804" i="1"/>
  <c r="E3804" i="1"/>
  <c r="G3803" i="1"/>
  <c r="H3803" i="1" s="1"/>
  <c r="F3803" i="1"/>
  <c r="E3803" i="1"/>
  <c r="G3802" i="1"/>
  <c r="H3802" i="1" s="1"/>
  <c r="F3802" i="1"/>
  <c r="E3802" i="1"/>
  <c r="G3801" i="1"/>
  <c r="H3801" i="1" s="1"/>
  <c r="F3801" i="1"/>
  <c r="E3801" i="1"/>
  <c r="G3800" i="1"/>
  <c r="H3800" i="1" s="1"/>
  <c r="F3800" i="1"/>
  <c r="E3800" i="1"/>
  <c r="G3799" i="1"/>
  <c r="H3799" i="1" s="1"/>
  <c r="F3799" i="1"/>
  <c r="E3799" i="1"/>
  <c r="G3798" i="1"/>
  <c r="H3798" i="1" s="1"/>
  <c r="F3798" i="1"/>
  <c r="E3798" i="1"/>
  <c r="G3797" i="1"/>
  <c r="H3797" i="1" s="1"/>
  <c r="F3797" i="1"/>
  <c r="E3797" i="1"/>
  <c r="G3796" i="1"/>
  <c r="H3796" i="1" s="1"/>
  <c r="F3796" i="1"/>
  <c r="E3796" i="1"/>
  <c r="G3795" i="1"/>
  <c r="H3795" i="1" s="1"/>
  <c r="F3795" i="1"/>
  <c r="E3795" i="1"/>
  <c r="G3794" i="1"/>
  <c r="H3794" i="1" s="1"/>
  <c r="F3794" i="1"/>
  <c r="E3794" i="1"/>
  <c r="G3793" i="1"/>
  <c r="H3793" i="1" s="1"/>
  <c r="F3793" i="1"/>
  <c r="E3793" i="1"/>
  <c r="G3792" i="1"/>
  <c r="H3792" i="1" s="1"/>
  <c r="F3792" i="1"/>
  <c r="E3792" i="1"/>
  <c r="G3791" i="1"/>
  <c r="H3791" i="1" s="1"/>
  <c r="F3791" i="1"/>
  <c r="E3791" i="1"/>
  <c r="G3790" i="1"/>
  <c r="H3790" i="1" s="1"/>
  <c r="F3790" i="1"/>
  <c r="E3790" i="1"/>
  <c r="G3789" i="1"/>
  <c r="H3789" i="1" s="1"/>
  <c r="F3789" i="1"/>
  <c r="E3789" i="1"/>
  <c r="G3788" i="1"/>
  <c r="H3788" i="1" s="1"/>
  <c r="F3788" i="1"/>
  <c r="E3788" i="1"/>
  <c r="G3787" i="1"/>
  <c r="H3787" i="1" s="1"/>
  <c r="F3787" i="1"/>
  <c r="E3787" i="1"/>
  <c r="G3786" i="1"/>
  <c r="H3786" i="1" s="1"/>
  <c r="F3786" i="1"/>
  <c r="E3786" i="1"/>
  <c r="G3785" i="1"/>
  <c r="H3785" i="1" s="1"/>
  <c r="F3785" i="1"/>
  <c r="E3785" i="1"/>
  <c r="G3784" i="1"/>
  <c r="H3784" i="1" s="1"/>
  <c r="F3784" i="1"/>
  <c r="E3784" i="1"/>
  <c r="G3783" i="1"/>
  <c r="H3783" i="1" s="1"/>
  <c r="F3783" i="1"/>
  <c r="E3783" i="1"/>
  <c r="G3782" i="1"/>
  <c r="H3782" i="1" s="1"/>
  <c r="F3782" i="1"/>
  <c r="E3782" i="1"/>
  <c r="G3781" i="1"/>
  <c r="H3781" i="1" s="1"/>
  <c r="F3781" i="1"/>
  <c r="E3781" i="1"/>
  <c r="G3780" i="1"/>
  <c r="H3780" i="1" s="1"/>
  <c r="F3780" i="1"/>
  <c r="E3780" i="1"/>
  <c r="G3779" i="1"/>
  <c r="H3779" i="1" s="1"/>
  <c r="F3779" i="1"/>
  <c r="E3779" i="1"/>
  <c r="G3778" i="1"/>
  <c r="H3778" i="1" s="1"/>
  <c r="F3778" i="1"/>
  <c r="E3778" i="1"/>
  <c r="G3777" i="1"/>
  <c r="H3777" i="1" s="1"/>
  <c r="F3777" i="1"/>
  <c r="E3777" i="1"/>
  <c r="G3776" i="1"/>
  <c r="H3776" i="1" s="1"/>
  <c r="F3776" i="1"/>
  <c r="E3776" i="1"/>
  <c r="G3775" i="1"/>
  <c r="H3775" i="1" s="1"/>
  <c r="F3775" i="1"/>
  <c r="E3775" i="1"/>
  <c r="G3774" i="1"/>
  <c r="H3774" i="1" s="1"/>
  <c r="F3774" i="1"/>
  <c r="E3774" i="1"/>
  <c r="G3773" i="1"/>
  <c r="H3773" i="1" s="1"/>
  <c r="F3773" i="1"/>
  <c r="E3773" i="1"/>
  <c r="G3772" i="1"/>
  <c r="H3772" i="1" s="1"/>
  <c r="F3772" i="1"/>
  <c r="E3772" i="1"/>
  <c r="G3771" i="1"/>
  <c r="H3771" i="1" s="1"/>
  <c r="F3771" i="1"/>
  <c r="E3771" i="1"/>
  <c r="G3770" i="1"/>
  <c r="H3770" i="1" s="1"/>
  <c r="F3770" i="1"/>
  <c r="E3770" i="1"/>
  <c r="G3769" i="1"/>
  <c r="H3769" i="1" s="1"/>
  <c r="F3769" i="1"/>
  <c r="E3769" i="1"/>
  <c r="G3768" i="1"/>
  <c r="H3768" i="1" s="1"/>
  <c r="F3768" i="1"/>
  <c r="E3768" i="1"/>
  <c r="G3767" i="1"/>
  <c r="H3767" i="1" s="1"/>
  <c r="F3767" i="1"/>
  <c r="E3767" i="1"/>
  <c r="G3766" i="1"/>
  <c r="H3766" i="1" s="1"/>
  <c r="F3766" i="1"/>
  <c r="E3766" i="1"/>
  <c r="G3765" i="1"/>
  <c r="H3765" i="1" s="1"/>
  <c r="F3765" i="1"/>
  <c r="E3765" i="1"/>
  <c r="G3764" i="1"/>
  <c r="H3764" i="1" s="1"/>
  <c r="F3764" i="1"/>
  <c r="E3764" i="1"/>
  <c r="G3763" i="1"/>
  <c r="H3763" i="1" s="1"/>
  <c r="F3763" i="1"/>
  <c r="E3763" i="1"/>
  <c r="G3762" i="1"/>
  <c r="H3762" i="1" s="1"/>
  <c r="F3762" i="1"/>
  <c r="E3762" i="1"/>
  <c r="G3761" i="1"/>
  <c r="H3761" i="1" s="1"/>
  <c r="F3761" i="1"/>
  <c r="E3761" i="1"/>
  <c r="G3760" i="1"/>
  <c r="H3760" i="1" s="1"/>
  <c r="F3760" i="1"/>
  <c r="E3760" i="1"/>
  <c r="G3759" i="1"/>
  <c r="H3759" i="1" s="1"/>
  <c r="F3759" i="1"/>
  <c r="E3759" i="1"/>
  <c r="G3758" i="1"/>
  <c r="H3758" i="1" s="1"/>
  <c r="F3758" i="1"/>
  <c r="E3758" i="1"/>
  <c r="G3757" i="1"/>
  <c r="H3757" i="1" s="1"/>
  <c r="F3757" i="1"/>
  <c r="E3757" i="1"/>
  <c r="G3756" i="1"/>
  <c r="H3756" i="1" s="1"/>
  <c r="F3756" i="1"/>
  <c r="E3756" i="1"/>
  <c r="G3755" i="1"/>
  <c r="H3755" i="1" s="1"/>
  <c r="F3755" i="1"/>
  <c r="E3755" i="1"/>
  <c r="G3754" i="1"/>
  <c r="H3754" i="1" s="1"/>
  <c r="F3754" i="1"/>
  <c r="E3754" i="1"/>
  <c r="G3753" i="1"/>
  <c r="H3753" i="1" s="1"/>
  <c r="F3753" i="1"/>
  <c r="E3753" i="1"/>
  <c r="G3752" i="1"/>
  <c r="H3752" i="1" s="1"/>
  <c r="F3752" i="1"/>
  <c r="E3752" i="1"/>
  <c r="G3751" i="1"/>
  <c r="H3751" i="1" s="1"/>
  <c r="F3751" i="1"/>
  <c r="E3751" i="1"/>
  <c r="G3750" i="1"/>
  <c r="H3750" i="1" s="1"/>
  <c r="F3750" i="1"/>
  <c r="E3750" i="1"/>
  <c r="G3749" i="1"/>
  <c r="H3749" i="1" s="1"/>
  <c r="F3749" i="1"/>
  <c r="E3749" i="1"/>
  <c r="G3748" i="1"/>
  <c r="H3748" i="1" s="1"/>
  <c r="F3748" i="1"/>
  <c r="E3748" i="1"/>
  <c r="G3747" i="1"/>
  <c r="H3747" i="1" s="1"/>
  <c r="F3747" i="1"/>
  <c r="E3747" i="1"/>
  <c r="G3746" i="1"/>
  <c r="H3746" i="1" s="1"/>
  <c r="F3746" i="1"/>
  <c r="E3746" i="1"/>
  <c r="G3745" i="1"/>
  <c r="H3745" i="1" s="1"/>
  <c r="F3745" i="1"/>
  <c r="E3745" i="1"/>
  <c r="G3744" i="1"/>
  <c r="H3744" i="1" s="1"/>
  <c r="F3744" i="1"/>
  <c r="E3744" i="1"/>
  <c r="G3743" i="1"/>
  <c r="H3743" i="1" s="1"/>
  <c r="F3743" i="1"/>
  <c r="E3743" i="1"/>
  <c r="G3742" i="1"/>
  <c r="H3742" i="1" s="1"/>
  <c r="F3742" i="1"/>
  <c r="E3742" i="1"/>
  <c r="G3741" i="1"/>
  <c r="H3741" i="1" s="1"/>
  <c r="F3741" i="1"/>
  <c r="E3741" i="1"/>
  <c r="G3740" i="1"/>
  <c r="H3740" i="1" s="1"/>
  <c r="F3740" i="1"/>
  <c r="E3740" i="1"/>
  <c r="G3739" i="1"/>
  <c r="H3739" i="1" s="1"/>
  <c r="F3739" i="1"/>
  <c r="E3739" i="1"/>
  <c r="G3738" i="1"/>
  <c r="H3738" i="1" s="1"/>
  <c r="F3738" i="1"/>
  <c r="E3738" i="1"/>
  <c r="G3737" i="1"/>
  <c r="H3737" i="1" s="1"/>
  <c r="F3737" i="1"/>
  <c r="E3737" i="1"/>
  <c r="G3736" i="1"/>
  <c r="H3736" i="1" s="1"/>
  <c r="F3736" i="1"/>
  <c r="E3736" i="1"/>
  <c r="G3735" i="1"/>
  <c r="H3735" i="1" s="1"/>
  <c r="F3735" i="1"/>
  <c r="E3735" i="1"/>
  <c r="G3734" i="1"/>
  <c r="H3734" i="1" s="1"/>
  <c r="F3734" i="1"/>
  <c r="E3734" i="1"/>
  <c r="G3733" i="1"/>
  <c r="H3733" i="1" s="1"/>
  <c r="F3733" i="1"/>
  <c r="E3733" i="1"/>
  <c r="G3732" i="1"/>
  <c r="H3732" i="1" s="1"/>
  <c r="F3732" i="1"/>
  <c r="E3732" i="1"/>
  <c r="G3731" i="1"/>
  <c r="H3731" i="1" s="1"/>
  <c r="F3731" i="1"/>
  <c r="E3731" i="1"/>
  <c r="G3730" i="1"/>
  <c r="H3730" i="1" s="1"/>
  <c r="F3730" i="1"/>
  <c r="E3730" i="1"/>
  <c r="G3729" i="1"/>
  <c r="H3729" i="1" s="1"/>
  <c r="F3729" i="1"/>
  <c r="E3729" i="1"/>
  <c r="G3728" i="1"/>
  <c r="H3728" i="1" s="1"/>
  <c r="F3728" i="1"/>
  <c r="E3728" i="1"/>
  <c r="G3727" i="1"/>
  <c r="H3727" i="1" s="1"/>
  <c r="F3727" i="1"/>
  <c r="E3727" i="1"/>
  <c r="G3726" i="1"/>
  <c r="H3726" i="1" s="1"/>
  <c r="F3726" i="1"/>
  <c r="E3726" i="1"/>
  <c r="G3725" i="1"/>
  <c r="H3725" i="1" s="1"/>
  <c r="F3725" i="1"/>
  <c r="E3725" i="1"/>
  <c r="G3724" i="1"/>
  <c r="H3724" i="1" s="1"/>
  <c r="F3724" i="1"/>
  <c r="E3724" i="1"/>
  <c r="G3723" i="1"/>
  <c r="H3723" i="1" s="1"/>
  <c r="F3723" i="1"/>
  <c r="E3723" i="1"/>
  <c r="G3722" i="1"/>
  <c r="H3722" i="1" s="1"/>
  <c r="F3722" i="1"/>
  <c r="E3722" i="1"/>
  <c r="G3721" i="1"/>
  <c r="H3721" i="1" s="1"/>
  <c r="F3721" i="1"/>
  <c r="E3721" i="1"/>
  <c r="G3720" i="1"/>
  <c r="H3720" i="1" s="1"/>
  <c r="F3720" i="1"/>
  <c r="E3720" i="1"/>
  <c r="G3719" i="1"/>
  <c r="H3719" i="1" s="1"/>
  <c r="F3719" i="1"/>
  <c r="E3719" i="1"/>
  <c r="G3718" i="1"/>
  <c r="H3718" i="1" s="1"/>
  <c r="F3718" i="1"/>
  <c r="E3718" i="1"/>
  <c r="G3717" i="1"/>
  <c r="H3717" i="1" s="1"/>
  <c r="F3717" i="1"/>
  <c r="E3717" i="1"/>
  <c r="G3716" i="1"/>
  <c r="H3716" i="1" s="1"/>
  <c r="F3716" i="1"/>
  <c r="E3716" i="1"/>
  <c r="G3715" i="1"/>
  <c r="H3715" i="1" s="1"/>
  <c r="F3715" i="1"/>
  <c r="E3715" i="1"/>
  <c r="G3714" i="1"/>
  <c r="H3714" i="1" s="1"/>
  <c r="F3714" i="1"/>
  <c r="E3714" i="1"/>
  <c r="G3713" i="1"/>
  <c r="H3713" i="1" s="1"/>
  <c r="F3713" i="1"/>
  <c r="E3713" i="1"/>
  <c r="G3712" i="1"/>
  <c r="H3712" i="1" s="1"/>
  <c r="F3712" i="1"/>
  <c r="E3712" i="1"/>
  <c r="G3711" i="1"/>
  <c r="H3711" i="1" s="1"/>
  <c r="F3711" i="1"/>
  <c r="E3711" i="1"/>
  <c r="G3710" i="1"/>
  <c r="H3710" i="1" s="1"/>
  <c r="F3710" i="1"/>
  <c r="E3710" i="1"/>
  <c r="G3709" i="1"/>
  <c r="H3709" i="1" s="1"/>
  <c r="F3709" i="1"/>
  <c r="E3709" i="1"/>
  <c r="G3708" i="1"/>
  <c r="H3708" i="1" s="1"/>
  <c r="F3708" i="1"/>
  <c r="E3708" i="1"/>
  <c r="G3707" i="1"/>
  <c r="H3707" i="1" s="1"/>
  <c r="F3707" i="1"/>
  <c r="E3707" i="1"/>
  <c r="G3706" i="1"/>
  <c r="H3706" i="1" s="1"/>
  <c r="F3706" i="1"/>
  <c r="E3706" i="1"/>
  <c r="G3705" i="1"/>
  <c r="H3705" i="1" s="1"/>
  <c r="F3705" i="1"/>
  <c r="E3705" i="1"/>
  <c r="G3704" i="1"/>
  <c r="H3704" i="1" s="1"/>
  <c r="F3704" i="1"/>
  <c r="E3704" i="1"/>
  <c r="G3703" i="1"/>
  <c r="H3703" i="1" s="1"/>
  <c r="F3703" i="1"/>
  <c r="E3703" i="1"/>
  <c r="G3702" i="1"/>
  <c r="H3702" i="1" s="1"/>
  <c r="F3702" i="1"/>
  <c r="E3702" i="1"/>
  <c r="G3701" i="1"/>
  <c r="H3701" i="1" s="1"/>
  <c r="F3701" i="1"/>
  <c r="E3701" i="1"/>
  <c r="G3700" i="1"/>
  <c r="H3700" i="1" s="1"/>
  <c r="F3700" i="1"/>
  <c r="E3700" i="1"/>
  <c r="G3699" i="1"/>
  <c r="H3699" i="1" s="1"/>
  <c r="F3699" i="1"/>
  <c r="E3699" i="1"/>
  <c r="G3698" i="1"/>
  <c r="H3698" i="1" s="1"/>
  <c r="F3698" i="1"/>
  <c r="E3698" i="1"/>
  <c r="G3697" i="1"/>
  <c r="H3697" i="1" s="1"/>
  <c r="F3697" i="1"/>
  <c r="E3697" i="1"/>
  <c r="G3696" i="1"/>
  <c r="H3696" i="1" s="1"/>
  <c r="F3696" i="1"/>
  <c r="E3696" i="1"/>
  <c r="G3695" i="1"/>
  <c r="H3695" i="1" s="1"/>
  <c r="F3695" i="1"/>
  <c r="E3695" i="1"/>
  <c r="G3694" i="1"/>
  <c r="H3694" i="1" s="1"/>
  <c r="F3694" i="1"/>
  <c r="E3694" i="1"/>
  <c r="G3693" i="1"/>
  <c r="H3693" i="1" s="1"/>
  <c r="F3693" i="1"/>
  <c r="E3693" i="1"/>
  <c r="G3692" i="1"/>
  <c r="H3692" i="1" s="1"/>
  <c r="F3692" i="1"/>
  <c r="E3692" i="1"/>
  <c r="G3691" i="1"/>
  <c r="H3691" i="1" s="1"/>
  <c r="F3691" i="1"/>
  <c r="E3691" i="1"/>
  <c r="G3690" i="1"/>
  <c r="H3690" i="1" s="1"/>
  <c r="F3690" i="1"/>
  <c r="E3690" i="1"/>
  <c r="G3689" i="1"/>
  <c r="H3689" i="1" s="1"/>
  <c r="F3689" i="1"/>
  <c r="E3689" i="1"/>
  <c r="G3688" i="1"/>
  <c r="H3688" i="1" s="1"/>
  <c r="F3688" i="1"/>
  <c r="E3688" i="1"/>
  <c r="G3687" i="1"/>
  <c r="H3687" i="1" s="1"/>
  <c r="F3687" i="1"/>
  <c r="E3687" i="1"/>
  <c r="G3686" i="1"/>
  <c r="H3686" i="1" s="1"/>
  <c r="F3686" i="1"/>
  <c r="E3686" i="1"/>
  <c r="G3685" i="1"/>
  <c r="H3685" i="1" s="1"/>
  <c r="F3685" i="1"/>
  <c r="E3685" i="1"/>
  <c r="G3684" i="1"/>
  <c r="H3684" i="1" s="1"/>
  <c r="F3684" i="1"/>
  <c r="E3684" i="1"/>
  <c r="G3683" i="1"/>
  <c r="H3683" i="1" s="1"/>
  <c r="F3683" i="1"/>
  <c r="E3683" i="1"/>
  <c r="G3682" i="1"/>
  <c r="H3682" i="1" s="1"/>
  <c r="F3682" i="1"/>
  <c r="E3682" i="1"/>
  <c r="G3681" i="1"/>
  <c r="H3681" i="1" s="1"/>
  <c r="F3681" i="1"/>
  <c r="E3681" i="1"/>
  <c r="G3680" i="1"/>
  <c r="H3680" i="1" s="1"/>
  <c r="F3680" i="1"/>
  <c r="E3680" i="1"/>
  <c r="G3679" i="1"/>
  <c r="H3679" i="1" s="1"/>
  <c r="F3679" i="1"/>
  <c r="E3679" i="1"/>
  <c r="G3678" i="1"/>
  <c r="H3678" i="1" s="1"/>
  <c r="F3678" i="1"/>
  <c r="E3678" i="1"/>
  <c r="G3677" i="1"/>
  <c r="H3677" i="1" s="1"/>
  <c r="F3677" i="1"/>
  <c r="E3677" i="1"/>
  <c r="G3676" i="1"/>
  <c r="H3676" i="1" s="1"/>
  <c r="F3676" i="1"/>
  <c r="E3676" i="1"/>
  <c r="G3675" i="1"/>
  <c r="H3675" i="1" s="1"/>
  <c r="F3675" i="1"/>
  <c r="E3675" i="1"/>
  <c r="G3674" i="1"/>
  <c r="H3674" i="1" s="1"/>
  <c r="F3674" i="1"/>
  <c r="E3674" i="1"/>
  <c r="G3673" i="1"/>
  <c r="H3673" i="1" s="1"/>
  <c r="F3673" i="1"/>
  <c r="E3673" i="1"/>
  <c r="G3672" i="1"/>
  <c r="H3672" i="1" s="1"/>
  <c r="F3672" i="1"/>
  <c r="E3672" i="1"/>
  <c r="G3671" i="1"/>
  <c r="H3671" i="1" s="1"/>
  <c r="F3671" i="1"/>
  <c r="E3671" i="1"/>
  <c r="G3670" i="1"/>
  <c r="H3670" i="1" s="1"/>
  <c r="F3670" i="1"/>
  <c r="E3670" i="1"/>
  <c r="G3669" i="1"/>
  <c r="H3669" i="1" s="1"/>
  <c r="F3669" i="1"/>
  <c r="E3669" i="1"/>
  <c r="G3668" i="1"/>
  <c r="H3668" i="1" s="1"/>
  <c r="F3668" i="1"/>
  <c r="E3668" i="1"/>
  <c r="G3667" i="1"/>
  <c r="H3667" i="1" s="1"/>
  <c r="F3667" i="1"/>
  <c r="E3667" i="1"/>
  <c r="G3666" i="1"/>
  <c r="H3666" i="1" s="1"/>
  <c r="F3666" i="1"/>
  <c r="E3666" i="1"/>
  <c r="G3665" i="1"/>
  <c r="H3665" i="1" s="1"/>
  <c r="F3665" i="1"/>
  <c r="E3665" i="1"/>
  <c r="G3664" i="1"/>
  <c r="H3664" i="1" s="1"/>
  <c r="F3664" i="1"/>
  <c r="E3664" i="1"/>
  <c r="G3663" i="1"/>
  <c r="H3663" i="1" s="1"/>
  <c r="F3663" i="1"/>
  <c r="E3663" i="1"/>
  <c r="G3662" i="1"/>
  <c r="H3662" i="1" s="1"/>
  <c r="F3662" i="1"/>
  <c r="E3662" i="1"/>
  <c r="G3661" i="1"/>
  <c r="H3661" i="1" s="1"/>
  <c r="F3661" i="1"/>
  <c r="E3661" i="1"/>
  <c r="G3660" i="1"/>
  <c r="H3660" i="1" s="1"/>
  <c r="F3660" i="1"/>
  <c r="E3660" i="1"/>
  <c r="G3659" i="1"/>
  <c r="H3659" i="1" s="1"/>
  <c r="F3659" i="1"/>
  <c r="E3659" i="1"/>
  <c r="G3658" i="1"/>
  <c r="H3658" i="1" s="1"/>
  <c r="F3658" i="1"/>
  <c r="E3658" i="1"/>
  <c r="G3657" i="1"/>
  <c r="H3657" i="1" s="1"/>
  <c r="F3657" i="1"/>
  <c r="E3657" i="1"/>
  <c r="G3656" i="1"/>
  <c r="H3656" i="1" s="1"/>
  <c r="F3656" i="1"/>
  <c r="E3656" i="1"/>
  <c r="G3655" i="1"/>
  <c r="H3655" i="1" s="1"/>
  <c r="F3655" i="1"/>
  <c r="E3655" i="1"/>
  <c r="G3654" i="1"/>
  <c r="H3654" i="1" s="1"/>
  <c r="F3654" i="1"/>
  <c r="E3654" i="1"/>
  <c r="G3653" i="1"/>
  <c r="H3653" i="1" s="1"/>
  <c r="F3653" i="1"/>
  <c r="E3653" i="1"/>
  <c r="G3652" i="1"/>
  <c r="H3652" i="1" s="1"/>
  <c r="F3652" i="1"/>
  <c r="E3652" i="1"/>
  <c r="G3651" i="1"/>
  <c r="H3651" i="1" s="1"/>
  <c r="F3651" i="1"/>
  <c r="E3651" i="1"/>
  <c r="G3650" i="1"/>
  <c r="H3650" i="1" s="1"/>
  <c r="F3650" i="1"/>
  <c r="E3650" i="1"/>
  <c r="G3649" i="1"/>
  <c r="H3649" i="1" s="1"/>
  <c r="F3649" i="1"/>
  <c r="E3649" i="1"/>
  <c r="G3648" i="1"/>
  <c r="H3648" i="1" s="1"/>
  <c r="F3648" i="1"/>
  <c r="E3648" i="1"/>
  <c r="G3647" i="1"/>
  <c r="H3647" i="1" s="1"/>
  <c r="F3647" i="1"/>
  <c r="E3647" i="1"/>
  <c r="G3646" i="1"/>
  <c r="H3646" i="1" s="1"/>
  <c r="F3646" i="1"/>
  <c r="E3646" i="1"/>
  <c r="G3645" i="1"/>
  <c r="H3645" i="1" s="1"/>
  <c r="F3645" i="1"/>
  <c r="E3645" i="1"/>
  <c r="G3644" i="1"/>
  <c r="H3644" i="1" s="1"/>
  <c r="F3644" i="1"/>
  <c r="E3644" i="1"/>
  <c r="G3643" i="1"/>
  <c r="H3643" i="1" s="1"/>
  <c r="F3643" i="1"/>
  <c r="E3643" i="1"/>
  <c r="G3642" i="1"/>
  <c r="H3642" i="1" s="1"/>
  <c r="F3642" i="1"/>
  <c r="E3642" i="1"/>
  <c r="G3641" i="1"/>
  <c r="H3641" i="1" s="1"/>
  <c r="F3641" i="1"/>
  <c r="E3641" i="1"/>
  <c r="G3640" i="1"/>
  <c r="H3640" i="1" s="1"/>
  <c r="F3640" i="1"/>
  <c r="E3640" i="1"/>
  <c r="G3639" i="1"/>
  <c r="H3639" i="1" s="1"/>
  <c r="F3639" i="1"/>
  <c r="E3639" i="1"/>
  <c r="G3638" i="1"/>
  <c r="H3638" i="1" s="1"/>
  <c r="F3638" i="1"/>
  <c r="E3638" i="1"/>
  <c r="G3637" i="1"/>
  <c r="H3637" i="1" s="1"/>
  <c r="F3637" i="1"/>
  <c r="E3637" i="1"/>
  <c r="G3636" i="1"/>
  <c r="H3636" i="1" s="1"/>
  <c r="F3636" i="1"/>
  <c r="E3636" i="1"/>
  <c r="G3635" i="1"/>
  <c r="H3635" i="1" s="1"/>
  <c r="F3635" i="1"/>
  <c r="E3635" i="1"/>
  <c r="G3634" i="1"/>
  <c r="H3634" i="1" s="1"/>
  <c r="F3634" i="1"/>
  <c r="E3634" i="1"/>
  <c r="G3633" i="1"/>
  <c r="H3633" i="1" s="1"/>
  <c r="F3633" i="1"/>
  <c r="E3633" i="1"/>
  <c r="G3632" i="1"/>
  <c r="H3632" i="1" s="1"/>
  <c r="F3632" i="1"/>
  <c r="E3632" i="1"/>
  <c r="G3631" i="1"/>
  <c r="H3631" i="1" s="1"/>
  <c r="F3631" i="1"/>
  <c r="E3631" i="1"/>
  <c r="G3630" i="1"/>
  <c r="H3630" i="1" s="1"/>
  <c r="F3630" i="1"/>
  <c r="E3630" i="1"/>
  <c r="G3629" i="1"/>
  <c r="H3629" i="1" s="1"/>
  <c r="F3629" i="1"/>
  <c r="E3629" i="1"/>
  <c r="G3628" i="1"/>
  <c r="H3628" i="1" s="1"/>
  <c r="F3628" i="1"/>
  <c r="E3628" i="1"/>
  <c r="G3627" i="1"/>
  <c r="H3627" i="1" s="1"/>
  <c r="F3627" i="1"/>
  <c r="E3627" i="1"/>
  <c r="G3626" i="1"/>
  <c r="H3626" i="1" s="1"/>
  <c r="F3626" i="1"/>
  <c r="E3626" i="1"/>
  <c r="G3625" i="1"/>
  <c r="H3625" i="1" s="1"/>
  <c r="F3625" i="1"/>
  <c r="E3625" i="1"/>
  <c r="G3624" i="1"/>
  <c r="H3624" i="1" s="1"/>
  <c r="F3624" i="1"/>
  <c r="E3624" i="1"/>
  <c r="G3623" i="1"/>
  <c r="H3623" i="1" s="1"/>
  <c r="F3623" i="1"/>
  <c r="E3623" i="1"/>
  <c r="G3622" i="1"/>
  <c r="H3622" i="1" s="1"/>
  <c r="F3622" i="1"/>
  <c r="E3622" i="1"/>
  <c r="G3621" i="1"/>
  <c r="H3621" i="1" s="1"/>
  <c r="F3621" i="1"/>
  <c r="E3621" i="1"/>
  <c r="G3620" i="1"/>
  <c r="H3620" i="1" s="1"/>
  <c r="F3620" i="1"/>
  <c r="E3620" i="1"/>
  <c r="G3619" i="1"/>
  <c r="H3619" i="1" s="1"/>
  <c r="F3619" i="1"/>
  <c r="E3619" i="1"/>
  <c r="G3618" i="1"/>
  <c r="H3618" i="1" s="1"/>
  <c r="F3618" i="1"/>
  <c r="E3618" i="1"/>
  <c r="G3617" i="1"/>
  <c r="H3617" i="1" s="1"/>
  <c r="F3617" i="1"/>
  <c r="E3617" i="1"/>
  <c r="G3616" i="1"/>
  <c r="H3616" i="1" s="1"/>
  <c r="F3616" i="1"/>
  <c r="E3616" i="1"/>
  <c r="G3615" i="1"/>
  <c r="H3615" i="1" s="1"/>
  <c r="F3615" i="1"/>
  <c r="E3615" i="1"/>
  <c r="G3614" i="1"/>
  <c r="H3614" i="1" s="1"/>
  <c r="F3614" i="1"/>
  <c r="E3614" i="1"/>
  <c r="G3613" i="1"/>
  <c r="H3613" i="1" s="1"/>
  <c r="F3613" i="1"/>
  <c r="E3613" i="1"/>
  <c r="G3612" i="1"/>
  <c r="H3612" i="1" s="1"/>
  <c r="F3612" i="1"/>
  <c r="E3612" i="1"/>
  <c r="G3611" i="1"/>
  <c r="H3611" i="1" s="1"/>
  <c r="F3611" i="1"/>
  <c r="E3611" i="1"/>
  <c r="G3610" i="1"/>
  <c r="H3610" i="1" s="1"/>
  <c r="F3610" i="1"/>
  <c r="E3610" i="1"/>
  <c r="G3609" i="1"/>
  <c r="H3609" i="1" s="1"/>
  <c r="F3609" i="1"/>
  <c r="E3609" i="1"/>
  <c r="G3608" i="1"/>
  <c r="H3608" i="1" s="1"/>
  <c r="F3608" i="1"/>
  <c r="E3608" i="1"/>
  <c r="G3607" i="1"/>
  <c r="H3607" i="1" s="1"/>
  <c r="F3607" i="1"/>
  <c r="E3607" i="1"/>
  <c r="G3606" i="1"/>
  <c r="H3606" i="1" s="1"/>
  <c r="F3606" i="1"/>
  <c r="E3606" i="1"/>
  <c r="G3605" i="1"/>
  <c r="H3605" i="1" s="1"/>
  <c r="F3605" i="1"/>
  <c r="E3605" i="1"/>
  <c r="G3604" i="1"/>
  <c r="H3604" i="1" s="1"/>
  <c r="F3604" i="1"/>
  <c r="E3604" i="1"/>
  <c r="G3603" i="1"/>
  <c r="H3603" i="1" s="1"/>
  <c r="F3603" i="1"/>
  <c r="E3603" i="1"/>
  <c r="G3602" i="1"/>
  <c r="H3602" i="1" s="1"/>
  <c r="F3602" i="1"/>
  <c r="E3602" i="1"/>
  <c r="G3601" i="1"/>
  <c r="H3601" i="1" s="1"/>
  <c r="F3601" i="1"/>
  <c r="E3601" i="1"/>
  <c r="G3600" i="1"/>
  <c r="H3600" i="1" s="1"/>
  <c r="F3600" i="1"/>
  <c r="E3600" i="1"/>
  <c r="G3599" i="1"/>
  <c r="H3599" i="1" s="1"/>
  <c r="F3599" i="1"/>
  <c r="E3599" i="1"/>
  <c r="G3598" i="1"/>
  <c r="H3598" i="1" s="1"/>
  <c r="F3598" i="1"/>
  <c r="E3598" i="1"/>
  <c r="G3597" i="1"/>
  <c r="H3597" i="1" s="1"/>
  <c r="F3597" i="1"/>
  <c r="E3597" i="1"/>
  <c r="G3596" i="1"/>
  <c r="H3596" i="1" s="1"/>
  <c r="F3596" i="1"/>
  <c r="E3596" i="1"/>
  <c r="G3595" i="1"/>
  <c r="H3595" i="1" s="1"/>
  <c r="F3595" i="1"/>
  <c r="E3595" i="1"/>
  <c r="G3594" i="1"/>
  <c r="H3594" i="1" s="1"/>
  <c r="F3594" i="1"/>
  <c r="E3594" i="1"/>
  <c r="G3593" i="1"/>
  <c r="H3593" i="1" s="1"/>
  <c r="F3593" i="1"/>
  <c r="E3593" i="1"/>
  <c r="G3592" i="1"/>
  <c r="H3592" i="1" s="1"/>
  <c r="F3592" i="1"/>
  <c r="E3592" i="1"/>
  <c r="G3591" i="1"/>
  <c r="H3591" i="1" s="1"/>
  <c r="F3591" i="1"/>
  <c r="E3591" i="1"/>
  <c r="G3590" i="1"/>
  <c r="H3590" i="1" s="1"/>
  <c r="F3590" i="1"/>
  <c r="E3590" i="1"/>
  <c r="G3589" i="1"/>
  <c r="H3589" i="1" s="1"/>
  <c r="F3589" i="1"/>
  <c r="E3589" i="1"/>
  <c r="G3588" i="1"/>
  <c r="H3588" i="1" s="1"/>
  <c r="F3588" i="1"/>
  <c r="E3588" i="1"/>
  <c r="G3587" i="1"/>
  <c r="H3587" i="1" s="1"/>
  <c r="F3587" i="1"/>
  <c r="E3587" i="1"/>
  <c r="G3586" i="1"/>
  <c r="H3586" i="1" s="1"/>
  <c r="F3586" i="1"/>
  <c r="E3586" i="1"/>
  <c r="G3585" i="1"/>
  <c r="H3585" i="1" s="1"/>
  <c r="F3585" i="1"/>
  <c r="E3585" i="1"/>
  <c r="G3584" i="1"/>
  <c r="H3584" i="1" s="1"/>
  <c r="F3584" i="1"/>
  <c r="E3584" i="1"/>
  <c r="G3583" i="1"/>
  <c r="H3583" i="1" s="1"/>
  <c r="F3583" i="1"/>
  <c r="E3583" i="1"/>
  <c r="G3582" i="1"/>
  <c r="H3582" i="1" s="1"/>
  <c r="F3582" i="1"/>
  <c r="E3582" i="1"/>
  <c r="G3581" i="1"/>
  <c r="H3581" i="1" s="1"/>
  <c r="F3581" i="1"/>
  <c r="E3581" i="1"/>
  <c r="G3580" i="1"/>
  <c r="H3580" i="1" s="1"/>
  <c r="F3580" i="1"/>
  <c r="E3580" i="1"/>
  <c r="G3579" i="1"/>
  <c r="H3579" i="1" s="1"/>
  <c r="F3579" i="1"/>
  <c r="E3579" i="1"/>
  <c r="G3578" i="1"/>
  <c r="H3578" i="1" s="1"/>
  <c r="F3578" i="1"/>
  <c r="E3578" i="1"/>
  <c r="G3577" i="1"/>
  <c r="H3577" i="1" s="1"/>
  <c r="F3577" i="1"/>
  <c r="E3577" i="1"/>
  <c r="G3576" i="1"/>
  <c r="H3576" i="1" s="1"/>
  <c r="F3576" i="1"/>
  <c r="E3576" i="1"/>
  <c r="G3575" i="1"/>
  <c r="H3575" i="1" s="1"/>
  <c r="F3575" i="1"/>
  <c r="E3575" i="1"/>
  <c r="G3574" i="1"/>
  <c r="H3574" i="1" s="1"/>
  <c r="F3574" i="1"/>
  <c r="E3574" i="1"/>
  <c r="G3573" i="1"/>
  <c r="H3573" i="1" s="1"/>
  <c r="F3573" i="1"/>
  <c r="E3573" i="1"/>
  <c r="G3572" i="1"/>
  <c r="H3572" i="1" s="1"/>
  <c r="F3572" i="1"/>
  <c r="E3572" i="1"/>
  <c r="G3571" i="1"/>
  <c r="H3571" i="1" s="1"/>
  <c r="F3571" i="1"/>
  <c r="E3571" i="1"/>
  <c r="G3570" i="1"/>
  <c r="H3570" i="1" s="1"/>
  <c r="F3570" i="1"/>
  <c r="E3570" i="1"/>
  <c r="G3569" i="1"/>
  <c r="H3569" i="1" s="1"/>
  <c r="F3569" i="1"/>
  <c r="E3569" i="1"/>
  <c r="G3568" i="1"/>
  <c r="H3568" i="1" s="1"/>
  <c r="F3568" i="1"/>
  <c r="E3568" i="1"/>
  <c r="G3567" i="1"/>
  <c r="H3567" i="1" s="1"/>
  <c r="F3567" i="1"/>
  <c r="E3567" i="1"/>
  <c r="G3566" i="1"/>
  <c r="H3566" i="1" s="1"/>
  <c r="F3566" i="1"/>
  <c r="E3566" i="1"/>
  <c r="G3565" i="1"/>
  <c r="H3565" i="1" s="1"/>
  <c r="F3565" i="1"/>
  <c r="E3565" i="1"/>
  <c r="G3564" i="1"/>
  <c r="H3564" i="1" s="1"/>
  <c r="F3564" i="1"/>
  <c r="E3564" i="1"/>
  <c r="G3563" i="1"/>
  <c r="H3563" i="1" s="1"/>
  <c r="F3563" i="1"/>
  <c r="E3563" i="1"/>
  <c r="G3562" i="1"/>
  <c r="H3562" i="1" s="1"/>
  <c r="F3562" i="1"/>
  <c r="E3562" i="1"/>
  <c r="G3561" i="1"/>
  <c r="H3561" i="1" s="1"/>
  <c r="F3561" i="1"/>
  <c r="E3561" i="1"/>
  <c r="G3560" i="1"/>
  <c r="H3560" i="1" s="1"/>
  <c r="F3560" i="1"/>
  <c r="E3560" i="1"/>
  <c r="G3559" i="1"/>
  <c r="H3559" i="1" s="1"/>
  <c r="F3559" i="1"/>
  <c r="E3559" i="1"/>
  <c r="G3558" i="1"/>
  <c r="H3558" i="1" s="1"/>
  <c r="F3558" i="1"/>
  <c r="E3558" i="1"/>
  <c r="G3557" i="1"/>
  <c r="H3557" i="1" s="1"/>
  <c r="F3557" i="1"/>
  <c r="E3557" i="1"/>
  <c r="G3556" i="1"/>
  <c r="H3556" i="1" s="1"/>
  <c r="F3556" i="1"/>
  <c r="E3556" i="1"/>
  <c r="G3555" i="1"/>
  <c r="H3555" i="1" s="1"/>
  <c r="F3555" i="1"/>
  <c r="E3555" i="1"/>
  <c r="G3554" i="1"/>
  <c r="H3554" i="1" s="1"/>
  <c r="F3554" i="1"/>
  <c r="E3554" i="1"/>
  <c r="G3553" i="1"/>
  <c r="H3553" i="1" s="1"/>
  <c r="F3553" i="1"/>
  <c r="E3553" i="1"/>
  <c r="G3552" i="1"/>
  <c r="H3552" i="1" s="1"/>
  <c r="F3552" i="1"/>
  <c r="E3552" i="1"/>
  <c r="G3551" i="1"/>
  <c r="H3551" i="1" s="1"/>
  <c r="F3551" i="1"/>
  <c r="E3551" i="1"/>
  <c r="G3550" i="1"/>
  <c r="H3550" i="1" s="1"/>
  <c r="F3550" i="1"/>
  <c r="E3550" i="1"/>
  <c r="G3549" i="1"/>
  <c r="H3549" i="1" s="1"/>
  <c r="F3549" i="1"/>
  <c r="E3549" i="1"/>
  <c r="G3548" i="1"/>
  <c r="H3548" i="1" s="1"/>
  <c r="F3548" i="1"/>
  <c r="E3548" i="1"/>
  <c r="G3547" i="1"/>
  <c r="H3547" i="1" s="1"/>
  <c r="F3547" i="1"/>
  <c r="E3547" i="1"/>
  <c r="G3546" i="1"/>
  <c r="H3546" i="1" s="1"/>
  <c r="F3546" i="1"/>
  <c r="E3546" i="1"/>
  <c r="G3545" i="1"/>
  <c r="H3545" i="1" s="1"/>
  <c r="F3545" i="1"/>
  <c r="E3545" i="1"/>
  <c r="G3544" i="1"/>
  <c r="H3544" i="1" s="1"/>
  <c r="F3544" i="1"/>
  <c r="E3544" i="1"/>
  <c r="G3543" i="1"/>
  <c r="H3543" i="1" s="1"/>
  <c r="F3543" i="1"/>
  <c r="E3543" i="1"/>
  <c r="G3542" i="1"/>
  <c r="H3542" i="1" s="1"/>
  <c r="F3542" i="1"/>
  <c r="E3542" i="1"/>
  <c r="G3541" i="1"/>
  <c r="H3541" i="1" s="1"/>
  <c r="F3541" i="1"/>
  <c r="E3541" i="1"/>
  <c r="G3540" i="1"/>
  <c r="H3540" i="1" s="1"/>
  <c r="F3540" i="1"/>
  <c r="E3540" i="1"/>
  <c r="G3539" i="1"/>
  <c r="H3539" i="1" s="1"/>
  <c r="F3539" i="1"/>
  <c r="E3539" i="1"/>
  <c r="G3538" i="1"/>
  <c r="H3538" i="1" s="1"/>
  <c r="F3538" i="1"/>
  <c r="E3538" i="1"/>
  <c r="G3537" i="1"/>
  <c r="H3537" i="1" s="1"/>
  <c r="F3537" i="1"/>
  <c r="E3537" i="1"/>
  <c r="G3536" i="1"/>
  <c r="H3536" i="1" s="1"/>
  <c r="F3536" i="1"/>
  <c r="E3536" i="1"/>
  <c r="G3535" i="1"/>
  <c r="H3535" i="1" s="1"/>
  <c r="F3535" i="1"/>
  <c r="E3535" i="1"/>
  <c r="G3534" i="1"/>
  <c r="H3534" i="1" s="1"/>
  <c r="F3534" i="1"/>
  <c r="E3534" i="1"/>
  <c r="G3533" i="1"/>
  <c r="H3533" i="1" s="1"/>
  <c r="F3533" i="1"/>
  <c r="E3533" i="1"/>
  <c r="G3532" i="1"/>
  <c r="H3532" i="1" s="1"/>
  <c r="F3532" i="1"/>
  <c r="E3532" i="1"/>
  <c r="G3531" i="1"/>
  <c r="H3531" i="1" s="1"/>
  <c r="F3531" i="1"/>
  <c r="E3531" i="1"/>
  <c r="G3530" i="1"/>
  <c r="H3530" i="1" s="1"/>
  <c r="F3530" i="1"/>
  <c r="E3530" i="1"/>
  <c r="G3529" i="1"/>
  <c r="H3529" i="1" s="1"/>
  <c r="F3529" i="1"/>
  <c r="E3529" i="1"/>
  <c r="G3528" i="1"/>
  <c r="H3528" i="1" s="1"/>
  <c r="F3528" i="1"/>
  <c r="E3528" i="1"/>
  <c r="G3527" i="1"/>
  <c r="H3527" i="1" s="1"/>
  <c r="F3527" i="1"/>
  <c r="E3527" i="1"/>
  <c r="G3526" i="1"/>
  <c r="H3526" i="1" s="1"/>
  <c r="F3526" i="1"/>
  <c r="E3526" i="1"/>
  <c r="G3525" i="1"/>
  <c r="H3525" i="1" s="1"/>
  <c r="F3525" i="1"/>
  <c r="E3525" i="1"/>
  <c r="G3524" i="1"/>
  <c r="H3524" i="1" s="1"/>
  <c r="F3524" i="1"/>
  <c r="E3524" i="1"/>
  <c r="G3523" i="1"/>
  <c r="H3523" i="1" s="1"/>
  <c r="F3523" i="1"/>
  <c r="E3523" i="1"/>
  <c r="G3522" i="1"/>
  <c r="H3522" i="1" s="1"/>
  <c r="F3522" i="1"/>
  <c r="E3522" i="1"/>
  <c r="G3521" i="1"/>
  <c r="H3521" i="1" s="1"/>
  <c r="F3521" i="1"/>
  <c r="E3521" i="1"/>
  <c r="G3520" i="1"/>
  <c r="H3520" i="1" s="1"/>
  <c r="F3520" i="1"/>
  <c r="E3520" i="1"/>
  <c r="G3519" i="1"/>
  <c r="H3519" i="1" s="1"/>
  <c r="F3519" i="1"/>
  <c r="E3519" i="1"/>
  <c r="G3518" i="1"/>
  <c r="H3518" i="1" s="1"/>
  <c r="F3518" i="1"/>
  <c r="E3518" i="1"/>
  <c r="G3517" i="1"/>
  <c r="H3517" i="1" s="1"/>
  <c r="F3517" i="1"/>
  <c r="E3517" i="1"/>
  <c r="G3516" i="1"/>
  <c r="H3516" i="1" s="1"/>
  <c r="F3516" i="1"/>
  <c r="E3516" i="1"/>
  <c r="G3515" i="1"/>
  <c r="H3515" i="1" s="1"/>
  <c r="F3515" i="1"/>
  <c r="E3515" i="1"/>
  <c r="G3514" i="1"/>
  <c r="H3514" i="1" s="1"/>
  <c r="F3514" i="1"/>
  <c r="E3514" i="1"/>
  <c r="G3513" i="1"/>
  <c r="H3513" i="1" s="1"/>
  <c r="F3513" i="1"/>
  <c r="E3513" i="1"/>
  <c r="G3512" i="1"/>
  <c r="H3512" i="1" s="1"/>
  <c r="F3512" i="1"/>
  <c r="E3512" i="1"/>
  <c r="G3511" i="1"/>
  <c r="H3511" i="1" s="1"/>
  <c r="F3511" i="1"/>
  <c r="E3511" i="1"/>
  <c r="G3510" i="1"/>
  <c r="H3510" i="1" s="1"/>
  <c r="F3510" i="1"/>
  <c r="E3510" i="1"/>
  <c r="G3509" i="1"/>
  <c r="H3509" i="1" s="1"/>
  <c r="F3509" i="1"/>
  <c r="E3509" i="1"/>
  <c r="G3508" i="1"/>
  <c r="H3508" i="1" s="1"/>
  <c r="F3508" i="1"/>
  <c r="E3508" i="1"/>
  <c r="G3507" i="1"/>
  <c r="H3507" i="1" s="1"/>
  <c r="F3507" i="1"/>
  <c r="E3507" i="1"/>
  <c r="G3506" i="1"/>
  <c r="H3506" i="1" s="1"/>
  <c r="F3506" i="1"/>
  <c r="E3506" i="1"/>
  <c r="G3505" i="1"/>
  <c r="H3505" i="1" s="1"/>
  <c r="F3505" i="1"/>
  <c r="E3505" i="1"/>
  <c r="G3504" i="1"/>
  <c r="H3504" i="1" s="1"/>
  <c r="F3504" i="1"/>
  <c r="E3504" i="1"/>
  <c r="G3503" i="1"/>
  <c r="H3503" i="1" s="1"/>
  <c r="F3503" i="1"/>
  <c r="E3503" i="1"/>
  <c r="G3502" i="1"/>
  <c r="H3502" i="1" s="1"/>
  <c r="F3502" i="1"/>
  <c r="E3502" i="1"/>
  <c r="G3501" i="1"/>
  <c r="H3501" i="1" s="1"/>
  <c r="F3501" i="1"/>
  <c r="E3501" i="1"/>
  <c r="G3500" i="1"/>
  <c r="H3500" i="1" s="1"/>
  <c r="F3500" i="1"/>
  <c r="E3500" i="1"/>
  <c r="G3499" i="1"/>
  <c r="H3499" i="1" s="1"/>
  <c r="F3499" i="1"/>
  <c r="E3499" i="1"/>
  <c r="G3498" i="1"/>
  <c r="H3498" i="1" s="1"/>
  <c r="F3498" i="1"/>
  <c r="E3498" i="1"/>
  <c r="G3497" i="1"/>
  <c r="H3497" i="1" s="1"/>
  <c r="F3497" i="1"/>
  <c r="E3497" i="1"/>
  <c r="G3496" i="1"/>
  <c r="H3496" i="1" s="1"/>
  <c r="F3496" i="1"/>
  <c r="E3496" i="1"/>
  <c r="G3495" i="1"/>
  <c r="H3495" i="1" s="1"/>
  <c r="F3495" i="1"/>
  <c r="E3495" i="1"/>
  <c r="G3494" i="1"/>
  <c r="H3494" i="1" s="1"/>
  <c r="F3494" i="1"/>
  <c r="E3494" i="1"/>
  <c r="G3493" i="1"/>
  <c r="H3493" i="1" s="1"/>
  <c r="F3493" i="1"/>
  <c r="E3493" i="1"/>
  <c r="G3492" i="1"/>
  <c r="H3492" i="1" s="1"/>
  <c r="F3492" i="1"/>
  <c r="E3492" i="1"/>
  <c r="G3491" i="1"/>
  <c r="H3491" i="1" s="1"/>
  <c r="F3491" i="1"/>
  <c r="E3491" i="1"/>
  <c r="G3490" i="1"/>
  <c r="H3490" i="1" s="1"/>
  <c r="F3490" i="1"/>
  <c r="E3490" i="1"/>
  <c r="G3489" i="1"/>
  <c r="H3489" i="1" s="1"/>
  <c r="F3489" i="1"/>
  <c r="E3489" i="1"/>
  <c r="G3488" i="1"/>
  <c r="H3488" i="1" s="1"/>
  <c r="F3488" i="1"/>
  <c r="E3488" i="1"/>
  <c r="G3487" i="1"/>
  <c r="H3487" i="1" s="1"/>
  <c r="F3487" i="1"/>
  <c r="E3487" i="1"/>
  <c r="G3486" i="1"/>
  <c r="H3486" i="1" s="1"/>
  <c r="F3486" i="1"/>
  <c r="E3486" i="1"/>
  <c r="G3485" i="1"/>
  <c r="H3485" i="1" s="1"/>
  <c r="F3485" i="1"/>
  <c r="E3485" i="1"/>
  <c r="G3484" i="1"/>
  <c r="H3484" i="1" s="1"/>
  <c r="F3484" i="1"/>
  <c r="E3484" i="1"/>
  <c r="G3483" i="1"/>
  <c r="H3483" i="1" s="1"/>
  <c r="F3483" i="1"/>
  <c r="E3483" i="1"/>
  <c r="G3482" i="1"/>
  <c r="H3482" i="1" s="1"/>
  <c r="F3482" i="1"/>
  <c r="E3482" i="1"/>
  <c r="G3481" i="1"/>
  <c r="H3481" i="1" s="1"/>
  <c r="F3481" i="1"/>
  <c r="E3481" i="1"/>
  <c r="G3480" i="1"/>
  <c r="H3480" i="1" s="1"/>
  <c r="F3480" i="1"/>
  <c r="E3480" i="1"/>
  <c r="G3479" i="1"/>
  <c r="H3479" i="1" s="1"/>
  <c r="F3479" i="1"/>
  <c r="E3479" i="1"/>
  <c r="G3478" i="1"/>
  <c r="H3478" i="1" s="1"/>
  <c r="F3478" i="1"/>
  <c r="E3478" i="1"/>
  <c r="G3477" i="1"/>
  <c r="H3477" i="1" s="1"/>
  <c r="F3477" i="1"/>
  <c r="E3477" i="1"/>
  <c r="G3476" i="1"/>
  <c r="H3476" i="1" s="1"/>
  <c r="F3476" i="1"/>
  <c r="E3476" i="1"/>
  <c r="G3475" i="1"/>
  <c r="H3475" i="1" s="1"/>
  <c r="F3475" i="1"/>
  <c r="E3475" i="1"/>
  <c r="G3474" i="1"/>
  <c r="H3474" i="1" s="1"/>
  <c r="F3474" i="1"/>
  <c r="E3474" i="1"/>
  <c r="G3473" i="1"/>
  <c r="H3473" i="1" s="1"/>
  <c r="F3473" i="1"/>
  <c r="E3473" i="1"/>
  <c r="G3472" i="1"/>
  <c r="H3472" i="1" s="1"/>
  <c r="F3472" i="1"/>
  <c r="E3472" i="1"/>
  <c r="G3471" i="1"/>
  <c r="H3471" i="1" s="1"/>
  <c r="F3471" i="1"/>
  <c r="E3471" i="1"/>
  <c r="G3470" i="1"/>
  <c r="H3470" i="1" s="1"/>
  <c r="F3470" i="1"/>
  <c r="E3470" i="1"/>
  <c r="G3469" i="1"/>
  <c r="H3469" i="1" s="1"/>
  <c r="F3469" i="1"/>
  <c r="E3469" i="1"/>
  <c r="G3468" i="1"/>
  <c r="H3468" i="1" s="1"/>
  <c r="F3468" i="1"/>
  <c r="E3468" i="1"/>
  <c r="G3467" i="1"/>
  <c r="H3467" i="1" s="1"/>
  <c r="F3467" i="1"/>
  <c r="E3467" i="1"/>
  <c r="G3466" i="1"/>
  <c r="H3466" i="1" s="1"/>
  <c r="F3466" i="1"/>
  <c r="E3466" i="1"/>
  <c r="G3465" i="1"/>
  <c r="H3465" i="1" s="1"/>
  <c r="F3465" i="1"/>
  <c r="E3465" i="1"/>
  <c r="G3464" i="1"/>
  <c r="H3464" i="1" s="1"/>
  <c r="F3464" i="1"/>
  <c r="E3464" i="1"/>
  <c r="G3463" i="1"/>
  <c r="H3463" i="1" s="1"/>
  <c r="F3463" i="1"/>
  <c r="E3463" i="1"/>
  <c r="G3462" i="1"/>
  <c r="H3462" i="1" s="1"/>
  <c r="F3462" i="1"/>
  <c r="E3462" i="1"/>
  <c r="G3461" i="1"/>
  <c r="H3461" i="1" s="1"/>
  <c r="F3461" i="1"/>
  <c r="E3461" i="1"/>
  <c r="G3460" i="1"/>
  <c r="H3460" i="1" s="1"/>
  <c r="F3460" i="1"/>
  <c r="E3460" i="1"/>
  <c r="G3459" i="1"/>
  <c r="H3459" i="1" s="1"/>
  <c r="F3459" i="1"/>
  <c r="E3459" i="1"/>
  <c r="G3458" i="1"/>
  <c r="H3458" i="1" s="1"/>
  <c r="F3458" i="1"/>
  <c r="E3458" i="1"/>
  <c r="G3457" i="1"/>
  <c r="H3457" i="1" s="1"/>
  <c r="F3457" i="1"/>
  <c r="E3457" i="1"/>
  <c r="G3456" i="1"/>
  <c r="H3456" i="1" s="1"/>
  <c r="F3456" i="1"/>
  <c r="E3456" i="1"/>
  <c r="G3455" i="1"/>
  <c r="H3455" i="1" s="1"/>
  <c r="F3455" i="1"/>
  <c r="E3455" i="1"/>
  <c r="G3454" i="1"/>
  <c r="H3454" i="1" s="1"/>
  <c r="F3454" i="1"/>
  <c r="E3454" i="1"/>
  <c r="G3453" i="1"/>
  <c r="H3453" i="1" s="1"/>
  <c r="F3453" i="1"/>
  <c r="E3453" i="1"/>
  <c r="G3452" i="1"/>
  <c r="H3452" i="1" s="1"/>
  <c r="F3452" i="1"/>
  <c r="E3452" i="1"/>
  <c r="G3451" i="1"/>
  <c r="H3451" i="1" s="1"/>
  <c r="F3451" i="1"/>
  <c r="E3451" i="1"/>
  <c r="G3450" i="1"/>
  <c r="H3450" i="1" s="1"/>
  <c r="F3450" i="1"/>
  <c r="E3450" i="1"/>
  <c r="G3449" i="1"/>
  <c r="H3449" i="1" s="1"/>
  <c r="F3449" i="1"/>
  <c r="E3449" i="1"/>
  <c r="G3448" i="1"/>
  <c r="H3448" i="1" s="1"/>
  <c r="F3448" i="1"/>
  <c r="E3448" i="1"/>
  <c r="G3447" i="1"/>
  <c r="H3447" i="1" s="1"/>
  <c r="F3447" i="1"/>
  <c r="E3447" i="1"/>
  <c r="G3446" i="1"/>
  <c r="H3446" i="1" s="1"/>
  <c r="F3446" i="1"/>
  <c r="E3446" i="1"/>
  <c r="G3445" i="1"/>
  <c r="H3445" i="1" s="1"/>
  <c r="F3445" i="1"/>
  <c r="E3445" i="1"/>
  <c r="G3444" i="1"/>
  <c r="H3444" i="1" s="1"/>
  <c r="F3444" i="1"/>
  <c r="E3444" i="1"/>
  <c r="G3443" i="1"/>
  <c r="H3443" i="1" s="1"/>
  <c r="F3443" i="1"/>
  <c r="E3443" i="1"/>
  <c r="G3442" i="1"/>
  <c r="H3442" i="1" s="1"/>
  <c r="F3442" i="1"/>
  <c r="E3442" i="1"/>
  <c r="G3441" i="1"/>
  <c r="H3441" i="1" s="1"/>
  <c r="F3441" i="1"/>
  <c r="E3441" i="1"/>
  <c r="G3440" i="1"/>
  <c r="H3440" i="1" s="1"/>
  <c r="F3440" i="1"/>
  <c r="E3440" i="1"/>
  <c r="G3439" i="1"/>
  <c r="H3439" i="1" s="1"/>
  <c r="F3439" i="1"/>
  <c r="E3439" i="1"/>
  <c r="G3438" i="1"/>
  <c r="H3438" i="1" s="1"/>
  <c r="F3438" i="1"/>
  <c r="E3438" i="1"/>
  <c r="G3437" i="1"/>
  <c r="H3437" i="1" s="1"/>
  <c r="F3437" i="1"/>
  <c r="E3437" i="1"/>
  <c r="G3436" i="1"/>
  <c r="H3436" i="1" s="1"/>
  <c r="F3436" i="1"/>
  <c r="E3436" i="1"/>
  <c r="G3435" i="1"/>
  <c r="H3435" i="1" s="1"/>
  <c r="F3435" i="1"/>
  <c r="E3435" i="1"/>
  <c r="G3434" i="1"/>
  <c r="H3434" i="1" s="1"/>
  <c r="F3434" i="1"/>
  <c r="E3434" i="1"/>
  <c r="G3433" i="1"/>
  <c r="H3433" i="1" s="1"/>
  <c r="F3433" i="1"/>
  <c r="E3433" i="1"/>
  <c r="G3432" i="1"/>
  <c r="H3432" i="1" s="1"/>
  <c r="F3432" i="1"/>
  <c r="E3432" i="1"/>
  <c r="G3431" i="1"/>
  <c r="H3431" i="1" s="1"/>
  <c r="F3431" i="1"/>
  <c r="E3431" i="1"/>
  <c r="G3430" i="1"/>
  <c r="H3430" i="1" s="1"/>
  <c r="F3430" i="1"/>
  <c r="E3430" i="1"/>
  <c r="G3429" i="1"/>
  <c r="H3429" i="1" s="1"/>
  <c r="F3429" i="1"/>
  <c r="E3429" i="1"/>
  <c r="G3428" i="1"/>
  <c r="H3428" i="1" s="1"/>
  <c r="F3428" i="1"/>
  <c r="E3428" i="1"/>
  <c r="G3427" i="1"/>
  <c r="H3427" i="1" s="1"/>
  <c r="F3427" i="1"/>
  <c r="E3427" i="1"/>
  <c r="G3426" i="1"/>
  <c r="H3426" i="1" s="1"/>
  <c r="F3426" i="1"/>
  <c r="E3426" i="1"/>
  <c r="G3425" i="1"/>
  <c r="H3425" i="1" s="1"/>
  <c r="F3425" i="1"/>
  <c r="E3425" i="1"/>
  <c r="G3424" i="1"/>
  <c r="H3424" i="1" s="1"/>
  <c r="F3424" i="1"/>
  <c r="E3424" i="1"/>
  <c r="G3423" i="1"/>
  <c r="H3423" i="1" s="1"/>
  <c r="F3423" i="1"/>
  <c r="E3423" i="1"/>
  <c r="G3422" i="1"/>
  <c r="H3422" i="1" s="1"/>
  <c r="F3422" i="1"/>
  <c r="E3422" i="1"/>
  <c r="G3421" i="1"/>
  <c r="H3421" i="1" s="1"/>
  <c r="F3421" i="1"/>
  <c r="E3421" i="1"/>
  <c r="G3420" i="1"/>
  <c r="H3420" i="1" s="1"/>
  <c r="F3420" i="1"/>
  <c r="E3420" i="1"/>
  <c r="G3419" i="1"/>
  <c r="H3419" i="1" s="1"/>
  <c r="F3419" i="1"/>
  <c r="E3419" i="1"/>
  <c r="G3418" i="1"/>
  <c r="H3418" i="1" s="1"/>
  <c r="F3418" i="1"/>
  <c r="E3418" i="1"/>
  <c r="G3417" i="1"/>
  <c r="H3417" i="1" s="1"/>
  <c r="F3417" i="1"/>
  <c r="E3417" i="1"/>
  <c r="G3416" i="1"/>
  <c r="H3416" i="1" s="1"/>
  <c r="F3416" i="1"/>
  <c r="E3416" i="1"/>
  <c r="G3415" i="1"/>
  <c r="H3415" i="1" s="1"/>
  <c r="F3415" i="1"/>
  <c r="E3415" i="1"/>
  <c r="G3414" i="1"/>
  <c r="H3414" i="1" s="1"/>
  <c r="F3414" i="1"/>
  <c r="E3414" i="1"/>
  <c r="G3413" i="1"/>
  <c r="H3413" i="1" s="1"/>
  <c r="F3413" i="1"/>
  <c r="E3413" i="1"/>
  <c r="G3412" i="1"/>
  <c r="H3412" i="1" s="1"/>
  <c r="F3412" i="1"/>
  <c r="E3412" i="1"/>
  <c r="G3411" i="1"/>
  <c r="H3411" i="1" s="1"/>
  <c r="F3411" i="1"/>
  <c r="E3411" i="1"/>
  <c r="G3410" i="1"/>
  <c r="H3410" i="1" s="1"/>
  <c r="F3410" i="1"/>
  <c r="E3410" i="1"/>
  <c r="G3409" i="1"/>
  <c r="H3409" i="1" s="1"/>
  <c r="F3409" i="1"/>
  <c r="E3409" i="1"/>
  <c r="G3408" i="1"/>
  <c r="H3408" i="1" s="1"/>
  <c r="F3408" i="1"/>
  <c r="E3408" i="1"/>
  <c r="G3407" i="1"/>
  <c r="H3407" i="1" s="1"/>
  <c r="F3407" i="1"/>
  <c r="E3407" i="1"/>
  <c r="G3406" i="1"/>
  <c r="H3406" i="1" s="1"/>
  <c r="F3406" i="1"/>
  <c r="E3406" i="1"/>
  <c r="G3405" i="1"/>
  <c r="H3405" i="1" s="1"/>
  <c r="F3405" i="1"/>
  <c r="E3405" i="1"/>
  <c r="G3404" i="1"/>
  <c r="H3404" i="1" s="1"/>
  <c r="F3404" i="1"/>
  <c r="E3404" i="1"/>
  <c r="G3403" i="1"/>
  <c r="H3403" i="1" s="1"/>
  <c r="F3403" i="1"/>
  <c r="E3403" i="1"/>
  <c r="G3402" i="1"/>
  <c r="H3402" i="1" s="1"/>
  <c r="F3402" i="1"/>
  <c r="E3402" i="1"/>
  <c r="G3401" i="1"/>
  <c r="H3401" i="1" s="1"/>
  <c r="F3401" i="1"/>
  <c r="E3401" i="1"/>
  <c r="G3400" i="1"/>
  <c r="H3400" i="1" s="1"/>
  <c r="F3400" i="1"/>
  <c r="E3400" i="1"/>
  <c r="G3399" i="1"/>
  <c r="H3399" i="1" s="1"/>
  <c r="F3399" i="1"/>
  <c r="E3399" i="1"/>
  <c r="G3398" i="1"/>
  <c r="H3398" i="1" s="1"/>
  <c r="F3398" i="1"/>
  <c r="E3398" i="1"/>
  <c r="G3397" i="1"/>
  <c r="H3397" i="1" s="1"/>
  <c r="F3397" i="1"/>
  <c r="E3397" i="1"/>
  <c r="G3396" i="1"/>
  <c r="H3396" i="1" s="1"/>
  <c r="F3396" i="1"/>
  <c r="E3396" i="1"/>
  <c r="G3395" i="1"/>
  <c r="H3395" i="1" s="1"/>
  <c r="F3395" i="1"/>
  <c r="E3395" i="1"/>
  <c r="G3394" i="1"/>
  <c r="H3394" i="1" s="1"/>
  <c r="F3394" i="1"/>
  <c r="E3394" i="1"/>
  <c r="G3393" i="1"/>
  <c r="H3393" i="1" s="1"/>
  <c r="F3393" i="1"/>
  <c r="E3393" i="1"/>
  <c r="G3392" i="1"/>
  <c r="H3392" i="1" s="1"/>
  <c r="F3392" i="1"/>
  <c r="E3392" i="1"/>
  <c r="G3391" i="1"/>
  <c r="H3391" i="1" s="1"/>
  <c r="F3391" i="1"/>
  <c r="E3391" i="1"/>
  <c r="G3390" i="1"/>
  <c r="H3390" i="1" s="1"/>
  <c r="F3390" i="1"/>
  <c r="E3390" i="1"/>
  <c r="G3389" i="1"/>
  <c r="H3389" i="1" s="1"/>
  <c r="F3389" i="1"/>
  <c r="E3389" i="1"/>
  <c r="G3388" i="1"/>
  <c r="H3388" i="1" s="1"/>
  <c r="F3388" i="1"/>
  <c r="E3388" i="1"/>
  <c r="G3387" i="1"/>
  <c r="H3387" i="1" s="1"/>
  <c r="F3387" i="1"/>
  <c r="E3387" i="1"/>
  <c r="G3386" i="1"/>
  <c r="H3386" i="1" s="1"/>
  <c r="F3386" i="1"/>
  <c r="E3386" i="1"/>
  <c r="G3385" i="1"/>
  <c r="H3385" i="1" s="1"/>
  <c r="F3385" i="1"/>
  <c r="E3385" i="1"/>
  <c r="G3384" i="1"/>
  <c r="H3384" i="1" s="1"/>
  <c r="F3384" i="1"/>
  <c r="E3384" i="1"/>
  <c r="G3383" i="1"/>
  <c r="H3383" i="1" s="1"/>
  <c r="F3383" i="1"/>
  <c r="E3383" i="1"/>
  <c r="G3382" i="1"/>
  <c r="H3382" i="1" s="1"/>
  <c r="F3382" i="1"/>
  <c r="E3382" i="1"/>
  <c r="G3381" i="1"/>
  <c r="H3381" i="1" s="1"/>
  <c r="F3381" i="1"/>
  <c r="E3381" i="1"/>
  <c r="G3380" i="1"/>
  <c r="H3380" i="1" s="1"/>
  <c r="F3380" i="1"/>
  <c r="E3380" i="1"/>
  <c r="G3379" i="1"/>
  <c r="H3379" i="1" s="1"/>
  <c r="F3379" i="1"/>
  <c r="E3379" i="1"/>
  <c r="G3378" i="1"/>
  <c r="H3378" i="1" s="1"/>
  <c r="F3378" i="1"/>
  <c r="E3378" i="1"/>
  <c r="G3377" i="1"/>
  <c r="H3377" i="1" s="1"/>
  <c r="F3377" i="1"/>
  <c r="E3377" i="1"/>
  <c r="G3376" i="1"/>
  <c r="H3376" i="1" s="1"/>
  <c r="F3376" i="1"/>
  <c r="E3376" i="1"/>
  <c r="G3375" i="1"/>
  <c r="H3375" i="1" s="1"/>
  <c r="F3375" i="1"/>
  <c r="E3375" i="1"/>
  <c r="G3374" i="1"/>
  <c r="H3374" i="1" s="1"/>
  <c r="F3374" i="1"/>
  <c r="E3374" i="1"/>
  <c r="G3373" i="1"/>
  <c r="H3373" i="1" s="1"/>
  <c r="F3373" i="1"/>
  <c r="E3373" i="1"/>
  <c r="G3372" i="1"/>
  <c r="H3372" i="1" s="1"/>
  <c r="F3372" i="1"/>
  <c r="E3372" i="1"/>
  <c r="G3371" i="1"/>
  <c r="H3371" i="1" s="1"/>
  <c r="F3371" i="1"/>
  <c r="E3371" i="1"/>
  <c r="G3370" i="1"/>
  <c r="H3370" i="1" s="1"/>
  <c r="F3370" i="1"/>
  <c r="E3370" i="1"/>
  <c r="G3369" i="1"/>
  <c r="H3369" i="1" s="1"/>
  <c r="F3369" i="1"/>
  <c r="E3369" i="1"/>
  <c r="G3368" i="1"/>
  <c r="H3368" i="1" s="1"/>
  <c r="F3368" i="1"/>
  <c r="E3368" i="1"/>
  <c r="G3367" i="1"/>
  <c r="H3367" i="1" s="1"/>
  <c r="F3367" i="1"/>
  <c r="E3367" i="1"/>
  <c r="G3366" i="1"/>
  <c r="H3366" i="1" s="1"/>
  <c r="F3366" i="1"/>
  <c r="E3366" i="1"/>
  <c r="G3365" i="1"/>
  <c r="H3365" i="1" s="1"/>
  <c r="F3365" i="1"/>
  <c r="E3365" i="1"/>
  <c r="G3364" i="1"/>
  <c r="H3364" i="1" s="1"/>
  <c r="F3364" i="1"/>
  <c r="E3364" i="1"/>
  <c r="G3363" i="1"/>
  <c r="H3363" i="1" s="1"/>
  <c r="F3363" i="1"/>
  <c r="E3363" i="1"/>
  <c r="G3362" i="1"/>
  <c r="H3362" i="1" s="1"/>
  <c r="F3362" i="1"/>
  <c r="E3362" i="1"/>
  <c r="G3361" i="1"/>
  <c r="H3361" i="1" s="1"/>
  <c r="F3361" i="1"/>
  <c r="E3361" i="1"/>
  <c r="G3360" i="1"/>
  <c r="H3360" i="1" s="1"/>
  <c r="F3360" i="1"/>
  <c r="E3360" i="1"/>
  <c r="G3359" i="1"/>
  <c r="H3359" i="1" s="1"/>
  <c r="F3359" i="1"/>
  <c r="E3359" i="1"/>
  <c r="G3358" i="1"/>
  <c r="H3358" i="1" s="1"/>
  <c r="F3358" i="1"/>
  <c r="E3358" i="1"/>
  <c r="G3357" i="1"/>
  <c r="H3357" i="1" s="1"/>
  <c r="F3357" i="1"/>
  <c r="E3357" i="1"/>
  <c r="G3356" i="1"/>
  <c r="H3356" i="1" s="1"/>
  <c r="F3356" i="1"/>
  <c r="E3356" i="1"/>
  <c r="G3355" i="1"/>
  <c r="H3355" i="1" s="1"/>
  <c r="F3355" i="1"/>
  <c r="E3355" i="1"/>
  <c r="G3354" i="1"/>
  <c r="H3354" i="1" s="1"/>
  <c r="F3354" i="1"/>
  <c r="E3354" i="1"/>
  <c r="G3353" i="1"/>
  <c r="H3353" i="1" s="1"/>
  <c r="F3353" i="1"/>
  <c r="E3353" i="1"/>
  <c r="G3352" i="1"/>
  <c r="H3352" i="1" s="1"/>
  <c r="F3352" i="1"/>
  <c r="E3352" i="1"/>
  <c r="G3351" i="1"/>
  <c r="H3351" i="1" s="1"/>
  <c r="F3351" i="1"/>
  <c r="E3351" i="1"/>
  <c r="G3350" i="1"/>
  <c r="H3350" i="1" s="1"/>
  <c r="F3350" i="1"/>
  <c r="E3350" i="1"/>
  <c r="G3349" i="1"/>
  <c r="H3349" i="1" s="1"/>
  <c r="F3349" i="1"/>
  <c r="E3349" i="1"/>
  <c r="G3348" i="1"/>
  <c r="H3348" i="1" s="1"/>
  <c r="F3348" i="1"/>
  <c r="E3348" i="1"/>
  <c r="G3347" i="1"/>
  <c r="H3347" i="1" s="1"/>
  <c r="F3347" i="1"/>
  <c r="E3347" i="1"/>
  <c r="G3346" i="1"/>
  <c r="H3346" i="1" s="1"/>
  <c r="F3346" i="1"/>
  <c r="E3346" i="1"/>
  <c r="G3345" i="1"/>
  <c r="H3345" i="1" s="1"/>
  <c r="F3345" i="1"/>
  <c r="E3345" i="1"/>
  <c r="G3344" i="1"/>
  <c r="H3344" i="1" s="1"/>
  <c r="F3344" i="1"/>
  <c r="E3344" i="1"/>
  <c r="G3343" i="1"/>
  <c r="H3343" i="1" s="1"/>
  <c r="F3343" i="1"/>
  <c r="E3343" i="1"/>
  <c r="G3342" i="1"/>
  <c r="H3342" i="1" s="1"/>
  <c r="F3342" i="1"/>
  <c r="E3342" i="1"/>
  <c r="G3341" i="1"/>
  <c r="H3341" i="1" s="1"/>
  <c r="F3341" i="1"/>
  <c r="E3341" i="1"/>
  <c r="G3340" i="1"/>
  <c r="H3340" i="1" s="1"/>
  <c r="F3340" i="1"/>
  <c r="E3340" i="1"/>
  <c r="G3339" i="1"/>
  <c r="H3339" i="1" s="1"/>
  <c r="F3339" i="1"/>
  <c r="E3339" i="1"/>
  <c r="G3338" i="1"/>
  <c r="H3338" i="1" s="1"/>
  <c r="F3338" i="1"/>
  <c r="E3338" i="1"/>
  <c r="G3337" i="1"/>
  <c r="H3337" i="1" s="1"/>
  <c r="F3337" i="1"/>
  <c r="E3337" i="1"/>
  <c r="G3336" i="1"/>
  <c r="H3336" i="1" s="1"/>
  <c r="F3336" i="1"/>
  <c r="E3336" i="1"/>
  <c r="G3335" i="1"/>
  <c r="H3335" i="1" s="1"/>
  <c r="F3335" i="1"/>
  <c r="E3335" i="1"/>
  <c r="G3334" i="1"/>
  <c r="H3334" i="1" s="1"/>
  <c r="F3334" i="1"/>
  <c r="E3334" i="1"/>
  <c r="G3333" i="1"/>
  <c r="H3333" i="1" s="1"/>
  <c r="F3333" i="1"/>
  <c r="E3333" i="1"/>
  <c r="G3332" i="1"/>
  <c r="H3332" i="1" s="1"/>
  <c r="F3332" i="1"/>
  <c r="E3332" i="1"/>
  <c r="G3331" i="1"/>
  <c r="H3331" i="1" s="1"/>
  <c r="F3331" i="1"/>
  <c r="E3331" i="1"/>
  <c r="G3330" i="1"/>
  <c r="H3330" i="1" s="1"/>
  <c r="F3330" i="1"/>
  <c r="E3330" i="1"/>
  <c r="G3329" i="1"/>
  <c r="H3329" i="1" s="1"/>
  <c r="F3329" i="1"/>
  <c r="E3329" i="1"/>
  <c r="G3328" i="1"/>
  <c r="H3328" i="1" s="1"/>
  <c r="F3328" i="1"/>
  <c r="E3328" i="1"/>
  <c r="G3327" i="1"/>
  <c r="H3327" i="1" s="1"/>
  <c r="F3327" i="1"/>
  <c r="E3327" i="1"/>
  <c r="G3326" i="1"/>
  <c r="H3326" i="1" s="1"/>
  <c r="F3326" i="1"/>
  <c r="E3326" i="1"/>
  <c r="G3325" i="1"/>
  <c r="H3325" i="1" s="1"/>
  <c r="F3325" i="1"/>
  <c r="E3325" i="1"/>
  <c r="G3324" i="1"/>
  <c r="H3324" i="1" s="1"/>
  <c r="F3324" i="1"/>
  <c r="E3324" i="1"/>
  <c r="G3323" i="1"/>
  <c r="H3323" i="1" s="1"/>
  <c r="E3323" i="1"/>
  <c r="G3322" i="1"/>
  <c r="H3322" i="1" s="1"/>
  <c r="E3322" i="1"/>
  <c r="G3321" i="1"/>
  <c r="H3321" i="1" s="1"/>
  <c r="E3321" i="1"/>
  <c r="G3320" i="1"/>
  <c r="H3320" i="1" s="1"/>
  <c r="E3320" i="1"/>
  <c r="G3319" i="1"/>
  <c r="H3319" i="1" s="1"/>
  <c r="E3319" i="1"/>
  <c r="G3318" i="1"/>
  <c r="H3318" i="1" s="1"/>
  <c r="E3318" i="1"/>
  <c r="G3317" i="1"/>
  <c r="H3317" i="1" s="1"/>
  <c r="E3317" i="1"/>
  <c r="G3316" i="1"/>
  <c r="H3316" i="1" s="1"/>
  <c r="E3316" i="1"/>
  <c r="G3315" i="1"/>
  <c r="H3315" i="1" s="1"/>
  <c r="E3315" i="1"/>
  <c r="G3314" i="1"/>
  <c r="H3314" i="1" s="1"/>
  <c r="E3314" i="1"/>
  <c r="G3313" i="1"/>
  <c r="H3313" i="1" s="1"/>
  <c r="E3313" i="1"/>
  <c r="G3312" i="1"/>
  <c r="H3312" i="1" s="1"/>
  <c r="E3312" i="1"/>
  <c r="G3311" i="1"/>
  <c r="H3311" i="1" s="1"/>
  <c r="E3311" i="1"/>
  <c r="G3310" i="1"/>
  <c r="H3310" i="1" s="1"/>
  <c r="E3310" i="1"/>
  <c r="G3309" i="1"/>
  <c r="H3309" i="1" s="1"/>
  <c r="E3309" i="1"/>
  <c r="G3308" i="1"/>
  <c r="H3308" i="1" s="1"/>
  <c r="E3308" i="1"/>
  <c r="G3307" i="1"/>
  <c r="H3307" i="1" s="1"/>
  <c r="E3307" i="1"/>
  <c r="G3306" i="1"/>
  <c r="H3306" i="1" s="1"/>
  <c r="E3306" i="1"/>
  <c r="G3305" i="1"/>
  <c r="H3305" i="1" s="1"/>
  <c r="E3305" i="1"/>
  <c r="G3304" i="1"/>
  <c r="H3304" i="1" s="1"/>
  <c r="E3304" i="1"/>
  <c r="G3303" i="1"/>
  <c r="H3303" i="1" s="1"/>
  <c r="E3303" i="1"/>
  <c r="G3302" i="1"/>
  <c r="H3302" i="1" s="1"/>
  <c r="E3302" i="1"/>
  <c r="G3301" i="1"/>
  <c r="H3301" i="1" s="1"/>
  <c r="E3301" i="1"/>
  <c r="G3300" i="1"/>
  <c r="H3300" i="1" s="1"/>
  <c r="E3300" i="1"/>
  <c r="G3299" i="1"/>
  <c r="H3299" i="1" s="1"/>
  <c r="E3299" i="1"/>
  <c r="G3298" i="1"/>
  <c r="H3298" i="1" s="1"/>
  <c r="E3298" i="1"/>
  <c r="G3297" i="1"/>
  <c r="H3297" i="1" s="1"/>
  <c r="E3297" i="1"/>
  <c r="G3296" i="1"/>
  <c r="H3296" i="1" s="1"/>
  <c r="E3296" i="1"/>
  <c r="G3295" i="1"/>
  <c r="H3295" i="1" s="1"/>
  <c r="E3295" i="1"/>
  <c r="G3294" i="1"/>
  <c r="H3294" i="1" s="1"/>
  <c r="E3294" i="1"/>
  <c r="G3293" i="1"/>
  <c r="H3293" i="1" s="1"/>
  <c r="E3293" i="1"/>
  <c r="G3292" i="1"/>
  <c r="H3292" i="1" s="1"/>
  <c r="E3292" i="1"/>
  <c r="G3291" i="1"/>
  <c r="H3291" i="1" s="1"/>
  <c r="E3291" i="1"/>
  <c r="G3290" i="1"/>
  <c r="H3290" i="1" s="1"/>
  <c r="E3290" i="1"/>
  <c r="G3289" i="1"/>
  <c r="H3289" i="1" s="1"/>
  <c r="E3289" i="1"/>
  <c r="G3288" i="1"/>
  <c r="H3288" i="1" s="1"/>
  <c r="E3288" i="1"/>
  <c r="G3287" i="1"/>
  <c r="H3287" i="1" s="1"/>
  <c r="E3287" i="1"/>
  <c r="G3286" i="1"/>
  <c r="H3286" i="1" s="1"/>
  <c r="E3286" i="1"/>
  <c r="G3285" i="1"/>
  <c r="H3285" i="1" s="1"/>
  <c r="E3285" i="1"/>
  <c r="G3284" i="1"/>
  <c r="H3284" i="1" s="1"/>
  <c r="E3284" i="1"/>
  <c r="G3283" i="1"/>
  <c r="H3283" i="1" s="1"/>
  <c r="E3283" i="1"/>
  <c r="G3282" i="1"/>
  <c r="H3282" i="1" s="1"/>
  <c r="E3282" i="1"/>
  <c r="G3281" i="1"/>
  <c r="H3281" i="1" s="1"/>
  <c r="E3281" i="1"/>
  <c r="G3280" i="1"/>
  <c r="H3280" i="1" s="1"/>
  <c r="E3280" i="1"/>
  <c r="G3279" i="1"/>
  <c r="H3279" i="1" s="1"/>
  <c r="E3279" i="1"/>
  <c r="G3278" i="1"/>
  <c r="H3278" i="1" s="1"/>
  <c r="E3278" i="1"/>
  <c r="G3277" i="1"/>
  <c r="H3277" i="1" s="1"/>
  <c r="E3277" i="1"/>
  <c r="G3276" i="1"/>
  <c r="H3276" i="1" s="1"/>
  <c r="E3276" i="1"/>
  <c r="G3275" i="1"/>
  <c r="H3275" i="1" s="1"/>
  <c r="E3275" i="1"/>
  <c r="G3274" i="1"/>
  <c r="H3274" i="1" s="1"/>
  <c r="E3274" i="1"/>
  <c r="G3273" i="1"/>
  <c r="H3273" i="1" s="1"/>
  <c r="E3273" i="1"/>
  <c r="G3272" i="1"/>
  <c r="H3272" i="1" s="1"/>
  <c r="E3272" i="1"/>
  <c r="G3271" i="1"/>
  <c r="H3271" i="1" s="1"/>
  <c r="E3271" i="1"/>
  <c r="G3270" i="1"/>
  <c r="H3270" i="1" s="1"/>
  <c r="E3270" i="1"/>
  <c r="G3269" i="1"/>
  <c r="H3269" i="1" s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G3249" i="1"/>
  <c r="H3249" i="1" s="1"/>
  <c r="F3249" i="1"/>
  <c r="E3249" i="1"/>
  <c r="G3248" i="1"/>
  <c r="H3248" i="1" s="1"/>
  <c r="F3248" i="1"/>
  <c r="E3248" i="1"/>
  <c r="G3247" i="1"/>
  <c r="H3247" i="1" s="1"/>
  <c r="F3247" i="1"/>
  <c r="E3247" i="1"/>
  <c r="G3246" i="1"/>
  <c r="H3246" i="1" s="1"/>
  <c r="F3246" i="1"/>
  <c r="E3246" i="1"/>
  <c r="G3245" i="1"/>
  <c r="H3245" i="1" s="1"/>
  <c r="F3245" i="1"/>
  <c r="E3245" i="1"/>
  <c r="G3244" i="1"/>
  <c r="H3244" i="1" s="1"/>
  <c r="F3244" i="1"/>
  <c r="E3244" i="1"/>
  <c r="G3243" i="1"/>
  <c r="H3243" i="1" s="1"/>
  <c r="F3243" i="1"/>
  <c r="E3243" i="1"/>
  <c r="G3242" i="1"/>
  <c r="H3242" i="1" s="1"/>
  <c r="F3242" i="1"/>
  <c r="E3242" i="1"/>
  <c r="G3241" i="1"/>
  <c r="H3241" i="1" s="1"/>
  <c r="F3241" i="1"/>
  <c r="E3241" i="1"/>
  <c r="G3240" i="1"/>
  <c r="H3240" i="1" s="1"/>
  <c r="F3240" i="1"/>
  <c r="E3240" i="1"/>
  <c r="G3239" i="1"/>
  <c r="H3239" i="1" s="1"/>
  <c r="F3239" i="1"/>
  <c r="E3239" i="1"/>
  <c r="G3238" i="1"/>
  <c r="H3238" i="1" s="1"/>
  <c r="F3238" i="1"/>
  <c r="E3238" i="1"/>
  <c r="G3237" i="1"/>
  <c r="H3237" i="1" s="1"/>
  <c r="F3237" i="1"/>
  <c r="E3237" i="1"/>
  <c r="G3236" i="1"/>
  <c r="H3236" i="1" s="1"/>
  <c r="F3236" i="1"/>
  <c r="E3236" i="1"/>
  <c r="G3235" i="1"/>
  <c r="H3235" i="1" s="1"/>
  <c r="F3235" i="1"/>
  <c r="E3235" i="1"/>
  <c r="G3234" i="1"/>
  <c r="H3234" i="1" s="1"/>
  <c r="F3234" i="1"/>
  <c r="E3234" i="1"/>
  <c r="G3233" i="1"/>
  <c r="H3233" i="1" s="1"/>
  <c r="F3233" i="1"/>
  <c r="E3233" i="1"/>
  <c r="G3232" i="1"/>
  <c r="H3232" i="1" s="1"/>
  <c r="F3232" i="1"/>
  <c r="E3232" i="1"/>
  <c r="G3231" i="1"/>
  <c r="H3231" i="1" s="1"/>
  <c r="F3231" i="1"/>
  <c r="E3231" i="1"/>
  <c r="G3230" i="1"/>
  <c r="H3230" i="1" s="1"/>
  <c r="F3230" i="1"/>
  <c r="E3230" i="1"/>
  <c r="G3229" i="1"/>
  <c r="H3229" i="1" s="1"/>
  <c r="F3229" i="1"/>
  <c r="E3229" i="1"/>
  <c r="G3228" i="1"/>
  <c r="H3228" i="1" s="1"/>
  <c r="F3228" i="1"/>
  <c r="E3228" i="1"/>
  <c r="G3227" i="1"/>
  <c r="H3227" i="1" s="1"/>
  <c r="F3227" i="1"/>
  <c r="E3227" i="1"/>
  <c r="G3226" i="1"/>
  <c r="H3226" i="1" s="1"/>
  <c r="F3226" i="1"/>
  <c r="E3226" i="1"/>
  <c r="G3225" i="1"/>
  <c r="H3225" i="1" s="1"/>
  <c r="F3225" i="1"/>
  <c r="E3225" i="1"/>
  <c r="G3224" i="1"/>
  <c r="H3224" i="1" s="1"/>
  <c r="F3224" i="1"/>
  <c r="E3224" i="1"/>
  <c r="G3223" i="1"/>
  <c r="H3223" i="1" s="1"/>
  <c r="F3223" i="1"/>
  <c r="E3223" i="1"/>
  <c r="G3222" i="1"/>
  <c r="H3222" i="1" s="1"/>
  <c r="F3222" i="1"/>
  <c r="E3222" i="1"/>
  <c r="G3221" i="1"/>
  <c r="H3221" i="1" s="1"/>
  <c r="F3221" i="1"/>
  <c r="E3221" i="1"/>
  <c r="G3220" i="1"/>
  <c r="H3220" i="1" s="1"/>
  <c r="F3220" i="1"/>
  <c r="E3220" i="1"/>
  <c r="G3219" i="1"/>
  <c r="H3219" i="1" s="1"/>
  <c r="F3219" i="1"/>
  <c r="E3219" i="1"/>
  <c r="G3218" i="1"/>
  <c r="H3218" i="1" s="1"/>
  <c r="F3218" i="1"/>
  <c r="E3218" i="1"/>
  <c r="G3217" i="1"/>
  <c r="H3217" i="1" s="1"/>
  <c r="F3217" i="1"/>
  <c r="E3217" i="1"/>
  <c r="G3216" i="1"/>
  <c r="H3216" i="1" s="1"/>
  <c r="F3216" i="1"/>
  <c r="E3216" i="1"/>
  <c r="G3215" i="1"/>
  <c r="H3215" i="1" s="1"/>
  <c r="F3215" i="1"/>
  <c r="E3215" i="1"/>
  <c r="G3214" i="1"/>
  <c r="H3214" i="1" s="1"/>
  <c r="F3214" i="1"/>
  <c r="E3214" i="1"/>
  <c r="G3213" i="1"/>
  <c r="H3213" i="1" s="1"/>
  <c r="F3213" i="1"/>
  <c r="E3213" i="1"/>
  <c r="G3212" i="1"/>
  <c r="H3212" i="1" s="1"/>
  <c r="F3212" i="1"/>
  <c r="E3212" i="1"/>
  <c r="G3211" i="1"/>
  <c r="H3211" i="1" s="1"/>
  <c r="F3211" i="1"/>
  <c r="E3211" i="1"/>
  <c r="G3210" i="1"/>
  <c r="H3210" i="1" s="1"/>
  <c r="F3210" i="1"/>
  <c r="E3210" i="1"/>
  <c r="G3209" i="1"/>
  <c r="H3209" i="1" s="1"/>
  <c r="F3209" i="1"/>
  <c r="E3209" i="1"/>
  <c r="G3208" i="1"/>
  <c r="H3208" i="1" s="1"/>
  <c r="F3208" i="1"/>
  <c r="E3208" i="1"/>
  <c r="G3207" i="1"/>
  <c r="H3207" i="1" s="1"/>
  <c r="F3207" i="1"/>
  <c r="E3207" i="1"/>
  <c r="G3206" i="1"/>
  <c r="H3206" i="1" s="1"/>
  <c r="F3206" i="1"/>
  <c r="E3206" i="1"/>
  <c r="G3205" i="1"/>
  <c r="H3205" i="1" s="1"/>
  <c r="F3205" i="1"/>
  <c r="E3205" i="1"/>
  <c r="G3204" i="1"/>
  <c r="H3204" i="1" s="1"/>
  <c r="F3204" i="1"/>
  <c r="E3204" i="1"/>
  <c r="G3203" i="1"/>
  <c r="H3203" i="1" s="1"/>
  <c r="F3203" i="1"/>
  <c r="E3203" i="1"/>
  <c r="G3202" i="1"/>
  <c r="H3202" i="1" s="1"/>
  <c r="F3202" i="1"/>
  <c r="E3202" i="1"/>
  <c r="G3201" i="1"/>
  <c r="H3201" i="1" s="1"/>
  <c r="F3201" i="1"/>
  <c r="E3201" i="1"/>
  <c r="G3200" i="1"/>
  <c r="H3200" i="1" s="1"/>
  <c r="F3200" i="1"/>
  <c r="E3200" i="1"/>
  <c r="G3199" i="1"/>
  <c r="H3199" i="1" s="1"/>
  <c r="F3199" i="1"/>
  <c r="E3199" i="1"/>
  <c r="G3198" i="1"/>
  <c r="H3198" i="1" s="1"/>
  <c r="F3198" i="1"/>
  <c r="E3198" i="1"/>
  <c r="G3197" i="1"/>
  <c r="H3197" i="1" s="1"/>
  <c r="F3197" i="1"/>
  <c r="E3197" i="1"/>
  <c r="G3196" i="1"/>
  <c r="H3196" i="1" s="1"/>
  <c r="F3196" i="1"/>
  <c r="E3196" i="1"/>
  <c r="G3195" i="1"/>
  <c r="H3195" i="1" s="1"/>
  <c r="F3195" i="1"/>
  <c r="E3195" i="1"/>
  <c r="G3194" i="1"/>
  <c r="H3194" i="1" s="1"/>
  <c r="F3194" i="1"/>
  <c r="E3194" i="1"/>
  <c r="G3193" i="1"/>
  <c r="H3193" i="1" s="1"/>
  <c r="F3193" i="1"/>
  <c r="E3193" i="1"/>
  <c r="G3192" i="1"/>
  <c r="H3192" i="1" s="1"/>
  <c r="F3192" i="1"/>
  <c r="E3192" i="1"/>
  <c r="G3191" i="1"/>
  <c r="H3191" i="1" s="1"/>
  <c r="F3191" i="1"/>
  <c r="E3191" i="1"/>
  <c r="G3190" i="1"/>
  <c r="H3190" i="1" s="1"/>
  <c r="F3190" i="1"/>
  <c r="E3190" i="1"/>
  <c r="G3189" i="1"/>
  <c r="H3189" i="1" s="1"/>
  <c r="F3189" i="1"/>
  <c r="E3189" i="1"/>
  <c r="G3188" i="1"/>
  <c r="H3188" i="1" s="1"/>
  <c r="F3188" i="1"/>
  <c r="E3188" i="1"/>
  <c r="G3187" i="1"/>
  <c r="H3187" i="1" s="1"/>
  <c r="F3187" i="1"/>
  <c r="E3187" i="1"/>
  <c r="G3186" i="1"/>
  <c r="H3186" i="1" s="1"/>
  <c r="F3186" i="1"/>
  <c r="E3186" i="1"/>
  <c r="G3185" i="1"/>
  <c r="H3185" i="1" s="1"/>
  <c r="F3185" i="1"/>
  <c r="E3185" i="1"/>
  <c r="G3184" i="1"/>
  <c r="H3184" i="1" s="1"/>
  <c r="F3184" i="1"/>
  <c r="E3184" i="1"/>
  <c r="G3183" i="1"/>
  <c r="H3183" i="1" s="1"/>
  <c r="F3183" i="1"/>
  <c r="E3183" i="1"/>
  <c r="G3182" i="1"/>
  <c r="H3182" i="1" s="1"/>
  <c r="F3182" i="1"/>
  <c r="E3182" i="1"/>
  <c r="G3181" i="1"/>
  <c r="H3181" i="1" s="1"/>
  <c r="F3181" i="1"/>
  <c r="E3181" i="1"/>
  <c r="G3180" i="1"/>
  <c r="H3180" i="1" s="1"/>
  <c r="F3180" i="1"/>
  <c r="E3180" i="1"/>
  <c r="G3179" i="1"/>
  <c r="H3179" i="1" s="1"/>
  <c r="F3179" i="1"/>
  <c r="E3179" i="1"/>
  <c r="G3178" i="1"/>
  <c r="H3178" i="1" s="1"/>
  <c r="F3178" i="1"/>
  <c r="E3178" i="1"/>
  <c r="G3177" i="1"/>
  <c r="H3177" i="1" s="1"/>
  <c r="F3177" i="1"/>
  <c r="E3177" i="1"/>
  <c r="G3176" i="1"/>
  <c r="H3176" i="1" s="1"/>
  <c r="F3176" i="1"/>
  <c r="E3176" i="1"/>
  <c r="G3175" i="1"/>
  <c r="H3175" i="1" s="1"/>
  <c r="F3175" i="1"/>
  <c r="E3175" i="1"/>
  <c r="G3174" i="1"/>
  <c r="H3174" i="1" s="1"/>
  <c r="F3174" i="1"/>
  <c r="E3174" i="1"/>
  <c r="G3173" i="1"/>
  <c r="H3173" i="1" s="1"/>
  <c r="F3173" i="1"/>
  <c r="E3173" i="1"/>
  <c r="G3172" i="1"/>
  <c r="H3172" i="1" s="1"/>
  <c r="F3172" i="1"/>
  <c r="E3172" i="1"/>
  <c r="G3171" i="1"/>
  <c r="H3171" i="1" s="1"/>
  <c r="F3171" i="1"/>
  <c r="E3171" i="1"/>
  <c r="G3170" i="1"/>
  <c r="H3170" i="1" s="1"/>
  <c r="F3170" i="1"/>
  <c r="E3170" i="1"/>
  <c r="G3169" i="1"/>
  <c r="H3169" i="1" s="1"/>
  <c r="F3169" i="1"/>
  <c r="E3169" i="1"/>
  <c r="G3168" i="1"/>
  <c r="H3168" i="1" s="1"/>
  <c r="F3168" i="1"/>
  <c r="E3168" i="1"/>
  <c r="G3167" i="1"/>
  <c r="H3167" i="1" s="1"/>
  <c r="F3167" i="1"/>
  <c r="E3167" i="1"/>
  <c r="G3166" i="1"/>
  <c r="H3166" i="1" s="1"/>
  <c r="F3166" i="1"/>
  <c r="E3166" i="1"/>
  <c r="G3165" i="1"/>
  <c r="H3165" i="1" s="1"/>
  <c r="F3165" i="1"/>
  <c r="E3165" i="1"/>
  <c r="G3164" i="1"/>
  <c r="H3164" i="1" s="1"/>
  <c r="F3164" i="1"/>
  <c r="E3164" i="1"/>
  <c r="G3163" i="1"/>
  <c r="H3163" i="1" s="1"/>
  <c r="F3163" i="1"/>
  <c r="E3163" i="1"/>
  <c r="G3162" i="1"/>
  <c r="H3162" i="1" s="1"/>
  <c r="F3162" i="1"/>
  <c r="E3162" i="1"/>
  <c r="G3161" i="1"/>
  <c r="H3161" i="1" s="1"/>
  <c r="F3161" i="1"/>
  <c r="E3161" i="1"/>
  <c r="G3160" i="1"/>
  <c r="H3160" i="1" s="1"/>
  <c r="F3160" i="1"/>
  <c r="E3160" i="1"/>
  <c r="G3159" i="1"/>
  <c r="H3159" i="1" s="1"/>
  <c r="F3159" i="1"/>
  <c r="E3159" i="1"/>
  <c r="G3158" i="1"/>
  <c r="H3158" i="1" s="1"/>
  <c r="F3158" i="1"/>
  <c r="E3158" i="1"/>
  <c r="G3157" i="1"/>
  <c r="H3157" i="1" s="1"/>
  <c r="F3157" i="1"/>
  <c r="E3157" i="1"/>
  <c r="G3156" i="1"/>
  <c r="H3156" i="1" s="1"/>
  <c r="F3156" i="1"/>
  <c r="E3156" i="1"/>
  <c r="G3155" i="1"/>
  <c r="H3155" i="1" s="1"/>
  <c r="F3155" i="1"/>
  <c r="E3155" i="1"/>
  <c r="G3154" i="1"/>
  <c r="H3154" i="1" s="1"/>
  <c r="F3154" i="1"/>
  <c r="E3154" i="1"/>
  <c r="G3153" i="1"/>
  <c r="H3153" i="1" s="1"/>
  <c r="F3153" i="1"/>
  <c r="E3153" i="1"/>
  <c r="G3152" i="1"/>
  <c r="H3152" i="1" s="1"/>
  <c r="F3152" i="1"/>
  <c r="E3152" i="1"/>
  <c r="G3151" i="1"/>
  <c r="H3151" i="1" s="1"/>
  <c r="F3151" i="1"/>
  <c r="E3151" i="1"/>
  <c r="G3150" i="1"/>
  <c r="H3150" i="1" s="1"/>
  <c r="F3150" i="1"/>
  <c r="E3150" i="1"/>
  <c r="G3149" i="1"/>
  <c r="H3149" i="1" s="1"/>
  <c r="F3149" i="1"/>
  <c r="E3149" i="1"/>
  <c r="G3148" i="1"/>
  <c r="H3148" i="1" s="1"/>
  <c r="F3148" i="1"/>
  <c r="E3148" i="1"/>
  <c r="G3147" i="1"/>
  <c r="H3147" i="1" s="1"/>
  <c r="F3147" i="1"/>
  <c r="E3147" i="1"/>
  <c r="G3146" i="1"/>
  <c r="H3146" i="1" s="1"/>
  <c r="F3146" i="1"/>
  <c r="E3146" i="1"/>
  <c r="G3145" i="1"/>
  <c r="H3145" i="1" s="1"/>
  <c r="F3145" i="1"/>
  <c r="E3145" i="1"/>
  <c r="G3144" i="1"/>
  <c r="H3144" i="1" s="1"/>
  <c r="F3144" i="1"/>
  <c r="E3144" i="1"/>
  <c r="G3143" i="1"/>
  <c r="H3143" i="1" s="1"/>
  <c r="F3143" i="1"/>
  <c r="E3143" i="1"/>
  <c r="G3142" i="1"/>
  <c r="H3142" i="1" s="1"/>
  <c r="F3142" i="1"/>
  <c r="E3142" i="1"/>
  <c r="G3141" i="1"/>
  <c r="H3141" i="1" s="1"/>
  <c r="F3141" i="1"/>
  <c r="E3141" i="1"/>
  <c r="G3140" i="1"/>
  <c r="H3140" i="1" s="1"/>
  <c r="F3140" i="1"/>
  <c r="E3140" i="1"/>
  <c r="G3139" i="1"/>
  <c r="H3139" i="1" s="1"/>
  <c r="F3139" i="1"/>
  <c r="E3139" i="1"/>
  <c r="G3138" i="1"/>
  <c r="H3138" i="1" s="1"/>
  <c r="F3138" i="1"/>
  <c r="E3138" i="1"/>
  <c r="G3137" i="1"/>
  <c r="H3137" i="1" s="1"/>
  <c r="F3137" i="1"/>
  <c r="E3137" i="1"/>
  <c r="G3136" i="1"/>
  <c r="H3136" i="1" s="1"/>
  <c r="F3136" i="1"/>
  <c r="E3136" i="1"/>
  <c r="G3135" i="1"/>
  <c r="H3135" i="1" s="1"/>
  <c r="F3135" i="1"/>
  <c r="E3135" i="1"/>
  <c r="G3134" i="1"/>
  <c r="H3134" i="1" s="1"/>
  <c r="F3134" i="1"/>
  <c r="E3134" i="1"/>
  <c r="G3133" i="1"/>
  <c r="H3133" i="1" s="1"/>
  <c r="F3133" i="1"/>
  <c r="E3133" i="1"/>
  <c r="G3132" i="1"/>
  <c r="H3132" i="1" s="1"/>
  <c r="F3132" i="1"/>
  <c r="E3132" i="1"/>
  <c r="G3131" i="1"/>
  <c r="H3131" i="1" s="1"/>
  <c r="F3131" i="1"/>
  <c r="E3131" i="1"/>
  <c r="G3130" i="1"/>
  <c r="H3130" i="1" s="1"/>
  <c r="F3130" i="1"/>
  <c r="E3130" i="1"/>
  <c r="G3129" i="1"/>
  <c r="H3129" i="1" s="1"/>
  <c r="F3129" i="1"/>
  <c r="E3129" i="1"/>
  <c r="G3128" i="1"/>
  <c r="H3128" i="1" s="1"/>
  <c r="F3128" i="1"/>
  <c r="E3128" i="1"/>
  <c r="G3127" i="1"/>
  <c r="H3127" i="1" s="1"/>
  <c r="F3127" i="1"/>
  <c r="E3127" i="1"/>
  <c r="G3126" i="1"/>
  <c r="H3126" i="1" s="1"/>
  <c r="F3126" i="1"/>
  <c r="E3126" i="1"/>
  <c r="G3125" i="1"/>
  <c r="H3125" i="1" s="1"/>
  <c r="F3125" i="1"/>
  <c r="E3125" i="1"/>
  <c r="G3124" i="1"/>
  <c r="H3124" i="1" s="1"/>
  <c r="F3124" i="1"/>
  <c r="E3124" i="1"/>
  <c r="G3123" i="1"/>
  <c r="H3123" i="1" s="1"/>
  <c r="F3123" i="1"/>
  <c r="E3123" i="1"/>
  <c r="G3122" i="1"/>
  <c r="H3122" i="1" s="1"/>
  <c r="F3122" i="1"/>
  <c r="E3122" i="1"/>
  <c r="G3121" i="1"/>
  <c r="H3121" i="1" s="1"/>
  <c r="F3121" i="1"/>
  <c r="E3121" i="1"/>
  <c r="G3120" i="1"/>
  <c r="H3120" i="1" s="1"/>
  <c r="F3120" i="1"/>
  <c r="E3120" i="1"/>
  <c r="G3119" i="1"/>
  <c r="H3119" i="1" s="1"/>
  <c r="F3119" i="1"/>
  <c r="E3119" i="1"/>
  <c r="G3118" i="1"/>
  <c r="H3118" i="1" s="1"/>
  <c r="F3118" i="1"/>
  <c r="E3118" i="1"/>
  <c r="G3117" i="1"/>
  <c r="H3117" i="1" s="1"/>
  <c r="F3117" i="1"/>
  <c r="E3117" i="1"/>
  <c r="G3116" i="1"/>
  <c r="H3116" i="1" s="1"/>
  <c r="F3116" i="1"/>
  <c r="E3116" i="1"/>
  <c r="G3115" i="1"/>
  <c r="H3115" i="1" s="1"/>
  <c r="F3115" i="1"/>
  <c r="E3115" i="1"/>
  <c r="G3114" i="1"/>
  <c r="H3114" i="1" s="1"/>
  <c r="F3114" i="1"/>
  <c r="E3114" i="1"/>
  <c r="G3113" i="1"/>
  <c r="H3113" i="1" s="1"/>
  <c r="F3113" i="1"/>
  <c r="E3113" i="1"/>
  <c r="G3112" i="1"/>
  <c r="H3112" i="1" s="1"/>
  <c r="F3112" i="1"/>
  <c r="E3112" i="1"/>
  <c r="G3111" i="1"/>
  <c r="H3111" i="1" s="1"/>
  <c r="F3111" i="1"/>
  <c r="E3111" i="1"/>
  <c r="G3110" i="1"/>
  <c r="H3110" i="1" s="1"/>
  <c r="F3110" i="1"/>
  <c r="E3110" i="1"/>
  <c r="G3109" i="1"/>
  <c r="H3109" i="1" s="1"/>
  <c r="F3109" i="1"/>
  <c r="E3109" i="1"/>
  <c r="G3108" i="1"/>
  <c r="H3108" i="1" s="1"/>
  <c r="F3108" i="1"/>
  <c r="E3108" i="1"/>
  <c r="G3107" i="1"/>
  <c r="H3107" i="1" s="1"/>
  <c r="F3107" i="1"/>
  <c r="E3107" i="1"/>
  <c r="G3106" i="1"/>
  <c r="H3106" i="1" s="1"/>
  <c r="F3106" i="1"/>
  <c r="E3106" i="1"/>
  <c r="G3105" i="1"/>
  <c r="H3105" i="1" s="1"/>
  <c r="F3105" i="1"/>
  <c r="E3105" i="1"/>
  <c r="G3104" i="1"/>
  <c r="H3104" i="1" s="1"/>
  <c r="F3104" i="1"/>
  <c r="E3104" i="1"/>
  <c r="G3103" i="1"/>
  <c r="H3103" i="1" s="1"/>
  <c r="F3103" i="1"/>
  <c r="E3103" i="1"/>
  <c r="G3102" i="1"/>
  <c r="H3102" i="1" s="1"/>
  <c r="F3102" i="1"/>
  <c r="E3102" i="1"/>
  <c r="G3101" i="1"/>
  <c r="H3101" i="1" s="1"/>
  <c r="F3101" i="1"/>
  <c r="E3101" i="1"/>
  <c r="G3100" i="1"/>
  <c r="H3100" i="1" s="1"/>
  <c r="F3100" i="1"/>
  <c r="E3100" i="1"/>
  <c r="G3099" i="1"/>
  <c r="H3099" i="1" s="1"/>
  <c r="F3099" i="1"/>
  <c r="E3099" i="1"/>
  <c r="G3098" i="1"/>
  <c r="H3098" i="1" s="1"/>
  <c r="F3098" i="1"/>
  <c r="E3098" i="1"/>
  <c r="G3097" i="1"/>
  <c r="H3097" i="1" s="1"/>
  <c r="F3097" i="1"/>
  <c r="E3097" i="1"/>
  <c r="G3096" i="1"/>
  <c r="H3096" i="1" s="1"/>
  <c r="F3096" i="1"/>
  <c r="E3096" i="1"/>
  <c r="G3095" i="1"/>
  <c r="H3095" i="1" s="1"/>
  <c r="F3095" i="1"/>
  <c r="E3095" i="1"/>
  <c r="G3094" i="1"/>
  <c r="H3094" i="1" s="1"/>
  <c r="F3094" i="1"/>
  <c r="E3094" i="1"/>
  <c r="G3093" i="1"/>
  <c r="H3093" i="1" s="1"/>
  <c r="F3093" i="1"/>
  <c r="E3093" i="1"/>
  <c r="G3092" i="1"/>
  <c r="H3092" i="1" s="1"/>
  <c r="F3092" i="1"/>
  <c r="E3092" i="1"/>
  <c r="G3091" i="1"/>
  <c r="H3091" i="1" s="1"/>
  <c r="F3091" i="1"/>
  <c r="E3091" i="1"/>
  <c r="G3090" i="1"/>
  <c r="H3090" i="1" s="1"/>
  <c r="F3090" i="1"/>
  <c r="E3090" i="1"/>
  <c r="G3089" i="1"/>
  <c r="H3089" i="1" s="1"/>
  <c r="F3089" i="1"/>
  <c r="E3089" i="1"/>
  <c r="G3088" i="1"/>
  <c r="H3088" i="1" s="1"/>
  <c r="F3088" i="1"/>
  <c r="E3088" i="1"/>
  <c r="G3087" i="1"/>
  <c r="H3087" i="1" s="1"/>
  <c r="F3087" i="1"/>
  <c r="E3087" i="1"/>
  <c r="G3086" i="1"/>
  <c r="H3086" i="1" s="1"/>
  <c r="F3086" i="1"/>
  <c r="E3086" i="1"/>
  <c r="G3085" i="1"/>
  <c r="H3085" i="1" s="1"/>
  <c r="F3085" i="1"/>
  <c r="E3085" i="1"/>
  <c r="G3084" i="1"/>
  <c r="H3084" i="1" s="1"/>
  <c r="F3084" i="1"/>
  <c r="E3084" i="1"/>
  <c r="G3083" i="1"/>
  <c r="H3083" i="1" s="1"/>
  <c r="F3083" i="1"/>
  <c r="E3083" i="1"/>
  <c r="G3082" i="1"/>
  <c r="H3082" i="1" s="1"/>
  <c r="F3082" i="1"/>
  <c r="E3082" i="1"/>
  <c r="G3081" i="1"/>
  <c r="H3081" i="1" s="1"/>
  <c r="F3081" i="1"/>
  <c r="E3081" i="1"/>
  <c r="G3080" i="1"/>
  <c r="H3080" i="1" s="1"/>
  <c r="F3080" i="1"/>
  <c r="E3080" i="1"/>
  <c r="G3079" i="1"/>
  <c r="H3079" i="1" s="1"/>
  <c r="F3079" i="1"/>
  <c r="E3079" i="1"/>
  <c r="G3078" i="1"/>
  <c r="H3078" i="1" s="1"/>
  <c r="F3078" i="1"/>
  <c r="E3078" i="1"/>
  <c r="G3077" i="1"/>
  <c r="H3077" i="1" s="1"/>
  <c r="F3077" i="1"/>
  <c r="E3077" i="1"/>
  <c r="G3076" i="1"/>
  <c r="H3076" i="1" s="1"/>
  <c r="F3076" i="1"/>
  <c r="E3076" i="1"/>
  <c r="G3075" i="1"/>
  <c r="H3075" i="1" s="1"/>
  <c r="F3075" i="1"/>
  <c r="E3075" i="1"/>
  <c r="G3074" i="1"/>
  <c r="H3074" i="1" s="1"/>
  <c r="F3074" i="1"/>
  <c r="E3074" i="1"/>
  <c r="G3073" i="1"/>
  <c r="H3073" i="1" s="1"/>
  <c r="F3073" i="1"/>
  <c r="E3073" i="1"/>
  <c r="G3072" i="1"/>
  <c r="H3072" i="1" s="1"/>
  <c r="F3072" i="1"/>
  <c r="E3072" i="1"/>
  <c r="G3071" i="1"/>
  <c r="H3071" i="1" s="1"/>
  <c r="F3071" i="1"/>
  <c r="E3071" i="1"/>
  <c r="G3070" i="1"/>
  <c r="H3070" i="1" s="1"/>
  <c r="F3070" i="1"/>
  <c r="E3070" i="1"/>
  <c r="G3069" i="1"/>
  <c r="H3069" i="1" s="1"/>
  <c r="F3069" i="1"/>
  <c r="E3069" i="1"/>
  <c r="G3068" i="1"/>
  <c r="H3068" i="1" s="1"/>
  <c r="F3068" i="1"/>
  <c r="E3068" i="1"/>
  <c r="G3067" i="1"/>
  <c r="H3067" i="1" s="1"/>
  <c r="F3067" i="1"/>
  <c r="E3067" i="1"/>
  <c r="G3066" i="1"/>
  <c r="H3066" i="1" s="1"/>
  <c r="F3066" i="1"/>
  <c r="E3066" i="1"/>
  <c r="G3065" i="1"/>
  <c r="H3065" i="1" s="1"/>
  <c r="F3065" i="1"/>
  <c r="E3065" i="1"/>
  <c r="G3064" i="1"/>
  <c r="H3064" i="1" s="1"/>
  <c r="F3064" i="1"/>
  <c r="E3064" i="1"/>
  <c r="G3063" i="1"/>
  <c r="H3063" i="1" s="1"/>
  <c r="F3063" i="1"/>
  <c r="E3063" i="1"/>
  <c r="G3062" i="1"/>
  <c r="H3062" i="1" s="1"/>
  <c r="F3062" i="1"/>
  <c r="E3062" i="1"/>
  <c r="G3061" i="1"/>
  <c r="H3061" i="1" s="1"/>
  <c r="F3061" i="1"/>
  <c r="E3061" i="1"/>
  <c r="G3060" i="1"/>
  <c r="H3060" i="1" s="1"/>
  <c r="F3060" i="1"/>
  <c r="E3060" i="1"/>
  <c r="G3059" i="1"/>
  <c r="H3059" i="1" s="1"/>
  <c r="F3059" i="1"/>
  <c r="E3059" i="1"/>
  <c r="G3058" i="1"/>
  <c r="H3058" i="1" s="1"/>
  <c r="F3058" i="1"/>
  <c r="E3058" i="1"/>
  <c r="G3057" i="1"/>
  <c r="H3057" i="1" s="1"/>
  <c r="F3057" i="1"/>
  <c r="E3057" i="1"/>
  <c r="G3056" i="1"/>
  <c r="H3056" i="1" s="1"/>
  <c r="F3056" i="1"/>
  <c r="E3056" i="1"/>
  <c r="G3055" i="1"/>
  <c r="H3055" i="1" s="1"/>
  <c r="F3055" i="1"/>
  <c r="E3055" i="1"/>
  <c r="G3054" i="1"/>
  <c r="H3054" i="1" s="1"/>
  <c r="F3054" i="1"/>
  <c r="E3054" i="1"/>
  <c r="G3053" i="1"/>
  <c r="H3053" i="1" s="1"/>
  <c r="F3053" i="1"/>
  <c r="E3053" i="1"/>
  <c r="G3052" i="1"/>
  <c r="H3052" i="1" s="1"/>
  <c r="F3052" i="1"/>
  <c r="E3052" i="1"/>
  <c r="G3051" i="1"/>
  <c r="H3051" i="1" s="1"/>
  <c r="F3051" i="1"/>
  <c r="E3051" i="1"/>
  <c r="G3050" i="1"/>
  <c r="H3050" i="1" s="1"/>
  <c r="F3050" i="1"/>
  <c r="E3050" i="1"/>
  <c r="G3049" i="1"/>
  <c r="H3049" i="1" s="1"/>
  <c r="F3049" i="1"/>
  <c r="E3049" i="1"/>
  <c r="G3048" i="1"/>
  <c r="H3048" i="1" s="1"/>
  <c r="F3048" i="1"/>
  <c r="E3048" i="1"/>
  <c r="G3047" i="1"/>
  <c r="H3047" i="1" s="1"/>
  <c r="F3047" i="1"/>
  <c r="E3047" i="1"/>
  <c r="G3046" i="1"/>
  <c r="H3046" i="1" s="1"/>
  <c r="F3046" i="1"/>
  <c r="E3046" i="1"/>
  <c r="G3045" i="1"/>
  <c r="H3045" i="1" s="1"/>
  <c r="F3045" i="1"/>
  <c r="E3045" i="1"/>
  <c r="G3044" i="1"/>
  <c r="H3044" i="1" s="1"/>
  <c r="F3044" i="1"/>
  <c r="E3044" i="1"/>
  <c r="G3043" i="1"/>
  <c r="H3043" i="1" s="1"/>
  <c r="F3043" i="1"/>
  <c r="E3043" i="1"/>
  <c r="G3042" i="1"/>
  <c r="H3042" i="1" s="1"/>
  <c r="F3042" i="1"/>
  <c r="E3042" i="1"/>
  <c r="G3041" i="1"/>
  <c r="H3041" i="1" s="1"/>
  <c r="F3041" i="1"/>
  <c r="E3041" i="1"/>
  <c r="G3040" i="1"/>
  <c r="H3040" i="1" s="1"/>
  <c r="F3040" i="1"/>
  <c r="E3040" i="1"/>
  <c r="G3039" i="1"/>
  <c r="H3039" i="1" s="1"/>
  <c r="F3039" i="1"/>
  <c r="E3039" i="1"/>
  <c r="G3038" i="1"/>
  <c r="H3038" i="1" s="1"/>
  <c r="F3038" i="1"/>
  <c r="E3038" i="1"/>
  <c r="G3037" i="1"/>
  <c r="H3037" i="1" s="1"/>
  <c r="F3037" i="1"/>
  <c r="E3037" i="1"/>
  <c r="G3036" i="1"/>
  <c r="H3036" i="1" s="1"/>
  <c r="F3036" i="1"/>
  <c r="E3036" i="1"/>
  <c r="G3035" i="1"/>
  <c r="H3035" i="1" s="1"/>
  <c r="F3035" i="1"/>
  <c r="E3035" i="1"/>
  <c r="G3034" i="1"/>
  <c r="H3034" i="1" s="1"/>
  <c r="F3034" i="1"/>
  <c r="E3034" i="1"/>
  <c r="G3033" i="1"/>
  <c r="H3033" i="1" s="1"/>
  <c r="F3033" i="1"/>
  <c r="E3033" i="1"/>
  <c r="G3032" i="1"/>
  <c r="H3032" i="1" s="1"/>
  <c r="F3032" i="1"/>
  <c r="E3032" i="1"/>
  <c r="G3031" i="1"/>
  <c r="H3031" i="1" s="1"/>
  <c r="F3031" i="1"/>
  <c r="E3031" i="1"/>
  <c r="G3030" i="1"/>
  <c r="H3030" i="1" s="1"/>
  <c r="F3030" i="1"/>
  <c r="E3030" i="1"/>
  <c r="G3029" i="1"/>
  <c r="H3029" i="1" s="1"/>
  <c r="F3029" i="1"/>
  <c r="E3029" i="1"/>
  <c r="G3028" i="1"/>
  <c r="H3028" i="1" s="1"/>
  <c r="F3028" i="1"/>
  <c r="E3028" i="1"/>
  <c r="G3027" i="1"/>
  <c r="H3027" i="1" s="1"/>
  <c r="F3027" i="1"/>
  <c r="E3027" i="1"/>
  <c r="G3026" i="1"/>
  <c r="H3026" i="1" s="1"/>
  <c r="F3026" i="1"/>
  <c r="E3026" i="1"/>
  <c r="G3025" i="1"/>
  <c r="H3025" i="1" s="1"/>
  <c r="F3025" i="1"/>
  <c r="E3025" i="1"/>
  <c r="G3024" i="1"/>
  <c r="H3024" i="1" s="1"/>
  <c r="F3024" i="1"/>
  <c r="E3024" i="1"/>
  <c r="G3023" i="1"/>
  <c r="H3023" i="1" s="1"/>
  <c r="F3023" i="1"/>
  <c r="E3023" i="1"/>
  <c r="G3022" i="1"/>
  <c r="H3022" i="1" s="1"/>
  <c r="F3022" i="1"/>
  <c r="E3022" i="1"/>
  <c r="G3021" i="1"/>
  <c r="H3021" i="1" s="1"/>
  <c r="F3021" i="1"/>
  <c r="E3021" i="1"/>
  <c r="G3020" i="1"/>
  <c r="H3020" i="1" s="1"/>
  <c r="F3020" i="1"/>
  <c r="E3020" i="1"/>
  <c r="G3019" i="1"/>
  <c r="H3019" i="1" s="1"/>
  <c r="F3019" i="1"/>
  <c r="E3019" i="1"/>
  <c r="G3018" i="1"/>
  <c r="H3018" i="1" s="1"/>
  <c r="F3018" i="1"/>
  <c r="E3018" i="1"/>
  <c r="G3017" i="1"/>
  <c r="H3017" i="1" s="1"/>
  <c r="F3017" i="1"/>
  <c r="E3017" i="1"/>
  <c r="G3016" i="1"/>
  <c r="H3016" i="1" s="1"/>
  <c r="F3016" i="1"/>
  <c r="E3016" i="1"/>
  <c r="G3015" i="1"/>
  <c r="H3015" i="1" s="1"/>
  <c r="F3015" i="1"/>
  <c r="E3015" i="1"/>
  <c r="G3014" i="1"/>
  <c r="H3014" i="1" s="1"/>
  <c r="F3014" i="1"/>
  <c r="E3014" i="1"/>
  <c r="G3013" i="1"/>
  <c r="H3013" i="1" s="1"/>
  <c r="F3013" i="1"/>
  <c r="E3013" i="1"/>
  <c r="G3012" i="1"/>
  <c r="H3012" i="1" s="1"/>
  <c r="F3012" i="1"/>
  <c r="E3012" i="1"/>
  <c r="G3011" i="1"/>
  <c r="H3011" i="1" s="1"/>
  <c r="F3011" i="1"/>
  <c r="E3011" i="1"/>
  <c r="G3010" i="1"/>
  <c r="H3010" i="1" s="1"/>
  <c r="F3010" i="1"/>
  <c r="E3010" i="1"/>
  <c r="G3009" i="1"/>
  <c r="H3009" i="1" s="1"/>
  <c r="F3009" i="1"/>
  <c r="E3009" i="1"/>
  <c r="G3008" i="1"/>
  <c r="H3008" i="1" s="1"/>
  <c r="F3008" i="1"/>
  <c r="E3008" i="1"/>
  <c r="G3007" i="1"/>
  <c r="H3007" i="1" s="1"/>
  <c r="F3007" i="1"/>
  <c r="E3007" i="1"/>
  <c r="G3006" i="1"/>
  <c r="H3006" i="1" s="1"/>
  <c r="F3006" i="1"/>
  <c r="E3006" i="1"/>
  <c r="G3005" i="1"/>
  <c r="H3005" i="1" s="1"/>
  <c r="F3005" i="1"/>
  <c r="E3005" i="1"/>
  <c r="G3004" i="1"/>
  <c r="H3004" i="1" s="1"/>
  <c r="F3004" i="1"/>
  <c r="E3004" i="1"/>
  <c r="G3003" i="1"/>
  <c r="H3003" i="1" s="1"/>
  <c r="F3003" i="1"/>
  <c r="E3003" i="1"/>
  <c r="G3002" i="1"/>
  <c r="H3002" i="1" s="1"/>
  <c r="F3002" i="1"/>
  <c r="E3002" i="1"/>
  <c r="G3001" i="1"/>
  <c r="H3001" i="1" s="1"/>
  <c r="F3001" i="1"/>
  <c r="E3001" i="1"/>
  <c r="G3000" i="1"/>
  <c r="H3000" i="1" s="1"/>
  <c r="F3000" i="1"/>
  <c r="E3000" i="1"/>
  <c r="G2999" i="1"/>
  <c r="H2999" i="1" s="1"/>
  <c r="F2999" i="1"/>
  <c r="E2999" i="1"/>
  <c r="G2998" i="1"/>
  <c r="H2998" i="1" s="1"/>
  <c r="F2998" i="1"/>
  <c r="E2998" i="1"/>
  <c r="G2997" i="1"/>
  <c r="H2997" i="1" s="1"/>
  <c r="F2997" i="1"/>
  <c r="E2997" i="1"/>
  <c r="G2996" i="1"/>
  <c r="H2996" i="1" s="1"/>
  <c r="F2996" i="1"/>
  <c r="E2996" i="1"/>
  <c r="G2995" i="1"/>
  <c r="H2995" i="1" s="1"/>
  <c r="F2995" i="1"/>
  <c r="E2995" i="1"/>
  <c r="G2994" i="1"/>
  <c r="H2994" i="1" s="1"/>
  <c r="F2994" i="1"/>
  <c r="E2994" i="1"/>
  <c r="G2993" i="1"/>
  <c r="H2993" i="1" s="1"/>
  <c r="F2993" i="1"/>
  <c r="E2993" i="1"/>
  <c r="G2992" i="1"/>
  <c r="H2992" i="1" s="1"/>
  <c r="F2992" i="1"/>
  <c r="E2992" i="1"/>
  <c r="G2991" i="1"/>
  <c r="H2991" i="1" s="1"/>
  <c r="F2991" i="1"/>
  <c r="E2991" i="1"/>
  <c r="G2990" i="1"/>
  <c r="H2990" i="1" s="1"/>
  <c r="F2990" i="1"/>
  <c r="E2990" i="1"/>
  <c r="G2989" i="1"/>
  <c r="H2989" i="1" s="1"/>
  <c r="F2989" i="1"/>
  <c r="E2989" i="1"/>
  <c r="G2988" i="1"/>
  <c r="H2988" i="1" s="1"/>
  <c r="F2988" i="1"/>
  <c r="E2988" i="1"/>
  <c r="G2987" i="1"/>
  <c r="H2987" i="1" s="1"/>
  <c r="F2987" i="1"/>
  <c r="E2987" i="1"/>
  <c r="G2986" i="1"/>
  <c r="H2986" i="1" s="1"/>
  <c r="F2986" i="1"/>
  <c r="E2986" i="1"/>
  <c r="G2985" i="1"/>
  <c r="H2985" i="1" s="1"/>
  <c r="F2985" i="1"/>
  <c r="E2985" i="1"/>
  <c r="G2984" i="1"/>
  <c r="H2984" i="1" s="1"/>
  <c r="F2984" i="1"/>
  <c r="E2984" i="1"/>
  <c r="G2983" i="1"/>
  <c r="H2983" i="1" s="1"/>
  <c r="F2983" i="1"/>
  <c r="E2983" i="1"/>
  <c r="G2982" i="1"/>
  <c r="H2982" i="1" s="1"/>
  <c r="F2982" i="1"/>
  <c r="E2982" i="1"/>
  <c r="G2981" i="1"/>
  <c r="H2981" i="1" s="1"/>
  <c r="F2981" i="1"/>
  <c r="E2981" i="1"/>
  <c r="G2980" i="1"/>
  <c r="H2980" i="1" s="1"/>
  <c r="F2980" i="1"/>
  <c r="E2980" i="1"/>
  <c r="G2979" i="1"/>
  <c r="H2979" i="1" s="1"/>
  <c r="F2979" i="1"/>
  <c r="E2979" i="1"/>
  <c r="G2978" i="1"/>
  <c r="H2978" i="1" s="1"/>
  <c r="F2978" i="1"/>
  <c r="E2978" i="1"/>
  <c r="G2977" i="1"/>
  <c r="H2977" i="1" s="1"/>
  <c r="F2977" i="1"/>
  <c r="E2977" i="1"/>
  <c r="G2976" i="1"/>
  <c r="H2976" i="1" s="1"/>
  <c r="F2976" i="1"/>
  <c r="E2976" i="1"/>
  <c r="G2975" i="1"/>
  <c r="H2975" i="1" s="1"/>
  <c r="F2975" i="1"/>
  <c r="E2975" i="1"/>
  <c r="G2974" i="1"/>
  <c r="H2974" i="1" s="1"/>
  <c r="F2974" i="1"/>
  <c r="E2974" i="1"/>
  <c r="G2973" i="1"/>
  <c r="H2973" i="1" s="1"/>
  <c r="F2973" i="1"/>
  <c r="E2973" i="1"/>
  <c r="G2972" i="1"/>
  <c r="H2972" i="1" s="1"/>
  <c r="F2972" i="1"/>
  <c r="E2972" i="1"/>
  <c r="G2971" i="1"/>
  <c r="H2971" i="1" s="1"/>
  <c r="F2971" i="1"/>
  <c r="E2971" i="1"/>
  <c r="G2970" i="1"/>
  <c r="H2970" i="1" s="1"/>
  <c r="F2970" i="1"/>
  <c r="E2970" i="1"/>
  <c r="G2969" i="1"/>
  <c r="H2969" i="1" s="1"/>
  <c r="F2969" i="1"/>
  <c r="E2969" i="1"/>
  <c r="G2968" i="1"/>
  <c r="H2968" i="1" s="1"/>
  <c r="F2968" i="1"/>
  <c r="E2968" i="1"/>
  <c r="G2967" i="1"/>
  <c r="H2967" i="1" s="1"/>
  <c r="F2967" i="1"/>
  <c r="E2967" i="1"/>
  <c r="G2966" i="1"/>
  <c r="H2966" i="1" s="1"/>
  <c r="F2966" i="1"/>
  <c r="E2966" i="1"/>
  <c r="G2965" i="1"/>
  <c r="H2965" i="1" s="1"/>
  <c r="F2965" i="1"/>
  <c r="E2965" i="1"/>
  <c r="G2964" i="1"/>
  <c r="H2964" i="1" s="1"/>
  <c r="F2964" i="1"/>
  <c r="E2964" i="1"/>
  <c r="G2963" i="1"/>
  <c r="H2963" i="1" s="1"/>
  <c r="F2963" i="1"/>
  <c r="E2963" i="1"/>
  <c r="G2962" i="1"/>
  <c r="H2962" i="1" s="1"/>
  <c r="F2962" i="1"/>
  <c r="E2962" i="1"/>
  <c r="G2961" i="1"/>
  <c r="H2961" i="1" s="1"/>
  <c r="F2961" i="1"/>
  <c r="E2961" i="1"/>
  <c r="G2960" i="1"/>
  <c r="H2960" i="1" s="1"/>
  <c r="F2960" i="1"/>
  <c r="E2960" i="1"/>
  <c r="G2959" i="1"/>
  <c r="H2959" i="1" s="1"/>
  <c r="F2959" i="1"/>
  <c r="E2959" i="1"/>
  <c r="G2958" i="1"/>
  <c r="H2958" i="1" s="1"/>
  <c r="F2958" i="1"/>
  <c r="E2958" i="1"/>
  <c r="G2957" i="1"/>
  <c r="H2957" i="1" s="1"/>
  <c r="F2957" i="1"/>
  <c r="E2957" i="1"/>
  <c r="G2956" i="1"/>
  <c r="H2956" i="1" s="1"/>
  <c r="F2956" i="1"/>
  <c r="E2956" i="1"/>
  <c r="G2955" i="1"/>
  <c r="H2955" i="1" s="1"/>
  <c r="F2955" i="1"/>
  <c r="E2955" i="1"/>
  <c r="G2954" i="1"/>
  <c r="H2954" i="1" s="1"/>
  <c r="F2954" i="1"/>
  <c r="E2954" i="1"/>
  <c r="G2953" i="1"/>
  <c r="H2953" i="1" s="1"/>
  <c r="F2953" i="1"/>
  <c r="E2953" i="1"/>
  <c r="G2952" i="1"/>
  <c r="H2952" i="1" s="1"/>
  <c r="F2952" i="1"/>
  <c r="E2952" i="1"/>
  <c r="G2951" i="1"/>
  <c r="H2951" i="1" s="1"/>
  <c r="F2951" i="1"/>
  <c r="E2951" i="1"/>
  <c r="G2950" i="1"/>
  <c r="H2950" i="1" s="1"/>
  <c r="F2950" i="1"/>
  <c r="E2950" i="1"/>
  <c r="G2949" i="1"/>
  <c r="H2949" i="1" s="1"/>
  <c r="F2949" i="1"/>
  <c r="E2949" i="1"/>
  <c r="G2948" i="1"/>
  <c r="H2948" i="1" s="1"/>
  <c r="F2948" i="1"/>
  <c r="E2948" i="1"/>
  <c r="G2947" i="1"/>
  <c r="H2947" i="1" s="1"/>
  <c r="F2947" i="1"/>
  <c r="E2947" i="1"/>
  <c r="G2946" i="1"/>
  <c r="H2946" i="1" s="1"/>
  <c r="F2946" i="1"/>
  <c r="E2946" i="1"/>
  <c r="G2945" i="1"/>
  <c r="H2945" i="1" s="1"/>
  <c r="F2945" i="1"/>
  <c r="E2945" i="1"/>
  <c r="G2944" i="1"/>
  <c r="H2944" i="1" s="1"/>
  <c r="F2944" i="1"/>
  <c r="E2944" i="1"/>
  <c r="G2943" i="1"/>
  <c r="H2943" i="1" s="1"/>
  <c r="F2943" i="1"/>
  <c r="E2943" i="1"/>
  <c r="G2942" i="1"/>
  <c r="H2942" i="1" s="1"/>
  <c r="F2942" i="1"/>
  <c r="E2942" i="1"/>
  <c r="G2941" i="1"/>
  <c r="H2941" i="1" s="1"/>
  <c r="F2941" i="1"/>
  <c r="E2941" i="1"/>
  <c r="G2940" i="1"/>
  <c r="H2940" i="1" s="1"/>
  <c r="F2940" i="1"/>
  <c r="E2940" i="1"/>
  <c r="G2939" i="1"/>
  <c r="H2939" i="1" s="1"/>
  <c r="F2939" i="1"/>
  <c r="E2939" i="1"/>
  <c r="G2938" i="1"/>
  <c r="H2938" i="1" s="1"/>
  <c r="F2938" i="1"/>
  <c r="E2938" i="1"/>
  <c r="G2937" i="1"/>
  <c r="H2937" i="1" s="1"/>
  <c r="F2937" i="1"/>
  <c r="E2937" i="1"/>
  <c r="G2936" i="1"/>
  <c r="H2936" i="1" s="1"/>
  <c r="F2936" i="1"/>
  <c r="E2936" i="1"/>
  <c r="G2935" i="1"/>
  <c r="H2935" i="1" s="1"/>
  <c r="F2935" i="1"/>
  <c r="E2935" i="1"/>
  <c r="G2934" i="1"/>
  <c r="H2934" i="1" s="1"/>
  <c r="F2934" i="1"/>
  <c r="E2934" i="1"/>
  <c r="G2933" i="1"/>
  <c r="H2933" i="1" s="1"/>
  <c r="F2933" i="1"/>
  <c r="E2933" i="1"/>
  <c r="G2932" i="1"/>
  <c r="H2932" i="1" s="1"/>
  <c r="F2932" i="1"/>
  <c r="E2932" i="1"/>
  <c r="G2931" i="1"/>
  <c r="H2931" i="1" s="1"/>
  <c r="F2931" i="1"/>
  <c r="E2931" i="1"/>
  <c r="G2930" i="1"/>
  <c r="H2930" i="1" s="1"/>
  <c r="F2930" i="1"/>
  <c r="E2930" i="1"/>
  <c r="G2929" i="1"/>
  <c r="H2929" i="1" s="1"/>
  <c r="F2929" i="1"/>
  <c r="E2929" i="1"/>
  <c r="G2928" i="1"/>
  <c r="H2928" i="1" s="1"/>
  <c r="F2928" i="1"/>
  <c r="E2928" i="1"/>
  <c r="G2927" i="1"/>
  <c r="H2927" i="1" s="1"/>
  <c r="F2927" i="1"/>
  <c r="E2927" i="1"/>
  <c r="G2926" i="1"/>
  <c r="H2926" i="1" s="1"/>
  <c r="F2926" i="1"/>
  <c r="E2926" i="1"/>
  <c r="G2925" i="1"/>
  <c r="H2925" i="1" s="1"/>
  <c r="F2925" i="1"/>
  <c r="E2925" i="1"/>
  <c r="G2924" i="1"/>
  <c r="H2924" i="1" s="1"/>
  <c r="F2924" i="1"/>
  <c r="E2924" i="1"/>
  <c r="G2923" i="1"/>
  <c r="H2923" i="1" s="1"/>
  <c r="F2923" i="1"/>
  <c r="E2923" i="1"/>
  <c r="G2922" i="1"/>
  <c r="H2922" i="1" s="1"/>
  <c r="F2922" i="1"/>
  <c r="E2922" i="1"/>
  <c r="G2921" i="1"/>
  <c r="H2921" i="1" s="1"/>
  <c r="F2921" i="1"/>
  <c r="E2921" i="1"/>
  <c r="G2920" i="1"/>
  <c r="H2920" i="1" s="1"/>
  <c r="F2920" i="1"/>
  <c r="E2920" i="1"/>
  <c r="G2919" i="1"/>
  <c r="H2919" i="1" s="1"/>
  <c r="F2919" i="1"/>
  <c r="E2919" i="1"/>
  <c r="G2918" i="1"/>
  <c r="H2918" i="1" s="1"/>
  <c r="F2918" i="1"/>
  <c r="E2918" i="1"/>
  <c r="G2917" i="1"/>
  <c r="H2917" i="1" s="1"/>
  <c r="F2917" i="1"/>
  <c r="E2917" i="1"/>
  <c r="G2916" i="1"/>
  <c r="H2916" i="1" s="1"/>
  <c r="F2916" i="1"/>
  <c r="E2916" i="1"/>
  <c r="G2915" i="1"/>
  <c r="H2915" i="1" s="1"/>
  <c r="F2915" i="1"/>
  <c r="E2915" i="1"/>
  <c r="G2914" i="1"/>
  <c r="H2914" i="1" s="1"/>
  <c r="F2914" i="1"/>
  <c r="E2914" i="1"/>
  <c r="G2913" i="1"/>
  <c r="H2913" i="1" s="1"/>
  <c r="F2913" i="1"/>
  <c r="E2913" i="1"/>
  <c r="G2912" i="1"/>
  <c r="H2912" i="1" s="1"/>
  <c r="F2912" i="1"/>
  <c r="E2912" i="1"/>
  <c r="G2911" i="1"/>
  <c r="H2911" i="1" s="1"/>
  <c r="F2911" i="1"/>
  <c r="E2911" i="1"/>
  <c r="G2910" i="1"/>
  <c r="H2910" i="1" s="1"/>
  <c r="F2910" i="1"/>
  <c r="E2910" i="1"/>
  <c r="G2909" i="1"/>
  <c r="H2909" i="1" s="1"/>
  <c r="F2909" i="1"/>
  <c r="E2909" i="1"/>
  <c r="G2908" i="1"/>
  <c r="H2908" i="1" s="1"/>
  <c r="F2908" i="1"/>
  <c r="E2908" i="1"/>
  <c r="G2907" i="1"/>
  <c r="H2907" i="1" s="1"/>
  <c r="F2907" i="1"/>
  <c r="E2907" i="1"/>
  <c r="G2906" i="1"/>
  <c r="H2906" i="1" s="1"/>
  <c r="F2906" i="1"/>
  <c r="E2906" i="1"/>
  <c r="G2905" i="1"/>
  <c r="H2905" i="1" s="1"/>
  <c r="F2905" i="1"/>
  <c r="E2905" i="1"/>
  <c r="G2904" i="1"/>
  <c r="H2904" i="1" s="1"/>
  <c r="F2904" i="1"/>
  <c r="E2904" i="1"/>
  <c r="G2903" i="1"/>
  <c r="H2903" i="1" s="1"/>
  <c r="F2903" i="1"/>
  <c r="E2903" i="1"/>
  <c r="G2902" i="1"/>
  <c r="H2902" i="1" s="1"/>
  <c r="F2902" i="1"/>
  <c r="E2902" i="1"/>
  <c r="G2901" i="1"/>
  <c r="H2901" i="1" s="1"/>
  <c r="F2901" i="1"/>
  <c r="E2901" i="1"/>
  <c r="G2900" i="1"/>
  <c r="H2900" i="1" s="1"/>
  <c r="F2900" i="1"/>
  <c r="E2900" i="1"/>
  <c r="G2899" i="1"/>
  <c r="H2899" i="1" s="1"/>
  <c r="F2899" i="1"/>
  <c r="E2899" i="1"/>
  <c r="G2898" i="1"/>
  <c r="H2898" i="1" s="1"/>
  <c r="F2898" i="1"/>
  <c r="E2898" i="1"/>
  <c r="G2897" i="1"/>
  <c r="H2897" i="1" s="1"/>
  <c r="F2897" i="1"/>
  <c r="E2897" i="1"/>
  <c r="G2896" i="1"/>
  <c r="H2896" i="1" s="1"/>
  <c r="F2896" i="1"/>
  <c r="E2896" i="1"/>
  <c r="G2895" i="1"/>
  <c r="H2895" i="1" s="1"/>
  <c r="F2895" i="1"/>
  <c r="E2895" i="1"/>
  <c r="G2894" i="1"/>
  <c r="H2894" i="1" s="1"/>
  <c r="F2894" i="1"/>
  <c r="E2894" i="1"/>
  <c r="G2893" i="1"/>
  <c r="H2893" i="1" s="1"/>
  <c r="F2893" i="1"/>
  <c r="E2893" i="1"/>
  <c r="G2892" i="1"/>
  <c r="H2892" i="1" s="1"/>
  <c r="F2892" i="1"/>
  <c r="E2892" i="1"/>
  <c r="G2891" i="1"/>
  <c r="H2891" i="1" s="1"/>
  <c r="F2891" i="1"/>
  <c r="E2891" i="1"/>
  <c r="G2890" i="1"/>
  <c r="H2890" i="1" s="1"/>
  <c r="F2890" i="1"/>
  <c r="E2890" i="1"/>
  <c r="G2889" i="1"/>
  <c r="H2889" i="1" s="1"/>
  <c r="F2889" i="1"/>
  <c r="E2889" i="1"/>
  <c r="G2888" i="1"/>
  <c r="H2888" i="1" s="1"/>
  <c r="F2888" i="1"/>
  <c r="E2888" i="1"/>
  <c r="G2887" i="1"/>
  <c r="H2887" i="1" s="1"/>
  <c r="F2887" i="1"/>
  <c r="E2887" i="1"/>
  <c r="G2886" i="1"/>
  <c r="H2886" i="1" s="1"/>
  <c r="F2886" i="1"/>
  <c r="E2886" i="1"/>
  <c r="G2885" i="1"/>
  <c r="H2885" i="1" s="1"/>
  <c r="F2885" i="1"/>
  <c r="E2885" i="1"/>
  <c r="G2884" i="1"/>
  <c r="H2884" i="1" s="1"/>
  <c r="F2884" i="1"/>
  <c r="E2884" i="1"/>
  <c r="G2883" i="1"/>
  <c r="H2883" i="1" s="1"/>
  <c r="F2883" i="1"/>
  <c r="E2883" i="1"/>
  <c r="G2882" i="1"/>
  <c r="H2882" i="1" s="1"/>
  <c r="F2882" i="1"/>
  <c r="E2882" i="1"/>
  <c r="G2881" i="1"/>
  <c r="H2881" i="1" s="1"/>
  <c r="F2881" i="1"/>
  <c r="E2881" i="1"/>
  <c r="G2880" i="1"/>
  <c r="H2880" i="1" s="1"/>
  <c r="F2880" i="1"/>
  <c r="E2880" i="1"/>
  <c r="G2879" i="1"/>
  <c r="H2879" i="1" s="1"/>
  <c r="F2879" i="1"/>
  <c r="E2879" i="1"/>
  <c r="G2878" i="1"/>
  <c r="H2878" i="1" s="1"/>
  <c r="F2878" i="1"/>
  <c r="E2878" i="1"/>
  <c r="G2877" i="1"/>
  <c r="H2877" i="1" s="1"/>
  <c r="F2877" i="1"/>
  <c r="E2877" i="1"/>
  <c r="G2876" i="1"/>
  <c r="H2876" i="1" s="1"/>
  <c r="F2876" i="1"/>
  <c r="E2876" i="1"/>
  <c r="G2875" i="1"/>
  <c r="H2875" i="1" s="1"/>
  <c r="F2875" i="1"/>
  <c r="E2875" i="1"/>
  <c r="G2874" i="1"/>
  <c r="H2874" i="1" s="1"/>
  <c r="F2874" i="1"/>
  <c r="E2874" i="1"/>
  <c r="G2873" i="1"/>
  <c r="H2873" i="1" s="1"/>
  <c r="F2873" i="1"/>
  <c r="E2873" i="1"/>
  <c r="G2872" i="1"/>
  <c r="H2872" i="1" s="1"/>
  <c r="F2872" i="1"/>
  <c r="E2872" i="1"/>
  <c r="G2871" i="1"/>
  <c r="H2871" i="1" s="1"/>
  <c r="F2871" i="1"/>
  <c r="E2871" i="1"/>
  <c r="G2870" i="1"/>
  <c r="H2870" i="1" s="1"/>
  <c r="F2870" i="1"/>
  <c r="E2870" i="1"/>
  <c r="G2869" i="1"/>
  <c r="H2869" i="1" s="1"/>
  <c r="F2869" i="1"/>
  <c r="E2869" i="1"/>
  <c r="G2868" i="1"/>
  <c r="H2868" i="1" s="1"/>
  <c r="F2868" i="1"/>
  <c r="E2868" i="1"/>
  <c r="G2867" i="1"/>
  <c r="H2867" i="1" s="1"/>
  <c r="F2867" i="1"/>
  <c r="E2867" i="1"/>
  <c r="G2866" i="1"/>
  <c r="H2866" i="1" s="1"/>
  <c r="F2866" i="1"/>
  <c r="E2866" i="1"/>
  <c r="G2865" i="1"/>
  <c r="H2865" i="1" s="1"/>
  <c r="F2865" i="1"/>
  <c r="E2865" i="1"/>
  <c r="G2864" i="1"/>
  <c r="H2864" i="1" s="1"/>
  <c r="F2864" i="1"/>
  <c r="E2864" i="1"/>
  <c r="G2863" i="1"/>
  <c r="H2863" i="1" s="1"/>
  <c r="F2863" i="1"/>
  <c r="E2863" i="1"/>
  <c r="G2862" i="1"/>
  <c r="H2862" i="1" s="1"/>
  <c r="F2862" i="1"/>
  <c r="E2862" i="1"/>
  <c r="G2861" i="1"/>
  <c r="H2861" i="1" s="1"/>
  <c r="F2861" i="1"/>
  <c r="E2861" i="1"/>
  <c r="G2860" i="1"/>
  <c r="H2860" i="1" s="1"/>
  <c r="F2860" i="1"/>
  <c r="E2860" i="1"/>
  <c r="G2859" i="1"/>
  <c r="H2859" i="1" s="1"/>
  <c r="F2859" i="1"/>
  <c r="E2859" i="1"/>
  <c r="G2858" i="1"/>
  <c r="H2858" i="1" s="1"/>
  <c r="F2858" i="1"/>
  <c r="E2858" i="1"/>
  <c r="G2857" i="1"/>
  <c r="H2857" i="1" s="1"/>
  <c r="F2857" i="1"/>
  <c r="E2857" i="1"/>
  <c r="G2856" i="1"/>
  <c r="H2856" i="1" s="1"/>
  <c r="F2856" i="1"/>
  <c r="E2856" i="1"/>
  <c r="G2855" i="1"/>
  <c r="H2855" i="1" s="1"/>
  <c r="F2855" i="1"/>
  <c r="E2855" i="1"/>
  <c r="G2854" i="1"/>
  <c r="H2854" i="1" s="1"/>
  <c r="F2854" i="1"/>
  <c r="E2854" i="1"/>
  <c r="G2853" i="1"/>
  <c r="H2853" i="1" s="1"/>
  <c r="F2853" i="1"/>
  <c r="E2853" i="1"/>
  <c r="G2852" i="1"/>
  <c r="H2852" i="1" s="1"/>
  <c r="F2852" i="1"/>
  <c r="E2852" i="1"/>
  <c r="G2851" i="1"/>
  <c r="H2851" i="1" s="1"/>
  <c r="F2851" i="1"/>
  <c r="E2851" i="1"/>
  <c r="G2850" i="1"/>
  <c r="H2850" i="1" s="1"/>
  <c r="F2850" i="1"/>
  <c r="E2850" i="1"/>
  <c r="G2849" i="1"/>
  <c r="H2849" i="1" s="1"/>
  <c r="F2849" i="1"/>
  <c r="E2849" i="1"/>
  <c r="G2848" i="1"/>
  <c r="H2848" i="1" s="1"/>
  <c r="F2848" i="1"/>
  <c r="E2848" i="1"/>
  <c r="G2847" i="1"/>
  <c r="H2847" i="1" s="1"/>
  <c r="F2847" i="1"/>
  <c r="E2847" i="1"/>
  <c r="G2846" i="1"/>
  <c r="H2846" i="1" s="1"/>
  <c r="F2846" i="1"/>
  <c r="E2846" i="1"/>
  <c r="G2845" i="1"/>
  <c r="H2845" i="1" s="1"/>
  <c r="F2845" i="1"/>
  <c r="E2845" i="1"/>
  <c r="G2844" i="1"/>
  <c r="H2844" i="1" s="1"/>
  <c r="F2844" i="1"/>
  <c r="E2844" i="1"/>
  <c r="G2843" i="1"/>
  <c r="H2843" i="1" s="1"/>
  <c r="F2843" i="1"/>
  <c r="E2843" i="1"/>
  <c r="G2842" i="1"/>
  <c r="H2842" i="1" s="1"/>
  <c r="F2842" i="1"/>
  <c r="E2842" i="1"/>
  <c r="G2841" i="1"/>
  <c r="H2841" i="1" s="1"/>
  <c r="F2841" i="1"/>
  <c r="E2841" i="1"/>
  <c r="G2840" i="1"/>
  <c r="H2840" i="1" s="1"/>
  <c r="F2840" i="1"/>
  <c r="E2840" i="1"/>
  <c r="G2839" i="1"/>
  <c r="H2839" i="1" s="1"/>
  <c r="F2839" i="1"/>
  <c r="E2839" i="1"/>
  <c r="G2838" i="1"/>
  <c r="H2838" i="1" s="1"/>
  <c r="F2838" i="1"/>
  <c r="E2838" i="1"/>
  <c r="G2837" i="1"/>
  <c r="H2837" i="1" s="1"/>
  <c r="F2837" i="1"/>
  <c r="E2837" i="1"/>
  <c r="G2836" i="1"/>
  <c r="H2836" i="1" s="1"/>
  <c r="F2836" i="1"/>
  <c r="E2836" i="1"/>
  <c r="G2835" i="1"/>
  <c r="H2835" i="1" s="1"/>
  <c r="F2835" i="1"/>
  <c r="E2835" i="1"/>
  <c r="G2834" i="1"/>
  <c r="H2834" i="1" s="1"/>
  <c r="F2834" i="1"/>
  <c r="E2834" i="1"/>
  <c r="G2833" i="1"/>
  <c r="H2833" i="1" s="1"/>
  <c r="F2833" i="1"/>
  <c r="E2833" i="1"/>
  <c r="G2832" i="1"/>
  <c r="H2832" i="1" s="1"/>
  <c r="F2832" i="1"/>
  <c r="E2832" i="1"/>
  <c r="G2831" i="1"/>
  <c r="H2831" i="1" s="1"/>
  <c r="F2831" i="1"/>
  <c r="E2831" i="1"/>
  <c r="G2830" i="1"/>
  <c r="H2830" i="1" s="1"/>
  <c r="F2830" i="1"/>
  <c r="E2830" i="1"/>
  <c r="G2829" i="1"/>
  <c r="H2829" i="1" s="1"/>
  <c r="F2829" i="1"/>
  <c r="E2829" i="1"/>
  <c r="G2828" i="1"/>
  <c r="H2828" i="1" s="1"/>
  <c r="F2828" i="1"/>
  <c r="E2828" i="1"/>
  <c r="G2827" i="1"/>
  <c r="H2827" i="1" s="1"/>
  <c r="F2827" i="1"/>
  <c r="E2827" i="1"/>
  <c r="G2826" i="1"/>
  <c r="H2826" i="1" s="1"/>
  <c r="F2826" i="1"/>
  <c r="E2826" i="1"/>
  <c r="G2825" i="1"/>
  <c r="H2825" i="1" s="1"/>
  <c r="F2825" i="1"/>
  <c r="E2825" i="1"/>
  <c r="G2824" i="1"/>
  <c r="H2824" i="1" s="1"/>
  <c r="F2824" i="1"/>
  <c r="E2824" i="1"/>
  <c r="G2823" i="1"/>
  <c r="H2823" i="1" s="1"/>
  <c r="F2823" i="1"/>
  <c r="E2823" i="1"/>
  <c r="G2822" i="1"/>
  <c r="H2822" i="1" s="1"/>
  <c r="F2822" i="1"/>
  <c r="E2822" i="1"/>
  <c r="G2821" i="1"/>
  <c r="H2821" i="1" s="1"/>
  <c r="F2821" i="1"/>
  <c r="E2821" i="1"/>
  <c r="G2820" i="1"/>
  <c r="H2820" i="1" s="1"/>
  <c r="F2820" i="1"/>
  <c r="E2820" i="1"/>
  <c r="G2819" i="1"/>
  <c r="H2819" i="1" s="1"/>
  <c r="F2819" i="1"/>
  <c r="E2819" i="1"/>
  <c r="G2818" i="1"/>
  <c r="H2818" i="1" s="1"/>
  <c r="F2818" i="1"/>
  <c r="E2818" i="1"/>
  <c r="G2817" i="1"/>
  <c r="H2817" i="1" s="1"/>
  <c r="F2817" i="1"/>
  <c r="E2817" i="1"/>
  <c r="G2816" i="1"/>
  <c r="H2816" i="1" s="1"/>
  <c r="F2816" i="1"/>
  <c r="E2816" i="1"/>
  <c r="G2815" i="1"/>
  <c r="H2815" i="1" s="1"/>
  <c r="F2815" i="1"/>
  <c r="E2815" i="1"/>
  <c r="G2814" i="1"/>
  <c r="H2814" i="1" s="1"/>
  <c r="F2814" i="1"/>
  <c r="E2814" i="1"/>
  <c r="G2813" i="1"/>
  <c r="H2813" i="1" s="1"/>
  <c r="F2813" i="1"/>
  <c r="E2813" i="1"/>
  <c r="G2812" i="1"/>
  <c r="H2812" i="1" s="1"/>
  <c r="F2812" i="1"/>
  <c r="E2812" i="1"/>
  <c r="G2811" i="1"/>
  <c r="H2811" i="1" s="1"/>
  <c r="F2811" i="1"/>
  <c r="E2811" i="1"/>
  <c r="G2810" i="1"/>
  <c r="H2810" i="1" s="1"/>
  <c r="F2810" i="1"/>
  <c r="E2810" i="1"/>
  <c r="G2809" i="1"/>
  <c r="H2809" i="1" s="1"/>
  <c r="F2809" i="1"/>
  <c r="E2809" i="1"/>
  <c r="G2808" i="1"/>
  <c r="H2808" i="1" s="1"/>
  <c r="F2808" i="1"/>
  <c r="E2808" i="1"/>
  <c r="G2807" i="1"/>
  <c r="H2807" i="1" s="1"/>
  <c r="F2807" i="1"/>
  <c r="E2807" i="1"/>
  <c r="G2806" i="1"/>
  <c r="H2806" i="1" s="1"/>
  <c r="F2806" i="1"/>
  <c r="E2806" i="1"/>
  <c r="G2805" i="1"/>
  <c r="H2805" i="1" s="1"/>
  <c r="F2805" i="1"/>
  <c r="E2805" i="1"/>
  <c r="G2804" i="1"/>
  <c r="H2804" i="1" s="1"/>
  <c r="F2804" i="1"/>
  <c r="E2804" i="1"/>
  <c r="G2803" i="1"/>
  <c r="H2803" i="1" s="1"/>
  <c r="F2803" i="1"/>
  <c r="E2803" i="1"/>
  <c r="G2802" i="1"/>
  <c r="H2802" i="1" s="1"/>
  <c r="F2802" i="1"/>
  <c r="E2802" i="1"/>
  <c r="G2801" i="1"/>
  <c r="H2801" i="1" s="1"/>
  <c r="F2801" i="1"/>
  <c r="E2801" i="1"/>
  <c r="G2800" i="1"/>
  <c r="H2800" i="1" s="1"/>
  <c r="F2800" i="1"/>
  <c r="E2800" i="1"/>
  <c r="G2799" i="1"/>
  <c r="H2799" i="1" s="1"/>
  <c r="F2799" i="1"/>
  <c r="E2799" i="1"/>
  <c r="G2798" i="1"/>
  <c r="H2798" i="1" s="1"/>
  <c r="F2798" i="1"/>
  <c r="E2798" i="1"/>
  <c r="G2797" i="1"/>
  <c r="H2797" i="1" s="1"/>
  <c r="F2797" i="1"/>
  <c r="E2797" i="1"/>
  <c r="G2796" i="1"/>
  <c r="H2796" i="1" s="1"/>
  <c r="F2796" i="1"/>
  <c r="E2796" i="1"/>
  <c r="G2795" i="1"/>
  <c r="H2795" i="1" s="1"/>
  <c r="F2795" i="1"/>
  <c r="E2795" i="1"/>
  <c r="G2794" i="1"/>
  <c r="H2794" i="1" s="1"/>
  <c r="F2794" i="1"/>
  <c r="E2794" i="1"/>
  <c r="G2793" i="1"/>
  <c r="H2793" i="1" s="1"/>
  <c r="F2793" i="1"/>
  <c r="E2793" i="1"/>
  <c r="G2792" i="1"/>
  <c r="H2792" i="1" s="1"/>
  <c r="F2792" i="1"/>
  <c r="E2792" i="1"/>
  <c r="G2791" i="1"/>
  <c r="H2791" i="1" s="1"/>
  <c r="F2791" i="1"/>
  <c r="E2791" i="1"/>
  <c r="G2790" i="1"/>
  <c r="H2790" i="1" s="1"/>
  <c r="F2790" i="1"/>
  <c r="E2790" i="1"/>
  <c r="G2789" i="1"/>
  <c r="H2789" i="1" s="1"/>
  <c r="F2789" i="1"/>
  <c r="E2789" i="1"/>
  <c r="G2788" i="1"/>
  <c r="H2788" i="1" s="1"/>
  <c r="F2788" i="1"/>
  <c r="E2788" i="1"/>
  <c r="G2787" i="1"/>
  <c r="H2787" i="1" s="1"/>
  <c r="F2787" i="1"/>
  <c r="E2787" i="1"/>
  <c r="G2786" i="1"/>
  <c r="H2786" i="1" s="1"/>
  <c r="F2786" i="1"/>
  <c r="E2786" i="1"/>
  <c r="G2785" i="1"/>
  <c r="H2785" i="1" s="1"/>
  <c r="F2785" i="1"/>
  <c r="E2785" i="1"/>
  <c r="G2784" i="1"/>
  <c r="H2784" i="1" s="1"/>
  <c r="F2784" i="1"/>
  <c r="E2784" i="1"/>
  <c r="G2783" i="1"/>
  <c r="H2783" i="1" s="1"/>
  <c r="F2783" i="1"/>
  <c r="E2783" i="1"/>
  <c r="G2782" i="1"/>
  <c r="H2782" i="1" s="1"/>
  <c r="F2782" i="1"/>
  <c r="E2782" i="1"/>
  <c r="G2781" i="1"/>
  <c r="H2781" i="1" s="1"/>
  <c r="F2781" i="1"/>
  <c r="E2781" i="1"/>
  <c r="G2780" i="1"/>
  <c r="H2780" i="1" s="1"/>
  <c r="F2780" i="1"/>
  <c r="E2780" i="1"/>
  <c r="G2779" i="1"/>
  <c r="H2779" i="1" s="1"/>
  <c r="F2779" i="1"/>
  <c r="E2779" i="1"/>
  <c r="G2778" i="1"/>
  <c r="H2778" i="1" s="1"/>
  <c r="F2778" i="1"/>
  <c r="E2778" i="1"/>
  <c r="G2777" i="1"/>
  <c r="H2777" i="1" s="1"/>
  <c r="F2777" i="1"/>
  <c r="E2777" i="1"/>
  <c r="G2776" i="1"/>
  <c r="H2776" i="1" s="1"/>
  <c r="F2776" i="1"/>
  <c r="E2776" i="1"/>
  <c r="G2775" i="1"/>
  <c r="H2775" i="1" s="1"/>
  <c r="F2775" i="1"/>
  <c r="E2775" i="1"/>
  <c r="G2774" i="1"/>
  <c r="H2774" i="1" s="1"/>
  <c r="F2774" i="1"/>
  <c r="E2774" i="1"/>
  <c r="G2773" i="1"/>
  <c r="H2773" i="1" s="1"/>
  <c r="F2773" i="1"/>
  <c r="E2773" i="1"/>
  <c r="G2772" i="1"/>
  <c r="H2772" i="1" s="1"/>
  <c r="F2772" i="1"/>
  <c r="E2772" i="1"/>
  <c r="G2771" i="1"/>
  <c r="H2771" i="1" s="1"/>
  <c r="F2771" i="1"/>
  <c r="E2771" i="1"/>
  <c r="G2770" i="1"/>
  <c r="H2770" i="1" s="1"/>
  <c r="F2770" i="1"/>
  <c r="E2770" i="1"/>
  <c r="G2769" i="1"/>
  <c r="H2769" i="1" s="1"/>
  <c r="F2769" i="1"/>
  <c r="E2769" i="1"/>
  <c r="G2768" i="1"/>
  <c r="H2768" i="1" s="1"/>
  <c r="F2768" i="1"/>
  <c r="E2768" i="1"/>
  <c r="G2767" i="1"/>
  <c r="H2767" i="1" s="1"/>
  <c r="F2767" i="1"/>
  <c r="E2767" i="1"/>
  <c r="G2766" i="1"/>
  <c r="H2766" i="1" s="1"/>
  <c r="F2766" i="1"/>
  <c r="E2766" i="1"/>
  <c r="G2765" i="1"/>
  <c r="H2765" i="1" s="1"/>
  <c r="F2765" i="1"/>
  <c r="E2765" i="1"/>
  <c r="G2764" i="1"/>
  <c r="H2764" i="1" s="1"/>
  <c r="F2764" i="1"/>
  <c r="E2764" i="1"/>
  <c r="G2763" i="1"/>
  <c r="H2763" i="1" s="1"/>
  <c r="F2763" i="1"/>
  <c r="E2763" i="1"/>
  <c r="G2762" i="1"/>
  <c r="H2762" i="1" s="1"/>
  <c r="F2762" i="1"/>
  <c r="E2762" i="1"/>
  <c r="G2761" i="1"/>
  <c r="H2761" i="1" s="1"/>
  <c r="F2761" i="1"/>
  <c r="E2761" i="1"/>
  <c r="G2760" i="1"/>
  <c r="H2760" i="1" s="1"/>
  <c r="F2760" i="1"/>
  <c r="E2760" i="1"/>
  <c r="G2759" i="1"/>
  <c r="H2759" i="1" s="1"/>
  <c r="F2759" i="1"/>
  <c r="E2759" i="1"/>
  <c r="G2758" i="1"/>
  <c r="H2758" i="1" s="1"/>
  <c r="F2758" i="1"/>
  <c r="E2758" i="1"/>
  <c r="G2757" i="1"/>
  <c r="H2757" i="1" s="1"/>
  <c r="F2757" i="1"/>
  <c r="E2757" i="1"/>
  <c r="G2756" i="1"/>
  <c r="H2756" i="1" s="1"/>
  <c r="F2756" i="1"/>
  <c r="E2756" i="1"/>
  <c r="G2755" i="1"/>
  <c r="H2755" i="1" s="1"/>
  <c r="F2755" i="1"/>
  <c r="E2755" i="1"/>
  <c r="G2754" i="1"/>
  <c r="H2754" i="1" s="1"/>
  <c r="F2754" i="1"/>
  <c r="E2754" i="1"/>
  <c r="G2753" i="1"/>
  <c r="H2753" i="1" s="1"/>
  <c r="F2753" i="1"/>
  <c r="E2753" i="1"/>
  <c r="G2752" i="1"/>
  <c r="H2752" i="1" s="1"/>
  <c r="F2752" i="1"/>
  <c r="E2752" i="1"/>
  <c r="G2751" i="1"/>
  <c r="H2751" i="1" s="1"/>
  <c r="F2751" i="1"/>
  <c r="E2751" i="1"/>
  <c r="G2750" i="1"/>
  <c r="H2750" i="1" s="1"/>
  <c r="F2750" i="1"/>
  <c r="E2750" i="1"/>
  <c r="G2749" i="1"/>
  <c r="H2749" i="1" s="1"/>
  <c r="F2749" i="1"/>
  <c r="E2749" i="1"/>
  <c r="G2748" i="1"/>
  <c r="H2748" i="1" s="1"/>
  <c r="F2748" i="1"/>
  <c r="E2748" i="1"/>
  <c r="G2747" i="1"/>
  <c r="H2747" i="1" s="1"/>
  <c r="F2747" i="1"/>
  <c r="E2747" i="1"/>
  <c r="G2746" i="1"/>
  <c r="H2746" i="1" s="1"/>
  <c r="F2746" i="1"/>
  <c r="E2746" i="1"/>
  <c r="G2745" i="1"/>
  <c r="H2745" i="1" s="1"/>
  <c r="F2745" i="1"/>
  <c r="E2745" i="1"/>
  <c r="G2744" i="1"/>
  <c r="H2744" i="1" s="1"/>
  <c r="F2744" i="1"/>
  <c r="E2744" i="1"/>
  <c r="G2743" i="1"/>
  <c r="H2743" i="1" s="1"/>
  <c r="F2743" i="1"/>
  <c r="E2743" i="1"/>
  <c r="G2742" i="1"/>
  <c r="H2742" i="1" s="1"/>
  <c r="F2742" i="1"/>
  <c r="E2742" i="1"/>
  <c r="G2741" i="1"/>
  <c r="H2741" i="1" s="1"/>
  <c r="F2741" i="1"/>
  <c r="E2741" i="1"/>
  <c r="G2740" i="1"/>
  <c r="H2740" i="1" s="1"/>
  <c r="F2740" i="1"/>
  <c r="E2740" i="1"/>
  <c r="G2739" i="1"/>
  <c r="H2739" i="1" s="1"/>
  <c r="F2739" i="1"/>
  <c r="E2739" i="1"/>
  <c r="G2738" i="1"/>
  <c r="H2738" i="1" s="1"/>
  <c r="F2738" i="1"/>
  <c r="E2738" i="1"/>
  <c r="G2737" i="1"/>
  <c r="H2737" i="1" s="1"/>
  <c r="F2737" i="1"/>
  <c r="E2737" i="1"/>
  <c r="G2736" i="1"/>
  <c r="H2736" i="1" s="1"/>
  <c r="F2736" i="1"/>
  <c r="E2736" i="1"/>
  <c r="G2735" i="1"/>
  <c r="H2735" i="1" s="1"/>
  <c r="F2735" i="1"/>
  <c r="E2735" i="1"/>
  <c r="G2734" i="1"/>
  <c r="H2734" i="1" s="1"/>
  <c r="F2734" i="1"/>
  <c r="E2734" i="1"/>
  <c r="G2733" i="1"/>
  <c r="H2733" i="1" s="1"/>
  <c r="F2733" i="1"/>
  <c r="E2733" i="1"/>
  <c r="G2732" i="1"/>
  <c r="H2732" i="1" s="1"/>
  <c r="F2732" i="1"/>
  <c r="E2732" i="1"/>
  <c r="G2731" i="1"/>
  <c r="H2731" i="1" s="1"/>
  <c r="F2731" i="1"/>
  <c r="E2731" i="1"/>
  <c r="G2730" i="1"/>
  <c r="H2730" i="1" s="1"/>
  <c r="F2730" i="1"/>
  <c r="E2730" i="1"/>
  <c r="G2729" i="1"/>
  <c r="H2729" i="1" s="1"/>
  <c r="F2729" i="1"/>
  <c r="E2729" i="1"/>
  <c r="G2728" i="1"/>
  <c r="H2728" i="1" s="1"/>
  <c r="F2728" i="1"/>
  <c r="E2728" i="1"/>
  <c r="G2727" i="1"/>
  <c r="H2727" i="1" s="1"/>
  <c r="F2727" i="1"/>
  <c r="E2727" i="1"/>
  <c r="G2726" i="1"/>
  <c r="H2726" i="1" s="1"/>
  <c r="F2726" i="1"/>
  <c r="E2726" i="1"/>
  <c r="G2725" i="1"/>
  <c r="H2725" i="1" s="1"/>
  <c r="F2725" i="1"/>
  <c r="E2725" i="1"/>
  <c r="G2724" i="1"/>
  <c r="H2724" i="1" s="1"/>
  <c r="F2724" i="1"/>
  <c r="E2724" i="1"/>
  <c r="G2723" i="1"/>
  <c r="H2723" i="1" s="1"/>
  <c r="F2723" i="1"/>
  <c r="E2723" i="1"/>
  <c r="G2722" i="1"/>
  <c r="H2722" i="1" s="1"/>
  <c r="F2722" i="1"/>
  <c r="E2722" i="1"/>
  <c r="G2721" i="1"/>
  <c r="H2721" i="1" s="1"/>
  <c r="F2721" i="1"/>
  <c r="E2721" i="1"/>
  <c r="G2720" i="1"/>
  <c r="H2720" i="1" s="1"/>
  <c r="F2720" i="1"/>
  <c r="E2720" i="1"/>
  <c r="G2719" i="1"/>
  <c r="H2719" i="1" s="1"/>
  <c r="F2719" i="1"/>
  <c r="E2719" i="1"/>
  <c r="G2718" i="1"/>
  <c r="H2718" i="1" s="1"/>
  <c r="F2718" i="1"/>
  <c r="E2718" i="1"/>
  <c r="G2717" i="1"/>
  <c r="H2717" i="1" s="1"/>
  <c r="F2717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F2705" i="1"/>
  <c r="E2705" i="1"/>
  <c r="F2704" i="1"/>
  <c r="E2704" i="1"/>
  <c r="G2703" i="1"/>
  <c r="H2703" i="1" s="1"/>
  <c r="F2703" i="1"/>
  <c r="E2703" i="1"/>
  <c r="G2702" i="1"/>
  <c r="H2702" i="1" s="1"/>
  <c r="F2702" i="1"/>
  <c r="E2702" i="1"/>
  <c r="G2701" i="1"/>
  <c r="H2701" i="1" s="1"/>
  <c r="F2701" i="1"/>
  <c r="E2701" i="1"/>
  <c r="G2700" i="1"/>
  <c r="H2700" i="1" s="1"/>
  <c r="F2700" i="1"/>
  <c r="E2700" i="1"/>
  <c r="G2699" i="1"/>
  <c r="H2699" i="1" s="1"/>
  <c r="F2699" i="1"/>
  <c r="E2699" i="1"/>
  <c r="G2698" i="1"/>
  <c r="H2698" i="1" s="1"/>
  <c r="F2698" i="1"/>
  <c r="E2698" i="1"/>
  <c r="G2697" i="1"/>
  <c r="H2697" i="1" s="1"/>
  <c r="F2697" i="1"/>
  <c r="E2697" i="1"/>
  <c r="G2696" i="1"/>
  <c r="H2696" i="1" s="1"/>
  <c r="F2696" i="1"/>
  <c r="E2696" i="1"/>
  <c r="G2695" i="1"/>
  <c r="H2695" i="1" s="1"/>
  <c r="F2695" i="1"/>
  <c r="E2695" i="1"/>
  <c r="G2694" i="1"/>
  <c r="H2694" i="1" s="1"/>
  <c r="F2694" i="1"/>
  <c r="E2694" i="1"/>
  <c r="G2693" i="1"/>
  <c r="H2693" i="1" s="1"/>
  <c r="F2693" i="1"/>
  <c r="E2693" i="1"/>
  <c r="G2692" i="1"/>
  <c r="H2692" i="1" s="1"/>
  <c r="F2692" i="1"/>
  <c r="E2692" i="1"/>
  <c r="G2691" i="1"/>
  <c r="H2691" i="1" s="1"/>
  <c r="F2691" i="1"/>
  <c r="E2691" i="1"/>
  <c r="G2690" i="1"/>
  <c r="H2690" i="1" s="1"/>
  <c r="F2690" i="1"/>
  <c r="E2690" i="1"/>
  <c r="G2689" i="1"/>
  <c r="H2689" i="1" s="1"/>
  <c r="F2689" i="1"/>
  <c r="E2689" i="1"/>
  <c r="G2688" i="1"/>
  <c r="H2688" i="1" s="1"/>
  <c r="F2688" i="1"/>
  <c r="E2688" i="1"/>
  <c r="G2687" i="1"/>
  <c r="H2687" i="1" s="1"/>
  <c r="F2687" i="1"/>
  <c r="E2687" i="1"/>
  <c r="G2686" i="1"/>
  <c r="H2686" i="1" s="1"/>
  <c r="F2686" i="1"/>
  <c r="E2686" i="1"/>
  <c r="G2685" i="1"/>
  <c r="H2685" i="1" s="1"/>
  <c r="F2685" i="1"/>
  <c r="E2685" i="1"/>
  <c r="G2684" i="1"/>
  <c r="H2684" i="1" s="1"/>
  <c r="F2684" i="1"/>
  <c r="E2684" i="1"/>
  <c r="G2683" i="1"/>
  <c r="H2683" i="1" s="1"/>
  <c r="F2683" i="1"/>
  <c r="E2683" i="1"/>
  <c r="G2682" i="1"/>
  <c r="H2682" i="1" s="1"/>
  <c r="F2682" i="1"/>
  <c r="E2682" i="1"/>
  <c r="G2681" i="1"/>
  <c r="H2681" i="1" s="1"/>
  <c r="F2681" i="1"/>
  <c r="E2681" i="1"/>
  <c r="G2680" i="1"/>
  <c r="H2680" i="1" s="1"/>
  <c r="F2680" i="1"/>
  <c r="E2680" i="1"/>
  <c r="G2679" i="1"/>
  <c r="H2679" i="1" s="1"/>
  <c r="F2679" i="1"/>
  <c r="E2679" i="1"/>
  <c r="G2678" i="1"/>
  <c r="H2678" i="1" s="1"/>
  <c r="F2678" i="1"/>
  <c r="E2678" i="1"/>
  <c r="G2677" i="1"/>
  <c r="H2677" i="1" s="1"/>
  <c r="F2677" i="1"/>
  <c r="E2677" i="1"/>
  <c r="G2676" i="1"/>
  <c r="H2676" i="1" s="1"/>
  <c r="F2676" i="1"/>
  <c r="E2676" i="1"/>
  <c r="G2675" i="1"/>
  <c r="H2675" i="1" s="1"/>
  <c r="F2675" i="1"/>
  <c r="E2675" i="1"/>
  <c r="G2674" i="1"/>
  <c r="H2674" i="1" s="1"/>
  <c r="F2674" i="1"/>
  <c r="E2674" i="1"/>
  <c r="G2673" i="1"/>
  <c r="H2673" i="1" s="1"/>
  <c r="F2673" i="1"/>
  <c r="E2673" i="1"/>
  <c r="G2672" i="1"/>
  <c r="H2672" i="1" s="1"/>
  <c r="F2672" i="1"/>
  <c r="E2672" i="1"/>
  <c r="G2671" i="1"/>
  <c r="H2671" i="1" s="1"/>
  <c r="F2671" i="1"/>
  <c r="E2671" i="1"/>
  <c r="G2670" i="1"/>
  <c r="H2670" i="1" s="1"/>
  <c r="F2670" i="1"/>
  <c r="E2670" i="1"/>
  <c r="G2669" i="1"/>
  <c r="H2669" i="1" s="1"/>
  <c r="F2669" i="1"/>
  <c r="E2669" i="1"/>
  <c r="G2668" i="1"/>
  <c r="H2668" i="1" s="1"/>
  <c r="F2668" i="1"/>
  <c r="E2668" i="1"/>
  <c r="G2667" i="1"/>
  <c r="H2667" i="1" s="1"/>
  <c r="F2667" i="1"/>
  <c r="E2667" i="1"/>
  <c r="G2666" i="1"/>
  <c r="H2666" i="1" s="1"/>
  <c r="F2666" i="1"/>
  <c r="E2666" i="1"/>
  <c r="G2665" i="1"/>
  <c r="H2665" i="1" s="1"/>
  <c r="F2665" i="1"/>
  <c r="E2665" i="1"/>
  <c r="G2664" i="1"/>
  <c r="H2664" i="1" s="1"/>
  <c r="F2664" i="1"/>
  <c r="E2664" i="1"/>
  <c r="G2663" i="1"/>
  <c r="H2663" i="1" s="1"/>
  <c r="F2663" i="1"/>
  <c r="E2663" i="1"/>
  <c r="G2662" i="1"/>
  <c r="H2662" i="1" s="1"/>
  <c r="F2662" i="1"/>
  <c r="E2662" i="1"/>
  <c r="G2661" i="1"/>
  <c r="H2661" i="1" s="1"/>
  <c r="F2661" i="1"/>
  <c r="E2661" i="1"/>
  <c r="G2660" i="1"/>
  <c r="H2660" i="1" s="1"/>
  <c r="F2660" i="1"/>
  <c r="E2660" i="1"/>
  <c r="G2659" i="1"/>
  <c r="H2659" i="1" s="1"/>
  <c r="F2659" i="1"/>
  <c r="E2659" i="1"/>
  <c r="G2658" i="1"/>
  <c r="H2658" i="1" s="1"/>
  <c r="F2658" i="1"/>
  <c r="E2658" i="1"/>
  <c r="G2657" i="1"/>
  <c r="H2657" i="1" s="1"/>
  <c r="F2657" i="1"/>
  <c r="E2657" i="1"/>
  <c r="G2656" i="1"/>
  <c r="H2656" i="1" s="1"/>
  <c r="F2656" i="1"/>
  <c r="E2656" i="1"/>
  <c r="G2655" i="1"/>
  <c r="H2655" i="1" s="1"/>
  <c r="F2655" i="1"/>
  <c r="E2655" i="1"/>
  <c r="G2654" i="1"/>
  <c r="H2654" i="1" s="1"/>
  <c r="F2654" i="1"/>
  <c r="E2654" i="1"/>
  <c r="G2653" i="1"/>
  <c r="H2653" i="1" s="1"/>
  <c r="F2653" i="1"/>
  <c r="E2653" i="1"/>
  <c r="G2652" i="1"/>
  <c r="H2652" i="1" s="1"/>
  <c r="F2652" i="1"/>
  <c r="E2652" i="1"/>
  <c r="G2651" i="1"/>
  <c r="H2651" i="1" s="1"/>
  <c r="F2651" i="1"/>
  <c r="E2651" i="1"/>
  <c r="G2650" i="1"/>
  <c r="H2650" i="1" s="1"/>
  <c r="F2650" i="1"/>
  <c r="E2650" i="1"/>
  <c r="G2649" i="1"/>
  <c r="H2649" i="1" s="1"/>
  <c r="F2649" i="1"/>
  <c r="E2649" i="1"/>
  <c r="G2648" i="1"/>
  <c r="H2648" i="1" s="1"/>
  <c r="F2648" i="1"/>
  <c r="E2648" i="1"/>
  <c r="G2647" i="1"/>
  <c r="H2647" i="1" s="1"/>
  <c r="F2647" i="1"/>
  <c r="E2647" i="1"/>
  <c r="G2646" i="1"/>
  <c r="H2646" i="1" s="1"/>
  <c r="F2646" i="1"/>
  <c r="E2646" i="1"/>
  <c r="G2645" i="1"/>
  <c r="H2645" i="1" s="1"/>
  <c r="F2645" i="1"/>
  <c r="E2645" i="1"/>
  <c r="G2644" i="1"/>
  <c r="H2644" i="1" s="1"/>
  <c r="F2644" i="1"/>
  <c r="E2644" i="1"/>
  <c r="G2643" i="1"/>
  <c r="H2643" i="1" s="1"/>
  <c r="F2643" i="1"/>
  <c r="E2643" i="1"/>
  <c r="G2642" i="1"/>
  <c r="H2642" i="1" s="1"/>
  <c r="F2642" i="1"/>
  <c r="E2642" i="1"/>
  <c r="G2641" i="1"/>
  <c r="H2641" i="1" s="1"/>
  <c r="F2641" i="1"/>
  <c r="E2641" i="1"/>
  <c r="G2640" i="1"/>
  <c r="H2640" i="1" s="1"/>
  <c r="F2640" i="1"/>
  <c r="E2640" i="1"/>
  <c r="G2639" i="1"/>
  <c r="H2639" i="1" s="1"/>
  <c r="F2639" i="1"/>
  <c r="E2639" i="1"/>
  <c r="G2638" i="1"/>
  <c r="H2638" i="1" s="1"/>
  <c r="F2638" i="1"/>
  <c r="E2638" i="1"/>
  <c r="G2637" i="1"/>
  <c r="H2637" i="1" s="1"/>
  <c r="F2637" i="1"/>
  <c r="E2637" i="1"/>
  <c r="G2636" i="1"/>
  <c r="H2636" i="1" s="1"/>
  <c r="F2636" i="1"/>
  <c r="E2636" i="1"/>
  <c r="G2635" i="1"/>
  <c r="H2635" i="1" s="1"/>
  <c r="F2635" i="1"/>
  <c r="E2635" i="1"/>
  <c r="G2634" i="1"/>
  <c r="H2634" i="1" s="1"/>
  <c r="F2634" i="1"/>
  <c r="E2634" i="1"/>
  <c r="G2633" i="1"/>
  <c r="H2633" i="1" s="1"/>
  <c r="F2633" i="1"/>
  <c r="E2633" i="1"/>
  <c r="G2632" i="1"/>
  <c r="H2632" i="1" s="1"/>
  <c r="F2632" i="1"/>
  <c r="E2632" i="1"/>
  <c r="G2631" i="1"/>
  <c r="H2631" i="1" s="1"/>
  <c r="F2631" i="1"/>
  <c r="E2631" i="1"/>
  <c r="G2630" i="1"/>
  <c r="H2630" i="1" s="1"/>
  <c r="F2630" i="1"/>
  <c r="E2630" i="1"/>
  <c r="G2629" i="1"/>
  <c r="H2629" i="1" s="1"/>
  <c r="F2629" i="1"/>
  <c r="E2629" i="1"/>
  <c r="G2628" i="1"/>
  <c r="H2628" i="1" s="1"/>
  <c r="F2628" i="1"/>
  <c r="E2628" i="1"/>
  <c r="G2627" i="1"/>
  <c r="H2627" i="1" s="1"/>
  <c r="F2627" i="1"/>
  <c r="E2627" i="1"/>
  <c r="G2626" i="1"/>
  <c r="H2626" i="1" s="1"/>
  <c r="F2626" i="1"/>
  <c r="E2626" i="1"/>
  <c r="G2625" i="1"/>
  <c r="H2625" i="1" s="1"/>
  <c r="F2625" i="1"/>
  <c r="E2625" i="1"/>
  <c r="G2624" i="1"/>
  <c r="H2624" i="1" s="1"/>
  <c r="F2624" i="1"/>
  <c r="E2624" i="1"/>
  <c r="G2623" i="1"/>
  <c r="H2623" i="1" s="1"/>
  <c r="F2623" i="1"/>
  <c r="E2623" i="1"/>
  <c r="G2622" i="1"/>
  <c r="H2622" i="1" s="1"/>
  <c r="F2622" i="1"/>
  <c r="E2622" i="1"/>
  <c r="G2621" i="1"/>
  <c r="H2621" i="1" s="1"/>
  <c r="F2621" i="1"/>
  <c r="E2621" i="1"/>
  <c r="G2620" i="1"/>
  <c r="H2620" i="1" s="1"/>
  <c r="F2620" i="1"/>
  <c r="E2620" i="1"/>
  <c r="G2619" i="1"/>
  <c r="H2619" i="1" s="1"/>
  <c r="F2619" i="1"/>
  <c r="E2619" i="1"/>
  <c r="G2618" i="1"/>
  <c r="H2618" i="1" s="1"/>
  <c r="F2618" i="1"/>
  <c r="E2618" i="1"/>
  <c r="G2617" i="1"/>
  <c r="H2617" i="1" s="1"/>
  <c r="F2617" i="1"/>
  <c r="E2617" i="1"/>
  <c r="G2616" i="1"/>
  <c r="H2616" i="1" s="1"/>
  <c r="F2616" i="1"/>
  <c r="E2616" i="1"/>
  <c r="G2615" i="1"/>
  <c r="H2615" i="1" s="1"/>
  <c r="F2615" i="1"/>
  <c r="E2615" i="1"/>
  <c r="G2614" i="1"/>
  <c r="H2614" i="1" s="1"/>
  <c r="F2614" i="1"/>
  <c r="E2614" i="1"/>
  <c r="G2613" i="1"/>
  <c r="H2613" i="1" s="1"/>
  <c r="F2613" i="1"/>
  <c r="E2613" i="1"/>
  <c r="G2612" i="1"/>
  <c r="H2612" i="1" s="1"/>
  <c r="F2612" i="1"/>
  <c r="E2612" i="1"/>
  <c r="G2611" i="1"/>
  <c r="H2611" i="1" s="1"/>
  <c r="F2611" i="1"/>
  <c r="E2611" i="1"/>
  <c r="G2610" i="1"/>
  <c r="H2610" i="1" s="1"/>
  <c r="F2610" i="1"/>
  <c r="E2610" i="1"/>
  <c r="G2609" i="1"/>
  <c r="H2609" i="1" s="1"/>
  <c r="F2609" i="1"/>
  <c r="E2609" i="1"/>
  <c r="G2608" i="1"/>
  <c r="H2608" i="1" s="1"/>
  <c r="F2608" i="1"/>
  <c r="E2608" i="1"/>
  <c r="G2607" i="1"/>
  <c r="H2607" i="1" s="1"/>
  <c r="F2607" i="1"/>
  <c r="E2607" i="1"/>
  <c r="G2606" i="1"/>
  <c r="H2606" i="1" s="1"/>
  <c r="F2606" i="1"/>
  <c r="E2606" i="1"/>
  <c r="G2605" i="1"/>
  <c r="H2605" i="1" s="1"/>
  <c r="F2605" i="1"/>
  <c r="E2605" i="1"/>
  <c r="G2604" i="1"/>
  <c r="H2604" i="1" s="1"/>
  <c r="F2604" i="1"/>
  <c r="E2604" i="1"/>
  <c r="G2603" i="1"/>
  <c r="H2603" i="1" s="1"/>
  <c r="F2603" i="1"/>
  <c r="E2603" i="1"/>
  <c r="G2602" i="1"/>
  <c r="H2602" i="1" s="1"/>
  <c r="F2602" i="1"/>
  <c r="E2602" i="1"/>
  <c r="G2601" i="1"/>
  <c r="H2601" i="1" s="1"/>
  <c r="F2601" i="1"/>
  <c r="E2601" i="1"/>
  <c r="G2600" i="1"/>
  <c r="H2600" i="1" s="1"/>
  <c r="F2600" i="1"/>
  <c r="E2600" i="1"/>
  <c r="G2599" i="1"/>
  <c r="H2599" i="1" s="1"/>
  <c r="F2599" i="1"/>
  <c r="E2599" i="1"/>
  <c r="G2598" i="1"/>
  <c r="H2598" i="1" s="1"/>
  <c r="F2598" i="1"/>
  <c r="E2598" i="1"/>
  <c r="G2597" i="1"/>
  <c r="H2597" i="1" s="1"/>
  <c r="F2597" i="1"/>
  <c r="E2597" i="1"/>
  <c r="G2596" i="1"/>
  <c r="H2596" i="1" s="1"/>
  <c r="F2596" i="1"/>
  <c r="E2596" i="1"/>
  <c r="G2595" i="1"/>
  <c r="H2595" i="1" s="1"/>
  <c r="F2595" i="1"/>
  <c r="E2595" i="1"/>
  <c r="G2594" i="1"/>
  <c r="H2594" i="1" s="1"/>
  <c r="F2594" i="1"/>
  <c r="E2594" i="1"/>
  <c r="G2593" i="1"/>
  <c r="H2593" i="1" s="1"/>
  <c r="F2593" i="1"/>
  <c r="E2593" i="1"/>
  <c r="G2592" i="1"/>
  <c r="H2592" i="1" s="1"/>
  <c r="F2592" i="1"/>
  <c r="E2592" i="1"/>
  <c r="G2591" i="1"/>
  <c r="H2591" i="1" s="1"/>
  <c r="F2591" i="1"/>
  <c r="E2591" i="1"/>
  <c r="G2590" i="1"/>
  <c r="H2590" i="1" s="1"/>
  <c r="F2590" i="1"/>
  <c r="E2590" i="1"/>
  <c r="G2589" i="1"/>
  <c r="H2589" i="1" s="1"/>
  <c r="F2589" i="1"/>
  <c r="E2589" i="1"/>
  <c r="G2588" i="1"/>
  <c r="H2588" i="1" s="1"/>
  <c r="F2588" i="1"/>
  <c r="E2588" i="1"/>
  <c r="G2587" i="1"/>
  <c r="H2587" i="1" s="1"/>
  <c r="F2587" i="1"/>
  <c r="E2587" i="1"/>
  <c r="G2586" i="1"/>
  <c r="H2586" i="1" s="1"/>
  <c r="F2586" i="1"/>
  <c r="E2586" i="1"/>
  <c r="G2585" i="1"/>
  <c r="H2585" i="1" s="1"/>
  <c r="F2585" i="1"/>
  <c r="E2585" i="1"/>
  <c r="G2584" i="1"/>
  <c r="H2584" i="1" s="1"/>
  <c r="F2584" i="1"/>
  <c r="E2584" i="1"/>
  <c r="G2583" i="1"/>
  <c r="H2583" i="1" s="1"/>
  <c r="F2583" i="1"/>
  <c r="E2583" i="1"/>
  <c r="G2582" i="1"/>
  <c r="H2582" i="1" s="1"/>
  <c r="F2582" i="1"/>
  <c r="E2582" i="1"/>
  <c r="G2581" i="1"/>
  <c r="H2581" i="1" s="1"/>
  <c r="F2581" i="1"/>
  <c r="E2581" i="1"/>
  <c r="G2580" i="1"/>
  <c r="H2580" i="1" s="1"/>
  <c r="F2580" i="1"/>
  <c r="E2580" i="1"/>
  <c r="G2579" i="1"/>
  <c r="H2579" i="1" s="1"/>
  <c r="F2579" i="1"/>
  <c r="E2579" i="1"/>
  <c r="G2578" i="1"/>
  <c r="H2578" i="1" s="1"/>
  <c r="F2578" i="1"/>
  <c r="E2578" i="1"/>
  <c r="G2577" i="1"/>
  <c r="H2577" i="1" s="1"/>
  <c r="F2577" i="1"/>
  <c r="E2577" i="1"/>
  <c r="G2576" i="1"/>
  <c r="H2576" i="1" s="1"/>
  <c r="F2576" i="1"/>
  <c r="E2576" i="1"/>
  <c r="G2575" i="1"/>
  <c r="H2575" i="1" s="1"/>
  <c r="F2575" i="1"/>
  <c r="E2575" i="1"/>
  <c r="G2574" i="1"/>
  <c r="H2574" i="1" s="1"/>
  <c r="F2574" i="1"/>
  <c r="E2574" i="1"/>
  <c r="G2573" i="1"/>
  <c r="H2573" i="1" s="1"/>
  <c r="F2573" i="1"/>
  <c r="E2573" i="1"/>
  <c r="G2572" i="1"/>
  <c r="H2572" i="1" s="1"/>
  <c r="F2572" i="1"/>
  <c r="E2572" i="1"/>
  <c r="G2571" i="1"/>
  <c r="H2571" i="1" s="1"/>
  <c r="F2571" i="1"/>
  <c r="E2571" i="1"/>
  <c r="G2570" i="1"/>
  <c r="H2570" i="1" s="1"/>
  <c r="F2570" i="1"/>
  <c r="E2570" i="1"/>
  <c r="G2569" i="1"/>
  <c r="H2569" i="1" s="1"/>
  <c r="F2569" i="1"/>
  <c r="E2569" i="1"/>
  <c r="G2568" i="1"/>
  <c r="H2568" i="1" s="1"/>
  <c r="F2568" i="1"/>
  <c r="E2568" i="1"/>
  <c r="G2567" i="1"/>
  <c r="H2567" i="1" s="1"/>
  <c r="F2567" i="1"/>
  <c r="E2567" i="1"/>
  <c r="G2566" i="1"/>
  <c r="H2566" i="1" s="1"/>
  <c r="F2566" i="1"/>
  <c r="E2566" i="1"/>
  <c r="G2565" i="1"/>
  <c r="H2565" i="1" s="1"/>
  <c r="F2565" i="1"/>
  <c r="E2565" i="1"/>
  <c r="G2564" i="1"/>
  <c r="H2564" i="1" s="1"/>
  <c r="F2564" i="1"/>
  <c r="E2564" i="1"/>
  <c r="G2563" i="1"/>
  <c r="H2563" i="1" s="1"/>
  <c r="F2563" i="1"/>
  <c r="E2563" i="1"/>
  <c r="G2562" i="1"/>
  <c r="H2562" i="1" s="1"/>
  <c r="F2562" i="1"/>
  <c r="E2562" i="1"/>
  <c r="G2561" i="1"/>
  <c r="H2561" i="1" s="1"/>
  <c r="F2561" i="1"/>
  <c r="E2561" i="1"/>
  <c r="G2560" i="1"/>
  <c r="H2560" i="1" s="1"/>
  <c r="F2560" i="1"/>
  <c r="E2560" i="1"/>
  <c r="G2559" i="1"/>
  <c r="H2559" i="1" s="1"/>
  <c r="F2559" i="1"/>
  <c r="E2559" i="1"/>
  <c r="G2558" i="1"/>
  <c r="H2558" i="1" s="1"/>
  <c r="F2558" i="1"/>
  <c r="E2558" i="1"/>
  <c r="G2557" i="1"/>
  <c r="H2557" i="1" s="1"/>
  <c r="F2557" i="1"/>
  <c r="E2557" i="1"/>
  <c r="G2556" i="1"/>
  <c r="H2556" i="1" s="1"/>
  <c r="F2556" i="1"/>
  <c r="E2556" i="1"/>
  <c r="G2555" i="1"/>
  <c r="H2555" i="1" s="1"/>
  <c r="F2555" i="1"/>
  <c r="E2555" i="1"/>
  <c r="G2554" i="1"/>
  <c r="H2554" i="1" s="1"/>
  <c r="F2554" i="1"/>
  <c r="E2554" i="1"/>
  <c r="G2553" i="1"/>
  <c r="H2553" i="1" s="1"/>
  <c r="F2553" i="1"/>
  <c r="E2553" i="1"/>
  <c r="G2552" i="1"/>
  <c r="H2552" i="1" s="1"/>
  <c r="F2552" i="1"/>
  <c r="E2552" i="1"/>
  <c r="G2551" i="1"/>
  <c r="H2551" i="1" s="1"/>
  <c r="F2551" i="1"/>
  <c r="E2551" i="1"/>
  <c r="G2550" i="1"/>
  <c r="H2550" i="1" s="1"/>
  <c r="F2550" i="1"/>
  <c r="E2550" i="1"/>
  <c r="G2549" i="1"/>
  <c r="H2549" i="1" s="1"/>
  <c r="F2549" i="1"/>
  <c r="E2549" i="1"/>
  <c r="G2548" i="1"/>
  <c r="H2548" i="1" s="1"/>
  <c r="F2548" i="1"/>
  <c r="E2548" i="1"/>
  <c r="G2547" i="1"/>
  <c r="H2547" i="1" s="1"/>
  <c r="F2547" i="1"/>
  <c r="E2547" i="1"/>
  <c r="G2546" i="1"/>
  <c r="H2546" i="1" s="1"/>
  <c r="F2546" i="1"/>
  <c r="E2546" i="1"/>
  <c r="G2545" i="1"/>
  <c r="H2545" i="1" s="1"/>
  <c r="F2545" i="1"/>
  <c r="E2545" i="1"/>
  <c r="G2544" i="1"/>
  <c r="H2544" i="1" s="1"/>
  <c r="F2544" i="1"/>
  <c r="E2544" i="1"/>
  <c r="G2543" i="1"/>
  <c r="H2543" i="1" s="1"/>
  <c r="F2543" i="1"/>
  <c r="E2543" i="1"/>
  <c r="G2542" i="1"/>
  <c r="H2542" i="1" s="1"/>
  <c r="F2542" i="1"/>
  <c r="E2542" i="1"/>
  <c r="G2541" i="1"/>
  <c r="H2541" i="1" s="1"/>
  <c r="F2541" i="1"/>
  <c r="E2541" i="1"/>
  <c r="G2540" i="1"/>
  <c r="H2540" i="1" s="1"/>
  <c r="F2540" i="1"/>
  <c r="E2540" i="1"/>
  <c r="G2539" i="1"/>
  <c r="H2539" i="1" s="1"/>
  <c r="F2539" i="1"/>
  <c r="E2539" i="1"/>
  <c r="G2538" i="1"/>
  <c r="H2538" i="1" s="1"/>
  <c r="F2538" i="1"/>
  <c r="E2538" i="1"/>
  <c r="G2537" i="1"/>
  <c r="H2537" i="1" s="1"/>
  <c r="F2537" i="1"/>
  <c r="E2537" i="1"/>
  <c r="G2536" i="1"/>
  <c r="H2536" i="1" s="1"/>
  <c r="F2536" i="1"/>
  <c r="E2536" i="1"/>
  <c r="G2535" i="1"/>
  <c r="H2535" i="1" s="1"/>
  <c r="F2535" i="1"/>
  <c r="E2535" i="1"/>
  <c r="G2534" i="1"/>
  <c r="H2534" i="1" s="1"/>
  <c r="F2534" i="1"/>
  <c r="E2534" i="1"/>
  <c r="G2533" i="1"/>
  <c r="H2533" i="1" s="1"/>
  <c r="F2533" i="1"/>
  <c r="E2533" i="1"/>
  <c r="G2532" i="1"/>
  <c r="H2532" i="1" s="1"/>
  <c r="F2532" i="1"/>
  <c r="E2532" i="1"/>
  <c r="G2531" i="1"/>
  <c r="H2531" i="1" s="1"/>
  <c r="F2531" i="1"/>
  <c r="E2531" i="1"/>
  <c r="G2530" i="1"/>
  <c r="H2530" i="1" s="1"/>
  <c r="F2530" i="1"/>
  <c r="E2530" i="1"/>
  <c r="G2529" i="1"/>
  <c r="H2529" i="1" s="1"/>
  <c r="F2529" i="1"/>
  <c r="E2529" i="1"/>
  <c r="G2528" i="1"/>
  <c r="H2528" i="1" s="1"/>
  <c r="F2528" i="1"/>
  <c r="E2528" i="1"/>
  <c r="G2527" i="1"/>
  <c r="H2527" i="1" s="1"/>
  <c r="F2527" i="1"/>
  <c r="E2527" i="1"/>
  <c r="G2526" i="1"/>
  <c r="H2526" i="1" s="1"/>
  <c r="F2526" i="1"/>
  <c r="E2526" i="1"/>
  <c r="G2525" i="1"/>
  <c r="H2525" i="1" s="1"/>
  <c r="F2525" i="1"/>
  <c r="E2525" i="1"/>
  <c r="G2524" i="1"/>
  <c r="H2524" i="1" s="1"/>
  <c r="F2524" i="1"/>
  <c r="E2524" i="1"/>
  <c r="G2523" i="1"/>
  <c r="H2523" i="1" s="1"/>
  <c r="F2523" i="1"/>
  <c r="E2523" i="1"/>
  <c r="G2522" i="1"/>
  <c r="H2522" i="1" s="1"/>
  <c r="F2522" i="1"/>
  <c r="E2522" i="1"/>
  <c r="G2521" i="1"/>
  <c r="H2521" i="1" s="1"/>
  <c r="F2521" i="1"/>
  <c r="E2521" i="1"/>
  <c r="G2520" i="1"/>
  <c r="H2520" i="1" s="1"/>
  <c r="F2520" i="1"/>
  <c r="E2520" i="1"/>
  <c r="G2519" i="1"/>
  <c r="H2519" i="1" s="1"/>
  <c r="F2519" i="1"/>
  <c r="E2519" i="1"/>
  <c r="G2518" i="1"/>
  <c r="H2518" i="1" s="1"/>
  <c r="F2518" i="1"/>
  <c r="E2518" i="1"/>
  <c r="G2517" i="1"/>
  <c r="H2517" i="1" s="1"/>
  <c r="F2517" i="1"/>
  <c r="E2517" i="1"/>
  <c r="G2516" i="1"/>
  <c r="H2516" i="1" s="1"/>
  <c r="F2516" i="1"/>
  <c r="E2516" i="1"/>
  <c r="G2515" i="1"/>
  <c r="H2515" i="1" s="1"/>
  <c r="F2515" i="1"/>
  <c r="E2515" i="1"/>
  <c r="G2514" i="1"/>
  <c r="H2514" i="1" s="1"/>
  <c r="F2514" i="1"/>
  <c r="E2514" i="1"/>
  <c r="G2513" i="1"/>
  <c r="H2513" i="1" s="1"/>
  <c r="F2513" i="1"/>
  <c r="E2513" i="1"/>
  <c r="G2512" i="1"/>
  <c r="H2512" i="1" s="1"/>
  <c r="F2512" i="1"/>
  <c r="E2512" i="1"/>
  <c r="G2511" i="1"/>
  <c r="H2511" i="1" s="1"/>
  <c r="F2511" i="1"/>
  <c r="E2511" i="1"/>
  <c r="G2510" i="1"/>
  <c r="H2510" i="1" s="1"/>
  <c r="F2510" i="1"/>
  <c r="E2510" i="1"/>
  <c r="G2509" i="1"/>
  <c r="H2509" i="1" s="1"/>
  <c r="F2509" i="1"/>
  <c r="E2509" i="1"/>
  <c r="G2508" i="1"/>
  <c r="H2508" i="1" s="1"/>
  <c r="F2508" i="1"/>
  <c r="E2508" i="1"/>
  <c r="G2507" i="1"/>
  <c r="H2507" i="1" s="1"/>
  <c r="F2507" i="1"/>
  <c r="E2507" i="1"/>
  <c r="G2506" i="1"/>
  <c r="H2506" i="1" s="1"/>
  <c r="F2506" i="1"/>
  <c r="E2506" i="1"/>
  <c r="G2505" i="1"/>
  <c r="H2505" i="1" s="1"/>
  <c r="F2505" i="1"/>
  <c r="E2505" i="1"/>
  <c r="G2504" i="1"/>
  <c r="H2504" i="1" s="1"/>
  <c r="F2504" i="1"/>
  <c r="E2504" i="1"/>
  <c r="G2503" i="1"/>
  <c r="H2503" i="1" s="1"/>
  <c r="F2503" i="1"/>
  <c r="E2503" i="1"/>
  <c r="G2502" i="1"/>
  <c r="H2502" i="1" s="1"/>
  <c r="F2502" i="1"/>
  <c r="E2502" i="1"/>
  <c r="G2501" i="1"/>
  <c r="H2501" i="1" s="1"/>
  <c r="F2501" i="1"/>
  <c r="E2501" i="1"/>
  <c r="G2500" i="1"/>
  <c r="H2500" i="1" s="1"/>
  <c r="F2500" i="1"/>
  <c r="E2500" i="1"/>
  <c r="G2499" i="1"/>
  <c r="H2499" i="1" s="1"/>
  <c r="F2499" i="1"/>
  <c r="E2499" i="1"/>
  <c r="G2498" i="1"/>
  <c r="H2498" i="1" s="1"/>
  <c r="F2498" i="1"/>
  <c r="E2498" i="1"/>
  <c r="G2497" i="1"/>
  <c r="H2497" i="1" s="1"/>
  <c r="F2497" i="1"/>
  <c r="E2497" i="1"/>
  <c r="G2496" i="1"/>
  <c r="H2496" i="1" s="1"/>
  <c r="F2496" i="1"/>
  <c r="E2496" i="1"/>
  <c r="G2495" i="1"/>
  <c r="H2495" i="1" s="1"/>
  <c r="F2495" i="1"/>
  <c r="E2495" i="1"/>
  <c r="G2494" i="1"/>
  <c r="H2494" i="1" s="1"/>
  <c r="F2494" i="1"/>
  <c r="E2494" i="1"/>
  <c r="G2493" i="1"/>
  <c r="H2493" i="1" s="1"/>
  <c r="F2493" i="1"/>
  <c r="E2493" i="1"/>
  <c r="G2492" i="1"/>
  <c r="H2492" i="1" s="1"/>
  <c r="F2492" i="1"/>
  <c r="E2492" i="1"/>
  <c r="G2491" i="1"/>
  <c r="H2491" i="1" s="1"/>
  <c r="F2491" i="1"/>
  <c r="E2491" i="1"/>
  <c r="G2490" i="1"/>
  <c r="H2490" i="1" s="1"/>
  <c r="F2490" i="1"/>
  <c r="E2490" i="1"/>
  <c r="G2489" i="1"/>
  <c r="H2489" i="1" s="1"/>
  <c r="F2489" i="1"/>
  <c r="E2489" i="1"/>
  <c r="G2488" i="1"/>
  <c r="H2488" i="1" s="1"/>
  <c r="F2488" i="1"/>
  <c r="E2488" i="1"/>
  <c r="G2487" i="1"/>
  <c r="H2487" i="1" s="1"/>
  <c r="F2487" i="1"/>
  <c r="E2487" i="1"/>
  <c r="G2486" i="1"/>
  <c r="H2486" i="1" s="1"/>
  <c r="F2486" i="1"/>
  <c r="E2486" i="1"/>
  <c r="G2485" i="1"/>
  <c r="H2485" i="1" s="1"/>
  <c r="F2485" i="1"/>
  <c r="E2485" i="1"/>
  <c r="G2484" i="1"/>
  <c r="H2484" i="1" s="1"/>
  <c r="F2484" i="1"/>
  <c r="E2484" i="1"/>
  <c r="G2483" i="1"/>
  <c r="H2483" i="1" s="1"/>
  <c r="F2483" i="1"/>
  <c r="E2483" i="1"/>
  <c r="G2482" i="1"/>
  <c r="H2482" i="1" s="1"/>
  <c r="F2482" i="1"/>
  <c r="E2482" i="1"/>
  <c r="G2481" i="1"/>
  <c r="H2481" i="1" s="1"/>
  <c r="F2481" i="1"/>
  <c r="E2481" i="1"/>
  <c r="G2480" i="1"/>
  <c r="H2480" i="1" s="1"/>
  <c r="F2480" i="1"/>
  <c r="E2480" i="1"/>
  <c r="G2479" i="1"/>
  <c r="H2479" i="1" s="1"/>
  <c r="F2479" i="1"/>
  <c r="E2479" i="1"/>
  <c r="G2478" i="1"/>
  <c r="H2478" i="1" s="1"/>
  <c r="F2478" i="1"/>
  <c r="E2478" i="1"/>
  <c r="G2477" i="1"/>
  <c r="H2477" i="1" s="1"/>
  <c r="F2477" i="1"/>
  <c r="E2477" i="1"/>
  <c r="G2476" i="1"/>
  <c r="H2476" i="1" s="1"/>
  <c r="F2476" i="1"/>
  <c r="E2476" i="1"/>
  <c r="G2475" i="1"/>
  <c r="H2475" i="1" s="1"/>
  <c r="F2475" i="1"/>
  <c r="E2475" i="1"/>
  <c r="G2474" i="1"/>
  <c r="H2474" i="1" s="1"/>
  <c r="F2474" i="1"/>
  <c r="E2474" i="1"/>
  <c r="G2473" i="1"/>
  <c r="H2473" i="1" s="1"/>
  <c r="F2473" i="1"/>
  <c r="E2473" i="1"/>
  <c r="G2472" i="1"/>
  <c r="H2472" i="1" s="1"/>
  <c r="F2472" i="1"/>
  <c r="E2472" i="1"/>
  <c r="G2471" i="1"/>
  <c r="H2471" i="1" s="1"/>
  <c r="F2471" i="1"/>
  <c r="E2471" i="1"/>
  <c r="G2470" i="1"/>
  <c r="H2470" i="1" s="1"/>
  <c r="F2470" i="1"/>
  <c r="E2470" i="1"/>
  <c r="G2469" i="1"/>
  <c r="H2469" i="1" s="1"/>
  <c r="F2469" i="1"/>
  <c r="E2469" i="1"/>
  <c r="G2468" i="1"/>
  <c r="H2468" i="1" s="1"/>
  <c r="F2468" i="1"/>
  <c r="E2468" i="1"/>
  <c r="G2467" i="1"/>
  <c r="H2467" i="1" s="1"/>
  <c r="F2467" i="1"/>
  <c r="E2467" i="1"/>
  <c r="G2466" i="1"/>
  <c r="H2466" i="1" s="1"/>
  <c r="F2466" i="1"/>
  <c r="E2466" i="1"/>
  <c r="G2465" i="1"/>
  <c r="H2465" i="1" s="1"/>
  <c r="F2465" i="1"/>
  <c r="E2465" i="1"/>
  <c r="G2464" i="1"/>
  <c r="H2464" i="1" s="1"/>
  <c r="F2464" i="1"/>
  <c r="E2464" i="1"/>
  <c r="G2463" i="1"/>
  <c r="H2463" i="1" s="1"/>
  <c r="F2463" i="1"/>
  <c r="E2463" i="1"/>
  <c r="G2462" i="1"/>
  <c r="H2462" i="1" s="1"/>
  <c r="F2462" i="1"/>
  <c r="E2462" i="1"/>
  <c r="G2461" i="1"/>
  <c r="H2461" i="1" s="1"/>
  <c r="F2461" i="1"/>
  <c r="E2461" i="1"/>
  <c r="G2460" i="1"/>
  <c r="H2460" i="1" s="1"/>
  <c r="F2460" i="1"/>
  <c r="E2460" i="1"/>
  <c r="G2459" i="1"/>
  <c r="H2459" i="1" s="1"/>
  <c r="F2459" i="1"/>
  <c r="E2459" i="1"/>
  <c r="G2458" i="1"/>
  <c r="H2458" i="1" s="1"/>
  <c r="F2458" i="1"/>
  <c r="E2458" i="1"/>
  <c r="G2457" i="1"/>
  <c r="H2457" i="1" s="1"/>
  <c r="F2457" i="1"/>
  <c r="E2457" i="1"/>
  <c r="G2456" i="1"/>
  <c r="H2456" i="1" s="1"/>
  <c r="F2456" i="1"/>
  <c r="E2456" i="1"/>
  <c r="G2455" i="1"/>
  <c r="H2455" i="1" s="1"/>
  <c r="F2455" i="1"/>
  <c r="E2455" i="1"/>
  <c r="G2454" i="1"/>
  <c r="H2454" i="1" s="1"/>
  <c r="F2454" i="1"/>
  <c r="E2454" i="1"/>
  <c r="G2453" i="1"/>
  <c r="H2453" i="1" s="1"/>
  <c r="F2453" i="1"/>
  <c r="E2453" i="1"/>
  <c r="G2452" i="1"/>
  <c r="H2452" i="1" s="1"/>
  <c r="F2452" i="1"/>
  <c r="E2452" i="1"/>
  <c r="G2451" i="1"/>
  <c r="H2451" i="1" s="1"/>
  <c r="F2451" i="1"/>
  <c r="E2451" i="1"/>
  <c r="G2450" i="1"/>
  <c r="H2450" i="1" s="1"/>
  <c r="F2450" i="1"/>
  <c r="E2450" i="1"/>
  <c r="G2449" i="1"/>
  <c r="H2449" i="1" s="1"/>
  <c r="F2449" i="1"/>
  <c r="E2449" i="1"/>
  <c r="G2448" i="1"/>
  <c r="H2448" i="1" s="1"/>
  <c r="F2448" i="1"/>
  <c r="E2448" i="1"/>
  <c r="G2447" i="1"/>
  <c r="H2447" i="1" s="1"/>
  <c r="F2447" i="1"/>
  <c r="E2447" i="1"/>
  <c r="G2446" i="1"/>
  <c r="H2446" i="1" s="1"/>
  <c r="F2446" i="1"/>
  <c r="E2446" i="1"/>
  <c r="G2445" i="1"/>
  <c r="H2445" i="1" s="1"/>
  <c r="F2445" i="1"/>
  <c r="E2445" i="1"/>
  <c r="G2444" i="1"/>
  <c r="H2444" i="1" s="1"/>
  <c r="F2444" i="1"/>
  <c r="E2444" i="1"/>
  <c r="G2443" i="1"/>
  <c r="H2443" i="1" s="1"/>
  <c r="F2443" i="1"/>
  <c r="E2443" i="1"/>
  <c r="G2442" i="1"/>
  <c r="H2442" i="1" s="1"/>
  <c r="F2442" i="1"/>
  <c r="E2442" i="1"/>
  <c r="G2441" i="1"/>
  <c r="H2441" i="1" s="1"/>
  <c r="F2441" i="1"/>
  <c r="E2441" i="1"/>
  <c r="G2440" i="1"/>
  <c r="H2440" i="1" s="1"/>
  <c r="F2440" i="1"/>
  <c r="E2440" i="1"/>
  <c r="G2439" i="1"/>
  <c r="H2439" i="1" s="1"/>
  <c r="F2439" i="1"/>
  <c r="E2439" i="1"/>
  <c r="G2438" i="1"/>
  <c r="H2438" i="1" s="1"/>
  <c r="F2438" i="1"/>
  <c r="E2438" i="1"/>
  <c r="G2437" i="1"/>
  <c r="H2437" i="1" s="1"/>
  <c r="F2437" i="1"/>
  <c r="E2437" i="1"/>
  <c r="G2436" i="1"/>
  <c r="H2436" i="1" s="1"/>
  <c r="F2436" i="1"/>
  <c r="E2436" i="1"/>
  <c r="G2435" i="1"/>
  <c r="H2435" i="1" s="1"/>
  <c r="F2435" i="1"/>
  <c r="E2435" i="1"/>
  <c r="G2434" i="1"/>
  <c r="H2434" i="1" s="1"/>
  <c r="F2434" i="1"/>
  <c r="E2434" i="1"/>
  <c r="G2433" i="1"/>
  <c r="H2433" i="1" s="1"/>
  <c r="F2433" i="1"/>
  <c r="E2433" i="1"/>
  <c r="G2432" i="1"/>
  <c r="H2432" i="1" s="1"/>
  <c r="F2432" i="1"/>
  <c r="E2432" i="1"/>
  <c r="G2431" i="1"/>
  <c r="H2431" i="1" s="1"/>
  <c r="F2431" i="1"/>
  <c r="E2431" i="1"/>
  <c r="G2430" i="1"/>
  <c r="H2430" i="1" s="1"/>
  <c r="F2430" i="1"/>
  <c r="E2430" i="1"/>
  <c r="G2429" i="1"/>
  <c r="H2429" i="1" s="1"/>
  <c r="F2429" i="1"/>
  <c r="E2429" i="1"/>
  <c r="G2428" i="1"/>
  <c r="H2428" i="1" s="1"/>
  <c r="F2428" i="1"/>
  <c r="E2428" i="1"/>
  <c r="G2427" i="1"/>
  <c r="H2427" i="1" s="1"/>
  <c r="F2427" i="1"/>
  <c r="E2427" i="1"/>
  <c r="G2426" i="1"/>
  <c r="H2426" i="1" s="1"/>
  <c r="F2426" i="1"/>
  <c r="E2426" i="1"/>
  <c r="G2425" i="1"/>
  <c r="H2425" i="1" s="1"/>
  <c r="F2425" i="1"/>
  <c r="E2425" i="1"/>
  <c r="G2424" i="1"/>
  <c r="H2424" i="1" s="1"/>
  <c r="F2424" i="1"/>
  <c r="E2424" i="1"/>
  <c r="G2423" i="1"/>
  <c r="H2423" i="1" s="1"/>
  <c r="F2423" i="1"/>
  <c r="E2423" i="1"/>
  <c r="G2422" i="1"/>
  <c r="H2422" i="1" s="1"/>
  <c r="F2422" i="1"/>
  <c r="E2422" i="1"/>
  <c r="G2421" i="1"/>
  <c r="H2421" i="1" s="1"/>
  <c r="F2421" i="1"/>
  <c r="E2421" i="1"/>
  <c r="G2420" i="1"/>
  <c r="H2420" i="1" s="1"/>
  <c r="F2420" i="1"/>
  <c r="E2420" i="1"/>
  <c r="G2419" i="1"/>
  <c r="H2419" i="1" s="1"/>
  <c r="F2419" i="1"/>
  <c r="E2419" i="1"/>
  <c r="G2418" i="1"/>
  <c r="H2418" i="1" s="1"/>
  <c r="F2418" i="1"/>
  <c r="E2418" i="1"/>
  <c r="G2417" i="1"/>
  <c r="H2417" i="1" s="1"/>
  <c r="F2417" i="1"/>
  <c r="E2417" i="1"/>
  <c r="G2416" i="1"/>
  <c r="H2416" i="1" s="1"/>
  <c r="F2416" i="1"/>
  <c r="E2416" i="1"/>
  <c r="G2415" i="1"/>
  <c r="H2415" i="1" s="1"/>
  <c r="F2415" i="1"/>
  <c r="E2415" i="1"/>
  <c r="G2414" i="1"/>
  <c r="H2414" i="1" s="1"/>
  <c r="F2414" i="1"/>
  <c r="E2414" i="1"/>
  <c r="G2413" i="1"/>
  <c r="H2413" i="1" s="1"/>
  <c r="F2413" i="1"/>
  <c r="E2413" i="1"/>
  <c r="G2412" i="1"/>
  <c r="H2412" i="1" s="1"/>
  <c r="F2412" i="1"/>
  <c r="E2412" i="1"/>
  <c r="G2411" i="1"/>
  <c r="H2411" i="1" s="1"/>
  <c r="F2411" i="1"/>
  <c r="E2411" i="1"/>
  <c r="G2410" i="1"/>
  <c r="H2410" i="1" s="1"/>
  <c r="F2410" i="1"/>
  <c r="E2410" i="1"/>
  <c r="G2409" i="1"/>
  <c r="H2409" i="1" s="1"/>
  <c r="F2409" i="1"/>
  <c r="E2409" i="1"/>
  <c r="G2408" i="1"/>
  <c r="H2408" i="1" s="1"/>
  <c r="F2408" i="1"/>
  <c r="E2408" i="1"/>
  <c r="G2407" i="1"/>
  <c r="H2407" i="1" s="1"/>
  <c r="F2407" i="1"/>
  <c r="E2407" i="1"/>
  <c r="G2406" i="1"/>
  <c r="H2406" i="1" s="1"/>
  <c r="F2406" i="1"/>
  <c r="E2406" i="1"/>
  <c r="G2405" i="1"/>
  <c r="H2405" i="1" s="1"/>
  <c r="F2405" i="1"/>
  <c r="E2405" i="1"/>
  <c r="G2404" i="1"/>
  <c r="H2404" i="1" s="1"/>
  <c r="F2404" i="1"/>
  <c r="E2404" i="1"/>
  <c r="G2403" i="1"/>
  <c r="H2403" i="1" s="1"/>
  <c r="F2403" i="1"/>
  <c r="E2403" i="1"/>
  <c r="G2402" i="1"/>
  <c r="H2402" i="1" s="1"/>
  <c r="F2402" i="1"/>
  <c r="E2402" i="1"/>
  <c r="G6241" i="1"/>
  <c r="H6241" i="1" s="1"/>
  <c r="F6241" i="1"/>
  <c r="E6241" i="1"/>
  <c r="G6240" i="1"/>
  <c r="H6240" i="1" s="1"/>
  <c r="F6240" i="1"/>
  <c r="E6240" i="1"/>
  <c r="G6239" i="1"/>
  <c r="H6239" i="1" s="1"/>
  <c r="F6239" i="1"/>
  <c r="E6239" i="1"/>
  <c r="G6238" i="1"/>
  <c r="H6238" i="1" s="1"/>
  <c r="F6238" i="1"/>
  <c r="E6238" i="1"/>
  <c r="G6237" i="1"/>
  <c r="H6237" i="1" s="1"/>
  <c r="F6237" i="1"/>
  <c r="E6237" i="1"/>
  <c r="G6236" i="1"/>
  <c r="H6236" i="1" s="1"/>
  <c r="F6236" i="1"/>
  <c r="E6236" i="1"/>
  <c r="G6235" i="1"/>
  <c r="H6235" i="1" s="1"/>
  <c r="F6235" i="1"/>
  <c r="E6235" i="1"/>
  <c r="G6234" i="1"/>
  <c r="H6234" i="1" s="1"/>
  <c r="F6234" i="1"/>
  <c r="E6234" i="1"/>
  <c r="G6233" i="1"/>
  <c r="H6233" i="1" s="1"/>
  <c r="F6233" i="1"/>
  <c r="E6233" i="1"/>
  <c r="G6232" i="1"/>
  <c r="H6232" i="1" s="1"/>
  <c r="F6232" i="1"/>
  <c r="E6232" i="1"/>
  <c r="G6231" i="1"/>
  <c r="H6231" i="1" s="1"/>
  <c r="F6231" i="1"/>
  <c r="E6231" i="1"/>
  <c r="G6230" i="1"/>
  <c r="H6230" i="1" s="1"/>
  <c r="F6230" i="1"/>
  <c r="E6230" i="1"/>
  <c r="G6229" i="1"/>
  <c r="H6229" i="1" s="1"/>
  <c r="F6229" i="1"/>
  <c r="E6229" i="1"/>
  <c r="G6228" i="1"/>
  <c r="H6228" i="1" s="1"/>
  <c r="F6228" i="1"/>
  <c r="E6228" i="1"/>
  <c r="G6227" i="1"/>
  <c r="H6227" i="1" s="1"/>
  <c r="F6227" i="1"/>
  <c r="E6227" i="1"/>
  <c r="G6226" i="1"/>
  <c r="H6226" i="1" s="1"/>
  <c r="F6226" i="1"/>
  <c r="E6226" i="1"/>
  <c r="G6225" i="1"/>
  <c r="H6225" i="1" s="1"/>
  <c r="F6225" i="1"/>
  <c r="E6225" i="1"/>
  <c r="G6224" i="1"/>
  <c r="H6224" i="1" s="1"/>
  <c r="F6224" i="1"/>
  <c r="E6224" i="1"/>
  <c r="G6223" i="1"/>
  <c r="H6223" i="1" s="1"/>
  <c r="F6223" i="1"/>
  <c r="E6223" i="1"/>
  <c r="G6222" i="1"/>
  <c r="H6222" i="1" s="1"/>
  <c r="F6222" i="1"/>
  <c r="E6222" i="1"/>
  <c r="G6221" i="1"/>
  <c r="H6221" i="1" s="1"/>
  <c r="F6221" i="1"/>
  <c r="E6221" i="1"/>
  <c r="G6220" i="1"/>
  <c r="H6220" i="1" s="1"/>
  <c r="F6220" i="1"/>
  <c r="E6220" i="1"/>
  <c r="G6219" i="1"/>
  <c r="H6219" i="1" s="1"/>
  <c r="F6219" i="1"/>
  <c r="E6219" i="1"/>
  <c r="G6218" i="1"/>
  <c r="H6218" i="1" s="1"/>
  <c r="F6218" i="1"/>
  <c r="E6218" i="1"/>
  <c r="G6217" i="1"/>
  <c r="H6217" i="1" s="1"/>
  <c r="F6217" i="1"/>
  <c r="E6217" i="1"/>
  <c r="G6216" i="1"/>
  <c r="H6216" i="1" s="1"/>
  <c r="F6216" i="1"/>
  <c r="E6216" i="1"/>
  <c r="G6215" i="1"/>
  <c r="H6215" i="1" s="1"/>
  <c r="F6215" i="1"/>
  <c r="E6215" i="1"/>
  <c r="G6214" i="1"/>
  <c r="H6214" i="1" s="1"/>
  <c r="F6214" i="1"/>
  <c r="E6214" i="1"/>
  <c r="G6213" i="1"/>
  <c r="H6213" i="1" s="1"/>
  <c r="F6213" i="1"/>
  <c r="E6213" i="1"/>
  <c r="G6212" i="1"/>
  <c r="H6212" i="1" s="1"/>
  <c r="F6212" i="1"/>
  <c r="E6212" i="1"/>
  <c r="G6211" i="1"/>
  <c r="H6211" i="1" s="1"/>
  <c r="F6211" i="1"/>
  <c r="E6211" i="1"/>
  <c r="G6210" i="1"/>
  <c r="H6210" i="1" s="1"/>
  <c r="F6210" i="1"/>
  <c r="E6210" i="1"/>
  <c r="G6209" i="1"/>
  <c r="H6209" i="1" s="1"/>
  <c r="F6209" i="1"/>
  <c r="E6209" i="1"/>
  <c r="G6208" i="1"/>
  <c r="H6208" i="1" s="1"/>
  <c r="F6208" i="1"/>
  <c r="E6208" i="1"/>
  <c r="G6207" i="1"/>
  <c r="H6207" i="1" s="1"/>
  <c r="F6207" i="1"/>
  <c r="E6207" i="1"/>
  <c r="G6206" i="1"/>
  <c r="H6206" i="1" s="1"/>
  <c r="F6206" i="1"/>
  <c r="E6206" i="1"/>
  <c r="G6205" i="1"/>
  <c r="H6205" i="1" s="1"/>
  <c r="F6205" i="1"/>
  <c r="E6205" i="1"/>
  <c r="G6204" i="1"/>
  <c r="H6204" i="1" s="1"/>
  <c r="F6204" i="1"/>
  <c r="E6204" i="1"/>
  <c r="G6203" i="1"/>
  <c r="H6203" i="1" s="1"/>
  <c r="F6203" i="1"/>
  <c r="E6203" i="1"/>
  <c r="G6202" i="1"/>
  <c r="H6202" i="1" s="1"/>
  <c r="F6202" i="1"/>
  <c r="E6202" i="1"/>
  <c r="G6201" i="1"/>
  <c r="H6201" i="1" s="1"/>
  <c r="F6201" i="1"/>
  <c r="E6201" i="1"/>
  <c r="G6200" i="1"/>
  <c r="H6200" i="1" s="1"/>
  <c r="F6200" i="1"/>
  <c r="E6200" i="1"/>
  <c r="G6199" i="1"/>
  <c r="H6199" i="1" s="1"/>
  <c r="F6199" i="1"/>
  <c r="E6199" i="1"/>
  <c r="G6198" i="1"/>
  <c r="H6198" i="1" s="1"/>
  <c r="F6198" i="1"/>
  <c r="E6198" i="1"/>
  <c r="G6197" i="1"/>
  <c r="H6197" i="1" s="1"/>
  <c r="F6197" i="1"/>
  <c r="E6197" i="1"/>
  <c r="G6196" i="1"/>
  <c r="H6196" i="1" s="1"/>
  <c r="F6196" i="1"/>
  <c r="E6196" i="1"/>
  <c r="G6195" i="1"/>
  <c r="H6195" i="1" s="1"/>
  <c r="F6195" i="1"/>
  <c r="E6195" i="1"/>
  <c r="G6194" i="1"/>
  <c r="H6194" i="1" s="1"/>
  <c r="F6194" i="1"/>
  <c r="E6194" i="1"/>
  <c r="G6193" i="1"/>
  <c r="H6193" i="1" s="1"/>
  <c r="F6193" i="1"/>
  <c r="E6193" i="1"/>
  <c r="G6192" i="1"/>
  <c r="H6192" i="1" s="1"/>
  <c r="F6192" i="1"/>
  <c r="E6192" i="1"/>
  <c r="G6191" i="1"/>
  <c r="H6191" i="1" s="1"/>
  <c r="F6191" i="1"/>
  <c r="E6191" i="1"/>
  <c r="G6190" i="1"/>
  <c r="H6190" i="1" s="1"/>
  <c r="F6190" i="1"/>
  <c r="E6190" i="1"/>
  <c r="G6189" i="1"/>
  <c r="H6189" i="1" s="1"/>
  <c r="F6189" i="1"/>
  <c r="E6189" i="1"/>
  <c r="G6188" i="1"/>
  <c r="H6188" i="1" s="1"/>
  <c r="F6188" i="1"/>
  <c r="E6188" i="1"/>
  <c r="G6187" i="1"/>
  <c r="H6187" i="1" s="1"/>
  <c r="F6187" i="1"/>
  <c r="E6187" i="1"/>
  <c r="G6186" i="1"/>
  <c r="H6186" i="1" s="1"/>
  <c r="F6186" i="1"/>
  <c r="E6186" i="1"/>
  <c r="G6185" i="1"/>
  <c r="H6185" i="1" s="1"/>
  <c r="F6185" i="1"/>
  <c r="E6185" i="1"/>
  <c r="G6184" i="1"/>
  <c r="H6184" i="1" s="1"/>
  <c r="F6184" i="1"/>
  <c r="E6184" i="1"/>
  <c r="G6183" i="1"/>
  <c r="H6183" i="1" s="1"/>
  <c r="F6183" i="1"/>
  <c r="E6183" i="1"/>
  <c r="G6182" i="1"/>
  <c r="H6182" i="1" s="1"/>
  <c r="F6182" i="1"/>
  <c r="E6182" i="1"/>
  <c r="G6181" i="1"/>
  <c r="H6181" i="1" s="1"/>
  <c r="F6181" i="1"/>
  <c r="E6181" i="1"/>
  <c r="G6180" i="1"/>
  <c r="H6180" i="1" s="1"/>
  <c r="F6180" i="1"/>
  <c r="E6180" i="1"/>
  <c r="G6179" i="1"/>
  <c r="H6179" i="1" s="1"/>
  <c r="F6179" i="1"/>
  <c r="E6179" i="1"/>
  <c r="G6178" i="1"/>
  <c r="H6178" i="1" s="1"/>
  <c r="F6178" i="1"/>
  <c r="E6178" i="1"/>
  <c r="G6177" i="1"/>
  <c r="H6177" i="1" s="1"/>
  <c r="F6177" i="1"/>
  <c r="E6177" i="1"/>
  <c r="G6176" i="1"/>
  <c r="H6176" i="1" s="1"/>
  <c r="F6176" i="1"/>
  <c r="E6176" i="1"/>
  <c r="G6175" i="1"/>
  <c r="H6175" i="1" s="1"/>
  <c r="F6175" i="1"/>
  <c r="E6175" i="1"/>
  <c r="G6174" i="1"/>
  <c r="H6174" i="1" s="1"/>
  <c r="F6174" i="1"/>
  <c r="E6174" i="1"/>
  <c r="G6173" i="1"/>
  <c r="H6173" i="1" s="1"/>
  <c r="F6173" i="1"/>
  <c r="E6173" i="1"/>
  <c r="G6172" i="1"/>
  <c r="H6172" i="1" s="1"/>
  <c r="F6172" i="1"/>
  <c r="E6172" i="1"/>
  <c r="G6171" i="1"/>
  <c r="H6171" i="1" s="1"/>
  <c r="F6171" i="1"/>
  <c r="E6171" i="1"/>
  <c r="G6170" i="1"/>
  <c r="H6170" i="1" s="1"/>
  <c r="F6170" i="1"/>
  <c r="E6170" i="1"/>
  <c r="G6169" i="1"/>
  <c r="H6169" i="1" s="1"/>
  <c r="F6169" i="1"/>
  <c r="E6169" i="1"/>
  <c r="G6168" i="1"/>
  <c r="H6168" i="1" s="1"/>
  <c r="F6168" i="1"/>
  <c r="E6168" i="1"/>
  <c r="G6167" i="1"/>
  <c r="H6167" i="1" s="1"/>
  <c r="F6167" i="1"/>
  <c r="E6167" i="1"/>
  <c r="G6166" i="1"/>
  <c r="H6166" i="1" s="1"/>
  <c r="F6166" i="1"/>
  <c r="E6166" i="1"/>
  <c r="G6165" i="1"/>
  <c r="H6165" i="1" s="1"/>
  <c r="F6165" i="1"/>
  <c r="E6165" i="1"/>
  <c r="G6164" i="1"/>
  <c r="H6164" i="1" s="1"/>
  <c r="F6164" i="1"/>
  <c r="E6164" i="1"/>
  <c r="G6163" i="1"/>
  <c r="H6163" i="1" s="1"/>
  <c r="F6163" i="1"/>
  <c r="E6163" i="1"/>
  <c r="G6162" i="1"/>
  <c r="H6162" i="1" s="1"/>
  <c r="F6162" i="1"/>
  <c r="E6162" i="1"/>
  <c r="G6161" i="1"/>
  <c r="H6161" i="1" s="1"/>
  <c r="F6161" i="1"/>
  <c r="E6161" i="1"/>
  <c r="G6160" i="1"/>
  <c r="H6160" i="1" s="1"/>
  <c r="F6160" i="1"/>
  <c r="E6160" i="1"/>
  <c r="G6159" i="1"/>
  <c r="H6159" i="1" s="1"/>
  <c r="F6159" i="1"/>
  <c r="E6159" i="1"/>
  <c r="G6158" i="1"/>
  <c r="H6158" i="1" s="1"/>
  <c r="F6158" i="1"/>
  <c r="E6158" i="1"/>
  <c r="G6157" i="1"/>
  <c r="H6157" i="1" s="1"/>
  <c r="F6157" i="1"/>
  <c r="E6157" i="1"/>
  <c r="G6156" i="1"/>
  <c r="H6156" i="1" s="1"/>
  <c r="F6156" i="1"/>
  <c r="E6156" i="1"/>
  <c r="G6155" i="1"/>
  <c r="H6155" i="1" s="1"/>
  <c r="F6155" i="1"/>
  <c r="E6155" i="1"/>
  <c r="G6154" i="1"/>
  <c r="H6154" i="1" s="1"/>
  <c r="F6154" i="1"/>
  <c r="E6154" i="1"/>
  <c r="G6153" i="1"/>
  <c r="H6153" i="1" s="1"/>
  <c r="F6153" i="1"/>
  <c r="E6153" i="1"/>
  <c r="G6152" i="1"/>
  <c r="H6152" i="1" s="1"/>
  <c r="F6152" i="1"/>
  <c r="E6152" i="1"/>
  <c r="G6151" i="1"/>
  <c r="H6151" i="1" s="1"/>
  <c r="F6151" i="1"/>
  <c r="E6151" i="1"/>
  <c r="G6150" i="1"/>
  <c r="H6150" i="1" s="1"/>
  <c r="F6150" i="1"/>
  <c r="E6150" i="1"/>
  <c r="G6149" i="1"/>
  <c r="H6149" i="1" s="1"/>
  <c r="F6149" i="1"/>
  <c r="E6149" i="1"/>
  <c r="G6148" i="1"/>
  <c r="H6148" i="1" s="1"/>
  <c r="F6148" i="1"/>
  <c r="E6148" i="1"/>
  <c r="G6147" i="1"/>
  <c r="H6147" i="1" s="1"/>
  <c r="F6147" i="1"/>
  <c r="E6147" i="1"/>
  <c r="G6146" i="1"/>
  <c r="H6146" i="1" s="1"/>
  <c r="F6146" i="1"/>
  <c r="E6146" i="1"/>
  <c r="G6145" i="1"/>
  <c r="H6145" i="1" s="1"/>
  <c r="F6145" i="1"/>
  <c r="E6145" i="1"/>
  <c r="G6144" i="1"/>
  <c r="H6144" i="1" s="1"/>
  <c r="F6144" i="1"/>
  <c r="E6144" i="1"/>
  <c r="G6143" i="1"/>
  <c r="H6143" i="1" s="1"/>
  <c r="F6143" i="1"/>
  <c r="E6143" i="1"/>
  <c r="G6142" i="1"/>
  <c r="H6142" i="1" s="1"/>
  <c r="F6142" i="1"/>
  <c r="E6142" i="1"/>
  <c r="G6141" i="1"/>
  <c r="H6141" i="1" s="1"/>
  <c r="F6141" i="1"/>
  <c r="E6141" i="1"/>
  <c r="G6140" i="1"/>
  <c r="H6140" i="1" s="1"/>
  <c r="F6140" i="1"/>
  <c r="E6140" i="1"/>
  <c r="G6139" i="1"/>
  <c r="H6139" i="1" s="1"/>
  <c r="F6139" i="1"/>
  <c r="E6139" i="1"/>
  <c r="G6138" i="1"/>
  <c r="H6138" i="1" s="1"/>
  <c r="F6138" i="1"/>
  <c r="E6138" i="1"/>
  <c r="G6137" i="1"/>
  <c r="H6137" i="1" s="1"/>
  <c r="F6137" i="1"/>
  <c r="E6137" i="1"/>
  <c r="G6136" i="1"/>
  <c r="H6136" i="1" s="1"/>
  <c r="F6136" i="1"/>
  <c r="E6136" i="1"/>
  <c r="G6135" i="1"/>
  <c r="H6135" i="1" s="1"/>
  <c r="F6135" i="1"/>
  <c r="E6135" i="1"/>
  <c r="G6134" i="1"/>
  <c r="H6134" i="1" s="1"/>
  <c r="F6134" i="1"/>
  <c r="E6134" i="1"/>
  <c r="G6133" i="1"/>
  <c r="H6133" i="1" s="1"/>
  <c r="F6133" i="1"/>
  <c r="E6133" i="1"/>
  <c r="G6132" i="1"/>
  <c r="H6132" i="1" s="1"/>
  <c r="F6132" i="1"/>
  <c r="E6132" i="1"/>
  <c r="G6131" i="1"/>
  <c r="H6131" i="1" s="1"/>
  <c r="F6131" i="1"/>
  <c r="E6131" i="1"/>
  <c r="G6130" i="1"/>
  <c r="H6130" i="1" s="1"/>
  <c r="F6130" i="1"/>
  <c r="E6130" i="1"/>
  <c r="G6129" i="1"/>
  <c r="H6129" i="1" s="1"/>
  <c r="F6129" i="1"/>
  <c r="E6129" i="1"/>
  <c r="G6128" i="1"/>
  <c r="H6128" i="1" s="1"/>
  <c r="F6128" i="1"/>
  <c r="E6128" i="1"/>
  <c r="G6127" i="1"/>
  <c r="H6127" i="1" s="1"/>
  <c r="F6127" i="1"/>
  <c r="E6127" i="1"/>
  <c r="G6126" i="1"/>
  <c r="H6126" i="1" s="1"/>
  <c r="F6126" i="1"/>
  <c r="E6126" i="1"/>
  <c r="G6125" i="1"/>
  <c r="H6125" i="1" s="1"/>
  <c r="F6125" i="1"/>
  <c r="E6125" i="1"/>
  <c r="G6124" i="1"/>
  <c r="H6124" i="1" s="1"/>
  <c r="F6124" i="1"/>
  <c r="E6124" i="1"/>
  <c r="G6123" i="1"/>
  <c r="H6123" i="1" s="1"/>
  <c r="F6123" i="1"/>
  <c r="E6123" i="1"/>
  <c r="G6122" i="1"/>
  <c r="H6122" i="1" s="1"/>
  <c r="F6122" i="1"/>
  <c r="E6122" i="1"/>
  <c r="G6121" i="1"/>
  <c r="H6121" i="1" s="1"/>
  <c r="F6121" i="1"/>
  <c r="E6121" i="1"/>
  <c r="G6120" i="1"/>
  <c r="H6120" i="1" s="1"/>
  <c r="F6120" i="1"/>
  <c r="E6120" i="1"/>
  <c r="G6119" i="1"/>
  <c r="H6119" i="1" s="1"/>
  <c r="F6119" i="1"/>
  <c r="E6119" i="1"/>
  <c r="G6118" i="1"/>
  <c r="H6118" i="1" s="1"/>
  <c r="F6118" i="1"/>
  <c r="E6118" i="1"/>
  <c r="G6117" i="1"/>
  <c r="H6117" i="1" s="1"/>
  <c r="F6117" i="1"/>
  <c r="E6117" i="1"/>
  <c r="G6116" i="1"/>
  <c r="H6116" i="1" s="1"/>
  <c r="F6116" i="1"/>
  <c r="E6116" i="1"/>
  <c r="G6115" i="1"/>
  <c r="H6115" i="1" s="1"/>
  <c r="F6115" i="1"/>
  <c r="E6115" i="1"/>
  <c r="G6114" i="1"/>
  <c r="H6114" i="1" s="1"/>
  <c r="F6114" i="1"/>
  <c r="E6114" i="1"/>
  <c r="G6113" i="1"/>
  <c r="H6113" i="1" s="1"/>
  <c r="F6113" i="1"/>
  <c r="E6113" i="1"/>
  <c r="G6112" i="1"/>
  <c r="H6112" i="1" s="1"/>
  <c r="F6112" i="1"/>
  <c r="E6112" i="1"/>
  <c r="G6111" i="1"/>
  <c r="H6111" i="1" s="1"/>
  <c r="F6111" i="1"/>
  <c r="E6111" i="1"/>
  <c r="G6110" i="1"/>
  <c r="H6110" i="1" s="1"/>
  <c r="F6110" i="1"/>
  <c r="E6110" i="1"/>
  <c r="G6109" i="1"/>
  <c r="H6109" i="1" s="1"/>
  <c r="F6109" i="1"/>
  <c r="E6109" i="1"/>
  <c r="G6108" i="1"/>
  <c r="H6108" i="1" s="1"/>
  <c r="F6108" i="1"/>
  <c r="E6108" i="1"/>
  <c r="G6107" i="1"/>
  <c r="H6107" i="1" s="1"/>
  <c r="F6107" i="1"/>
  <c r="E6107" i="1"/>
  <c r="G6106" i="1"/>
  <c r="H6106" i="1" s="1"/>
  <c r="F6106" i="1"/>
  <c r="E6106" i="1"/>
  <c r="G6105" i="1"/>
  <c r="H6105" i="1" s="1"/>
  <c r="F6105" i="1"/>
  <c r="E6105" i="1"/>
  <c r="G6104" i="1"/>
  <c r="H6104" i="1" s="1"/>
  <c r="F6104" i="1"/>
  <c r="E6104" i="1"/>
  <c r="G6103" i="1"/>
  <c r="H6103" i="1" s="1"/>
  <c r="F6103" i="1"/>
  <c r="E6103" i="1"/>
  <c r="G6102" i="1"/>
  <c r="H6102" i="1" s="1"/>
  <c r="F6102" i="1"/>
  <c r="E6102" i="1"/>
  <c r="G6101" i="1"/>
  <c r="H6101" i="1" s="1"/>
  <c r="F6101" i="1"/>
  <c r="E6101" i="1"/>
  <c r="G6100" i="1"/>
  <c r="H6100" i="1" s="1"/>
  <c r="F6100" i="1"/>
  <c r="E6100" i="1"/>
  <c r="G6099" i="1"/>
  <c r="H6099" i="1" s="1"/>
  <c r="F6099" i="1"/>
  <c r="E6099" i="1"/>
  <c r="G6098" i="1"/>
  <c r="H6098" i="1" s="1"/>
  <c r="F6098" i="1"/>
  <c r="E6098" i="1"/>
  <c r="G6097" i="1"/>
  <c r="H6097" i="1" s="1"/>
  <c r="F6097" i="1"/>
  <c r="E6097" i="1"/>
  <c r="G6096" i="1"/>
  <c r="H6096" i="1" s="1"/>
  <c r="F6096" i="1"/>
  <c r="E6096" i="1"/>
  <c r="G6095" i="1"/>
  <c r="H6095" i="1" s="1"/>
  <c r="F6095" i="1"/>
  <c r="E6095" i="1"/>
  <c r="G6094" i="1"/>
  <c r="H6094" i="1" s="1"/>
  <c r="F6094" i="1"/>
  <c r="E6094" i="1"/>
  <c r="G6093" i="1"/>
  <c r="H6093" i="1" s="1"/>
  <c r="F6093" i="1"/>
  <c r="E6093" i="1"/>
  <c r="G6092" i="1"/>
  <c r="H6092" i="1" s="1"/>
  <c r="F6092" i="1"/>
  <c r="E6092" i="1"/>
  <c r="G6091" i="1"/>
  <c r="H6091" i="1" s="1"/>
  <c r="F6091" i="1"/>
  <c r="E6091" i="1"/>
  <c r="G6090" i="1"/>
  <c r="H6090" i="1" s="1"/>
  <c r="F6090" i="1"/>
  <c r="E6090" i="1"/>
  <c r="G6089" i="1"/>
  <c r="H6089" i="1" s="1"/>
  <c r="F6089" i="1"/>
  <c r="E6089" i="1"/>
  <c r="G6088" i="1"/>
  <c r="H6088" i="1" s="1"/>
  <c r="F6088" i="1"/>
  <c r="E6088" i="1"/>
  <c r="G6087" i="1"/>
  <c r="H6087" i="1" s="1"/>
  <c r="F6087" i="1"/>
  <c r="E6087" i="1"/>
  <c r="G6086" i="1"/>
  <c r="H6086" i="1" s="1"/>
  <c r="F6086" i="1"/>
  <c r="E6086" i="1"/>
  <c r="G6085" i="1"/>
  <c r="H6085" i="1" s="1"/>
  <c r="F6085" i="1"/>
  <c r="E6085" i="1"/>
  <c r="G6084" i="1"/>
  <c r="H6084" i="1" s="1"/>
  <c r="F6084" i="1"/>
  <c r="E6084" i="1"/>
  <c r="G6083" i="1"/>
  <c r="H6083" i="1" s="1"/>
  <c r="F6083" i="1"/>
  <c r="E6083" i="1"/>
  <c r="G6082" i="1"/>
  <c r="H6082" i="1" s="1"/>
  <c r="F6082" i="1"/>
  <c r="E6082" i="1"/>
  <c r="G6081" i="1"/>
  <c r="H6081" i="1" s="1"/>
  <c r="F6081" i="1"/>
  <c r="E6081" i="1"/>
  <c r="G6080" i="1"/>
  <c r="H6080" i="1" s="1"/>
  <c r="F6080" i="1"/>
  <c r="E6080" i="1"/>
  <c r="G6079" i="1"/>
  <c r="H6079" i="1" s="1"/>
  <c r="F6079" i="1"/>
  <c r="E6079" i="1"/>
  <c r="G6078" i="1"/>
  <c r="H6078" i="1" s="1"/>
  <c r="F6078" i="1"/>
  <c r="E6078" i="1"/>
  <c r="G6077" i="1"/>
  <c r="H6077" i="1" s="1"/>
  <c r="F6077" i="1"/>
  <c r="E6077" i="1"/>
  <c r="G6076" i="1"/>
  <c r="H6076" i="1" s="1"/>
  <c r="F6076" i="1"/>
  <c r="E6076" i="1"/>
  <c r="G6075" i="1"/>
  <c r="H6075" i="1" s="1"/>
  <c r="F6075" i="1"/>
  <c r="E6075" i="1"/>
  <c r="G6074" i="1"/>
  <c r="H6074" i="1" s="1"/>
  <c r="F6074" i="1"/>
  <c r="E6074" i="1"/>
  <c r="G6073" i="1"/>
  <c r="H6073" i="1" s="1"/>
  <c r="F6073" i="1"/>
  <c r="E6073" i="1"/>
  <c r="G6072" i="1"/>
  <c r="H6072" i="1" s="1"/>
  <c r="F6072" i="1"/>
  <c r="E6072" i="1"/>
  <c r="G6071" i="1"/>
  <c r="H6071" i="1" s="1"/>
  <c r="F6071" i="1"/>
  <c r="E6071" i="1"/>
  <c r="G6070" i="1"/>
  <c r="H6070" i="1" s="1"/>
  <c r="F6070" i="1"/>
  <c r="E6070" i="1"/>
  <c r="G6069" i="1"/>
  <c r="H6069" i="1" s="1"/>
  <c r="F6069" i="1"/>
  <c r="E6069" i="1"/>
  <c r="G6068" i="1"/>
  <c r="H6068" i="1" s="1"/>
  <c r="F6068" i="1"/>
  <c r="E6068" i="1"/>
  <c r="G6067" i="1"/>
  <c r="H6067" i="1" s="1"/>
  <c r="F6067" i="1"/>
  <c r="E6067" i="1"/>
  <c r="G6066" i="1"/>
  <c r="H6066" i="1" s="1"/>
  <c r="F6066" i="1"/>
  <c r="E6066" i="1"/>
  <c r="G6065" i="1"/>
  <c r="H6065" i="1" s="1"/>
  <c r="F6065" i="1"/>
  <c r="E6065" i="1"/>
  <c r="G6064" i="1"/>
  <c r="H6064" i="1" s="1"/>
  <c r="F6064" i="1"/>
  <c r="E6064" i="1"/>
  <c r="G6063" i="1"/>
  <c r="H6063" i="1" s="1"/>
  <c r="F6063" i="1"/>
  <c r="E6063" i="1"/>
  <c r="G6062" i="1"/>
  <c r="H6062" i="1" s="1"/>
  <c r="F6062" i="1"/>
  <c r="E6062" i="1"/>
  <c r="G6061" i="1"/>
  <c r="H6061" i="1" s="1"/>
  <c r="F6061" i="1"/>
  <c r="E6061" i="1"/>
  <c r="G6060" i="1"/>
  <c r="H6060" i="1" s="1"/>
  <c r="F6060" i="1"/>
  <c r="E6060" i="1"/>
  <c r="G6059" i="1"/>
  <c r="H6059" i="1" s="1"/>
  <c r="F6059" i="1"/>
  <c r="E6059" i="1"/>
  <c r="G6058" i="1"/>
  <c r="H6058" i="1" s="1"/>
  <c r="F6058" i="1"/>
  <c r="E6058" i="1"/>
  <c r="G6057" i="1"/>
  <c r="H6057" i="1" s="1"/>
  <c r="F6057" i="1"/>
  <c r="E6057" i="1"/>
  <c r="G6056" i="1"/>
  <c r="H6056" i="1" s="1"/>
  <c r="F6056" i="1"/>
  <c r="E6056" i="1"/>
  <c r="G6055" i="1"/>
  <c r="H6055" i="1" s="1"/>
  <c r="F6055" i="1"/>
  <c r="E6055" i="1"/>
  <c r="G6054" i="1"/>
  <c r="H6054" i="1" s="1"/>
  <c r="F6054" i="1"/>
  <c r="E6054" i="1"/>
  <c r="G6053" i="1"/>
  <c r="H6053" i="1" s="1"/>
  <c r="F6053" i="1"/>
  <c r="E6053" i="1"/>
  <c r="G6052" i="1"/>
  <c r="H6052" i="1" s="1"/>
  <c r="F6052" i="1"/>
  <c r="E6052" i="1"/>
  <c r="G6051" i="1"/>
  <c r="H6051" i="1" s="1"/>
  <c r="F6051" i="1"/>
  <c r="E6051" i="1"/>
  <c r="G6050" i="1"/>
  <c r="H6050" i="1" s="1"/>
  <c r="F6050" i="1"/>
  <c r="E6050" i="1"/>
  <c r="G6049" i="1"/>
  <c r="H6049" i="1" s="1"/>
  <c r="F6049" i="1"/>
  <c r="E6049" i="1"/>
  <c r="G6048" i="1"/>
  <c r="H6048" i="1" s="1"/>
  <c r="F6048" i="1"/>
  <c r="E6048" i="1"/>
  <c r="G6047" i="1"/>
  <c r="H6047" i="1" s="1"/>
  <c r="F6047" i="1"/>
  <c r="E6047" i="1"/>
  <c r="G6046" i="1"/>
  <c r="H6046" i="1" s="1"/>
  <c r="F6046" i="1"/>
  <c r="E6046" i="1"/>
  <c r="G6045" i="1"/>
  <c r="H6045" i="1" s="1"/>
  <c r="F6045" i="1"/>
  <c r="E6045" i="1"/>
  <c r="G6044" i="1"/>
  <c r="H6044" i="1" s="1"/>
  <c r="F6044" i="1"/>
  <c r="E6044" i="1"/>
  <c r="G6043" i="1"/>
  <c r="H6043" i="1" s="1"/>
  <c r="F6043" i="1"/>
  <c r="E6043" i="1"/>
  <c r="G6042" i="1"/>
  <c r="H6042" i="1" s="1"/>
  <c r="F6042" i="1"/>
  <c r="E6042" i="1"/>
  <c r="G6041" i="1"/>
  <c r="H6041" i="1" s="1"/>
  <c r="F6041" i="1"/>
  <c r="E6041" i="1"/>
  <c r="G6040" i="1"/>
  <c r="H6040" i="1" s="1"/>
  <c r="F6040" i="1"/>
  <c r="E6040" i="1"/>
  <c r="G6039" i="1"/>
  <c r="H6039" i="1" s="1"/>
  <c r="F6039" i="1"/>
  <c r="E6039" i="1"/>
  <c r="G6038" i="1"/>
  <c r="H6038" i="1" s="1"/>
  <c r="F6038" i="1"/>
  <c r="E6038" i="1"/>
  <c r="G6037" i="1"/>
  <c r="H6037" i="1" s="1"/>
  <c r="F6037" i="1"/>
  <c r="E6037" i="1"/>
  <c r="G6036" i="1"/>
  <c r="H6036" i="1" s="1"/>
  <c r="F6036" i="1"/>
  <c r="E6036" i="1"/>
  <c r="G6035" i="1"/>
  <c r="H6035" i="1" s="1"/>
  <c r="F6035" i="1"/>
  <c r="E6035" i="1"/>
  <c r="G6034" i="1"/>
  <c r="H6034" i="1" s="1"/>
  <c r="F6034" i="1"/>
  <c r="E6034" i="1"/>
  <c r="G6033" i="1"/>
  <c r="H6033" i="1" s="1"/>
  <c r="F6033" i="1"/>
  <c r="E6033" i="1"/>
  <c r="G6032" i="1"/>
  <c r="H6032" i="1" s="1"/>
  <c r="F6032" i="1"/>
  <c r="E6032" i="1"/>
  <c r="G6031" i="1"/>
  <c r="H6031" i="1" s="1"/>
  <c r="F6031" i="1"/>
  <c r="E6031" i="1"/>
  <c r="G6030" i="1"/>
  <c r="H6030" i="1" s="1"/>
  <c r="F6030" i="1"/>
  <c r="E6030" i="1"/>
  <c r="G6029" i="1"/>
  <c r="H6029" i="1" s="1"/>
  <c r="F6029" i="1"/>
  <c r="E6029" i="1"/>
  <c r="G6028" i="1"/>
  <c r="H6028" i="1" s="1"/>
  <c r="F6028" i="1"/>
  <c r="E6028" i="1"/>
  <c r="G6027" i="1"/>
  <c r="H6027" i="1" s="1"/>
  <c r="F6027" i="1"/>
  <c r="E6027" i="1"/>
  <c r="G6026" i="1"/>
  <c r="H6026" i="1" s="1"/>
  <c r="F6026" i="1"/>
  <c r="E6026" i="1"/>
  <c r="G6025" i="1"/>
  <c r="H6025" i="1" s="1"/>
  <c r="F6025" i="1"/>
  <c r="E6025" i="1"/>
  <c r="G6024" i="1"/>
  <c r="H6024" i="1" s="1"/>
  <c r="F6024" i="1"/>
  <c r="E6024" i="1"/>
  <c r="G6023" i="1"/>
  <c r="H6023" i="1" s="1"/>
  <c r="F6023" i="1"/>
  <c r="E6023" i="1"/>
  <c r="G6022" i="1"/>
  <c r="H6022" i="1" s="1"/>
  <c r="F6022" i="1"/>
  <c r="E6022" i="1"/>
  <c r="G6021" i="1"/>
  <c r="H6021" i="1" s="1"/>
  <c r="F6021" i="1"/>
  <c r="E6021" i="1"/>
  <c r="G6020" i="1"/>
  <c r="H6020" i="1" s="1"/>
  <c r="F6020" i="1"/>
  <c r="E6020" i="1"/>
  <c r="G6019" i="1"/>
  <c r="H6019" i="1" s="1"/>
  <c r="F6019" i="1"/>
  <c r="E6019" i="1"/>
  <c r="G6018" i="1"/>
  <c r="H6018" i="1" s="1"/>
  <c r="F6018" i="1"/>
  <c r="E6018" i="1"/>
  <c r="G6017" i="1"/>
  <c r="H6017" i="1" s="1"/>
  <c r="F6017" i="1"/>
  <c r="E6017" i="1"/>
  <c r="G6016" i="1"/>
  <c r="H6016" i="1" s="1"/>
  <c r="F6016" i="1"/>
  <c r="E6016" i="1"/>
  <c r="G6015" i="1"/>
  <c r="H6015" i="1" s="1"/>
  <c r="F6015" i="1"/>
  <c r="E6015" i="1"/>
  <c r="G6014" i="1"/>
  <c r="H6014" i="1" s="1"/>
  <c r="F6014" i="1"/>
  <c r="E6014" i="1"/>
  <c r="G6013" i="1"/>
  <c r="H6013" i="1" s="1"/>
  <c r="F6013" i="1"/>
  <c r="E6013" i="1"/>
  <c r="G6012" i="1"/>
  <c r="H6012" i="1" s="1"/>
  <c r="F6012" i="1"/>
  <c r="E6012" i="1"/>
  <c r="G6011" i="1"/>
  <c r="H6011" i="1" s="1"/>
  <c r="F6011" i="1"/>
  <c r="E6011" i="1"/>
  <c r="G6010" i="1"/>
  <c r="H6010" i="1" s="1"/>
  <c r="F6010" i="1"/>
  <c r="E6010" i="1"/>
  <c r="G6009" i="1"/>
  <c r="H6009" i="1" s="1"/>
  <c r="F6009" i="1"/>
  <c r="E6009" i="1"/>
  <c r="G6008" i="1"/>
  <c r="H6008" i="1" s="1"/>
  <c r="F6008" i="1"/>
  <c r="E6008" i="1"/>
  <c r="G6007" i="1"/>
  <c r="H6007" i="1" s="1"/>
  <c r="F6007" i="1"/>
  <c r="E6007" i="1"/>
  <c r="G6006" i="1"/>
  <c r="H6006" i="1" s="1"/>
  <c r="F6006" i="1"/>
  <c r="E6006" i="1"/>
  <c r="G6005" i="1"/>
  <c r="H6005" i="1" s="1"/>
  <c r="F6005" i="1"/>
  <c r="E6005" i="1"/>
  <c r="G6004" i="1"/>
  <c r="H6004" i="1" s="1"/>
  <c r="F6004" i="1"/>
  <c r="E6004" i="1"/>
  <c r="G6003" i="1"/>
  <c r="H6003" i="1" s="1"/>
  <c r="F6003" i="1"/>
  <c r="E6003" i="1"/>
  <c r="G6002" i="1"/>
  <c r="H6002" i="1" s="1"/>
  <c r="F6002" i="1"/>
  <c r="E6002" i="1"/>
  <c r="G6001" i="1"/>
  <c r="H6001" i="1" s="1"/>
  <c r="F6001" i="1"/>
  <c r="E6001" i="1"/>
  <c r="G6000" i="1"/>
  <c r="H6000" i="1" s="1"/>
  <c r="F6000" i="1"/>
  <c r="E6000" i="1"/>
  <c r="G5999" i="1"/>
  <c r="H5999" i="1" s="1"/>
  <c r="F5999" i="1"/>
  <c r="E5999" i="1"/>
  <c r="G5998" i="1"/>
  <c r="H5998" i="1" s="1"/>
  <c r="F5998" i="1"/>
  <c r="E5998" i="1"/>
  <c r="G5997" i="1"/>
  <c r="H5997" i="1" s="1"/>
  <c r="F5997" i="1"/>
  <c r="E5997" i="1"/>
  <c r="G5996" i="1"/>
  <c r="H5996" i="1" s="1"/>
  <c r="F5996" i="1"/>
  <c r="E5996" i="1"/>
  <c r="G5995" i="1"/>
  <c r="H5995" i="1" s="1"/>
  <c r="F5995" i="1"/>
  <c r="E5995" i="1"/>
  <c r="G5994" i="1"/>
  <c r="H5994" i="1" s="1"/>
  <c r="F5994" i="1"/>
  <c r="E5994" i="1"/>
  <c r="G5993" i="1"/>
  <c r="H5993" i="1" s="1"/>
  <c r="F5993" i="1"/>
  <c r="E5993" i="1"/>
  <c r="G5992" i="1"/>
  <c r="H5992" i="1" s="1"/>
  <c r="F5992" i="1"/>
  <c r="E5992" i="1"/>
  <c r="G5991" i="1"/>
  <c r="H5991" i="1" s="1"/>
  <c r="F5991" i="1"/>
  <c r="E5991" i="1"/>
  <c r="G5990" i="1"/>
  <c r="H5990" i="1" s="1"/>
  <c r="F5990" i="1"/>
  <c r="E5990" i="1"/>
  <c r="G5989" i="1"/>
  <c r="H5989" i="1" s="1"/>
  <c r="F5989" i="1"/>
  <c r="E5989" i="1"/>
  <c r="G5988" i="1"/>
  <c r="H5988" i="1" s="1"/>
  <c r="F5988" i="1"/>
  <c r="E5988" i="1"/>
  <c r="G5987" i="1"/>
  <c r="H5987" i="1" s="1"/>
  <c r="F5987" i="1"/>
  <c r="E5987" i="1"/>
  <c r="G5986" i="1"/>
  <c r="H5986" i="1" s="1"/>
  <c r="F5986" i="1"/>
  <c r="E5986" i="1"/>
  <c r="G5985" i="1"/>
  <c r="H5985" i="1" s="1"/>
  <c r="F5985" i="1"/>
  <c r="E5985" i="1"/>
  <c r="G5984" i="1"/>
  <c r="H5984" i="1" s="1"/>
  <c r="F5984" i="1"/>
  <c r="E5984" i="1"/>
  <c r="G5983" i="1"/>
  <c r="H5983" i="1" s="1"/>
  <c r="F5983" i="1"/>
  <c r="E5983" i="1"/>
  <c r="G5982" i="1"/>
  <c r="H5982" i="1" s="1"/>
  <c r="F5982" i="1"/>
  <c r="E5982" i="1"/>
  <c r="G5981" i="1"/>
  <c r="H5981" i="1" s="1"/>
  <c r="F5981" i="1"/>
  <c r="E5981" i="1"/>
  <c r="G5980" i="1"/>
  <c r="H5980" i="1" s="1"/>
  <c r="F5980" i="1"/>
  <c r="E5980" i="1"/>
  <c r="G5979" i="1"/>
  <c r="H5979" i="1" s="1"/>
  <c r="F5979" i="1"/>
  <c r="E5979" i="1"/>
  <c r="G5978" i="1"/>
  <c r="H5978" i="1" s="1"/>
  <c r="F5978" i="1"/>
  <c r="E5978" i="1"/>
  <c r="G5977" i="1"/>
  <c r="H5977" i="1" s="1"/>
  <c r="F5977" i="1"/>
  <c r="E5977" i="1"/>
  <c r="G5976" i="1"/>
  <c r="H5976" i="1" s="1"/>
  <c r="F5976" i="1"/>
  <c r="E5976" i="1"/>
  <c r="G5975" i="1"/>
  <c r="H5975" i="1" s="1"/>
  <c r="F5975" i="1"/>
  <c r="E5975" i="1"/>
  <c r="G5974" i="1"/>
  <c r="H5974" i="1" s="1"/>
  <c r="F5974" i="1"/>
  <c r="E5974" i="1"/>
  <c r="G5973" i="1"/>
  <c r="H5973" i="1" s="1"/>
  <c r="F5973" i="1"/>
  <c r="E5973" i="1"/>
  <c r="G5972" i="1"/>
  <c r="H5972" i="1" s="1"/>
  <c r="F5972" i="1"/>
  <c r="E5972" i="1"/>
  <c r="G5971" i="1"/>
  <c r="H5971" i="1" s="1"/>
  <c r="F5971" i="1"/>
  <c r="E5971" i="1"/>
  <c r="G5970" i="1"/>
  <c r="H5970" i="1" s="1"/>
  <c r="F5970" i="1"/>
  <c r="E5970" i="1"/>
  <c r="G5969" i="1"/>
  <c r="H5969" i="1" s="1"/>
  <c r="F5969" i="1"/>
  <c r="E5969" i="1"/>
  <c r="G5968" i="1"/>
  <c r="H5968" i="1" s="1"/>
  <c r="F5968" i="1"/>
  <c r="E5968" i="1"/>
  <c r="G5967" i="1"/>
  <c r="H5967" i="1" s="1"/>
  <c r="F5967" i="1"/>
  <c r="E5967" i="1"/>
  <c r="G5966" i="1"/>
  <c r="H5966" i="1" s="1"/>
  <c r="F5966" i="1"/>
  <c r="E5966" i="1"/>
  <c r="G5965" i="1"/>
  <c r="H5965" i="1" s="1"/>
  <c r="F5965" i="1"/>
  <c r="E5965" i="1"/>
  <c r="G5964" i="1"/>
  <c r="H5964" i="1" s="1"/>
  <c r="F5964" i="1"/>
  <c r="E5964" i="1"/>
  <c r="G5963" i="1"/>
  <c r="H5963" i="1" s="1"/>
  <c r="F5963" i="1"/>
  <c r="E5963" i="1"/>
  <c r="G5962" i="1"/>
  <c r="H5962" i="1" s="1"/>
  <c r="F5962" i="1"/>
  <c r="E5962" i="1"/>
  <c r="G5961" i="1"/>
  <c r="H5961" i="1" s="1"/>
  <c r="F5961" i="1"/>
  <c r="E5961" i="1"/>
  <c r="G5960" i="1"/>
  <c r="H5960" i="1" s="1"/>
  <c r="F5960" i="1"/>
  <c r="E5960" i="1"/>
  <c r="G5959" i="1"/>
  <c r="H5959" i="1" s="1"/>
  <c r="F5959" i="1"/>
  <c r="E5959" i="1"/>
  <c r="G5958" i="1"/>
  <c r="H5958" i="1" s="1"/>
  <c r="F5958" i="1"/>
  <c r="E5958" i="1"/>
  <c r="G5957" i="1"/>
  <c r="H5957" i="1" s="1"/>
  <c r="F5957" i="1"/>
  <c r="E5957" i="1"/>
  <c r="G5956" i="1"/>
  <c r="H5956" i="1" s="1"/>
  <c r="F5956" i="1"/>
  <c r="E5956" i="1"/>
  <c r="G5955" i="1"/>
  <c r="H5955" i="1" s="1"/>
  <c r="F5955" i="1"/>
  <c r="E5955" i="1"/>
  <c r="G5954" i="1"/>
  <c r="H5954" i="1" s="1"/>
  <c r="F5954" i="1"/>
  <c r="E5954" i="1"/>
  <c r="G5953" i="1"/>
  <c r="H5953" i="1" s="1"/>
  <c r="F5953" i="1"/>
  <c r="E5953" i="1"/>
  <c r="G5952" i="1"/>
  <c r="H5952" i="1" s="1"/>
  <c r="F5952" i="1"/>
  <c r="E5952" i="1"/>
  <c r="G5951" i="1"/>
  <c r="H5951" i="1" s="1"/>
  <c r="F5951" i="1"/>
  <c r="E5951" i="1"/>
  <c r="G5950" i="1"/>
  <c r="H5950" i="1" s="1"/>
  <c r="F5950" i="1"/>
  <c r="E5950" i="1"/>
  <c r="G5949" i="1"/>
  <c r="H5949" i="1" s="1"/>
  <c r="F5949" i="1"/>
  <c r="E5949" i="1"/>
  <c r="G5948" i="1"/>
  <c r="H5948" i="1" s="1"/>
  <c r="F5948" i="1"/>
  <c r="E5948" i="1"/>
  <c r="G5947" i="1"/>
  <c r="H5947" i="1" s="1"/>
  <c r="F5947" i="1"/>
  <c r="E5947" i="1"/>
  <c r="G5946" i="1"/>
  <c r="H5946" i="1" s="1"/>
  <c r="F5946" i="1"/>
  <c r="E5946" i="1"/>
  <c r="G5945" i="1"/>
  <c r="H5945" i="1" s="1"/>
  <c r="F5945" i="1"/>
  <c r="E5945" i="1"/>
  <c r="G5944" i="1"/>
  <c r="H5944" i="1" s="1"/>
  <c r="F5944" i="1"/>
  <c r="E5944" i="1"/>
  <c r="G5943" i="1"/>
  <c r="H5943" i="1" s="1"/>
  <c r="F5943" i="1"/>
  <c r="E5943" i="1"/>
  <c r="G5942" i="1"/>
  <c r="H5942" i="1" s="1"/>
  <c r="F5942" i="1"/>
  <c r="E5942" i="1"/>
  <c r="G5941" i="1"/>
  <c r="H5941" i="1" s="1"/>
  <c r="F5941" i="1"/>
  <c r="E5941" i="1"/>
  <c r="G5940" i="1"/>
  <c r="H5940" i="1" s="1"/>
  <c r="F5940" i="1"/>
  <c r="E5940" i="1"/>
  <c r="G5939" i="1"/>
  <c r="H5939" i="1" s="1"/>
  <c r="F5939" i="1"/>
  <c r="E5939" i="1"/>
  <c r="G5938" i="1"/>
  <c r="H5938" i="1" s="1"/>
  <c r="F5938" i="1"/>
  <c r="E5938" i="1"/>
  <c r="G5937" i="1"/>
  <c r="H5937" i="1" s="1"/>
  <c r="F5937" i="1"/>
  <c r="E5937" i="1"/>
  <c r="G5936" i="1"/>
  <c r="H5936" i="1" s="1"/>
  <c r="F5936" i="1"/>
  <c r="E5936" i="1"/>
  <c r="G5935" i="1"/>
  <c r="H5935" i="1" s="1"/>
  <c r="F5935" i="1"/>
  <c r="E5935" i="1"/>
  <c r="G5934" i="1"/>
  <c r="H5934" i="1" s="1"/>
  <c r="F5934" i="1"/>
  <c r="E5934" i="1"/>
  <c r="G5933" i="1"/>
  <c r="H5933" i="1" s="1"/>
  <c r="F5933" i="1"/>
  <c r="E5933" i="1"/>
  <c r="G5932" i="1"/>
  <c r="H5932" i="1" s="1"/>
  <c r="F5932" i="1"/>
  <c r="E5932" i="1"/>
  <c r="G5931" i="1"/>
  <c r="H5931" i="1" s="1"/>
  <c r="F5931" i="1"/>
  <c r="E5931" i="1"/>
  <c r="G5930" i="1"/>
  <c r="H5930" i="1" s="1"/>
  <c r="F5930" i="1"/>
  <c r="E5930" i="1"/>
  <c r="G5929" i="1"/>
  <c r="H5929" i="1" s="1"/>
  <c r="F5929" i="1"/>
  <c r="E5929" i="1"/>
  <c r="G5928" i="1"/>
  <c r="H5928" i="1" s="1"/>
  <c r="F5928" i="1"/>
  <c r="E5928" i="1"/>
  <c r="G5927" i="1"/>
  <c r="H5927" i="1" s="1"/>
  <c r="F5927" i="1"/>
  <c r="E5927" i="1"/>
  <c r="G5926" i="1"/>
  <c r="H5926" i="1" s="1"/>
  <c r="F5926" i="1"/>
  <c r="E5926" i="1"/>
  <c r="G5925" i="1"/>
  <c r="H5925" i="1" s="1"/>
  <c r="F5925" i="1"/>
  <c r="E5925" i="1"/>
  <c r="G5924" i="1"/>
  <c r="H5924" i="1" s="1"/>
  <c r="F5924" i="1"/>
  <c r="E5924" i="1"/>
  <c r="G5923" i="1"/>
  <c r="H5923" i="1" s="1"/>
  <c r="F5923" i="1"/>
  <c r="E5923" i="1"/>
  <c r="G5922" i="1"/>
  <c r="H5922" i="1" s="1"/>
  <c r="F5922" i="1"/>
  <c r="E5922" i="1"/>
  <c r="G5921" i="1"/>
  <c r="H5921" i="1" s="1"/>
  <c r="F5921" i="1"/>
  <c r="E5921" i="1"/>
  <c r="G5920" i="1"/>
  <c r="H5920" i="1" s="1"/>
  <c r="F5920" i="1"/>
  <c r="E5920" i="1"/>
  <c r="G5919" i="1"/>
  <c r="H5919" i="1" s="1"/>
  <c r="F5919" i="1"/>
  <c r="E5919" i="1"/>
  <c r="G5918" i="1"/>
  <c r="H5918" i="1" s="1"/>
  <c r="F5918" i="1"/>
  <c r="E5918" i="1"/>
  <c r="G5917" i="1"/>
  <c r="H5917" i="1" s="1"/>
  <c r="F5917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G5905" i="1"/>
  <c r="H5905" i="1" s="1"/>
  <c r="F5905" i="1"/>
  <c r="E5905" i="1"/>
  <c r="G5904" i="1"/>
  <c r="H5904" i="1" s="1"/>
  <c r="F5904" i="1"/>
  <c r="E5904" i="1"/>
  <c r="G5903" i="1"/>
  <c r="H5903" i="1" s="1"/>
  <c r="F5903" i="1"/>
  <c r="E5903" i="1"/>
  <c r="G5902" i="1"/>
  <c r="H5902" i="1" s="1"/>
  <c r="F5902" i="1"/>
  <c r="E5902" i="1"/>
  <c r="G5901" i="1"/>
  <c r="H5901" i="1" s="1"/>
  <c r="F5901" i="1"/>
  <c r="E5901" i="1"/>
  <c r="G5900" i="1"/>
  <c r="H5900" i="1" s="1"/>
  <c r="F5900" i="1"/>
  <c r="E5900" i="1"/>
  <c r="G5899" i="1"/>
  <c r="H5899" i="1" s="1"/>
  <c r="F5899" i="1"/>
  <c r="E5899" i="1"/>
  <c r="G5898" i="1"/>
  <c r="H5898" i="1" s="1"/>
  <c r="F5898" i="1"/>
  <c r="E5898" i="1"/>
  <c r="G5897" i="1"/>
  <c r="H5897" i="1" s="1"/>
  <c r="F5897" i="1"/>
  <c r="E5897" i="1"/>
  <c r="G5896" i="1"/>
  <c r="H5896" i="1" s="1"/>
  <c r="F5896" i="1"/>
  <c r="E5896" i="1"/>
  <c r="G5895" i="1"/>
  <c r="H5895" i="1" s="1"/>
  <c r="F5895" i="1"/>
  <c r="E5895" i="1"/>
  <c r="G5894" i="1"/>
  <c r="H5894" i="1" s="1"/>
  <c r="F5894" i="1"/>
  <c r="E5894" i="1"/>
  <c r="G5893" i="1"/>
  <c r="H5893" i="1" s="1"/>
  <c r="F5893" i="1"/>
  <c r="E5893" i="1"/>
  <c r="G5892" i="1"/>
  <c r="H5892" i="1" s="1"/>
  <c r="F5892" i="1"/>
  <c r="E5892" i="1"/>
  <c r="G5891" i="1"/>
  <c r="H5891" i="1" s="1"/>
  <c r="F5891" i="1"/>
  <c r="E5891" i="1"/>
  <c r="G5890" i="1"/>
  <c r="H5890" i="1" s="1"/>
  <c r="F5890" i="1"/>
  <c r="E5890" i="1"/>
  <c r="G5889" i="1"/>
  <c r="H5889" i="1" s="1"/>
  <c r="F5889" i="1"/>
  <c r="E5889" i="1"/>
  <c r="G5888" i="1"/>
  <c r="H5888" i="1" s="1"/>
  <c r="F5888" i="1"/>
  <c r="E5888" i="1"/>
  <c r="G5887" i="1"/>
  <c r="H5887" i="1" s="1"/>
  <c r="F5887" i="1"/>
  <c r="E5887" i="1"/>
  <c r="G5886" i="1"/>
  <c r="H5886" i="1" s="1"/>
  <c r="F5886" i="1"/>
  <c r="E5886" i="1"/>
  <c r="G5885" i="1"/>
  <c r="H5885" i="1" s="1"/>
  <c r="F5885" i="1"/>
  <c r="E5885" i="1"/>
  <c r="G5884" i="1"/>
  <c r="H5884" i="1" s="1"/>
  <c r="F5884" i="1"/>
  <c r="E5884" i="1"/>
  <c r="G5883" i="1"/>
  <c r="H5883" i="1" s="1"/>
  <c r="F5883" i="1"/>
  <c r="E5883" i="1"/>
  <c r="G5882" i="1"/>
  <c r="H5882" i="1" s="1"/>
  <c r="F5882" i="1"/>
  <c r="E5882" i="1"/>
  <c r="G5881" i="1"/>
  <c r="H5881" i="1" s="1"/>
  <c r="F5881" i="1"/>
  <c r="E5881" i="1"/>
  <c r="G5880" i="1"/>
  <c r="H5880" i="1" s="1"/>
  <c r="F5880" i="1"/>
  <c r="E5880" i="1"/>
  <c r="G5879" i="1"/>
  <c r="H5879" i="1" s="1"/>
  <c r="F5879" i="1"/>
  <c r="E5879" i="1"/>
  <c r="G5878" i="1"/>
  <c r="H5878" i="1" s="1"/>
  <c r="F5878" i="1"/>
  <c r="E5878" i="1"/>
  <c r="G5877" i="1"/>
  <c r="H5877" i="1" s="1"/>
  <c r="F5877" i="1"/>
  <c r="E5877" i="1"/>
  <c r="G5876" i="1"/>
  <c r="H5876" i="1" s="1"/>
  <c r="F5876" i="1"/>
  <c r="E5876" i="1"/>
  <c r="G5875" i="1"/>
  <c r="H5875" i="1" s="1"/>
  <c r="F5875" i="1"/>
  <c r="E5875" i="1"/>
  <c r="G5874" i="1"/>
  <c r="H5874" i="1" s="1"/>
  <c r="F5874" i="1"/>
  <c r="E5874" i="1"/>
  <c r="G5873" i="1"/>
  <c r="H5873" i="1" s="1"/>
  <c r="F5873" i="1"/>
  <c r="E5873" i="1"/>
  <c r="G5872" i="1"/>
  <c r="H5872" i="1" s="1"/>
  <c r="F5872" i="1"/>
  <c r="E5872" i="1"/>
  <c r="G5871" i="1"/>
  <c r="H5871" i="1" s="1"/>
  <c r="F5871" i="1"/>
  <c r="E5871" i="1"/>
  <c r="G5870" i="1"/>
  <c r="H5870" i="1" s="1"/>
  <c r="F5870" i="1"/>
  <c r="E5870" i="1"/>
  <c r="G5869" i="1"/>
  <c r="H5869" i="1" s="1"/>
  <c r="F5869" i="1"/>
  <c r="E5869" i="1"/>
  <c r="G5868" i="1"/>
  <c r="H5868" i="1" s="1"/>
  <c r="F5868" i="1"/>
  <c r="E5868" i="1"/>
  <c r="G5867" i="1"/>
  <c r="H5867" i="1" s="1"/>
  <c r="F5867" i="1"/>
  <c r="E5867" i="1"/>
  <c r="G5866" i="1"/>
  <c r="H5866" i="1" s="1"/>
  <c r="F5866" i="1"/>
  <c r="E5866" i="1"/>
  <c r="G5865" i="1"/>
  <c r="H5865" i="1" s="1"/>
  <c r="F5865" i="1"/>
  <c r="E5865" i="1"/>
  <c r="G5864" i="1"/>
  <c r="H5864" i="1" s="1"/>
  <c r="F5864" i="1"/>
  <c r="E5864" i="1"/>
  <c r="G5863" i="1"/>
  <c r="H5863" i="1" s="1"/>
  <c r="F5863" i="1"/>
  <c r="E5863" i="1"/>
  <c r="G5862" i="1"/>
  <c r="H5862" i="1" s="1"/>
  <c r="F5862" i="1"/>
  <c r="E5862" i="1"/>
  <c r="G5861" i="1"/>
  <c r="H5861" i="1" s="1"/>
  <c r="F5861" i="1"/>
  <c r="E5861" i="1"/>
  <c r="G5860" i="1"/>
  <c r="H5860" i="1" s="1"/>
  <c r="F5860" i="1"/>
  <c r="E5860" i="1"/>
  <c r="G5859" i="1"/>
  <c r="H5859" i="1" s="1"/>
  <c r="F5859" i="1"/>
  <c r="E5859" i="1"/>
  <c r="G5858" i="1"/>
  <c r="H5858" i="1" s="1"/>
  <c r="F5858" i="1"/>
  <c r="E5858" i="1"/>
  <c r="G5857" i="1"/>
  <c r="H5857" i="1" s="1"/>
  <c r="F5857" i="1"/>
  <c r="E5857" i="1"/>
  <c r="G5856" i="1"/>
  <c r="H5856" i="1" s="1"/>
  <c r="F5856" i="1"/>
  <c r="E5856" i="1"/>
  <c r="G5855" i="1"/>
  <c r="H5855" i="1" s="1"/>
  <c r="F5855" i="1"/>
  <c r="E5855" i="1"/>
  <c r="G5854" i="1"/>
  <c r="H5854" i="1" s="1"/>
  <c r="F5854" i="1"/>
  <c r="E5854" i="1"/>
  <c r="G5853" i="1"/>
  <c r="H5853" i="1" s="1"/>
  <c r="F5853" i="1"/>
  <c r="E5853" i="1"/>
  <c r="G5852" i="1"/>
  <c r="H5852" i="1" s="1"/>
  <c r="F5852" i="1"/>
  <c r="E5852" i="1"/>
  <c r="G5851" i="1"/>
  <c r="H5851" i="1" s="1"/>
  <c r="F5851" i="1"/>
  <c r="E5851" i="1"/>
  <c r="G5850" i="1"/>
  <c r="H5850" i="1" s="1"/>
  <c r="F5850" i="1"/>
  <c r="E5850" i="1"/>
  <c r="G5849" i="1"/>
  <c r="H5849" i="1" s="1"/>
  <c r="F5849" i="1"/>
  <c r="E5849" i="1"/>
  <c r="G5848" i="1"/>
  <c r="H5848" i="1" s="1"/>
  <c r="F5848" i="1"/>
  <c r="E5848" i="1"/>
  <c r="G5847" i="1"/>
  <c r="H5847" i="1" s="1"/>
  <c r="F5847" i="1"/>
  <c r="E5847" i="1"/>
  <c r="G5846" i="1"/>
  <c r="H5846" i="1" s="1"/>
  <c r="F5846" i="1"/>
  <c r="E5846" i="1"/>
  <c r="G5845" i="1"/>
  <c r="H5845" i="1" s="1"/>
  <c r="F5845" i="1"/>
  <c r="E5845" i="1"/>
  <c r="G5844" i="1"/>
  <c r="H5844" i="1" s="1"/>
  <c r="F5844" i="1"/>
  <c r="E5844" i="1"/>
  <c r="G5843" i="1"/>
  <c r="H5843" i="1" s="1"/>
  <c r="F5843" i="1"/>
  <c r="E5843" i="1"/>
  <c r="G5842" i="1"/>
  <c r="H5842" i="1" s="1"/>
  <c r="F5842" i="1"/>
  <c r="E5842" i="1"/>
  <c r="G5841" i="1"/>
  <c r="H5841" i="1" s="1"/>
  <c r="F5841" i="1"/>
  <c r="E5841" i="1"/>
  <c r="G5840" i="1"/>
  <c r="H5840" i="1" s="1"/>
  <c r="F5840" i="1"/>
  <c r="E5840" i="1"/>
  <c r="G5839" i="1"/>
  <c r="H5839" i="1" s="1"/>
  <c r="F5839" i="1"/>
  <c r="E5839" i="1"/>
  <c r="G5838" i="1"/>
  <c r="H5838" i="1" s="1"/>
  <c r="F5838" i="1"/>
  <c r="E5838" i="1"/>
  <c r="G5837" i="1"/>
  <c r="H5837" i="1" s="1"/>
  <c r="F5837" i="1"/>
  <c r="E5837" i="1"/>
  <c r="G5836" i="1"/>
  <c r="H5836" i="1" s="1"/>
  <c r="F5836" i="1"/>
  <c r="E5836" i="1"/>
  <c r="G5835" i="1"/>
  <c r="H5835" i="1" s="1"/>
  <c r="F5835" i="1"/>
  <c r="E5835" i="1"/>
  <c r="G5834" i="1"/>
  <c r="H5834" i="1" s="1"/>
  <c r="F5834" i="1"/>
  <c r="E5834" i="1"/>
  <c r="G5833" i="1"/>
  <c r="H5833" i="1" s="1"/>
  <c r="F5833" i="1"/>
  <c r="E5833" i="1"/>
  <c r="G5832" i="1"/>
  <c r="H5832" i="1" s="1"/>
  <c r="F5832" i="1"/>
  <c r="E5832" i="1"/>
  <c r="G5831" i="1"/>
  <c r="H5831" i="1" s="1"/>
  <c r="F5831" i="1"/>
  <c r="E5831" i="1"/>
  <c r="G5830" i="1"/>
  <c r="H5830" i="1" s="1"/>
  <c r="F5830" i="1"/>
  <c r="E5830" i="1"/>
  <c r="G5829" i="1"/>
  <c r="H5829" i="1" s="1"/>
  <c r="F5829" i="1"/>
  <c r="E5829" i="1"/>
  <c r="G5828" i="1"/>
  <c r="H5828" i="1" s="1"/>
  <c r="F5828" i="1"/>
  <c r="E5828" i="1"/>
  <c r="G5827" i="1"/>
  <c r="H5827" i="1" s="1"/>
  <c r="F5827" i="1"/>
  <c r="E5827" i="1"/>
  <c r="G5826" i="1"/>
  <c r="H5826" i="1" s="1"/>
  <c r="F5826" i="1"/>
  <c r="E5826" i="1"/>
  <c r="G5825" i="1"/>
  <c r="H5825" i="1" s="1"/>
  <c r="F5825" i="1"/>
  <c r="E5825" i="1"/>
  <c r="G5824" i="1"/>
  <c r="H5824" i="1" s="1"/>
  <c r="F5824" i="1"/>
  <c r="E5824" i="1"/>
  <c r="G5823" i="1"/>
  <c r="H5823" i="1" s="1"/>
  <c r="F5823" i="1"/>
  <c r="E5823" i="1"/>
  <c r="G5822" i="1"/>
  <c r="H5822" i="1" s="1"/>
  <c r="F5822" i="1"/>
  <c r="E5822" i="1"/>
  <c r="G5821" i="1"/>
  <c r="H5821" i="1" s="1"/>
  <c r="F5821" i="1"/>
  <c r="E5821" i="1"/>
  <c r="G5820" i="1"/>
  <c r="H5820" i="1" s="1"/>
  <c r="F5820" i="1"/>
  <c r="E5820" i="1"/>
  <c r="G5819" i="1"/>
  <c r="H5819" i="1" s="1"/>
  <c r="F5819" i="1"/>
  <c r="E5819" i="1"/>
  <c r="G5818" i="1"/>
  <c r="H5818" i="1" s="1"/>
  <c r="F5818" i="1"/>
  <c r="E5818" i="1"/>
  <c r="G5817" i="1"/>
  <c r="H5817" i="1" s="1"/>
  <c r="F5817" i="1"/>
  <c r="E5817" i="1"/>
  <c r="G5816" i="1"/>
  <c r="H5816" i="1" s="1"/>
  <c r="F5816" i="1"/>
  <c r="E5816" i="1"/>
  <c r="G5815" i="1"/>
  <c r="H5815" i="1" s="1"/>
  <c r="F5815" i="1"/>
  <c r="E5815" i="1"/>
  <c r="G5814" i="1"/>
  <c r="H5814" i="1" s="1"/>
  <c r="F5814" i="1"/>
  <c r="E5814" i="1"/>
  <c r="G5813" i="1"/>
  <c r="H5813" i="1" s="1"/>
  <c r="F5813" i="1"/>
  <c r="E5813" i="1"/>
  <c r="G5812" i="1"/>
  <c r="H5812" i="1" s="1"/>
  <c r="F5812" i="1"/>
  <c r="E5812" i="1"/>
  <c r="G5811" i="1"/>
  <c r="H5811" i="1" s="1"/>
  <c r="F5811" i="1"/>
  <c r="E5811" i="1"/>
  <c r="G5810" i="1"/>
  <c r="H5810" i="1" s="1"/>
  <c r="F5810" i="1"/>
  <c r="E5810" i="1"/>
  <c r="G5809" i="1"/>
  <c r="H5809" i="1" s="1"/>
  <c r="F5809" i="1"/>
  <c r="E5809" i="1"/>
  <c r="G5808" i="1"/>
  <c r="H5808" i="1" s="1"/>
  <c r="F5808" i="1"/>
  <c r="E5808" i="1"/>
  <c r="G5807" i="1"/>
  <c r="H5807" i="1" s="1"/>
  <c r="F5807" i="1"/>
  <c r="E5807" i="1"/>
  <c r="G5806" i="1"/>
  <c r="H5806" i="1" s="1"/>
  <c r="F5806" i="1"/>
  <c r="E5806" i="1"/>
  <c r="G5805" i="1"/>
  <c r="H5805" i="1" s="1"/>
  <c r="F5805" i="1"/>
  <c r="E5805" i="1"/>
  <c r="G5804" i="1"/>
  <c r="H5804" i="1" s="1"/>
  <c r="F5804" i="1"/>
  <c r="E5804" i="1"/>
  <c r="G5803" i="1"/>
  <c r="H5803" i="1" s="1"/>
  <c r="F5803" i="1"/>
  <c r="E5803" i="1"/>
  <c r="G5802" i="1"/>
  <c r="H5802" i="1" s="1"/>
  <c r="F5802" i="1"/>
  <c r="E5802" i="1"/>
  <c r="G5801" i="1"/>
  <c r="H5801" i="1" s="1"/>
  <c r="F5801" i="1"/>
  <c r="E5801" i="1"/>
  <c r="G5800" i="1"/>
  <c r="H5800" i="1" s="1"/>
  <c r="F5800" i="1"/>
  <c r="E5800" i="1"/>
  <c r="G5799" i="1"/>
  <c r="H5799" i="1" s="1"/>
  <c r="F5799" i="1"/>
  <c r="E5799" i="1"/>
  <c r="G5798" i="1"/>
  <c r="H5798" i="1" s="1"/>
  <c r="F5798" i="1"/>
  <c r="E5798" i="1"/>
  <c r="G5797" i="1"/>
  <c r="H5797" i="1" s="1"/>
  <c r="F5797" i="1"/>
  <c r="E5797" i="1"/>
  <c r="G5796" i="1"/>
  <c r="H5796" i="1" s="1"/>
  <c r="F5796" i="1"/>
  <c r="E5796" i="1"/>
  <c r="G5795" i="1"/>
  <c r="H5795" i="1" s="1"/>
  <c r="F5795" i="1"/>
  <c r="E5795" i="1"/>
  <c r="G5794" i="1"/>
  <c r="H5794" i="1" s="1"/>
  <c r="F5794" i="1"/>
  <c r="E5794" i="1"/>
  <c r="G5793" i="1"/>
  <c r="H5793" i="1" s="1"/>
  <c r="F5793" i="1"/>
  <c r="E5793" i="1"/>
  <c r="G5792" i="1"/>
  <c r="H5792" i="1" s="1"/>
  <c r="F5792" i="1"/>
  <c r="E5792" i="1"/>
  <c r="G5791" i="1"/>
  <c r="H5791" i="1" s="1"/>
  <c r="F5791" i="1"/>
  <c r="E5791" i="1"/>
  <c r="G5790" i="1"/>
  <c r="H5790" i="1" s="1"/>
  <c r="F5790" i="1"/>
  <c r="E5790" i="1"/>
  <c r="G5789" i="1"/>
  <c r="H5789" i="1" s="1"/>
  <c r="F5789" i="1"/>
  <c r="E5789" i="1"/>
  <c r="G5788" i="1"/>
  <c r="H5788" i="1" s="1"/>
  <c r="F5788" i="1"/>
  <c r="E5788" i="1"/>
  <c r="G5787" i="1"/>
  <c r="H5787" i="1" s="1"/>
  <c r="F5787" i="1"/>
  <c r="E5787" i="1"/>
  <c r="G5786" i="1"/>
  <c r="H5786" i="1" s="1"/>
  <c r="F5786" i="1"/>
  <c r="E5786" i="1"/>
  <c r="G5785" i="1"/>
  <c r="H5785" i="1" s="1"/>
  <c r="F5785" i="1"/>
  <c r="E5785" i="1"/>
  <c r="G5784" i="1"/>
  <c r="H5784" i="1" s="1"/>
  <c r="F5784" i="1"/>
  <c r="E5784" i="1"/>
  <c r="G5783" i="1"/>
  <c r="H5783" i="1" s="1"/>
  <c r="F5783" i="1"/>
  <c r="E5783" i="1"/>
  <c r="G5782" i="1"/>
  <c r="H5782" i="1" s="1"/>
  <c r="F5782" i="1"/>
  <c r="E5782" i="1"/>
  <c r="G5781" i="1"/>
  <c r="H5781" i="1" s="1"/>
  <c r="F5781" i="1"/>
  <c r="E5781" i="1"/>
  <c r="G5780" i="1"/>
  <c r="H5780" i="1" s="1"/>
  <c r="F5780" i="1"/>
  <c r="E5780" i="1"/>
  <c r="G5779" i="1"/>
  <c r="H5779" i="1" s="1"/>
  <c r="F5779" i="1"/>
  <c r="E5779" i="1"/>
  <c r="G5778" i="1"/>
  <c r="H5778" i="1" s="1"/>
  <c r="F5778" i="1"/>
  <c r="E5778" i="1"/>
  <c r="G5777" i="1"/>
  <c r="H5777" i="1" s="1"/>
  <c r="F5777" i="1"/>
  <c r="E5777" i="1"/>
  <c r="G5776" i="1"/>
  <c r="H5776" i="1" s="1"/>
  <c r="F5776" i="1"/>
  <c r="E5776" i="1"/>
  <c r="G5775" i="1"/>
  <c r="H5775" i="1" s="1"/>
  <c r="F5775" i="1"/>
  <c r="E5775" i="1"/>
  <c r="G5774" i="1"/>
  <c r="H5774" i="1" s="1"/>
  <c r="F5774" i="1"/>
  <c r="E5774" i="1"/>
  <c r="G5773" i="1"/>
  <c r="H5773" i="1" s="1"/>
  <c r="F5773" i="1"/>
  <c r="E5773" i="1"/>
  <c r="G5772" i="1"/>
  <c r="H5772" i="1" s="1"/>
  <c r="F5772" i="1"/>
  <c r="E5772" i="1"/>
  <c r="G5771" i="1"/>
  <c r="H5771" i="1" s="1"/>
  <c r="F5771" i="1"/>
  <c r="E5771" i="1"/>
  <c r="G5770" i="1"/>
  <c r="H5770" i="1" s="1"/>
  <c r="F5770" i="1"/>
  <c r="E5770" i="1"/>
  <c r="G5769" i="1"/>
  <c r="H5769" i="1" s="1"/>
  <c r="F5769" i="1"/>
  <c r="E5769" i="1"/>
  <c r="G5768" i="1"/>
  <c r="H5768" i="1" s="1"/>
  <c r="F5768" i="1"/>
  <c r="E5768" i="1"/>
  <c r="G5767" i="1"/>
  <c r="H5767" i="1" s="1"/>
  <c r="F5767" i="1"/>
  <c r="E5767" i="1"/>
  <c r="G5766" i="1"/>
  <c r="H5766" i="1" s="1"/>
  <c r="F5766" i="1"/>
  <c r="E5766" i="1"/>
  <c r="G5765" i="1"/>
  <c r="H5765" i="1" s="1"/>
  <c r="F5765" i="1"/>
  <c r="E5765" i="1"/>
  <c r="G5764" i="1"/>
  <c r="H5764" i="1" s="1"/>
  <c r="F5764" i="1"/>
  <c r="E5764" i="1"/>
  <c r="G5763" i="1"/>
  <c r="H5763" i="1" s="1"/>
  <c r="F5763" i="1"/>
  <c r="E5763" i="1"/>
  <c r="G5762" i="1"/>
  <c r="H5762" i="1" s="1"/>
  <c r="F5762" i="1"/>
  <c r="E5762" i="1"/>
  <c r="G5761" i="1"/>
  <c r="H5761" i="1" s="1"/>
  <c r="F5761" i="1"/>
  <c r="E5761" i="1"/>
  <c r="G5760" i="1"/>
  <c r="H5760" i="1" s="1"/>
  <c r="F5760" i="1"/>
  <c r="E5760" i="1"/>
  <c r="G5759" i="1"/>
  <c r="H5759" i="1" s="1"/>
  <c r="F5759" i="1"/>
  <c r="E5759" i="1"/>
  <c r="G5758" i="1"/>
  <c r="H5758" i="1" s="1"/>
  <c r="F5758" i="1"/>
  <c r="E5758" i="1"/>
  <c r="G5757" i="1"/>
  <c r="H5757" i="1" s="1"/>
  <c r="F5757" i="1"/>
  <c r="E5757" i="1"/>
  <c r="G5756" i="1"/>
  <c r="H5756" i="1" s="1"/>
  <c r="F5756" i="1"/>
  <c r="E5756" i="1"/>
  <c r="G5755" i="1"/>
  <c r="H5755" i="1" s="1"/>
  <c r="F5755" i="1"/>
  <c r="E5755" i="1"/>
  <c r="G5754" i="1"/>
  <c r="H5754" i="1" s="1"/>
  <c r="F5754" i="1"/>
  <c r="E5754" i="1"/>
  <c r="G5753" i="1"/>
  <c r="H5753" i="1" s="1"/>
  <c r="F5753" i="1"/>
  <c r="E5753" i="1"/>
  <c r="G5752" i="1"/>
  <c r="H5752" i="1" s="1"/>
  <c r="F5752" i="1"/>
  <c r="E5752" i="1"/>
  <c r="G5751" i="1"/>
  <c r="H5751" i="1" s="1"/>
  <c r="F5751" i="1"/>
  <c r="E5751" i="1"/>
  <c r="G5750" i="1"/>
  <c r="H5750" i="1" s="1"/>
  <c r="F5750" i="1"/>
  <c r="E5750" i="1"/>
  <c r="G5749" i="1"/>
  <c r="H5749" i="1" s="1"/>
  <c r="F5749" i="1"/>
  <c r="E5749" i="1"/>
  <c r="G5748" i="1"/>
  <c r="H5748" i="1" s="1"/>
  <c r="F5748" i="1"/>
  <c r="E5748" i="1"/>
  <c r="G5747" i="1"/>
  <c r="H5747" i="1" s="1"/>
  <c r="F5747" i="1"/>
  <c r="E5747" i="1"/>
  <c r="G5746" i="1"/>
  <c r="H5746" i="1" s="1"/>
  <c r="F5746" i="1"/>
  <c r="E5746" i="1"/>
  <c r="G5745" i="1"/>
  <c r="H5745" i="1" s="1"/>
  <c r="F5745" i="1"/>
  <c r="E5745" i="1"/>
  <c r="G5744" i="1"/>
  <c r="H5744" i="1" s="1"/>
  <c r="F5744" i="1"/>
  <c r="E5744" i="1"/>
  <c r="G5743" i="1"/>
  <c r="H5743" i="1" s="1"/>
  <c r="F5743" i="1"/>
  <c r="E5743" i="1"/>
  <c r="G5742" i="1"/>
  <c r="H5742" i="1" s="1"/>
  <c r="F5742" i="1"/>
  <c r="E5742" i="1"/>
  <c r="G5741" i="1"/>
  <c r="H5741" i="1" s="1"/>
  <c r="F5741" i="1"/>
  <c r="E5741" i="1"/>
  <c r="G5740" i="1"/>
  <c r="H5740" i="1" s="1"/>
  <c r="F5740" i="1"/>
  <c r="E5740" i="1"/>
  <c r="G5739" i="1"/>
  <c r="H5739" i="1" s="1"/>
  <c r="F5739" i="1"/>
  <c r="E5739" i="1"/>
  <c r="G5738" i="1"/>
  <c r="H5738" i="1" s="1"/>
  <c r="F5738" i="1"/>
  <c r="E5738" i="1"/>
  <c r="G5737" i="1"/>
  <c r="H5737" i="1" s="1"/>
  <c r="F5737" i="1"/>
  <c r="E5737" i="1"/>
  <c r="G5736" i="1"/>
  <c r="H5736" i="1" s="1"/>
  <c r="F5736" i="1"/>
  <c r="E5736" i="1"/>
  <c r="G5735" i="1"/>
  <c r="H5735" i="1" s="1"/>
  <c r="F5735" i="1"/>
  <c r="E5735" i="1"/>
  <c r="G5734" i="1"/>
  <c r="H5734" i="1" s="1"/>
  <c r="F5734" i="1"/>
  <c r="E5734" i="1"/>
  <c r="G5733" i="1"/>
  <c r="H5733" i="1" s="1"/>
  <c r="F5733" i="1"/>
  <c r="E5733" i="1"/>
  <c r="G5732" i="1"/>
  <c r="H5732" i="1" s="1"/>
  <c r="F5732" i="1"/>
  <c r="E5732" i="1"/>
  <c r="G5731" i="1"/>
  <c r="H5731" i="1" s="1"/>
  <c r="F5731" i="1"/>
  <c r="E5731" i="1"/>
  <c r="G5730" i="1"/>
  <c r="H5730" i="1" s="1"/>
  <c r="F5730" i="1"/>
  <c r="E5730" i="1"/>
  <c r="G5729" i="1"/>
  <c r="H5729" i="1" s="1"/>
  <c r="F5729" i="1"/>
  <c r="E5729" i="1"/>
  <c r="G5728" i="1"/>
  <c r="H5728" i="1" s="1"/>
  <c r="F5728" i="1"/>
  <c r="E5728" i="1"/>
  <c r="G5727" i="1"/>
  <c r="H5727" i="1" s="1"/>
  <c r="F5727" i="1"/>
  <c r="E5727" i="1"/>
  <c r="G5726" i="1"/>
  <c r="H5726" i="1" s="1"/>
  <c r="F5726" i="1"/>
  <c r="E5726" i="1"/>
  <c r="G5725" i="1"/>
  <c r="H5725" i="1" s="1"/>
  <c r="F5725" i="1"/>
  <c r="E5725" i="1"/>
  <c r="G5724" i="1"/>
  <c r="H5724" i="1" s="1"/>
  <c r="F5724" i="1"/>
  <c r="E5724" i="1"/>
  <c r="G5723" i="1"/>
  <c r="H5723" i="1" s="1"/>
  <c r="F5723" i="1"/>
  <c r="E5723" i="1"/>
  <c r="G5722" i="1"/>
  <c r="H5722" i="1" s="1"/>
  <c r="F5722" i="1"/>
  <c r="E5722" i="1"/>
  <c r="G5721" i="1"/>
  <c r="H5721" i="1" s="1"/>
  <c r="F5721" i="1"/>
  <c r="E5721" i="1"/>
  <c r="G5720" i="1"/>
  <c r="H5720" i="1" s="1"/>
  <c r="F5720" i="1"/>
  <c r="E5720" i="1"/>
  <c r="G5719" i="1"/>
  <c r="H5719" i="1" s="1"/>
  <c r="F5719" i="1"/>
  <c r="E5719" i="1"/>
  <c r="G5718" i="1"/>
  <c r="H5718" i="1" s="1"/>
  <c r="F5718" i="1"/>
  <c r="E5718" i="1"/>
  <c r="G5717" i="1"/>
  <c r="H5717" i="1" s="1"/>
  <c r="F5717" i="1"/>
  <c r="E5717" i="1"/>
  <c r="G5716" i="1"/>
  <c r="H5716" i="1" s="1"/>
  <c r="F5716" i="1"/>
  <c r="E5716" i="1"/>
  <c r="G5715" i="1"/>
  <c r="H5715" i="1" s="1"/>
  <c r="F5715" i="1"/>
  <c r="E5715" i="1"/>
  <c r="G5714" i="1"/>
  <c r="H5714" i="1" s="1"/>
  <c r="F5714" i="1"/>
  <c r="E5714" i="1"/>
  <c r="G5713" i="1"/>
  <c r="H5713" i="1" s="1"/>
  <c r="F5713" i="1"/>
  <c r="E5713" i="1"/>
  <c r="G5712" i="1"/>
  <c r="H5712" i="1" s="1"/>
  <c r="F5712" i="1"/>
  <c r="E5712" i="1"/>
  <c r="G5711" i="1"/>
  <c r="H5711" i="1" s="1"/>
  <c r="F5711" i="1"/>
  <c r="E5711" i="1"/>
  <c r="G5710" i="1"/>
  <c r="H5710" i="1" s="1"/>
  <c r="F5710" i="1"/>
  <c r="E5710" i="1"/>
  <c r="G5709" i="1"/>
  <c r="H5709" i="1" s="1"/>
  <c r="F5709" i="1"/>
  <c r="E5709" i="1"/>
  <c r="G5708" i="1"/>
  <c r="H5708" i="1" s="1"/>
  <c r="F5708" i="1"/>
  <c r="E5708" i="1"/>
  <c r="G5707" i="1"/>
  <c r="H5707" i="1" s="1"/>
  <c r="F5707" i="1"/>
  <c r="E5707" i="1"/>
  <c r="G5706" i="1"/>
  <c r="H5706" i="1" s="1"/>
  <c r="F5706" i="1"/>
  <c r="E5706" i="1"/>
  <c r="G5705" i="1"/>
  <c r="H5705" i="1" s="1"/>
  <c r="F5705" i="1"/>
  <c r="E5705" i="1"/>
  <c r="G5704" i="1"/>
  <c r="H5704" i="1" s="1"/>
  <c r="F5704" i="1"/>
  <c r="E5704" i="1"/>
  <c r="G5703" i="1"/>
  <c r="H5703" i="1" s="1"/>
  <c r="F5703" i="1"/>
  <c r="E5703" i="1"/>
  <c r="G5702" i="1"/>
  <c r="H5702" i="1" s="1"/>
  <c r="F5702" i="1"/>
  <c r="E5702" i="1"/>
  <c r="G5701" i="1"/>
  <c r="H5701" i="1" s="1"/>
  <c r="F5701" i="1"/>
  <c r="E5701" i="1"/>
  <c r="G5700" i="1"/>
  <c r="H5700" i="1" s="1"/>
  <c r="F5700" i="1"/>
  <c r="E5700" i="1"/>
  <c r="G5699" i="1"/>
  <c r="H5699" i="1" s="1"/>
  <c r="F5699" i="1"/>
  <c r="E5699" i="1"/>
  <c r="G5698" i="1"/>
  <c r="H5698" i="1" s="1"/>
  <c r="F5698" i="1"/>
  <c r="E5698" i="1"/>
  <c r="G5697" i="1"/>
  <c r="H5697" i="1" s="1"/>
  <c r="F5697" i="1"/>
  <c r="E5697" i="1"/>
  <c r="G5696" i="1"/>
  <c r="H5696" i="1" s="1"/>
  <c r="F5696" i="1"/>
  <c r="E5696" i="1"/>
  <c r="G5695" i="1"/>
  <c r="H5695" i="1" s="1"/>
  <c r="F5695" i="1"/>
  <c r="E5695" i="1"/>
  <c r="G5694" i="1"/>
  <c r="H5694" i="1" s="1"/>
  <c r="F5694" i="1"/>
  <c r="E5694" i="1"/>
  <c r="G5693" i="1"/>
  <c r="H5693" i="1" s="1"/>
  <c r="F5693" i="1"/>
  <c r="E5693" i="1"/>
  <c r="G5692" i="1"/>
  <c r="H5692" i="1" s="1"/>
  <c r="F5692" i="1"/>
  <c r="E5692" i="1"/>
  <c r="G5691" i="1"/>
  <c r="H5691" i="1" s="1"/>
  <c r="F5691" i="1"/>
  <c r="E5691" i="1"/>
  <c r="G5690" i="1"/>
  <c r="H5690" i="1" s="1"/>
  <c r="F5690" i="1"/>
  <c r="E5690" i="1"/>
  <c r="G5689" i="1"/>
  <c r="H5689" i="1" s="1"/>
  <c r="F5689" i="1"/>
  <c r="E5689" i="1"/>
  <c r="G5688" i="1"/>
  <c r="H5688" i="1" s="1"/>
  <c r="F5688" i="1"/>
  <c r="E5688" i="1"/>
  <c r="G5687" i="1"/>
  <c r="H5687" i="1" s="1"/>
  <c r="F5687" i="1"/>
  <c r="E5687" i="1"/>
  <c r="G5686" i="1"/>
  <c r="H5686" i="1" s="1"/>
  <c r="F5686" i="1"/>
  <c r="E5686" i="1"/>
  <c r="G5685" i="1"/>
  <c r="H5685" i="1" s="1"/>
  <c r="F5685" i="1"/>
  <c r="E5685" i="1"/>
  <c r="G5684" i="1"/>
  <c r="H5684" i="1" s="1"/>
  <c r="F5684" i="1"/>
  <c r="E5684" i="1"/>
  <c r="G5683" i="1"/>
  <c r="H5683" i="1" s="1"/>
  <c r="F5683" i="1"/>
  <c r="E5683" i="1"/>
  <c r="G5682" i="1"/>
  <c r="H5682" i="1" s="1"/>
  <c r="F5682" i="1"/>
  <c r="E5682" i="1"/>
  <c r="G5681" i="1"/>
  <c r="H5681" i="1" s="1"/>
  <c r="F5681" i="1"/>
  <c r="E5681" i="1"/>
  <c r="G5680" i="1"/>
  <c r="H5680" i="1" s="1"/>
  <c r="F5680" i="1"/>
  <c r="E5680" i="1"/>
  <c r="G5679" i="1"/>
  <c r="H5679" i="1" s="1"/>
  <c r="F5679" i="1"/>
  <c r="E5679" i="1"/>
  <c r="G5678" i="1"/>
  <c r="H5678" i="1" s="1"/>
  <c r="F5678" i="1"/>
  <c r="E5678" i="1"/>
  <c r="G5677" i="1"/>
  <c r="H5677" i="1" s="1"/>
  <c r="F5677" i="1"/>
  <c r="E5677" i="1"/>
  <c r="G5676" i="1"/>
  <c r="H5676" i="1" s="1"/>
  <c r="F5676" i="1"/>
  <c r="E5676" i="1"/>
  <c r="G5675" i="1"/>
  <c r="H5675" i="1" s="1"/>
  <c r="F5675" i="1"/>
  <c r="E5675" i="1"/>
  <c r="G5674" i="1"/>
  <c r="H5674" i="1" s="1"/>
  <c r="F5674" i="1"/>
  <c r="E5674" i="1"/>
  <c r="G5673" i="1"/>
  <c r="H5673" i="1" s="1"/>
  <c r="F5673" i="1"/>
  <c r="E5673" i="1"/>
  <c r="G5672" i="1"/>
  <c r="H5672" i="1" s="1"/>
  <c r="F5672" i="1"/>
  <c r="E5672" i="1"/>
  <c r="G5671" i="1"/>
  <c r="H5671" i="1" s="1"/>
  <c r="F5671" i="1"/>
  <c r="E5671" i="1"/>
  <c r="G5670" i="1"/>
  <c r="H5670" i="1" s="1"/>
  <c r="F5670" i="1"/>
  <c r="E5670" i="1"/>
  <c r="G5669" i="1"/>
  <c r="H5669" i="1" s="1"/>
  <c r="F5669" i="1"/>
  <c r="E5669" i="1"/>
  <c r="G5668" i="1"/>
  <c r="H5668" i="1" s="1"/>
  <c r="F5668" i="1"/>
  <c r="E5668" i="1"/>
  <c r="G5667" i="1"/>
  <c r="H5667" i="1" s="1"/>
  <c r="F5667" i="1"/>
  <c r="E5667" i="1"/>
  <c r="G5666" i="1"/>
  <c r="H5666" i="1" s="1"/>
  <c r="F5666" i="1"/>
  <c r="E5666" i="1"/>
  <c r="G5665" i="1"/>
  <c r="H5665" i="1" s="1"/>
  <c r="F5665" i="1"/>
  <c r="E5665" i="1"/>
  <c r="G5664" i="1"/>
  <c r="H5664" i="1" s="1"/>
  <c r="F5664" i="1"/>
  <c r="E5664" i="1"/>
  <c r="G5663" i="1"/>
  <c r="H5663" i="1" s="1"/>
  <c r="F5663" i="1"/>
  <c r="E5663" i="1"/>
  <c r="G5662" i="1"/>
  <c r="H5662" i="1" s="1"/>
  <c r="F5662" i="1"/>
  <c r="E5662" i="1"/>
  <c r="G5661" i="1"/>
  <c r="H5661" i="1" s="1"/>
  <c r="F5661" i="1"/>
  <c r="E5661" i="1"/>
  <c r="G5660" i="1"/>
  <c r="H5660" i="1" s="1"/>
  <c r="F5660" i="1"/>
  <c r="E5660" i="1"/>
  <c r="G5659" i="1"/>
  <c r="H5659" i="1" s="1"/>
  <c r="F5659" i="1"/>
  <c r="E5659" i="1"/>
  <c r="G5658" i="1"/>
  <c r="H5658" i="1" s="1"/>
  <c r="F5658" i="1"/>
  <c r="E5658" i="1"/>
  <c r="G5657" i="1"/>
  <c r="H5657" i="1" s="1"/>
  <c r="F5657" i="1"/>
  <c r="E5657" i="1"/>
  <c r="G5656" i="1"/>
  <c r="H5656" i="1" s="1"/>
  <c r="F5656" i="1"/>
  <c r="E5656" i="1"/>
  <c r="G5655" i="1"/>
  <c r="H5655" i="1" s="1"/>
  <c r="F5655" i="1"/>
  <c r="E5655" i="1"/>
  <c r="G5654" i="1"/>
  <c r="H5654" i="1" s="1"/>
  <c r="F5654" i="1"/>
  <c r="E5654" i="1"/>
  <c r="G5653" i="1"/>
  <c r="H5653" i="1" s="1"/>
  <c r="F5653" i="1"/>
  <c r="E5653" i="1"/>
  <c r="G5652" i="1"/>
  <c r="H5652" i="1" s="1"/>
  <c r="F5652" i="1"/>
  <c r="E5652" i="1"/>
  <c r="G5651" i="1"/>
  <c r="H5651" i="1" s="1"/>
  <c r="F5651" i="1"/>
  <c r="E5651" i="1"/>
  <c r="G5650" i="1"/>
  <c r="H5650" i="1" s="1"/>
  <c r="F5650" i="1"/>
  <c r="E5650" i="1"/>
  <c r="G5649" i="1"/>
  <c r="H5649" i="1" s="1"/>
  <c r="F5649" i="1"/>
  <c r="E5649" i="1"/>
  <c r="G5648" i="1"/>
  <c r="H5648" i="1" s="1"/>
  <c r="F5648" i="1"/>
  <c r="E5648" i="1"/>
  <c r="G5647" i="1"/>
  <c r="H5647" i="1" s="1"/>
  <c r="F5647" i="1"/>
  <c r="E5647" i="1"/>
  <c r="G5646" i="1"/>
  <c r="H5646" i="1" s="1"/>
  <c r="F5646" i="1"/>
  <c r="E5646" i="1"/>
  <c r="G5645" i="1"/>
  <c r="H5645" i="1" s="1"/>
  <c r="F5645" i="1"/>
  <c r="E5645" i="1"/>
  <c r="G5644" i="1"/>
  <c r="H5644" i="1" s="1"/>
  <c r="F5644" i="1"/>
  <c r="E5644" i="1"/>
  <c r="G5643" i="1"/>
  <c r="H5643" i="1" s="1"/>
  <c r="F5643" i="1"/>
  <c r="E5643" i="1"/>
  <c r="G5642" i="1"/>
  <c r="H5642" i="1" s="1"/>
  <c r="F5642" i="1"/>
  <c r="E5642" i="1"/>
  <c r="G5641" i="1"/>
  <c r="H5641" i="1" s="1"/>
  <c r="F5641" i="1"/>
  <c r="E5641" i="1"/>
  <c r="G5640" i="1"/>
  <c r="H5640" i="1" s="1"/>
  <c r="F5640" i="1"/>
  <c r="E5640" i="1"/>
  <c r="G5639" i="1"/>
  <c r="H5639" i="1" s="1"/>
  <c r="F5639" i="1"/>
  <c r="E5639" i="1"/>
  <c r="G5638" i="1"/>
  <c r="H5638" i="1" s="1"/>
  <c r="F5638" i="1"/>
  <c r="E5638" i="1"/>
  <c r="G5637" i="1"/>
  <c r="H5637" i="1" s="1"/>
  <c r="F5637" i="1"/>
  <c r="E5637" i="1"/>
  <c r="G5636" i="1"/>
  <c r="H5636" i="1" s="1"/>
  <c r="F5636" i="1"/>
  <c r="E5636" i="1"/>
  <c r="G5635" i="1"/>
  <c r="H5635" i="1" s="1"/>
  <c r="F5635" i="1"/>
  <c r="E5635" i="1"/>
  <c r="G5634" i="1"/>
  <c r="H5634" i="1" s="1"/>
  <c r="F5634" i="1"/>
  <c r="E5634" i="1"/>
  <c r="G5633" i="1"/>
  <c r="H5633" i="1" s="1"/>
  <c r="F5633" i="1"/>
  <c r="E5633" i="1"/>
  <c r="G5632" i="1"/>
  <c r="H5632" i="1" s="1"/>
  <c r="F5632" i="1"/>
  <c r="E5632" i="1"/>
  <c r="G5631" i="1"/>
  <c r="H5631" i="1" s="1"/>
  <c r="F5631" i="1"/>
  <c r="E5631" i="1"/>
  <c r="G5630" i="1"/>
  <c r="H5630" i="1" s="1"/>
  <c r="F5630" i="1"/>
  <c r="E5630" i="1"/>
  <c r="G5629" i="1"/>
  <c r="H5629" i="1" s="1"/>
  <c r="F5629" i="1"/>
  <c r="E5629" i="1"/>
  <c r="G5628" i="1"/>
  <c r="H5628" i="1" s="1"/>
  <c r="F5628" i="1"/>
  <c r="E5628" i="1"/>
  <c r="G5627" i="1"/>
  <c r="H5627" i="1" s="1"/>
  <c r="F5627" i="1"/>
  <c r="E5627" i="1"/>
  <c r="G5626" i="1"/>
  <c r="H5626" i="1" s="1"/>
  <c r="F5626" i="1"/>
  <c r="E5626" i="1"/>
  <c r="G5625" i="1"/>
  <c r="H5625" i="1" s="1"/>
  <c r="F5625" i="1"/>
  <c r="E5625" i="1"/>
  <c r="G5624" i="1"/>
  <c r="H5624" i="1" s="1"/>
  <c r="F5624" i="1"/>
  <c r="E5624" i="1"/>
  <c r="G5623" i="1"/>
  <c r="H5623" i="1" s="1"/>
  <c r="F5623" i="1"/>
  <c r="E5623" i="1"/>
  <c r="G5622" i="1"/>
  <c r="H5622" i="1" s="1"/>
  <c r="F5622" i="1"/>
  <c r="E5622" i="1"/>
  <c r="G5621" i="1"/>
  <c r="H5621" i="1" s="1"/>
  <c r="F5621" i="1"/>
  <c r="E5621" i="1"/>
  <c r="G5620" i="1"/>
  <c r="H5620" i="1" s="1"/>
  <c r="F5620" i="1"/>
  <c r="E5620" i="1"/>
  <c r="G5619" i="1"/>
  <c r="H5619" i="1" s="1"/>
  <c r="F5619" i="1"/>
  <c r="E5619" i="1"/>
  <c r="G5618" i="1"/>
  <c r="H5618" i="1" s="1"/>
  <c r="F5618" i="1"/>
  <c r="E5618" i="1"/>
  <c r="G5617" i="1"/>
  <c r="H5617" i="1" s="1"/>
  <c r="F5617" i="1"/>
  <c r="E5617" i="1"/>
  <c r="G5616" i="1"/>
  <c r="H5616" i="1" s="1"/>
  <c r="F5616" i="1"/>
  <c r="E5616" i="1"/>
  <c r="G5615" i="1"/>
  <c r="H5615" i="1" s="1"/>
  <c r="F5615" i="1"/>
  <c r="E5615" i="1"/>
  <c r="G5614" i="1"/>
  <c r="H5614" i="1" s="1"/>
  <c r="F5614" i="1"/>
  <c r="E5614" i="1"/>
  <c r="G5613" i="1"/>
  <c r="H5613" i="1" s="1"/>
  <c r="F5613" i="1"/>
  <c r="E5613" i="1"/>
  <c r="G5612" i="1"/>
  <c r="H5612" i="1" s="1"/>
  <c r="F5612" i="1"/>
  <c r="E5612" i="1"/>
  <c r="G5611" i="1"/>
  <c r="H5611" i="1" s="1"/>
  <c r="F5611" i="1"/>
  <c r="E5611" i="1"/>
  <c r="G5610" i="1"/>
  <c r="H5610" i="1" s="1"/>
  <c r="F5610" i="1"/>
  <c r="E5610" i="1"/>
  <c r="G5609" i="1"/>
  <c r="H5609" i="1" s="1"/>
  <c r="F5609" i="1"/>
  <c r="E5609" i="1"/>
  <c r="G5608" i="1"/>
  <c r="H5608" i="1" s="1"/>
  <c r="F5608" i="1"/>
  <c r="E5608" i="1"/>
  <c r="G5607" i="1"/>
  <c r="H5607" i="1" s="1"/>
  <c r="F5607" i="1"/>
  <c r="E5607" i="1"/>
  <c r="G5606" i="1"/>
  <c r="H5606" i="1" s="1"/>
  <c r="F5606" i="1"/>
  <c r="E5606" i="1"/>
  <c r="G5605" i="1"/>
  <c r="H5605" i="1" s="1"/>
  <c r="F5605" i="1"/>
  <c r="E5605" i="1"/>
  <c r="G5604" i="1"/>
  <c r="H5604" i="1" s="1"/>
  <c r="F5604" i="1"/>
  <c r="E5604" i="1"/>
  <c r="G5603" i="1"/>
  <c r="H5603" i="1" s="1"/>
  <c r="F5603" i="1"/>
  <c r="E5603" i="1"/>
  <c r="G5602" i="1"/>
  <c r="H5602" i="1" s="1"/>
  <c r="F5602" i="1"/>
  <c r="E5602" i="1"/>
  <c r="G5601" i="1"/>
  <c r="H5601" i="1" s="1"/>
  <c r="F5601" i="1"/>
  <c r="E5601" i="1"/>
  <c r="G5600" i="1"/>
  <c r="H5600" i="1" s="1"/>
  <c r="F5600" i="1"/>
  <c r="E5600" i="1"/>
  <c r="G5599" i="1"/>
  <c r="H5599" i="1" s="1"/>
  <c r="F5599" i="1"/>
  <c r="E5599" i="1"/>
  <c r="G5598" i="1"/>
  <c r="H5598" i="1" s="1"/>
  <c r="F5598" i="1"/>
  <c r="E5598" i="1"/>
  <c r="G5597" i="1"/>
  <c r="H5597" i="1" s="1"/>
  <c r="F5597" i="1"/>
  <c r="E5597" i="1"/>
  <c r="G5596" i="1"/>
  <c r="H5596" i="1" s="1"/>
  <c r="F5596" i="1"/>
  <c r="E5596" i="1"/>
  <c r="G5595" i="1"/>
  <c r="H5595" i="1" s="1"/>
  <c r="F5595" i="1"/>
  <c r="E5595" i="1"/>
  <c r="G5594" i="1"/>
  <c r="H5594" i="1" s="1"/>
  <c r="F5594" i="1"/>
  <c r="E5594" i="1"/>
  <c r="G5593" i="1"/>
  <c r="H5593" i="1" s="1"/>
  <c r="F5593" i="1"/>
  <c r="E5593" i="1"/>
  <c r="G5592" i="1"/>
  <c r="H5592" i="1" s="1"/>
  <c r="F5592" i="1"/>
  <c r="E5592" i="1"/>
  <c r="G5591" i="1"/>
  <c r="H5591" i="1" s="1"/>
  <c r="F5591" i="1"/>
  <c r="E5591" i="1"/>
  <c r="G5590" i="1"/>
  <c r="H5590" i="1" s="1"/>
  <c r="F5590" i="1"/>
  <c r="E5590" i="1"/>
  <c r="G5589" i="1"/>
  <c r="H5589" i="1" s="1"/>
  <c r="F5589" i="1"/>
  <c r="E5589" i="1"/>
  <c r="G5588" i="1"/>
  <c r="H5588" i="1" s="1"/>
  <c r="F5588" i="1"/>
  <c r="E5588" i="1"/>
  <c r="G5587" i="1"/>
  <c r="H5587" i="1" s="1"/>
  <c r="F5587" i="1"/>
  <c r="E5587" i="1"/>
  <c r="G5586" i="1"/>
  <c r="H5586" i="1" s="1"/>
  <c r="F5586" i="1"/>
  <c r="E5586" i="1"/>
  <c r="G5585" i="1"/>
  <c r="H5585" i="1" s="1"/>
  <c r="F5585" i="1"/>
  <c r="E5585" i="1"/>
  <c r="G5584" i="1"/>
  <c r="H5584" i="1" s="1"/>
  <c r="F5584" i="1"/>
  <c r="E5584" i="1"/>
  <c r="G5583" i="1"/>
  <c r="H5583" i="1" s="1"/>
  <c r="F5583" i="1"/>
  <c r="E5583" i="1"/>
  <c r="G5582" i="1"/>
  <c r="H5582" i="1" s="1"/>
  <c r="F5582" i="1"/>
  <c r="E5582" i="1"/>
  <c r="G5581" i="1"/>
  <c r="H5581" i="1" s="1"/>
  <c r="F5581" i="1"/>
  <c r="E5581" i="1"/>
  <c r="G5580" i="1"/>
  <c r="H5580" i="1" s="1"/>
  <c r="F5580" i="1"/>
  <c r="E5580" i="1"/>
  <c r="G5579" i="1"/>
  <c r="H5579" i="1" s="1"/>
  <c r="F5579" i="1"/>
  <c r="E5579" i="1"/>
  <c r="G5578" i="1"/>
  <c r="H5578" i="1" s="1"/>
  <c r="F5578" i="1"/>
  <c r="E5578" i="1"/>
  <c r="G5577" i="1"/>
  <c r="H5577" i="1" s="1"/>
  <c r="F5577" i="1"/>
  <c r="E5577" i="1"/>
  <c r="G5576" i="1"/>
  <c r="H5576" i="1" s="1"/>
  <c r="F5576" i="1"/>
  <c r="E5576" i="1"/>
  <c r="G5575" i="1"/>
  <c r="H5575" i="1" s="1"/>
  <c r="F5575" i="1"/>
  <c r="E5575" i="1"/>
  <c r="G5574" i="1"/>
  <c r="H5574" i="1" s="1"/>
  <c r="F5574" i="1"/>
  <c r="E5574" i="1"/>
  <c r="G5573" i="1"/>
  <c r="H5573" i="1" s="1"/>
  <c r="F5573" i="1"/>
  <c r="E5573" i="1"/>
  <c r="G5572" i="1"/>
  <c r="H5572" i="1" s="1"/>
  <c r="F5572" i="1"/>
  <c r="E5572" i="1"/>
  <c r="G5571" i="1"/>
  <c r="H5571" i="1" s="1"/>
  <c r="F5571" i="1"/>
  <c r="E5571" i="1"/>
  <c r="G5570" i="1"/>
  <c r="H5570" i="1" s="1"/>
  <c r="F5570" i="1"/>
  <c r="E5570" i="1"/>
  <c r="G5569" i="1"/>
  <c r="H5569" i="1" s="1"/>
  <c r="F5569" i="1"/>
  <c r="E5569" i="1"/>
  <c r="G5568" i="1"/>
  <c r="H5568" i="1" s="1"/>
  <c r="F5568" i="1"/>
  <c r="E5568" i="1"/>
  <c r="G5567" i="1"/>
  <c r="H5567" i="1" s="1"/>
  <c r="F5567" i="1"/>
  <c r="E5567" i="1"/>
  <c r="G5566" i="1"/>
  <c r="H5566" i="1" s="1"/>
  <c r="F5566" i="1"/>
  <c r="E5566" i="1"/>
  <c r="G5565" i="1"/>
  <c r="H5565" i="1" s="1"/>
  <c r="F5565" i="1"/>
  <c r="E5565" i="1"/>
  <c r="G5564" i="1"/>
  <c r="H5564" i="1" s="1"/>
  <c r="F5564" i="1"/>
  <c r="E5564" i="1"/>
  <c r="G5563" i="1"/>
  <c r="H5563" i="1" s="1"/>
  <c r="F5563" i="1"/>
  <c r="E5563" i="1"/>
  <c r="G5562" i="1"/>
  <c r="H5562" i="1" s="1"/>
  <c r="F5562" i="1"/>
  <c r="E5562" i="1"/>
  <c r="G5561" i="1"/>
  <c r="H5561" i="1" s="1"/>
  <c r="F5561" i="1"/>
  <c r="E5561" i="1"/>
  <c r="G5560" i="1"/>
  <c r="H5560" i="1" s="1"/>
  <c r="F5560" i="1"/>
  <c r="E5560" i="1"/>
  <c r="G5559" i="1"/>
  <c r="H5559" i="1" s="1"/>
  <c r="F5559" i="1"/>
  <c r="E5559" i="1"/>
  <c r="G5558" i="1"/>
  <c r="H5558" i="1" s="1"/>
  <c r="F5558" i="1"/>
  <c r="E5558" i="1"/>
  <c r="G5557" i="1"/>
  <c r="H5557" i="1" s="1"/>
  <c r="F5557" i="1"/>
  <c r="E5557" i="1"/>
  <c r="G5556" i="1"/>
  <c r="H5556" i="1" s="1"/>
  <c r="F5556" i="1"/>
  <c r="E5556" i="1"/>
  <c r="G5555" i="1"/>
  <c r="H5555" i="1" s="1"/>
  <c r="F5555" i="1"/>
  <c r="E5555" i="1"/>
  <c r="G5554" i="1"/>
  <c r="H5554" i="1" s="1"/>
  <c r="F5554" i="1"/>
  <c r="E5554" i="1"/>
  <c r="G5553" i="1"/>
  <c r="H5553" i="1" s="1"/>
  <c r="F5553" i="1"/>
  <c r="E5553" i="1"/>
  <c r="G5552" i="1"/>
  <c r="H5552" i="1" s="1"/>
  <c r="F5552" i="1"/>
  <c r="E5552" i="1"/>
  <c r="G5551" i="1"/>
  <c r="H5551" i="1" s="1"/>
  <c r="F5551" i="1"/>
  <c r="E5551" i="1"/>
  <c r="G5550" i="1"/>
  <c r="H5550" i="1" s="1"/>
  <c r="F5550" i="1"/>
  <c r="E5550" i="1"/>
  <c r="G5549" i="1"/>
  <c r="H5549" i="1" s="1"/>
  <c r="F5549" i="1"/>
  <c r="E5549" i="1"/>
  <c r="G5548" i="1"/>
  <c r="H5548" i="1" s="1"/>
  <c r="F5548" i="1"/>
  <c r="E5548" i="1"/>
  <c r="G5547" i="1"/>
  <c r="H5547" i="1" s="1"/>
  <c r="F5547" i="1"/>
  <c r="E5547" i="1"/>
  <c r="G5546" i="1"/>
  <c r="H5546" i="1" s="1"/>
  <c r="F5546" i="1"/>
  <c r="E5546" i="1"/>
  <c r="G5545" i="1"/>
  <c r="H5545" i="1" s="1"/>
  <c r="F5545" i="1"/>
  <c r="E5545" i="1"/>
  <c r="G5544" i="1"/>
  <c r="H5544" i="1" s="1"/>
  <c r="F5544" i="1"/>
  <c r="E5544" i="1"/>
  <c r="G5543" i="1"/>
  <c r="H5543" i="1" s="1"/>
  <c r="F5543" i="1"/>
  <c r="E5543" i="1"/>
  <c r="G5542" i="1"/>
  <c r="H5542" i="1" s="1"/>
  <c r="F5542" i="1"/>
  <c r="E5542" i="1"/>
  <c r="G5541" i="1"/>
  <c r="H5541" i="1" s="1"/>
  <c r="F5541" i="1"/>
  <c r="E5541" i="1"/>
  <c r="G5540" i="1"/>
  <c r="H5540" i="1" s="1"/>
  <c r="F5540" i="1"/>
  <c r="E5540" i="1"/>
  <c r="G5539" i="1"/>
  <c r="H5539" i="1" s="1"/>
  <c r="F5539" i="1"/>
  <c r="E5539" i="1"/>
  <c r="G5538" i="1"/>
  <c r="H5538" i="1" s="1"/>
  <c r="F5538" i="1"/>
  <c r="E5538" i="1"/>
  <c r="G5537" i="1"/>
  <c r="H5537" i="1" s="1"/>
  <c r="F5537" i="1"/>
  <c r="E5537" i="1"/>
  <c r="G5536" i="1"/>
  <c r="H5536" i="1" s="1"/>
  <c r="F5536" i="1"/>
  <c r="E5536" i="1"/>
  <c r="G5535" i="1"/>
  <c r="H5535" i="1" s="1"/>
  <c r="F5535" i="1"/>
  <c r="E5535" i="1"/>
  <c r="G5534" i="1"/>
  <c r="H5534" i="1" s="1"/>
  <c r="F5534" i="1"/>
  <c r="E5534" i="1"/>
  <c r="G5533" i="1"/>
  <c r="H5533" i="1" s="1"/>
  <c r="F5533" i="1"/>
  <c r="E5533" i="1"/>
  <c r="G5532" i="1"/>
  <c r="H5532" i="1" s="1"/>
  <c r="F5532" i="1"/>
  <c r="E5532" i="1"/>
  <c r="G5531" i="1"/>
  <c r="H5531" i="1" s="1"/>
  <c r="F5531" i="1"/>
  <c r="E5531" i="1"/>
  <c r="G5530" i="1"/>
  <c r="H5530" i="1" s="1"/>
  <c r="F5530" i="1"/>
  <c r="E5530" i="1"/>
  <c r="G5529" i="1"/>
  <c r="H5529" i="1" s="1"/>
  <c r="F5529" i="1"/>
  <c r="E5529" i="1"/>
  <c r="G5528" i="1"/>
  <c r="H5528" i="1" s="1"/>
  <c r="F5528" i="1"/>
  <c r="E5528" i="1"/>
  <c r="G5527" i="1"/>
  <c r="H5527" i="1" s="1"/>
  <c r="F5527" i="1"/>
  <c r="E5527" i="1"/>
  <c r="G5526" i="1"/>
  <c r="H5526" i="1" s="1"/>
  <c r="F5526" i="1"/>
  <c r="E5526" i="1"/>
  <c r="G5525" i="1"/>
  <c r="H5525" i="1" s="1"/>
  <c r="F5525" i="1"/>
  <c r="E5525" i="1"/>
  <c r="G5524" i="1"/>
  <c r="H5524" i="1" s="1"/>
  <c r="F5524" i="1"/>
  <c r="E5524" i="1"/>
  <c r="G5523" i="1"/>
  <c r="H5523" i="1" s="1"/>
  <c r="F5523" i="1"/>
  <c r="E5523" i="1"/>
  <c r="G5522" i="1"/>
  <c r="H5522" i="1" s="1"/>
  <c r="F5522" i="1"/>
  <c r="E5522" i="1"/>
  <c r="G5521" i="1"/>
  <c r="H5521" i="1" s="1"/>
  <c r="F5521" i="1"/>
  <c r="E5521" i="1"/>
  <c r="G5520" i="1"/>
  <c r="H5520" i="1" s="1"/>
  <c r="F5520" i="1"/>
  <c r="E5520" i="1"/>
  <c r="G5519" i="1"/>
  <c r="H5519" i="1" s="1"/>
  <c r="F5519" i="1"/>
  <c r="E5519" i="1"/>
  <c r="G5518" i="1"/>
  <c r="H5518" i="1" s="1"/>
  <c r="F5518" i="1"/>
  <c r="E5518" i="1"/>
  <c r="G5517" i="1"/>
  <c r="H5517" i="1" s="1"/>
  <c r="F5517" i="1"/>
  <c r="E5517" i="1"/>
  <c r="G5516" i="1"/>
  <c r="H5516" i="1" s="1"/>
  <c r="F5516" i="1"/>
  <c r="E5516" i="1"/>
  <c r="G5515" i="1"/>
  <c r="H5515" i="1" s="1"/>
  <c r="F5515" i="1"/>
  <c r="E5515" i="1"/>
  <c r="G5514" i="1"/>
  <c r="H5514" i="1" s="1"/>
  <c r="F5514" i="1"/>
  <c r="E5514" i="1"/>
  <c r="G5513" i="1"/>
  <c r="H5513" i="1" s="1"/>
  <c r="F5513" i="1"/>
  <c r="E5513" i="1"/>
  <c r="G5512" i="1"/>
  <c r="H5512" i="1" s="1"/>
  <c r="F5512" i="1"/>
  <c r="E5512" i="1"/>
  <c r="G5511" i="1"/>
  <c r="H5511" i="1" s="1"/>
  <c r="F5511" i="1"/>
  <c r="E5511" i="1"/>
  <c r="G5510" i="1"/>
  <c r="H5510" i="1" s="1"/>
  <c r="F5510" i="1"/>
  <c r="E5510" i="1"/>
  <c r="G5509" i="1"/>
  <c r="H5509" i="1" s="1"/>
  <c r="F5509" i="1"/>
  <c r="E5509" i="1"/>
  <c r="G5508" i="1"/>
  <c r="H5508" i="1" s="1"/>
  <c r="F5508" i="1"/>
  <c r="E5508" i="1"/>
  <c r="G5507" i="1"/>
  <c r="H5507" i="1" s="1"/>
  <c r="F5507" i="1"/>
  <c r="E5507" i="1"/>
  <c r="G5506" i="1"/>
  <c r="H5506" i="1" s="1"/>
  <c r="F5506" i="1"/>
  <c r="E5506" i="1"/>
  <c r="G5505" i="1"/>
  <c r="H5505" i="1" s="1"/>
  <c r="F5505" i="1"/>
  <c r="E5505" i="1"/>
  <c r="G5504" i="1"/>
  <c r="H5504" i="1" s="1"/>
  <c r="F5504" i="1"/>
  <c r="E5504" i="1"/>
  <c r="G5503" i="1"/>
  <c r="H5503" i="1" s="1"/>
  <c r="F5503" i="1"/>
  <c r="E5503" i="1"/>
  <c r="G5502" i="1"/>
  <c r="H5502" i="1" s="1"/>
  <c r="F5502" i="1"/>
  <c r="E5502" i="1"/>
  <c r="G5501" i="1"/>
  <c r="H5501" i="1" s="1"/>
  <c r="F5501" i="1"/>
  <c r="E5501" i="1"/>
  <c r="G5500" i="1"/>
  <c r="H5500" i="1" s="1"/>
  <c r="F5500" i="1"/>
  <c r="E5500" i="1"/>
  <c r="G5499" i="1"/>
  <c r="H5499" i="1" s="1"/>
  <c r="F5499" i="1"/>
  <c r="E5499" i="1"/>
  <c r="G5498" i="1"/>
  <c r="H5498" i="1" s="1"/>
  <c r="F5498" i="1"/>
  <c r="E5498" i="1"/>
  <c r="G5497" i="1"/>
  <c r="H5497" i="1" s="1"/>
  <c r="F5497" i="1"/>
  <c r="E5497" i="1"/>
  <c r="G5496" i="1"/>
  <c r="H5496" i="1" s="1"/>
  <c r="F5496" i="1"/>
  <c r="E5496" i="1"/>
  <c r="G5495" i="1"/>
  <c r="H5495" i="1" s="1"/>
  <c r="F5495" i="1"/>
  <c r="E5495" i="1"/>
  <c r="G5494" i="1"/>
  <c r="H5494" i="1" s="1"/>
  <c r="F5494" i="1"/>
  <c r="E5494" i="1"/>
  <c r="G5493" i="1"/>
  <c r="H5493" i="1" s="1"/>
  <c r="F5493" i="1"/>
  <c r="E5493" i="1"/>
  <c r="G5492" i="1"/>
  <c r="H5492" i="1" s="1"/>
  <c r="F5492" i="1"/>
  <c r="E5492" i="1"/>
  <c r="G5491" i="1"/>
  <c r="H5491" i="1" s="1"/>
  <c r="F5491" i="1"/>
  <c r="E5491" i="1"/>
  <c r="G5490" i="1"/>
  <c r="H5490" i="1" s="1"/>
  <c r="F5490" i="1"/>
  <c r="E5490" i="1"/>
  <c r="G5489" i="1"/>
  <c r="H5489" i="1" s="1"/>
  <c r="F5489" i="1"/>
  <c r="E5489" i="1"/>
  <c r="G5488" i="1"/>
  <c r="H5488" i="1" s="1"/>
  <c r="F5488" i="1"/>
  <c r="E5488" i="1"/>
  <c r="G5487" i="1"/>
  <c r="H5487" i="1" s="1"/>
  <c r="F5487" i="1"/>
  <c r="E5487" i="1"/>
  <c r="G5486" i="1"/>
  <c r="H5486" i="1" s="1"/>
  <c r="F5486" i="1"/>
  <c r="E5486" i="1"/>
  <c r="G5485" i="1"/>
  <c r="H5485" i="1" s="1"/>
  <c r="F5485" i="1"/>
  <c r="E5485" i="1"/>
  <c r="G5484" i="1"/>
  <c r="H5484" i="1" s="1"/>
  <c r="F5484" i="1"/>
  <c r="E5484" i="1"/>
  <c r="G5483" i="1"/>
  <c r="H5483" i="1" s="1"/>
  <c r="F5483" i="1"/>
  <c r="E5483" i="1"/>
  <c r="G5482" i="1"/>
  <c r="H5482" i="1" s="1"/>
  <c r="F5482" i="1"/>
  <c r="E5482" i="1"/>
  <c r="G5481" i="1"/>
  <c r="H5481" i="1" s="1"/>
  <c r="F5481" i="1"/>
  <c r="E5481" i="1"/>
  <c r="G5480" i="1"/>
  <c r="H5480" i="1" s="1"/>
  <c r="F5480" i="1"/>
  <c r="E5480" i="1"/>
  <c r="G5479" i="1"/>
  <c r="H5479" i="1" s="1"/>
  <c r="F5479" i="1"/>
  <c r="E5479" i="1"/>
  <c r="G5478" i="1"/>
  <c r="H5478" i="1" s="1"/>
  <c r="F5478" i="1"/>
  <c r="E5478" i="1"/>
  <c r="G5477" i="1"/>
  <c r="H5477" i="1" s="1"/>
  <c r="F5477" i="1"/>
  <c r="E5477" i="1"/>
  <c r="G5476" i="1"/>
  <c r="H5476" i="1" s="1"/>
  <c r="F5476" i="1"/>
  <c r="E5476" i="1"/>
  <c r="G5475" i="1"/>
  <c r="H5475" i="1" s="1"/>
  <c r="F5475" i="1"/>
  <c r="E5475" i="1"/>
  <c r="G5474" i="1"/>
  <c r="H5474" i="1" s="1"/>
  <c r="F5474" i="1"/>
  <c r="E5474" i="1"/>
  <c r="G5473" i="1"/>
  <c r="H5473" i="1" s="1"/>
  <c r="F5473" i="1"/>
  <c r="E5473" i="1"/>
  <c r="G5472" i="1"/>
  <c r="H5472" i="1" s="1"/>
  <c r="F5472" i="1"/>
  <c r="E5472" i="1"/>
  <c r="G5471" i="1"/>
  <c r="H5471" i="1" s="1"/>
  <c r="F5471" i="1"/>
  <c r="E5471" i="1"/>
  <c r="G5470" i="1"/>
  <c r="H5470" i="1" s="1"/>
  <c r="F5470" i="1"/>
  <c r="E5470" i="1"/>
  <c r="G5469" i="1"/>
  <c r="H5469" i="1" s="1"/>
  <c r="F5469" i="1"/>
  <c r="E5469" i="1"/>
  <c r="G5468" i="1"/>
  <c r="H5468" i="1" s="1"/>
  <c r="F5468" i="1"/>
  <c r="E5468" i="1"/>
  <c r="G5467" i="1"/>
  <c r="H5467" i="1" s="1"/>
  <c r="F5467" i="1"/>
  <c r="E5467" i="1"/>
  <c r="G5466" i="1"/>
  <c r="H5466" i="1" s="1"/>
  <c r="F5466" i="1"/>
  <c r="E5466" i="1"/>
  <c r="G5465" i="1"/>
  <c r="H5465" i="1" s="1"/>
  <c r="F5465" i="1"/>
  <c r="E5465" i="1"/>
  <c r="G5464" i="1"/>
  <c r="H5464" i="1" s="1"/>
  <c r="F5464" i="1"/>
  <c r="E5464" i="1"/>
  <c r="G5463" i="1"/>
  <c r="H5463" i="1" s="1"/>
  <c r="F5463" i="1"/>
  <c r="E5463" i="1"/>
  <c r="G5462" i="1"/>
  <c r="H5462" i="1" s="1"/>
  <c r="F5462" i="1"/>
  <c r="E5462" i="1"/>
  <c r="G5461" i="1"/>
  <c r="H5461" i="1" s="1"/>
  <c r="F5461" i="1"/>
  <c r="E5461" i="1"/>
  <c r="G5460" i="1"/>
  <c r="H5460" i="1" s="1"/>
  <c r="F5460" i="1"/>
  <c r="E5460" i="1"/>
  <c r="G5459" i="1"/>
  <c r="H5459" i="1" s="1"/>
  <c r="F5459" i="1"/>
  <c r="E5459" i="1"/>
  <c r="G5458" i="1"/>
  <c r="H5458" i="1" s="1"/>
  <c r="F5458" i="1"/>
  <c r="E5458" i="1"/>
  <c r="G5457" i="1"/>
  <c r="H5457" i="1" s="1"/>
  <c r="F5457" i="1"/>
  <c r="E5457" i="1"/>
  <c r="G5456" i="1"/>
  <c r="H5456" i="1" s="1"/>
  <c r="F5456" i="1"/>
  <c r="E5456" i="1"/>
  <c r="G5455" i="1"/>
  <c r="H5455" i="1" s="1"/>
  <c r="F5455" i="1"/>
  <c r="E5455" i="1"/>
  <c r="G5454" i="1"/>
  <c r="H5454" i="1" s="1"/>
  <c r="F5454" i="1"/>
  <c r="E5454" i="1"/>
  <c r="G5453" i="1"/>
  <c r="H5453" i="1" s="1"/>
  <c r="F5453" i="1"/>
  <c r="E5453" i="1"/>
  <c r="G5452" i="1"/>
  <c r="H5452" i="1" s="1"/>
  <c r="F5452" i="1"/>
  <c r="E5452" i="1"/>
  <c r="G5451" i="1"/>
  <c r="H5451" i="1" s="1"/>
  <c r="F5451" i="1"/>
  <c r="E5451" i="1"/>
  <c r="G5450" i="1"/>
  <c r="H5450" i="1" s="1"/>
  <c r="F5450" i="1"/>
  <c r="E5450" i="1"/>
  <c r="G5449" i="1"/>
  <c r="H5449" i="1" s="1"/>
  <c r="F5449" i="1"/>
  <c r="E5449" i="1"/>
  <c r="G5448" i="1"/>
  <c r="H5448" i="1" s="1"/>
  <c r="F5448" i="1"/>
  <c r="E5448" i="1"/>
  <c r="G5447" i="1"/>
  <c r="H5447" i="1" s="1"/>
  <c r="F5447" i="1"/>
  <c r="E5447" i="1"/>
  <c r="G5446" i="1"/>
  <c r="H5446" i="1" s="1"/>
  <c r="F5446" i="1"/>
  <c r="E5446" i="1"/>
  <c r="G5445" i="1"/>
  <c r="H5445" i="1" s="1"/>
  <c r="F5445" i="1"/>
  <c r="E5445" i="1"/>
  <c r="G5444" i="1"/>
  <c r="H5444" i="1" s="1"/>
  <c r="F5444" i="1"/>
  <c r="E5444" i="1"/>
  <c r="G5443" i="1"/>
  <c r="H5443" i="1" s="1"/>
  <c r="F5443" i="1"/>
  <c r="E5443" i="1"/>
  <c r="G5442" i="1"/>
  <c r="H5442" i="1" s="1"/>
  <c r="F5442" i="1"/>
  <c r="E5442" i="1"/>
  <c r="G5441" i="1"/>
  <c r="H5441" i="1" s="1"/>
  <c r="F5441" i="1"/>
  <c r="E5441" i="1"/>
  <c r="G5440" i="1"/>
  <c r="H5440" i="1" s="1"/>
  <c r="F5440" i="1"/>
  <c r="E5440" i="1"/>
  <c r="G5439" i="1"/>
  <c r="H5439" i="1" s="1"/>
  <c r="F5439" i="1"/>
  <c r="E5439" i="1"/>
  <c r="G5438" i="1"/>
  <c r="H5438" i="1" s="1"/>
  <c r="F5438" i="1"/>
  <c r="E5438" i="1"/>
  <c r="G5437" i="1"/>
  <c r="H5437" i="1" s="1"/>
  <c r="F5437" i="1"/>
  <c r="E5437" i="1"/>
  <c r="G5436" i="1"/>
  <c r="H5436" i="1" s="1"/>
  <c r="F5436" i="1"/>
  <c r="E5436" i="1"/>
  <c r="G5435" i="1"/>
  <c r="H5435" i="1" s="1"/>
  <c r="F5435" i="1"/>
  <c r="E5435" i="1"/>
  <c r="G5434" i="1"/>
  <c r="H5434" i="1" s="1"/>
  <c r="F5434" i="1"/>
  <c r="E5434" i="1"/>
  <c r="G5433" i="1"/>
  <c r="H5433" i="1" s="1"/>
  <c r="F5433" i="1"/>
  <c r="E5433" i="1"/>
  <c r="G5432" i="1"/>
  <c r="H5432" i="1" s="1"/>
  <c r="F5432" i="1"/>
  <c r="E5432" i="1"/>
  <c r="G5431" i="1"/>
  <c r="H5431" i="1" s="1"/>
  <c r="F5431" i="1"/>
  <c r="E5431" i="1"/>
  <c r="G5430" i="1"/>
  <c r="H5430" i="1" s="1"/>
  <c r="F5430" i="1"/>
  <c r="E5430" i="1"/>
  <c r="G5429" i="1"/>
  <c r="H5429" i="1" s="1"/>
  <c r="F5429" i="1"/>
  <c r="E5429" i="1"/>
  <c r="G5428" i="1"/>
  <c r="H5428" i="1" s="1"/>
  <c r="F5428" i="1"/>
  <c r="E5428" i="1"/>
  <c r="G5427" i="1"/>
  <c r="H5427" i="1" s="1"/>
  <c r="F5427" i="1"/>
  <c r="E5427" i="1"/>
  <c r="G5426" i="1"/>
  <c r="H5426" i="1" s="1"/>
  <c r="F5426" i="1"/>
  <c r="E5426" i="1"/>
  <c r="G5425" i="1"/>
  <c r="H5425" i="1" s="1"/>
  <c r="F5425" i="1"/>
  <c r="E5425" i="1"/>
  <c r="G5424" i="1"/>
  <c r="H5424" i="1" s="1"/>
  <c r="F5424" i="1"/>
  <c r="E5424" i="1"/>
  <c r="G5423" i="1"/>
  <c r="H5423" i="1" s="1"/>
  <c r="F5423" i="1"/>
  <c r="E5423" i="1"/>
  <c r="G5422" i="1"/>
  <c r="H5422" i="1" s="1"/>
  <c r="F5422" i="1"/>
  <c r="E5422" i="1"/>
  <c r="G5421" i="1"/>
  <c r="H5421" i="1" s="1"/>
  <c r="F5421" i="1"/>
  <c r="E5421" i="1"/>
  <c r="G5420" i="1"/>
  <c r="H5420" i="1" s="1"/>
  <c r="F5420" i="1"/>
  <c r="E5420" i="1"/>
  <c r="G5419" i="1"/>
  <c r="H5419" i="1" s="1"/>
  <c r="F5419" i="1"/>
  <c r="E5419" i="1"/>
  <c r="G5418" i="1"/>
  <c r="H5418" i="1" s="1"/>
  <c r="F5418" i="1"/>
  <c r="E5418" i="1"/>
  <c r="G5417" i="1"/>
  <c r="H5417" i="1" s="1"/>
  <c r="F5417" i="1"/>
  <c r="E5417" i="1"/>
  <c r="G5416" i="1"/>
  <c r="H5416" i="1" s="1"/>
  <c r="F5416" i="1"/>
  <c r="E5416" i="1"/>
  <c r="G5415" i="1"/>
  <c r="H5415" i="1" s="1"/>
  <c r="F5415" i="1"/>
  <c r="E5415" i="1"/>
  <c r="G5414" i="1"/>
  <c r="H5414" i="1" s="1"/>
  <c r="F5414" i="1"/>
  <c r="E5414" i="1"/>
  <c r="G5413" i="1"/>
  <c r="H5413" i="1" s="1"/>
  <c r="F5413" i="1"/>
  <c r="E5413" i="1"/>
  <c r="G5412" i="1"/>
  <c r="H5412" i="1" s="1"/>
  <c r="F5412" i="1"/>
  <c r="E5412" i="1"/>
  <c r="G5411" i="1"/>
  <c r="H5411" i="1" s="1"/>
  <c r="F5411" i="1"/>
  <c r="E5411" i="1"/>
  <c r="G5410" i="1"/>
  <c r="H5410" i="1" s="1"/>
  <c r="F5410" i="1"/>
  <c r="E5410" i="1"/>
  <c r="G5409" i="1"/>
  <c r="H5409" i="1" s="1"/>
  <c r="F5409" i="1"/>
  <c r="E5409" i="1"/>
  <c r="G5408" i="1"/>
  <c r="H5408" i="1" s="1"/>
  <c r="F5408" i="1"/>
  <c r="E5408" i="1"/>
  <c r="G5407" i="1"/>
  <c r="H5407" i="1" s="1"/>
  <c r="F5407" i="1"/>
  <c r="E5407" i="1"/>
  <c r="G5406" i="1"/>
  <c r="H5406" i="1" s="1"/>
  <c r="F5406" i="1"/>
  <c r="E5406" i="1"/>
  <c r="G5405" i="1"/>
  <c r="H5405" i="1" s="1"/>
  <c r="F5405" i="1"/>
  <c r="E5405" i="1"/>
  <c r="G5404" i="1"/>
  <c r="H5404" i="1" s="1"/>
  <c r="F5404" i="1"/>
  <c r="E5404" i="1"/>
  <c r="G5403" i="1"/>
  <c r="H5403" i="1" s="1"/>
  <c r="F5403" i="1"/>
  <c r="E5403" i="1"/>
  <c r="G5402" i="1"/>
  <c r="H5402" i="1" s="1"/>
  <c r="F5402" i="1"/>
  <c r="E5402" i="1"/>
  <c r="G5401" i="1"/>
  <c r="H5401" i="1" s="1"/>
  <c r="F5401" i="1"/>
  <c r="E5401" i="1"/>
  <c r="G5400" i="1"/>
  <c r="H5400" i="1" s="1"/>
  <c r="F5400" i="1"/>
  <c r="E5400" i="1"/>
  <c r="G5399" i="1"/>
  <c r="H5399" i="1" s="1"/>
  <c r="F5399" i="1"/>
  <c r="E5399" i="1"/>
  <c r="G5398" i="1"/>
  <c r="H5398" i="1" s="1"/>
  <c r="F5398" i="1"/>
  <c r="E5398" i="1"/>
  <c r="G5397" i="1"/>
  <c r="H5397" i="1" s="1"/>
  <c r="F5397" i="1"/>
  <c r="E5397" i="1"/>
  <c r="G5396" i="1"/>
  <c r="H5396" i="1" s="1"/>
  <c r="F5396" i="1"/>
  <c r="E5396" i="1"/>
  <c r="G5395" i="1"/>
  <c r="H5395" i="1" s="1"/>
  <c r="F5395" i="1"/>
  <c r="E5395" i="1"/>
  <c r="G5394" i="1"/>
  <c r="H5394" i="1" s="1"/>
  <c r="F5394" i="1"/>
  <c r="E5394" i="1"/>
  <c r="G5393" i="1"/>
  <c r="H5393" i="1" s="1"/>
  <c r="F5393" i="1"/>
  <c r="E5393" i="1"/>
  <c r="G5392" i="1"/>
  <c r="H5392" i="1" s="1"/>
  <c r="F5392" i="1"/>
  <c r="E5392" i="1"/>
  <c r="G5391" i="1"/>
  <c r="H5391" i="1" s="1"/>
  <c r="F5391" i="1"/>
  <c r="E5391" i="1"/>
  <c r="G5390" i="1"/>
  <c r="H5390" i="1" s="1"/>
  <c r="F5390" i="1"/>
  <c r="E5390" i="1"/>
  <c r="G5389" i="1"/>
  <c r="H5389" i="1" s="1"/>
  <c r="F5389" i="1"/>
  <c r="E5389" i="1"/>
  <c r="G5388" i="1"/>
  <c r="H5388" i="1" s="1"/>
  <c r="F5388" i="1"/>
  <c r="E5388" i="1"/>
  <c r="G5387" i="1"/>
  <c r="H5387" i="1" s="1"/>
  <c r="F5387" i="1"/>
  <c r="E5387" i="1"/>
  <c r="G5386" i="1"/>
  <c r="H5386" i="1" s="1"/>
  <c r="F5386" i="1"/>
  <c r="E5386" i="1"/>
  <c r="G5385" i="1"/>
  <c r="H5385" i="1" s="1"/>
  <c r="F5385" i="1"/>
  <c r="E5385" i="1"/>
  <c r="G5384" i="1"/>
  <c r="H5384" i="1" s="1"/>
  <c r="F5384" i="1"/>
  <c r="E5384" i="1"/>
  <c r="G5383" i="1"/>
  <c r="H5383" i="1" s="1"/>
  <c r="F5383" i="1"/>
  <c r="E5383" i="1"/>
  <c r="G5382" i="1"/>
  <c r="H5382" i="1" s="1"/>
  <c r="F5382" i="1"/>
  <c r="E5382" i="1"/>
  <c r="G5381" i="1"/>
  <c r="H5381" i="1" s="1"/>
  <c r="F5381" i="1"/>
  <c r="E5381" i="1"/>
  <c r="G5380" i="1"/>
  <c r="H5380" i="1" s="1"/>
  <c r="F5380" i="1"/>
  <c r="E5380" i="1"/>
  <c r="G5379" i="1"/>
  <c r="H5379" i="1" s="1"/>
  <c r="F5379" i="1"/>
  <c r="E5379" i="1"/>
  <c r="G5378" i="1"/>
  <c r="H5378" i="1" s="1"/>
  <c r="F5378" i="1"/>
  <c r="E5378" i="1"/>
  <c r="G5377" i="1"/>
  <c r="H5377" i="1" s="1"/>
  <c r="F5377" i="1"/>
  <c r="E5377" i="1"/>
  <c r="G5376" i="1"/>
  <c r="H5376" i="1" s="1"/>
  <c r="F5376" i="1"/>
  <c r="E5376" i="1"/>
  <c r="G5375" i="1"/>
  <c r="H5375" i="1" s="1"/>
  <c r="F5375" i="1"/>
  <c r="E5375" i="1"/>
  <c r="G5374" i="1"/>
  <c r="H5374" i="1" s="1"/>
  <c r="F5374" i="1"/>
  <c r="E5374" i="1"/>
  <c r="G5373" i="1"/>
  <c r="H5373" i="1" s="1"/>
  <c r="F5373" i="1"/>
  <c r="E5373" i="1"/>
  <c r="G5372" i="1"/>
  <c r="H5372" i="1" s="1"/>
  <c r="F5372" i="1"/>
  <c r="E5372" i="1"/>
  <c r="G5371" i="1"/>
  <c r="H5371" i="1" s="1"/>
  <c r="F5371" i="1"/>
  <c r="E5371" i="1"/>
  <c r="G5370" i="1"/>
  <c r="H5370" i="1" s="1"/>
  <c r="F5370" i="1"/>
  <c r="E5370" i="1"/>
  <c r="G5369" i="1"/>
  <c r="H5369" i="1" s="1"/>
  <c r="F5369" i="1"/>
  <c r="E5369" i="1"/>
  <c r="G5368" i="1"/>
  <c r="H5368" i="1" s="1"/>
  <c r="F5368" i="1"/>
  <c r="E5368" i="1"/>
  <c r="G5367" i="1"/>
  <c r="H5367" i="1" s="1"/>
  <c r="F5367" i="1"/>
  <c r="E5367" i="1"/>
  <c r="G5366" i="1"/>
  <c r="H5366" i="1" s="1"/>
  <c r="F5366" i="1"/>
  <c r="E5366" i="1"/>
  <c r="G5365" i="1"/>
  <c r="H5365" i="1" s="1"/>
  <c r="F5365" i="1"/>
  <c r="E5365" i="1"/>
  <c r="G5364" i="1"/>
  <c r="H5364" i="1" s="1"/>
  <c r="F5364" i="1"/>
  <c r="E5364" i="1"/>
  <c r="G5363" i="1"/>
  <c r="H5363" i="1" s="1"/>
  <c r="F5363" i="1"/>
  <c r="E5363" i="1"/>
  <c r="G5362" i="1"/>
  <c r="H5362" i="1" s="1"/>
  <c r="F5362" i="1"/>
  <c r="E5362" i="1"/>
  <c r="G5361" i="1"/>
  <c r="H5361" i="1" s="1"/>
  <c r="F5361" i="1"/>
  <c r="E5361" i="1"/>
  <c r="G5360" i="1"/>
  <c r="H5360" i="1" s="1"/>
  <c r="F5360" i="1"/>
  <c r="E5360" i="1"/>
  <c r="G5359" i="1"/>
  <c r="H5359" i="1" s="1"/>
  <c r="F5359" i="1"/>
  <c r="E5359" i="1"/>
  <c r="G5358" i="1"/>
  <c r="H5358" i="1" s="1"/>
  <c r="F5358" i="1"/>
  <c r="E5358" i="1"/>
  <c r="G5357" i="1"/>
  <c r="H5357" i="1" s="1"/>
  <c r="F5357" i="1"/>
  <c r="E5357" i="1"/>
  <c r="G5356" i="1"/>
  <c r="H5356" i="1" s="1"/>
  <c r="F5356" i="1"/>
  <c r="E5356" i="1"/>
  <c r="G5355" i="1"/>
  <c r="H5355" i="1" s="1"/>
  <c r="F5355" i="1"/>
  <c r="E5355" i="1"/>
  <c r="G5354" i="1"/>
  <c r="H5354" i="1" s="1"/>
  <c r="F5354" i="1"/>
  <c r="E5354" i="1"/>
  <c r="G5353" i="1"/>
  <c r="H5353" i="1" s="1"/>
  <c r="F5353" i="1"/>
  <c r="E5353" i="1"/>
  <c r="G5352" i="1"/>
  <c r="H5352" i="1" s="1"/>
  <c r="F5352" i="1"/>
  <c r="E5352" i="1"/>
  <c r="G5351" i="1"/>
  <c r="H5351" i="1" s="1"/>
  <c r="F5351" i="1"/>
  <c r="E5351" i="1"/>
  <c r="G5350" i="1"/>
  <c r="H5350" i="1" s="1"/>
  <c r="F5350" i="1"/>
  <c r="E5350" i="1"/>
  <c r="G5349" i="1"/>
  <c r="H5349" i="1" s="1"/>
  <c r="F5349" i="1"/>
  <c r="E5349" i="1"/>
  <c r="G5348" i="1"/>
  <c r="H5348" i="1" s="1"/>
  <c r="F5348" i="1"/>
  <c r="E5348" i="1"/>
  <c r="G5347" i="1"/>
  <c r="H5347" i="1" s="1"/>
  <c r="F5347" i="1"/>
  <c r="E5347" i="1"/>
  <c r="G5346" i="1"/>
  <c r="H5346" i="1" s="1"/>
  <c r="F5346" i="1"/>
  <c r="E5346" i="1"/>
  <c r="G5345" i="1"/>
  <c r="H5345" i="1" s="1"/>
  <c r="F5345" i="1"/>
  <c r="E5345" i="1"/>
  <c r="G5344" i="1"/>
  <c r="H5344" i="1" s="1"/>
  <c r="F5344" i="1"/>
  <c r="E5344" i="1"/>
  <c r="G5343" i="1"/>
  <c r="H5343" i="1" s="1"/>
  <c r="F5343" i="1"/>
  <c r="E5343" i="1"/>
  <c r="G5342" i="1"/>
  <c r="H5342" i="1" s="1"/>
  <c r="F5342" i="1"/>
  <c r="E5342" i="1"/>
  <c r="G5341" i="1"/>
  <c r="H5341" i="1" s="1"/>
  <c r="F5341" i="1"/>
  <c r="E5341" i="1"/>
  <c r="G5340" i="1"/>
  <c r="H5340" i="1" s="1"/>
  <c r="F5340" i="1"/>
  <c r="E5340" i="1"/>
  <c r="G5339" i="1"/>
  <c r="H5339" i="1" s="1"/>
  <c r="F5339" i="1"/>
  <c r="E5339" i="1"/>
  <c r="G5338" i="1"/>
  <c r="H5338" i="1" s="1"/>
  <c r="F5338" i="1"/>
  <c r="E5338" i="1"/>
  <c r="G5337" i="1"/>
  <c r="H5337" i="1" s="1"/>
  <c r="F5337" i="1"/>
  <c r="E5337" i="1"/>
  <c r="G5336" i="1"/>
  <c r="H5336" i="1" s="1"/>
  <c r="F5336" i="1"/>
  <c r="E5336" i="1"/>
  <c r="G5335" i="1"/>
  <c r="H5335" i="1" s="1"/>
  <c r="F5335" i="1"/>
  <c r="E5335" i="1"/>
  <c r="G5334" i="1"/>
  <c r="H5334" i="1" s="1"/>
  <c r="F5334" i="1"/>
  <c r="E5334" i="1"/>
  <c r="G5333" i="1"/>
  <c r="H5333" i="1" s="1"/>
  <c r="F5333" i="1"/>
  <c r="E5333" i="1"/>
  <c r="G5332" i="1"/>
  <c r="H5332" i="1" s="1"/>
  <c r="F5332" i="1"/>
  <c r="E5332" i="1"/>
  <c r="G5331" i="1"/>
  <c r="H5331" i="1" s="1"/>
  <c r="F5331" i="1"/>
  <c r="E5331" i="1"/>
  <c r="G5330" i="1"/>
  <c r="H5330" i="1" s="1"/>
  <c r="F5330" i="1"/>
  <c r="E5330" i="1"/>
  <c r="G5329" i="1"/>
  <c r="H5329" i="1" s="1"/>
  <c r="F5329" i="1"/>
  <c r="E5329" i="1"/>
  <c r="G5328" i="1"/>
  <c r="H5328" i="1" s="1"/>
  <c r="F5328" i="1"/>
  <c r="E5328" i="1"/>
  <c r="G5327" i="1"/>
  <c r="H5327" i="1" s="1"/>
  <c r="F5327" i="1"/>
  <c r="E5327" i="1"/>
  <c r="G5326" i="1"/>
  <c r="H5326" i="1" s="1"/>
  <c r="F5326" i="1"/>
  <c r="E5326" i="1"/>
  <c r="G5325" i="1"/>
  <c r="H5325" i="1" s="1"/>
  <c r="F5325" i="1"/>
  <c r="E5325" i="1"/>
  <c r="G5324" i="1"/>
  <c r="H5324" i="1" s="1"/>
  <c r="F5324" i="1"/>
  <c r="E5324" i="1"/>
  <c r="G5323" i="1"/>
  <c r="H5323" i="1" s="1"/>
  <c r="F5323" i="1"/>
  <c r="E5323" i="1"/>
  <c r="G5322" i="1"/>
  <c r="H5322" i="1" s="1"/>
  <c r="F5322" i="1"/>
  <c r="E5322" i="1"/>
  <c r="G5321" i="1"/>
  <c r="H5321" i="1" s="1"/>
  <c r="F5321" i="1"/>
  <c r="E5321" i="1"/>
  <c r="G5320" i="1"/>
  <c r="H5320" i="1" s="1"/>
  <c r="F5320" i="1"/>
  <c r="E5320" i="1"/>
  <c r="G5319" i="1"/>
  <c r="H5319" i="1" s="1"/>
  <c r="F5319" i="1"/>
  <c r="E5319" i="1"/>
  <c r="G5318" i="1"/>
  <c r="H5318" i="1" s="1"/>
  <c r="F5318" i="1"/>
  <c r="E5318" i="1"/>
  <c r="G5317" i="1"/>
  <c r="H5317" i="1" s="1"/>
  <c r="F5317" i="1"/>
  <c r="E5317" i="1"/>
  <c r="G5316" i="1"/>
  <c r="H5316" i="1" s="1"/>
  <c r="F5316" i="1"/>
  <c r="E5316" i="1"/>
  <c r="G5315" i="1"/>
  <c r="H5315" i="1" s="1"/>
  <c r="F5315" i="1"/>
  <c r="E5315" i="1"/>
  <c r="G5314" i="1"/>
  <c r="H5314" i="1" s="1"/>
  <c r="F5314" i="1"/>
  <c r="E5314" i="1"/>
  <c r="G5313" i="1"/>
  <c r="H5313" i="1" s="1"/>
  <c r="F5313" i="1"/>
  <c r="E5313" i="1"/>
  <c r="G5312" i="1"/>
  <c r="H5312" i="1" s="1"/>
  <c r="F5312" i="1"/>
  <c r="E5312" i="1"/>
  <c r="G5311" i="1"/>
  <c r="H5311" i="1" s="1"/>
  <c r="F5311" i="1"/>
  <c r="E5311" i="1"/>
  <c r="G5310" i="1"/>
  <c r="H5310" i="1" s="1"/>
  <c r="F5310" i="1"/>
  <c r="E5310" i="1"/>
  <c r="G5309" i="1"/>
  <c r="H5309" i="1" s="1"/>
  <c r="F5309" i="1"/>
  <c r="E5309" i="1"/>
  <c r="G5308" i="1"/>
  <c r="H5308" i="1" s="1"/>
  <c r="F5308" i="1"/>
  <c r="E5308" i="1"/>
  <c r="G5307" i="1"/>
  <c r="H5307" i="1" s="1"/>
  <c r="F5307" i="1"/>
  <c r="E5307" i="1"/>
  <c r="G5306" i="1"/>
  <c r="H5306" i="1" s="1"/>
  <c r="F5306" i="1"/>
  <c r="E5306" i="1"/>
  <c r="G5305" i="1"/>
  <c r="H5305" i="1" s="1"/>
  <c r="F5305" i="1"/>
  <c r="E5305" i="1"/>
  <c r="G5304" i="1"/>
  <c r="H5304" i="1" s="1"/>
  <c r="F5304" i="1"/>
  <c r="E5304" i="1"/>
  <c r="G5303" i="1"/>
  <c r="H5303" i="1" s="1"/>
  <c r="F5303" i="1"/>
  <c r="E5303" i="1"/>
  <c r="G5302" i="1"/>
  <c r="H5302" i="1" s="1"/>
  <c r="F5302" i="1"/>
  <c r="E5302" i="1"/>
  <c r="G5301" i="1"/>
  <c r="H5301" i="1" s="1"/>
  <c r="F5301" i="1"/>
  <c r="E5301" i="1"/>
  <c r="G5300" i="1"/>
  <c r="H5300" i="1" s="1"/>
  <c r="F5300" i="1"/>
  <c r="E5300" i="1"/>
  <c r="G5299" i="1"/>
  <c r="H5299" i="1" s="1"/>
  <c r="F5299" i="1"/>
  <c r="E5299" i="1"/>
  <c r="G5298" i="1"/>
  <c r="H5298" i="1" s="1"/>
  <c r="F5298" i="1"/>
  <c r="E5298" i="1"/>
  <c r="G5297" i="1"/>
  <c r="H5297" i="1" s="1"/>
  <c r="F5297" i="1"/>
  <c r="E5297" i="1"/>
  <c r="G5296" i="1"/>
  <c r="H5296" i="1" s="1"/>
  <c r="F5296" i="1"/>
  <c r="E5296" i="1"/>
  <c r="G5295" i="1"/>
  <c r="H5295" i="1" s="1"/>
  <c r="F5295" i="1"/>
  <c r="E5295" i="1"/>
  <c r="G5294" i="1"/>
  <c r="H5294" i="1" s="1"/>
  <c r="F5294" i="1"/>
  <c r="E5294" i="1"/>
  <c r="G5293" i="1"/>
  <c r="H5293" i="1" s="1"/>
  <c r="F5293" i="1"/>
  <c r="E5293" i="1"/>
  <c r="G5292" i="1"/>
  <c r="H5292" i="1" s="1"/>
  <c r="F5292" i="1"/>
  <c r="E5292" i="1"/>
  <c r="G5291" i="1"/>
  <c r="H5291" i="1" s="1"/>
  <c r="F5291" i="1"/>
  <c r="E5291" i="1"/>
  <c r="G5290" i="1"/>
  <c r="H5290" i="1" s="1"/>
  <c r="F5290" i="1"/>
  <c r="E5290" i="1"/>
  <c r="G5289" i="1"/>
  <c r="H5289" i="1" s="1"/>
  <c r="F5289" i="1"/>
  <c r="E5289" i="1"/>
  <c r="G5288" i="1"/>
  <c r="H5288" i="1" s="1"/>
  <c r="F5288" i="1"/>
  <c r="E5288" i="1"/>
  <c r="G5287" i="1"/>
  <c r="H5287" i="1" s="1"/>
  <c r="F5287" i="1"/>
  <c r="E5287" i="1"/>
  <c r="G5286" i="1"/>
  <c r="H5286" i="1" s="1"/>
  <c r="F5286" i="1"/>
  <c r="E5286" i="1"/>
  <c r="G5285" i="1"/>
  <c r="H5285" i="1" s="1"/>
  <c r="F5285" i="1"/>
  <c r="E5285" i="1"/>
  <c r="G5284" i="1"/>
  <c r="H5284" i="1" s="1"/>
  <c r="F5284" i="1"/>
  <c r="E5284" i="1"/>
  <c r="G5283" i="1"/>
  <c r="H5283" i="1" s="1"/>
  <c r="F5283" i="1"/>
  <c r="E5283" i="1"/>
  <c r="G5282" i="1"/>
  <c r="H5282" i="1" s="1"/>
  <c r="F5282" i="1"/>
  <c r="E5282" i="1"/>
  <c r="G5281" i="1"/>
  <c r="H5281" i="1" s="1"/>
  <c r="F5281" i="1"/>
  <c r="E5281" i="1"/>
  <c r="G5280" i="1"/>
  <c r="H5280" i="1" s="1"/>
  <c r="F5280" i="1"/>
  <c r="E5280" i="1"/>
  <c r="G5279" i="1"/>
  <c r="H5279" i="1" s="1"/>
  <c r="F5279" i="1"/>
  <c r="E5279" i="1"/>
  <c r="G5278" i="1"/>
  <c r="H5278" i="1" s="1"/>
  <c r="F5278" i="1"/>
  <c r="E5278" i="1"/>
  <c r="G5277" i="1"/>
  <c r="H5277" i="1" s="1"/>
  <c r="F5277" i="1"/>
  <c r="E5277" i="1"/>
  <c r="G5276" i="1"/>
  <c r="H5276" i="1" s="1"/>
  <c r="F5276" i="1"/>
  <c r="E5276" i="1"/>
  <c r="G5275" i="1"/>
  <c r="H5275" i="1" s="1"/>
  <c r="F5275" i="1"/>
  <c r="E5275" i="1"/>
  <c r="G5274" i="1"/>
  <c r="H5274" i="1" s="1"/>
  <c r="F5274" i="1"/>
  <c r="E5274" i="1"/>
  <c r="G5273" i="1"/>
  <c r="H5273" i="1" s="1"/>
  <c r="F5273" i="1"/>
  <c r="E5273" i="1"/>
  <c r="G5272" i="1"/>
  <c r="H5272" i="1" s="1"/>
  <c r="F5272" i="1"/>
  <c r="E5272" i="1"/>
  <c r="G5271" i="1"/>
  <c r="H5271" i="1" s="1"/>
  <c r="F5271" i="1"/>
  <c r="E5271" i="1"/>
  <c r="G5270" i="1"/>
  <c r="H5270" i="1" s="1"/>
  <c r="F5270" i="1"/>
  <c r="E5270" i="1"/>
  <c r="G5269" i="1"/>
  <c r="H5269" i="1" s="1"/>
  <c r="F5269" i="1"/>
  <c r="E5269" i="1"/>
  <c r="G5268" i="1"/>
  <c r="H5268" i="1" s="1"/>
  <c r="F5268" i="1"/>
  <c r="E5268" i="1"/>
  <c r="G5267" i="1"/>
  <c r="H5267" i="1" s="1"/>
  <c r="F5267" i="1"/>
  <c r="E5267" i="1"/>
  <c r="G5266" i="1"/>
  <c r="H5266" i="1" s="1"/>
  <c r="F5266" i="1"/>
  <c r="E5266" i="1"/>
  <c r="G5265" i="1"/>
  <c r="H5265" i="1" s="1"/>
  <c r="F5265" i="1"/>
  <c r="E5265" i="1"/>
  <c r="G5264" i="1"/>
  <c r="H5264" i="1" s="1"/>
  <c r="F5264" i="1"/>
  <c r="E5264" i="1"/>
  <c r="G5263" i="1"/>
  <c r="H5263" i="1" s="1"/>
  <c r="F5263" i="1"/>
  <c r="E5263" i="1"/>
  <c r="G5262" i="1"/>
  <c r="H5262" i="1" s="1"/>
  <c r="F5262" i="1"/>
  <c r="E5262" i="1"/>
  <c r="G5261" i="1"/>
  <c r="H5261" i="1" s="1"/>
  <c r="F5261" i="1"/>
  <c r="E5261" i="1"/>
  <c r="G5260" i="1"/>
  <c r="H5260" i="1" s="1"/>
  <c r="F5260" i="1"/>
  <c r="E5260" i="1"/>
  <c r="G5259" i="1"/>
  <c r="H5259" i="1" s="1"/>
  <c r="F5259" i="1"/>
  <c r="E5259" i="1"/>
  <c r="G5258" i="1"/>
  <c r="H5258" i="1" s="1"/>
  <c r="F5258" i="1"/>
  <c r="E5258" i="1"/>
  <c r="G5257" i="1"/>
  <c r="H5257" i="1" s="1"/>
  <c r="F5257" i="1"/>
  <c r="E5257" i="1"/>
  <c r="G5256" i="1"/>
  <c r="H5256" i="1" s="1"/>
  <c r="F5256" i="1"/>
  <c r="E5256" i="1"/>
  <c r="G5255" i="1"/>
  <c r="H5255" i="1" s="1"/>
  <c r="F5255" i="1"/>
  <c r="E5255" i="1"/>
  <c r="G5254" i="1"/>
  <c r="H5254" i="1" s="1"/>
  <c r="F5254" i="1"/>
  <c r="E5254" i="1"/>
  <c r="G5253" i="1"/>
  <c r="H5253" i="1" s="1"/>
  <c r="F5253" i="1"/>
  <c r="E5253" i="1"/>
  <c r="G5252" i="1"/>
  <c r="H5252" i="1" s="1"/>
  <c r="F5252" i="1"/>
  <c r="E5252" i="1"/>
  <c r="G5251" i="1"/>
  <c r="H5251" i="1" s="1"/>
  <c r="F5251" i="1"/>
  <c r="E5251" i="1"/>
  <c r="G5250" i="1"/>
  <c r="H5250" i="1" s="1"/>
  <c r="F5250" i="1"/>
  <c r="E5250" i="1"/>
  <c r="G5249" i="1"/>
  <c r="H5249" i="1" s="1"/>
  <c r="F5249" i="1"/>
  <c r="E5249" i="1"/>
  <c r="G5248" i="1"/>
  <c r="H5248" i="1" s="1"/>
  <c r="F5248" i="1"/>
  <c r="E5248" i="1"/>
  <c r="G5247" i="1"/>
  <c r="H5247" i="1" s="1"/>
  <c r="F5247" i="1"/>
  <c r="E5247" i="1"/>
  <c r="G5246" i="1"/>
  <c r="H5246" i="1" s="1"/>
  <c r="F5246" i="1"/>
  <c r="E5246" i="1"/>
  <c r="G5245" i="1"/>
  <c r="H5245" i="1" s="1"/>
  <c r="F5245" i="1"/>
  <c r="E5245" i="1"/>
  <c r="G5244" i="1"/>
  <c r="H5244" i="1" s="1"/>
  <c r="F5244" i="1"/>
  <c r="E5244" i="1"/>
  <c r="G5243" i="1"/>
  <c r="H5243" i="1" s="1"/>
  <c r="F5243" i="1"/>
  <c r="E5243" i="1"/>
  <c r="G5242" i="1"/>
  <c r="H5242" i="1" s="1"/>
  <c r="F5242" i="1"/>
  <c r="E5242" i="1"/>
  <c r="G5241" i="1"/>
  <c r="H5241" i="1" s="1"/>
  <c r="F5241" i="1"/>
  <c r="E5241" i="1"/>
  <c r="G5240" i="1"/>
  <c r="H5240" i="1" s="1"/>
  <c r="F5240" i="1"/>
  <c r="E5240" i="1"/>
  <c r="G5239" i="1"/>
  <c r="H5239" i="1" s="1"/>
  <c r="F5239" i="1"/>
  <c r="E5239" i="1"/>
  <c r="G5238" i="1"/>
  <c r="H5238" i="1" s="1"/>
  <c r="F5238" i="1"/>
  <c r="E5238" i="1"/>
  <c r="G5237" i="1"/>
  <c r="H5237" i="1" s="1"/>
  <c r="F5237" i="1"/>
  <c r="E5237" i="1"/>
  <c r="G5236" i="1"/>
  <c r="H5236" i="1" s="1"/>
  <c r="F5236" i="1"/>
  <c r="E5236" i="1"/>
  <c r="G5235" i="1"/>
  <c r="H5235" i="1" s="1"/>
  <c r="F5235" i="1"/>
  <c r="E5235" i="1"/>
  <c r="G5234" i="1"/>
  <c r="H5234" i="1" s="1"/>
  <c r="F5234" i="1"/>
  <c r="E5234" i="1"/>
  <c r="G5233" i="1"/>
  <c r="H5233" i="1" s="1"/>
  <c r="F5233" i="1"/>
  <c r="E5233" i="1"/>
  <c r="G5232" i="1"/>
  <c r="H5232" i="1" s="1"/>
  <c r="F5232" i="1"/>
  <c r="E5232" i="1"/>
  <c r="G5231" i="1"/>
  <c r="H5231" i="1" s="1"/>
  <c r="F5231" i="1"/>
  <c r="E5231" i="1"/>
  <c r="G5230" i="1"/>
  <c r="H5230" i="1" s="1"/>
  <c r="F5230" i="1"/>
  <c r="E5230" i="1"/>
  <c r="G5229" i="1"/>
  <c r="H5229" i="1" s="1"/>
  <c r="F5229" i="1"/>
  <c r="E5229" i="1"/>
  <c r="G5228" i="1"/>
  <c r="H5228" i="1" s="1"/>
  <c r="F5228" i="1"/>
  <c r="E5228" i="1"/>
  <c r="G5227" i="1"/>
  <c r="H5227" i="1" s="1"/>
  <c r="F5227" i="1"/>
  <c r="E5227" i="1"/>
  <c r="G5226" i="1"/>
  <c r="H5226" i="1" s="1"/>
  <c r="F5226" i="1"/>
  <c r="E5226" i="1"/>
  <c r="G5225" i="1"/>
  <c r="H5225" i="1" s="1"/>
  <c r="F5225" i="1"/>
  <c r="E5225" i="1"/>
  <c r="G5224" i="1"/>
  <c r="H5224" i="1" s="1"/>
  <c r="F5224" i="1"/>
  <c r="E5224" i="1"/>
  <c r="G5223" i="1"/>
  <c r="H5223" i="1" s="1"/>
  <c r="F5223" i="1"/>
  <c r="E5223" i="1"/>
  <c r="G5222" i="1"/>
  <c r="H5222" i="1" s="1"/>
  <c r="F5222" i="1"/>
  <c r="E5222" i="1"/>
  <c r="G5221" i="1"/>
  <c r="H5221" i="1" s="1"/>
  <c r="F5221" i="1"/>
  <c r="E5221" i="1"/>
  <c r="G5220" i="1"/>
  <c r="H5220" i="1" s="1"/>
  <c r="F5220" i="1"/>
  <c r="E5220" i="1"/>
  <c r="G5219" i="1"/>
  <c r="H5219" i="1" s="1"/>
  <c r="F5219" i="1"/>
  <c r="E5219" i="1"/>
  <c r="G5218" i="1"/>
  <c r="H5218" i="1" s="1"/>
  <c r="F5218" i="1"/>
  <c r="E5218" i="1"/>
  <c r="G5217" i="1"/>
  <c r="H5217" i="1" s="1"/>
  <c r="F5217" i="1"/>
  <c r="E5217" i="1"/>
  <c r="G5216" i="1"/>
  <c r="H5216" i="1" s="1"/>
  <c r="F5216" i="1"/>
  <c r="E5216" i="1"/>
  <c r="G5215" i="1"/>
  <c r="H5215" i="1" s="1"/>
  <c r="F5215" i="1"/>
  <c r="E5215" i="1"/>
  <c r="G5214" i="1"/>
  <c r="H5214" i="1" s="1"/>
  <c r="F5214" i="1"/>
  <c r="E5214" i="1"/>
  <c r="G5213" i="1"/>
  <c r="H5213" i="1" s="1"/>
  <c r="F5213" i="1"/>
  <c r="E5213" i="1"/>
  <c r="G5212" i="1"/>
  <c r="H5212" i="1" s="1"/>
  <c r="F5212" i="1"/>
  <c r="E5212" i="1"/>
  <c r="G5211" i="1"/>
  <c r="H5211" i="1" s="1"/>
  <c r="F5211" i="1"/>
  <c r="E5211" i="1"/>
  <c r="G5210" i="1"/>
  <c r="H5210" i="1" s="1"/>
  <c r="F5210" i="1"/>
  <c r="E5210" i="1"/>
  <c r="G5209" i="1"/>
  <c r="H5209" i="1" s="1"/>
  <c r="F5209" i="1"/>
  <c r="E5209" i="1"/>
  <c r="G5208" i="1"/>
  <c r="H5208" i="1" s="1"/>
  <c r="F5208" i="1"/>
  <c r="E5208" i="1"/>
  <c r="G5207" i="1"/>
  <c r="H5207" i="1" s="1"/>
  <c r="F5207" i="1"/>
  <c r="E5207" i="1"/>
  <c r="G5206" i="1"/>
  <c r="H5206" i="1" s="1"/>
  <c r="F5206" i="1"/>
  <c r="E5206" i="1"/>
  <c r="G5205" i="1"/>
  <c r="H5205" i="1" s="1"/>
  <c r="F5205" i="1"/>
  <c r="E5205" i="1"/>
  <c r="G5204" i="1"/>
  <c r="H5204" i="1" s="1"/>
  <c r="F5204" i="1"/>
  <c r="E5204" i="1"/>
  <c r="G5203" i="1"/>
  <c r="H5203" i="1" s="1"/>
  <c r="F5203" i="1"/>
  <c r="E5203" i="1"/>
  <c r="G5202" i="1"/>
  <c r="H5202" i="1" s="1"/>
  <c r="F5202" i="1"/>
  <c r="E5202" i="1"/>
  <c r="G5201" i="1"/>
  <c r="H5201" i="1" s="1"/>
  <c r="F5201" i="1"/>
  <c r="E5201" i="1"/>
  <c r="G5200" i="1"/>
  <c r="H5200" i="1" s="1"/>
  <c r="F5200" i="1"/>
  <c r="E5200" i="1"/>
  <c r="G5199" i="1"/>
  <c r="H5199" i="1" s="1"/>
  <c r="F5199" i="1"/>
  <c r="E5199" i="1"/>
  <c r="G5198" i="1"/>
  <c r="H5198" i="1" s="1"/>
  <c r="F5198" i="1"/>
  <c r="E5198" i="1"/>
  <c r="G5197" i="1"/>
  <c r="H5197" i="1" s="1"/>
  <c r="F5197" i="1"/>
  <c r="E5197" i="1"/>
  <c r="G5196" i="1"/>
  <c r="H5196" i="1" s="1"/>
  <c r="F5196" i="1"/>
  <c r="E5196" i="1"/>
  <c r="G5195" i="1"/>
  <c r="H5195" i="1" s="1"/>
  <c r="F5195" i="1"/>
  <c r="E5195" i="1"/>
  <c r="G5194" i="1"/>
  <c r="H5194" i="1" s="1"/>
  <c r="F5194" i="1"/>
  <c r="E5194" i="1"/>
  <c r="G5193" i="1"/>
  <c r="H5193" i="1" s="1"/>
  <c r="F5193" i="1"/>
  <c r="E5193" i="1"/>
  <c r="G5192" i="1"/>
  <c r="H5192" i="1" s="1"/>
  <c r="F5192" i="1"/>
  <c r="E5192" i="1"/>
  <c r="G5191" i="1"/>
  <c r="H5191" i="1" s="1"/>
  <c r="F5191" i="1"/>
  <c r="E5191" i="1"/>
  <c r="G5190" i="1"/>
  <c r="H5190" i="1" s="1"/>
  <c r="F5190" i="1"/>
  <c r="E5190" i="1"/>
  <c r="G5189" i="1"/>
  <c r="H5189" i="1" s="1"/>
  <c r="F5189" i="1"/>
  <c r="E5189" i="1"/>
  <c r="G5188" i="1"/>
  <c r="H5188" i="1" s="1"/>
  <c r="F5188" i="1"/>
  <c r="E5188" i="1"/>
  <c r="G5187" i="1"/>
  <c r="H5187" i="1" s="1"/>
  <c r="F5187" i="1"/>
  <c r="E5187" i="1"/>
  <c r="G5186" i="1"/>
  <c r="H5186" i="1" s="1"/>
  <c r="F5186" i="1"/>
  <c r="E5186" i="1"/>
  <c r="G5185" i="1"/>
  <c r="H5185" i="1" s="1"/>
  <c r="F5185" i="1"/>
  <c r="E5185" i="1"/>
  <c r="G5184" i="1"/>
  <c r="H5184" i="1" s="1"/>
  <c r="F5184" i="1"/>
  <c r="E5184" i="1"/>
  <c r="G5183" i="1"/>
  <c r="H5183" i="1" s="1"/>
  <c r="F5183" i="1"/>
  <c r="E5183" i="1"/>
  <c r="G5182" i="1"/>
  <c r="H5182" i="1" s="1"/>
  <c r="F5182" i="1"/>
  <c r="E5182" i="1"/>
  <c r="G5181" i="1"/>
  <c r="H5181" i="1" s="1"/>
  <c r="F5181" i="1"/>
  <c r="E5181" i="1"/>
  <c r="G5180" i="1"/>
  <c r="H5180" i="1" s="1"/>
  <c r="F5180" i="1"/>
  <c r="E5180" i="1"/>
  <c r="G5179" i="1"/>
  <c r="H5179" i="1" s="1"/>
  <c r="F5179" i="1"/>
  <c r="E5179" i="1"/>
  <c r="G5178" i="1"/>
  <c r="H5178" i="1" s="1"/>
  <c r="F5178" i="1"/>
  <c r="E5178" i="1"/>
  <c r="G5177" i="1"/>
  <c r="H5177" i="1" s="1"/>
  <c r="F5177" i="1"/>
  <c r="E5177" i="1"/>
  <c r="G5176" i="1"/>
  <c r="H5176" i="1" s="1"/>
  <c r="F5176" i="1"/>
  <c r="E5176" i="1"/>
  <c r="G5175" i="1"/>
  <c r="H5175" i="1" s="1"/>
  <c r="F5175" i="1"/>
  <c r="E5175" i="1"/>
  <c r="G5174" i="1"/>
  <c r="H5174" i="1" s="1"/>
  <c r="F5174" i="1"/>
  <c r="E5174" i="1"/>
  <c r="G5173" i="1"/>
  <c r="H5173" i="1" s="1"/>
  <c r="F5173" i="1"/>
  <c r="E5173" i="1"/>
  <c r="G5172" i="1"/>
  <c r="H5172" i="1" s="1"/>
  <c r="F5172" i="1"/>
  <c r="E5172" i="1"/>
  <c r="G5171" i="1"/>
  <c r="H5171" i="1" s="1"/>
  <c r="F5171" i="1"/>
  <c r="E5171" i="1"/>
  <c r="G5170" i="1"/>
  <c r="H5170" i="1" s="1"/>
  <c r="F5170" i="1"/>
  <c r="E5170" i="1"/>
  <c r="G5169" i="1"/>
  <c r="H5169" i="1" s="1"/>
  <c r="F5169" i="1"/>
  <c r="E5169" i="1"/>
  <c r="G5168" i="1"/>
  <c r="H5168" i="1" s="1"/>
  <c r="F5168" i="1"/>
  <c r="E5168" i="1"/>
  <c r="G5167" i="1"/>
  <c r="H5167" i="1" s="1"/>
  <c r="F5167" i="1"/>
  <c r="E5167" i="1"/>
  <c r="G5166" i="1"/>
  <c r="H5166" i="1" s="1"/>
  <c r="F5166" i="1"/>
  <c r="E5166" i="1"/>
  <c r="G5165" i="1"/>
  <c r="H5165" i="1" s="1"/>
  <c r="F5165" i="1"/>
  <c r="E5165" i="1"/>
  <c r="G5164" i="1"/>
  <c r="H5164" i="1" s="1"/>
  <c r="F5164" i="1"/>
  <c r="E5164" i="1"/>
  <c r="G5163" i="1"/>
  <c r="H5163" i="1" s="1"/>
  <c r="F5163" i="1"/>
  <c r="E5163" i="1"/>
  <c r="G5162" i="1"/>
  <c r="H5162" i="1" s="1"/>
  <c r="F5162" i="1"/>
  <c r="E5162" i="1"/>
  <c r="G5161" i="1"/>
  <c r="H5161" i="1" s="1"/>
  <c r="F5161" i="1"/>
  <c r="E5161" i="1"/>
  <c r="G5160" i="1"/>
  <c r="H5160" i="1" s="1"/>
  <c r="F5160" i="1"/>
  <c r="E5160" i="1"/>
  <c r="G5159" i="1"/>
  <c r="H5159" i="1" s="1"/>
  <c r="F5159" i="1"/>
  <c r="E5159" i="1"/>
  <c r="G5158" i="1"/>
  <c r="H5158" i="1" s="1"/>
  <c r="F5158" i="1"/>
  <c r="E5158" i="1"/>
  <c r="G5157" i="1"/>
  <c r="H5157" i="1" s="1"/>
  <c r="F5157" i="1"/>
  <c r="E5157" i="1"/>
  <c r="G5156" i="1"/>
  <c r="H5156" i="1" s="1"/>
  <c r="F5156" i="1"/>
  <c r="E5156" i="1"/>
  <c r="G5155" i="1"/>
  <c r="H5155" i="1" s="1"/>
  <c r="F5155" i="1"/>
  <c r="E5155" i="1"/>
  <c r="G5154" i="1"/>
  <c r="H5154" i="1" s="1"/>
  <c r="F5154" i="1"/>
  <c r="E5154" i="1"/>
  <c r="G5153" i="1"/>
  <c r="H5153" i="1" s="1"/>
  <c r="F5153" i="1"/>
  <c r="E5153" i="1"/>
  <c r="G5152" i="1"/>
  <c r="H5152" i="1" s="1"/>
  <c r="F5152" i="1"/>
  <c r="E5152" i="1"/>
  <c r="G5151" i="1"/>
  <c r="H5151" i="1" s="1"/>
  <c r="F5151" i="1"/>
  <c r="E5151" i="1"/>
  <c r="G5150" i="1"/>
  <c r="H5150" i="1" s="1"/>
  <c r="F5150" i="1"/>
  <c r="E5150" i="1"/>
  <c r="G5149" i="1"/>
  <c r="H5149" i="1" s="1"/>
  <c r="F5149" i="1"/>
  <c r="E5149" i="1"/>
  <c r="G5148" i="1"/>
  <c r="H5148" i="1" s="1"/>
  <c r="F5148" i="1"/>
  <c r="E5148" i="1"/>
  <c r="G5147" i="1"/>
  <c r="H5147" i="1" s="1"/>
  <c r="F5147" i="1"/>
  <c r="E5147" i="1"/>
  <c r="G5146" i="1"/>
  <c r="H5146" i="1" s="1"/>
  <c r="F5146" i="1"/>
  <c r="E5146" i="1"/>
  <c r="G5145" i="1"/>
  <c r="H5145" i="1" s="1"/>
  <c r="F5145" i="1"/>
  <c r="E5145" i="1"/>
  <c r="G5144" i="1"/>
  <c r="H5144" i="1" s="1"/>
  <c r="F5144" i="1"/>
  <c r="E5144" i="1"/>
  <c r="G5143" i="1"/>
  <c r="H5143" i="1" s="1"/>
  <c r="F5143" i="1"/>
  <c r="E5143" i="1"/>
  <c r="G5142" i="1"/>
  <c r="H5142" i="1" s="1"/>
  <c r="F5142" i="1"/>
  <c r="E5142" i="1"/>
  <c r="G5141" i="1"/>
  <c r="H5141" i="1" s="1"/>
  <c r="F5141" i="1"/>
  <c r="E5141" i="1"/>
  <c r="G5140" i="1"/>
  <c r="H5140" i="1" s="1"/>
  <c r="F5140" i="1"/>
  <c r="E5140" i="1"/>
  <c r="G5139" i="1"/>
  <c r="H5139" i="1" s="1"/>
  <c r="F5139" i="1"/>
  <c r="E5139" i="1"/>
  <c r="G5138" i="1"/>
  <c r="H5138" i="1" s="1"/>
  <c r="F5138" i="1"/>
  <c r="E5138" i="1"/>
  <c r="G5137" i="1"/>
  <c r="H5137" i="1" s="1"/>
  <c r="F5137" i="1"/>
  <c r="E5137" i="1"/>
  <c r="G5136" i="1"/>
  <c r="H5136" i="1" s="1"/>
  <c r="F5136" i="1"/>
  <c r="E5136" i="1"/>
  <c r="G5135" i="1"/>
  <c r="H5135" i="1" s="1"/>
  <c r="F5135" i="1"/>
  <c r="E5135" i="1"/>
  <c r="G5134" i="1"/>
  <c r="H5134" i="1" s="1"/>
  <c r="F5134" i="1"/>
  <c r="E5134" i="1"/>
  <c r="G5133" i="1"/>
  <c r="H5133" i="1" s="1"/>
  <c r="F5133" i="1"/>
  <c r="E5133" i="1"/>
  <c r="G5132" i="1"/>
  <c r="H5132" i="1" s="1"/>
  <c r="F5132" i="1"/>
  <c r="E5132" i="1"/>
  <c r="G5131" i="1"/>
  <c r="H5131" i="1" s="1"/>
  <c r="F5131" i="1"/>
  <c r="E5131" i="1"/>
  <c r="G5130" i="1"/>
  <c r="H5130" i="1" s="1"/>
  <c r="F5130" i="1"/>
  <c r="E5130" i="1"/>
  <c r="G5129" i="1"/>
  <c r="H5129" i="1" s="1"/>
  <c r="F5129" i="1"/>
  <c r="E5129" i="1"/>
  <c r="G5128" i="1"/>
  <c r="H5128" i="1" s="1"/>
  <c r="F5128" i="1"/>
  <c r="E5128" i="1"/>
  <c r="G5127" i="1"/>
  <c r="H5127" i="1" s="1"/>
  <c r="F5127" i="1"/>
  <c r="E5127" i="1"/>
  <c r="G5126" i="1"/>
  <c r="H5126" i="1" s="1"/>
  <c r="F5126" i="1"/>
  <c r="E5126" i="1"/>
  <c r="G5125" i="1"/>
  <c r="H5125" i="1" s="1"/>
  <c r="F5125" i="1"/>
  <c r="E5125" i="1"/>
  <c r="G5124" i="1"/>
  <c r="H5124" i="1" s="1"/>
  <c r="F5124" i="1"/>
  <c r="E5124" i="1"/>
  <c r="G5123" i="1"/>
  <c r="H5123" i="1" s="1"/>
  <c r="F5123" i="1"/>
  <c r="E5123" i="1"/>
  <c r="G5122" i="1"/>
  <c r="H5122" i="1" s="1"/>
  <c r="F5122" i="1"/>
  <c r="E5122" i="1"/>
  <c r="G5121" i="1"/>
  <c r="H5121" i="1" s="1"/>
  <c r="F5121" i="1"/>
  <c r="E5121" i="1"/>
  <c r="G5120" i="1"/>
  <c r="H5120" i="1" s="1"/>
  <c r="F5120" i="1"/>
  <c r="E5120" i="1"/>
  <c r="G5119" i="1"/>
  <c r="H5119" i="1" s="1"/>
  <c r="F5119" i="1"/>
  <c r="E5119" i="1"/>
  <c r="G5118" i="1"/>
  <c r="H5118" i="1" s="1"/>
  <c r="F5118" i="1"/>
  <c r="E5118" i="1"/>
  <c r="G5117" i="1"/>
  <c r="H5117" i="1" s="1"/>
  <c r="F5117" i="1"/>
  <c r="E5117" i="1"/>
  <c r="G5116" i="1"/>
  <c r="H5116" i="1" s="1"/>
  <c r="F5116" i="1"/>
  <c r="E5116" i="1"/>
  <c r="G5115" i="1"/>
  <c r="H5115" i="1" s="1"/>
  <c r="F5115" i="1"/>
  <c r="E5115" i="1"/>
  <c r="G5114" i="1"/>
  <c r="H5114" i="1" s="1"/>
  <c r="F5114" i="1"/>
  <c r="E5114" i="1"/>
  <c r="G5113" i="1"/>
  <c r="H5113" i="1" s="1"/>
  <c r="F5113" i="1"/>
  <c r="E5113" i="1"/>
  <c r="G5112" i="1"/>
  <c r="H5112" i="1" s="1"/>
  <c r="F5112" i="1"/>
  <c r="E5112" i="1"/>
  <c r="G5111" i="1"/>
  <c r="H5111" i="1" s="1"/>
  <c r="F5111" i="1"/>
  <c r="E5111" i="1"/>
  <c r="G5110" i="1"/>
  <c r="H5110" i="1" s="1"/>
  <c r="F5110" i="1"/>
  <c r="E5110" i="1"/>
  <c r="G5109" i="1"/>
  <c r="H5109" i="1" s="1"/>
  <c r="F5109" i="1"/>
  <c r="E5109" i="1"/>
  <c r="G5108" i="1"/>
  <c r="H5108" i="1" s="1"/>
  <c r="F5108" i="1"/>
  <c r="E5108" i="1"/>
  <c r="G5107" i="1"/>
  <c r="H5107" i="1" s="1"/>
  <c r="F5107" i="1"/>
  <c r="E5107" i="1"/>
  <c r="G5106" i="1"/>
  <c r="H5106" i="1" s="1"/>
  <c r="F5106" i="1"/>
  <c r="E5106" i="1"/>
  <c r="G5105" i="1"/>
  <c r="H5105" i="1" s="1"/>
  <c r="F5105" i="1"/>
  <c r="E5105" i="1"/>
  <c r="G5104" i="1"/>
  <c r="H5104" i="1" s="1"/>
  <c r="F5104" i="1"/>
  <c r="E5104" i="1"/>
  <c r="G5103" i="1"/>
  <c r="H5103" i="1" s="1"/>
  <c r="F5103" i="1"/>
  <c r="E5103" i="1"/>
  <c r="G5102" i="1"/>
  <c r="H5102" i="1" s="1"/>
  <c r="F5102" i="1"/>
  <c r="E5102" i="1"/>
  <c r="G5101" i="1"/>
  <c r="H5101" i="1" s="1"/>
  <c r="F5101" i="1"/>
  <c r="E5101" i="1"/>
  <c r="G5100" i="1"/>
  <c r="H5100" i="1" s="1"/>
  <c r="F5100" i="1"/>
  <c r="E5100" i="1"/>
  <c r="G5099" i="1"/>
  <c r="H5099" i="1" s="1"/>
  <c r="F5099" i="1"/>
  <c r="E5099" i="1"/>
  <c r="G5098" i="1"/>
  <c r="H5098" i="1" s="1"/>
  <c r="F5098" i="1"/>
  <c r="E5098" i="1"/>
  <c r="G5097" i="1"/>
  <c r="H5097" i="1" s="1"/>
  <c r="F5097" i="1"/>
  <c r="E5097" i="1"/>
  <c r="G5096" i="1"/>
  <c r="H5096" i="1" s="1"/>
  <c r="F5096" i="1"/>
  <c r="E5096" i="1"/>
  <c r="G5095" i="1"/>
  <c r="H5095" i="1" s="1"/>
  <c r="F5095" i="1"/>
  <c r="E5095" i="1"/>
  <c r="G5094" i="1"/>
  <c r="H5094" i="1" s="1"/>
  <c r="F5094" i="1"/>
  <c r="E5094" i="1"/>
  <c r="G5093" i="1"/>
  <c r="H5093" i="1" s="1"/>
  <c r="F5093" i="1"/>
  <c r="E5093" i="1"/>
  <c r="G5092" i="1"/>
  <c r="H5092" i="1" s="1"/>
  <c r="F5092" i="1"/>
  <c r="E5092" i="1"/>
  <c r="G5091" i="1"/>
  <c r="H5091" i="1" s="1"/>
  <c r="F5091" i="1"/>
  <c r="E5091" i="1"/>
  <c r="G5090" i="1"/>
  <c r="H5090" i="1" s="1"/>
  <c r="F5090" i="1"/>
  <c r="E5090" i="1"/>
  <c r="G5089" i="1"/>
  <c r="H5089" i="1" s="1"/>
  <c r="F5089" i="1"/>
  <c r="E5089" i="1"/>
  <c r="G5088" i="1"/>
  <c r="H5088" i="1" s="1"/>
  <c r="F5088" i="1"/>
  <c r="E5088" i="1"/>
  <c r="G5087" i="1"/>
  <c r="H5087" i="1" s="1"/>
  <c r="F5087" i="1"/>
  <c r="E5087" i="1"/>
  <c r="G5086" i="1"/>
  <c r="H5086" i="1" s="1"/>
  <c r="F5086" i="1"/>
  <c r="E5086" i="1"/>
  <c r="G5085" i="1"/>
  <c r="H5085" i="1" s="1"/>
  <c r="F5085" i="1"/>
  <c r="E5085" i="1"/>
  <c r="G5084" i="1"/>
  <c r="H5084" i="1" s="1"/>
  <c r="F5084" i="1"/>
  <c r="E5084" i="1"/>
  <c r="G5083" i="1"/>
  <c r="H5083" i="1" s="1"/>
  <c r="F5083" i="1"/>
  <c r="E5083" i="1"/>
  <c r="G5082" i="1"/>
  <c r="H5082" i="1" s="1"/>
  <c r="F5082" i="1"/>
  <c r="E5082" i="1"/>
  <c r="G5081" i="1"/>
  <c r="H5081" i="1" s="1"/>
  <c r="F5081" i="1"/>
  <c r="E5081" i="1"/>
  <c r="G5080" i="1"/>
  <c r="H5080" i="1" s="1"/>
  <c r="F5080" i="1"/>
  <c r="E5080" i="1"/>
  <c r="G5079" i="1"/>
  <c r="H5079" i="1" s="1"/>
  <c r="F5079" i="1"/>
  <c r="E5079" i="1"/>
  <c r="G5078" i="1"/>
  <c r="H5078" i="1" s="1"/>
  <c r="F5078" i="1"/>
  <c r="E5078" i="1"/>
  <c r="G5077" i="1"/>
  <c r="H5077" i="1" s="1"/>
  <c r="F5077" i="1"/>
  <c r="E5077" i="1"/>
  <c r="G5076" i="1"/>
  <c r="H5076" i="1" s="1"/>
  <c r="F5076" i="1"/>
  <c r="E5076" i="1"/>
  <c r="G5075" i="1"/>
  <c r="H5075" i="1" s="1"/>
  <c r="F5075" i="1"/>
  <c r="E5075" i="1"/>
  <c r="G5074" i="1"/>
  <c r="H5074" i="1" s="1"/>
  <c r="F5074" i="1"/>
  <c r="E5074" i="1"/>
  <c r="G5073" i="1"/>
  <c r="H5073" i="1" s="1"/>
  <c r="F5073" i="1"/>
  <c r="E5073" i="1"/>
  <c r="G5072" i="1"/>
  <c r="H5072" i="1" s="1"/>
  <c r="F5072" i="1"/>
  <c r="E5072" i="1"/>
  <c r="G5071" i="1"/>
  <c r="H5071" i="1" s="1"/>
  <c r="F5071" i="1"/>
  <c r="E5071" i="1"/>
  <c r="G5070" i="1"/>
  <c r="H5070" i="1" s="1"/>
  <c r="F5070" i="1"/>
  <c r="E5070" i="1"/>
  <c r="G5069" i="1"/>
  <c r="H5069" i="1" s="1"/>
  <c r="F5069" i="1"/>
  <c r="E5069" i="1"/>
  <c r="G5068" i="1"/>
  <c r="H5068" i="1" s="1"/>
  <c r="F5068" i="1"/>
  <c r="E5068" i="1"/>
  <c r="G5067" i="1"/>
  <c r="H5067" i="1" s="1"/>
  <c r="F5067" i="1"/>
  <c r="E5067" i="1"/>
  <c r="G5066" i="1"/>
  <c r="H5066" i="1" s="1"/>
  <c r="F5066" i="1"/>
  <c r="E5066" i="1"/>
  <c r="G5065" i="1"/>
  <c r="H5065" i="1" s="1"/>
  <c r="F5065" i="1"/>
  <c r="E5065" i="1"/>
  <c r="G5064" i="1"/>
  <c r="H5064" i="1" s="1"/>
  <c r="F5064" i="1"/>
  <c r="E5064" i="1"/>
  <c r="G5063" i="1"/>
  <c r="H5063" i="1" s="1"/>
  <c r="F5063" i="1"/>
  <c r="E5063" i="1"/>
  <c r="G5062" i="1"/>
  <c r="H5062" i="1" s="1"/>
  <c r="F5062" i="1"/>
  <c r="E5062" i="1"/>
  <c r="G5061" i="1"/>
  <c r="H5061" i="1" s="1"/>
  <c r="F5061" i="1"/>
  <c r="E5061" i="1"/>
  <c r="G5060" i="1"/>
  <c r="H5060" i="1" s="1"/>
  <c r="F5060" i="1"/>
  <c r="E5060" i="1"/>
  <c r="G5059" i="1"/>
  <c r="H5059" i="1" s="1"/>
  <c r="F5059" i="1"/>
  <c r="E5059" i="1"/>
  <c r="G5058" i="1"/>
  <c r="H5058" i="1" s="1"/>
  <c r="F5058" i="1"/>
  <c r="E5058" i="1"/>
  <c r="G5057" i="1"/>
  <c r="H5057" i="1" s="1"/>
  <c r="F5057" i="1"/>
  <c r="E5057" i="1"/>
  <c r="G5056" i="1"/>
  <c r="H5056" i="1" s="1"/>
  <c r="F5056" i="1"/>
  <c r="E5056" i="1"/>
  <c r="G5055" i="1"/>
  <c r="H5055" i="1" s="1"/>
  <c r="F5055" i="1"/>
  <c r="E5055" i="1"/>
  <c r="G5054" i="1"/>
  <c r="H5054" i="1" s="1"/>
  <c r="F5054" i="1"/>
  <c r="E5054" i="1"/>
  <c r="G5053" i="1"/>
  <c r="H5053" i="1" s="1"/>
  <c r="F5053" i="1"/>
  <c r="E5053" i="1"/>
  <c r="G5052" i="1"/>
  <c r="H5052" i="1" s="1"/>
  <c r="F5052" i="1"/>
  <c r="E5052" i="1"/>
  <c r="G5051" i="1"/>
  <c r="H5051" i="1" s="1"/>
  <c r="F5051" i="1"/>
  <c r="E5051" i="1"/>
  <c r="G5050" i="1"/>
  <c r="H5050" i="1" s="1"/>
  <c r="F5050" i="1"/>
  <c r="E5050" i="1"/>
  <c r="G5049" i="1"/>
  <c r="H5049" i="1" s="1"/>
  <c r="F5049" i="1"/>
  <c r="E5049" i="1"/>
  <c r="G5048" i="1"/>
  <c r="H5048" i="1" s="1"/>
  <c r="F5048" i="1"/>
  <c r="E5048" i="1"/>
  <c r="G5047" i="1"/>
  <c r="H5047" i="1" s="1"/>
  <c r="F5047" i="1"/>
  <c r="E5047" i="1"/>
  <c r="G5046" i="1"/>
  <c r="H5046" i="1" s="1"/>
  <c r="F5046" i="1"/>
  <c r="E5046" i="1"/>
  <c r="G5045" i="1"/>
  <c r="H5045" i="1" s="1"/>
  <c r="F5045" i="1"/>
  <c r="E5045" i="1"/>
  <c r="G5044" i="1"/>
  <c r="H5044" i="1" s="1"/>
  <c r="F5044" i="1"/>
  <c r="E5044" i="1"/>
  <c r="G5043" i="1"/>
  <c r="H5043" i="1" s="1"/>
  <c r="F5043" i="1"/>
  <c r="E5043" i="1"/>
  <c r="G5042" i="1"/>
  <c r="H5042" i="1" s="1"/>
  <c r="F5042" i="1"/>
  <c r="E5042" i="1"/>
  <c r="G5041" i="1"/>
  <c r="H5041" i="1" s="1"/>
  <c r="F5041" i="1"/>
  <c r="E5041" i="1"/>
  <c r="G5040" i="1"/>
  <c r="H5040" i="1" s="1"/>
  <c r="F5040" i="1"/>
  <c r="E5040" i="1"/>
  <c r="G5039" i="1"/>
  <c r="H5039" i="1" s="1"/>
  <c r="F5039" i="1"/>
  <c r="E5039" i="1"/>
  <c r="G5038" i="1"/>
  <c r="H5038" i="1" s="1"/>
  <c r="F5038" i="1"/>
  <c r="E5038" i="1"/>
  <c r="G5037" i="1"/>
  <c r="H5037" i="1" s="1"/>
  <c r="F5037" i="1"/>
  <c r="E5037" i="1"/>
  <c r="G5036" i="1"/>
  <c r="H5036" i="1" s="1"/>
  <c r="F5036" i="1"/>
  <c r="E5036" i="1"/>
  <c r="G5035" i="1"/>
  <c r="H5035" i="1" s="1"/>
  <c r="F5035" i="1"/>
  <c r="E5035" i="1"/>
  <c r="G5034" i="1"/>
  <c r="H5034" i="1" s="1"/>
  <c r="F5034" i="1"/>
  <c r="E5034" i="1"/>
  <c r="G5033" i="1"/>
  <c r="H5033" i="1" s="1"/>
  <c r="F5033" i="1"/>
  <c r="E5033" i="1"/>
  <c r="G5032" i="1"/>
  <c r="H5032" i="1" s="1"/>
  <c r="F5032" i="1"/>
  <c r="E5032" i="1"/>
  <c r="G5031" i="1"/>
  <c r="H5031" i="1" s="1"/>
  <c r="F5031" i="1"/>
  <c r="E5031" i="1"/>
  <c r="G5030" i="1"/>
  <c r="H5030" i="1" s="1"/>
  <c r="F5030" i="1"/>
  <c r="E5030" i="1"/>
  <c r="G5029" i="1"/>
  <c r="H5029" i="1" s="1"/>
  <c r="F5029" i="1"/>
  <c r="E5029" i="1"/>
  <c r="G5028" i="1"/>
  <c r="H5028" i="1" s="1"/>
  <c r="F5028" i="1"/>
  <c r="E5028" i="1"/>
  <c r="G5027" i="1"/>
  <c r="H5027" i="1" s="1"/>
  <c r="F5027" i="1"/>
  <c r="E5027" i="1"/>
  <c r="G5026" i="1"/>
  <c r="H5026" i="1" s="1"/>
  <c r="F5026" i="1"/>
  <c r="E5026" i="1"/>
  <c r="G5025" i="1"/>
  <c r="H5025" i="1" s="1"/>
  <c r="F5025" i="1"/>
  <c r="E5025" i="1"/>
  <c r="G5024" i="1"/>
  <c r="H5024" i="1" s="1"/>
  <c r="F5024" i="1"/>
  <c r="E5024" i="1"/>
  <c r="G5023" i="1"/>
  <c r="H5023" i="1" s="1"/>
  <c r="F5023" i="1"/>
  <c r="E5023" i="1"/>
  <c r="G5022" i="1"/>
  <c r="H5022" i="1" s="1"/>
  <c r="F5022" i="1"/>
  <c r="E5022" i="1"/>
  <c r="G5021" i="1"/>
  <c r="H5021" i="1" s="1"/>
  <c r="F5021" i="1"/>
  <c r="E5021" i="1"/>
  <c r="G5020" i="1"/>
  <c r="H5020" i="1" s="1"/>
  <c r="F5020" i="1"/>
  <c r="E5020" i="1"/>
  <c r="G5019" i="1"/>
  <c r="H5019" i="1" s="1"/>
  <c r="F5019" i="1"/>
  <c r="E5019" i="1"/>
  <c r="G5018" i="1"/>
  <c r="H5018" i="1" s="1"/>
  <c r="F5018" i="1"/>
  <c r="E5018" i="1"/>
  <c r="G5017" i="1"/>
  <c r="H5017" i="1" s="1"/>
  <c r="F5017" i="1"/>
  <c r="E5017" i="1"/>
  <c r="G5016" i="1"/>
  <c r="H5016" i="1" s="1"/>
  <c r="F5016" i="1"/>
  <c r="E5016" i="1"/>
  <c r="G5015" i="1"/>
  <c r="H5015" i="1" s="1"/>
  <c r="F5015" i="1"/>
  <c r="E5015" i="1"/>
  <c r="G5014" i="1"/>
  <c r="H5014" i="1" s="1"/>
  <c r="F5014" i="1"/>
  <c r="E5014" i="1"/>
  <c r="G5013" i="1"/>
  <c r="H5013" i="1" s="1"/>
  <c r="F5013" i="1"/>
  <c r="E5013" i="1"/>
  <c r="G5012" i="1"/>
  <c r="H5012" i="1" s="1"/>
  <c r="F5012" i="1"/>
  <c r="E5012" i="1"/>
  <c r="G5011" i="1"/>
  <c r="H5011" i="1" s="1"/>
  <c r="F5011" i="1"/>
  <c r="E5011" i="1"/>
  <c r="G5010" i="1"/>
  <c r="H5010" i="1" s="1"/>
  <c r="F5010" i="1"/>
  <c r="E5010" i="1"/>
  <c r="G5009" i="1"/>
  <c r="H5009" i="1" s="1"/>
  <c r="F5009" i="1"/>
  <c r="E5009" i="1"/>
  <c r="G5008" i="1"/>
  <c r="H5008" i="1" s="1"/>
  <c r="F5008" i="1"/>
  <c r="E5008" i="1"/>
  <c r="G5007" i="1"/>
  <c r="H5007" i="1" s="1"/>
  <c r="F5007" i="1"/>
  <c r="E5007" i="1"/>
  <c r="G5006" i="1"/>
  <c r="H5006" i="1" s="1"/>
  <c r="F5006" i="1"/>
  <c r="E5006" i="1"/>
  <c r="G5005" i="1"/>
  <c r="H5005" i="1" s="1"/>
  <c r="F5005" i="1"/>
  <c r="E5005" i="1"/>
  <c r="G5004" i="1"/>
  <c r="H5004" i="1" s="1"/>
  <c r="F5004" i="1"/>
  <c r="E5004" i="1"/>
  <c r="G5003" i="1"/>
  <c r="H5003" i="1" s="1"/>
  <c r="F5003" i="1"/>
  <c r="E5003" i="1"/>
  <c r="G5002" i="1"/>
  <c r="H5002" i="1" s="1"/>
  <c r="F5002" i="1"/>
  <c r="E5002" i="1"/>
  <c r="G5001" i="1"/>
  <c r="H5001" i="1" s="1"/>
  <c r="F5001" i="1"/>
  <c r="E5001" i="1"/>
  <c r="G5000" i="1"/>
  <c r="H5000" i="1" s="1"/>
  <c r="F5000" i="1"/>
  <c r="E5000" i="1"/>
  <c r="G4999" i="1"/>
  <c r="H4999" i="1" s="1"/>
  <c r="F4999" i="1"/>
  <c r="E4999" i="1"/>
  <c r="G4998" i="1"/>
  <c r="H4998" i="1" s="1"/>
  <c r="F4998" i="1"/>
  <c r="E4998" i="1"/>
  <c r="G4997" i="1"/>
  <c r="H4997" i="1" s="1"/>
  <c r="F4997" i="1"/>
  <c r="E4997" i="1"/>
  <c r="G4996" i="1"/>
  <c r="H4996" i="1" s="1"/>
  <c r="F4996" i="1"/>
  <c r="E4996" i="1"/>
  <c r="G4995" i="1"/>
  <c r="H4995" i="1" s="1"/>
  <c r="F4995" i="1"/>
  <c r="E4995" i="1"/>
  <c r="G4994" i="1"/>
  <c r="H4994" i="1" s="1"/>
  <c r="F4994" i="1"/>
  <c r="E4994" i="1"/>
  <c r="G4993" i="1"/>
  <c r="H4993" i="1" s="1"/>
  <c r="F4993" i="1"/>
  <c r="E4993" i="1"/>
  <c r="G4992" i="1"/>
  <c r="H4992" i="1" s="1"/>
  <c r="F4992" i="1"/>
  <c r="E4992" i="1"/>
  <c r="G4991" i="1"/>
  <c r="H4991" i="1" s="1"/>
  <c r="F4991" i="1"/>
  <c r="E4991" i="1"/>
  <c r="G4990" i="1"/>
  <c r="H4990" i="1" s="1"/>
  <c r="F4990" i="1"/>
  <c r="E4990" i="1"/>
  <c r="G4989" i="1"/>
  <c r="H4989" i="1" s="1"/>
  <c r="F4989" i="1"/>
  <c r="E4989" i="1"/>
  <c r="G4988" i="1"/>
  <c r="H4988" i="1" s="1"/>
  <c r="F4988" i="1"/>
  <c r="E4988" i="1"/>
  <c r="G4987" i="1"/>
  <c r="H4987" i="1" s="1"/>
  <c r="F4987" i="1"/>
  <c r="E4987" i="1"/>
  <c r="G4986" i="1"/>
  <c r="H4986" i="1" s="1"/>
  <c r="F4986" i="1"/>
  <c r="E4986" i="1"/>
  <c r="G4985" i="1"/>
  <c r="H4985" i="1" s="1"/>
  <c r="F4985" i="1"/>
  <c r="E4985" i="1"/>
  <c r="G4984" i="1"/>
  <c r="H4984" i="1" s="1"/>
  <c r="F4984" i="1"/>
  <c r="E4984" i="1"/>
  <c r="G4983" i="1"/>
  <c r="H4983" i="1" s="1"/>
  <c r="F4983" i="1"/>
  <c r="E4983" i="1"/>
  <c r="G4982" i="1"/>
  <c r="H4982" i="1" s="1"/>
  <c r="F4982" i="1"/>
  <c r="E4982" i="1"/>
  <c r="G4981" i="1"/>
  <c r="H4981" i="1" s="1"/>
  <c r="F4981" i="1"/>
  <c r="E4981" i="1"/>
  <c r="G4980" i="1"/>
  <c r="H4980" i="1" s="1"/>
  <c r="F4980" i="1"/>
  <c r="E4980" i="1"/>
  <c r="G4979" i="1"/>
  <c r="H4979" i="1" s="1"/>
  <c r="F4979" i="1"/>
  <c r="E4979" i="1"/>
  <c r="G4978" i="1"/>
  <c r="H4978" i="1" s="1"/>
  <c r="F4978" i="1"/>
  <c r="E4978" i="1"/>
  <c r="G4977" i="1"/>
  <c r="H4977" i="1" s="1"/>
  <c r="F4977" i="1"/>
  <c r="E4977" i="1"/>
  <c r="G4976" i="1"/>
  <c r="H4976" i="1" s="1"/>
  <c r="F4976" i="1"/>
  <c r="E4976" i="1"/>
  <c r="G4975" i="1"/>
  <c r="H4975" i="1" s="1"/>
  <c r="F4975" i="1"/>
  <c r="E4975" i="1"/>
  <c r="G4974" i="1"/>
  <c r="H4974" i="1" s="1"/>
  <c r="F4974" i="1"/>
  <c r="E4974" i="1"/>
  <c r="G4973" i="1"/>
  <c r="H4973" i="1" s="1"/>
  <c r="F4973" i="1"/>
  <c r="E4973" i="1"/>
  <c r="G4972" i="1"/>
  <c r="H4972" i="1" s="1"/>
  <c r="F4972" i="1"/>
  <c r="E4972" i="1"/>
  <c r="G4971" i="1"/>
  <c r="H4971" i="1" s="1"/>
  <c r="F4971" i="1"/>
  <c r="E4971" i="1"/>
  <c r="G4970" i="1"/>
  <c r="H4970" i="1" s="1"/>
  <c r="F4970" i="1"/>
  <c r="E4970" i="1"/>
  <c r="G4969" i="1"/>
  <c r="H4969" i="1" s="1"/>
  <c r="F4969" i="1"/>
  <c r="E4969" i="1"/>
  <c r="G4968" i="1"/>
  <c r="H4968" i="1" s="1"/>
  <c r="F4968" i="1"/>
  <c r="E4968" i="1"/>
  <c r="G4967" i="1"/>
  <c r="H4967" i="1" s="1"/>
  <c r="F4967" i="1"/>
  <c r="E4967" i="1"/>
  <c r="G4966" i="1"/>
  <c r="H4966" i="1" s="1"/>
  <c r="F4966" i="1"/>
  <c r="E4966" i="1"/>
  <c r="G4965" i="1"/>
  <c r="H4965" i="1" s="1"/>
  <c r="F4965" i="1"/>
  <c r="E4965" i="1"/>
  <c r="G4964" i="1"/>
  <c r="H4964" i="1" s="1"/>
  <c r="F4964" i="1"/>
  <c r="E4964" i="1"/>
  <c r="G4963" i="1"/>
  <c r="H4963" i="1" s="1"/>
  <c r="F4963" i="1"/>
  <c r="E4963" i="1"/>
  <c r="G4962" i="1"/>
  <c r="H4962" i="1" s="1"/>
  <c r="F4962" i="1"/>
  <c r="E4962" i="1"/>
  <c r="G4961" i="1"/>
  <c r="H4961" i="1" s="1"/>
  <c r="F4961" i="1"/>
  <c r="E4961" i="1"/>
  <c r="G4960" i="1"/>
  <c r="H4960" i="1" s="1"/>
  <c r="F4960" i="1"/>
  <c r="E4960" i="1"/>
  <c r="G4959" i="1"/>
  <c r="H4959" i="1" s="1"/>
  <c r="F4959" i="1"/>
  <c r="E4959" i="1"/>
  <c r="G4958" i="1"/>
  <c r="H4958" i="1" s="1"/>
  <c r="F4958" i="1"/>
  <c r="E4958" i="1"/>
  <c r="G4957" i="1"/>
  <c r="H4957" i="1" s="1"/>
  <c r="F4957" i="1"/>
  <c r="E4957" i="1"/>
  <c r="G4956" i="1"/>
  <c r="H4956" i="1" s="1"/>
  <c r="F4956" i="1"/>
  <c r="E4956" i="1"/>
  <c r="G4955" i="1"/>
  <c r="H4955" i="1" s="1"/>
  <c r="F4955" i="1"/>
  <c r="E4955" i="1"/>
  <c r="G4954" i="1"/>
  <c r="H4954" i="1" s="1"/>
  <c r="F4954" i="1"/>
  <c r="E4954" i="1"/>
  <c r="G4953" i="1"/>
  <c r="H4953" i="1" s="1"/>
  <c r="F4953" i="1"/>
  <c r="E4953" i="1"/>
  <c r="G4952" i="1"/>
  <c r="H4952" i="1" s="1"/>
  <c r="F4952" i="1"/>
  <c r="E4952" i="1"/>
  <c r="G4951" i="1"/>
  <c r="H4951" i="1" s="1"/>
  <c r="F4951" i="1"/>
  <c r="E4951" i="1"/>
  <c r="G4950" i="1"/>
  <c r="H4950" i="1" s="1"/>
  <c r="F4950" i="1"/>
  <c r="E4950" i="1"/>
  <c r="G4949" i="1"/>
  <c r="H4949" i="1" s="1"/>
  <c r="F4949" i="1"/>
  <c r="E4949" i="1"/>
  <c r="G4948" i="1"/>
  <c r="H4948" i="1" s="1"/>
  <c r="F4948" i="1"/>
  <c r="E4948" i="1"/>
  <c r="G4947" i="1"/>
  <c r="H4947" i="1" s="1"/>
  <c r="F4947" i="1"/>
  <c r="E4947" i="1"/>
  <c r="G4946" i="1"/>
  <c r="H4946" i="1" s="1"/>
  <c r="F4946" i="1"/>
  <c r="E4946" i="1"/>
  <c r="G4945" i="1"/>
  <c r="H4945" i="1" s="1"/>
  <c r="F4945" i="1"/>
  <c r="E4945" i="1"/>
  <c r="G4944" i="1"/>
  <c r="H4944" i="1" s="1"/>
  <c r="F4944" i="1"/>
  <c r="E4944" i="1"/>
  <c r="G4943" i="1"/>
  <c r="H4943" i="1" s="1"/>
  <c r="F4943" i="1"/>
  <c r="E4943" i="1"/>
  <c r="G4942" i="1"/>
  <c r="H4942" i="1" s="1"/>
  <c r="F4942" i="1"/>
  <c r="E4942" i="1"/>
  <c r="G4941" i="1"/>
  <c r="H4941" i="1" s="1"/>
  <c r="F4941" i="1"/>
  <c r="E4941" i="1"/>
  <c r="G4940" i="1"/>
  <c r="H4940" i="1" s="1"/>
  <c r="F4940" i="1"/>
  <c r="E4940" i="1"/>
  <c r="G4939" i="1"/>
  <c r="H4939" i="1" s="1"/>
  <c r="F4939" i="1"/>
  <c r="E4939" i="1"/>
  <c r="G4938" i="1"/>
  <c r="H4938" i="1" s="1"/>
  <c r="F4938" i="1"/>
  <c r="E4938" i="1"/>
  <c r="G4937" i="1"/>
  <c r="H4937" i="1" s="1"/>
  <c r="F4937" i="1"/>
  <c r="E4937" i="1"/>
  <c r="G4936" i="1"/>
  <c r="H4936" i="1" s="1"/>
  <c r="F4936" i="1"/>
  <c r="E4936" i="1"/>
  <c r="G4935" i="1"/>
  <c r="H4935" i="1" s="1"/>
  <c r="F4935" i="1"/>
  <c r="E4935" i="1"/>
  <c r="G4934" i="1"/>
  <c r="H4934" i="1" s="1"/>
  <c r="F4934" i="1"/>
  <c r="E4934" i="1"/>
  <c r="G4933" i="1"/>
  <c r="H4933" i="1" s="1"/>
  <c r="F4933" i="1"/>
  <c r="E4933" i="1"/>
  <c r="G4932" i="1"/>
  <c r="H4932" i="1" s="1"/>
  <c r="F4932" i="1"/>
  <c r="E4932" i="1"/>
  <c r="G4931" i="1"/>
  <c r="H4931" i="1" s="1"/>
  <c r="F4931" i="1"/>
  <c r="E4931" i="1"/>
  <c r="G4930" i="1"/>
  <c r="H4930" i="1" s="1"/>
  <c r="F4930" i="1"/>
  <c r="E4930" i="1"/>
  <c r="G4929" i="1"/>
  <c r="H4929" i="1" s="1"/>
  <c r="F4929" i="1"/>
  <c r="E4929" i="1"/>
  <c r="G4928" i="1"/>
  <c r="H4928" i="1" s="1"/>
  <c r="F4928" i="1"/>
  <c r="E4928" i="1"/>
  <c r="G4927" i="1"/>
  <c r="H4927" i="1" s="1"/>
  <c r="F4927" i="1"/>
  <c r="E4927" i="1"/>
  <c r="G4926" i="1"/>
  <c r="H4926" i="1" s="1"/>
  <c r="F4926" i="1"/>
  <c r="E4926" i="1"/>
  <c r="G4925" i="1"/>
  <c r="H4925" i="1" s="1"/>
  <c r="F4925" i="1"/>
  <c r="E4925" i="1"/>
  <c r="G4924" i="1"/>
  <c r="H4924" i="1" s="1"/>
  <c r="F4924" i="1"/>
  <c r="E4924" i="1"/>
  <c r="G4923" i="1"/>
  <c r="H4923" i="1" s="1"/>
  <c r="F4923" i="1"/>
  <c r="E4923" i="1"/>
  <c r="G4922" i="1"/>
  <c r="H4922" i="1" s="1"/>
  <c r="F4922" i="1"/>
  <c r="E4922" i="1"/>
  <c r="G4921" i="1"/>
  <c r="H4921" i="1" s="1"/>
  <c r="F4921" i="1"/>
  <c r="E4921" i="1"/>
  <c r="G4920" i="1"/>
  <c r="H4920" i="1" s="1"/>
  <c r="F4920" i="1"/>
  <c r="E4920" i="1"/>
  <c r="G4919" i="1"/>
  <c r="H4919" i="1" s="1"/>
  <c r="F4919" i="1"/>
  <c r="E4919" i="1"/>
  <c r="G4918" i="1"/>
  <c r="H4918" i="1" s="1"/>
  <c r="F4918" i="1"/>
  <c r="E4918" i="1"/>
  <c r="G4917" i="1"/>
  <c r="H4917" i="1" s="1"/>
  <c r="F4917" i="1"/>
  <c r="E4917" i="1"/>
  <c r="G4916" i="1"/>
  <c r="H4916" i="1" s="1"/>
  <c r="F4916" i="1"/>
  <c r="E4916" i="1"/>
  <c r="G4915" i="1"/>
  <c r="H4915" i="1" s="1"/>
  <c r="F4915" i="1"/>
  <c r="E4915" i="1"/>
  <c r="G4914" i="1"/>
  <c r="H4914" i="1" s="1"/>
  <c r="F4914" i="1"/>
  <c r="E4914" i="1"/>
  <c r="G4913" i="1"/>
  <c r="H4913" i="1" s="1"/>
  <c r="F4913" i="1"/>
  <c r="E4913" i="1"/>
  <c r="G4912" i="1"/>
  <c r="H4912" i="1" s="1"/>
  <c r="F4912" i="1"/>
  <c r="E4912" i="1"/>
  <c r="G4911" i="1"/>
  <c r="H4911" i="1" s="1"/>
  <c r="F4911" i="1"/>
  <c r="E4911" i="1"/>
  <c r="G4910" i="1"/>
  <c r="H4910" i="1" s="1"/>
  <c r="F4910" i="1"/>
  <c r="E4910" i="1"/>
  <c r="G4909" i="1"/>
  <c r="H4909" i="1" s="1"/>
  <c r="F4909" i="1"/>
  <c r="E4909" i="1"/>
  <c r="G4908" i="1"/>
  <c r="H4908" i="1" s="1"/>
  <c r="F4908" i="1"/>
  <c r="E4908" i="1"/>
  <c r="G4907" i="1"/>
  <c r="H4907" i="1" s="1"/>
  <c r="F4907" i="1"/>
  <c r="E4907" i="1"/>
  <c r="G4906" i="1"/>
  <c r="H4906" i="1" s="1"/>
  <c r="F4906" i="1"/>
  <c r="E4906" i="1"/>
  <c r="G4905" i="1"/>
  <c r="H4905" i="1" s="1"/>
  <c r="F4905" i="1"/>
  <c r="E4905" i="1"/>
  <c r="G4904" i="1"/>
  <c r="H4904" i="1" s="1"/>
  <c r="F4904" i="1"/>
  <c r="E4904" i="1"/>
  <c r="G4903" i="1"/>
  <c r="H4903" i="1" s="1"/>
  <c r="F4903" i="1"/>
  <c r="E4903" i="1"/>
  <c r="G4902" i="1"/>
  <c r="H4902" i="1" s="1"/>
  <c r="F4902" i="1"/>
  <c r="E4902" i="1"/>
  <c r="G4901" i="1"/>
  <c r="H4901" i="1" s="1"/>
  <c r="F4901" i="1"/>
  <c r="E4901" i="1"/>
  <c r="G4900" i="1"/>
  <c r="H4900" i="1" s="1"/>
  <c r="F4900" i="1"/>
  <c r="E4900" i="1"/>
  <c r="G4899" i="1"/>
  <c r="H4899" i="1" s="1"/>
  <c r="F4899" i="1"/>
  <c r="E4899" i="1"/>
  <c r="G4898" i="1"/>
  <c r="H4898" i="1" s="1"/>
  <c r="F4898" i="1"/>
  <c r="E4898" i="1"/>
  <c r="G4897" i="1"/>
  <c r="H4897" i="1" s="1"/>
  <c r="F4897" i="1"/>
  <c r="E4897" i="1"/>
  <c r="G4896" i="1"/>
  <c r="H4896" i="1" s="1"/>
  <c r="F4896" i="1"/>
  <c r="E4896" i="1"/>
  <c r="G4895" i="1"/>
  <c r="H4895" i="1" s="1"/>
  <c r="F4895" i="1"/>
  <c r="E4895" i="1"/>
  <c r="G4894" i="1"/>
  <c r="H4894" i="1" s="1"/>
  <c r="F4894" i="1"/>
  <c r="E4894" i="1"/>
  <c r="G4893" i="1"/>
  <c r="H4893" i="1" s="1"/>
  <c r="F4893" i="1"/>
  <c r="E4893" i="1"/>
  <c r="G4892" i="1"/>
  <c r="H4892" i="1" s="1"/>
  <c r="F4892" i="1"/>
  <c r="E4892" i="1"/>
  <c r="G4891" i="1"/>
  <c r="H4891" i="1" s="1"/>
  <c r="F4891" i="1"/>
  <c r="E4891" i="1"/>
  <c r="G4890" i="1"/>
  <c r="H4890" i="1" s="1"/>
  <c r="F4890" i="1"/>
  <c r="E4890" i="1"/>
  <c r="G4889" i="1"/>
  <c r="H4889" i="1" s="1"/>
  <c r="F4889" i="1"/>
  <c r="E4889" i="1"/>
  <c r="G4888" i="1"/>
  <c r="H4888" i="1" s="1"/>
  <c r="F4888" i="1"/>
  <c r="E4888" i="1"/>
  <c r="G4887" i="1"/>
  <c r="H4887" i="1" s="1"/>
  <c r="F4887" i="1"/>
  <c r="E4887" i="1"/>
  <c r="G4886" i="1"/>
  <c r="H4886" i="1" s="1"/>
  <c r="F4886" i="1"/>
  <c r="E4886" i="1"/>
  <c r="G4885" i="1"/>
  <c r="H4885" i="1" s="1"/>
  <c r="F4885" i="1"/>
  <c r="E4885" i="1"/>
  <c r="G4884" i="1"/>
  <c r="H4884" i="1" s="1"/>
  <c r="F4884" i="1"/>
  <c r="E4884" i="1"/>
  <c r="G4883" i="1"/>
  <c r="H4883" i="1" s="1"/>
  <c r="F4883" i="1"/>
  <c r="E4883" i="1"/>
  <c r="G4882" i="1"/>
  <c r="H4882" i="1" s="1"/>
  <c r="F4882" i="1"/>
  <c r="E4882" i="1"/>
  <c r="G4881" i="1"/>
  <c r="H4881" i="1" s="1"/>
  <c r="F4881" i="1"/>
  <c r="E4881" i="1"/>
  <c r="G4880" i="1"/>
  <c r="H4880" i="1" s="1"/>
  <c r="F4880" i="1"/>
  <c r="E4880" i="1"/>
  <c r="G4879" i="1"/>
  <c r="H4879" i="1" s="1"/>
  <c r="F4879" i="1"/>
  <c r="E4879" i="1"/>
  <c r="G4878" i="1"/>
  <c r="H4878" i="1" s="1"/>
  <c r="F4878" i="1"/>
  <c r="E4878" i="1"/>
  <c r="G4877" i="1"/>
  <c r="H4877" i="1" s="1"/>
  <c r="F4877" i="1"/>
  <c r="E4877" i="1"/>
  <c r="G4876" i="1"/>
  <c r="H4876" i="1" s="1"/>
  <c r="F4876" i="1"/>
  <c r="E4876" i="1"/>
  <c r="G4875" i="1"/>
  <c r="H4875" i="1" s="1"/>
  <c r="F4875" i="1"/>
  <c r="E4875" i="1"/>
  <c r="G4874" i="1"/>
  <c r="H4874" i="1" s="1"/>
  <c r="F4874" i="1"/>
  <c r="E4874" i="1"/>
  <c r="G4873" i="1"/>
  <c r="H4873" i="1" s="1"/>
  <c r="F4873" i="1"/>
  <c r="E4873" i="1"/>
  <c r="G4872" i="1"/>
  <c r="H4872" i="1" s="1"/>
  <c r="F4872" i="1"/>
  <c r="E4872" i="1"/>
  <c r="G4871" i="1"/>
  <c r="H4871" i="1" s="1"/>
  <c r="F4871" i="1"/>
  <c r="E4871" i="1"/>
  <c r="G4870" i="1"/>
  <c r="H4870" i="1" s="1"/>
  <c r="F4870" i="1"/>
  <c r="E4870" i="1"/>
  <c r="G4869" i="1"/>
  <c r="H4869" i="1" s="1"/>
  <c r="F4869" i="1"/>
  <c r="E4869" i="1"/>
  <c r="G4868" i="1"/>
  <c r="H4868" i="1" s="1"/>
  <c r="F4868" i="1"/>
  <c r="E4868" i="1"/>
  <c r="G4867" i="1"/>
  <c r="H4867" i="1" s="1"/>
  <c r="F4867" i="1"/>
  <c r="E4867" i="1"/>
  <c r="G4866" i="1"/>
  <c r="H4866" i="1" s="1"/>
  <c r="F4866" i="1"/>
  <c r="E4866" i="1"/>
  <c r="G4865" i="1"/>
  <c r="H4865" i="1" s="1"/>
  <c r="F4865" i="1"/>
  <c r="E4865" i="1"/>
  <c r="G4864" i="1"/>
  <c r="H4864" i="1" s="1"/>
  <c r="F4864" i="1"/>
  <c r="E4864" i="1"/>
  <c r="G4863" i="1"/>
  <c r="H4863" i="1" s="1"/>
  <c r="F4863" i="1"/>
  <c r="E4863" i="1"/>
  <c r="G4862" i="1"/>
  <c r="H4862" i="1" s="1"/>
  <c r="F4862" i="1"/>
  <c r="E4862" i="1"/>
  <c r="G4861" i="1"/>
  <c r="H4861" i="1" s="1"/>
  <c r="F4861" i="1"/>
  <c r="E4861" i="1"/>
  <c r="G4860" i="1"/>
  <c r="H4860" i="1" s="1"/>
  <c r="F4860" i="1"/>
  <c r="E4860" i="1"/>
  <c r="G4859" i="1"/>
  <c r="H4859" i="1" s="1"/>
  <c r="F4859" i="1"/>
  <c r="E4859" i="1"/>
  <c r="G4858" i="1"/>
  <c r="H4858" i="1" s="1"/>
  <c r="F4858" i="1"/>
  <c r="E4858" i="1"/>
  <c r="G4857" i="1"/>
  <c r="H4857" i="1" s="1"/>
  <c r="F4857" i="1"/>
  <c r="E4857" i="1"/>
  <c r="G4856" i="1"/>
  <c r="H4856" i="1" s="1"/>
  <c r="F4856" i="1"/>
  <c r="E4856" i="1"/>
  <c r="G4855" i="1"/>
  <c r="H4855" i="1" s="1"/>
  <c r="F4855" i="1"/>
  <c r="E4855" i="1"/>
  <c r="G4854" i="1"/>
  <c r="H4854" i="1" s="1"/>
  <c r="F4854" i="1"/>
  <c r="E4854" i="1"/>
  <c r="G4853" i="1"/>
  <c r="H4853" i="1" s="1"/>
  <c r="F4853" i="1"/>
  <c r="E4853" i="1"/>
  <c r="G4852" i="1"/>
  <c r="H4852" i="1" s="1"/>
  <c r="F4852" i="1"/>
  <c r="E4852" i="1"/>
  <c r="G4851" i="1"/>
  <c r="H4851" i="1" s="1"/>
  <c r="F4851" i="1"/>
  <c r="E4851" i="1"/>
  <c r="G4850" i="1"/>
  <c r="H4850" i="1" s="1"/>
  <c r="F4850" i="1"/>
  <c r="E4850" i="1"/>
  <c r="G4849" i="1"/>
  <c r="H4849" i="1" s="1"/>
  <c r="F4849" i="1"/>
  <c r="E4849" i="1"/>
  <c r="G4848" i="1"/>
  <c r="H4848" i="1" s="1"/>
  <c r="F4848" i="1"/>
  <c r="E4848" i="1"/>
  <c r="G4847" i="1"/>
  <c r="H4847" i="1" s="1"/>
  <c r="F4847" i="1"/>
  <c r="E4847" i="1"/>
  <c r="G4846" i="1"/>
  <c r="H4846" i="1" s="1"/>
  <c r="F4846" i="1"/>
  <c r="E4846" i="1"/>
  <c r="G4845" i="1"/>
  <c r="H4845" i="1" s="1"/>
  <c r="F4845" i="1"/>
  <c r="E4845" i="1"/>
  <c r="G4844" i="1"/>
  <c r="H4844" i="1" s="1"/>
  <c r="F4844" i="1"/>
  <c r="E4844" i="1"/>
  <c r="G4843" i="1"/>
  <c r="H4843" i="1" s="1"/>
  <c r="F4843" i="1"/>
  <c r="E4843" i="1"/>
  <c r="G4842" i="1"/>
  <c r="H4842" i="1" s="1"/>
  <c r="F4842" i="1"/>
  <c r="E4842" i="1"/>
  <c r="G4841" i="1"/>
  <c r="H4841" i="1" s="1"/>
  <c r="F4841" i="1"/>
  <c r="E4841" i="1"/>
  <c r="G4840" i="1"/>
  <c r="H4840" i="1" s="1"/>
  <c r="F4840" i="1"/>
  <c r="E4840" i="1"/>
  <c r="G4839" i="1"/>
  <c r="H4839" i="1" s="1"/>
  <c r="F4839" i="1"/>
  <c r="E4839" i="1"/>
  <c r="G4838" i="1"/>
  <c r="H4838" i="1" s="1"/>
  <c r="F4838" i="1"/>
  <c r="E4838" i="1"/>
  <c r="G4837" i="1"/>
  <c r="H4837" i="1" s="1"/>
  <c r="F4837" i="1"/>
  <c r="E4837" i="1"/>
  <c r="G4836" i="1"/>
  <c r="H4836" i="1" s="1"/>
  <c r="F4836" i="1"/>
  <c r="E4836" i="1"/>
  <c r="G4835" i="1"/>
  <c r="H4835" i="1" s="1"/>
  <c r="F4835" i="1"/>
  <c r="E4835" i="1"/>
  <c r="G4834" i="1"/>
  <c r="H4834" i="1" s="1"/>
  <c r="F4834" i="1"/>
  <c r="E4834" i="1"/>
  <c r="G4833" i="1"/>
  <c r="H4833" i="1" s="1"/>
  <c r="F4833" i="1"/>
  <c r="E4833" i="1"/>
  <c r="G4832" i="1"/>
  <c r="H4832" i="1" s="1"/>
  <c r="F4832" i="1"/>
  <c r="E4832" i="1"/>
  <c r="G4831" i="1"/>
  <c r="H4831" i="1" s="1"/>
  <c r="F4831" i="1"/>
  <c r="E4831" i="1"/>
  <c r="G4830" i="1"/>
  <c r="H4830" i="1" s="1"/>
  <c r="F4830" i="1"/>
  <c r="E4830" i="1"/>
  <c r="G4829" i="1"/>
  <c r="H4829" i="1" s="1"/>
  <c r="F4829" i="1"/>
  <c r="E4829" i="1"/>
  <c r="G4828" i="1"/>
  <c r="H4828" i="1" s="1"/>
  <c r="F4828" i="1"/>
  <c r="E4828" i="1"/>
  <c r="G4827" i="1"/>
  <c r="H4827" i="1" s="1"/>
  <c r="F4827" i="1"/>
  <c r="E4827" i="1"/>
  <c r="G4826" i="1"/>
  <c r="H4826" i="1" s="1"/>
  <c r="F4826" i="1"/>
  <c r="E4826" i="1"/>
  <c r="G4825" i="1"/>
  <c r="H4825" i="1" s="1"/>
  <c r="F4825" i="1"/>
  <c r="E4825" i="1"/>
  <c r="G4824" i="1"/>
  <c r="H4824" i="1" s="1"/>
  <c r="F4824" i="1"/>
  <c r="E4824" i="1"/>
  <c r="G4823" i="1"/>
  <c r="H4823" i="1" s="1"/>
  <c r="F4823" i="1"/>
  <c r="E4823" i="1"/>
  <c r="G4822" i="1"/>
  <c r="H4822" i="1" s="1"/>
  <c r="F4822" i="1"/>
  <c r="E4822" i="1"/>
  <c r="G4821" i="1"/>
  <c r="H4821" i="1" s="1"/>
  <c r="F4821" i="1"/>
  <c r="E4821" i="1"/>
  <c r="G4820" i="1"/>
  <c r="H4820" i="1" s="1"/>
  <c r="F4820" i="1"/>
  <c r="E4820" i="1"/>
  <c r="G4819" i="1"/>
  <c r="H4819" i="1" s="1"/>
  <c r="F4819" i="1"/>
  <c r="E4819" i="1"/>
  <c r="G4818" i="1"/>
  <c r="H4818" i="1" s="1"/>
  <c r="F4818" i="1"/>
  <c r="E4818" i="1"/>
  <c r="G4817" i="1"/>
  <c r="H4817" i="1" s="1"/>
  <c r="F4817" i="1"/>
  <c r="E4817" i="1"/>
  <c r="G4816" i="1"/>
  <c r="H4816" i="1" s="1"/>
  <c r="F4816" i="1"/>
  <c r="E4816" i="1"/>
  <c r="G4815" i="1"/>
  <c r="H4815" i="1" s="1"/>
  <c r="F4815" i="1"/>
  <c r="E4815" i="1"/>
  <c r="G4814" i="1"/>
  <c r="H4814" i="1" s="1"/>
  <c r="F4814" i="1"/>
  <c r="E4814" i="1"/>
  <c r="G4813" i="1"/>
  <c r="H4813" i="1" s="1"/>
  <c r="F4813" i="1"/>
  <c r="E4813" i="1"/>
  <c r="G4812" i="1"/>
  <c r="H4812" i="1" s="1"/>
  <c r="F4812" i="1"/>
  <c r="E4812" i="1"/>
  <c r="G4811" i="1"/>
  <c r="H4811" i="1" s="1"/>
  <c r="F4811" i="1"/>
  <c r="E4811" i="1"/>
  <c r="G4810" i="1"/>
  <c r="H4810" i="1" s="1"/>
  <c r="F4810" i="1"/>
  <c r="E4810" i="1"/>
  <c r="G4809" i="1"/>
  <c r="H4809" i="1" s="1"/>
  <c r="F4809" i="1"/>
  <c r="E4809" i="1"/>
  <c r="G4808" i="1"/>
  <c r="H4808" i="1" s="1"/>
  <c r="F4808" i="1"/>
  <c r="E4808" i="1"/>
  <c r="G4807" i="1"/>
  <c r="H4807" i="1" s="1"/>
  <c r="F4807" i="1"/>
  <c r="E4807" i="1"/>
  <c r="G4806" i="1"/>
  <c r="H4806" i="1" s="1"/>
  <c r="F4806" i="1"/>
  <c r="E4806" i="1"/>
  <c r="G4805" i="1"/>
  <c r="H4805" i="1" s="1"/>
  <c r="F4805" i="1"/>
  <c r="E4805" i="1"/>
  <c r="G4804" i="1"/>
  <c r="H4804" i="1" s="1"/>
  <c r="F4804" i="1"/>
  <c r="E4804" i="1"/>
  <c r="G4803" i="1"/>
  <c r="H4803" i="1" s="1"/>
  <c r="F4803" i="1"/>
  <c r="E4803" i="1"/>
  <c r="G4802" i="1"/>
  <c r="H4802" i="1" s="1"/>
  <c r="F4802" i="1"/>
  <c r="E4802" i="1"/>
  <c r="G2401" i="1"/>
  <c r="H2401" i="1" s="1"/>
  <c r="F2401" i="1"/>
  <c r="E2401" i="1"/>
  <c r="G2400" i="1"/>
  <c r="H2400" i="1" s="1"/>
  <c r="F2400" i="1"/>
  <c r="E2400" i="1"/>
  <c r="G2399" i="1"/>
  <c r="H2399" i="1" s="1"/>
  <c r="F2399" i="1"/>
  <c r="E2399" i="1"/>
  <c r="G2398" i="1"/>
  <c r="H2398" i="1" s="1"/>
  <c r="F2398" i="1"/>
  <c r="E2398" i="1"/>
  <c r="G2397" i="1"/>
  <c r="H2397" i="1" s="1"/>
  <c r="F2397" i="1"/>
  <c r="E2397" i="1"/>
  <c r="G2396" i="1"/>
  <c r="H2396" i="1" s="1"/>
  <c r="F2396" i="1"/>
  <c r="E2396" i="1"/>
  <c r="G2395" i="1"/>
  <c r="H2395" i="1" s="1"/>
  <c r="F2395" i="1"/>
  <c r="E2395" i="1"/>
  <c r="G2394" i="1"/>
  <c r="H2394" i="1" s="1"/>
  <c r="F2394" i="1"/>
  <c r="E2394" i="1"/>
  <c r="G2393" i="1"/>
  <c r="H2393" i="1" s="1"/>
  <c r="F2393" i="1"/>
  <c r="E2393" i="1"/>
  <c r="G2392" i="1"/>
  <c r="H2392" i="1" s="1"/>
  <c r="F2392" i="1"/>
  <c r="E2392" i="1"/>
  <c r="G2391" i="1"/>
  <c r="H2391" i="1" s="1"/>
  <c r="F2391" i="1"/>
  <c r="E2391" i="1"/>
  <c r="G2390" i="1"/>
  <c r="H2390" i="1" s="1"/>
  <c r="F2390" i="1"/>
  <c r="E2390" i="1"/>
  <c r="G2389" i="1"/>
  <c r="H2389" i="1" s="1"/>
  <c r="F2389" i="1"/>
  <c r="E2389" i="1"/>
  <c r="G2388" i="1"/>
  <c r="H2388" i="1" s="1"/>
  <c r="F2388" i="1"/>
  <c r="E2388" i="1"/>
  <c r="F2387" i="1"/>
  <c r="E2387" i="1"/>
  <c r="F2386" i="1"/>
  <c r="E2386" i="1"/>
  <c r="F2385" i="1"/>
  <c r="E2385" i="1"/>
  <c r="F2384" i="1"/>
  <c r="E2384" i="1"/>
  <c r="F2383" i="1"/>
  <c r="E2383" i="1"/>
  <c r="F2382" i="1"/>
  <c r="E2382" i="1"/>
  <c r="F2381" i="1"/>
  <c r="E2381" i="1"/>
  <c r="F2380" i="1"/>
  <c r="E2380" i="1"/>
  <c r="F2379" i="1"/>
  <c r="E2379" i="1"/>
  <c r="F2378" i="1"/>
  <c r="E2378" i="1"/>
  <c r="F2377" i="1"/>
  <c r="E2377" i="1"/>
  <c r="F2376" i="1"/>
  <c r="E2376" i="1"/>
  <c r="F2375" i="1"/>
  <c r="E2375" i="1"/>
  <c r="F2374" i="1"/>
  <c r="E2374" i="1"/>
  <c r="F2373" i="1"/>
  <c r="E2373" i="1"/>
  <c r="F2372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F2272" i="1"/>
  <c r="E2272" i="1"/>
  <c r="G2271" i="1"/>
  <c r="H2271" i="1" s="1"/>
  <c r="F2271" i="1"/>
  <c r="E2271" i="1"/>
  <c r="G2270" i="1"/>
  <c r="H2270" i="1" s="1"/>
  <c r="F2270" i="1"/>
  <c r="E2270" i="1"/>
  <c r="G2269" i="1"/>
  <c r="H2269" i="1" s="1"/>
  <c r="F2269" i="1"/>
  <c r="E2269" i="1"/>
  <c r="G2268" i="1"/>
  <c r="H2268" i="1" s="1"/>
  <c r="F2268" i="1"/>
  <c r="E2268" i="1"/>
  <c r="G2267" i="1"/>
  <c r="H2267" i="1" s="1"/>
  <c r="F2267" i="1"/>
  <c r="E2267" i="1"/>
  <c r="G2266" i="1"/>
  <c r="H2266" i="1" s="1"/>
  <c r="F2266" i="1"/>
  <c r="E2266" i="1"/>
  <c r="G2265" i="1"/>
  <c r="H2265" i="1" s="1"/>
  <c r="F2265" i="1"/>
  <c r="E2265" i="1"/>
  <c r="G2264" i="1"/>
  <c r="H2264" i="1" s="1"/>
  <c r="F2264" i="1"/>
  <c r="E2264" i="1"/>
  <c r="G2263" i="1"/>
  <c r="H2263" i="1" s="1"/>
  <c r="F2263" i="1"/>
  <c r="E2263" i="1"/>
  <c r="G2262" i="1"/>
  <c r="H2262" i="1" s="1"/>
  <c r="F2262" i="1"/>
  <c r="E2262" i="1"/>
  <c r="G2261" i="1"/>
  <c r="H2261" i="1" s="1"/>
  <c r="F2261" i="1"/>
  <c r="E2261" i="1"/>
  <c r="G2260" i="1"/>
  <c r="H2260" i="1" s="1"/>
  <c r="F2260" i="1"/>
  <c r="E2260" i="1"/>
  <c r="G2259" i="1"/>
  <c r="H2259" i="1" s="1"/>
  <c r="F2259" i="1"/>
  <c r="E2259" i="1"/>
  <c r="G2258" i="1"/>
  <c r="H2258" i="1" s="1"/>
  <c r="F2258" i="1"/>
  <c r="E2258" i="1"/>
  <c r="G2257" i="1"/>
  <c r="H2257" i="1" s="1"/>
  <c r="F2257" i="1"/>
  <c r="E2257" i="1"/>
  <c r="G2256" i="1"/>
  <c r="H2256" i="1" s="1"/>
  <c r="F2256" i="1"/>
  <c r="E2256" i="1"/>
  <c r="G2255" i="1"/>
  <c r="H2255" i="1" s="1"/>
  <c r="F2255" i="1"/>
  <c r="E2255" i="1"/>
  <c r="G2254" i="1"/>
  <c r="H2254" i="1" s="1"/>
  <c r="F2254" i="1"/>
  <c r="E2254" i="1"/>
  <c r="G2253" i="1"/>
  <c r="H2253" i="1" s="1"/>
  <c r="F2253" i="1"/>
  <c r="E2253" i="1"/>
  <c r="G2252" i="1"/>
  <c r="H2252" i="1" s="1"/>
  <c r="F2252" i="1"/>
  <c r="E2252" i="1"/>
  <c r="G2251" i="1"/>
  <c r="H2251" i="1" s="1"/>
  <c r="F2251" i="1"/>
  <c r="E2251" i="1"/>
  <c r="G2250" i="1"/>
  <c r="H2250" i="1" s="1"/>
  <c r="F2250" i="1"/>
  <c r="E2250" i="1"/>
  <c r="G2249" i="1"/>
  <c r="H2249" i="1" s="1"/>
  <c r="F2249" i="1"/>
  <c r="E2249" i="1"/>
  <c r="G2248" i="1"/>
  <c r="H2248" i="1" s="1"/>
  <c r="F2248" i="1"/>
  <c r="E2248" i="1"/>
  <c r="G2247" i="1"/>
  <c r="H2247" i="1" s="1"/>
  <c r="F2247" i="1"/>
  <c r="E2247" i="1"/>
  <c r="G2246" i="1"/>
  <c r="H2246" i="1" s="1"/>
  <c r="F2246" i="1"/>
  <c r="E2246" i="1"/>
  <c r="G2245" i="1"/>
  <c r="H2245" i="1" s="1"/>
  <c r="F2245" i="1"/>
  <c r="E2245" i="1"/>
  <c r="G2244" i="1"/>
  <c r="H2244" i="1" s="1"/>
  <c r="F2244" i="1"/>
  <c r="E2244" i="1"/>
  <c r="G2243" i="1"/>
  <c r="H2243" i="1" s="1"/>
  <c r="F2243" i="1"/>
  <c r="E2243" i="1"/>
  <c r="G2242" i="1"/>
  <c r="H2242" i="1" s="1"/>
  <c r="F2242" i="1"/>
  <c r="E2242" i="1"/>
  <c r="G2241" i="1"/>
  <c r="H2241" i="1" s="1"/>
  <c r="F2241" i="1"/>
  <c r="E2241" i="1"/>
  <c r="G2240" i="1"/>
  <c r="H2240" i="1" s="1"/>
  <c r="F2240" i="1"/>
  <c r="E2240" i="1"/>
  <c r="G2239" i="1"/>
  <c r="H2239" i="1" s="1"/>
  <c r="F2239" i="1"/>
  <c r="E2239" i="1"/>
  <c r="G2238" i="1"/>
  <c r="H2238" i="1" s="1"/>
  <c r="F2238" i="1"/>
  <c r="E2238" i="1"/>
  <c r="G2237" i="1"/>
  <c r="H2237" i="1" s="1"/>
  <c r="F2237" i="1"/>
  <c r="E2237" i="1"/>
  <c r="G2236" i="1"/>
  <c r="H2236" i="1" s="1"/>
  <c r="F2236" i="1"/>
  <c r="E2236" i="1"/>
  <c r="G2235" i="1"/>
  <c r="H2235" i="1" s="1"/>
  <c r="F2235" i="1"/>
  <c r="E2235" i="1"/>
  <c r="G2234" i="1"/>
  <c r="H2234" i="1" s="1"/>
  <c r="F2234" i="1"/>
  <c r="E2234" i="1"/>
  <c r="G2233" i="1"/>
  <c r="H2233" i="1" s="1"/>
  <c r="F2233" i="1"/>
  <c r="E2233" i="1"/>
  <c r="G2232" i="1"/>
  <c r="H2232" i="1" s="1"/>
  <c r="F2232" i="1"/>
  <c r="E2232" i="1"/>
  <c r="G2231" i="1"/>
  <c r="H2231" i="1" s="1"/>
  <c r="F2231" i="1"/>
  <c r="E2231" i="1"/>
  <c r="G2230" i="1"/>
  <c r="H2230" i="1" s="1"/>
  <c r="F2230" i="1"/>
  <c r="E2230" i="1"/>
  <c r="G2229" i="1"/>
  <c r="H2229" i="1" s="1"/>
  <c r="F2229" i="1"/>
  <c r="E2229" i="1"/>
  <c r="G2228" i="1"/>
  <c r="H2228" i="1" s="1"/>
  <c r="F2228" i="1"/>
  <c r="E2228" i="1"/>
  <c r="G2227" i="1"/>
  <c r="H2227" i="1" s="1"/>
  <c r="F2227" i="1"/>
  <c r="E2227" i="1"/>
  <c r="G2226" i="1"/>
  <c r="H2226" i="1" s="1"/>
  <c r="F2226" i="1"/>
  <c r="E2226" i="1"/>
  <c r="G2225" i="1"/>
  <c r="H2225" i="1" s="1"/>
  <c r="F2225" i="1"/>
  <c r="E2225" i="1"/>
  <c r="G2224" i="1"/>
  <c r="H2224" i="1" s="1"/>
  <c r="F2224" i="1"/>
  <c r="E2224" i="1"/>
  <c r="G2223" i="1"/>
  <c r="H2223" i="1" s="1"/>
  <c r="F2223" i="1"/>
  <c r="E2223" i="1"/>
  <c r="G2222" i="1"/>
  <c r="H2222" i="1" s="1"/>
  <c r="F2222" i="1"/>
  <c r="E2222" i="1"/>
  <c r="G2221" i="1"/>
  <c r="H2221" i="1" s="1"/>
  <c r="F2221" i="1"/>
  <c r="E2221" i="1"/>
  <c r="G2220" i="1"/>
  <c r="H2220" i="1" s="1"/>
  <c r="F2220" i="1"/>
  <c r="E2220" i="1"/>
  <c r="G2219" i="1"/>
  <c r="H2219" i="1" s="1"/>
  <c r="F2219" i="1"/>
  <c r="E2219" i="1"/>
  <c r="G2218" i="1"/>
  <c r="H2218" i="1" s="1"/>
  <c r="F2218" i="1"/>
  <c r="E2218" i="1"/>
  <c r="G2217" i="1"/>
  <c r="H2217" i="1" s="1"/>
  <c r="F2217" i="1"/>
  <c r="E2217" i="1"/>
  <c r="G2216" i="1"/>
  <c r="H2216" i="1" s="1"/>
  <c r="F2216" i="1"/>
  <c r="E2216" i="1"/>
  <c r="G2215" i="1"/>
  <c r="H2215" i="1" s="1"/>
  <c r="F2215" i="1"/>
  <c r="E2215" i="1"/>
  <c r="G2214" i="1"/>
  <c r="H2214" i="1" s="1"/>
  <c r="F2214" i="1"/>
  <c r="E2214" i="1"/>
  <c r="G2213" i="1"/>
  <c r="H2213" i="1" s="1"/>
  <c r="F2213" i="1"/>
  <c r="E2213" i="1"/>
  <c r="G2212" i="1"/>
  <c r="H2212" i="1" s="1"/>
  <c r="F2212" i="1"/>
  <c r="E2212" i="1"/>
  <c r="G2211" i="1"/>
  <c r="H2211" i="1" s="1"/>
  <c r="F2211" i="1"/>
  <c r="E2211" i="1"/>
  <c r="G2210" i="1"/>
  <c r="H2210" i="1" s="1"/>
  <c r="F2210" i="1"/>
  <c r="E2210" i="1"/>
  <c r="G2209" i="1"/>
  <c r="H2209" i="1" s="1"/>
  <c r="F2209" i="1"/>
  <c r="E2209" i="1"/>
  <c r="G2208" i="1"/>
  <c r="H2208" i="1" s="1"/>
  <c r="F2208" i="1"/>
  <c r="E2208" i="1"/>
  <c r="G2207" i="1"/>
  <c r="H2207" i="1" s="1"/>
  <c r="F2207" i="1"/>
  <c r="E2207" i="1"/>
  <c r="G2206" i="1"/>
  <c r="H2206" i="1" s="1"/>
  <c r="F2206" i="1"/>
  <c r="E2206" i="1"/>
  <c r="G2205" i="1"/>
  <c r="H2205" i="1" s="1"/>
  <c r="F2205" i="1"/>
  <c r="E2205" i="1"/>
  <c r="G2204" i="1"/>
  <c r="H2204" i="1" s="1"/>
  <c r="F2204" i="1"/>
  <c r="E2204" i="1"/>
  <c r="G2203" i="1"/>
  <c r="H2203" i="1" s="1"/>
  <c r="F2203" i="1"/>
  <c r="E2203" i="1"/>
  <c r="G2202" i="1"/>
  <c r="H2202" i="1" s="1"/>
  <c r="F2202" i="1"/>
  <c r="E2202" i="1"/>
  <c r="G2201" i="1"/>
  <c r="H2201" i="1" s="1"/>
  <c r="F2201" i="1"/>
  <c r="E2201" i="1"/>
  <c r="G2200" i="1"/>
  <c r="H2200" i="1" s="1"/>
  <c r="F2200" i="1"/>
  <c r="E2200" i="1"/>
  <c r="G2199" i="1"/>
  <c r="H2199" i="1" s="1"/>
  <c r="F2199" i="1"/>
  <c r="E2199" i="1"/>
  <c r="G2198" i="1"/>
  <c r="H2198" i="1" s="1"/>
  <c r="F2198" i="1"/>
  <c r="E2198" i="1"/>
  <c r="G2197" i="1"/>
  <c r="H2197" i="1" s="1"/>
  <c r="F2197" i="1"/>
  <c r="E2197" i="1"/>
  <c r="G2196" i="1"/>
  <c r="H2196" i="1" s="1"/>
  <c r="F2196" i="1"/>
  <c r="E2196" i="1"/>
  <c r="G2195" i="1"/>
  <c r="H2195" i="1" s="1"/>
  <c r="F2195" i="1"/>
  <c r="E2195" i="1"/>
  <c r="G2194" i="1"/>
  <c r="H2194" i="1" s="1"/>
  <c r="F2194" i="1"/>
  <c r="E2194" i="1"/>
  <c r="G2193" i="1"/>
  <c r="H2193" i="1" s="1"/>
  <c r="F2193" i="1"/>
  <c r="E2193" i="1"/>
  <c r="G2192" i="1"/>
  <c r="H2192" i="1" s="1"/>
  <c r="F2192" i="1"/>
  <c r="E2192" i="1"/>
  <c r="G2191" i="1"/>
  <c r="H2191" i="1" s="1"/>
  <c r="F2191" i="1"/>
  <c r="E2191" i="1"/>
  <c r="G2190" i="1"/>
  <c r="H2190" i="1" s="1"/>
  <c r="F2190" i="1"/>
  <c r="E2190" i="1"/>
  <c r="G2189" i="1"/>
  <c r="H2189" i="1" s="1"/>
  <c r="F2189" i="1"/>
  <c r="E2189" i="1"/>
  <c r="G2188" i="1"/>
  <c r="H2188" i="1" s="1"/>
  <c r="F2188" i="1"/>
  <c r="E2188" i="1"/>
  <c r="G2187" i="1"/>
  <c r="H2187" i="1" s="1"/>
  <c r="F2187" i="1"/>
  <c r="E2187" i="1"/>
  <c r="G2186" i="1"/>
  <c r="H2186" i="1" s="1"/>
  <c r="F2186" i="1"/>
  <c r="E2186" i="1"/>
  <c r="G2185" i="1"/>
  <c r="H2185" i="1" s="1"/>
  <c r="F2185" i="1"/>
  <c r="E2185" i="1"/>
  <c r="G2184" i="1"/>
  <c r="H2184" i="1" s="1"/>
  <c r="F2184" i="1"/>
  <c r="E2184" i="1"/>
  <c r="G2183" i="1"/>
  <c r="H2183" i="1" s="1"/>
  <c r="F2183" i="1"/>
  <c r="E2183" i="1"/>
  <c r="G2182" i="1"/>
  <c r="H2182" i="1" s="1"/>
  <c r="F2182" i="1"/>
  <c r="E2182" i="1"/>
  <c r="G2181" i="1"/>
  <c r="H2181" i="1" s="1"/>
  <c r="F2181" i="1"/>
  <c r="E2181" i="1"/>
  <c r="G2180" i="1"/>
  <c r="H2180" i="1" s="1"/>
  <c r="F2180" i="1"/>
  <c r="E2180" i="1"/>
  <c r="G2179" i="1"/>
  <c r="H2179" i="1" s="1"/>
  <c r="F2179" i="1"/>
  <c r="E2179" i="1"/>
  <c r="G2178" i="1"/>
  <c r="H2178" i="1" s="1"/>
  <c r="F2178" i="1"/>
  <c r="E2178" i="1"/>
  <c r="G2177" i="1"/>
  <c r="H2177" i="1" s="1"/>
  <c r="F2177" i="1"/>
  <c r="E2177" i="1"/>
  <c r="G2176" i="1"/>
  <c r="H2176" i="1" s="1"/>
  <c r="F2176" i="1"/>
  <c r="E2176" i="1"/>
  <c r="G2175" i="1"/>
  <c r="H2175" i="1" s="1"/>
  <c r="F2175" i="1"/>
  <c r="E2175" i="1"/>
  <c r="G2174" i="1"/>
  <c r="H2174" i="1" s="1"/>
  <c r="F2174" i="1"/>
  <c r="E2174" i="1"/>
  <c r="G2173" i="1"/>
  <c r="H2173" i="1" s="1"/>
  <c r="F2173" i="1"/>
  <c r="E2173" i="1"/>
  <c r="G2172" i="1"/>
  <c r="H2172" i="1" s="1"/>
  <c r="F2172" i="1"/>
  <c r="E2172" i="1"/>
  <c r="G2171" i="1"/>
  <c r="H2171" i="1" s="1"/>
  <c r="F2171" i="1"/>
  <c r="E2171" i="1"/>
  <c r="G2170" i="1"/>
  <c r="H2170" i="1" s="1"/>
  <c r="F2170" i="1"/>
  <c r="E2170" i="1"/>
  <c r="G2169" i="1"/>
  <c r="H2169" i="1" s="1"/>
  <c r="F2169" i="1"/>
  <c r="E2169" i="1"/>
  <c r="G2168" i="1"/>
  <c r="H2168" i="1" s="1"/>
  <c r="F2168" i="1"/>
  <c r="E2168" i="1"/>
  <c r="G2167" i="1"/>
  <c r="H2167" i="1" s="1"/>
  <c r="F2167" i="1"/>
  <c r="E2167" i="1"/>
  <c r="G2166" i="1"/>
  <c r="H2166" i="1" s="1"/>
  <c r="F2166" i="1"/>
  <c r="E2166" i="1"/>
  <c r="G2165" i="1"/>
  <c r="H2165" i="1" s="1"/>
  <c r="F2165" i="1"/>
  <c r="E2165" i="1"/>
  <c r="G2164" i="1"/>
  <c r="H2164" i="1" s="1"/>
  <c r="F2164" i="1"/>
  <c r="E2164" i="1"/>
  <c r="G2163" i="1"/>
  <c r="H2163" i="1" s="1"/>
  <c r="F2163" i="1"/>
  <c r="E2163" i="1"/>
  <c r="G2162" i="1"/>
  <c r="H2162" i="1" s="1"/>
  <c r="F2162" i="1"/>
  <c r="E2162" i="1"/>
  <c r="G2161" i="1"/>
  <c r="H2161" i="1" s="1"/>
  <c r="F2161" i="1"/>
  <c r="E2161" i="1"/>
  <c r="G2160" i="1"/>
  <c r="H2160" i="1" s="1"/>
  <c r="F2160" i="1"/>
  <c r="E2160" i="1"/>
  <c r="G2159" i="1"/>
  <c r="H2159" i="1" s="1"/>
  <c r="F2159" i="1"/>
  <c r="E2159" i="1"/>
  <c r="G2158" i="1"/>
  <c r="H2158" i="1" s="1"/>
  <c r="F2158" i="1"/>
  <c r="E2158" i="1"/>
  <c r="G2157" i="1"/>
  <c r="H2157" i="1" s="1"/>
  <c r="F2157" i="1"/>
  <c r="E2157" i="1"/>
  <c r="G2156" i="1"/>
  <c r="H2156" i="1" s="1"/>
  <c r="F2156" i="1"/>
  <c r="E2156" i="1"/>
  <c r="G2155" i="1"/>
  <c r="H2155" i="1" s="1"/>
  <c r="F2155" i="1"/>
  <c r="E2155" i="1"/>
  <c r="G2154" i="1"/>
  <c r="H2154" i="1" s="1"/>
  <c r="F2154" i="1"/>
  <c r="E2154" i="1"/>
  <c r="G2153" i="1"/>
  <c r="H2153" i="1" s="1"/>
  <c r="F2153" i="1"/>
  <c r="E2153" i="1"/>
  <c r="G2152" i="1"/>
  <c r="H2152" i="1" s="1"/>
  <c r="F2152" i="1"/>
  <c r="E2152" i="1"/>
  <c r="G2151" i="1"/>
  <c r="H2151" i="1" s="1"/>
  <c r="F2151" i="1"/>
  <c r="E2151" i="1"/>
  <c r="G2150" i="1"/>
  <c r="H2150" i="1" s="1"/>
  <c r="F2150" i="1"/>
  <c r="E2150" i="1"/>
  <c r="G2149" i="1"/>
  <c r="H2149" i="1" s="1"/>
  <c r="F2149" i="1"/>
  <c r="E2149" i="1"/>
  <c r="G2148" i="1"/>
  <c r="H2148" i="1" s="1"/>
  <c r="F2148" i="1"/>
  <c r="E2148" i="1"/>
  <c r="G2147" i="1"/>
  <c r="H2147" i="1" s="1"/>
  <c r="F2147" i="1"/>
  <c r="E2147" i="1"/>
  <c r="G2146" i="1"/>
  <c r="H2146" i="1" s="1"/>
  <c r="F2146" i="1"/>
  <c r="E2146" i="1"/>
  <c r="G2145" i="1"/>
  <c r="H2145" i="1" s="1"/>
  <c r="F2145" i="1"/>
  <c r="E2145" i="1"/>
  <c r="G2144" i="1"/>
  <c r="H2144" i="1" s="1"/>
  <c r="F2144" i="1"/>
  <c r="E2144" i="1"/>
  <c r="G2143" i="1"/>
  <c r="H2143" i="1" s="1"/>
  <c r="F2143" i="1"/>
  <c r="E2143" i="1"/>
  <c r="G2142" i="1"/>
  <c r="H2142" i="1" s="1"/>
  <c r="F2142" i="1"/>
  <c r="E2142" i="1"/>
  <c r="G2141" i="1"/>
  <c r="H2141" i="1" s="1"/>
  <c r="F2141" i="1"/>
  <c r="E2141" i="1"/>
  <c r="G2140" i="1"/>
  <c r="H2140" i="1" s="1"/>
  <c r="F2140" i="1"/>
  <c r="E2140" i="1"/>
  <c r="G2139" i="1"/>
  <c r="H2139" i="1" s="1"/>
  <c r="F2139" i="1"/>
  <c r="E2139" i="1"/>
  <c r="G2138" i="1"/>
  <c r="H2138" i="1" s="1"/>
  <c r="F2138" i="1"/>
  <c r="E2138" i="1"/>
  <c r="G2137" i="1"/>
  <c r="H2137" i="1" s="1"/>
  <c r="F2137" i="1"/>
  <c r="E2137" i="1"/>
  <c r="G2136" i="1"/>
  <c r="H2136" i="1" s="1"/>
  <c r="F2136" i="1"/>
  <c r="E2136" i="1"/>
  <c r="G2135" i="1"/>
  <c r="H2135" i="1" s="1"/>
  <c r="F2135" i="1"/>
  <c r="E2135" i="1"/>
  <c r="G2134" i="1"/>
  <c r="H2134" i="1" s="1"/>
  <c r="F2134" i="1"/>
  <c r="E2134" i="1"/>
  <c r="G2133" i="1"/>
  <c r="H2133" i="1" s="1"/>
  <c r="F2133" i="1"/>
  <c r="E2133" i="1"/>
  <c r="G2132" i="1"/>
  <c r="H2132" i="1" s="1"/>
  <c r="F2132" i="1"/>
  <c r="E2132" i="1"/>
  <c r="G2131" i="1"/>
  <c r="H2131" i="1" s="1"/>
  <c r="F2131" i="1"/>
  <c r="E2131" i="1"/>
  <c r="G2130" i="1"/>
  <c r="H2130" i="1" s="1"/>
  <c r="F2130" i="1"/>
  <c r="E2130" i="1"/>
  <c r="G2129" i="1"/>
  <c r="H2129" i="1" s="1"/>
  <c r="F2129" i="1"/>
  <c r="E2129" i="1"/>
  <c r="G2128" i="1"/>
  <c r="H2128" i="1" s="1"/>
  <c r="F2128" i="1"/>
  <c r="E2128" i="1"/>
  <c r="G2127" i="1"/>
  <c r="H2127" i="1" s="1"/>
  <c r="F2127" i="1"/>
  <c r="E2127" i="1"/>
  <c r="G2126" i="1"/>
  <c r="H2126" i="1" s="1"/>
  <c r="F2126" i="1"/>
  <c r="E2126" i="1"/>
  <c r="G2125" i="1"/>
  <c r="H2125" i="1" s="1"/>
  <c r="F2125" i="1"/>
  <c r="E2125" i="1"/>
  <c r="G2124" i="1"/>
  <c r="H2124" i="1" s="1"/>
  <c r="F2124" i="1"/>
  <c r="E2124" i="1"/>
  <c r="G2123" i="1"/>
  <c r="H2123" i="1" s="1"/>
  <c r="F2123" i="1"/>
  <c r="E2123" i="1"/>
  <c r="G2122" i="1"/>
  <c r="H2122" i="1" s="1"/>
  <c r="F2122" i="1"/>
  <c r="E2122" i="1"/>
  <c r="G2121" i="1"/>
  <c r="H2121" i="1" s="1"/>
  <c r="F2121" i="1"/>
  <c r="E2121" i="1"/>
  <c r="G2120" i="1"/>
  <c r="H2120" i="1" s="1"/>
  <c r="F2120" i="1"/>
  <c r="E2120" i="1"/>
  <c r="G2119" i="1"/>
  <c r="H2119" i="1" s="1"/>
  <c r="F2119" i="1"/>
  <c r="E2119" i="1"/>
  <c r="G2118" i="1"/>
  <c r="H2118" i="1" s="1"/>
  <c r="F2118" i="1"/>
  <c r="E2118" i="1"/>
  <c r="G2117" i="1"/>
  <c r="H2117" i="1" s="1"/>
  <c r="F2117" i="1"/>
  <c r="E2117" i="1"/>
  <c r="G2116" i="1"/>
  <c r="H2116" i="1" s="1"/>
  <c r="F2116" i="1"/>
  <c r="E2116" i="1"/>
  <c r="G2115" i="1"/>
  <c r="H2115" i="1" s="1"/>
  <c r="F2115" i="1"/>
  <c r="E2115" i="1"/>
  <c r="G2114" i="1"/>
  <c r="H2114" i="1" s="1"/>
  <c r="F2114" i="1"/>
  <c r="E2114" i="1"/>
  <c r="G2113" i="1"/>
  <c r="H2113" i="1" s="1"/>
  <c r="F2113" i="1"/>
  <c r="E2113" i="1"/>
  <c r="G2112" i="1"/>
  <c r="H2112" i="1" s="1"/>
  <c r="F2112" i="1"/>
  <c r="E2112" i="1"/>
  <c r="G2111" i="1"/>
  <c r="H2111" i="1" s="1"/>
  <c r="F2111" i="1"/>
  <c r="E2111" i="1"/>
  <c r="G2110" i="1"/>
  <c r="H2110" i="1" s="1"/>
  <c r="F2110" i="1"/>
  <c r="E2110" i="1"/>
  <c r="G2109" i="1"/>
  <c r="H2109" i="1" s="1"/>
  <c r="F2109" i="1"/>
  <c r="E2109" i="1"/>
  <c r="G2108" i="1"/>
  <c r="H2108" i="1" s="1"/>
  <c r="F2108" i="1"/>
  <c r="E2108" i="1"/>
  <c r="G2107" i="1"/>
  <c r="H2107" i="1" s="1"/>
  <c r="F2107" i="1"/>
  <c r="E2107" i="1"/>
  <c r="G2106" i="1"/>
  <c r="H2106" i="1" s="1"/>
  <c r="F2106" i="1"/>
  <c r="E2106" i="1"/>
  <c r="G2105" i="1"/>
  <c r="H2105" i="1" s="1"/>
  <c r="F2105" i="1"/>
  <c r="E2105" i="1"/>
  <c r="G2104" i="1"/>
  <c r="H2104" i="1" s="1"/>
  <c r="F2104" i="1"/>
  <c r="E2104" i="1"/>
  <c r="G2103" i="1"/>
  <c r="H2103" i="1" s="1"/>
  <c r="F2103" i="1"/>
  <c r="E2103" i="1"/>
  <c r="G2102" i="1"/>
  <c r="H2102" i="1" s="1"/>
  <c r="F2102" i="1"/>
  <c r="E2102" i="1"/>
  <c r="G2101" i="1"/>
  <c r="H2101" i="1" s="1"/>
  <c r="F2101" i="1"/>
  <c r="E2101" i="1"/>
  <c r="G2100" i="1"/>
  <c r="H2100" i="1" s="1"/>
  <c r="F2100" i="1"/>
  <c r="E2100" i="1"/>
  <c r="G2099" i="1"/>
  <c r="H2099" i="1" s="1"/>
  <c r="F2099" i="1"/>
  <c r="E2099" i="1"/>
  <c r="G2098" i="1"/>
  <c r="H2098" i="1" s="1"/>
  <c r="F2098" i="1"/>
  <c r="E2098" i="1"/>
  <c r="G2097" i="1"/>
  <c r="H2097" i="1" s="1"/>
  <c r="F2097" i="1"/>
  <c r="E2097" i="1"/>
  <c r="G2096" i="1"/>
  <c r="H2096" i="1" s="1"/>
  <c r="F2096" i="1"/>
  <c r="E2096" i="1"/>
  <c r="G2095" i="1"/>
  <c r="H2095" i="1" s="1"/>
  <c r="F2095" i="1"/>
  <c r="E2095" i="1"/>
  <c r="G2094" i="1"/>
  <c r="H2094" i="1" s="1"/>
  <c r="F2094" i="1"/>
  <c r="E2094" i="1"/>
  <c r="G2093" i="1"/>
  <c r="H2093" i="1" s="1"/>
  <c r="F2093" i="1"/>
  <c r="E2093" i="1"/>
  <c r="G2092" i="1"/>
  <c r="H2092" i="1" s="1"/>
  <c r="F2092" i="1"/>
  <c r="E2092" i="1"/>
  <c r="G2091" i="1"/>
  <c r="H2091" i="1" s="1"/>
  <c r="F2091" i="1"/>
  <c r="E2091" i="1"/>
  <c r="G2090" i="1"/>
  <c r="H2090" i="1" s="1"/>
  <c r="F2090" i="1"/>
  <c r="E2090" i="1"/>
  <c r="G2089" i="1"/>
  <c r="H2089" i="1" s="1"/>
  <c r="F2089" i="1"/>
  <c r="E2089" i="1"/>
  <c r="G2088" i="1"/>
  <c r="H2088" i="1" s="1"/>
  <c r="F2088" i="1"/>
  <c r="E2088" i="1"/>
  <c r="G2087" i="1"/>
  <c r="H2087" i="1" s="1"/>
  <c r="F2087" i="1"/>
  <c r="E2087" i="1"/>
  <c r="G2086" i="1"/>
  <c r="H2086" i="1" s="1"/>
  <c r="F2086" i="1"/>
  <c r="E2086" i="1"/>
  <c r="G2085" i="1"/>
  <c r="H2085" i="1" s="1"/>
  <c r="F2085" i="1"/>
  <c r="E2085" i="1"/>
  <c r="G2084" i="1"/>
  <c r="H2084" i="1" s="1"/>
  <c r="F2084" i="1"/>
  <c r="E2084" i="1"/>
  <c r="G2083" i="1"/>
  <c r="H2083" i="1" s="1"/>
  <c r="F2083" i="1"/>
  <c r="E2083" i="1"/>
  <c r="G2082" i="1"/>
  <c r="H2082" i="1" s="1"/>
  <c r="F2082" i="1"/>
  <c r="E2082" i="1"/>
  <c r="G2081" i="1"/>
  <c r="H2081" i="1" s="1"/>
  <c r="F2081" i="1"/>
  <c r="E2081" i="1"/>
  <c r="G2080" i="1"/>
  <c r="H2080" i="1" s="1"/>
  <c r="F2080" i="1"/>
  <c r="E2080" i="1"/>
  <c r="G2079" i="1"/>
  <c r="H2079" i="1" s="1"/>
  <c r="F2079" i="1"/>
  <c r="E2079" i="1"/>
  <c r="G2078" i="1"/>
  <c r="H2078" i="1" s="1"/>
  <c r="F2078" i="1"/>
  <c r="E2078" i="1"/>
  <c r="G2077" i="1"/>
  <c r="H2077" i="1" s="1"/>
  <c r="F2077" i="1"/>
  <c r="E2077" i="1"/>
  <c r="G2076" i="1"/>
  <c r="H2076" i="1" s="1"/>
  <c r="F2076" i="1"/>
  <c r="E2076" i="1"/>
  <c r="G2075" i="1"/>
  <c r="H2075" i="1" s="1"/>
  <c r="F2075" i="1"/>
  <c r="E2075" i="1"/>
  <c r="G2074" i="1"/>
  <c r="H2074" i="1" s="1"/>
  <c r="F2074" i="1"/>
  <c r="E2074" i="1"/>
  <c r="G2073" i="1"/>
  <c r="H2073" i="1" s="1"/>
  <c r="F2073" i="1"/>
  <c r="E2073" i="1"/>
  <c r="G2072" i="1"/>
  <c r="H2072" i="1" s="1"/>
  <c r="F2072" i="1"/>
  <c r="E2072" i="1"/>
  <c r="G2071" i="1"/>
  <c r="H2071" i="1" s="1"/>
  <c r="F2071" i="1"/>
  <c r="E2071" i="1"/>
  <c r="G2070" i="1"/>
  <c r="H2070" i="1" s="1"/>
  <c r="F2070" i="1"/>
  <c r="E2070" i="1"/>
  <c r="G2069" i="1"/>
  <c r="H2069" i="1" s="1"/>
  <c r="F2069" i="1"/>
  <c r="E2069" i="1"/>
  <c r="G2068" i="1"/>
  <c r="H2068" i="1" s="1"/>
  <c r="F2068" i="1"/>
  <c r="E2068" i="1"/>
  <c r="G2067" i="1"/>
  <c r="H2067" i="1" s="1"/>
  <c r="F2067" i="1"/>
  <c r="E2067" i="1"/>
  <c r="G2066" i="1"/>
  <c r="H2066" i="1" s="1"/>
  <c r="F2066" i="1"/>
  <c r="E2066" i="1"/>
  <c r="G2065" i="1"/>
  <c r="H2065" i="1" s="1"/>
  <c r="F2065" i="1"/>
  <c r="E2065" i="1"/>
  <c r="G2064" i="1"/>
  <c r="H2064" i="1" s="1"/>
  <c r="F2064" i="1"/>
  <c r="E2064" i="1"/>
  <c r="G2063" i="1"/>
  <c r="H2063" i="1" s="1"/>
  <c r="F2063" i="1"/>
  <c r="E2063" i="1"/>
  <c r="G2062" i="1"/>
  <c r="H2062" i="1" s="1"/>
  <c r="F2062" i="1"/>
  <c r="E2062" i="1"/>
  <c r="G2061" i="1"/>
  <c r="H2061" i="1" s="1"/>
  <c r="F2061" i="1"/>
  <c r="E2061" i="1"/>
  <c r="G2060" i="1"/>
  <c r="H2060" i="1" s="1"/>
  <c r="F2060" i="1"/>
  <c r="E2060" i="1"/>
  <c r="G2059" i="1"/>
  <c r="H2059" i="1" s="1"/>
  <c r="F2059" i="1"/>
  <c r="E2059" i="1"/>
  <c r="G2058" i="1"/>
  <c r="H2058" i="1" s="1"/>
  <c r="F2058" i="1"/>
  <c r="E2058" i="1"/>
  <c r="G2057" i="1"/>
  <c r="H2057" i="1" s="1"/>
  <c r="F2057" i="1"/>
  <c r="E2057" i="1"/>
  <c r="G2056" i="1"/>
  <c r="H2056" i="1" s="1"/>
  <c r="F2056" i="1"/>
  <c r="E2056" i="1"/>
  <c r="G2055" i="1"/>
  <c r="H2055" i="1" s="1"/>
  <c r="F2055" i="1"/>
  <c r="E2055" i="1"/>
  <c r="G2054" i="1"/>
  <c r="H2054" i="1" s="1"/>
  <c r="F2054" i="1"/>
  <c r="E2054" i="1"/>
  <c r="G2053" i="1"/>
  <c r="H2053" i="1" s="1"/>
  <c r="F2053" i="1"/>
  <c r="E2053" i="1"/>
  <c r="G2052" i="1"/>
  <c r="H2052" i="1" s="1"/>
  <c r="F2052" i="1"/>
  <c r="E2052" i="1"/>
  <c r="G2051" i="1"/>
  <c r="H2051" i="1" s="1"/>
  <c r="F2051" i="1"/>
  <c r="E2051" i="1"/>
  <c r="G2050" i="1"/>
  <c r="H2050" i="1" s="1"/>
  <c r="F2050" i="1"/>
  <c r="E2050" i="1"/>
  <c r="G2049" i="1"/>
  <c r="H2049" i="1" s="1"/>
  <c r="F2049" i="1"/>
  <c r="E2049" i="1"/>
  <c r="G2048" i="1"/>
  <c r="H2048" i="1" s="1"/>
  <c r="F2048" i="1"/>
  <c r="E2048" i="1"/>
  <c r="G2047" i="1"/>
  <c r="H2047" i="1" s="1"/>
  <c r="F2047" i="1"/>
  <c r="E2047" i="1"/>
  <c r="G2046" i="1"/>
  <c r="H2046" i="1" s="1"/>
  <c r="F2046" i="1"/>
  <c r="E2046" i="1"/>
  <c r="G2045" i="1"/>
  <c r="H2045" i="1" s="1"/>
  <c r="F2045" i="1"/>
  <c r="E2045" i="1"/>
  <c r="G2044" i="1"/>
  <c r="H2044" i="1" s="1"/>
  <c r="F2044" i="1"/>
  <c r="E2044" i="1"/>
  <c r="G2043" i="1"/>
  <c r="H2043" i="1" s="1"/>
  <c r="F2043" i="1"/>
  <c r="E2043" i="1"/>
  <c r="G2042" i="1"/>
  <c r="H2042" i="1" s="1"/>
  <c r="F2042" i="1"/>
  <c r="E2042" i="1"/>
  <c r="G2041" i="1"/>
  <c r="H2041" i="1" s="1"/>
  <c r="F2041" i="1"/>
  <c r="E2041" i="1"/>
  <c r="G2040" i="1"/>
  <c r="H2040" i="1" s="1"/>
  <c r="F2040" i="1"/>
  <c r="E2040" i="1"/>
  <c r="G2039" i="1"/>
  <c r="H2039" i="1" s="1"/>
  <c r="F2039" i="1"/>
  <c r="E2039" i="1"/>
  <c r="G2038" i="1"/>
  <c r="H2038" i="1" s="1"/>
  <c r="F2038" i="1"/>
  <c r="E2038" i="1"/>
  <c r="G2037" i="1"/>
  <c r="H2037" i="1" s="1"/>
  <c r="F2037" i="1"/>
  <c r="E2037" i="1"/>
  <c r="G2036" i="1"/>
  <c r="H2036" i="1" s="1"/>
  <c r="F2036" i="1"/>
  <c r="E2036" i="1"/>
  <c r="G2035" i="1"/>
  <c r="H2035" i="1" s="1"/>
  <c r="F2035" i="1"/>
  <c r="E2035" i="1"/>
  <c r="G2034" i="1"/>
  <c r="H2034" i="1" s="1"/>
  <c r="F2034" i="1"/>
  <c r="E2034" i="1"/>
  <c r="G2033" i="1"/>
  <c r="H2033" i="1" s="1"/>
  <c r="F2033" i="1"/>
  <c r="E2033" i="1"/>
  <c r="G2032" i="1"/>
  <c r="H2032" i="1" s="1"/>
  <c r="F2032" i="1"/>
  <c r="E2032" i="1"/>
  <c r="G2031" i="1"/>
  <c r="H2031" i="1" s="1"/>
  <c r="F2031" i="1"/>
  <c r="E2031" i="1"/>
  <c r="G2030" i="1"/>
  <c r="H2030" i="1" s="1"/>
  <c r="F2030" i="1"/>
  <c r="E2030" i="1"/>
  <c r="G2029" i="1"/>
  <c r="H2029" i="1" s="1"/>
  <c r="F2029" i="1"/>
  <c r="E2029" i="1"/>
  <c r="G2028" i="1"/>
  <c r="H2028" i="1" s="1"/>
  <c r="F2028" i="1"/>
  <c r="E2028" i="1"/>
  <c r="G2027" i="1"/>
  <c r="H2027" i="1" s="1"/>
  <c r="F2027" i="1"/>
  <c r="E2027" i="1"/>
  <c r="G2026" i="1"/>
  <c r="H2026" i="1" s="1"/>
  <c r="F2026" i="1"/>
  <c r="E2026" i="1"/>
  <c r="G2025" i="1"/>
  <c r="H2025" i="1" s="1"/>
  <c r="F2025" i="1"/>
  <c r="E2025" i="1"/>
  <c r="G2024" i="1"/>
  <c r="H2024" i="1" s="1"/>
  <c r="F2024" i="1"/>
  <c r="E2024" i="1"/>
  <c r="G2023" i="1"/>
  <c r="H2023" i="1" s="1"/>
  <c r="F2023" i="1"/>
  <c r="E2023" i="1"/>
  <c r="G2022" i="1"/>
  <c r="H2022" i="1" s="1"/>
  <c r="F2022" i="1"/>
  <c r="E2022" i="1"/>
  <c r="G2021" i="1"/>
  <c r="H2021" i="1" s="1"/>
  <c r="F2021" i="1"/>
  <c r="E2021" i="1"/>
  <c r="G2020" i="1"/>
  <c r="H2020" i="1" s="1"/>
  <c r="F2020" i="1"/>
  <c r="E2020" i="1"/>
  <c r="G2019" i="1"/>
  <c r="H2019" i="1" s="1"/>
  <c r="F2019" i="1"/>
  <c r="E2019" i="1"/>
  <c r="G2018" i="1"/>
  <c r="H2018" i="1" s="1"/>
  <c r="F2018" i="1"/>
  <c r="E2018" i="1"/>
  <c r="G2017" i="1"/>
  <c r="H2017" i="1" s="1"/>
  <c r="F2017" i="1"/>
  <c r="E2017" i="1"/>
  <c r="G2016" i="1"/>
  <c r="H2016" i="1" s="1"/>
  <c r="F2016" i="1"/>
  <c r="E2016" i="1"/>
  <c r="G2015" i="1"/>
  <c r="H2015" i="1" s="1"/>
  <c r="F2015" i="1"/>
  <c r="E2015" i="1"/>
  <c r="G2014" i="1"/>
  <c r="H2014" i="1" s="1"/>
  <c r="F2014" i="1"/>
  <c r="E2014" i="1"/>
  <c r="G2013" i="1"/>
  <c r="H2013" i="1" s="1"/>
  <c r="F2013" i="1"/>
  <c r="E2013" i="1"/>
  <c r="G2012" i="1"/>
  <c r="H2012" i="1" s="1"/>
  <c r="F2012" i="1"/>
  <c r="E2012" i="1"/>
  <c r="G2011" i="1"/>
  <c r="H2011" i="1" s="1"/>
  <c r="F2011" i="1"/>
  <c r="E2011" i="1"/>
  <c r="G2010" i="1"/>
  <c r="H2010" i="1" s="1"/>
  <c r="F2010" i="1"/>
  <c r="E2010" i="1"/>
  <c r="G2009" i="1"/>
  <c r="H2009" i="1" s="1"/>
  <c r="F2009" i="1"/>
  <c r="E2009" i="1"/>
  <c r="G2008" i="1"/>
  <c r="H2008" i="1" s="1"/>
  <c r="F2008" i="1"/>
  <c r="E2008" i="1"/>
  <c r="G2007" i="1"/>
  <c r="H2007" i="1" s="1"/>
  <c r="F2007" i="1"/>
  <c r="E2007" i="1"/>
  <c r="G2006" i="1"/>
  <c r="H2006" i="1" s="1"/>
  <c r="F2006" i="1"/>
  <c r="E2006" i="1"/>
  <c r="G2005" i="1"/>
  <c r="H2005" i="1" s="1"/>
  <c r="F2005" i="1"/>
  <c r="E2005" i="1"/>
  <c r="G2004" i="1"/>
  <c r="H2004" i="1" s="1"/>
  <c r="F2004" i="1"/>
  <c r="E2004" i="1"/>
  <c r="G2003" i="1"/>
  <c r="H2003" i="1" s="1"/>
  <c r="F2003" i="1"/>
  <c r="E2003" i="1"/>
  <c r="G2002" i="1"/>
  <c r="H2002" i="1" s="1"/>
  <c r="F2002" i="1"/>
  <c r="E2002" i="1"/>
  <c r="G2001" i="1"/>
  <c r="H2001" i="1" s="1"/>
  <c r="F2001" i="1"/>
  <c r="E2001" i="1"/>
  <c r="G2000" i="1"/>
  <c r="H2000" i="1" s="1"/>
  <c r="F2000" i="1"/>
  <c r="E2000" i="1"/>
  <c r="G1999" i="1"/>
  <c r="H1999" i="1" s="1"/>
  <c r="F1999" i="1"/>
  <c r="E1999" i="1"/>
  <c r="G1998" i="1"/>
  <c r="H1998" i="1" s="1"/>
  <c r="F1998" i="1"/>
  <c r="E1998" i="1"/>
  <c r="G1997" i="1"/>
  <c r="H1997" i="1" s="1"/>
  <c r="F1997" i="1"/>
  <c r="E1997" i="1"/>
  <c r="G1996" i="1"/>
  <c r="H1996" i="1" s="1"/>
  <c r="F1996" i="1"/>
  <c r="E1996" i="1"/>
  <c r="G1995" i="1"/>
  <c r="H1995" i="1" s="1"/>
  <c r="F1995" i="1"/>
  <c r="E1995" i="1"/>
  <c r="G1994" i="1"/>
  <c r="H1994" i="1" s="1"/>
  <c r="F1994" i="1"/>
  <c r="E1994" i="1"/>
  <c r="G1993" i="1"/>
  <c r="H1993" i="1" s="1"/>
  <c r="F1993" i="1"/>
  <c r="E1993" i="1"/>
  <c r="G1992" i="1"/>
  <c r="H1992" i="1" s="1"/>
  <c r="F1992" i="1"/>
  <c r="E1992" i="1"/>
  <c r="G1991" i="1"/>
  <c r="H1991" i="1" s="1"/>
  <c r="F1991" i="1"/>
  <c r="E1991" i="1"/>
  <c r="G1990" i="1"/>
  <c r="H1990" i="1" s="1"/>
  <c r="F1990" i="1"/>
  <c r="E1990" i="1"/>
  <c r="G1989" i="1"/>
  <c r="H1989" i="1" s="1"/>
  <c r="F1989" i="1"/>
  <c r="E1989" i="1"/>
  <c r="G1988" i="1"/>
  <c r="H1988" i="1" s="1"/>
  <c r="F1988" i="1"/>
  <c r="E1988" i="1"/>
  <c r="G1987" i="1"/>
  <c r="H1987" i="1" s="1"/>
  <c r="F1987" i="1"/>
  <c r="E1987" i="1"/>
  <c r="G1986" i="1"/>
  <c r="H1986" i="1" s="1"/>
  <c r="F1986" i="1"/>
  <c r="E1986" i="1"/>
  <c r="G1985" i="1"/>
  <c r="H1985" i="1" s="1"/>
  <c r="F1985" i="1"/>
  <c r="E1985" i="1"/>
  <c r="G1984" i="1"/>
  <c r="H1984" i="1" s="1"/>
  <c r="F1984" i="1"/>
  <c r="E1984" i="1"/>
  <c r="G1983" i="1"/>
  <c r="H1983" i="1" s="1"/>
  <c r="F1983" i="1"/>
  <c r="E1983" i="1"/>
  <c r="G1982" i="1"/>
  <c r="H1982" i="1" s="1"/>
  <c r="F1982" i="1"/>
  <c r="E1982" i="1"/>
  <c r="G1981" i="1"/>
  <c r="H1981" i="1" s="1"/>
  <c r="F1981" i="1"/>
  <c r="E1981" i="1"/>
  <c r="G1980" i="1"/>
  <c r="H1980" i="1" s="1"/>
  <c r="F1980" i="1"/>
  <c r="E1980" i="1"/>
  <c r="G1979" i="1"/>
  <c r="H1979" i="1" s="1"/>
  <c r="F1979" i="1"/>
  <c r="E1979" i="1"/>
  <c r="G1978" i="1"/>
  <c r="H1978" i="1" s="1"/>
  <c r="F1978" i="1"/>
  <c r="E1978" i="1"/>
  <c r="G1977" i="1"/>
  <c r="H1977" i="1" s="1"/>
  <c r="F1977" i="1"/>
  <c r="E1977" i="1"/>
  <c r="G1976" i="1"/>
  <c r="H1976" i="1" s="1"/>
  <c r="F1976" i="1"/>
  <c r="E1976" i="1"/>
  <c r="G1975" i="1"/>
  <c r="H1975" i="1" s="1"/>
  <c r="F1975" i="1"/>
  <c r="E1975" i="1"/>
  <c r="G1974" i="1"/>
  <c r="H1974" i="1" s="1"/>
  <c r="F1974" i="1"/>
  <c r="E1974" i="1"/>
  <c r="G1973" i="1"/>
  <c r="H1973" i="1" s="1"/>
  <c r="F1973" i="1"/>
  <c r="E1973" i="1"/>
  <c r="G1972" i="1"/>
  <c r="H1972" i="1" s="1"/>
  <c r="F1972" i="1"/>
  <c r="E1972" i="1"/>
  <c r="G1971" i="1"/>
  <c r="H1971" i="1" s="1"/>
  <c r="F1971" i="1"/>
  <c r="E1971" i="1"/>
  <c r="G1970" i="1"/>
  <c r="H1970" i="1" s="1"/>
  <c r="F1970" i="1"/>
  <c r="E1970" i="1"/>
  <c r="G1969" i="1"/>
  <c r="H1969" i="1" s="1"/>
  <c r="F1969" i="1"/>
  <c r="E1969" i="1"/>
  <c r="G1968" i="1"/>
  <c r="H1968" i="1" s="1"/>
  <c r="F1968" i="1"/>
  <c r="E1968" i="1"/>
  <c r="G1967" i="1"/>
  <c r="H1967" i="1" s="1"/>
  <c r="F1967" i="1"/>
  <c r="E1967" i="1"/>
  <c r="G1966" i="1"/>
  <c r="H1966" i="1" s="1"/>
  <c r="F1966" i="1"/>
  <c r="E1966" i="1"/>
  <c r="G1965" i="1"/>
  <c r="H1965" i="1" s="1"/>
  <c r="F1965" i="1"/>
  <c r="E1965" i="1"/>
  <c r="G1964" i="1"/>
  <c r="H1964" i="1" s="1"/>
  <c r="F1964" i="1"/>
  <c r="E1964" i="1"/>
  <c r="G1963" i="1"/>
  <c r="H1963" i="1" s="1"/>
  <c r="F1963" i="1"/>
  <c r="E1963" i="1"/>
  <c r="G1962" i="1"/>
  <c r="H1962" i="1" s="1"/>
  <c r="F1962" i="1"/>
  <c r="E1962" i="1"/>
  <c r="G1961" i="1"/>
  <c r="H1961" i="1" s="1"/>
  <c r="F1961" i="1"/>
  <c r="E1961" i="1"/>
  <c r="G1960" i="1"/>
  <c r="H1960" i="1" s="1"/>
  <c r="F1960" i="1"/>
  <c r="E1960" i="1"/>
  <c r="G1959" i="1"/>
  <c r="H1959" i="1" s="1"/>
  <c r="F1959" i="1"/>
  <c r="E1959" i="1"/>
  <c r="G1958" i="1"/>
  <c r="H1958" i="1" s="1"/>
  <c r="F1958" i="1"/>
  <c r="E1958" i="1"/>
  <c r="G1957" i="1"/>
  <c r="H1957" i="1" s="1"/>
  <c r="F1957" i="1"/>
  <c r="E1957" i="1"/>
  <c r="G1956" i="1"/>
  <c r="H1956" i="1" s="1"/>
  <c r="F1956" i="1"/>
  <c r="E1956" i="1"/>
  <c r="G1955" i="1"/>
  <c r="H1955" i="1" s="1"/>
  <c r="F1955" i="1"/>
  <c r="E1955" i="1"/>
  <c r="G1954" i="1"/>
  <c r="H1954" i="1" s="1"/>
  <c r="F1954" i="1"/>
  <c r="E1954" i="1"/>
  <c r="G1953" i="1"/>
  <c r="H1953" i="1" s="1"/>
  <c r="F1953" i="1"/>
  <c r="E1953" i="1"/>
  <c r="G1952" i="1"/>
  <c r="H1952" i="1" s="1"/>
  <c r="F1952" i="1"/>
  <c r="E1952" i="1"/>
  <c r="G1951" i="1"/>
  <c r="H1951" i="1" s="1"/>
  <c r="F1951" i="1"/>
  <c r="E1951" i="1"/>
  <c r="G1950" i="1"/>
  <c r="H1950" i="1" s="1"/>
  <c r="F1950" i="1"/>
  <c r="E1950" i="1"/>
  <c r="G1949" i="1"/>
  <c r="H1949" i="1" s="1"/>
  <c r="F1949" i="1"/>
  <c r="E1949" i="1"/>
  <c r="G1948" i="1"/>
  <c r="H1948" i="1" s="1"/>
  <c r="F1948" i="1"/>
  <c r="E1948" i="1"/>
  <c r="G1947" i="1"/>
  <c r="H1947" i="1" s="1"/>
  <c r="F1947" i="1"/>
  <c r="E1947" i="1"/>
  <c r="G1946" i="1"/>
  <c r="H1946" i="1" s="1"/>
  <c r="F1946" i="1"/>
  <c r="E1946" i="1"/>
  <c r="G1945" i="1"/>
  <c r="H1945" i="1" s="1"/>
  <c r="F1945" i="1"/>
  <c r="E1945" i="1"/>
  <c r="G1944" i="1"/>
  <c r="H1944" i="1" s="1"/>
  <c r="F1944" i="1"/>
  <c r="E1944" i="1"/>
  <c r="G1943" i="1"/>
  <c r="H1943" i="1" s="1"/>
  <c r="F1943" i="1"/>
  <c r="E1943" i="1"/>
  <c r="G1942" i="1"/>
  <c r="H1942" i="1" s="1"/>
  <c r="F1942" i="1"/>
  <c r="E1942" i="1"/>
  <c r="G1941" i="1"/>
  <c r="H1941" i="1" s="1"/>
  <c r="F1941" i="1"/>
  <c r="E1941" i="1"/>
  <c r="G1940" i="1"/>
  <c r="H1940" i="1" s="1"/>
  <c r="F1940" i="1"/>
  <c r="E1940" i="1"/>
  <c r="G1939" i="1"/>
  <c r="H1939" i="1" s="1"/>
  <c r="F1939" i="1"/>
  <c r="E1939" i="1"/>
  <c r="G1938" i="1"/>
  <c r="H1938" i="1" s="1"/>
  <c r="F1938" i="1"/>
  <c r="E1938" i="1"/>
  <c r="G1937" i="1"/>
  <c r="H1937" i="1" s="1"/>
  <c r="F1937" i="1"/>
  <c r="E1937" i="1"/>
  <c r="G1936" i="1"/>
  <c r="H1936" i="1" s="1"/>
  <c r="F1936" i="1"/>
  <c r="E1936" i="1"/>
  <c r="G1935" i="1"/>
  <c r="H1935" i="1" s="1"/>
  <c r="F1935" i="1"/>
  <c r="E1935" i="1"/>
  <c r="G1934" i="1"/>
  <c r="H1934" i="1" s="1"/>
  <c r="F1934" i="1"/>
  <c r="E1934" i="1"/>
  <c r="G1933" i="1"/>
  <c r="H1933" i="1" s="1"/>
  <c r="F1933" i="1"/>
  <c r="E1933" i="1"/>
  <c r="G1932" i="1"/>
  <c r="H1932" i="1" s="1"/>
  <c r="F1932" i="1"/>
  <c r="E1932" i="1"/>
  <c r="G1931" i="1"/>
  <c r="H1931" i="1" s="1"/>
  <c r="F1931" i="1"/>
  <c r="E1931" i="1"/>
  <c r="G1930" i="1"/>
  <c r="H1930" i="1" s="1"/>
  <c r="F1930" i="1"/>
  <c r="E1930" i="1"/>
  <c r="G1929" i="1"/>
  <c r="H1929" i="1" s="1"/>
  <c r="F1929" i="1"/>
  <c r="E1929" i="1"/>
  <c r="G1928" i="1"/>
  <c r="H1928" i="1" s="1"/>
  <c r="F1928" i="1"/>
  <c r="E1928" i="1"/>
  <c r="G1927" i="1"/>
  <c r="H1927" i="1" s="1"/>
  <c r="F1927" i="1"/>
  <c r="E1927" i="1"/>
  <c r="G1926" i="1"/>
  <c r="H1926" i="1" s="1"/>
  <c r="F1926" i="1"/>
  <c r="E1926" i="1"/>
  <c r="G1925" i="1"/>
  <c r="H1925" i="1" s="1"/>
  <c r="F1925" i="1"/>
  <c r="E1925" i="1"/>
  <c r="G1924" i="1"/>
  <c r="H1924" i="1" s="1"/>
  <c r="F1924" i="1"/>
  <c r="E1924" i="1"/>
  <c r="G1923" i="1"/>
  <c r="H1923" i="1" s="1"/>
  <c r="F1923" i="1"/>
  <c r="E1923" i="1"/>
  <c r="G1922" i="1"/>
  <c r="H1922" i="1" s="1"/>
  <c r="F1922" i="1"/>
  <c r="E1922" i="1"/>
  <c r="G1921" i="1"/>
  <c r="H1921" i="1" s="1"/>
  <c r="F1921" i="1"/>
  <c r="E1921" i="1"/>
  <c r="G1920" i="1"/>
  <c r="H1920" i="1" s="1"/>
  <c r="F1920" i="1"/>
  <c r="E1920" i="1"/>
  <c r="G1919" i="1"/>
  <c r="H1919" i="1" s="1"/>
  <c r="F1919" i="1"/>
  <c r="E1919" i="1"/>
  <c r="G1918" i="1"/>
  <c r="H1918" i="1" s="1"/>
  <c r="F1918" i="1"/>
  <c r="E1918" i="1"/>
  <c r="G1917" i="1"/>
  <c r="H1917" i="1" s="1"/>
  <c r="F1917" i="1"/>
  <c r="E1917" i="1"/>
  <c r="G1916" i="1"/>
  <c r="H1916" i="1" s="1"/>
  <c r="F1916" i="1"/>
  <c r="E1916" i="1"/>
  <c r="G1915" i="1"/>
  <c r="H1915" i="1" s="1"/>
  <c r="F1915" i="1"/>
  <c r="E1915" i="1"/>
  <c r="G1914" i="1"/>
  <c r="H1914" i="1" s="1"/>
  <c r="F1914" i="1"/>
  <c r="E1914" i="1"/>
  <c r="G1913" i="1"/>
  <c r="H1913" i="1" s="1"/>
  <c r="F1913" i="1"/>
  <c r="E1913" i="1"/>
  <c r="G1912" i="1"/>
  <c r="H1912" i="1" s="1"/>
  <c r="F1912" i="1"/>
  <c r="E1912" i="1"/>
  <c r="G1911" i="1"/>
  <c r="H1911" i="1" s="1"/>
  <c r="F1911" i="1"/>
  <c r="E1911" i="1"/>
  <c r="G1910" i="1"/>
  <c r="H1910" i="1" s="1"/>
  <c r="F1910" i="1"/>
  <c r="E1910" i="1"/>
  <c r="G1909" i="1"/>
  <c r="H1909" i="1" s="1"/>
  <c r="F1909" i="1"/>
  <c r="E1909" i="1"/>
  <c r="G1908" i="1"/>
  <c r="H1908" i="1" s="1"/>
  <c r="F1908" i="1"/>
  <c r="E1908" i="1"/>
  <c r="G1907" i="1"/>
  <c r="H1907" i="1" s="1"/>
  <c r="F1907" i="1"/>
  <c r="E1907" i="1"/>
  <c r="G1906" i="1"/>
  <c r="H1906" i="1" s="1"/>
  <c r="F1906" i="1"/>
  <c r="E1906" i="1"/>
  <c r="G1905" i="1"/>
  <c r="H1905" i="1" s="1"/>
  <c r="F1905" i="1"/>
  <c r="E1905" i="1"/>
  <c r="G1904" i="1"/>
  <c r="H1904" i="1" s="1"/>
  <c r="F1904" i="1"/>
  <c r="E1904" i="1"/>
  <c r="G1903" i="1"/>
  <c r="H1903" i="1" s="1"/>
  <c r="F1903" i="1"/>
  <c r="E1903" i="1"/>
  <c r="G1902" i="1"/>
  <c r="H1902" i="1" s="1"/>
  <c r="F1902" i="1"/>
  <c r="E1902" i="1"/>
  <c r="G1901" i="1"/>
  <c r="H1901" i="1" s="1"/>
  <c r="F1901" i="1"/>
  <c r="E1901" i="1"/>
  <c r="G1900" i="1"/>
  <c r="H1900" i="1" s="1"/>
  <c r="F1900" i="1"/>
  <c r="E1900" i="1"/>
  <c r="G1899" i="1"/>
  <c r="H1899" i="1" s="1"/>
  <c r="F1899" i="1"/>
  <c r="E1899" i="1"/>
  <c r="G1898" i="1"/>
  <c r="H1898" i="1" s="1"/>
  <c r="F1898" i="1"/>
  <c r="E1898" i="1"/>
  <c r="G1897" i="1"/>
  <c r="H1897" i="1" s="1"/>
  <c r="F1897" i="1"/>
  <c r="E1897" i="1"/>
  <c r="G1896" i="1"/>
  <c r="H1896" i="1" s="1"/>
  <c r="F1896" i="1"/>
  <c r="E1896" i="1"/>
  <c r="G1895" i="1"/>
  <c r="H1895" i="1" s="1"/>
  <c r="F1895" i="1"/>
  <c r="E1895" i="1"/>
  <c r="G1894" i="1"/>
  <c r="H1894" i="1" s="1"/>
  <c r="F1894" i="1"/>
  <c r="E1894" i="1"/>
  <c r="G1893" i="1"/>
  <c r="H1893" i="1" s="1"/>
  <c r="F1893" i="1"/>
  <c r="E1893" i="1"/>
  <c r="G1892" i="1"/>
  <c r="H1892" i="1" s="1"/>
  <c r="F1892" i="1"/>
  <c r="E1892" i="1"/>
  <c r="G1891" i="1"/>
  <c r="H1891" i="1" s="1"/>
  <c r="F1891" i="1"/>
  <c r="E1891" i="1"/>
  <c r="G1890" i="1"/>
  <c r="H1890" i="1" s="1"/>
  <c r="F1890" i="1"/>
  <c r="E1890" i="1"/>
  <c r="G1889" i="1"/>
  <c r="H1889" i="1" s="1"/>
  <c r="F1889" i="1"/>
  <c r="E1889" i="1"/>
  <c r="G1888" i="1"/>
  <c r="H1888" i="1" s="1"/>
  <c r="F1888" i="1"/>
  <c r="E1888" i="1"/>
  <c r="G1887" i="1"/>
  <c r="H1887" i="1" s="1"/>
  <c r="F1887" i="1"/>
  <c r="E1887" i="1"/>
  <c r="G1886" i="1"/>
  <c r="H1886" i="1" s="1"/>
  <c r="F1886" i="1"/>
  <c r="E1886" i="1"/>
  <c r="G1885" i="1"/>
  <c r="H1885" i="1" s="1"/>
  <c r="F1885" i="1"/>
  <c r="E1885" i="1"/>
  <c r="G1884" i="1"/>
  <c r="H1884" i="1" s="1"/>
  <c r="F1884" i="1"/>
  <c r="E1884" i="1"/>
  <c r="G1883" i="1"/>
  <c r="H1883" i="1" s="1"/>
  <c r="F1883" i="1"/>
  <c r="E1883" i="1"/>
  <c r="G1882" i="1"/>
  <c r="H1882" i="1" s="1"/>
  <c r="F1882" i="1"/>
  <c r="E1882" i="1"/>
  <c r="G1881" i="1"/>
  <c r="H1881" i="1" s="1"/>
  <c r="F1881" i="1"/>
  <c r="E1881" i="1"/>
  <c r="G1880" i="1"/>
  <c r="H1880" i="1" s="1"/>
  <c r="F1880" i="1"/>
  <c r="E1880" i="1"/>
  <c r="G1879" i="1"/>
  <c r="H1879" i="1" s="1"/>
  <c r="F1879" i="1"/>
  <c r="E1879" i="1"/>
  <c r="G1878" i="1"/>
  <c r="H1878" i="1" s="1"/>
  <c r="F1878" i="1"/>
  <c r="E1878" i="1"/>
  <c r="G1877" i="1"/>
  <c r="H1877" i="1" s="1"/>
  <c r="F1877" i="1"/>
  <c r="E1877" i="1"/>
  <c r="G1876" i="1"/>
  <c r="H1876" i="1" s="1"/>
  <c r="F1876" i="1"/>
  <c r="E1876" i="1"/>
  <c r="G1875" i="1"/>
  <c r="H1875" i="1" s="1"/>
  <c r="F1875" i="1"/>
  <c r="E1875" i="1"/>
  <c r="G1874" i="1"/>
  <c r="H1874" i="1" s="1"/>
  <c r="F1874" i="1"/>
  <c r="E1874" i="1"/>
  <c r="G1873" i="1"/>
  <c r="H1873" i="1" s="1"/>
  <c r="F1873" i="1"/>
  <c r="E1873" i="1"/>
  <c r="G1872" i="1"/>
  <c r="H1872" i="1" s="1"/>
  <c r="F1872" i="1"/>
  <c r="E1872" i="1"/>
  <c r="G1871" i="1"/>
  <c r="H1871" i="1" s="1"/>
  <c r="F1871" i="1"/>
  <c r="E1871" i="1"/>
  <c r="G1870" i="1"/>
  <c r="H1870" i="1" s="1"/>
  <c r="F1870" i="1"/>
  <c r="E1870" i="1"/>
  <c r="G1869" i="1"/>
  <c r="H1869" i="1" s="1"/>
  <c r="F1869" i="1"/>
  <c r="E1869" i="1"/>
  <c r="G1868" i="1"/>
  <c r="H1868" i="1" s="1"/>
  <c r="F1868" i="1"/>
  <c r="E1868" i="1"/>
  <c r="G1867" i="1"/>
  <c r="H1867" i="1" s="1"/>
  <c r="F1867" i="1"/>
  <c r="E1867" i="1"/>
  <c r="G1866" i="1"/>
  <c r="H1866" i="1" s="1"/>
  <c r="F1866" i="1"/>
  <c r="E1866" i="1"/>
  <c r="G1865" i="1"/>
  <c r="H1865" i="1" s="1"/>
  <c r="F1865" i="1"/>
  <c r="E1865" i="1"/>
  <c r="G1864" i="1"/>
  <c r="H1864" i="1" s="1"/>
  <c r="F1864" i="1"/>
  <c r="E1864" i="1"/>
  <c r="G1863" i="1"/>
  <c r="H1863" i="1" s="1"/>
  <c r="F1863" i="1"/>
  <c r="E1863" i="1"/>
  <c r="G1862" i="1"/>
  <c r="H1862" i="1" s="1"/>
  <c r="F1862" i="1"/>
  <c r="E1862" i="1"/>
  <c r="G1861" i="1"/>
  <c r="H1861" i="1" s="1"/>
  <c r="F1861" i="1"/>
  <c r="E1861" i="1"/>
  <c r="G1860" i="1"/>
  <c r="H1860" i="1" s="1"/>
  <c r="F1860" i="1"/>
  <c r="E1860" i="1"/>
  <c r="G1859" i="1"/>
  <c r="H1859" i="1" s="1"/>
  <c r="F1859" i="1"/>
  <c r="E1859" i="1"/>
  <c r="G1858" i="1"/>
  <c r="H1858" i="1" s="1"/>
  <c r="F1858" i="1"/>
  <c r="E1858" i="1"/>
  <c r="G1857" i="1"/>
  <c r="H1857" i="1" s="1"/>
  <c r="F1857" i="1"/>
  <c r="E1857" i="1"/>
  <c r="G1856" i="1"/>
  <c r="H1856" i="1" s="1"/>
  <c r="F1856" i="1"/>
  <c r="E1856" i="1"/>
  <c r="G1855" i="1"/>
  <c r="H1855" i="1" s="1"/>
  <c r="F1855" i="1"/>
  <c r="E1855" i="1"/>
  <c r="G1854" i="1"/>
  <c r="H1854" i="1" s="1"/>
  <c r="F1854" i="1"/>
  <c r="E1854" i="1"/>
  <c r="G1853" i="1"/>
  <c r="H1853" i="1" s="1"/>
  <c r="F1853" i="1"/>
  <c r="E1853" i="1"/>
  <c r="G1852" i="1"/>
  <c r="H1852" i="1" s="1"/>
  <c r="F1852" i="1"/>
  <c r="E1852" i="1"/>
  <c r="G1851" i="1"/>
  <c r="H1851" i="1" s="1"/>
  <c r="F1851" i="1"/>
  <c r="E1851" i="1"/>
  <c r="G1850" i="1"/>
  <c r="H1850" i="1" s="1"/>
  <c r="F1850" i="1"/>
  <c r="E1850" i="1"/>
  <c r="G1849" i="1"/>
  <c r="H1849" i="1" s="1"/>
  <c r="F1849" i="1"/>
  <c r="E1849" i="1"/>
  <c r="G1848" i="1"/>
  <c r="H1848" i="1" s="1"/>
  <c r="F1848" i="1"/>
  <c r="E1848" i="1"/>
  <c r="G1847" i="1"/>
  <c r="H1847" i="1" s="1"/>
  <c r="F1847" i="1"/>
  <c r="E1847" i="1"/>
  <c r="G1846" i="1"/>
  <c r="H1846" i="1" s="1"/>
  <c r="F1846" i="1"/>
  <c r="E1846" i="1"/>
  <c r="G1845" i="1"/>
  <c r="H1845" i="1" s="1"/>
  <c r="F1845" i="1"/>
  <c r="E1845" i="1"/>
  <c r="G1844" i="1"/>
  <c r="H1844" i="1" s="1"/>
  <c r="F1844" i="1"/>
  <c r="E1844" i="1"/>
  <c r="G1843" i="1"/>
  <c r="H1843" i="1" s="1"/>
  <c r="F1843" i="1"/>
  <c r="E1843" i="1"/>
  <c r="G1842" i="1"/>
  <c r="H1842" i="1" s="1"/>
  <c r="F1842" i="1"/>
  <c r="E1842" i="1"/>
  <c r="G1841" i="1"/>
  <c r="H1841" i="1" s="1"/>
  <c r="F1841" i="1"/>
  <c r="E1841" i="1"/>
  <c r="G1840" i="1"/>
  <c r="H1840" i="1" s="1"/>
  <c r="F1840" i="1"/>
  <c r="E1840" i="1"/>
  <c r="G1839" i="1"/>
  <c r="H1839" i="1" s="1"/>
  <c r="F1839" i="1"/>
  <c r="E1839" i="1"/>
  <c r="G1838" i="1"/>
  <c r="H1838" i="1" s="1"/>
  <c r="F1838" i="1"/>
  <c r="E1838" i="1"/>
  <c r="G1837" i="1"/>
  <c r="H1837" i="1" s="1"/>
  <c r="F1837" i="1"/>
  <c r="E1837" i="1"/>
  <c r="G1836" i="1"/>
  <c r="H1836" i="1" s="1"/>
  <c r="F1836" i="1"/>
  <c r="E1836" i="1"/>
  <c r="G1835" i="1"/>
  <c r="H1835" i="1" s="1"/>
  <c r="F1835" i="1"/>
  <c r="E1835" i="1"/>
  <c r="G1834" i="1"/>
  <c r="H1834" i="1" s="1"/>
  <c r="F1834" i="1"/>
  <c r="E1834" i="1"/>
  <c r="G1833" i="1"/>
  <c r="H1833" i="1" s="1"/>
  <c r="F1833" i="1"/>
  <c r="E1833" i="1"/>
  <c r="G1832" i="1"/>
  <c r="H1832" i="1" s="1"/>
  <c r="F1832" i="1"/>
  <c r="E1832" i="1"/>
  <c r="G1831" i="1"/>
  <c r="H1831" i="1" s="1"/>
  <c r="F1831" i="1"/>
  <c r="E1831" i="1"/>
  <c r="G1830" i="1"/>
  <c r="H1830" i="1" s="1"/>
  <c r="F1830" i="1"/>
  <c r="E1830" i="1"/>
  <c r="G1829" i="1"/>
  <c r="H1829" i="1" s="1"/>
  <c r="F1829" i="1"/>
  <c r="E1829" i="1"/>
  <c r="G1828" i="1"/>
  <c r="H1828" i="1" s="1"/>
  <c r="F1828" i="1"/>
  <c r="E1828" i="1"/>
  <c r="G1827" i="1"/>
  <c r="H1827" i="1" s="1"/>
  <c r="F1827" i="1"/>
  <c r="E1827" i="1"/>
  <c r="G1826" i="1"/>
  <c r="H1826" i="1" s="1"/>
  <c r="F1826" i="1"/>
  <c r="E1826" i="1"/>
  <c r="G1825" i="1"/>
  <c r="H1825" i="1" s="1"/>
  <c r="F1825" i="1"/>
  <c r="E1825" i="1"/>
  <c r="G1824" i="1"/>
  <c r="H1824" i="1" s="1"/>
  <c r="F1824" i="1"/>
  <c r="E1824" i="1"/>
  <c r="G1823" i="1"/>
  <c r="H1823" i="1" s="1"/>
  <c r="F1823" i="1"/>
  <c r="E1823" i="1"/>
  <c r="G1822" i="1"/>
  <c r="H1822" i="1" s="1"/>
  <c r="F1822" i="1"/>
  <c r="E1822" i="1"/>
  <c r="G1821" i="1"/>
  <c r="H1821" i="1" s="1"/>
  <c r="F1821" i="1"/>
  <c r="E1821" i="1"/>
  <c r="G1820" i="1"/>
  <c r="H1820" i="1" s="1"/>
  <c r="F1820" i="1"/>
  <c r="E1820" i="1"/>
  <c r="G1819" i="1"/>
  <c r="H1819" i="1" s="1"/>
  <c r="F1819" i="1"/>
  <c r="E1819" i="1"/>
  <c r="G1818" i="1"/>
  <c r="H1818" i="1" s="1"/>
  <c r="F1818" i="1"/>
  <c r="E1818" i="1"/>
  <c r="G1817" i="1"/>
  <c r="H1817" i="1" s="1"/>
  <c r="F1817" i="1"/>
  <c r="E1817" i="1"/>
  <c r="G1816" i="1"/>
  <c r="H1816" i="1" s="1"/>
  <c r="F1816" i="1"/>
  <c r="E1816" i="1"/>
  <c r="G1815" i="1"/>
  <c r="H1815" i="1" s="1"/>
  <c r="F1815" i="1"/>
  <c r="E1815" i="1"/>
  <c r="G1814" i="1"/>
  <c r="H1814" i="1" s="1"/>
  <c r="F1814" i="1"/>
  <c r="E1814" i="1"/>
  <c r="G1813" i="1"/>
  <c r="H1813" i="1" s="1"/>
  <c r="F1813" i="1"/>
  <c r="E1813" i="1"/>
  <c r="G1812" i="1"/>
  <c r="H1812" i="1" s="1"/>
  <c r="F1812" i="1"/>
  <c r="E1812" i="1"/>
  <c r="G1811" i="1"/>
  <c r="H1811" i="1" s="1"/>
  <c r="F1811" i="1"/>
  <c r="E1811" i="1"/>
  <c r="G1810" i="1"/>
  <c r="H1810" i="1" s="1"/>
  <c r="F1810" i="1"/>
  <c r="E1810" i="1"/>
  <c r="G1809" i="1"/>
  <c r="H1809" i="1" s="1"/>
  <c r="F1809" i="1"/>
  <c r="E1809" i="1"/>
  <c r="G1808" i="1"/>
  <c r="H1808" i="1" s="1"/>
  <c r="F1808" i="1"/>
  <c r="E1808" i="1"/>
  <c r="G1807" i="1"/>
  <c r="H1807" i="1" s="1"/>
  <c r="F1807" i="1"/>
  <c r="E1807" i="1"/>
  <c r="G1806" i="1"/>
  <c r="H1806" i="1" s="1"/>
  <c r="F1806" i="1"/>
  <c r="E1806" i="1"/>
  <c r="G1805" i="1"/>
  <c r="H1805" i="1" s="1"/>
  <c r="F1805" i="1"/>
  <c r="E1805" i="1"/>
  <c r="G1804" i="1"/>
  <c r="H1804" i="1" s="1"/>
  <c r="F1804" i="1"/>
  <c r="E1804" i="1"/>
  <c r="G1803" i="1"/>
  <c r="H1803" i="1" s="1"/>
  <c r="F1803" i="1"/>
  <c r="E1803" i="1"/>
  <c r="G1802" i="1"/>
  <c r="H1802" i="1" s="1"/>
  <c r="F1802" i="1"/>
  <c r="E1802" i="1"/>
  <c r="G1801" i="1"/>
  <c r="H1801" i="1" s="1"/>
  <c r="F1801" i="1"/>
  <c r="E1801" i="1"/>
  <c r="G1800" i="1"/>
  <c r="H1800" i="1" s="1"/>
  <c r="F1800" i="1"/>
  <c r="E1800" i="1"/>
  <c r="G1799" i="1"/>
  <c r="H1799" i="1" s="1"/>
  <c r="F1799" i="1"/>
  <c r="E1799" i="1"/>
  <c r="G1798" i="1"/>
  <c r="H1798" i="1" s="1"/>
  <c r="F1798" i="1"/>
  <c r="E1798" i="1"/>
  <c r="G1797" i="1"/>
  <c r="H1797" i="1" s="1"/>
  <c r="F1797" i="1"/>
  <c r="E1797" i="1"/>
  <c r="G1796" i="1"/>
  <c r="H1796" i="1" s="1"/>
  <c r="F1796" i="1"/>
  <c r="E1796" i="1"/>
  <c r="G1795" i="1"/>
  <c r="H1795" i="1" s="1"/>
  <c r="F1795" i="1"/>
  <c r="E1795" i="1"/>
  <c r="G1794" i="1"/>
  <c r="H1794" i="1" s="1"/>
  <c r="F1794" i="1"/>
  <c r="E1794" i="1"/>
  <c r="G1793" i="1"/>
  <c r="H1793" i="1" s="1"/>
  <c r="F1793" i="1"/>
  <c r="E1793" i="1"/>
  <c r="G1792" i="1"/>
  <c r="H1792" i="1" s="1"/>
  <c r="F1792" i="1"/>
  <c r="E1792" i="1"/>
  <c r="G1791" i="1"/>
  <c r="H1791" i="1" s="1"/>
  <c r="F1791" i="1"/>
  <c r="E1791" i="1"/>
  <c r="G1790" i="1"/>
  <c r="H1790" i="1" s="1"/>
  <c r="F1790" i="1"/>
  <c r="E1790" i="1"/>
  <c r="G1789" i="1"/>
  <c r="H1789" i="1" s="1"/>
  <c r="F1789" i="1"/>
  <c r="E1789" i="1"/>
  <c r="G1788" i="1"/>
  <c r="H1788" i="1" s="1"/>
  <c r="F1788" i="1"/>
  <c r="E1788" i="1"/>
  <c r="G1787" i="1"/>
  <c r="H1787" i="1" s="1"/>
  <c r="F1787" i="1"/>
  <c r="E1787" i="1"/>
  <c r="G1786" i="1"/>
  <c r="H1786" i="1" s="1"/>
  <c r="F1786" i="1"/>
  <c r="E1786" i="1"/>
  <c r="G1785" i="1"/>
  <c r="H1785" i="1" s="1"/>
  <c r="F1785" i="1"/>
  <c r="E1785" i="1"/>
  <c r="G1784" i="1"/>
  <c r="H1784" i="1" s="1"/>
  <c r="F1784" i="1"/>
  <c r="E1784" i="1"/>
  <c r="G1783" i="1"/>
  <c r="H1783" i="1" s="1"/>
  <c r="F1783" i="1"/>
  <c r="E1783" i="1"/>
  <c r="G1782" i="1"/>
  <c r="H1782" i="1" s="1"/>
  <c r="F1782" i="1"/>
  <c r="E1782" i="1"/>
  <c r="G1781" i="1"/>
  <c r="H1781" i="1" s="1"/>
  <c r="F1781" i="1"/>
  <c r="E1781" i="1"/>
  <c r="G1780" i="1"/>
  <c r="H1780" i="1" s="1"/>
  <c r="F1780" i="1"/>
  <c r="E1780" i="1"/>
  <c r="G1779" i="1"/>
  <c r="H1779" i="1" s="1"/>
  <c r="F1779" i="1"/>
  <c r="E1779" i="1"/>
  <c r="G1778" i="1"/>
  <c r="H1778" i="1" s="1"/>
  <c r="F1778" i="1"/>
  <c r="E1778" i="1"/>
  <c r="G1777" i="1"/>
  <c r="H1777" i="1" s="1"/>
  <c r="F1777" i="1"/>
  <c r="E1777" i="1"/>
  <c r="G1776" i="1"/>
  <c r="H1776" i="1" s="1"/>
  <c r="F1776" i="1"/>
  <c r="E1776" i="1"/>
  <c r="G1775" i="1"/>
  <c r="H1775" i="1" s="1"/>
  <c r="F1775" i="1"/>
  <c r="E1775" i="1"/>
  <c r="G1774" i="1"/>
  <c r="H1774" i="1" s="1"/>
  <c r="F1774" i="1"/>
  <c r="E1774" i="1"/>
  <c r="G1773" i="1"/>
  <c r="H1773" i="1" s="1"/>
  <c r="F1773" i="1"/>
  <c r="E1773" i="1"/>
  <c r="G1772" i="1"/>
  <c r="H1772" i="1" s="1"/>
  <c r="F1772" i="1"/>
  <c r="E1772" i="1"/>
  <c r="G1771" i="1"/>
  <c r="H1771" i="1" s="1"/>
  <c r="F1771" i="1"/>
  <c r="E1771" i="1"/>
  <c r="G1770" i="1"/>
  <c r="H1770" i="1" s="1"/>
  <c r="F1770" i="1"/>
  <c r="E1770" i="1"/>
  <c r="G1769" i="1"/>
  <c r="H1769" i="1" s="1"/>
  <c r="F1769" i="1"/>
  <c r="E1769" i="1"/>
  <c r="G1768" i="1"/>
  <c r="H1768" i="1" s="1"/>
  <c r="F1768" i="1"/>
  <c r="E1768" i="1"/>
  <c r="G1767" i="1"/>
  <c r="H1767" i="1" s="1"/>
  <c r="F1767" i="1"/>
  <c r="E1767" i="1"/>
  <c r="G1766" i="1"/>
  <c r="H1766" i="1" s="1"/>
  <c r="F1766" i="1"/>
  <c r="E1766" i="1"/>
  <c r="G1765" i="1"/>
  <c r="H1765" i="1" s="1"/>
  <c r="F1765" i="1"/>
  <c r="E1765" i="1"/>
  <c r="G1764" i="1"/>
  <c r="H1764" i="1" s="1"/>
  <c r="F1764" i="1"/>
  <c r="E1764" i="1"/>
  <c r="G1763" i="1"/>
  <c r="H1763" i="1" s="1"/>
  <c r="F1763" i="1"/>
  <c r="E1763" i="1"/>
  <c r="G1762" i="1"/>
  <c r="H1762" i="1" s="1"/>
  <c r="F1762" i="1"/>
  <c r="E1762" i="1"/>
  <c r="G1761" i="1"/>
  <c r="H1761" i="1" s="1"/>
  <c r="F1761" i="1"/>
  <c r="E1761" i="1"/>
  <c r="G1760" i="1"/>
  <c r="H1760" i="1" s="1"/>
  <c r="F1760" i="1"/>
  <c r="E1760" i="1"/>
  <c r="G1759" i="1"/>
  <c r="H1759" i="1" s="1"/>
  <c r="F1759" i="1"/>
  <c r="E1759" i="1"/>
  <c r="G1758" i="1"/>
  <c r="H1758" i="1" s="1"/>
  <c r="F1758" i="1"/>
  <c r="E1758" i="1"/>
  <c r="G1757" i="1"/>
  <c r="H1757" i="1" s="1"/>
  <c r="F1757" i="1"/>
  <c r="E1757" i="1"/>
  <c r="G1756" i="1"/>
  <c r="H1756" i="1" s="1"/>
  <c r="F1756" i="1"/>
  <c r="E1756" i="1"/>
  <c r="G1755" i="1"/>
  <c r="H1755" i="1" s="1"/>
  <c r="F1755" i="1"/>
  <c r="E1755" i="1"/>
  <c r="G1754" i="1"/>
  <c r="H1754" i="1" s="1"/>
  <c r="F1754" i="1"/>
  <c r="E1754" i="1"/>
  <c r="G1753" i="1"/>
  <c r="H1753" i="1" s="1"/>
  <c r="F1753" i="1"/>
  <c r="E1753" i="1"/>
  <c r="G1752" i="1"/>
  <c r="H1752" i="1" s="1"/>
  <c r="F1752" i="1"/>
  <c r="E1752" i="1"/>
  <c r="G1751" i="1"/>
  <c r="H1751" i="1" s="1"/>
  <c r="F1751" i="1"/>
  <c r="E1751" i="1"/>
  <c r="G1750" i="1"/>
  <c r="H1750" i="1" s="1"/>
  <c r="F1750" i="1"/>
  <c r="E1750" i="1"/>
  <c r="G1749" i="1"/>
  <c r="H1749" i="1" s="1"/>
  <c r="F1749" i="1"/>
  <c r="E1749" i="1"/>
  <c r="G1748" i="1"/>
  <c r="H1748" i="1" s="1"/>
  <c r="F1748" i="1"/>
  <c r="E1748" i="1"/>
  <c r="G1747" i="1"/>
  <c r="H1747" i="1" s="1"/>
  <c r="F1747" i="1"/>
  <c r="E1747" i="1"/>
  <c r="G1746" i="1"/>
  <c r="H1746" i="1" s="1"/>
  <c r="F1746" i="1"/>
  <c r="E1746" i="1"/>
  <c r="G1745" i="1"/>
  <c r="H1745" i="1" s="1"/>
  <c r="F1745" i="1"/>
  <c r="E1745" i="1"/>
  <c r="G1744" i="1"/>
  <c r="H1744" i="1" s="1"/>
  <c r="F1744" i="1"/>
  <c r="E1744" i="1"/>
  <c r="G1743" i="1"/>
  <c r="H1743" i="1" s="1"/>
  <c r="F1743" i="1"/>
  <c r="E1743" i="1"/>
  <c r="G1742" i="1"/>
  <c r="H1742" i="1" s="1"/>
  <c r="F1742" i="1"/>
  <c r="E1742" i="1"/>
  <c r="G1741" i="1"/>
  <c r="H1741" i="1" s="1"/>
  <c r="F1741" i="1"/>
  <c r="E1741" i="1"/>
  <c r="G1740" i="1"/>
  <c r="H1740" i="1" s="1"/>
  <c r="F1740" i="1"/>
  <c r="E1740" i="1"/>
  <c r="G1739" i="1"/>
  <c r="H1739" i="1" s="1"/>
  <c r="F1739" i="1"/>
  <c r="E1739" i="1"/>
  <c r="G1738" i="1"/>
  <c r="H1738" i="1" s="1"/>
  <c r="F1738" i="1"/>
  <c r="E1738" i="1"/>
  <c r="G1737" i="1"/>
  <c r="H1737" i="1" s="1"/>
  <c r="F1737" i="1"/>
  <c r="E1737" i="1"/>
  <c r="G1736" i="1"/>
  <c r="H1736" i="1" s="1"/>
  <c r="F1736" i="1"/>
  <c r="E1736" i="1"/>
  <c r="G1735" i="1"/>
  <c r="H1735" i="1" s="1"/>
  <c r="F1735" i="1"/>
  <c r="E1735" i="1"/>
  <c r="G1734" i="1"/>
  <c r="H1734" i="1" s="1"/>
  <c r="F1734" i="1"/>
  <c r="E1734" i="1"/>
  <c r="G1733" i="1"/>
  <c r="H1733" i="1" s="1"/>
  <c r="F1733" i="1"/>
  <c r="E1733" i="1"/>
  <c r="G1732" i="1"/>
  <c r="H1732" i="1" s="1"/>
  <c r="F1732" i="1"/>
  <c r="E1732" i="1"/>
  <c r="G1731" i="1"/>
  <c r="H1731" i="1" s="1"/>
  <c r="F1731" i="1"/>
  <c r="E1731" i="1"/>
  <c r="G1730" i="1"/>
  <c r="H1730" i="1" s="1"/>
  <c r="F1730" i="1"/>
  <c r="E1730" i="1"/>
  <c r="G1729" i="1"/>
  <c r="H1729" i="1" s="1"/>
  <c r="F1729" i="1"/>
  <c r="E1729" i="1"/>
  <c r="G1728" i="1"/>
  <c r="H1728" i="1" s="1"/>
  <c r="F1728" i="1"/>
  <c r="E1728" i="1"/>
  <c r="G1727" i="1"/>
  <c r="H1727" i="1" s="1"/>
  <c r="F1727" i="1"/>
  <c r="E1727" i="1"/>
  <c r="G1726" i="1"/>
  <c r="H1726" i="1" s="1"/>
  <c r="F1726" i="1"/>
  <c r="E1726" i="1"/>
  <c r="G1725" i="1"/>
  <c r="H1725" i="1" s="1"/>
  <c r="F1725" i="1"/>
  <c r="E1725" i="1"/>
  <c r="G1724" i="1"/>
  <c r="H1724" i="1" s="1"/>
  <c r="F1724" i="1"/>
  <c r="E1724" i="1"/>
  <c r="G1723" i="1"/>
  <c r="H1723" i="1" s="1"/>
  <c r="F1723" i="1"/>
  <c r="E1723" i="1"/>
  <c r="G1722" i="1"/>
  <c r="H1722" i="1" s="1"/>
  <c r="F1722" i="1"/>
  <c r="E1722" i="1"/>
  <c r="G1721" i="1"/>
  <c r="H1721" i="1" s="1"/>
  <c r="F1721" i="1"/>
  <c r="E1721" i="1"/>
  <c r="G1720" i="1"/>
  <c r="H1720" i="1" s="1"/>
  <c r="F1720" i="1"/>
  <c r="E1720" i="1"/>
  <c r="G1719" i="1"/>
  <c r="H1719" i="1" s="1"/>
  <c r="F1719" i="1"/>
  <c r="E1719" i="1"/>
  <c r="G1718" i="1"/>
  <c r="H1718" i="1" s="1"/>
  <c r="F1718" i="1"/>
  <c r="E1718" i="1"/>
  <c r="G1717" i="1"/>
  <c r="H1717" i="1" s="1"/>
  <c r="F1717" i="1"/>
  <c r="E1717" i="1"/>
  <c r="G1716" i="1"/>
  <c r="H1716" i="1" s="1"/>
  <c r="F1716" i="1"/>
  <c r="E1716" i="1"/>
  <c r="G1715" i="1"/>
  <c r="H1715" i="1" s="1"/>
  <c r="F1715" i="1"/>
  <c r="E1715" i="1"/>
  <c r="G1714" i="1"/>
  <c r="H1714" i="1" s="1"/>
  <c r="F1714" i="1"/>
  <c r="E1714" i="1"/>
  <c r="G1713" i="1"/>
  <c r="H1713" i="1" s="1"/>
  <c r="F1713" i="1"/>
  <c r="E1713" i="1"/>
  <c r="G1712" i="1"/>
  <c r="H1712" i="1" s="1"/>
  <c r="F1712" i="1"/>
  <c r="E1712" i="1"/>
  <c r="G1711" i="1"/>
  <c r="H1711" i="1" s="1"/>
  <c r="F1711" i="1"/>
  <c r="E1711" i="1"/>
  <c r="G1710" i="1"/>
  <c r="H1710" i="1" s="1"/>
  <c r="F1710" i="1"/>
  <c r="E1710" i="1"/>
  <c r="G1709" i="1"/>
  <c r="H1709" i="1" s="1"/>
  <c r="F1709" i="1"/>
  <c r="E1709" i="1"/>
  <c r="G1708" i="1"/>
  <c r="H1708" i="1" s="1"/>
  <c r="F1708" i="1"/>
  <c r="E1708" i="1"/>
  <c r="G1707" i="1"/>
  <c r="H1707" i="1" s="1"/>
  <c r="F1707" i="1"/>
  <c r="E1707" i="1"/>
  <c r="G1706" i="1"/>
  <c r="H1706" i="1" s="1"/>
  <c r="F1706" i="1"/>
  <c r="E1706" i="1"/>
  <c r="G1705" i="1"/>
  <c r="H1705" i="1" s="1"/>
  <c r="F1705" i="1"/>
  <c r="E1705" i="1"/>
  <c r="G1704" i="1"/>
  <c r="H1704" i="1" s="1"/>
  <c r="F1704" i="1"/>
  <c r="E1704" i="1"/>
  <c r="G1703" i="1"/>
  <c r="H1703" i="1" s="1"/>
  <c r="F1703" i="1"/>
  <c r="E1703" i="1"/>
  <c r="G1702" i="1"/>
  <c r="H1702" i="1" s="1"/>
  <c r="F1702" i="1"/>
  <c r="E1702" i="1"/>
  <c r="G1701" i="1"/>
  <c r="H1701" i="1" s="1"/>
  <c r="F1701" i="1"/>
  <c r="E1701" i="1"/>
  <c r="G1700" i="1"/>
  <c r="H1700" i="1" s="1"/>
  <c r="F1700" i="1"/>
  <c r="E1700" i="1"/>
  <c r="G1699" i="1"/>
  <c r="H1699" i="1" s="1"/>
  <c r="F1699" i="1"/>
  <c r="E1699" i="1"/>
  <c r="G1698" i="1"/>
  <c r="H1698" i="1" s="1"/>
  <c r="F1698" i="1"/>
  <c r="E1698" i="1"/>
  <c r="G1697" i="1"/>
  <c r="H1697" i="1" s="1"/>
  <c r="F1697" i="1"/>
  <c r="E1697" i="1"/>
  <c r="G1696" i="1"/>
  <c r="H1696" i="1" s="1"/>
  <c r="F1696" i="1"/>
  <c r="E1696" i="1"/>
  <c r="G1695" i="1"/>
  <c r="H1695" i="1" s="1"/>
  <c r="F1695" i="1"/>
  <c r="E1695" i="1"/>
  <c r="G1694" i="1"/>
  <c r="H1694" i="1" s="1"/>
  <c r="F1694" i="1"/>
  <c r="E1694" i="1"/>
  <c r="G1693" i="1"/>
  <c r="H1693" i="1" s="1"/>
  <c r="F1693" i="1"/>
  <c r="E1693" i="1"/>
  <c r="G1692" i="1"/>
  <c r="H1692" i="1" s="1"/>
  <c r="F1692" i="1"/>
  <c r="E1692" i="1"/>
  <c r="G1691" i="1"/>
  <c r="H1691" i="1" s="1"/>
  <c r="F1691" i="1"/>
  <c r="E1691" i="1"/>
  <c r="G1690" i="1"/>
  <c r="H1690" i="1" s="1"/>
  <c r="F1690" i="1"/>
  <c r="E1690" i="1"/>
  <c r="G1689" i="1"/>
  <c r="H1689" i="1" s="1"/>
  <c r="F1689" i="1"/>
  <c r="E1689" i="1"/>
  <c r="G1688" i="1"/>
  <c r="H1688" i="1" s="1"/>
  <c r="F1688" i="1"/>
  <c r="E1688" i="1"/>
  <c r="G1687" i="1"/>
  <c r="H1687" i="1" s="1"/>
  <c r="F1687" i="1"/>
  <c r="E1687" i="1"/>
  <c r="G1686" i="1"/>
  <c r="H1686" i="1" s="1"/>
  <c r="F1686" i="1"/>
  <c r="E1686" i="1"/>
  <c r="G1685" i="1"/>
  <c r="H1685" i="1" s="1"/>
  <c r="F1685" i="1"/>
  <c r="E1685" i="1"/>
  <c r="G1684" i="1"/>
  <c r="H1684" i="1" s="1"/>
  <c r="F1684" i="1"/>
  <c r="E1684" i="1"/>
  <c r="G1683" i="1"/>
  <c r="H1683" i="1" s="1"/>
  <c r="F1683" i="1"/>
  <c r="E1683" i="1"/>
  <c r="G1682" i="1"/>
  <c r="H1682" i="1" s="1"/>
  <c r="F1682" i="1"/>
  <c r="E1682" i="1"/>
  <c r="G1681" i="1"/>
  <c r="H1681" i="1" s="1"/>
  <c r="F1681" i="1"/>
  <c r="E1681" i="1"/>
  <c r="G1680" i="1"/>
  <c r="H1680" i="1" s="1"/>
  <c r="F1680" i="1"/>
  <c r="E1680" i="1"/>
  <c r="G1679" i="1"/>
  <c r="H1679" i="1" s="1"/>
  <c r="F1679" i="1"/>
  <c r="E1679" i="1"/>
  <c r="G1678" i="1"/>
  <c r="H1678" i="1" s="1"/>
  <c r="F1678" i="1"/>
  <c r="E1678" i="1"/>
  <c r="G1677" i="1"/>
  <c r="H1677" i="1" s="1"/>
  <c r="F1677" i="1"/>
  <c r="E1677" i="1"/>
  <c r="G1676" i="1"/>
  <c r="H1676" i="1" s="1"/>
  <c r="F1676" i="1"/>
  <c r="E1676" i="1"/>
  <c r="G1675" i="1"/>
  <c r="H1675" i="1" s="1"/>
  <c r="F1675" i="1"/>
  <c r="E1675" i="1"/>
  <c r="G1674" i="1"/>
  <c r="H1674" i="1" s="1"/>
  <c r="F1674" i="1"/>
  <c r="E1674" i="1"/>
  <c r="G1673" i="1"/>
  <c r="H1673" i="1" s="1"/>
  <c r="F1673" i="1"/>
  <c r="E1673" i="1"/>
  <c r="G1672" i="1"/>
  <c r="H1672" i="1" s="1"/>
  <c r="F1672" i="1"/>
  <c r="E1672" i="1"/>
  <c r="G1671" i="1"/>
  <c r="H1671" i="1" s="1"/>
  <c r="F1671" i="1"/>
  <c r="E1671" i="1"/>
  <c r="G1670" i="1"/>
  <c r="H1670" i="1" s="1"/>
  <c r="F1670" i="1"/>
  <c r="E1670" i="1"/>
  <c r="G1669" i="1"/>
  <c r="H1669" i="1" s="1"/>
  <c r="F1669" i="1"/>
  <c r="E1669" i="1"/>
  <c r="G1668" i="1"/>
  <c r="H1668" i="1" s="1"/>
  <c r="F1668" i="1"/>
  <c r="E1668" i="1"/>
  <c r="G1667" i="1"/>
  <c r="H1667" i="1" s="1"/>
  <c r="F1667" i="1"/>
  <c r="E1667" i="1"/>
  <c r="G1666" i="1"/>
  <c r="H1666" i="1" s="1"/>
  <c r="F1666" i="1"/>
  <c r="E1666" i="1"/>
  <c r="G1665" i="1"/>
  <c r="H1665" i="1" s="1"/>
  <c r="F1665" i="1"/>
  <c r="E1665" i="1"/>
  <c r="G1664" i="1"/>
  <c r="H1664" i="1" s="1"/>
  <c r="F1664" i="1"/>
  <c r="E1664" i="1"/>
  <c r="G1663" i="1"/>
  <c r="H1663" i="1" s="1"/>
  <c r="F1663" i="1"/>
  <c r="E1663" i="1"/>
  <c r="G1662" i="1"/>
  <c r="H1662" i="1" s="1"/>
  <c r="F1662" i="1"/>
  <c r="E1662" i="1"/>
  <c r="G1661" i="1"/>
  <c r="H1661" i="1" s="1"/>
  <c r="F1661" i="1"/>
  <c r="E1661" i="1"/>
  <c r="G1660" i="1"/>
  <c r="H1660" i="1" s="1"/>
  <c r="F1660" i="1"/>
  <c r="E1660" i="1"/>
  <c r="G1659" i="1"/>
  <c r="H1659" i="1" s="1"/>
  <c r="F1659" i="1"/>
  <c r="E1659" i="1"/>
  <c r="G1658" i="1"/>
  <c r="H1658" i="1" s="1"/>
  <c r="F1658" i="1"/>
  <c r="E1658" i="1"/>
  <c r="G1657" i="1"/>
  <c r="H1657" i="1" s="1"/>
  <c r="F1657" i="1"/>
  <c r="E1657" i="1"/>
  <c r="G1656" i="1"/>
  <c r="H1656" i="1" s="1"/>
  <c r="F1656" i="1"/>
  <c r="E1656" i="1"/>
  <c r="G1655" i="1"/>
  <c r="H1655" i="1" s="1"/>
  <c r="F1655" i="1"/>
  <c r="E1655" i="1"/>
  <c r="G1654" i="1"/>
  <c r="H1654" i="1" s="1"/>
  <c r="F1654" i="1"/>
  <c r="E1654" i="1"/>
  <c r="G1653" i="1"/>
  <c r="H1653" i="1" s="1"/>
  <c r="F1653" i="1"/>
  <c r="E1653" i="1"/>
  <c r="G1652" i="1"/>
  <c r="H1652" i="1" s="1"/>
  <c r="F1652" i="1"/>
  <c r="E1652" i="1"/>
  <c r="G1651" i="1"/>
  <c r="H1651" i="1" s="1"/>
  <c r="F1651" i="1"/>
  <c r="E1651" i="1"/>
  <c r="G1650" i="1"/>
  <c r="H1650" i="1" s="1"/>
  <c r="F1650" i="1"/>
  <c r="E1650" i="1"/>
  <c r="G1649" i="1"/>
  <c r="H1649" i="1" s="1"/>
  <c r="F1649" i="1"/>
  <c r="E1649" i="1"/>
  <c r="G1648" i="1"/>
  <c r="H1648" i="1" s="1"/>
  <c r="F1648" i="1"/>
  <c r="E1648" i="1"/>
  <c r="G1647" i="1"/>
  <c r="H1647" i="1" s="1"/>
  <c r="F1647" i="1"/>
  <c r="E1647" i="1"/>
  <c r="G1646" i="1"/>
  <c r="H1646" i="1" s="1"/>
  <c r="F1646" i="1"/>
  <c r="E1646" i="1"/>
  <c r="G1645" i="1"/>
  <c r="H1645" i="1" s="1"/>
  <c r="F1645" i="1"/>
  <c r="E1645" i="1"/>
  <c r="G1644" i="1"/>
  <c r="H1644" i="1" s="1"/>
  <c r="F1644" i="1"/>
  <c r="E1644" i="1"/>
  <c r="G1643" i="1"/>
  <c r="H1643" i="1" s="1"/>
  <c r="F1643" i="1"/>
  <c r="E1643" i="1"/>
  <c r="G1642" i="1"/>
  <c r="H1642" i="1" s="1"/>
  <c r="F1642" i="1"/>
  <c r="E1642" i="1"/>
  <c r="G1641" i="1"/>
  <c r="H1641" i="1" s="1"/>
  <c r="F1641" i="1"/>
  <c r="E1641" i="1"/>
  <c r="G1640" i="1"/>
  <c r="H1640" i="1" s="1"/>
  <c r="F1640" i="1"/>
  <c r="E1640" i="1"/>
  <c r="G1639" i="1"/>
  <c r="H1639" i="1" s="1"/>
  <c r="F1639" i="1"/>
  <c r="E1639" i="1"/>
  <c r="G1638" i="1"/>
  <c r="H1638" i="1" s="1"/>
  <c r="F1638" i="1"/>
  <c r="E1638" i="1"/>
  <c r="G1637" i="1"/>
  <c r="H1637" i="1" s="1"/>
  <c r="F1637" i="1"/>
  <c r="E1637" i="1"/>
  <c r="G1636" i="1"/>
  <c r="H1636" i="1" s="1"/>
  <c r="F1636" i="1"/>
  <c r="E1636" i="1"/>
  <c r="G1635" i="1"/>
  <c r="H1635" i="1" s="1"/>
  <c r="F1635" i="1"/>
  <c r="E1635" i="1"/>
  <c r="G1634" i="1"/>
  <c r="H1634" i="1" s="1"/>
  <c r="F1634" i="1"/>
  <c r="E1634" i="1"/>
  <c r="G1633" i="1"/>
  <c r="H1633" i="1" s="1"/>
  <c r="F1633" i="1"/>
  <c r="E1633" i="1"/>
  <c r="G1632" i="1"/>
  <c r="H1632" i="1" s="1"/>
  <c r="F1632" i="1"/>
  <c r="E1632" i="1"/>
  <c r="G1631" i="1"/>
  <c r="H1631" i="1" s="1"/>
  <c r="F1631" i="1"/>
  <c r="E1631" i="1"/>
  <c r="G1630" i="1"/>
  <c r="H1630" i="1" s="1"/>
  <c r="F1630" i="1"/>
  <c r="E1630" i="1"/>
  <c r="G1629" i="1"/>
  <c r="H1629" i="1" s="1"/>
  <c r="F1629" i="1"/>
  <c r="E1629" i="1"/>
  <c r="G1628" i="1"/>
  <c r="H1628" i="1" s="1"/>
  <c r="F1628" i="1"/>
  <c r="E1628" i="1"/>
  <c r="G1627" i="1"/>
  <c r="H1627" i="1" s="1"/>
  <c r="F1627" i="1"/>
  <c r="E1627" i="1"/>
  <c r="G1626" i="1"/>
  <c r="H1626" i="1" s="1"/>
  <c r="F1626" i="1"/>
  <c r="E1626" i="1"/>
  <c r="G1625" i="1"/>
  <c r="H1625" i="1" s="1"/>
  <c r="F1625" i="1"/>
  <c r="E1625" i="1"/>
  <c r="G1624" i="1"/>
  <c r="H1624" i="1" s="1"/>
  <c r="F1624" i="1"/>
  <c r="E1624" i="1"/>
  <c r="G1623" i="1"/>
  <c r="H1623" i="1" s="1"/>
  <c r="F1623" i="1"/>
  <c r="E1623" i="1"/>
  <c r="G1622" i="1"/>
  <c r="H1622" i="1" s="1"/>
  <c r="F1622" i="1"/>
  <c r="E1622" i="1"/>
  <c r="G1621" i="1"/>
  <c r="H1621" i="1" s="1"/>
  <c r="F1621" i="1"/>
  <c r="E1621" i="1"/>
  <c r="G1620" i="1"/>
  <c r="H1620" i="1" s="1"/>
  <c r="F1620" i="1"/>
  <c r="E1620" i="1"/>
  <c r="G1619" i="1"/>
  <c r="H1619" i="1" s="1"/>
  <c r="F1619" i="1"/>
  <c r="E1619" i="1"/>
  <c r="G1618" i="1"/>
  <c r="H1618" i="1" s="1"/>
  <c r="F1618" i="1"/>
  <c r="E1618" i="1"/>
  <c r="G1617" i="1"/>
  <c r="H1617" i="1" s="1"/>
  <c r="F1617" i="1"/>
  <c r="E1617" i="1"/>
  <c r="G1616" i="1"/>
  <c r="H1616" i="1" s="1"/>
  <c r="F1616" i="1"/>
  <c r="E1616" i="1"/>
  <c r="G1615" i="1"/>
  <c r="H1615" i="1" s="1"/>
  <c r="F1615" i="1"/>
  <c r="E1615" i="1"/>
  <c r="G1614" i="1"/>
  <c r="H1614" i="1" s="1"/>
  <c r="F1614" i="1"/>
  <c r="E1614" i="1"/>
  <c r="G1613" i="1"/>
  <c r="H1613" i="1" s="1"/>
  <c r="F1613" i="1"/>
  <c r="E1613" i="1"/>
  <c r="G1612" i="1"/>
  <c r="H1612" i="1" s="1"/>
  <c r="F1612" i="1"/>
  <c r="E1612" i="1"/>
  <c r="G1611" i="1"/>
  <c r="H1611" i="1" s="1"/>
  <c r="F1611" i="1"/>
  <c r="E1611" i="1"/>
  <c r="G1610" i="1"/>
  <c r="H1610" i="1" s="1"/>
  <c r="F1610" i="1"/>
  <c r="E1610" i="1"/>
  <c r="G1609" i="1"/>
  <c r="H1609" i="1" s="1"/>
  <c r="F1609" i="1"/>
  <c r="E1609" i="1"/>
  <c r="G1608" i="1"/>
  <c r="H1608" i="1" s="1"/>
  <c r="F1608" i="1"/>
  <c r="E1608" i="1"/>
  <c r="G1607" i="1"/>
  <c r="H1607" i="1" s="1"/>
  <c r="F1607" i="1"/>
  <c r="E1607" i="1"/>
  <c r="G1606" i="1"/>
  <c r="H1606" i="1" s="1"/>
  <c r="F1606" i="1"/>
  <c r="E1606" i="1"/>
  <c r="G1605" i="1"/>
  <c r="H1605" i="1" s="1"/>
  <c r="F1605" i="1"/>
  <c r="E1605" i="1"/>
  <c r="G1604" i="1"/>
  <c r="H1604" i="1" s="1"/>
  <c r="F1604" i="1"/>
  <c r="E1604" i="1"/>
  <c r="G1603" i="1"/>
  <c r="H1603" i="1" s="1"/>
  <c r="F1603" i="1"/>
  <c r="E1603" i="1"/>
  <c r="G1602" i="1"/>
  <c r="H1602" i="1" s="1"/>
  <c r="F1602" i="1"/>
  <c r="E1602" i="1"/>
  <c r="G1601" i="1"/>
  <c r="H1601" i="1" s="1"/>
  <c r="F1601" i="1"/>
  <c r="E1601" i="1"/>
  <c r="G1600" i="1"/>
  <c r="H1600" i="1" s="1"/>
  <c r="F1600" i="1"/>
  <c r="E1600" i="1"/>
  <c r="G1599" i="1"/>
  <c r="H1599" i="1" s="1"/>
  <c r="F1599" i="1"/>
  <c r="E1599" i="1"/>
  <c r="G1598" i="1"/>
  <c r="H1598" i="1" s="1"/>
  <c r="F1598" i="1"/>
  <c r="E1598" i="1"/>
  <c r="G1597" i="1"/>
  <c r="H1597" i="1" s="1"/>
  <c r="F1597" i="1"/>
  <c r="E1597" i="1"/>
  <c r="G1596" i="1"/>
  <c r="H1596" i="1" s="1"/>
  <c r="F1596" i="1"/>
  <c r="E1596" i="1"/>
  <c r="G1595" i="1"/>
  <c r="H1595" i="1" s="1"/>
  <c r="F1595" i="1"/>
  <c r="E1595" i="1"/>
  <c r="G1594" i="1"/>
  <c r="H1594" i="1" s="1"/>
  <c r="F1594" i="1"/>
  <c r="E1594" i="1"/>
  <c r="G1593" i="1"/>
  <c r="H1593" i="1" s="1"/>
  <c r="F1593" i="1"/>
  <c r="E1593" i="1"/>
  <c r="G1592" i="1"/>
  <c r="H1592" i="1" s="1"/>
  <c r="F1592" i="1"/>
  <c r="E1592" i="1"/>
  <c r="G1591" i="1"/>
  <c r="H1591" i="1" s="1"/>
  <c r="F1591" i="1"/>
  <c r="E1591" i="1"/>
  <c r="G1590" i="1"/>
  <c r="H1590" i="1" s="1"/>
  <c r="F1590" i="1"/>
  <c r="E1590" i="1"/>
  <c r="G1589" i="1"/>
  <c r="H1589" i="1" s="1"/>
  <c r="F1589" i="1"/>
  <c r="E1589" i="1"/>
  <c r="G1588" i="1"/>
  <c r="H1588" i="1" s="1"/>
  <c r="F1588" i="1"/>
  <c r="E1588" i="1"/>
  <c r="G1587" i="1"/>
  <c r="H1587" i="1" s="1"/>
  <c r="F1587" i="1"/>
  <c r="E1587" i="1"/>
  <c r="G1586" i="1"/>
  <c r="H1586" i="1" s="1"/>
  <c r="F1586" i="1"/>
  <c r="E1586" i="1"/>
  <c r="G1585" i="1"/>
  <c r="H1585" i="1" s="1"/>
  <c r="F1585" i="1"/>
  <c r="E1585" i="1"/>
  <c r="G1584" i="1"/>
  <c r="H1584" i="1" s="1"/>
  <c r="F1584" i="1"/>
  <c r="E1584" i="1"/>
  <c r="G1583" i="1"/>
  <c r="H1583" i="1" s="1"/>
  <c r="F1583" i="1"/>
  <c r="E1583" i="1"/>
  <c r="G1582" i="1"/>
  <c r="H1582" i="1" s="1"/>
  <c r="F1582" i="1"/>
  <c r="E1582" i="1"/>
  <c r="G1581" i="1"/>
  <c r="H1581" i="1" s="1"/>
  <c r="F1581" i="1"/>
  <c r="E1581" i="1"/>
  <c r="G1580" i="1"/>
  <c r="H1580" i="1" s="1"/>
  <c r="F1580" i="1"/>
  <c r="E1580" i="1"/>
  <c r="G1579" i="1"/>
  <c r="H1579" i="1" s="1"/>
  <c r="F1579" i="1"/>
  <c r="E1579" i="1"/>
  <c r="G1578" i="1"/>
  <c r="H1578" i="1" s="1"/>
  <c r="F1578" i="1"/>
  <c r="E1578" i="1"/>
  <c r="G1577" i="1"/>
  <c r="H1577" i="1" s="1"/>
  <c r="F1577" i="1"/>
  <c r="E1577" i="1"/>
  <c r="G1576" i="1"/>
  <c r="H1576" i="1" s="1"/>
  <c r="F1576" i="1"/>
  <c r="E1576" i="1"/>
  <c r="G1575" i="1"/>
  <c r="H1575" i="1" s="1"/>
  <c r="F1575" i="1"/>
  <c r="E1575" i="1"/>
  <c r="G1574" i="1"/>
  <c r="H1574" i="1" s="1"/>
  <c r="F1574" i="1"/>
  <c r="E1574" i="1"/>
  <c r="G1573" i="1"/>
  <c r="H1573" i="1" s="1"/>
  <c r="F1573" i="1"/>
  <c r="E1573" i="1"/>
  <c r="G1572" i="1"/>
  <c r="H1572" i="1" s="1"/>
  <c r="F1572" i="1"/>
  <c r="E1572" i="1"/>
  <c r="G1571" i="1"/>
  <c r="H1571" i="1" s="1"/>
  <c r="F1571" i="1"/>
  <c r="E1571" i="1"/>
  <c r="G1570" i="1"/>
  <c r="H1570" i="1" s="1"/>
  <c r="F1570" i="1"/>
  <c r="E1570" i="1"/>
  <c r="G1569" i="1"/>
  <c r="H1569" i="1" s="1"/>
  <c r="F1569" i="1"/>
  <c r="E1569" i="1"/>
  <c r="G1568" i="1"/>
  <c r="H1568" i="1" s="1"/>
  <c r="F1568" i="1"/>
  <c r="E1568" i="1"/>
  <c r="G1567" i="1"/>
  <c r="H1567" i="1" s="1"/>
  <c r="F1567" i="1"/>
  <c r="E1567" i="1"/>
  <c r="G1566" i="1"/>
  <c r="H1566" i="1" s="1"/>
  <c r="F1566" i="1"/>
  <c r="E1566" i="1"/>
  <c r="G1565" i="1"/>
  <c r="H1565" i="1" s="1"/>
  <c r="F1565" i="1"/>
  <c r="E1565" i="1"/>
  <c r="G1564" i="1"/>
  <c r="H1564" i="1" s="1"/>
  <c r="F1564" i="1"/>
  <c r="E1564" i="1"/>
  <c r="G1563" i="1"/>
  <c r="H1563" i="1" s="1"/>
  <c r="F1563" i="1"/>
  <c r="E1563" i="1"/>
  <c r="G1562" i="1"/>
  <c r="H1562" i="1" s="1"/>
  <c r="F1562" i="1"/>
  <c r="E1562" i="1"/>
  <c r="G1561" i="1"/>
  <c r="H1561" i="1" s="1"/>
  <c r="F1561" i="1"/>
  <c r="E1561" i="1"/>
  <c r="G1560" i="1"/>
  <c r="H1560" i="1" s="1"/>
  <c r="F1560" i="1"/>
  <c r="E1560" i="1"/>
  <c r="G1559" i="1"/>
  <c r="H1559" i="1" s="1"/>
  <c r="F1559" i="1"/>
  <c r="E1559" i="1"/>
  <c r="G1558" i="1"/>
  <c r="H1558" i="1" s="1"/>
  <c r="F1558" i="1"/>
  <c r="E1558" i="1"/>
  <c r="G1557" i="1"/>
  <c r="H1557" i="1" s="1"/>
  <c r="F1557" i="1"/>
  <c r="E1557" i="1"/>
  <c r="G1556" i="1"/>
  <c r="H1556" i="1" s="1"/>
  <c r="F1556" i="1"/>
  <c r="E1556" i="1"/>
  <c r="G1555" i="1"/>
  <c r="H1555" i="1" s="1"/>
  <c r="F1555" i="1"/>
  <c r="E1555" i="1"/>
  <c r="G1554" i="1"/>
  <c r="H1554" i="1" s="1"/>
  <c r="F1554" i="1"/>
  <c r="E1554" i="1"/>
  <c r="G1553" i="1"/>
  <c r="H1553" i="1" s="1"/>
  <c r="F1553" i="1"/>
  <c r="E1553" i="1"/>
  <c r="G1552" i="1"/>
  <c r="H1552" i="1" s="1"/>
  <c r="F1552" i="1"/>
  <c r="E1552" i="1"/>
  <c r="G1551" i="1"/>
  <c r="H1551" i="1" s="1"/>
  <c r="F1551" i="1"/>
  <c r="E1551" i="1"/>
  <c r="G1550" i="1"/>
  <c r="H1550" i="1" s="1"/>
  <c r="F1550" i="1"/>
  <c r="E1550" i="1"/>
  <c r="G1549" i="1"/>
  <c r="H1549" i="1" s="1"/>
  <c r="F1549" i="1"/>
  <c r="E1549" i="1"/>
  <c r="G1548" i="1"/>
  <c r="H1548" i="1" s="1"/>
  <c r="F1548" i="1"/>
  <c r="E1548" i="1"/>
  <c r="G1547" i="1"/>
  <c r="H1547" i="1" s="1"/>
  <c r="F1547" i="1"/>
  <c r="E1547" i="1"/>
  <c r="G1546" i="1"/>
  <c r="H1546" i="1" s="1"/>
  <c r="F1546" i="1"/>
  <c r="E1546" i="1"/>
  <c r="G1545" i="1"/>
  <c r="H1545" i="1" s="1"/>
  <c r="F1545" i="1"/>
  <c r="E1545" i="1"/>
  <c r="G1544" i="1"/>
  <c r="H1544" i="1" s="1"/>
  <c r="F1544" i="1"/>
  <c r="E1544" i="1"/>
  <c r="G1543" i="1"/>
  <c r="H1543" i="1" s="1"/>
  <c r="F1543" i="1"/>
  <c r="E1543" i="1"/>
  <c r="G1542" i="1"/>
  <c r="H1542" i="1" s="1"/>
  <c r="F1542" i="1"/>
  <c r="E1542" i="1"/>
  <c r="G1541" i="1"/>
  <c r="H1541" i="1" s="1"/>
  <c r="F1541" i="1"/>
  <c r="E1541" i="1"/>
  <c r="G1540" i="1"/>
  <c r="H1540" i="1" s="1"/>
  <c r="F1540" i="1"/>
  <c r="E1540" i="1"/>
  <c r="G1539" i="1"/>
  <c r="H1539" i="1" s="1"/>
  <c r="F1539" i="1"/>
  <c r="E1539" i="1"/>
  <c r="G1538" i="1"/>
  <c r="H1538" i="1" s="1"/>
  <c r="F1538" i="1"/>
  <c r="E1538" i="1"/>
  <c r="G1537" i="1"/>
  <c r="H1537" i="1" s="1"/>
  <c r="F1537" i="1"/>
  <c r="E1537" i="1"/>
  <c r="G1536" i="1"/>
  <c r="H1536" i="1" s="1"/>
  <c r="F1536" i="1"/>
  <c r="E1536" i="1"/>
  <c r="G1535" i="1"/>
  <c r="H1535" i="1" s="1"/>
  <c r="F1535" i="1"/>
  <c r="E1535" i="1"/>
  <c r="G1534" i="1"/>
  <c r="H1534" i="1" s="1"/>
  <c r="F1534" i="1"/>
  <c r="E1534" i="1"/>
  <c r="G1533" i="1"/>
  <c r="H1533" i="1" s="1"/>
  <c r="F1533" i="1"/>
  <c r="E1533" i="1"/>
  <c r="G1532" i="1"/>
  <c r="H1532" i="1" s="1"/>
  <c r="F1532" i="1"/>
  <c r="E1532" i="1"/>
  <c r="G1531" i="1"/>
  <c r="H1531" i="1" s="1"/>
  <c r="F1531" i="1"/>
  <c r="E1531" i="1"/>
  <c r="G1530" i="1"/>
  <c r="H1530" i="1" s="1"/>
  <c r="F1530" i="1"/>
  <c r="E1530" i="1"/>
  <c r="G1529" i="1"/>
  <c r="H1529" i="1" s="1"/>
  <c r="F1529" i="1"/>
  <c r="E1529" i="1"/>
  <c r="G1528" i="1"/>
  <c r="H1528" i="1" s="1"/>
  <c r="F1528" i="1"/>
  <c r="E1528" i="1"/>
  <c r="G1527" i="1"/>
  <c r="H1527" i="1" s="1"/>
  <c r="F1527" i="1"/>
  <c r="E1527" i="1"/>
  <c r="G1526" i="1"/>
  <c r="H1526" i="1" s="1"/>
  <c r="F1526" i="1"/>
  <c r="E1526" i="1"/>
  <c r="G1525" i="1"/>
  <c r="H1525" i="1" s="1"/>
  <c r="F1525" i="1"/>
  <c r="E1525" i="1"/>
  <c r="G1524" i="1"/>
  <c r="H1524" i="1" s="1"/>
  <c r="F1524" i="1"/>
  <c r="E1524" i="1"/>
  <c r="G1523" i="1"/>
  <c r="H1523" i="1" s="1"/>
  <c r="F1523" i="1"/>
  <c r="E1523" i="1"/>
  <c r="G1522" i="1"/>
  <c r="H1522" i="1" s="1"/>
  <c r="F1522" i="1"/>
  <c r="E1522" i="1"/>
  <c r="G1521" i="1"/>
  <c r="H1521" i="1" s="1"/>
  <c r="F1521" i="1"/>
  <c r="E1521" i="1"/>
  <c r="G1520" i="1"/>
  <c r="H1520" i="1" s="1"/>
  <c r="F1520" i="1"/>
  <c r="E1520" i="1"/>
  <c r="G1519" i="1"/>
  <c r="H1519" i="1" s="1"/>
  <c r="F1519" i="1"/>
  <c r="E1519" i="1"/>
  <c r="G1518" i="1"/>
  <c r="H1518" i="1" s="1"/>
  <c r="F1518" i="1"/>
  <c r="E1518" i="1"/>
  <c r="G1517" i="1"/>
  <c r="H1517" i="1" s="1"/>
  <c r="F1517" i="1"/>
  <c r="E1517" i="1"/>
  <c r="G1516" i="1"/>
  <c r="H1516" i="1" s="1"/>
  <c r="F1516" i="1"/>
  <c r="E1516" i="1"/>
  <c r="G1515" i="1"/>
  <c r="H1515" i="1" s="1"/>
  <c r="F1515" i="1"/>
  <c r="E1515" i="1"/>
  <c r="G1514" i="1"/>
  <c r="H1514" i="1" s="1"/>
  <c r="F1514" i="1"/>
  <c r="E1514" i="1"/>
  <c r="G1513" i="1"/>
  <c r="H1513" i="1" s="1"/>
  <c r="F1513" i="1"/>
  <c r="E1513" i="1"/>
  <c r="G1512" i="1"/>
  <c r="H1512" i="1" s="1"/>
  <c r="F1512" i="1"/>
  <c r="E1512" i="1"/>
  <c r="G1511" i="1"/>
  <c r="H1511" i="1" s="1"/>
  <c r="F1511" i="1"/>
  <c r="E1511" i="1"/>
  <c r="G1510" i="1"/>
  <c r="H1510" i="1" s="1"/>
  <c r="F1510" i="1"/>
  <c r="E1510" i="1"/>
  <c r="G1509" i="1"/>
  <c r="H1509" i="1" s="1"/>
  <c r="F1509" i="1"/>
  <c r="E1509" i="1"/>
  <c r="G1508" i="1"/>
  <c r="H1508" i="1" s="1"/>
  <c r="F1508" i="1"/>
  <c r="E1508" i="1"/>
  <c r="G1507" i="1"/>
  <c r="H1507" i="1" s="1"/>
  <c r="F1507" i="1"/>
  <c r="E1507" i="1"/>
  <c r="G1506" i="1"/>
  <c r="H1506" i="1" s="1"/>
  <c r="F1506" i="1"/>
  <c r="E1506" i="1"/>
  <c r="G1505" i="1"/>
  <c r="H1505" i="1" s="1"/>
  <c r="F1505" i="1"/>
  <c r="E1505" i="1"/>
  <c r="G1504" i="1"/>
  <c r="H1504" i="1" s="1"/>
  <c r="F1504" i="1"/>
  <c r="E1504" i="1"/>
  <c r="G1503" i="1"/>
  <c r="H1503" i="1" s="1"/>
  <c r="F1503" i="1"/>
  <c r="E1503" i="1"/>
  <c r="G1502" i="1"/>
  <c r="H1502" i="1" s="1"/>
  <c r="F1502" i="1"/>
  <c r="E1502" i="1"/>
  <c r="G1501" i="1"/>
  <c r="H1501" i="1" s="1"/>
  <c r="F1501" i="1"/>
  <c r="E1501" i="1"/>
  <c r="G1500" i="1"/>
  <c r="H1500" i="1" s="1"/>
  <c r="F1500" i="1"/>
  <c r="E1500" i="1"/>
  <c r="G1499" i="1"/>
  <c r="H1499" i="1" s="1"/>
  <c r="F1499" i="1"/>
  <c r="E1499" i="1"/>
  <c r="G1498" i="1"/>
  <c r="H1498" i="1" s="1"/>
  <c r="F1498" i="1"/>
  <c r="E1498" i="1"/>
  <c r="G1497" i="1"/>
  <c r="H1497" i="1" s="1"/>
  <c r="F1497" i="1"/>
  <c r="E1497" i="1"/>
  <c r="G1496" i="1"/>
  <c r="H1496" i="1" s="1"/>
  <c r="F1496" i="1"/>
  <c r="E1496" i="1"/>
  <c r="G1495" i="1"/>
  <c r="H1495" i="1" s="1"/>
  <c r="F1495" i="1"/>
  <c r="E1495" i="1"/>
  <c r="G1494" i="1"/>
  <c r="H1494" i="1" s="1"/>
  <c r="F1494" i="1"/>
  <c r="E1494" i="1"/>
  <c r="G1493" i="1"/>
  <c r="H1493" i="1" s="1"/>
  <c r="F1493" i="1"/>
  <c r="E1493" i="1"/>
  <c r="G1492" i="1"/>
  <c r="H1492" i="1" s="1"/>
  <c r="F1492" i="1"/>
  <c r="E1492" i="1"/>
  <c r="G1491" i="1"/>
  <c r="H1491" i="1" s="1"/>
  <c r="F1491" i="1"/>
  <c r="E1491" i="1"/>
  <c r="G1490" i="1"/>
  <c r="H1490" i="1" s="1"/>
  <c r="F1490" i="1"/>
  <c r="E1490" i="1"/>
  <c r="G1489" i="1"/>
  <c r="H1489" i="1" s="1"/>
  <c r="F1489" i="1"/>
  <c r="E1489" i="1"/>
  <c r="G1488" i="1"/>
  <c r="H1488" i="1" s="1"/>
  <c r="F1488" i="1"/>
  <c r="E1488" i="1"/>
  <c r="G1487" i="1"/>
  <c r="H1487" i="1" s="1"/>
  <c r="F1487" i="1"/>
  <c r="E1487" i="1"/>
  <c r="G1486" i="1"/>
  <c r="H1486" i="1" s="1"/>
  <c r="F1486" i="1"/>
  <c r="E1486" i="1"/>
  <c r="G1485" i="1"/>
  <c r="H1485" i="1" s="1"/>
  <c r="F1485" i="1"/>
  <c r="E1485" i="1"/>
  <c r="G1484" i="1"/>
  <c r="H1484" i="1" s="1"/>
  <c r="F1484" i="1"/>
  <c r="E1484" i="1"/>
  <c r="G1483" i="1"/>
  <c r="H1483" i="1" s="1"/>
  <c r="F1483" i="1"/>
  <c r="E1483" i="1"/>
  <c r="G1482" i="1"/>
  <c r="H1482" i="1" s="1"/>
  <c r="F1482" i="1"/>
  <c r="E1482" i="1"/>
  <c r="G1481" i="1"/>
  <c r="H1481" i="1" s="1"/>
  <c r="F1481" i="1"/>
  <c r="E1481" i="1"/>
  <c r="G1480" i="1"/>
  <c r="H1480" i="1" s="1"/>
  <c r="F1480" i="1"/>
  <c r="E1480" i="1"/>
  <c r="G1479" i="1"/>
  <c r="H1479" i="1" s="1"/>
  <c r="F1479" i="1"/>
  <c r="E1479" i="1"/>
  <c r="G1478" i="1"/>
  <c r="H1478" i="1" s="1"/>
  <c r="F1478" i="1"/>
  <c r="E1478" i="1"/>
  <c r="G1477" i="1"/>
  <c r="H1477" i="1" s="1"/>
  <c r="F1477" i="1"/>
  <c r="E1477" i="1"/>
  <c r="G1476" i="1"/>
  <c r="H1476" i="1" s="1"/>
  <c r="F1476" i="1"/>
  <c r="E1476" i="1"/>
  <c r="G1475" i="1"/>
  <c r="H1475" i="1" s="1"/>
  <c r="F1475" i="1"/>
  <c r="E1475" i="1"/>
  <c r="G1474" i="1"/>
  <c r="H1474" i="1" s="1"/>
  <c r="F1474" i="1"/>
  <c r="E1474" i="1"/>
  <c r="G1473" i="1"/>
  <c r="H1473" i="1" s="1"/>
  <c r="F1473" i="1"/>
  <c r="E1473" i="1"/>
  <c r="G1472" i="1"/>
  <c r="H1472" i="1" s="1"/>
  <c r="F1472" i="1"/>
  <c r="E1472" i="1"/>
  <c r="G1471" i="1"/>
  <c r="H1471" i="1" s="1"/>
  <c r="F1471" i="1"/>
  <c r="E1471" i="1"/>
  <c r="G1470" i="1"/>
  <c r="H1470" i="1" s="1"/>
  <c r="F1470" i="1"/>
  <c r="E1470" i="1"/>
  <c r="G1469" i="1"/>
  <c r="H1469" i="1" s="1"/>
  <c r="F1469" i="1"/>
  <c r="E1469" i="1"/>
  <c r="G1468" i="1"/>
  <c r="H1468" i="1" s="1"/>
  <c r="F1468" i="1"/>
  <c r="E1468" i="1"/>
  <c r="G1467" i="1"/>
  <c r="H1467" i="1" s="1"/>
  <c r="F1467" i="1"/>
  <c r="E1467" i="1"/>
  <c r="G1466" i="1"/>
  <c r="H1466" i="1" s="1"/>
  <c r="F1466" i="1"/>
  <c r="E1466" i="1"/>
  <c r="G1465" i="1"/>
  <c r="H1465" i="1" s="1"/>
  <c r="F1465" i="1"/>
  <c r="E1465" i="1"/>
  <c r="G1464" i="1"/>
  <c r="H1464" i="1" s="1"/>
  <c r="F1464" i="1"/>
  <c r="E1464" i="1"/>
  <c r="G1463" i="1"/>
  <c r="H1463" i="1" s="1"/>
  <c r="F1463" i="1"/>
  <c r="E1463" i="1"/>
  <c r="G1462" i="1"/>
  <c r="H1462" i="1" s="1"/>
  <c r="F1462" i="1"/>
  <c r="E1462" i="1"/>
  <c r="G1461" i="1"/>
  <c r="H1461" i="1" s="1"/>
  <c r="F1461" i="1"/>
  <c r="E1461" i="1"/>
  <c r="G1460" i="1"/>
  <c r="H1460" i="1" s="1"/>
  <c r="F1460" i="1"/>
  <c r="E1460" i="1"/>
  <c r="G1459" i="1"/>
  <c r="H1459" i="1" s="1"/>
  <c r="F1459" i="1"/>
  <c r="E1459" i="1"/>
  <c r="G1458" i="1"/>
  <c r="H1458" i="1" s="1"/>
  <c r="F1458" i="1"/>
  <c r="E1458" i="1"/>
  <c r="G1457" i="1"/>
  <c r="H1457" i="1" s="1"/>
  <c r="F1457" i="1"/>
  <c r="E1457" i="1"/>
  <c r="G1456" i="1"/>
  <c r="H1456" i="1" s="1"/>
  <c r="F1456" i="1"/>
  <c r="E1456" i="1"/>
  <c r="G1455" i="1"/>
  <c r="H1455" i="1" s="1"/>
  <c r="F1455" i="1"/>
  <c r="E1455" i="1"/>
  <c r="G1454" i="1"/>
  <c r="H1454" i="1" s="1"/>
  <c r="F1454" i="1"/>
  <c r="E1454" i="1"/>
  <c r="G1453" i="1"/>
  <c r="H1453" i="1" s="1"/>
  <c r="F1453" i="1"/>
  <c r="E1453" i="1"/>
  <c r="G1452" i="1"/>
  <c r="H1452" i="1" s="1"/>
  <c r="F1452" i="1"/>
  <c r="E1452" i="1"/>
  <c r="G1451" i="1"/>
  <c r="H1451" i="1" s="1"/>
  <c r="F1451" i="1"/>
  <c r="E1451" i="1"/>
  <c r="G1450" i="1"/>
  <c r="H1450" i="1" s="1"/>
  <c r="F1450" i="1"/>
  <c r="E1450" i="1"/>
  <c r="G1449" i="1"/>
  <c r="H1449" i="1" s="1"/>
  <c r="F1449" i="1"/>
  <c r="E1449" i="1"/>
  <c r="G1448" i="1"/>
  <c r="H1448" i="1" s="1"/>
  <c r="F1448" i="1"/>
  <c r="E1448" i="1"/>
  <c r="G1447" i="1"/>
  <c r="H1447" i="1" s="1"/>
  <c r="F1447" i="1"/>
  <c r="E1447" i="1"/>
  <c r="G1446" i="1"/>
  <c r="H1446" i="1" s="1"/>
  <c r="F1446" i="1"/>
  <c r="E1446" i="1"/>
  <c r="G1445" i="1"/>
  <c r="H1445" i="1" s="1"/>
  <c r="F1445" i="1"/>
  <c r="E1445" i="1"/>
  <c r="G1444" i="1"/>
  <c r="H1444" i="1" s="1"/>
  <c r="F1444" i="1"/>
  <c r="E1444" i="1"/>
  <c r="G1443" i="1"/>
  <c r="H1443" i="1" s="1"/>
  <c r="F1443" i="1"/>
  <c r="E1443" i="1"/>
  <c r="G1442" i="1"/>
  <c r="H1442" i="1" s="1"/>
  <c r="F1442" i="1"/>
  <c r="E1442" i="1"/>
  <c r="G1441" i="1"/>
  <c r="H1441" i="1" s="1"/>
  <c r="F1441" i="1"/>
  <c r="E1441" i="1"/>
  <c r="G1440" i="1"/>
  <c r="H1440" i="1" s="1"/>
  <c r="F1440" i="1"/>
  <c r="E1440" i="1"/>
  <c r="G1439" i="1"/>
  <c r="H1439" i="1" s="1"/>
  <c r="F1439" i="1"/>
  <c r="E1439" i="1"/>
  <c r="G1438" i="1"/>
  <c r="H1438" i="1" s="1"/>
  <c r="F1438" i="1"/>
  <c r="E1438" i="1"/>
  <c r="G1437" i="1"/>
  <c r="H1437" i="1" s="1"/>
  <c r="F1437" i="1"/>
  <c r="E1437" i="1"/>
  <c r="G1436" i="1"/>
  <c r="H1436" i="1" s="1"/>
  <c r="F1436" i="1"/>
  <c r="E1436" i="1"/>
  <c r="G1435" i="1"/>
  <c r="H1435" i="1" s="1"/>
  <c r="F1435" i="1"/>
  <c r="E1435" i="1"/>
  <c r="G1434" i="1"/>
  <c r="H1434" i="1" s="1"/>
  <c r="F1434" i="1"/>
  <c r="E1434" i="1"/>
  <c r="G1433" i="1"/>
  <c r="H1433" i="1" s="1"/>
  <c r="F1433" i="1"/>
  <c r="E1433" i="1"/>
  <c r="G1432" i="1"/>
  <c r="H1432" i="1" s="1"/>
  <c r="F1432" i="1"/>
  <c r="E1432" i="1"/>
  <c r="G1431" i="1"/>
  <c r="H1431" i="1" s="1"/>
  <c r="F1431" i="1"/>
  <c r="E1431" i="1"/>
  <c r="G1430" i="1"/>
  <c r="H1430" i="1" s="1"/>
  <c r="F1430" i="1"/>
  <c r="E1430" i="1"/>
  <c r="G1429" i="1"/>
  <c r="H1429" i="1" s="1"/>
  <c r="F1429" i="1"/>
  <c r="E1429" i="1"/>
  <c r="G1428" i="1"/>
  <c r="H1428" i="1" s="1"/>
  <c r="F1428" i="1"/>
  <c r="E1428" i="1"/>
  <c r="G1427" i="1"/>
  <c r="H1427" i="1" s="1"/>
  <c r="F1427" i="1"/>
  <c r="E1427" i="1"/>
  <c r="G1426" i="1"/>
  <c r="H1426" i="1" s="1"/>
  <c r="F1426" i="1"/>
  <c r="E1426" i="1"/>
  <c r="G1425" i="1"/>
  <c r="H1425" i="1" s="1"/>
  <c r="F1425" i="1"/>
  <c r="E1425" i="1"/>
  <c r="G1424" i="1"/>
  <c r="H1424" i="1" s="1"/>
  <c r="F1424" i="1"/>
  <c r="E1424" i="1"/>
  <c r="G1423" i="1"/>
  <c r="H1423" i="1" s="1"/>
  <c r="F1423" i="1"/>
  <c r="E1423" i="1"/>
  <c r="G1422" i="1"/>
  <c r="H1422" i="1" s="1"/>
  <c r="F1422" i="1"/>
  <c r="E1422" i="1"/>
  <c r="G1421" i="1"/>
  <c r="H1421" i="1" s="1"/>
  <c r="F1421" i="1"/>
  <c r="E1421" i="1"/>
  <c r="G1420" i="1"/>
  <c r="H1420" i="1" s="1"/>
  <c r="F1420" i="1"/>
  <c r="E1420" i="1"/>
  <c r="G1419" i="1"/>
  <c r="H1419" i="1" s="1"/>
  <c r="F1419" i="1"/>
  <c r="E1419" i="1"/>
  <c r="G1418" i="1"/>
  <c r="H1418" i="1" s="1"/>
  <c r="F1418" i="1"/>
  <c r="E1418" i="1"/>
  <c r="G1417" i="1"/>
  <c r="H1417" i="1" s="1"/>
  <c r="F1417" i="1"/>
  <c r="E1417" i="1"/>
  <c r="G1416" i="1"/>
  <c r="H1416" i="1" s="1"/>
  <c r="F1416" i="1"/>
  <c r="E1416" i="1"/>
  <c r="G1415" i="1"/>
  <c r="H1415" i="1" s="1"/>
  <c r="F1415" i="1"/>
  <c r="E1415" i="1"/>
  <c r="G1414" i="1"/>
  <c r="H1414" i="1" s="1"/>
  <c r="F1414" i="1"/>
  <c r="E1414" i="1"/>
  <c r="G1413" i="1"/>
  <c r="H1413" i="1" s="1"/>
  <c r="F1413" i="1"/>
  <c r="E1413" i="1"/>
  <c r="G1412" i="1"/>
  <c r="H1412" i="1" s="1"/>
  <c r="F1412" i="1"/>
  <c r="E1412" i="1"/>
  <c r="G1411" i="1"/>
  <c r="H1411" i="1" s="1"/>
  <c r="F1411" i="1"/>
  <c r="E1411" i="1"/>
  <c r="G1410" i="1"/>
  <c r="H1410" i="1" s="1"/>
  <c r="F1410" i="1"/>
  <c r="E1410" i="1"/>
  <c r="G1409" i="1"/>
  <c r="H1409" i="1" s="1"/>
  <c r="F1409" i="1"/>
  <c r="E1409" i="1"/>
  <c r="G1408" i="1"/>
  <c r="H1408" i="1" s="1"/>
  <c r="F1408" i="1"/>
  <c r="E1408" i="1"/>
  <c r="G1407" i="1"/>
  <c r="H1407" i="1" s="1"/>
  <c r="F1407" i="1"/>
  <c r="E1407" i="1"/>
  <c r="G1406" i="1"/>
  <c r="H1406" i="1" s="1"/>
  <c r="F1406" i="1"/>
  <c r="E1406" i="1"/>
  <c r="G1405" i="1"/>
  <c r="H1405" i="1" s="1"/>
  <c r="F1405" i="1"/>
  <c r="E1405" i="1"/>
  <c r="G1404" i="1"/>
  <c r="H1404" i="1" s="1"/>
  <c r="F1404" i="1"/>
  <c r="E1404" i="1"/>
  <c r="G1403" i="1"/>
  <c r="H1403" i="1" s="1"/>
  <c r="F1403" i="1"/>
  <c r="E1403" i="1"/>
  <c r="G1402" i="1"/>
  <c r="H1402" i="1" s="1"/>
  <c r="F1402" i="1"/>
  <c r="E1402" i="1"/>
  <c r="G1401" i="1"/>
  <c r="H1401" i="1" s="1"/>
  <c r="F1401" i="1"/>
  <c r="E1401" i="1"/>
  <c r="G1400" i="1"/>
  <c r="H1400" i="1" s="1"/>
  <c r="F1400" i="1"/>
  <c r="E1400" i="1"/>
  <c r="G1399" i="1"/>
  <c r="H1399" i="1" s="1"/>
  <c r="F1399" i="1"/>
  <c r="E1399" i="1"/>
  <c r="G1398" i="1"/>
  <c r="H1398" i="1" s="1"/>
  <c r="F1398" i="1"/>
  <c r="E1398" i="1"/>
  <c r="G1397" i="1"/>
  <c r="H1397" i="1" s="1"/>
  <c r="F1397" i="1"/>
  <c r="E1397" i="1"/>
  <c r="G1396" i="1"/>
  <c r="H1396" i="1" s="1"/>
  <c r="F1396" i="1"/>
  <c r="E1396" i="1"/>
  <c r="G1395" i="1"/>
  <c r="H1395" i="1" s="1"/>
  <c r="F1395" i="1"/>
  <c r="E1395" i="1"/>
  <c r="G1394" i="1"/>
  <c r="H1394" i="1" s="1"/>
  <c r="F1394" i="1"/>
  <c r="E1394" i="1"/>
  <c r="G1393" i="1"/>
  <c r="H1393" i="1" s="1"/>
  <c r="F1393" i="1"/>
  <c r="E1393" i="1"/>
  <c r="G1392" i="1"/>
  <c r="H1392" i="1" s="1"/>
  <c r="F1392" i="1"/>
  <c r="E1392" i="1"/>
  <c r="G1391" i="1"/>
  <c r="H1391" i="1" s="1"/>
  <c r="F1391" i="1"/>
  <c r="E1391" i="1"/>
  <c r="G1390" i="1"/>
  <c r="H1390" i="1" s="1"/>
  <c r="F1390" i="1"/>
  <c r="E1390" i="1"/>
  <c r="G1389" i="1"/>
  <c r="H1389" i="1" s="1"/>
  <c r="F1389" i="1"/>
  <c r="E1389" i="1"/>
  <c r="G1388" i="1"/>
  <c r="H1388" i="1" s="1"/>
  <c r="F1388" i="1"/>
  <c r="E1388" i="1"/>
  <c r="G1387" i="1"/>
  <c r="H1387" i="1" s="1"/>
  <c r="F1387" i="1"/>
  <c r="E1387" i="1"/>
  <c r="G1386" i="1"/>
  <c r="H1386" i="1" s="1"/>
  <c r="F1386" i="1"/>
  <c r="E1386" i="1"/>
  <c r="G1385" i="1"/>
  <c r="H1385" i="1" s="1"/>
  <c r="F1385" i="1"/>
  <c r="E1385" i="1"/>
  <c r="G1384" i="1"/>
  <c r="H1384" i="1" s="1"/>
  <c r="F1384" i="1"/>
  <c r="E1384" i="1"/>
  <c r="G1383" i="1"/>
  <c r="H1383" i="1" s="1"/>
  <c r="F1383" i="1"/>
  <c r="E1383" i="1"/>
  <c r="G1382" i="1"/>
  <c r="H1382" i="1" s="1"/>
  <c r="F1382" i="1"/>
  <c r="E1382" i="1"/>
  <c r="G1381" i="1"/>
  <c r="H1381" i="1" s="1"/>
  <c r="F1381" i="1"/>
  <c r="E1381" i="1"/>
  <c r="G1380" i="1"/>
  <c r="H1380" i="1" s="1"/>
  <c r="F1380" i="1"/>
  <c r="E1380" i="1"/>
  <c r="G1379" i="1"/>
  <c r="H1379" i="1" s="1"/>
  <c r="F1379" i="1"/>
  <c r="E1379" i="1"/>
  <c r="G1378" i="1"/>
  <c r="H1378" i="1" s="1"/>
  <c r="F1378" i="1"/>
  <c r="E1378" i="1"/>
  <c r="G1377" i="1"/>
  <c r="H1377" i="1" s="1"/>
  <c r="F1377" i="1"/>
  <c r="E1377" i="1"/>
  <c r="G1376" i="1"/>
  <c r="H1376" i="1" s="1"/>
  <c r="F1376" i="1"/>
  <c r="E1376" i="1"/>
  <c r="G1375" i="1"/>
  <c r="H1375" i="1" s="1"/>
  <c r="F1375" i="1"/>
  <c r="E1375" i="1"/>
  <c r="G1374" i="1"/>
  <c r="H1374" i="1" s="1"/>
  <c r="F1374" i="1"/>
  <c r="E1374" i="1"/>
  <c r="G1373" i="1"/>
  <c r="H1373" i="1" s="1"/>
  <c r="F1373" i="1"/>
  <c r="E1373" i="1"/>
  <c r="G1372" i="1"/>
  <c r="H1372" i="1" s="1"/>
  <c r="F1372" i="1"/>
  <c r="E1372" i="1"/>
  <c r="G1371" i="1"/>
  <c r="H1371" i="1" s="1"/>
  <c r="F1371" i="1"/>
  <c r="E1371" i="1"/>
  <c r="G1370" i="1"/>
  <c r="H1370" i="1" s="1"/>
  <c r="F1370" i="1"/>
  <c r="E1370" i="1"/>
  <c r="G1369" i="1"/>
  <c r="H1369" i="1" s="1"/>
  <c r="F1369" i="1"/>
  <c r="E1369" i="1"/>
  <c r="G1368" i="1"/>
  <c r="H1368" i="1" s="1"/>
  <c r="F1368" i="1"/>
  <c r="E1368" i="1"/>
  <c r="G1367" i="1"/>
  <c r="H1367" i="1" s="1"/>
  <c r="F1367" i="1"/>
  <c r="E1367" i="1"/>
  <c r="G1366" i="1"/>
  <c r="H1366" i="1" s="1"/>
  <c r="F1366" i="1"/>
  <c r="E1366" i="1"/>
  <c r="G1365" i="1"/>
  <c r="H1365" i="1" s="1"/>
  <c r="F1365" i="1"/>
  <c r="E1365" i="1"/>
  <c r="G1364" i="1"/>
  <c r="H1364" i="1" s="1"/>
  <c r="F1364" i="1"/>
  <c r="E1364" i="1"/>
  <c r="G1363" i="1"/>
  <c r="H1363" i="1" s="1"/>
  <c r="F1363" i="1"/>
  <c r="E1363" i="1"/>
  <c r="G1362" i="1"/>
  <c r="H1362" i="1" s="1"/>
  <c r="F1362" i="1"/>
  <c r="E1362" i="1"/>
  <c r="G1361" i="1"/>
  <c r="H1361" i="1" s="1"/>
  <c r="F1361" i="1"/>
  <c r="E1361" i="1"/>
  <c r="G1360" i="1"/>
  <c r="H1360" i="1" s="1"/>
  <c r="F1360" i="1"/>
  <c r="E1360" i="1"/>
  <c r="G1359" i="1"/>
  <c r="H1359" i="1" s="1"/>
  <c r="F1359" i="1"/>
  <c r="E1359" i="1"/>
  <c r="G1358" i="1"/>
  <c r="H1358" i="1" s="1"/>
  <c r="F1358" i="1"/>
  <c r="E1358" i="1"/>
  <c r="G1357" i="1"/>
  <c r="H1357" i="1" s="1"/>
  <c r="F1357" i="1"/>
  <c r="E1357" i="1"/>
  <c r="G1356" i="1"/>
  <c r="H1356" i="1" s="1"/>
  <c r="F1356" i="1"/>
  <c r="E1356" i="1"/>
  <c r="G1355" i="1"/>
  <c r="H1355" i="1" s="1"/>
  <c r="F1355" i="1"/>
  <c r="E1355" i="1"/>
  <c r="G1354" i="1"/>
  <c r="H1354" i="1" s="1"/>
  <c r="F1354" i="1"/>
  <c r="E1354" i="1"/>
  <c r="G1353" i="1"/>
  <c r="H1353" i="1" s="1"/>
  <c r="F1353" i="1"/>
  <c r="E1353" i="1"/>
  <c r="G1352" i="1"/>
  <c r="H1352" i="1" s="1"/>
  <c r="F1352" i="1"/>
  <c r="E1352" i="1"/>
  <c r="G1351" i="1"/>
  <c r="H1351" i="1" s="1"/>
  <c r="F1351" i="1"/>
  <c r="E1351" i="1"/>
  <c r="G1350" i="1"/>
  <c r="H1350" i="1" s="1"/>
  <c r="F1350" i="1"/>
  <c r="E1350" i="1"/>
  <c r="G1349" i="1"/>
  <c r="H1349" i="1" s="1"/>
  <c r="F1349" i="1"/>
  <c r="E1349" i="1"/>
  <c r="G1348" i="1"/>
  <c r="H1348" i="1" s="1"/>
  <c r="F1348" i="1"/>
  <c r="E1348" i="1"/>
  <c r="G1347" i="1"/>
  <c r="H1347" i="1" s="1"/>
  <c r="F1347" i="1"/>
  <c r="E1347" i="1"/>
  <c r="G1346" i="1"/>
  <c r="H1346" i="1" s="1"/>
  <c r="F1346" i="1"/>
  <c r="E1346" i="1"/>
  <c r="G1345" i="1"/>
  <c r="H1345" i="1" s="1"/>
  <c r="F1345" i="1"/>
  <c r="E1345" i="1"/>
  <c r="G1344" i="1"/>
  <c r="H1344" i="1" s="1"/>
  <c r="F1344" i="1"/>
  <c r="E1344" i="1"/>
  <c r="G1343" i="1"/>
  <c r="H1343" i="1" s="1"/>
  <c r="F1343" i="1"/>
  <c r="E1343" i="1"/>
  <c r="G1342" i="1"/>
  <c r="H1342" i="1" s="1"/>
  <c r="F1342" i="1"/>
  <c r="E1342" i="1"/>
  <c r="G1341" i="1"/>
  <c r="H1341" i="1" s="1"/>
  <c r="F1341" i="1"/>
  <c r="E1341" i="1"/>
  <c r="G1340" i="1"/>
  <c r="H1340" i="1" s="1"/>
  <c r="F1340" i="1"/>
  <c r="E1340" i="1"/>
  <c r="G1339" i="1"/>
  <c r="H1339" i="1" s="1"/>
  <c r="F1339" i="1"/>
  <c r="E1339" i="1"/>
  <c r="G1338" i="1"/>
  <c r="H1338" i="1" s="1"/>
  <c r="F1338" i="1"/>
  <c r="E1338" i="1"/>
  <c r="G1337" i="1"/>
  <c r="H1337" i="1" s="1"/>
  <c r="F1337" i="1"/>
  <c r="E1337" i="1"/>
  <c r="G1336" i="1"/>
  <c r="H1336" i="1" s="1"/>
  <c r="F1336" i="1"/>
  <c r="E1336" i="1"/>
  <c r="G1335" i="1"/>
  <c r="H1335" i="1" s="1"/>
  <c r="F1335" i="1"/>
  <c r="E1335" i="1"/>
  <c r="G1334" i="1"/>
  <c r="H1334" i="1" s="1"/>
  <c r="F1334" i="1"/>
  <c r="E1334" i="1"/>
  <c r="G1333" i="1"/>
  <c r="H1333" i="1" s="1"/>
  <c r="F1333" i="1"/>
  <c r="E1333" i="1"/>
  <c r="G1332" i="1"/>
  <c r="H1332" i="1" s="1"/>
  <c r="F1332" i="1"/>
  <c r="E1332" i="1"/>
  <c r="G1331" i="1"/>
  <c r="H1331" i="1" s="1"/>
  <c r="F1331" i="1"/>
  <c r="E1331" i="1"/>
  <c r="G1330" i="1"/>
  <c r="H1330" i="1" s="1"/>
  <c r="F1330" i="1"/>
  <c r="E1330" i="1"/>
  <c r="G1329" i="1"/>
  <c r="H1329" i="1" s="1"/>
  <c r="F1329" i="1"/>
  <c r="E1329" i="1"/>
  <c r="G1328" i="1"/>
  <c r="H1328" i="1" s="1"/>
  <c r="F1328" i="1"/>
  <c r="E1328" i="1"/>
  <c r="G1327" i="1"/>
  <c r="H1327" i="1" s="1"/>
  <c r="F1327" i="1"/>
  <c r="E1327" i="1"/>
  <c r="G1326" i="1"/>
  <c r="H1326" i="1" s="1"/>
  <c r="F1326" i="1"/>
  <c r="E1326" i="1"/>
  <c r="G1325" i="1"/>
  <c r="H1325" i="1" s="1"/>
  <c r="F1325" i="1"/>
  <c r="E1325" i="1"/>
  <c r="G1324" i="1"/>
  <c r="H1324" i="1" s="1"/>
  <c r="F1324" i="1"/>
  <c r="E1324" i="1"/>
  <c r="G1323" i="1"/>
  <c r="H1323" i="1" s="1"/>
  <c r="F1323" i="1"/>
  <c r="E1323" i="1"/>
  <c r="G1322" i="1"/>
  <c r="H1322" i="1" s="1"/>
  <c r="F1322" i="1"/>
  <c r="E1322" i="1"/>
  <c r="G1321" i="1"/>
  <c r="H1321" i="1" s="1"/>
  <c r="F1321" i="1"/>
  <c r="E1321" i="1"/>
  <c r="G1320" i="1"/>
  <c r="H1320" i="1" s="1"/>
  <c r="F1320" i="1"/>
  <c r="E1320" i="1"/>
  <c r="G1319" i="1"/>
  <c r="H1319" i="1" s="1"/>
  <c r="F1319" i="1"/>
  <c r="E1319" i="1"/>
  <c r="G1318" i="1"/>
  <c r="H1318" i="1" s="1"/>
  <c r="F1318" i="1"/>
  <c r="E1318" i="1"/>
  <c r="G1317" i="1"/>
  <c r="H1317" i="1" s="1"/>
  <c r="F1317" i="1"/>
  <c r="E1317" i="1"/>
  <c r="G1316" i="1"/>
  <c r="H1316" i="1" s="1"/>
  <c r="F1316" i="1"/>
  <c r="E1316" i="1"/>
  <c r="G1315" i="1"/>
  <c r="H1315" i="1" s="1"/>
  <c r="F1315" i="1"/>
  <c r="E1315" i="1"/>
  <c r="G1314" i="1"/>
  <c r="H1314" i="1" s="1"/>
  <c r="F1314" i="1"/>
  <c r="E1314" i="1"/>
  <c r="G1313" i="1"/>
  <c r="H1313" i="1" s="1"/>
  <c r="F1313" i="1"/>
  <c r="E1313" i="1"/>
  <c r="G1312" i="1"/>
  <c r="H1312" i="1" s="1"/>
  <c r="F1312" i="1"/>
  <c r="E1312" i="1"/>
  <c r="G1311" i="1"/>
  <c r="H1311" i="1" s="1"/>
  <c r="F1311" i="1"/>
  <c r="E1311" i="1"/>
  <c r="G1310" i="1"/>
  <c r="H1310" i="1" s="1"/>
  <c r="F1310" i="1"/>
  <c r="E1310" i="1"/>
  <c r="G1309" i="1"/>
  <c r="H1309" i="1" s="1"/>
  <c r="F1309" i="1"/>
  <c r="E1309" i="1"/>
  <c r="G1308" i="1"/>
  <c r="H1308" i="1" s="1"/>
  <c r="F1308" i="1"/>
  <c r="E1308" i="1"/>
  <c r="G1307" i="1"/>
  <c r="H1307" i="1" s="1"/>
  <c r="F1307" i="1"/>
  <c r="E1307" i="1"/>
  <c r="G1306" i="1"/>
  <c r="H1306" i="1" s="1"/>
  <c r="F1306" i="1"/>
  <c r="E1306" i="1"/>
  <c r="G1305" i="1"/>
  <c r="H1305" i="1" s="1"/>
  <c r="F1305" i="1"/>
  <c r="E1305" i="1"/>
  <c r="G1304" i="1"/>
  <c r="H1304" i="1" s="1"/>
  <c r="F1304" i="1"/>
  <c r="E1304" i="1"/>
  <c r="G1303" i="1"/>
  <c r="H1303" i="1" s="1"/>
  <c r="F1303" i="1"/>
  <c r="E1303" i="1"/>
  <c r="G1302" i="1"/>
  <c r="H1302" i="1" s="1"/>
  <c r="F1302" i="1"/>
  <c r="E1302" i="1"/>
  <c r="G1301" i="1"/>
  <c r="H1301" i="1" s="1"/>
  <c r="F1301" i="1"/>
  <c r="E1301" i="1"/>
  <c r="G1300" i="1"/>
  <c r="H1300" i="1" s="1"/>
  <c r="F1300" i="1"/>
  <c r="E1300" i="1"/>
  <c r="G1299" i="1"/>
  <c r="H1299" i="1" s="1"/>
  <c r="F1299" i="1"/>
  <c r="E1299" i="1"/>
  <c r="G1298" i="1"/>
  <c r="H1298" i="1" s="1"/>
  <c r="F1298" i="1"/>
  <c r="E1298" i="1"/>
  <c r="G1297" i="1"/>
  <c r="H1297" i="1" s="1"/>
  <c r="F1297" i="1"/>
  <c r="E1297" i="1"/>
  <c r="G1296" i="1"/>
  <c r="H1296" i="1" s="1"/>
  <c r="F1296" i="1"/>
  <c r="E1296" i="1"/>
  <c r="G1295" i="1"/>
  <c r="H1295" i="1" s="1"/>
  <c r="F1295" i="1"/>
  <c r="E1295" i="1"/>
  <c r="G1294" i="1"/>
  <c r="H1294" i="1" s="1"/>
  <c r="F1294" i="1"/>
  <c r="E1294" i="1"/>
  <c r="G1293" i="1"/>
  <c r="H1293" i="1" s="1"/>
  <c r="F1293" i="1"/>
  <c r="E1293" i="1"/>
  <c r="G1292" i="1"/>
  <c r="H1292" i="1" s="1"/>
  <c r="F1292" i="1"/>
  <c r="E1292" i="1"/>
  <c r="G1291" i="1"/>
  <c r="H1291" i="1" s="1"/>
  <c r="F1291" i="1"/>
  <c r="E1291" i="1"/>
  <c r="G1290" i="1"/>
  <c r="H1290" i="1" s="1"/>
  <c r="F1290" i="1"/>
  <c r="E1290" i="1"/>
  <c r="G1289" i="1"/>
  <c r="H1289" i="1" s="1"/>
  <c r="F1289" i="1"/>
  <c r="E1289" i="1"/>
  <c r="G1288" i="1"/>
  <c r="H1288" i="1" s="1"/>
  <c r="F1288" i="1"/>
  <c r="E1288" i="1"/>
  <c r="G1287" i="1"/>
  <c r="H1287" i="1" s="1"/>
  <c r="F1287" i="1"/>
  <c r="E1287" i="1"/>
  <c r="G1286" i="1"/>
  <c r="H1286" i="1" s="1"/>
  <c r="F1286" i="1"/>
  <c r="E1286" i="1"/>
  <c r="G1285" i="1"/>
  <c r="H1285" i="1" s="1"/>
  <c r="F1285" i="1"/>
  <c r="E1285" i="1"/>
  <c r="G1284" i="1"/>
  <c r="H1284" i="1" s="1"/>
  <c r="F1284" i="1"/>
  <c r="E1284" i="1"/>
  <c r="G1283" i="1"/>
  <c r="H1283" i="1" s="1"/>
  <c r="F1283" i="1"/>
  <c r="E1283" i="1"/>
  <c r="G1282" i="1"/>
  <c r="H1282" i="1" s="1"/>
  <c r="F1282" i="1"/>
  <c r="E1282" i="1"/>
  <c r="G1281" i="1"/>
  <c r="H1281" i="1" s="1"/>
  <c r="F1281" i="1"/>
  <c r="E1281" i="1"/>
  <c r="G1280" i="1"/>
  <c r="H1280" i="1" s="1"/>
  <c r="F1280" i="1"/>
  <c r="E1280" i="1"/>
  <c r="G1279" i="1"/>
  <c r="H1279" i="1" s="1"/>
  <c r="F1279" i="1"/>
  <c r="E1279" i="1"/>
  <c r="G1278" i="1"/>
  <c r="H1278" i="1" s="1"/>
  <c r="F1278" i="1"/>
  <c r="E1278" i="1"/>
  <c r="G1277" i="1"/>
  <c r="H1277" i="1" s="1"/>
  <c r="F1277" i="1"/>
  <c r="E1277" i="1"/>
  <c r="G1276" i="1"/>
  <c r="H1276" i="1" s="1"/>
  <c r="F1276" i="1"/>
  <c r="E1276" i="1"/>
  <c r="G1275" i="1"/>
  <c r="H1275" i="1" s="1"/>
  <c r="F1275" i="1"/>
  <c r="E1275" i="1"/>
  <c r="G1274" i="1"/>
  <c r="H1274" i="1" s="1"/>
  <c r="F1274" i="1"/>
  <c r="E1274" i="1"/>
  <c r="G1273" i="1"/>
  <c r="H1273" i="1" s="1"/>
  <c r="F1273" i="1"/>
  <c r="E1273" i="1"/>
  <c r="G1272" i="1"/>
  <c r="H1272" i="1" s="1"/>
  <c r="F1272" i="1"/>
  <c r="E1272" i="1"/>
  <c r="G1271" i="1"/>
  <c r="H1271" i="1" s="1"/>
  <c r="F1271" i="1"/>
  <c r="E1271" i="1"/>
  <c r="G1270" i="1"/>
  <c r="H1270" i="1" s="1"/>
  <c r="F1270" i="1"/>
  <c r="E1270" i="1"/>
  <c r="G1269" i="1"/>
  <c r="H1269" i="1" s="1"/>
  <c r="F1269" i="1"/>
  <c r="E1269" i="1"/>
  <c r="G1268" i="1"/>
  <c r="H1268" i="1" s="1"/>
  <c r="F1268" i="1"/>
  <c r="E1268" i="1"/>
  <c r="G1267" i="1"/>
  <c r="H1267" i="1" s="1"/>
  <c r="F1267" i="1"/>
  <c r="E1267" i="1"/>
  <c r="G1266" i="1"/>
  <c r="H1266" i="1" s="1"/>
  <c r="F1266" i="1"/>
  <c r="E1266" i="1"/>
  <c r="G1265" i="1"/>
  <c r="H1265" i="1" s="1"/>
  <c r="F1265" i="1"/>
  <c r="E1265" i="1"/>
  <c r="G1264" i="1"/>
  <c r="H1264" i="1" s="1"/>
  <c r="F1264" i="1"/>
  <c r="E1264" i="1"/>
  <c r="G1263" i="1"/>
  <c r="H1263" i="1" s="1"/>
  <c r="F1263" i="1"/>
  <c r="E1263" i="1"/>
  <c r="G1262" i="1"/>
  <c r="H1262" i="1" s="1"/>
  <c r="F1262" i="1"/>
  <c r="E1262" i="1"/>
  <c r="G1261" i="1"/>
  <c r="H1261" i="1" s="1"/>
  <c r="F1261" i="1"/>
  <c r="E1261" i="1"/>
  <c r="G1260" i="1"/>
  <c r="H1260" i="1" s="1"/>
  <c r="F1260" i="1"/>
  <c r="E1260" i="1"/>
  <c r="G1259" i="1"/>
  <c r="H1259" i="1" s="1"/>
  <c r="F1259" i="1"/>
  <c r="E1259" i="1"/>
  <c r="G1258" i="1"/>
  <c r="H1258" i="1" s="1"/>
  <c r="F1258" i="1"/>
  <c r="E1258" i="1"/>
  <c r="G1257" i="1"/>
  <c r="H1257" i="1" s="1"/>
  <c r="F1257" i="1"/>
  <c r="E1257" i="1"/>
  <c r="G1256" i="1"/>
  <c r="H1256" i="1" s="1"/>
  <c r="F1256" i="1"/>
  <c r="E1256" i="1"/>
  <c r="G1255" i="1"/>
  <c r="H1255" i="1" s="1"/>
  <c r="F1255" i="1"/>
  <c r="E1255" i="1"/>
  <c r="G1254" i="1"/>
  <c r="H1254" i="1" s="1"/>
  <c r="F1254" i="1"/>
  <c r="E1254" i="1"/>
  <c r="G1253" i="1"/>
  <c r="H1253" i="1" s="1"/>
  <c r="F1253" i="1"/>
  <c r="E1253" i="1"/>
  <c r="G1252" i="1"/>
  <c r="H1252" i="1" s="1"/>
  <c r="F1252" i="1"/>
  <c r="E1252" i="1"/>
  <c r="G1251" i="1"/>
  <c r="H1251" i="1" s="1"/>
  <c r="F1251" i="1"/>
  <c r="E1251" i="1"/>
  <c r="G1250" i="1"/>
  <c r="H1250" i="1" s="1"/>
  <c r="F1250" i="1"/>
  <c r="E1250" i="1"/>
  <c r="G1249" i="1"/>
  <c r="H1249" i="1" s="1"/>
  <c r="F1249" i="1"/>
  <c r="E1249" i="1"/>
  <c r="G1248" i="1"/>
  <c r="H1248" i="1" s="1"/>
  <c r="F1248" i="1"/>
  <c r="E1248" i="1"/>
  <c r="G1247" i="1"/>
  <c r="H1247" i="1" s="1"/>
  <c r="F1247" i="1"/>
  <c r="E1247" i="1"/>
  <c r="G1246" i="1"/>
  <c r="H1246" i="1" s="1"/>
  <c r="F1246" i="1"/>
  <c r="E1246" i="1"/>
  <c r="G1245" i="1"/>
  <c r="H1245" i="1" s="1"/>
  <c r="F1245" i="1"/>
  <c r="E1245" i="1"/>
  <c r="G1244" i="1"/>
  <c r="H1244" i="1" s="1"/>
  <c r="F1244" i="1"/>
  <c r="E1244" i="1"/>
  <c r="G1243" i="1"/>
  <c r="H1243" i="1" s="1"/>
  <c r="F1243" i="1"/>
  <c r="E1243" i="1"/>
  <c r="G1242" i="1"/>
  <c r="H1242" i="1" s="1"/>
  <c r="F1242" i="1"/>
  <c r="E1242" i="1"/>
  <c r="G1241" i="1"/>
  <c r="H1241" i="1" s="1"/>
  <c r="F1241" i="1"/>
  <c r="E1241" i="1"/>
  <c r="G1240" i="1"/>
  <c r="H1240" i="1" s="1"/>
  <c r="F1240" i="1"/>
  <c r="E1240" i="1"/>
  <c r="G1239" i="1"/>
  <c r="H1239" i="1" s="1"/>
  <c r="F1239" i="1"/>
  <c r="E1239" i="1"/>
  <c r="G1238" i="1"/>
  <c r="H1238" i="1" s="1"/>
  <c r="F1238" i="1"/>
  <c r="E1238" i="1"/>
  <c r="G1237" i="1"/>
  <c r="H1237" i="1" s="1"/>
  <c r="F1237" i="1"/>
  <c r="E1237" i="1"/>
  <c r="G1236" i="1"/>
  <c r="H1236" i="1" s="1"/>
  <c r="F1236" i="1"/>
  <c r="E1236" i="1"/>
  <c r="G1235" i="1"/>
  <c r="H1235" i="1" s="1"/>
  <c r="F1235" i="1"/>
  <c r="E1235" i="1"/>
  <c r="G1234" i="1"/>
  <c r="H1234" i="1" s="1"/>
  <c r="F1234" i="1"/>
  <c r="E1234" i="1"/>
  <c r="G1233" i="1"/>
  <c r="H1233" i="1" s="1"/>
  <c r="F1233" i="1"/>
  <c r="E1233" i="1"/>
  <c r="G1232" i="1"/>
  <c r="H1232" i="1" s="1"/>
  <c r="F1232" i="1"/>
  <c r="E1232" i="1"/>
  <c r="G1231" i="1"/>
  <c r="H1231" i="1" s="1"/>
  <c r="F1231" i="1"/>
  <c r="E1231" i="1"/>
  <c r="G1230" i="1"/>
  <c r="H1230" i="1" s="1"/>
  <c r="F1230" i="1"/>
  <c r="E1230" i="1"/>
  <c r="G1229" i="1"/>
  <c r="H1229" i="1" s="1"/>
  <c r="F1229" i="1"/>
  <c r="E1229" i="1"/>
  <c r="G1228" i="1"/>
  <c r="H1228" i="1" s="1"/>
  <c r="F1228" i="1"/>
  <c r="E1228" i="1"/>
  <c r="G1227" i="1"/>
  <c r="H1227" i="1" s="1"/>
  <c r="F1227" i="1"/>
  <c r="E1227" i="1"/>
  <c r="G1226" i="1"/>
  <c r="H1226" i="1" s="1"/>
  <c r="F1226" i="1"/>
  <c r="E1226" i="1"/>
  <c r="G1225" i="1"/>
  <c r="H1225" i="1" s="1"/>
  <c r="F1225" i="1"/>
  <c r="E1225" i="1"/>
  <c r="G1224" i="1"/>
  <c r="H1224" i="1" s="1"/>
  <c r="F1224" i="1"/>
  <c r="E1224" i="1"/>
  <c r="G1223" i="1"/>
  <c r="H1223" i="1" s="1"/>
  <c r="F1223" i="1"/>
  <c r="E1223" i="1"/>
  <c r="G1222" i="1"/>
  <c r="H1222" i="1" s="1"/>
  <c r="F1222" i="1"/>
  <c r="E1222" i="1"/>
  <c r="G1221" i="1"/>
  <c r="H1221" i="1" s="1"/>
  <c r="F1221" i="1"/>
  <c r="E1221" i="1"/>
  <c r="G1220" i="1"/>
  <c r="H1220" i="1" s="1"/>
  <c r="F1220" i="1"/>
  <c r="E1220" i="1"/>
  <c r="G1219" i="1"/>
  <c r="H1219" i="1" s="1"/>
  <c r="F1219" i="1"/>
  <c r="E1219" i="1"/>
  <c r="G1218" i="1"/>
  <c r="H1218" i="1" s="1"/>
  <c r="F1218" i="1"/>
  <c r="E1218" i="1"/>
  <c r="G1217" i="1"/>
  <c r="H1217" i="1" s="1"/>
  <c r="F1217" i="1"/>
  <c r="E1217" i="1"/>
  <c r="G1216" i="1"/>
  <c r="H1216" i="1" s="1"/>
  <c r="F1216" i="1"/>
  <c r="E1216" i="1"/>
  <c r="G1215" i="1"/>
  <c r="H1215" i="1" s="1"/>
  <c r="F1215" i="1"/>
  <c r="E1215" i="1"/>
  <c r="G1214" i="1"/>
  <c r="H1214" i="1" s="1"/>
  <c r="F1214" i="1"/>
  <c r="E1214" i="1"/>
  <c r="G1213" i="1"/>
  <c r="H1213" i="1" s="1"/>
  <c r="F1213" i="1"/>
  <c r="E1213" i="1"/>
  <c r="F1212" i="1"/>
  <c r="E1212" i="1"/>
  <c r="F1211" i="1"/>
  <c r="E1211" i="1"/>
  <c r="F1210" i="1"/>
  <c r="E1210" i="1"/>
  <c r="F1209" i="1"/>
  <c r="E1209" i="1"/>
  <c r="F1208" i="1"/>
  <c r="E1208" i="1"/>
  <c r="F1207" i="1"/>
  <c r="E1207" i="1"/>
  <c r="F1206" i="1"/>
  <c r="E1206" i="1"/>
  <c r="F1205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F1180" i="1"/>
  <c r="E1180" i="1"/>
  <c r="G1179" i="1"/>
  <c r="H1179" i="1" s="1"/>
  <c r="F1179" i="1"/>
  <c r="E1179" i="1"/>
  <c r="G1178" i="1"/>
  <c r="H1178" i="1" s="1"/>
  <c r="F1178" i="1"/>
  <c r="E1178" i="1"/>
  <c r="G1177" i="1"/>
  <c r="H1177" i="1" s="1"/>
  <c r="F1177" i="1"/>
  <c r="E1177" i="1"/>
  <c r="G1176" i="1"/>
  <c r="H1176" i="1" s="1"/>
  <c r="F1176" i="1"/>
  <c r="E1176" i="1"/>
  <c r="G1175" i="1"/>
  <c r="H1175" i="1" s="1"/>
  <c r="F1175" i="1"/>
  <c r="E1175" i="1"/>
  <c r="G1174" i="1"/>
  <c r="H1174" i="1" s="1"/>
  <c r="F1174" i="1"/>
  <c r="E1174" i="1"/>
  <c r="G1173" i="1"/>
  <c r="H1173" i="1" s="1"/>
  <c r="F1173" i="1"/>
  <c r="E1173" i="1"/>
  <c r="G1172" i="1"/>
  <c r="H1172" i="1" s="1"/>
  <c r="F1172" i="1"/>
  <c r="E1172" i="1"/>
  <c r="G1171" i="1"/>
  <c r="H1171" i="1" s="1"/>
  <c r="F1171" i="1"/>
  <c r="E1171" i="1"/>
  <c r="G1170" i="1"/>
  <c r="H1170" i="1" s="1"/>
  <c r="F1170" i="1"/>
  <c r="E1170" i="1"/>
  <c r="G1169" i="1"/>
  <c r="H1169" i="1" s="1"/>
  <c r="F1169" i="1"/>
  <c r="E1169" i="1"/>
  <c r="G1168" i="1"/>
  <c r="H1168" i="1" s="1"/>
  <c r="F1168" i="1"/>
  <c r="E1168" i="1"/>
  <c r="G1167" i="1"/>
  <c r="H1167" i="1" s="1"/>
  <c r="F1167" i="1"/>
  <c r="E1167" i="1"/>
  <c r="G1166" i="1"/>
  <c r="H1166" i="1" s="1"/>
  <c r="F1166" i="1"/>
  <c r="E1166" i="1"/>
  <c r="G1165" i="1"/>
  <c r="H1165" i="1" s="1"/>
  <c r="F1165" i="1"/>
  <c r="E1165" i="1"/>
  <c r="G1164" i="1"/>
  <c r="H1164" i="1" s="1"/>
  <c r="F1164" i="1"/>
  <c r="E1164" i="1"/>
  <c r="G1163" i="1"/>
  <c r="H1163" i="1" s="1"/>
  <c r="F1163" i="1"/>
  <c r="E1163" i="1"/>
  <c r="G1162" i="1"/>
  <c r="H1162" i="1" s="1"/>
  <c r="F1162" i="1"/>
  <c r="E1162" i="1"/>
  <c r="G1161" i="1"/>
  <c r="H1161" i="1" s="1"/>
  <c r="F1161" i="1"/>
  <c r="E1161" i="1"/>
  <c r="G1160" i="1"/>
  <c r="H1160" i="1" s="1"/>
  <c r="F1160" i="1"/>
  <c r="E1160" i="1"/>
  <c r="G1159" i="1"/>
  <c r="H1159" i="1" s="1"/>
  <c r="F1159" i="1"/>
  <c r="E1159" i="1"/>
  <c r="G1158" i="1"/>
  <c r="H1158" i="1" s="1"/>
  <c r="F1158" i="1"/>
  <c r="E1158" i="1"/>
  <c r="G1157" i="1"/>
  <c r="H1157" i="1" s="1"/>
  <c r="F1157" i="1"/>
  <c r="E1157" i="1"/>
  <c r="G1156" i="1"/>
  <c r="H1156" i="1" s="1"/>
  <c r="F1156" i="1"/>
  <c r="E1156" i="1"/>
  <c r="G1155" i="1"/>
  <c r="H1155" i="1" s="1"/>
  <c r="F1155" i="1"/>
  <c r="E1155" i="1"/>
  <c r="G1154" i="1"/>
  <c r="H1154" i="1" s="1"/>
  <c r="F1154" i="1"/>
  <c r="E1154" i="1"/>
  <c r="G1153" i="1"/>
  <c r="H1153" i="1" s="1"/>
  <c r="F1153" i="1"/>
  <c r="E1153" i="1"/>
  <c r="G1152" i="1"/>
  <c r="H1152" i="1" s="1"/>
  <c r="F1152" i="1"/>
  <c r="E1152" i="1"/>
  <c r="G1151" i="1"/>
  <c r="H1151" i="1" s="1"/>
  <c r="F1151" i="1"/>
  <c r="E1151" i="1"/>
  <c r="G1150" i="1"/>
  <c r="H1150" i="1" s="1"/>
  <c r="F1150" i="1"/>
  <c r="E1150" i="1"/>
  <c r="G1149" i="1"/>
  <c r="H1149" i="1" s="1"/>
  <c r="F1149" i="1"/>
  <c r="E1149" i="1"/>
  <c r="G1148" i="1"/>
  <c r="H1148" i="1" s="1"/>
  <c r="F1148" i="1"/>
  <c r="E1148" i="1"/>
  <c r="G1147" i="1"/>
  <c r="H1147" i="1" s="1"/>
  <c r="F1147" i="1"/>
  <c r="E1147" i="1"/>
  <c r="G1146" i="1"/>
  <c r="H1146" i="1" s="1"/>
  <c r="F1146" i="1"/>
  <c r="E1146" i="1"/>
  <c r="G1145" i="1"/>
  <c r="H1145" i="1" s="1"/>
  <c r="F1145" i="1"/>
  <c r="E1145" i="1"/>
  <c r="G1144" i="1"/>
  <c r="H1144" i="1" s="1"/>
  <c r="F1144" i="1"/>
  <c r="E1144" i="1"/>
  <c r="G1143" i="1"/>
  <c r="H1143" i="1" s="1"/>
  <c r="F1143" i="1"/>
  <c r="E1143" i="1"/>
  <c r="G1142" i="1"/>
  <c r="H1142" i="1" s="1"/>
  <c r="F1142" i="1"/>
  <c r="E1142" i="1"/>
  <c r="G1141" i="1"/>
  <c r="H1141" i="1" s="1"/>
  <c r="F1141" i="1"/>
  <c r="E1141" i="1"/>
  <c r="G1140" i="1"/>
  <c r="H1140" i="1" s="1"/>
  <c r="F1140" i="1"/>
  <c r="E1140" i="1"/>
  <c r="G1139" i="1"/>
  <c r="H1139" i="1" s="1"/>
  <c r="F1139" i="1"/>
  <c r="E1139" i="1"/>
  <c r="G1138" i="1"/>
  <c r="H1138" i="1" s="1"/>
  <c r="F1138" i="1"/>
  <c r="E1138" i="1"/>
  <c r="G1137" i="1"/>
  <c r="H1137" i="1" s="1"/>
  <c r="F1137" i="1"/>
  <c r="E1137" i="1"/>
  <c r="G1136" i="1"/>
  <c r="H1136" i="1" s="1"/>
  <c r="F1136" i="1"/>
  <c r="E1136" i="1"/>
  <c r="G1135" i="1"/>
  <c r="H1135" i="1" s="1"/>
  <c r="F1135" i="1"/>
  <c r="E1135" i="1"/>
  <c r="G1134" i="1"/>
  <c r="H1134" i="1" s="1"/>
  <c r="F1134" i="1"/>
  <c r="E1134" i="1"/>
  <c r="G1133" i="1"/>
  <c r="H1133" i="1" s="1"/>
  <c r="F1133" i="1"/>
  <c r="E1133" i="1"/>
  <c r="G1132" i="1"/>
  <c r="H1132" i="1" s="1"/>
  <c r="F1132" i="1"/>
  <c r="E1132" i="1"/>
  <c r="G1131" i="1"/>
  <c r="H1131" i="1" s="1"/>
  <c r="F1131" i="1"/>
  <c r="E1131" i="1"/>
  <c r="G1130" i="1"/>
  <c r="H1130" i="1" s="1"/>
  <c r="F1130" i="1"/>
  <c r="E1130" i="1"/>
  <c r="G1129" i="1"/>
  <c r="H1129" i="1" s="1"/>
  <c r="F1129" i="1"/>
  <c r="E1129" i="1"/>
  <c r="G1128" i="1"/>
  <c r="H1128" i="1" s="1"/>
  <c r="F1128" i="1"/>
  <c r="E1128" i="1"/>
  <c r="G1127" i="1"/>
  <c r="H1127" i="1" s="1"/>
  <c r="F1127" i="1"/>
  <c r="E1127" i="1"/>
  <c r="G1126" i="1"/>
  <c r="H1126" i="1" s="1"/>
  <c r="F1126" i="1"/>
  <c r="E1126" i="1"/>
  <c r="G1125" i="1"/>
  <c r="H1125" i="1" s="1"/>
  <c r="F1125" i="1"/>
  <c r="E1125" i="1"/>
  <c r="G1124" i="1"/>
  <c r="H1124" i="1" s="1"/>
  <c r="F1124" i="1"/>
  <c r="E1124" i="1"/>
  <c r="G1123" i="1"/>
  <c r="H1123" i="1" s="1"/>
  <c r="F1123" i="1"/>
  <c r="E1123" i="1"/>
  <c r="G1122" i="1"/>
  <c r="H1122" i="1" s="1"/>
  <c r="F1122" i="1"/>
  <c r="E1122" i="1"/>
  <c r="G1121" i="1"/>
  <c r="H1121" i="1" s="1"/>
  <c r="F1121" i="1"/>
  <c r="E1121" i="1"/>
  <c r="G1120" i="1"/>
  <c r="H1120" i="1" s="1"/>
  <c r="F1120" i="1"/>
  <c r="E1120" i="1"/>
  <c r="G1119" i="1"/>
  <c r="H1119" i="1" s="1"/>
  <c r="F1119" i="1"/>
  <c r="E1119" i="1"/>
  <c r="G1118" i="1"/>
  <c r="H1118" i="1" s="1"/>
  <c r="F1118" i="1"/>
  <c r="E1118" i="1"/>
  <c r="G1117" i="1"/>
  <c r="H1117" i="1" s="1"/>
  <c r="F1117" i="1"/>
  <c r="E1117" i="1"/>
  <c r="G1116" i="1"/>
  <c r="H1116" i="1" s="1"/>
  <c r="F1116" i="1"/>
  <c r="E1116" i="1"/>
  <c r="G1115" i="1"/>
  <c r="H1115" i="1" s="1"/>
  <c r="F1115" i="1"/>
  <c r="E1115" i="1"/>
  <c r="G1114" i="1"/>
  <c r="H1114" i="1" s="1"/>
  <c r="F1114" i="1"/>
  <c r="E1114" i="1"/>
  <c r="G1113" i="1"/>
  <c r="H1113" i="1" s="1"/>
  <c r="F1113" i="1"/>
  <c r="E1113" i="1"/>
  <c r="G1112" i="1"/>
  <c r="H1112" i="1" s="1"/>
  <c r="F1112" i="1"/>
  <c r="E1112" i="1"/>
  <c r="G1111" i="1"/>
  <c r="H1111" i="1" s="1"/>
  <c r="F1111" i="1"/>
  <c r="E1111" i="1"/>
  <c r="G1110" i="1"/>
  <c r="H1110" i="1" s="1"/>
  <c r="F1110" i="1"/>
  <c r="E1110" i="1"/>
  <c r="G1109" i="1"/>
  <c r="H1109" i="1" s="1"/>
  <c r="F1109" i="1"/>
  <c r="E1109" i="1"/>
  <c r="G1108" i="1"/>
  <c r="H1108" i="1" s="1"/>
  <c r="F1108" i="1"/>
  <c r="E1108" i="1"/>
  <c r="G1107" i="1"/>
  <c r="H1107" i="1" s="1"/>
  <c r="F1107" i="1"/>
  <c r="E1107" i="1"/>
  <c r="G1106" i="1"/>
  <c r="H1106" i="1" s="1"/>
  <c r="F1106" i="1"/>
  <c r="E1106" i="1"/>
  <c r="G1105" i="1"/>
  <c r="H1105" i="1" s="1"/>
  <c r="F1105" i="1"/>
  <c r="E1105" i="1"/>
  <c r="G1104" i="1"/>
  <c r="H1104" i="1" s="1"/>
  <c r="F1104" i="1"/>
  <c r="E1104" i="1"/>
  <c r="G1103" i="1"/>
  <c r="H1103" i="1" s="1"/>
  <c r="F1103" i="1"/>
  <c r="E1103" i="1"/>
  <c r="G1102" i="1"/>
  <c r="H1102" i="1" s="1"/>
  <c r="F1102" i="1"/>
  <c r="E1102" i="1"/>
  <c r="G1101" i="1"/>
  <c r="H1101" i="1" s="1"/>
  <c r="F1101" i="1"/>
  <c r="E1101" i="1"/>
  <c r="G1100" i="1"/>
  <c r="H1100" i="1" s="1"/>
  <c r="F1100" i="1"/>
  <c r="E1100" i="1"/>
  <c r="G1099" i="1"/>
  <c r="H1099" i="1" s="1"/>
  <c r="F1099" i="1"/>
  <c r="E1099" i="1"/>
  <c r="G1098" i="1"/>
  <c r="H1098" i="1" s="1"/>
  <c r="F1098" i="1"/>
  <c r="E1098" i="1"/>
  <c r="G1097" i="1"/>
  <c r="H1097" i="1" s="1"/>
  <c r="F1097" i="1"/>
  <c r="E1097" i="1"/>
  <c r="G1096" i="1"/>
  <c r="H1096" i="1" s="1"/>
  <c r="F1096" i="1"/>
  <c r="E1096" i="1"/>
  <c r="G1095" i="1"/>
  <c r="H1095" i="1" s="1"/>
  <c r="F1095" i="1"/>
  <c r="E1095" i="1"/>
  <c r="G1094" i="1"/>
  <c r="H1094" i="1" s="1"/>
  <c r="F1094" i="1"/>
  <c r="E1094" i="1"/>
  <c r="G1093" i="1"/>
  <c r="H1093" i="1" s="1"/>
  <c r="F1093" i="1"/>
  <c r="E1093" i="1"/>
  <c r="G1092" i="1"/>
  <c r="H1092" i="1" s="1"/>
  <c r="F1092" i="1"/>
  <c r="E1092" i="1"/>
  <c r="G1091" i="1"/>
  <c r="H1091" i="1" s="1"/>
  <c r="F1091" i="1"/>
  <c r="E1091" i="1"/>
  <c r="G1090" i="1"/>
  <c r="H1090" i="1" s="1"/>
  <c r="F1090" i="1"/>
  <c r="E1090" i="1"/>
  <c r="G1089" i="1"/>
  <c r="H1089" i="1" s="1"/>
  <c r="F1089" i="1"/>
  <c r="E1089" i="1"/>
  <c r="G1088" i="1"/>
  <c r="H1088" i="1" s="1"/>
  <c r="F1088" i="1"/>
  <c r="E1088" i="1"/>
  <c r="G1087" i="1"/>
  <c r="H1087" i="1" s="1"/>
  <c r="F1087" i="1"/>
  <c r="E1087" i="1"/>
  <c r="G1086" i="1"/>
  <c r="H1086" i="1" s="1"/>
  <c r="F1086" i="1"/>
  <c r="E1086" i="1"/>
  <c r="G1085" i="1"/>
  <c r="H1085" i="1" s="1"/>
  <c r="F1085" i="1"/>
  <c r="E1085" i="1"/>
  <c r="G1084" i="1"/>
  <c r="H1084" i="1" s="1"/>
  <c r="F1084" i="1"/>
  <c r="E1084" i="1"/>
  <c r="G1083" i="1"/>
  <c r="H1083" i="1" s="1"/>
  <c r="F1083" i="1"/>
  <c r="E1083" i="1"/>
  <c r="G1082" i="1"/>
  <c r="H1082" i="1" s="1"/>
  <c r="F1082" i="1"/>
  <c r="E1082" i="1"/>
  <c r="G1081" i="1"/>
  <c r="H1081" i="1" s="1"/>
  <c r="F1081" i="1"/>
  <c r="E1081" i="1"/>
  <c r="G1080" i="1"/>
  <c r="H1080" i="1" s="1"/>
  <c r="F1080" i="1"/>
  <c r="E1080" i="1"/>
  <c r="G1079" i="1"/>
  <c r="H1079" i="1" s="1"/>
  <c r="F1079" i="1"/>
  <c r="E1079" i="1"/>
  <c r="G1078" i="1"/>
  <c r="H1078" i="1" s="1"/>
  <c r="F1078" i="1"/>
  <c r="E1078" i="1"/>
  <c r="G1077" i="1"/>
  <c r="H1077" i="1" s="1"/>
  <c r="F1077" i="1"/>
  <c r="E1077" i="1"/>
  <c r="G1076" i="1"/>
  <c r="H1076" i="1" s="1"/>
  <c r="F1076" i="1"/>
  <c r="E1076" i="1"/>
  <c r="G1075" i="1"/>
  <c r="H1075" i="1" s="1"/>
  <c r="F1075" i="1"/>
  <c r="E1075" i="1"/>
  <c r="G1074" i="1"/>
  <c r="H1074" i="1" s="1"/>
  <c r="F1074" i="1"/>
  <c r="E1074" i="1"/>
  <c r="G1073" i="1"/>
  <c r="H1073" i="1" s="1"/>
  <c r="F1073" i="1"/>
  <c r="E1073" i="1"/>
  <c r="G1072" i="1"/>
  <c r="H1072" i="1" s="1"/>
  <c r="F1072" i="1"/>
  <c r="E1072" i="1"/>
  <c r="G1071" i="1"/>
  <c r="H1071" i="1" s="1"/>
  <c r="F1071" i="1"/>
  <c r="E1071" i="1"/>
  <c r="G1070" i="1"/>
  <c r="H1070" i="1" s="1"/>
  <c r="F1070" i="1"/>
  <c r="E1070" i="1"/>
  <c r="G1069" i="1"/>
  <c r="H1069" i="1" s="1"/>
  <c r="F1069" i="1"/>
  <c r="E1069" i="1"/>
  <c r="G1068" i="1"/>
  <c r="H1068" i="1" s="1"/>
  <c r="F1068" i="1"/>
  <c r="E1068" i="1"/>
  <c r="G1067" i="1"/>
  <c r="H1067" i="1" s="1"/>
  <c r="F1067" i="1"/>
  <c r="E1067" i="1"/>
  <c r="G1066" i="1"/>
  <c r="H1066" i="1" s="1"/>
  <c r="F1066" i="1"/>
  <c r="E1066" i="1"/>
  <c r="G1065" i="1"/>
  <c r="H1065" i="1" s="1"/>
  <c r="F1065" i="1"/>
  <c r="E1065" i="1"/>
  <c r="G1064" i="1"/>
  <c r="H1064" i="1" s="1"/>
  <c r="F1064" i="1"/>
  <c r="E1064" i="1"/>
  <c r="G1063" i="1"/>
  <c r="H1063" i="1" s="1"/>
  <c r="F1063" i="1"/>
  <c r="E1063" i="1"/>
  <c r="G1062" i="1"/>
  <c r="H1062" i="1" s="1"/>
  <c r="F1062" i="1"/>
  <c r="E1062" i="1"/>
  <c r="G1061" i="1"/>
  <c r="H1061" i="1" s="1"/>
  <c r="F1061" i="1"/>
  <c r="E1061" i="1"/>
  <c r="G1060" i="1"/>
  <c r="H1060" i="1" s="1"/>
  <c r="F1060" i="1"/>
  <c r="E1060" i="1"/>
  <c r="G1059" i="1"/>
  <c r="H1059" i="1" s="1"/>
  <c r="F1059" i="1"/>
  <c r="E1059" i="1"/>
  <c r="G1058" i="1"/>
  <c r="H1058" i="1" s="1"/>
  <c r="F1058" i="1"/>
  <c r="E1058" i="1"/>
  <c r="G1057" i="1"/>
  <c r="H1057" i="1" s="1"/>
  <c r="F1057" i="1"/>
  <c r="E1057" i="1"/>
  <c r="G1056" i="1"/>
  <c r="H1056" i="1" s="1"/>
  <c r="F1056" i="1"/>
  <c r="E1056" i="1"/>
  <c r="G1055" i="1"/>
  <c r="H1055" i="1" s="1"/>
  <c r="F1055" i="1"/>
  <c r="E1055" i="1"/>
  <c r="G1054" i="1"/>
  <c r="H1054" i="1" s="1"/>
  <c r="F1054" i="1"/>
  <c r="E1054" i="1"/>
  <c r="G1053" i="1"/>
  <c r="H1053" i="1" s="1"/>
  <c r="F1053" i="1"/>
  <c r="E1053" i="1"/>
  <c r="G1052" i="1"/>
  <c r="H1052" i="1" s="1"/>
  <c r="F1052" i="1"/>
  <c r="E1052" i="1"/>
  <c r="G1051" i="1"/>
  <c r="H1051" i="1" s="1"/>
  <c r="F1051" i="1"/>
  <c r="E1051" i="1"/>
  <c r="G1050" i="1"/>
  <c r="H1050" i="1" s="1"/>
  <c r="F1050" i="1"/>
  <c r="E1050" i="1"/>
  <c r="G1049" i="1"/>
  <c r="H1049" i="1" s="1"/>
  <c r="F1049" i="1"/>
  <c r="E1049" i="1"/>
  <c r="G1048" i="1"/>
  <c r="H1048" i="1" s="1"/>
  <c r="F1048" i="1"/>
  <c r="E1048" i="1"/>
  <c r="G1047" i="1"/>
  <c r="H1047" i="1" s="1"/>
  <c r="F1047" i="1"/>
  <c r="E1047" i="1"/>
  <c r="G1046" i="1"/>
  <c r="H1046" i="1" s="1"/>
  <c r="F1046" i="1"/>
  <c r="E1046" i="1"/>
  <c r="G1045" i="1"/>
  <c r="H1045" i="1" s="1"/>
  <c r="F1045" i="1"/>
  <c r="E1045" i="1"/>
  <c r="G1044" i="1"/>
  <c r="H1044" i="1" s="1"/>
  <c r="F1044" i="1"/>
  <c r="E1044" i="1"/>
  <c r="G1043" i="1"/>
  <c r="H1043" i="1" s="1"/>
  <c r="F1043" i="1"/>
  <c r="E1043" i="1"/>
  <c r="G1042" i="1"/>
  <c r="H1042" i="1" s="1"/>
  <c r="F1042" i="1"/>
  <c r="E1042" i="1"/>
  <c r="G1041" i="1"/>
  <c r="H1041" i="1" s="1"/>
  <c r="F1041" i="1"/>
  <c r="E1041" i="1"/>
  <c r="G1040" i="1"/>
  <c r="H1040" i="1" s="1"/>
  <c r="F1040" i="1"/>
  <c r="E1040" i="1"/>
  <c r="G1039" i="1"/>
  <c r="H1039" i="1" s="1"/>
  <c r="F1039" i="1"/>
  <c r="E1039" i="1"/>
  <c r="G1038" i="1"/>
  <c r="H1038" i="1" s="1"/>
  <c r="F1038" i="1"/>
  <c r="E1038" i="1"/>
  <c r="G1037" i="1"/>
  <c r="H1037" i="1" s="1"/>
  <c r="F1037" i="1"/>
  <c r="E1037" i="1"/>
  <c r="G1036" i="1"/>
  <c r="H1036" i="1" s="1"/>
  <c r="F1036" i="1"/>
  <c r="E1036" i="1"/>
  <c r="G1035" i="1"/>
  <c r="H1035" i="1" s="1"/>
  <c r="F1035" i="1"/>
  <c r="E1035" i="1"/>
  <c r="G1034" i="1"/>
  <c r="H1034" i="1" s="1"/>
  <c r="F1034" i="1"/>
  <c r="E1034" i="1"/>
  <c r="G1033" i="1"/>
  <c r="H1033" i="1" s="1"/>
  <c r="F1033" i="1"/>
  <c r="E1033" i="1"/>
  <c r="G1032" i="1"/>
  <c r="H1032" i="1" s="1"/>
  <c r="F1032" i="1"/>
  <c r="E1032" i="1"/>
  <c r="G1031" i="1"/>
  <c r="H1031" i="1" s="1"/>
  <c r="F1031" i="1"/>
  <c r="E1031" i="1"/>
  <c r="G1030" i="1"/>
  <c r="H1030" i="1" s="1"/>
  <c r="F1030" i="1"/>
  <c r="E1030" i="1"/>
  <c r="G1029" i="1"/>
  <c r="H1029" i="1" s="1"/>
  <c r="F1029" i="1"/>
  <c r="E1029" i="1"/>
  <c r="G1028" i="1"/>
  <c r="H1028" i="1" s="1"/>
  <c r="F1028" i="1"/>
  <c r="E1028" i="1"/>
  <c r="G1027" i="1"/>
  <c r="H1027" i="1" s="1"/>
  <c r="F1027" i="1"/>
  <c r="E1027" i="1"/>
  <c r="G1026" i="1"/>
  <c r="H1026" i="1" s="1"/>
  <c r="F1026" i="1"/>
  <c r="E1026" i="1"/>
  <c r="G1025" i="1"/>
  <c r="H1025" i="1" s="1"/>
  <c r="F1025" i="1"/>
  <c r="E1025" i="1"/>
  <c r="G1024" i="1"/>
  <c r="H1024" i="1" s="1"/>
  <c r="F1024" i="1"/>
  <c r="E1024" i="1"/>
  <c r="G1023" i="1"/>
  <c r="H1023" i="1" s="1"/>
  <c r="F1023" i="1"/>
  <c r="E1023" i="1"/>
  <c r="G1022" i="1"/>
  <c r="H1022" i="1" s="1"/>
  <c r="F1022" i="1"/>
  <c r="E1022" i="1"/>
  <c r="G1021" i="1"/>
  <c r="H1021" i="1" s="1"/>
  <c r="F1021" i="1"/>
  <c r="E1021" i="1"/>
  <c r="G1020" i="1"/>
  <c r="H1020" i="1" s="1"/>
  <c r="F1020" i="1"/>
  <c r="E1020" i="1"/>
  <c r="G1019" i="1"/>
  <c r="H1019" i="1" s="1"/>
  <c r="F1019" i="1"/>
  <c r="E1019" i="1"/>
  <c r="G1018" i="1"/>
  <c r="H1018" i="1" s="1"/>
  <c r="F1018" i="1"/>
  <c r="E1018" i="1"/>
  <c r="G1017" i="1"/>
  <c r="H1017" i="1" s="1"/>
  <c r="F1017" i="1"/>
  <c r="E1017" i="1"/>
  <c r="G1016" i="1"/>
  <c r="H1016" i="1" s="1"/>
  <c r="F1016" i="1"/>
  <c r="E1016" i="1"/>
  <c r="G1015" i="1"/>
  <c r="H1015" i="1" s="1"/>
  <c r="F1015" i="1"/>
  <c r="E1015" i="1"/>
  <c r="G1014" i="1"/>
  <c r="H1014" i="1" s="1"/>
  <c r="F1014" i="1"/>
  <c r="E1014" i="1"/>
  <c r="G1013" i="1"/>
  <c r="H1013" i="1" s="1"/>
  <c r="F1013" i="1"/>
  <c r="E1013" i="1"/>
  <c r="G1012" i="1"/>
  <c r="H1012" i="1" s="1"/>
  <c r="F1012" i="1"/>
  <c r="E1012" i="1"/>
  <c r="G1011" i="1"/>
  <c r="H1011" i="1" s="1"/>
  <c r="F1011" i="1"/>
  <c r="E1011" i="1"/>
  <c r="G1010" i="1"/>
  <c r="H1010" i="1" s="1"/>
  <c r="F1010" i="1"/>
  <c r="E1010" i="1"/>
  <c r="G1009" i="1"/>
  <c r="H1009" i="1" s="1"/>
  <c r="F1009" i="1"/>
  <c r="E1009" i="1"/>
  <c r="G1008" i="1"/>
  <c r="H1008" i="1" s="1"/>
  <c r="F1008" i="1"/>
  <c r="E1008" i="1"/>
  <c r="G1007" i="1"/>
  <c r="H1007" i="1" s="1"/>
  <c r="F1007" i="1"/>
  <c r="E1007" i="1"/>
  <c r="G1006" i="1"/>
  <c r="H1006" i="1" s="1"/>
  <c r="F1006" i="1"/>
  <c r="E1006" i="1"/>
  <c r="G1005" i="1"/>
  <c r="H1005" i="1" s="1"/>
  <c r="F1005" i="1"/>
  <c r="E1005" i="1"/>
  <c r="G1004" i="1"/>
  <c r="H1004" i="1" s="1"/>
  <c r="F1004" i="1"/>
  <c r="E1004" i="1"/>
  <c r="G1003" i="1"/>
  <c r="H1003" i="1" s="1"/>
  <c r="F1003" i="1"/>
  <c r="E1003" i="1"/>
  <c r="G1002" i="1"/>
  <c r="H1002" i="1" s="1"/>
  <c r="F1002" i="1"/>
  <c r="E1002" i="1"/>
  <c r="G1001" i="1"/>
  <c r="H1001" i="1" s="1"/>
  <c r="F1001" i="1"/>
  <c r="E1001" i="1"/>
  <c r="G1000" i="1"/>
  <c r="H1000" i="1" s="1"/>
  <c r="F1000" i="1"/>
  <c r="E1000" i="1"/>
  <c r="G999" i="1"/>
  <c r="H999" i="1" s="1"/>
  <c r="F999" i="1"/>
  <c r="E999" i="1"/>
  <c r="G998" i="1"/>
  <c r="H998" i="1" s="1"/>
  <c r="F998" i="1"/>
  <c r="E998" i="1"/>
  <c r="G997" i="1"/>
  <c r="H997" i="1" s="1"/>
  <c r="F997" i="1"/>
  <c r="E997" i="1"/>
  <c r="G996" i="1"/>
  <c r="H996" i="1" s="1"/>
  <c r="F996" i="1"/>
  <c r="E996" i="1"/>
  <c r="G995" i="1"/>
  <c r="H995" i="1" s="1"/>
  <c r="F995" i="1"/>
  <c r="E995" i="1"/>
  <c r="G994" i="1"/>
  <c r="H994" i="1" s="1"/>
  <c r="F994" i="1"/>
  <c r="E994" i="1"/>
  <c r="G993" i="1"/>
  <c r="H993" i="1" s="1"/>
  <c r="F993" i="1"/>
  <c r="E993" i="1"/>
  <c r="G992" i="1"/>
  <c r="H992" i="1" s="1"/>
  <c r="F992" i="1"/>
  <c r="E992" i="1"/>
  <c r="G991" i="1"/>
  <c r="H991" i="1" s="1"/>
  <c r="F991" i="1"/>
  <c r="E991" i="1"/>
  <c r="G990" i="1"/>
  <c r="H990" i="1" s="1"/>
  <c r="F990" i="1"/>
  <c r="E990" i="1"/>
  <c r="G989" i="1"/>
  <c r="H989" i="1" s="1"/>
  <c r="F989" i="1"/>
  <c r="E989" i="1"/>
  <c r="G988" i="1"/>
  <c r="H988" i="1" s="1"/>
  <c r="F988" i="1"/>
  <c r="E988" i="1"/>
  <c r="G987" i="1"/>
  <c r="H987" i="1" s="1"/>
  <c r="F987" i="1"/>
  <c r="E987" i="1"/>
  <c r="G986" i="1"/>
  <c r="H986" i="1" s="1"/>
  <c r="F986" i="1"/>
  <c r="E986" i="1"/>
  <c r="G985" i="1"/>
  <c r="H985" i="1" s="1"/>
  <c r="F985" i="1"/>
  <c r="E985" i="1"/>
  <c r="G984" i="1"/>
  <c r="H984" i="1" s="1"/>
  <c r="F984" i="1"/>
  <c r="E984" i="1"/>
  <c r="G983" i="1"/>
  <c r="H983" i="1" s="1"/>
  <c r="F983" i="1"/>
  <c r="E983" i="1"/>
  <c r="G982" i="1"/>
  <c r="H982" i="1" s="1"/>
  <c r="F982" i="1"/>
  <c r="E982" i="1"/>
  <c r="G981" i="1"/>
  <c r="H981" i="1" s="1"/>
  <c r="F981" i="1"/>
  <c r="E981" i="1"/>
  <c r="G980" i="1"/>
  <c r="H980" i="1" s="1"/>
  <c r="F980" i="1"/>
  <c r="E980" i="1"/>
  <c r="G979" i="1"/>
  <c r="H979" i="1" s="1"/>
  <c r="F979" i="1"/>
  <c r="E979" i="1"/>
  <c r="G978" i="1"/>
  <c r="H978" i="1" s="1"/>
  <c r="F978" i="1"/>
  <c r="E978" i="1"/>
  <c r="G977" i="1"/>
  <c r="H977" i="1" s="1"/>
  <c r="F977" i="1"/>
  <c r="E977" i="1"/>
  <c r="G976" i="1"/>
  <c r="H976" i="1" s="1"/>
  <c r="F976" i="1"/>
  <c r="E976" i="1"/>
  <c r="G975" i="1"/>
  <c r="H975" i="1" s="1"/>
  <c r="F975" i="1"/>
  <c r="E975" i="1"/>
  <c r="G974" i="1"/>
  <c r="H974" i="1" s="1"/>
  <c r="F974" i="1"/>
  <c r="E974" i="1"/>
  <c r="G973" i="1"/>
  <c r="H973" i="1" s="1"/>
  <c r="F973" i="1"/>
  <c r="E973" i="1"/>
  <c r="G972" i="1"/>
  <c r="H972" i="1" s="1"/>
  <c r="F972" i="1"/>
  <c r="E972" i="1"/>
  <c r="G971" i="1"/>
  <c r="H971" i="1" s="1"/>
  <c r="F971" i="1"/>
  <c r="E971" i="1"/>
  <c r="G970" i="1"/>
  <c r="H970" i="1" s="1"/>
  <c r="F970" i="1"/>
  <c r="E970" i="1"/>
  <c r="G969" i="1"/>
  <c r="H969" i="1" s="1"/>
  <c r="F969" i="1"/>
  <c r="E969" i="1"/>
  <c r="G968" i="1"/>
  <c r="H968" i="1" s="1"/>
  <c r="F968" i="1"/>
  <c r="E968" i="1"/>
  <c r="G967" i="1"/>
  <c r="H967" i="1" s="1"/>
  <c r="F967" i="1"/>
  <c r="E967" i="1"/>
  <c r="G966" i="1"/>
  <c r="H966" i="1" s="1"/>
  <c r="F966" i="1"/>
  <c r="E966" i="1"/>
  <c r="G965" i="1"/>
  <c r="H965" i="1" s="1"/>
  <c r="F965" i="1"/>
  <c r="E965" i="1"/>
  <c r="G964" i="1"/>
  <c r="H964" i="1" s="1"/>
  <c r="F964" i="1"/>
  <c r="E964" i="1"/>
  <c r="G963" i="1"/>
  <c r="H963" i="1" s="1"/>
  <c r="F963" i="1"/>
  <c r="E963" i="1"/>
  <c r="G962" i="1"/>
  <c r="H962" i="1" s="1"/>
  <c r="F962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G948" i="1"/>
  <c r="H948" i="1" s="1"/>
  <c r="F948" i="1"/>
  <c r="E948" i="1"/>
  <c r="G947" i="1"/>
  <c r="H947" i="1" s="1"/>
  <c r="F947" i="1"/>
  <c r="E947" i="1"/>
  <c r="G946" i="1"/>
  <c r="H946" i="1" s="1"/>
  <c r="F946" i="1"/>
  <c r="E946" i="1"/>
  <c r="G945" i="1"/>
  <c r="H945" i="1" s="1"/>
  <c r="F945" i="1"/>
  <c r="E945" i="1"/>
  <c r="G944" i="1"/>
  <c r="H944" i="1" s="1"/>
  <c r="F944" i="1"/>
  <c r="E944" i="1"/>
  <c r="G943" i="1"/>
  <c r="H943" i="1" s="1"/>
  <c r="F943" i="1"/>
  <c r="E943" i="1"/>
  <c r="G942" i="1"/>
  <c r="H942" i="1" s="1"/>
  <c r="F942" i="1"/>
  <c r="E942" i="1"/>
  <c r="G941" i="1"/>
  <c r="H941" i="1" s="1"/>
  <c r="F941" i="1"/>
  <c r="E941" i="1"/>
  <c r="G940" i="1"/>
  <c r="H940" i="1" s="1"/>
  <c r="F940" i="1"/>
  <c r="E940" i="1"/>
  <c r="G939" i="1"/>
  <c r="H939" i="1" s="1"/>
  <c r="F939" i="1"/>
  <c r="E939" i="1"/>
  <c r="G938" i="1"/>
  <c r="H938" i="1" s="1"/>
  <c r="F938" i="1"/>
  <c r="E938" i="1"/>
  <c r="G937" i="1"/>
  <c r="H937" i="1" s="1"/>
  <c r="F937" i="1"/>
  <c r="E937" i="1"/>
  <c r="G936" i="1"/>
  <c r="H936" i="1" s="1"/>
  <c r="F936" i="1"/>
  <c r="E936" i="1"/>
  <c r="G935" i="1"/>
  <c r="H935" i="1" s="1"/>
  <c r="F935" i="1"/>
  <c r="E935" i="1"/>
  <c r="G934" i="1"/>
  <c r="H934" i="1" s="1"/>
  <c r="F934" i="1"/>
  <c r="E934" i="1"/>
  <c r="G933" i="1"/>
  <c r="H933" i="1" s="1"/>
  <c r="F933" i="1"/>
  <c r="E933" i="1"/>
  <c r="G932" i="1"/>
  <c r="H932" i="1" s="1"/>
  <c r="F932" i="1"/>
  <c r="E932" i="1"/>
  <c r="G931" i="1"/>
  <c r="H931" i="1" s="1"/>
  <c r="F931" i="1"/>
  <c r="E931" i="1"/>
  <c r="G930" i="1"/>
  <c r="H930" i="1" s="1"/>
  <c r="F930" i="1"/>
  <c r="E930" i="1"/>
  <c r="G929" i="1"/>
  <c r="H929" i="1" s="1"/>
  <c r="F929" i="1"/>
  <c r="E929" i="1"/>
  <c r="G928" i="1"/>
  <c r="H928" i="1" s="1"/>
  <c r="F928" i="1"/>
  <c r="E928" i="1"/>
  <c r="G927" i="1"/>
  <c r="H927" i="1" s="1"/>
  <c r="F927" i="1"/>
  <c r="E927" i="1"/>
  <c r="G926" i="1"/>
  <c r="H926" i="1" s="1"/>
  <c r="F926" i="1"/>
  <c r="E926" i="1"/>
  <c r="G925" i="1"/>
  <c r="H925" i="1" s="1"/>
  <c r="F925" i="1"/>
  <c r="E925" i="1"/>
  <c r="G924" i="1"/>
  <c r="H924" i="1" s="1"/>
  <c r="F924" i="1"/>
  <c r="E924" i="1"/>
  <c r="G923" i="1"/>
  <c r="H923" i="1" s="1"/>
  <c r="F923" i="1"/>
  <c r="E923" i="1"/>
  <c r="G922" i="1"/>
  <c r="H922" i="1" s="1"/>
  <c r="F922" i="1"/>
  <c r="E922" i="1"/>
  <c r="G921" i="1"/>
  <c r="H921" i="1" s="1"/>
  <c r="F921" i="1"/>
  <c r="E921" i="1"/>
  <c r="G920" i="1"/>
  <c r="H920" i="1" s="1"/>
  <c r="F920" i="1"/>
  <c r="E920" i="1"/>
  <c r="G919" i="1"/>
  <c r="H919" i="1" s="1"/>
  <c r="F919" i="1"/>
  <c r="E919" i="1"/>
  <c r="G918" i="1"/>
  <c r="H918" i="1" s="1"/>
  <c r="F918" i="1"/>
  <c r="E918" i="1"/>
  <c r="G917" i="1"/>
  <c r="H917" i="1" s="1"/>
  <c r="F917" i="1"/>
  <c r="E917" i="1"/>
  <c r="G916" i="1"/>
  <c r="H916" i="1" s="1"/>
  <c r="F916" i="1"/>
  <c r="E916" i="1"/>
  <c r="G915" i="1"/>
  <c r="H915" i="1" s="1"/>
  <c r="F915" i="1"/>
  <c r="E915" i="1"/>
  <c r="G914" i="1"/>
  <c r="H914" i="1" s="1"/>
  <c r="F914" i="1"/>
  <c r="E914" i="1"/>
  <c r="G913" i="1"/>
  <c r="H913" i="1" s="1"/>
  <c r="F913" i="1"/>
  <c r="E913" i="1"/>
  <c r="G912" i="1"/>
  <c r="H912" i="1" s="1"/>
  <c r="F912" i="1"/>
  <c r="E912" i="1"/>
  <c r="G911" i="1"/>
  <c r="H911" i="1" s="1"/>
  <c r="F911" i="1"/>
  <c r="E911" i="1"/>
  <c r="G910" i="1"/>
  <c r="H910" i="1" s="1"/>
  <c r="F910" i="1"/>
  <c r="E910" i="1"/>
  <c r="G909" i="1"/>
  <c r="H909" i="1" s="1"/>
  <c r="F909" i="1"/>
  <c r="E909" i="1"/>
  <c r="G908" i="1"/>
  <c r="H908" i="1" s="1"/>
  <c r="F908" i="1"/>
  <c r="E908" i="1"/>
  <c r="G907" i="1"/>
  <c r="H907" i="1" s="1"/>
  <c r="F907" i="1"/>
  <c r="E907" i="1"/>
  <c r="G906" i="1"/>
  <c r="H906" i="1" s="1"/>
  <c r="F906" i="1"/>
  <c r="E906" i="1"/>
  <c r="G905" i="1"/>
  <c r="H905" i="1" s="1"/>
  <c r="F905" i="1"/>
  <c r="E905" i="1"/>
  <c r="G904" i="1"/>
  <c r="H904" i="1" s="1"/>
  <c r="F904" i="1"/>
  <c r="E904" i="1"/>
  <c r="G903" i="1"/>
  <c r="H903" i="1" s="1"/>
  <c r="F903" i="1"/>
  <c r="E903" i="1"/>
  <c r="G902" i="1"/>
  <c r="H902" i="1" s="1"/>
  <c r="F902" i="1"/>
  <c r="E902" i="1"/>
  <c r="G901" i="1"/>
  <c r="H901" i="1" s="1"/>
  <c r="F901" i="1"/>
  <c r="E901" i="1"/>
  <c r="G900" i="1"/>
  <c r="H900" i="1" s="1"/>
  <c r="F900" i="1"/>
  <c r="E900" i="1"/>
  <c r="G899" i="1"/>
  <c r="H899" i="1" s="1"/>
  <c r="F899" i="1"/>
  <c r="E899" i="1"/>
  <c r="G898" i="1"/>
  <c r="H898" i="1" s="1"/>
  <c r="F898" i="1"/>
  <c r="E898" i="1"/>
  <c r="G897" i="1"/>
  <c r="H897" i="1" s="1"/>
  <c r="F897" i="1"/>
  <c r="E897" i="1"/>
  <c r="G896" i="1"/>
  <c r="H896" i="1" s="1"/>
  <c r="F896" i="1"/>
  <c r="E896" i="1"/>
  <c r="G895" i="1"/>
  <c r="H895" i="1" s="1"/>
  <c r="F895" i="1"/>
  <c r="E895" i="1"/>
  <c r="G894" i="1"/>
  <c r="H894" i="1" s="1"/>
  <c r="F894" i="1"/>
  <c r="E894" i="1"/>
  <c r="G893" i="1"/>
  <c r="H893" i="1" s="1"/>
  <c r="F893" i="1"/>
  <c r="E893" i="1"/>
  <c r="G892" i="1"/>
  <c r="H892" i="1" s="1"/>
  <c r="F892" i="1"/>
  <c r="E892" i="1"/>
  <c r="G891" i="1"/>
  <c r="H891" i="1" s="1"/>
  <c r="F891" i="1"/>
  <c r="E891" i="1"/>
  <c r="G890" i="1"/>
  <c r="H890" i="1" s="1"/>
  <c r="F890" i="1"/>
  <c r="E890" i="1"/>
  <c r="G889" i="1"/>
  <c r="H889" i="1" s="1"/>
  <c r="F889" i="1"/>
  <c r="E889" i="1"/>
  <c r="G888" i="1"/>
  <c r="H888" i="1" s="1"/>
  <c r="F888" i="1"/>
  <c r="E888" i="1"/>
  <c r="G887" i="1"/>
  <c r="H887" i="1" s="1"/>
  <c r="F887" i="1"/>
  <c r="E887" i="1"/>
  <c r="G886" i="1"/>
  <c r="H886" i="1" s="1"/>
  <c r="F886" i="1"/>
  <c r="E886" i="1"/>
  <c r="G885" i="1"/>
  <c r="H885" i="1" s="1"/>
  <c r="F885" i="1"/>
  <c r="E885" i="1"/>
  <c r="G884" i="1"/>
  <c r="H884" i="1" s="1"/>
  <c r="F884" i="1"/>
  <c r="E884" i="1"/>
  <c r="G883" i="1"/>
  <c r="H883" i="1" s="1"/>
  <c r="F883" i="1"/>
  <c r="E883" i="1"/>
  <c r="G882" i="1"/>
  <c r="H882" i="1" s="1"/>
  <c r="F882" i="1"/>
  <c r="E882" i="1"/>
  <c r="G881" i="1"/>
  <c r="H881" i="1" s="1"/>
  <c r="F881" i="1"/>
  <c r="E881" i="1"/>
  <c r="G880" i="1"/>
  <c r="H880" i="1" s="1"/>
  <c r="F880" i="1"/>
  <c r="E880" i="1"/>
  <c r="G879" i="1"/>
  <c r="H879" i="1" s="1"/>
  <c r="F879" i="1"/>
  <c r="E879" i="1"/>
  <c r="G878" i="1"/>
  <c r="H878" i="1" s="1"/>
  <c r="F878" i="1"/>
  <c r="E878" i="1"/>
  <c r="G877" i="1"/>
  <c r="H877" i="1" s="1"/>
  <c r="F877" i="1"/>
  <c r="E877" i="1"/>
  <c r="G876" i="1"/>
  <c r="H876" i="1" s="1"/>
  <c r="F876" i="1"/>
  <c r="E876" i="1"/>
  <c r="G875" i="1"/>
  <c r="H875" i="1" s="1"/>
  <c r="F875" i="1"/>
  <c r="E875" i="1"/>
  <c r="G874" i="1"/>
  <c r="H874" i="1" s="1"/>
  <c r="F874" i="1"/>
  <c r="E874" i="1"/>
  <c r="G873" i="1"/>
  <c r="H873" i="1" s="1"/>
  <c r="F873" i="1"/>
  <c r="E873" i="1"/>
  <c r="G872" i="1"/>
  <c r="H872" i="1" s="1"/>
  <c r="F872" i="1"/>
  <c r="E872" i="1"/>
  <c r="G871" i="1"/>
  <c r="H871" i="1" s="1"/>
  <c r="F871" i="1"/>
  <c r="E871" i="1"/>
  <c r="G870" i="1"/>
  <c r="H870" i="1" s="1"/>
  <c r="F870" i="1"/>
  <c r="E870" i="1"/>
  <c r="G869" i="1"/>
  <c r="H869" i="1" s="1"/>
  <c r="F869" i="1"/>
  <c r="E869" i="1"/>
  <c r="G868" i="1"/>
  <c r="H868" i="1" s="1"/>
  <c r="F868" i="1"/>
  <c r="E868" i="1"/>
  <c r="G867" i="1"/>
  <c r="H867" i="1" s="1"/>
  <c r="F867" i="1"/>
  <c r="E867" i="1"/>
  <c r="G866" i="1"/>
  <c r="H866" i="1" s="1"/>
  <c r="F866" i="1"/>
  <c r="E866" i="1"/>
  <c r="G865" i="1"/>
  <c r="H865" i="1" s="1"/>
  <c r="F865" i="1"/>
  <c r="E865" i="1"/>
  <c r="G864" i="1"/>
  <c r="H864" i="1" s="1"/>
  <c r="F864" i="1"/>
  <c r="E864" i="1"/>
  <c r="G863" i="1"/>
  <c r="H863" i="1" s="1"/>
  <c r="F863" i="1"/>
  <c r="E863" i="1"/>
  <c r="G862" i="1"/>
  <c r="H862" i="1" s="1"/>
  <c r="F862" i="1"/>
  <c r="E862" i="1"/>
  <c r="G861" i="1"/>
  <c r="H861" i="1" s="1"/>
  <c r="F861" i="1"/>
  <c r="E861" i="1"/>
  <c r="G860" i="1"/>
  <c r="H860" i="1" s="1"/>
  <c r="F860" i="1"/>
  <c r="E860" i="1"/>
  <c r="G859" i="1"/>
  <c r="H859" i="1" s="1"/>
  <c r="F859" i="1"/>
  <c r="E859" i="1"/>
  <c r="G858" i="1"/>
  <c r="H858" i="1" s="1"/>
  <c r="F858" i="1"/>
  <c r="E858" i="1"/>
  <c r="G857" i="1"/>
  <c r="H857" i="1" s="1"/>
  <c r="F857" i="1"/>
  <c r="E857" i="1"/>
  <c r="G856" i="1"/>
  <c r="H856" i="1" s="1"/>
  <c r="F856" i="1"/>
  <c r="E856" i="1"/>
  <c r="G855" i="1"/>
  <c r="H855" i="1" s="1"/>
  <c r="F855" i="1"/>
  <c r="E855" i="1"/>
  <c r="G854" i="1"/>
  <c r="H854" i="1" s="1"/>
  <c r="F854" i="1"/>
  <c r="E854" i="1"/>
  <c r="G853" i="1"/>
  <c r="H853" i="1" s="1"/>
  <c r="F853" i="1"/>
  <c r="E853" i="1"/>
  <c r="G852" i="1"/>
  <c r="H852" i="1" s="1"/>
  <c r="F852" i="1"/>
  <c r="E852" i="1"/>
  <c r="G851" i="1"/>
  <c r="H851" i="1" s="1"/>
  <c r="F851" i="1"/>
  <c r="E851" i="1"/>
  <c r="G850" i="1"/>
  <c r="H850" i="1" s="1"/>
  <c r="F850" i="1"/>
  <c r="E850" i="1"/>
  <c r="G849" i="1"/>
  <c r="H849" i="1" s="1"/>
  <c r="F849" i="1"/>
  <c r="E849" i="1"/>
  <c r="G848" i="1"/>
  <c r="H848" i="1" s="1"/>
  <c r="F848" i="1"/>
  <c r="E848" i="1"/>
  <c r="G847" i="1"/>
  <c r="H847" i="1" s="1"/>
  <c r="F847" i="1"/>
  <c r="E847" i="1"/>
  <c r="G846" i="1"/>
  <c r="H846" i="1" s="1"/>
  <c r="F846" i="1"/>
  <c r="E846" i="1"/>
  <c r="G845" i="1"/>
  <c r="H845" i="1" s="1"/>
  <c r="F845" i="1"/>
  <c r="E845" i="1"/>
  <c r="G844" i="1"/>
  <c r="H844" i="1" s="1"/>
  <c r="F844" i="1"/>
  <c r="E844" i="1"/>
  <c r="G843" i="1"/>
  <c r="H843" i="1" s="1"/>
  <c r="F843" i="1"/>
  <c r="E843" i="1"/>
  <c r="G842" i="1"/>
  <c r="H842" i="1" s="1"/>
  <c r="F842" i="1"/>
  <c r="E842" i="1"/>
  <c r="G841" i="1"/>
  <c r="H841" i="1" s="1"/>
  <c r="F841" i="1"/>
  <c r="E841" i="1"/>
  <c r="G840" i="1"/>
  <c r="H840" i="1" s="1"/>
  <c r="F840" i="1"/>
  <c r="E840" i="1"/>
  <c r="G839" i="1"/>
  <c r="H839" i="1" s="1"/>
  <c r="F839" i="1"/>
  <c r="E839" i="1"/>
  <c r="G838" i="1"/>
  <c r="H838" i="1" s="1"/>
  <c r="F838" i="1"/>
  <c r="E838" i="1"/>
  <c r="G837" i="1"/>
  <c r="H837" i="1" s="1"/>
  <c r="F837" i="1"/>
  <c r="E837" i="1"/>
  <c r="G836" i="1"/>
  <c r="H836" i="1" s="1"/>
  <c r="F836" i="1"/>
  <c r="E836" i="1"/>
  <c r="G835" i="1"/>
  <c r="H835" i="1" s="1"/>
  <c r="F835" i="1"/>
  <c r="E835" i="1"/>
  <c r="G834" i="1"/>
  <c r="H834" i="1" s="1"/>
  <c r="F834" i="1"/>
  <c r="E834" i="1"/>
  <c r="G833" i="1"/>
  <c r="H833" i="1" s="1"/>
  <c r="F833" i="1"/>
  <c r="E833" i="1"/>
  <c r="G832" i="1"/>
  <c r="H832" i="1" s="1"/>
  <c r="F832" i="1"/>
  <c r="E832" i="1"/>
  <c r="G831" i="1"/>
  <c r="H831" i="1" s="1"/>
  <c r="F831" i="1"/>
  <c r="E831" i="1"/>
  <c r="G830" i="1"/>
  <c r="H830" i="1" s="1"/>
  <c r="F830" i="1"/>
  <c r="E830" i="1"/>
  <c r="G829" i="1"/>
  <c r="H829" i="1" s="1"/>
  <c r="F829" i="1"/>
  <c r="E829" i="1"/>
  <c r="G828" i="1"/>
  <c r="H828" i="1" s="1"/>
  <c r="F828" i="1"/>
  <c r="E828" i="1"/>
  <c r="G827" i="1"/>
  <c r="H827" i="1" s="1"/>
  <c r="F827" i="1"/>
  <c r="E827" i="1"/>
  <c r="G826" i="1"/>
  <c r="H826" i="1" s="1"/>
  <c r="F826" i="1"/>
  <c r="E826" i="1"/>
  <c r="G825" i="1"/>
  <c r="H825" i="1" s="1"/>
  <c r="F825" i="1"/>
  <c r="E825" i="1"/>
  <c r="G824" i="1"/>
  <c r="H824" i="1" s="1"/>
  <c r="F824" i="1"/>
  <c r="E824" i="1"/>
  <c r="G823" i="1"/>
  <c r="H823" i="1" s="1"/>
  <c r="F823" i="1"/>
  <c r="E823" i="1"/>
  <c r="G822" i="1"/>
  <c r="H822" i="1" s="1"/>
  <c r="F822" i="1"/>
  <c r="E822" i="1"/>
  <c r="G821" i="1"/>
  <c r="H821" i="1" s="1"/>
  <c r="F821" i="1"/>
  <c r="E821" i="1"/>
  <c r="G820" i="1"/>
  <c r="H820" i="1" s="1"/>
  <c r="F820" i="1"/>
  <c r="E820" i="1"/>
  <c r="G819" i="1"/>
  <c r="H819" i="1" s="1"/>
  <c r="F819" i="1"/>
  <c r="E819" i="1"/>
  <c r="G818" i="1"/>
  <c r="H818" i="1" s="1"/>
  <c r="F818" i="1"/>
  <c r="E818" i="1"/>
  <c r="G817" i="1"/>
  <c r="H817" i="1" s="1"/>
  <c r="F817" i="1"/>
  <c r="E817" i="1"/>
  <c r="G816" i="1"/>
  <c r="H816" i="1" s="1"/>
  <c r="F816" i="1"/>
  <c r="E816" i="1"/>
  <c r="G815" i="1"/>
  <c r="H815" i="1" s="1"/>
  <c r="F815" i="1"/>
  <c r="E815" i="1"/>
  <c r="G814" i="1"/>
  <c r="H814" i="1" s="1"/>
  <c r="F814" i="1"/>
  <c r="E814" i="1"/>
  <c r="G813" i="1"/>
  <c r="H813" i="1" s="1"/>
  <c r="F813" i="1"/>
  <c r="E813" i="1"/>
  <c r="G812" i="1"/>
  <c r="H812" i="1" s="1"/>
  <c r="F812" i="1"/>
  <c r="E812" i="1"/>
  <c r="G811" i="1"/>
  <c r="H811" i="1" s="1"/>
  <c r="F811" i="1"/>
  <c r="E811" i="1"/>
  <c r="G810" i="1"/>
  <c r="H810" i="1" s="1"/>
  <c r="F810" i="1"/>
  <c r="E810" i="1"/>
  <c r="G809" i="1"/>
  <c r="H809" i="1" s="1"/>
  <c r="F809" i="1"/>
  <c r="E809" i="1"/>
  <c r="G808" i="1"/>
  <c r="H808" i="1" s="1"/>
  <c r="F808" i="1"/>
  <c r="E808" i="1"/>
  <c r="G807" i="1"/>
  <c r="H807" i="1" s="1"/>
  <c r="F807" i="1"/>
  <c r="E807" i="1"/>
  <c r="G806" i="1"/>
  <c r="H806" i="1" s="1"/>
  <c r="F806" i="1"/>
  <c r="E806" i="1"/>
  <c r="G805" i="1"/>
  <c r="H805" i="1" s="1"/>
  <c r="F805" i="1"/>
  <c r="E805" i="1"/>
  <c r="G804" i="1"/>
  <c r="H804" i="1" s="1"/>
  <c r="F804" i="1"/>
  <c r="E804" i="1"/>
  <c r="G803" i="1"/>
  <c r="H803" i="1" s="1"/>
  <c r="F803" i="1"/>
  <c r="E803" i="1"/>
  <c r="G802" i="1"/>
  <c r="H802" i="1" s="1"/>
  <c r="F802" i="1"/>
  <c r="E802" i="1"/>
  <c r="G801" i="1"/>
  <c r="H801" i="1" s="1"/>
  <c r="F801" i="1"/>
  <c r="E801" i="1"/>
  <c r="G800" i="1"/>
  <c r="H800" i="1" s="1"/>
  <c r="F800" i="1"/>
  <c r="E800" i="1"/>
  <c r="G799" i="1"/>
  <c r="H799" i="1" s="1"/>
  <c r="F799" i="1"/>
  <c r="E799" i="1"/>
  <c r="G798" i="1"/>
  <c r="H798" i="1" s="1"/>
  <c r="F798" i="1"/>
  <c r="E798" i="1"/>
  <c r="G797" i="1"/>
  <c r="H797" i="1" s="1"/>
  <c r="F797" i="1"/>
  <c r="E797" i="1"/>
  <c r="G796" i="1"/>
  <c r="H796" i="1" s="1"/>
  <c r="F796" i="1"/>
  <c r="E796" i="1"/>
  <c r="G795" i="1"/>
  <c r="H795" i="1" s="1"/>
  <c r="F795" i="1"/>
  <c r="E795" i="1"/>
  <c r="G794" i="1"/>
  <c r="H794" i="1" s="1"/>
  <c r="F794" i="1"/>
  <c r="E794" i="1"/>
  <c r="G793" i="1"/>
  <c r="H793" i="1" s="1"/>
  <c r="F793" i="1"/>
  <c r="E793" i="1"/>
  <c r="G792" i="1"/>
  <c r="H792" i="1" s="1"/>
  <c r="F792" i="1"/>
  <c r="E792" i="1"/>
  <c r="G791" i="1"/>
  <c r="H791" i="1" s="1"/>
  <c r="F791" i="1"/>
  <c r="E791" i="1"/>
  <c r="G790" i="1"/>
  <c r="H790" i="1" s="1"/>
  <c r="F790" i="1"/>
  <c r="E790" i="1"/>
  <c r="G789" i="1"/>
  <c r="H789" i="1" s="1"/>
  <c r="F789" i="1"/>
  <c r="E789" i="1"/>
  <c r="G788" i="1"/>
  <c r="H788" i="1" s="1"/>
  <c r="F788" i="1"/>
  <c r="E788" i="1"/>
  <c r="G787" i="1"/>
  <c r="H787" i="1" s="1"/>
  <c r="F787" i="1"/>
  <c r="E787" i="1"/>
  <c r="G786" i="1"/>
  <c r="H786" i="1" s="1"/>
  <c r="F786" i="1"/>
  <c r="E786" i="1"/>
  <c r="G785" i="1"/>
  <c r="H785" i="1" s="1"/>
  <c r="F785" i="1"/>
  <c r="E785" i="1"/>
  <c r="G784" i="1"/>
  <c r="H784" i="1" s="1"/>
  <c r="F784" i="1"/>
  <c r="E784" i="1"/>
  <c r="G783" i="1"/>
  <c r="H783" i="1" s="1"/>
  <c r="F783" i="1"/>
  <c r="E783" i="1"/>
  <c r="G782" i="1"/>
  <c r="H782" i="1" s="1"/>
  <c r="F782" i="1"/>
  <c r="E782" i="1"/>
  <c r="G781" i="1"/>
  <c r="H781" i="1" s="1"/>
  <c r="F781" i="1"/>
  <c r="E781" i="1"/>
  <c r="G780" i="1"/>
  <c r="H780" i="1" s="1"/>
  <c r="F780" i="1"/>
  <c r="E780" i="1"/>
  <c r="G779" i="1"/>
  <c r="H779" i="1" s="1"/>
  <c r="F779" i="1"/>
  <c r="E779" i="1"/>
  <c r="G778" i="1"/>
  <c r="H778" i="1" s="1"/>
  <c r="F778" i="1"/>
  <c r="E778" i="1"/>
  <c r="G777" i="1"/>
  <c r="H777" i="1" s="1"/>
  <c r="F777" i="1"/>
  <c r="E777" i="1"/>
  <c r="G776" i="1"/>
  <c r="H776" i="1" s="1"/>
  <c r="F776" i="1"/>
  <c r="E776" i="1"/>
  <c r="G775" i="1"/>
  <c r="H775" i="1" s="1"/>
  <c r="F775" i="1"/>
  <c r="E775" i="1"/>
  <c r="G774" i="1"/>
  <c r="H774" i="1" s="1"/>
  <c r="F774" i="1"/>
  <c r="E774" i="1"/>
  <c r="G773" i="1"/>
  <c r="H773" i="1" s="1"/>
  <c r="F773" i="1"/>
  <c r="E773" i="1"/>
  <c r="G772" i="1"/>
  <c r="H772" i="1" s="1"/>
  <c r="F772" i="1"/>
  <c r="E772" i="1"/>
  <c r="G771" i="1"/>
  <c r="H771" i="1" s="1"/>
  <c r="F771" i="1"/>
  <c r="E771" i="1"/>
  <c r="G770" i="1"/>
  <c r="H770" i="1" s="1"/>
  <c r="F770" i="1"/>
  <c r="E770" i="1"/>
  <c r="G769" i="1"/>
  <c r="H769" i="1" s="1"/>
  <c r="F769" i="1"/>
  <c r="E769" i="1"/>
  <c r="G768" i="1"/>
  <c r="H768" i="1" s="1"/>
  <c r="F768" i="1"/>
  <c r="E768" i="1"/>
  <c r="G767" i="1"/>
  <c r="H767" i="1" s="1"/>
  <c r="F767" i="1"/>
  <c r="E767" i="1"/>
  <c r="G766" i="1"/>
  <c r="H766" i="1" s="1"/>
  <c r="F766" i="1"/>
  <c r="E766" i="1"/>
  <c r="G765" i="1"/>
  <c r="H765" i="1" s="1"/>
  <c r="F765" i="1"/>
  <c r="E765" i="1"/>
  <c r="G764" i="1"/>
  <c r="H764" i="1" s="1"/>
  <c r="F764" i="1"/>
  <c r="E764" i="1"/>
  <c r="G763" i="1"/>
  <c r="H763" i="1" s="1"/>
  <c r="F763" i="1"/>
  <c r="E763" i="1"/>
  <c r="G762" i="1"/>
  <c r="H762" i="1" s="1"/>
  <c r="F762" i="1"/>
  <c r="E762" i="1"/>
  <c r="G761" i="1"/>
  <c r="H761" i="1" s="1"/>
  <c r="F761" i="1"/>
  <c r="E761" i="1"/>
  <c r="G760" i="1"/>
  <c r="H760" i="1" s="1"/>
  <c r="F760" i="1"/>
  <c r="E760" i="1"/>
  <c r="G759" i="1"/>
  <c r="H759" i="1" s="1"/>
  <c r="F759" i="1"/>
  <c r="E759" i="1"/>
  <c r="G758" i="1"/>
  <c r="H758" i="1" s="1"/>
  <c r="F758" i="1"/>
  <c r="E758" i="1"/>
  <c r="G757" i="1"/>
  <c r="H757" i="1" s="1"/>
  <c r="F757" i="1"/>
  <c r="E757" i="1"/>
  <c r="G756" i="1"/>
  <c r="H756" i="1" s="1"/>
  <c r="F756" i="1"/>
  <c r="E756" i="1"/>
  <c r="G755" i="1"/>
  <c r="H755" i="1" s="1"/>
  <c r="F755" i="1"/>
  <c r="E755" i="1"/>
  <c r="G754" i="1"/>
  <c r="H754" i="1" s="1"/>
  <c r="F754" i="1"/>
  <c r="E754" i="1"/>
  <c r="G753" i="1"/>
  <c r="H753" i="1" s="1"/>
  <c r="F753" i="1"/>
  <c r="E753" i="1"/>
  <c r="G752" i="1"/>
  <c r="H752" i="1" s="1"/>
  <c r="F752" i="1"/>
  <c r="E752" i="1"/>
  <c r="G751" i="1"/>
  <c r="H751" i="1" s="1"/>
  <c r="F751" i="1"/>
  <c r="E751" i="1"/>
  <c r="G750" i="1"/>
  <c r="H750" i="1" s="1"/>
  <c r="F750" i="1"/>
  <c r="E750" i="1"/>
  <c r="G749" i="1"/>
  <c r="H749" i="1" s="1"/>
  <c r="F749" i="1"/>
  <c r="E749" i="1"/>
  <c r="G748" i="1"/>
  <c r="H748" i="1" s="1"/>
  <c r="F748" i="1"/>
  <c r="E748" i="1"/>
  <c r="G747" i="1"/>
  <c r="H747" i="1" s="1"/>
  <c r="F747" i="1"/>
  <c r="E747" i="1"/>
  <c r="G746" i="1"/>
  <c r="H746" i="1" s="1"/>
  <c r="F746" i="1"/>
  <c r="E746" i="1"/>
  <c r="G745" i="1"/>
  <c r="H745" i="1" s="1"/>
  <c r="F745" i="1"/>
  <c r="E745" i="1"/>
  <c r="G744" i="1"/>
  <c r="H744" i="1" s="1"/>
  <c r="F744" i="1"/>
  <c r="E744" i="1"/>
  <c r="G743" i="1"/>
  <c r="H743" i="1" s="1"/>
  <c r="F743" i="1"/>
  <c r="E743" i="1"/>
  <c r="G742" i="1"/>
  <c r="H742" i="1" s="1"/>
  <c r="F742" i="1"/>
  <c r="E742" i="1"/>
  <c r="G741" i="1"/>
  <c r="H741" i="1" s="1"/>
  <c r="F741" i="1"/>
  <c r="E741" i="1"/>
  <c r="G740" i="1"/>
  <c r="H740" i="1" s="1"/>
  <c r="F740" i="1"/>
  <c r="E740" i="1"/>
  <c r="G739" i="1"/>
  <c r="H739" i="1" s="1"/>
  <c r="F739" i="1"/>
  <c r="E739" i="1"/>
  <c r="G738" i="1"/>
  <c r="H738" i="1" s="1"/>
  <c r="F738" i="1"/>
  <c r="E738" i="1"/>
  <c r="G737" i="1"/>
  <c r="H737" i="1" s="1"/>
  <c r="F737" i="1"/>
  <c r="E737" i="1"/>
  <c r="G736" i="1"/>
  <c r="H736" i="1" s="1"/>
  <c r="F736" i="1"/>
  <c r="E736" i="1"/>
  <c r="G735" i="1"/>
  <c r="H735" i="1" s="1"/>
  <c r="F735" i="1"/>
  <c r="E735" i="1"/>
  <c r="G734" i="1"/>
  <c r="H734" i="1" s="1"/>
  <c r="F734" i="1"/>
  <c r="E734" i="1"/>
  <c r="G733" i="1"/>
  <c r="H733" i="1" s="1"/>
  <c r="F733" i="1"/>
  <c r="E733" i="1"/>
  <c r="G732" i="1"/>
  <c r="H732" i="1" s="1"/>
  <c r="F732" i="1"/>
  <c r="E732" i="1"/>
  <c r="G731" i="1"/>
  <c r="H731" i="1" s="1"/>
  <c r="F731" i="1"/>
  <c r="E731" i="1"/>
  <c r="G730" i="1"/>
  <c r="H730" i="1" s="1"/>
  <c r="F730" i="1"/>
  <c r="E730" i="1"/>
  <c r="G729" i="1"/>
  <c r="H729" i="1" s="1"/>
  <c r="F729" i="1"/>
  <c r="E729" i="1"/>
  <c r="G728" i="1"/>
  <c r="H728" i="1" s="1"/>
  <c r="F728" i="1"/>
  <c r="E728" i="1"/>
  <c r="G727" i="1"/>
  <c r="H727" i="1" s="1"/>
  <c r="F727" i="1"/>
  <c r="E727" i="1"/>
  <c r="G726" i="1"/>
  <c r="H726" i="1" s="1"/>
  <c r="F726" i="1"/>
  <c r="E726" i="1"/>
  <c r="G725" i="1"/>
  <c r="H725" i="1" s="1"/>
  <c r="F725" i="1"/>
  <c r="E725" i="1"/>
  <c r="G724" i="1"/>
  <c r="H724" i="1" s="1"/>
  <c r="F724" i="1"/>
  <c r="E724" i="1"/>
  <c r="G723" i="1"/>
  <c r="H723" i="1" s="1"/>
  <c r="F723" i="1"/>
  <c r="E723" i="1"/>
  <c r="G722" i="1"/>
  <c r="H722" i="1" s="1"/>
  <c r="F722" i="1"/>
  <c r="E722" i="1"/>
  <c r="G721" i="1"/>
  <c r="H721" i="1" s="1"/>
  <c r="F721" i="1"/>
  <c r="E721" i="1"/>
  <c r="G720" i="1"/>
  <c r="H720" i="1" s="1"/>
  <c r="F720" i="1"/>
  <c r="E720" i="1"/>
  <c r="G719" i="1"/>
  <c r="H719" i="1" s="1"/>
  <c r="F719" i="1"/>
  <c r="E719" i="1"/>
  <c r="G718" i="1"/>
  <c r="H718" i="1" s="1"/>
  <c r="F718" i="1"/>
  <c r="E718" i="1"/>
  <c r="G717" i="1"/>
  <c r="H717" i="1" s="1"/>
  <c r="F717" i="1"/>
  <c r="E717" i="1"/>
  <c r="G716" i="1"/>
  <c r="H716" i="1" s="1"/>
  <c r="F716" i="1"/>
  <c r="E716" i="1"/>
  <c r="G715" i="1"/>
  <c r="H715" i="1" s="1"/>
  <c r="F715" i="1"/>
  <c r="E715" i="1"/>
  <c r="G714" i="1"/>
  <c r="H714" i="1" s="1"/>
  <c r="F714" i="1"/>
  <c r="E714" i="1"/>
  <c r="G713" i="1"/>
  <c r="H713" i="1" s="1"/>
  <c r="F713" i="1"/>
  <c r="E713" i="1"/>
  <c r="G712" i="1"/>
  <c r="H712" i="1" s="1"/>
  <c r="F712" i="1"/>
  <c r="E712" i="1"/>
  <c r="G711" i="1"/>
  <c r="H711" i="1" s="1"/>
  <c r="F711" i="1"/>
  <c r="E711" i="1"/>
  <c r="G710" i="1"/>
  <c r="H710" i="1" s="1"/>
  <c r="F710" i="1"/>
  <c r="E710" i="1"/>
  <c r="G709" i="1"/>
  <c r="H709" i="1" s="1"/>
  <c r="F709" i="1"/>
  <c r="E709" i="1"/>
  <c r="G708" i="1"/>
  <c r="H708" i="1" s="1"/>
  <c r="F708" i="1"/>
  <c r="E708" i="1"/>
  <c r="G707" i="1"/>
  <c r="H707" i="1" s="1"/>
  <c r="F707" i="1"/>
  <c r="E707" i="1"/>
  <c r="G706" i="1"/>
  <c r="H706" i="1" s="1"/>
  <c r="F706" i="1"/>
  <c r="E706" i="1"/>
  <c r="G705" i="1"/>
  <c r="H705" i="1" s="1"/>
  <c r="F705" i="1"/>
  <c r="E705" i="1"/>
  <c r="G704" i="1"/>
  <c r="H704" i="1" s="1"/>
  <c r="F704" i="1"/>
  <c r="E704" i="1"/>
  <c r="G703" i="1"/>
  <c r="H703" i="1" s="1"/>
  <c r="F703" i="1"/>
  <c r="E703" i="1"/>
  <c r="G702" i="1"/>
  <c r="H702" i="1" s="1"/>
  <c r="F702" i="1"/>
  <c r="E702" i="1"/>
  <c r="G701" i="1"/>
  <c r="H701" i="1" s="1"/>
  <c r="F701" i="1"/>
  <c r="E701" i="1"/>
  <c r="G700" i="1"/>
  <c r="H700" i="1" s="1"/>
  <c r="F700" i="1"/>
  <c r="E700" i="1"/>
  <c r="G699" i="1"/>
  <c r="H699" i="1" s="1"/>
  <c r="F699" i="1"/>
  <c r="E699" i="1"/>
  <c r="G698" i="1"/>
  <c r="H698" i="1" s="1"/>
  <c r="F698" i="1"/>
  <c r="E698" i="1"/>
  <c r="G697" i="1"/>
  <c r="H697" i="1" s="1"/>
  <c r="F697" i="1"/>
  <c r="E697" i="1"/>
  <c r="G696" i="1"/>
  <c r="H696" i="1" s="1"/>
  <c r="F696" i="1"/>
  <c r="E696" i="1"/>
  <c r="G695" i="1"/>
  <c r="H695" i="1" s="1"/>
  <c r="F695" i="1"/>
  <c r="E695" i="1"/>
  <c r="G694" i="1"/>
  <c r="H694" i="1" s="1"/>
  <c r="F694" i="1"/>
  <c r="E694" i="1"/>
  <c r="G693" i="1"/>
  <c r="H693" i="1" s="1"/>
  <c r="F693" i="1"/>
  <c r="E693" i="1"/>
  <c r="G692" i="1"/>
  <c r="H692" i="1" s="1"/>
  <c r="F692" i="1"/>
  <c r="E692" i="1"/>
  <c r="G691" i="1"/>
  <c r="H691" i="1" s="1"/>
  <c r="F691" i="1"/>
  <c r="E691" i="1"/>
  <c r="G690" i="1"/>
  <c r="H690" i="1" s="1"/>
  <c r="F690" i="1"/>
  <c r="E690" i="1"/>
  <c r="G689" i="1"/>
  <c r="H689" i="1" s="1"/>
  <c r="F689" i="1"/>
  <c r="E689" i="1"/>
  <c r="G688" i="1"/>
  <c r="H688" i="1" s="1"/>
  <c r="F688" i="1"/>
  <c r="E688" i="1"/>
  <c r="G687" i="1"/>
  <c r="H687" i="1" s="1"/>
  <c r="F687" i="1"/>
  <c r="E687" i="1"/>
  <c r="G686" i="1"/>
  <c r="H686" i="1" s="1"/>
  <c r="F686" i="1"/>
  <c r="E686" i="1"/>
  <c r="G685" i="1"/>
  <c r="H685" i="1" s="1"/>
  <c r="F685" i="1"/>
  <c r="E685" i="1"/>
  <c r="G684" i="1"/>
  <c r="H684" i="1" s="1"/>
  <c r="F684" i="1"/>
  <c r="E684" i="1"/>
  <c r="G683" i="1"/>
  <c r="H683" i="1" s="1"/>
  <c r="F683" i="1"/>
  <c r="E683" i="1"/>
  <c r="G682" i="1"/>
  <c r="H682" i="1" s="1"/>
  <c r="F682" i="1"/>
  <c r="E682" i="1"/>
  <c r="G681" i="1"/>
  <c r="H681" i="1" s="1"/>
  <c r="F681" i="1"/>
  <c r="E681" i="1"/>
  <c r="G680" i="1"/>
  <c r="H680" i="1" s="1"/>
  <c r="F680" i="1"/>
  <c r="E680" i="1"/>
  <c r="G679" i="1"/>
  <c r="H679" i="1" s="1"/>
  <c r="F679" i="1"/>
  <c r="E679" i="1"/>
  <c r="G678" i="1"/>
  <c r="H678" i="1" s="1"/>
  <c r="F678" i="1"/>
  <c r="E678" i="1"/>
  <c r="G677" i="1"/>
  <c r="H677" i="1" s="1"/>
  <c r="F677" i="1"/>
  <c r="E677" i="1"/>
  <c r="G676" i="1"/>
  <c r="H676" i="1" s="1"/>
  <c r="F676" i="1"/>
  <c r="E676" i="1"/>
  <c r="G675" i="1"/>
  <c r="H675" i="1" s="1"/>
  <c r="F675" i="1"/>
  <c r="E675" i="1"/>
  <c r="G674" i="1"/>
  <c r="H674" i="1" s="1"/>
  <c r="F674" i="1"/>
  <c r="E674" i="1"/>
  <c r="G673" i="1"/>
  <c r="H673" i="1" s="1"/>
  <c r="F673" i="1"/>
  <c r="E673" i="1"/>
  <c r="G672" i="1"/>
  <c r="H672" i="1" s="1"/>
  <c r="F672" i="1"/>
  <c r="E672" i="1"/>
  <c r="G671" i="1"/>
  <c r="H671" i="1" s="1"/>
  <c r="F671" i="1"/>
  <c r="E671" i="1"/>
  <c r="G670" i="1"/>
  <c r="H670" i="1" s="1"/>
  <c r="F670" i="1"/>
  <c r="E670" i="1"/>
  <c r="G669" i="1"/>
  <c r="H669" i="1" s="1"/>
  <c r="F669" i="1"/>
  <c r="E669" i="1"/>
  <c r="G668" i="1"/>
  <c r="H668" i="1" s="1"/>
  <c r="F668" i="1"/>
  <c r="E668" i="1"/>
  <c r="G667" i="1"/>
  <c r="H667" i="1" s="1"/>
  <c r="F667" i="1"/>
  <c r="E667" i="1"/>
  <c r="G666" i="1"/>
  <c r="H666" i="1" s="1"/>
  <c r="F666" i="1"/>
  <c r="E666" i="1"/>
  <c r="G665" i="1"/>
  <c r="H665" i="1" s="1"/>
  <c r="F665" i="1"/>
  <c r="E665" i="1"/>
  <c r="G664" i="1"/>
  <c r="H664" i="1" s="1"/>
  <c r="F664" i="1"/>
  <c r="E664" i="1"/>
  <c r="G663" i="1"/>
  <c r="H663" i="1" s="1"/>
  <c r="F663" i="1"/>
  <c r="E663" i="1"/>
  <c r="G662" i="1"/>
  <c r="H662" i="1" s="1"/>
  <c r="F662" i="1"/>
  <c r="E662" i="1"/>
  <c r="G661" i="1"/>
  <c r="H661" i="1" s="1"/>
  <c r="F661" i="1"/>
  <c r="E661" i="1"/>
  <c r="G660" i="1"/>
  <c r="H660" i="1" s="1"/>
  <c r="F660" i="1"/>
  <c r="E660" i="1"/>
  <c r="G659" i="1"/>
  <c r="H659" i="1" s="1"/>
  <c r="F659" i="1"/>
  <c r="E659" i="1"/>
  <c r="G658" i="1"/>
  <c r="H658" i="1" s="1"/>
  <c r="F658" i="1"/>
  <c r="E658" i="1"/>
  <c r="G657" i="1"/>
  <c r="H657" i="1" s="1"/>
  <c r="F657" i="1"/>
  <c r="E657" i="1"/>
  <c r="G656" i="1"/>
  <c r="H656" i="1" s="1"/>
  <c r="F656" i="1"/>
  <c r="E656" i="1"/>
  <c r="G655" i="1"/>
  <c r="H655" i="1" s="1"/>
  <c r="F655" i="1"/>
  <c r="E655" i="1"/>
  <c r="G654" i="1"/>
  <c r="H654" i="1" s="1"/>
  <c r="F654" i="1"/>
  <c r="E654" i="1"/>
  <c r="G653" i="1"/>
  <c r="H653" i="1" s="1"/>
  <c r="F653" i="1"/>
  <c r="E653" i="1"/>
  <c r="G652" i="1"/>
  <c r="H652" i="1" s="1"/>
  <c r="F652" i="1"/>
  <c r="E652" i="1"/>
  <c r="G651" i="1"/>
  <c r="H651" i="1" s="1"/>
  <c r="F651" i="1"/>
  <c r="E651" i="1"/>
  <c r="G650" i="1"/>
  <c r="H650" i="1" s="1"/>
  <c r="F650" i="1"/>
  <c r="E650" i="1"/>
  <c r="G649" i="1"/>
  <c r="H649" i="1" s="1"/>
  <c r="F649" i="1"/>
  <c r="E649" i="1"/>
  <c r="G648" i="1"/>
  <c r="H648" i="1" s="1"/>
  <c r="F648" i="1"/>
  <c r="E648" i="1"/>
  <c r="G647" i="1"/>
  <c r="H647" i="1" s="1"/>
  <c r="F647" i="1"/>
  <c r="E647" i="1"/>
  <c r="G646" i="1"/>
  <c r="H646" i="1" s="1"/>
  <c r="F646" i="1"/>
  <c r="E646" i="1"/>
  <c r="G645" i="1"/>
  <c r="H645" i="1" s="1"/>
  <c r="F645" i="1"/>
  <c r="E645" i="1"/>
  <c r="G644" i="1"/>
  <c r="H644" i="1" s="1"/>
  <c r="F644" i="1"/>
  <c r="E644" i="1"/>
  <c r="G643" i="1"/>
  <c r="H643" i="1" s="1"/>
  <c r="F643" i="1"/>
  <c r="E643" i="1"/>
  <c r="G642" i="1"/>
  <c r="H642" i="1" s="1"/>
  <c r="F642" i="1"/>
  <c r="E642" i="1"/>
  <c r="G641" i="1"/>
  <c r="H641" i="1" s="1"/>
  <c r="F641" i="1"/>
  <c r="E641" i="1"/>
  <c r="G640" i="1"/>
  <c r="H640" i="1" s="1"/>
  <c r="F640" i="1"/>
  <c r="E640" i="1"/>
  <c r="G639" i="1"/>
  <c r="H639" i="1" s="1"/>
  <c r="F639" i="1"/>
  <c r="E639" i="1"/>
  <c r="G638" i="1"/>
  <c r="H638" i="1" s="1"/>
  <c r="F638" i="1"/>
  <c r="E638" i="1"/>
  <c r="G637" i="1"/>
  <c r="H637" i="1" s="1"/>
  <c r="F637" i="1"/>
  <c r="E637" i="1"/>
  <c r="G636" i="1"/>
  <c r="H636" i="1" s="1"/>
  <c r="F636" i="1"/>
  <c r="E636" i="1"/>
  <c r="G635" i="1"/>
  <c r="H635" i="1" s="1"/>
  <c r="F635" i="1"/>
  <c r="E635" i="1"/>
  <c r="G634" i="1"/>
  <c r="H634" i="1" s="1"/>
  <c r="F634" i="1"/>
  <c r="E634" i="1"/>
  <c r="G633" i="1"/>
  <c r="H633" i="1" s="1"/>
  <c r="F633" i="1"/>
  <c r="E633" i="1"/>
  <c r="G632" i="1"/>
  <c r="H632" i="1" s="1"/>
  <c r="F632" i="1"/>
  <c r="E632" i="1"/>
  <c r="G631" i="1"/>
  <c r="H631" i="1" s="1"/>
  <c r="F631" i="1"/>
  <c r="E631" i="1"/>
  <c r="G630" i="1"/>
  <c r="H630" i="1" s="1"/>
  <c r="F630" i="1"/>
  <c r="E630" i="1"/>
  <c r="G629" i="1"/>
  <c r="H629" i="1" s="1"/>
  <c r="F629" i="1"/>
  <c r="E629" i="1"/>
  <c r="G628" i="1"/>
  <c r="H628" i="1" s="1"/>
  <c r="F628" i="1"/>
  <c r="E628" i="1"/>
  <c r="G627" i="1"/>
  <c r="H627" i="1" s="1"/>
  <c r="F627" i="1"/>
  <c r="E627" i="1"/>
  <c r="G626" i="1"/>
  <c r="H626" i="1" s="1"/>
  <c r="F626" i="1"/>
  <c r="E626" i="1"/>
  <c r="G625" i="1"/>
  <c r="H625" i="1" s="1"/>
  <c r="F625" i="1"/>
  <c r="E625" i="1"/>
  <c r="G624" i="1"/>
  <c r="H624" i="1" s="1"/>
  <c r="F624" i="1"/>
  <c r="E624" i="1"/>
  <c r="G623" i="1"/>
  <c r="H623" i="1" s="1"/>
  <c r="F623" i="1"/>
  <c r="E623" i="1"/>
  <c r="G622" i="1"/>
  <c r="H622" i="1" s="1"/>
  <c r="F622" i="1"/>
  <c r="E622" i="1"/>
  <c r="G621" i="1"/>
  <c r="H621" i="1" s="1"/>
  <c r="F621" i="1"/>
  <c r="E621" i="1"/>
  <c r="G620" i="1"/>
  <c r="H620" i="1" s="1"/>
  <c r="F620" i="1"/>
  <c r="E620" i="1"/>
  <c r="G619" i="1"/>
  <c r="H619" i="1" s="1"/>
  <c r="F619" i="1"/>
  <c r="E619" i="1"/>
  <c r="G618" i="1"/>
  <c r="H618" i="1" s="1"/>
  <c r="F618" i="1"/>
  <c r="E618" i="1"/>
  <c r="G617" i="1"/>
  <c r="H617" i="1" s="1"/>
  <c r="F617" i="1"/>
  <c r="E617" i="1"/>
  <c r="G616" i="1"/>
  <c r="H616" i="1" s="1"/>
  <c r="F616" i="1"/>
  <c r="E616" i="1"/>
  <c r="G615" i="1"/>
  <c r="H615" i="1" s="1"/>
  <c r="F615" i="1"/>
  <c r="E615" i="1"/>
  <c r="G614" i="1"/>
  <c r="H614" i="1" s="1"/>
  <c r="F614" i="1"/>
  <c r="E614" i="1"/>
  <c r="G613" i="1"/>
  <c r="H613" i="1" s="1"/>
  <c r="F613" i="1"/>
  <c r="E613" i="1"/>
  <c r="G612" i="1"/>
  <c r="H612" i="1" s="1"/>
  <c r="F612" i="1"/>
  <c r="E612" i="1"/>
  <c r="G611" i="1"/>
  <c r="H611" i="1" s="1"/>
  <c r="F611" i="1"/>
  <c r="E611" i="1"/>
  <c r="G610" i="1"/>
  <c r="H610" i="1" s="1"/>
  <c r="F610" i="1"/>
  <c r="E610" i="1"/>
  <c r="G609" i="1"/>
  <c r="H609" i="1" s="1"/>
  <c r="F609" i="1"/>
  <c r="E609" i="1"/>
  <c r="G608" i="1"/>
  <c r="H608" i="1" s="1"/>
  <c r="F608" i="1"/>
  <c r="E608" i="1"/>
  <c r="G607" i="1"/>
  <c r="H607" i="1" s="1"/>
  <c r="F607" i="1"/>
  <c r="E607" i="1"/>
  <c r="G606" i="1"/>
  <c r="H606" i="1" s="1"/>
  <c r="F606" i="1"/>
  <c r="E606" i="1"/>
  <c r="G605" i="1"/>
  <c r="H605" i="1" s="1"/>
  <c r="F605" i="1"/>
  <c r="E605" i="1"/>
  <c r="G604" i="1"/>
  <c r="H604" i="1" s="1"/>
  <c r="F604" i="1"/>
  <c r="E604" i="1"/>
  <c r="G603" i="1"/>
  <c r="H603" i="1" s="1"/>
  <c r="F603" i="1"/>
  <c r="E603" i="1"/>
  <c r="G602" i="1"/>
  <c r="H602" i="1" s="1"/>
  <c r="F602" i="1"/>
  <c r="E602" i="1"/>
  <c r="G601" i="1"/>
  <c r="H601" i="1" s="1"/>
  <c r="F601" i="1"/>
  <c r="E601" i="1"/>
  <c r="G600" i="1"/>
  <c r="H600" i="1" s="1"/>
  <c r="F600" i="1"/>
  <c r="E600" i="1"/>
  <c r="G599" i="1"/>
  <c r="H599" i="1" s="1"/>
  <c r="F599" i="1"/>
  <c r="E599" i="1"/>
  <c r="G598" i="1"/>
  <c r="H598" i="1" s="1"/>
  <c r="F598" i="1"/>
  <c r="E598" i="1"/>
  <c r="G597" i="1"/>
  <c r="H597" i="1" s="1"/>
  <c r="F597" i="1"/>
  <c r="E597" i="1"/>
  <c r="G596" i="1"/>
  <c r="H596" i="1" s="1"/>
  <c r="F596" i="1"/>
  <c r="E596" i="1"/>
  <c r="G595" i="1"/>
  <c r="H595" i="1" s="1"/>
  <c r="F595" i="1"/>
  <c r="E595" i="1"/>
  <c r="G594" i="1"/>
  <c r="H594" i="1" s="1"/>
  <c r="F594" i="1"/>
  <c r="E594" i="1"/>
  <c r="G593" i="1"/>
  <c r="H593" i="1" s="1"/>
  <c r="F593" i="1"/>
  <c r="E593" i="1"/>
  <c r="G592" i="1"/>
  <c r="H592" i="1" s="1"/>
  <c r="F592" i="1"/>
  <c r="E592" i="1"/>
  <c r="G591" i="1"/>
  <c r="H591" i="1" s="1"/>
  <c r="F591" i="1"/>
  <c r="E591" i="1"/>
  <c r="G590" i="1"/>
  <c r="H590" i="1" s="1"/>
  <c r="F590" i="1"/>
  <c r="E590" i="1"/>
  <c r="G589" i="1"/>
  <c r="H589" i="1" s="1"/>
  <c r="F589" i="1"/>
  <c r="E589" i="1"/>
  <c r="G588" i="1"/>
  <c r="H588" i="1" s="1"/>
  <c r="F588" i="1"/>
  <c r="E588" i="1"/>
  <c r="G587" i="1"/>
  <c r="H587" i="1" s="1"/>
  <c r="F587" i="1"/>
  <c r="E587" i="1"/>
  <c r="G586" i="1"/>
  <c r="H586" i="1" s="1"/>
  <c r="F586" i="1"/>
  <c r="E586" i="1"/>
  <c r="G585" i="1"/>
  <c r="H585" i="1" s="1"/>
  <c r="F585" i="1"/>
  <c r="E585" i="1"/>
  <c r="G584" i="1"/>
  <c r="H584" i="1" s="1"/>
  <c r="F584" i="1"/>
  <c r="E584" i="1"/>
  <c r="G583" i="1"/>
  <c r="H583" i="1" s="1"/>
  <c r="F583" i="1"/>
  <c r="E583" i="1"/>
  <c r="G582" i="1"/>
  <c r="H582" i="1" s="1"/>
  <c r="F582" i="1"/>
  <c r="E582" i="1"/>
  <c r="G581" i="1"/>
  <c r="H581" i="1" s="1"/>
  <c r="F581" i="1"/>
  <c r="E581" i="1"/>
  <c r="G580" i="1"/>
  <c r="H580" i="1" s="1"/>
  <c r="F580" i="1"/>
  <c r="E580" i="1"/>
  <c r="G579" i="1"/>
  <c r="H579" i="1" s="1"/>
  <c r="F579" i="1"/>
  <c r="E579" i="1"/>
  <c r="G578" i="1"/>
  <c r="H578" i="1" s="1"/>
  <c r="F578" i="1"/>
  <c r="E578" i="1"/>
  <c r="G577" i="1"/>
  <c r="H577" i="1" s="1"/>
  <c r="F577" i="1"/>
  <c r="E577" i="1"/>
  <c r="G576" i="1"/>
  <c r="H576" i="1" s="1"/>
  <c r="F576" i="1"/>
  <c r="E576" i="1"/>
  <c r="G575" i="1"/>
  <c r="H575" i="1" s="1"/>
  <c r="F575" i="1"/>
  <c r="E575" i="1"/>
  <c r="G574" i="1"/>
  <c r="H574" i="1" s="1"/>
  <c r="F574" i="1"/>
  <c r="E574" i="1"/>
  <c r="G573" i="1"/>
  <c r="H573" i="1" s="1"/>
  <c r="F573" i="1"/>
  <c r="E573" i="1"/>
  <c r="G572" i="1"/>
  <c r="H572" i="1" s="1"/>
  <c r="F572" i="1"/>
  <c r="E572" i="1"/>
  <c r="G571" i="1"/>
  <c r="H571" i="1" s="1"/>
  <c r="F571" i="1"/>
  <c r="E571" i="1"/>
  <c r="G570" i="1"/>
  <c r="H570" i="1" s="1"/>
  <c r="F570" i="1"/>
  <c r="E570" i="1"/>
  <c r="G569" i="1"/>
  <c r="H569" i="1" s="1"/>
  <c r="F569" i="1"/>
  <c r="E569" i="1"/>
  <c r="G568" i="1"/>
  <c r="H568" i="1" s="1"/>
  <c r="F568" i="1"/>
  <c r="E568" i="1"/>
  <c r="G567" i="1"/>
  <c r="H567" i="1" s="1"/>
  <c r="F567" i="1"/>
  <c r="E567" i="1"/>
  <c r="G566" i="1"/>
  <c r="H566" i="1" s="1"/>
  <c r="F566" i="1"/>
  <c r="E566" i="1"/>
  <c r="G565" i="1"/>
  <c r="H565" i="1" s="1"/>
  <c r="F565" i="1"/>
  <c r="E565" i="1"/>
  <c r="G564" i="1"/>
  <c r="H564" i="1" s="1"/>
  <c r="F564" i="1"/>
  <c r="E564" i="1"/>
  <c r="G563" i="1"/>
  <c r="H563" i="1" s="1"/>
  <c r="F563" i="1"/>
  <c r="E563" i="1"/>
  <c r="G562" i="1"/>
  <c r="H562" i="1" s="1"/>
  <c r="F562" i="1"/>
  <c r="E562" i="1"/>
  <c r="G561" i="1"/>
  <c r="H561" i="1" s="1"/>
  <c r="F561" i="1"/>
  <c r="E561" i="1"/>
  <c r="G560" i="1"/>
  <c r="H560" i="1" s="1"/>
  <c r="F560" i="1"/>
  <c r="E560" i="1"/>
  <c r="G559" i="1"/>
  <c r="H559" i="1" s="1"/>
  <c r="F559" i="1"/>
  <c r="E559" i="1"/>
  <c r="G558" i="1"/>
  <c r="H558" i="1" s="1"/>
  <c r="F558" i="1"/>
  <c r="E558" i="1"/>
  <c r="G557" i="1"/>
  <c r="H557" i="1" s="1"/>
  <c r="F557" i="1"/>
  <c r="E557" i="1"/>
  <c r="G556" i="1"/>
  <c r="H556" i="1" s="1"/>
  <c r="F556" i="1"/>
  <c r="E556" i="1"/>
  <c r="G555" i="1"/>
  <c r="H555" i="1" s="1"/>
  <c r="F555" i="1"/>
  <c r="E555" i="1"/>
  <c r="G554" i="1"/>
  <c r="H554" i="1" s="1"/>
  <c r="F554" i="1"/>
  <c r="E554" i="1"/>
  <c r="G553" i="1"/>
  <c r="H553" i="1" s="1"/>
  <c r="F553" i="1"/>
  <c r="E553" i="1"/>
  <c r="G552" i="1"/>
  <c r="H552" i="1" s="1"/>
  <c r="F552" i="1"/>
  <c r="E552" i="1"/>
  <c r="G551" i="1"/>
  <c r="H551" i="1" s="1"/>
  <c r="F551" i="1"/>
  <c r="E551" i="1"/>
  <c r="G550" i="1"/>
  <c r="H550" i="1" s="1"/>
  <c r="F550" i="1"/>
  <c r="E550" i="1"/>
  <c r="G549" i="1"/>
  <c r="H549" i="1" s="1"/>
  <c r="F549" i="1"/>
  <c r="E549" i="1"/>
  <c r="G548" i="1"/>
  <c r="H548" i="1" s="1"/>
  <c r="F548" i="1"/>
  <c r="E548" i="1"/>
  <c r="G547" i="1"/>
  <c r="H547" i="1" s="1"/>
  <c r="F547" i="1"/>
  <c r="E547" i="1"/>
  <c r="G546" i="1"/>
  <c r="H546" i="1" s="1"/>
  <c r="F546" i="1"/>
  <c r="E546" i="1"/>
  <c r="G545" i="1"/>
  <c r="H545" i="1" s="1"/>
  <c r="F545" i="1"/>
  <c r="E545" i="1"/>
  <c r="G544" i="1"/>
  <c r="H544" i="1" s="1"/>
  <c r="F544" i="1"/>
  <c r="E544" i="1"/>
  <c r="G543" i="1"/>
  <c r="H543" i="1" s="1"/>
  <c r="F543" i="1"/>
  <c r="E543" i="1"/>
  <c r="G542" i="1"/>
  <c r="H542" i="1" s="1"/>
  <c r="F542" i="1"/>
  <c r="E542" i="1"/>
  <c r="G541" i="1"/>
  <c r="H541" i="1" s="1"/>
  <c r="F541" i="1"/>
  <c r="E541" i="1"/>
  <c r="G540" i="1"/>
  <c r="H540" i="1" s="1"/>
  <c r="F540" i="1"/>
  <c r="E540" i="1"/>
  <c r="G539" i="1"/>
  <c r="H539" i="1" s="1"/>
  <c r="F539" i="1"/>
  <c r="E539" i="1"/>
  <c r="G538" i="1"/>
  <c r="H538" i="1" s="1"/>
  <c r="F538" i="1"/>
  <c r="E538" i="1"/>
  <c r="G537" i="1"/>
  <c r="H537" i="1" s="1"/>
  <c r="F537" i="1"/>
  <c r="E537" i="1"/>
  <c r="G536" i="1"/>
  <c r="H536" i="1" s="1"/>
  <c r="F536" i="1"/>
  <c r="E536" i="1"/>
  <c r="G535" i="1"/>
  <c r="H535" i="1" s="1"/>
  <c r="F535" i="1"/>
  <c r="E535" i="1"/>
  <c r="G534" i="1"/>
  <c r="H534" i="1" s="1"/>
  <c r="F534" i="1"/>
  <c r="E534" i="1"/>
  <c r="G533" i="1"/>
  <c r="H533" i="1" s="1"/>
  <c r="F533" i="1"/>
  <c r="E533" i="1"/>
  <c r="G532" i="1"/>
  <c r="H532" i="1" s="1"/>
  <c r="F532" i="1"/>
  <c r="E532" i="1"/>
  <c r="G531" i="1"/>
  <c r="H531" i="1" s="1"/>
  <c r="F531" i="1"/>
  <c r="E531" i="1"/>
  <c r="G530" i="1"/>
  <c r="H530" i="1" s="1"/>
  <c r="F530" i="1"/>
  <c r="E530" i="1"/>
  <c r="G529" i="1"/>
  <c r="H529" i="1" s="1"/>
  <c r="F529" i="1"/>
  <c r="E529" i="1"/>
  <c r="G528" i="1"/>
  <c r="H528" i="1" s="1"/>
  <c r="F528" i="1"/>
  <c r="E528" i="1"/>
  <c r="G527" i="1"/>
  <c r="H527" i="1" s="1"/>
  <c r="F527" i="1"/>
  <c r="E527" i="1"/>
  <c r="G526" i="1"/>
  <c r="H526" i="1" s="1"/>
  <c r="F526" i="1"/>
  <c r="E526" i="1"/>
  <c r="G525" i="1"/>
  <c r="H525" i="1" s="1"/>
  <c r="F525" i="1"/>
  <c r="E525" i="1"/>
  <c r="G524" i="1"/>
  <c r="H524" i="1" s="1"/>
  <c r="F524" i="1"/>
  <c r="E524" i="1"/>
  <c r="G523" i="1"/>
  <c r="H523" i="1" s="1"/>
  <c r="F523" i="1"/>
  <c r="E523" i="1"/>
  <c r="G522" i="1"/>
  <c r="H522" i="1" s="1"/>
  <c r="F522" i="1"/>
  <c r="E522" i="1"/>
  <c r="G521" i="1"/>
  <c r="H521" i="1" s="1"/>
  <c r="F521" i="1"/>
  <c r="E521" i="1"/>
  <c r="G520" i="1"/>
  <c r="H520" i="1" s="1"/>
  <c r="F520" i="1"/>
  <c r="E520" i="1"/>
  <c r="G519" i="1"/>
  <c r="H519" i="1" s="1"/>
  <c r="F519" i="1"/>
  <c r="E519" i="1"/>
  <c r="G518" i="1"/>
  <c r="H518" i="1" s="1"/>
  <c r="F518" i="1"/>
  <c r="E518" i="1"/>
  <c r="G517" i="1"/>
  <c r="H517" i="1" s="1"/>
  <c r="F517" i="1"/>
  <c r="E517" i="1"/>
  <c r="G516" i="1"/>
  <c r="H516" i="1" s="1"/>
  <c r="F516" i="1"/>
  <c r="E516" i="1"/>
  <c r="G515" i="1"/>
  <c r="H515" i="1" s="1"/>
  <c r="F515" i="1"/>
  <c r="E515" i="1"/>
  <c r="G514" i="1"/>
  <c r="H514" i="1" s="1"/>
  <c r="F514" i="1"/>
  <c r="E514" i="1"/>
  <c r="G513" i="1"/>
  <c r="H513" i="1" s="1"/>
  <c r="F513" i="1"/>
  <c r="E513" i="1"/>
  <c r="G512" i="1"/>
  <c r="H512" i="1" s="1"/>
  <c r="F512" i="1"/>
  <c r="E512" i="1"/>
  <c r="G511" i="1"/>
  <c r="H511" i="1" s="1"/>
  <c r="F511" i="1"/>
  <c r="E511" i="1"/>
  <c r="G510" i="1"/>
  <c r="H510" i="1" s="1"/>
  <c r="F510" i="1"/>
  <c r="E510" i="1"/>
  <c r="G509" i="1"/>
  <c r="H509" i="1" s="1"/>
  <c r="F509" i="1"/>
  <c r="E509" i="1"/>
  <c r="G508" i="1"/>
  <c r="H508" i="1" s="1"/>
  <c r="F508" i="1"/>
  <c r="E508" i="1"/>
  <c r="G507" i="1"/>
  <c r="H507" i="1" s="1"/>
  <c r="F507" i="1"/>
  <c r="E507" i="1"/>
  <c r="G506" i="1"/>
  <c r="H506" i="1" s="1"/>
  <c r="F506" i="1"/>
  <c r="E506" i="1"/>
  <c r="G505" i="1"/>
  <c r="H505" i="1" s="1"/>
  <c r="F505" i="1"/>
  <c r="E505" i="1"/>
  <c r="G504" i="1"/>
  <c r="H504" i="1" s="1"/>
  <c r="F504" i="1"/>
  <c r="E504" i="1"/>
  <c r="G503" i="1"/>
  <c r="H503" i="1" s="1"/>
  <c r="F503" i="1"/>
  <c r="E503" i="1"/>
  <c r="G502" i="1"/>
  <c r="H502" i="1" s="1"/>
  <c r="F502" i="1"/>
  <c r="E502" i="1"/>
  <c r="G501" i="1"/>
  <c r="H501" i="1" s="1"/>
  <c r="F501" i="1"/>
  <c r="E501" i="1"/>
  <c r="G500" i="1"/>
  <c r="H500" i="1" s="1"/>
  <c r="F500" i="1"/>
  <c r="E500" i="1"/>
  <c r="G499" i="1"/>
  <c r="H499" i="1" s="1"/>
  <c r="F499" i="1"/>
  <c r="E499" i="1"/>
  <c r="G498" i="1"/>
  <c r="H498" i="1" s="1"/>
  <c r="F498" i="1"/>
  <c r="E498" i="1"/>
  <c r="G497" i="1"/>
  <c r="H497" i="1" s="1"/>
  <c r="F497" i="1"/>
  <c r="E497" i="1"/>
  <c r="G496" i="1"/>
  <c r="H496" i="1" s="1"/>
  <c r="F496" i="1"/>
  <c r="E496" i="1"/>
  <c r="G495" i="1"/>
  <c r="H495" i="1" s="1"/>
  <c r="F495" i="1"/>
  <c r="E495" i="1"/>
  <c r="G494" i="1"/>
  <c r="H494" i="1" s="1"/>
  <c r="F494" i="1"/>
  <c r="E494" i="1"/>
  <c r="G493" i="1"/>
  <c r="H493" i="1" s="1"/>
  <c r="F493" i="1"/>
  <c r="E493" i="1"/>
  <c r="G492" i="1"/>
  <c r="H492" i="1" s="1"/>
  <c r="F492" i="1"/>
  <c r="E492" i="1"/>
  <c r="G491" i="1"/>
  <c r="H491" i="1" s="1"/>
  <c r="F491" i="1"/>
  <c r="E491" i="1"/>
  <c r="G490" i="1"/>
  <c r="H490" i="1" s="1"/>
  <c r="F490" i="1"/>
  <c r="E490" i="1"/>
  <c r="G489" i="1"/>
  <c r="H489" i="1" s="1"/>
  <c r="F489" i="1"/>
  <c r="E489" i="1"/>
  <c r="G488" i="1"/>
  <c r="H488" i="1" s="1"/>
  <c r="F488" i="1"/>
  <c r="E488" i="1"/>
  <c r="G487" i="1"/>
  <c r="H487" i="1" s="1"/>
  <c r="F487" i="1"/>
  <c r="E487" i="1"/>
  <c r="G486" i="1"/>
  <c r="H486" i="1" s="1"/>
  <c r="F486" i="1"/>
  <c r="E486" i="1"/>
  <c r="G485" i="1"/>
  <c r="H485" i="1" s="1"/>
  <c r="F485" i="1"/>
  <c r="E485" i="1"/>
  <c r="G484" i="1"/>
  <c r="H484" i="1" s="1"/>
  <c r="F484" i="1"/>
  <c r="E484" i="1"/>
  <c r="G483" i="1"/>
  <c r="H483" i="1" s="1"/>
  <c r="F483" i="1"/>
  <c r="E483" i="1"/>
  <c r="G482" i="1"/>
  <c r="H482" i="1" s="1"/>
  <c r="F482" i="1"/>
  <c r="E482" i="1"/>
  <c r="G481" i="1"/>
  <c r="H481" i="1" s="1"/>
  <c r="F481" i="1"/>
  <c r="E481" i="1"/>
  <c r="G480" i="1"/>
  <c r="H480" i="1" s="1"/>
  <c r="F480" i="1"/>
  <c r="E480" i="1"/>
  <c r="G479" i="1"/>
  <c r="H479" i="1" s="1"/>
  <c r="F479" i="1"/>
  <c r="E479" i="1"/>
  <c r="G478" i="1"/>
  <c r="H478" i="1" s="1"/>
  <c r="F478" i="1"/>
  <c r="E478" i="1"/>
  <c r="G477" i="1"/>
  <c r="H477" i="1" s="1"/>
  <c r="F477" i="1"/>
  <c r="E477" i="1"/>
  <c r="G476" i="1"/>
  <c r="H476" i="1" s="1"/>
  <c r="F476" i="1"/>
  <c r="E476" i="1"/>
  <c r="G475" i="1"/>
  <c r="H475" i="1" s="1"/>
  <c r="F475" i="1"/>
  <c r="E475" i="1"/>
  <c r="G474" i="1"/>
  <c r="H474" i="1" s="1"/>
  <c r="F474" i="1"/>
  <c r="E474" i="1"/>
  <c r="G473" i="1"/>
  <c r="H473" i="1" s="1"/>
  <c r="F473" i="1"/>
  <c r="E473" i="1"/>
  <c r="G472" i="1"/>
  <c r="H472" i="1" s="1"/>
  <c r="F472" i="1"/>
  <c r="E472" i="1"/>
  <c r="G471" i="1"/>
  <c r="H471" i="1" s="1"/>
  <c r="F471" i="1"/>
  <c r="E471" i="1"/>
  <c r="G470" i="1"/>
  <c r="H470" i="1" s="1"/>
  <c r="F470" i="1"/>
  <c r="E470" i="1"/>
  <c r="G469" i="1"/>
  <c r="H469" i="1" s="1"/>
  <c r="F469" i="1"/>
  <c r="E469" i="1"/>
  <c r="G468" i="1"/>
  <c r="H468" i="1" s="1"/>
  <c r="F468" i="1"/>
  <c r="E468" i="1"/>
  <c r="G467" i="1"/>
  <c r="H467" i="1" s="1"/>
  <c r="F467" i="1"/>
  <c r="E467" i="1"/>
  <c r="G466" i="1"/>
  <c r="H466" i="1" s="1"/>
  <c r="F466" i="1"/>
  <c r="E466" i="1"/>
  <c r="G465" i="1"/>
  <c r="H465" i="1" s="1"/>
  <c r="F465" i="1"/>
  <c r="E465" i="1"/>
  <c r="G464" i="1"/>
  <c r="H464" i="1" s="1"/>
  <c r="F464" i="1"/>
  <c r="E464" i="1"/>
  <c r="G463" i="1"/>
  <c r="H463" i="1" s="1"/>
  <c r="F463" i="1"/>
  <c r="E463" i="1"/>
  <c r="G462" i="1"/>
  <c r="H462" i="1" s="1"/>
  <c r="F462" i="1"/>
  <c r="E462" i="1"/>
  <c r="G461" i="1"/>
  <c r="H461" i="1" s="1"/>
  <c r="F461" i="1"/>
  <c r="E461" i="1"/>
  <c r="G460" i="1"/>
  <c r="H460" i="1" s="1"/>
  <c r="F460" i="1"/>
  <c r="E460" i="1"/>
  <c r="G459" i="1"/>
  <c r="H459" i="1" s="1"/>
  <c r="F459" i="1"/>
  <c r="E459" i="1"/>
  <c r="G458" i="1"/>
  <c r="H458" i="1" s="1"/>
  <c r="F458" i="1"/>
  <c r="E458" i="1"/>
  <c r="G457" i="1"/>
  <c r="H457" i="1" s="1"/>
  <c r="F457" i="1"/>
  <c r="E457" i="1"/>
  <c r="G456" i="1"/>
  <c r="H456" i="1" s="1"/>
  <c r="F456" i="1"/>
  <c r="E456" i="1"/>
  <c r="G455" i="1"/>
  <c r="H455" i="1" s="1"/>
  <c r="F455" i="1"/>
  <c r="E455" i="1"/>
  <c r="G454" i="1"/>
  <c r="H454" i="1" s="1"/>
  <c r="F454" i="1"/>
  <c r="E454" i="1"/>
  <c r="G453" i="1"/>
  <c r="H453" i="1" s="1"/>
  <c r="F453" i="1"/>
  <c r="E453" i="1"/>
  <c r="G452" i="1"/>
  <c r="H452" i="1" s="1"/>
  <c r="F452" i="1"/>
  <c r="E452" i="1"/>
  <c r="G451" i="1"/>
  <c r="H451" i="1" s="1"/>
  <c r="F451" i="1"/>
  <c r="E451" i="1"/>
  <c r="G450" i="1"/>
  <c r="H450" i="1" s="1"/>
  <c r="F450" i="1"/>
  <c r="E450" i="1"/>
  <c r="G449" i="1"/>
  <c r="H449" i="1" s="1"/>
  <c r="F449" i="1"/>
  <c r="E449" i="1"/>
  <c r="G448" i="1"/>
  <c r="H448" i="1" s="1"/>
  <c r="F448" i="1"/>
  <c r="E448" i="1"/>
  <c r="G447" i="1"/>
  <c r="H447" i="1" s="1"/>
  <c r="F447" i="1"/>
  <c r="E447" i="1"/>
  <c r="G446" i="1"/>
  <c r="H446" i="1" s="1"/>
  <c r="F446" i="1"/>
  <c r="E446" i="1"/>
  <c r="G445" i="1"/>
  <c r="H445" i="1" s="1"/>
  <c r="F445" i="1"/>
  <c r="E445" i="1"/>
  <c r="G444" i="1"/>
  <c r="H444" i="1" s="1"/>
  <c r="F444" i="1"/>
  <c r="E444" i="1"/>
  <c r="G443" i="1"/>
  <c r="H443" i="1" s="1"/>
  <c r="F443" i="1"/>
  <c r="E443" i="1"/>
  <c r="G442" i="1"/>
  <c r="H442" i="1" s="1"/>
  <c r="F442" i="1"/>
  <c r="E442" i="1"/>
  <c r="G441" i="1"/>
  <c r="H441" i="1" s="1"/>
  <c r="F441" i="1"/>
  <c r="E441" i="1"/>
  <c r="G440" i="1"/>
  <c r="H440" i="1" s="1"/>
  <c r="F440" i="1"/>
  <c r="E440" i="1"/>
  <c r="G439" i="1"/>
  <c r="H439" i="1" s="1"/>
  <c r="F439" i="1"/>
  <c r="E439" i="1"/>
  <c r="G438" i="1"/>
  <c r="H438" i="1" s="1"/>
  <c r="F438" i="1"/>
  <c r="E438" i="1"/>
  <c r="G437" i="1"/>
  <c r="H437" i="1" s="1"/>
  <c r="F437" i="1"/>
  <c r="E437" i="1"/>
  <c r="G436" i="1"/>
  <c r="H436" i="1" s="1"/>
  <c r="F436" i="1"/>
  <c r="E436" i="1"/>
  <c r="G435" i="1"/>
  <c r="H435" i="1" s="1"/>
  <c r="F435" i="1"/>
  <c r="E435" i="1"/>
  <c r="G434" i="1"/>
  <c r="H434" i="1" s="1"/>
  <c r="F434" i="1"/>
  <c r="E434" i="1"/>
  <c r="G433" i="1"/>
  <c r="H433" i="1" s="1"/>
  <c r="F433" i="1"/>
  <c r="E433" i="1"/>
  <c r="G432" i="1"/>
  <c r="H432" i="1" s="1"/>
  <c r="F432" i="1"/>
  <c r="E432" i="1"/>
  <c r="G431" i="1"/>
  <c r="H431" i="1" s="1"/>
  <c r="F431" i="1"/>
  <c r="E431" i="1"/>
  <c r="G430" i="1"/>
  <c r="H430" i="1" s="1"/>
  <c r="F430" i="1"/>
  <c r="E430" i="1"/>
  <c r="G429" i="1"/>
  <c r="H429" i="1" s="1"/>
  <c r="F429" i="1"/>
  <c r="E429" i="1"/>
  <c r="G428" i="1"/>
  <c r="H428" i="1" s="1"/>
  <c r="F428" i="1"/>
  <c r="E428" i="1"/>
  <c r="G427" i="1"/>
  <c r="H427" i="1" s="1"/>
  <c r="F427" i="1"/>
  <c r="E427" i="1"/>
  <c r="G426" i="1"/>
  <c r="H426" i="1" s="1"/>
  <c r="F426" i="1"/>
  <c r="E426" i="1"/>
  <c r="G425" i="1"/>
  <c r="H425" i="1" s="1"/>
  <c r="F425" i="1"/>
  <c r="E425" i="1"/>
  <c r="G424" i="1"/>
  <c r="H424" i="1" s="1"/>
  <c r="F424" i="1"/>
  <c r="E424" i="1"/>
  <c r="G423" i="1"/>
  <c r="H423" i="1" s="1"/>
  <c r="F423" i="1"/>
  <c r="E423" i="1"/>
  <c r="G422" i="1"/>
  <c r="H422" i="1" s="1"/>
  <c r="F422" i="1"/>
  <c r="E422" i="1"/>
  <c r="G421" i="1"/>
  <c r="H421" i="1" s="1"/>
  <c r="F421" i="1"/>
  <c r="E421" i="1"/>
  <c r="G420" i="1"/>
  <c r="H420" i="1" s="1"/>
  <c r="F420" i="1"/>
  <c r="E420" i="1"/>
  <c r="G419" i="1"/>
  <c r="H419" i="1" s="1"/>
  <c r="F419" i="1"/>
  <c r="E419" i="1"/>
  <c r="G418" i="1"/>
  <c r="H418" i="1" s="1"/>
  <c r="F418" i="1"/>
  <c r="E418" i="1"/>
  <c r="G417" i="1"/>
  <c r="H417" i="1" s="1"/>
  <c r="F417" i="1"/>
  <c r="E417" i="1"/>
  <c r="G416" i="1"/>
  <c r="H416" i="1" s="1"/>
  <c r="F416" i="1"/>
  <c r="E416" i="1"/>
  <c r="G415" i="1"/>
  <c r="H415" i="1" s="1"/>
  <c r="F415" i="1"/>
  <c r="E415" i="1"/>
  <c r="G414" i="1"/>
  <c r="H414" i="1" s="1"/>
  <c r="F414" i="1"/>
  <c r="E414" i="1"/>
  <c r="G413" i="1"/>
  <c r="H413" i="1" s="1"/>
  <c r="F413" i="1"/>
  <c r="E413" i="1"/>
  <c r="G412" i="1"/>
  <c r="H412" i="1" s="1"/>
  <c r="F412" i="1"/>
  <c r="E412" i="1"/>
  <c r="G411" i="1"/>
  <c r="H411" i="1" s="1"/>
  <c r="F411" i="1"/>
  <c r="E411" i="1"/>
  <c r="G410" i="1"/>
  <c r="H410" i="1" s="1"/>
  <c r="F410" i="1"/>
  <c r="E410" i="1"/>
  <c r="G409" i="1"/>
  <c r="H409" i="1" s="1"/>
  <c r="F409" i="1"/>
  <c r="E409" i="1"/>
  <c r="G408" i="1"/>
  <c r="H408" i="1" s="1"/>
  <c r="F408" i="1"/>
  <c r="E408" i="1"/>
  <c r="G407" i="1"/>
  <c r="H407" i="1" s="1"/>
  <c r="F407" i="1"/>
  <c r="E407" i="1"/>
  <c r="G406" i="1"/>
  <c r="H406" i="1" s="1"/>
  <c r="F406" i="1"/>
  <c r="E406" i="1"/>
  <c r="G405" i="1"/>
  <c r="H405" i="1" s="1"/>
  <c r="F405" i="1"/>
  <c r="E405" i="1"/>
  <c r="G404" i="1"/>
  <c r="H404" i="1" s="1"/>
  <c r="F404" i="1"/>
  <c r="E404" i="1"/>
  <c r="G403" i="1"/>
  <c r="H403" i="1" s="1"/>
  <c r="F403" i="1"/>
  <c r="E403" i="1"/>
  <c r="G402" i="1"/>
  <c r="H402" i="1" s="1"/>
  <c r="F402" i="1"/>
  <c r="E402" i="1"/>
  <c r="G401" i="1"/>
  <c r="H401" i="1" s="1"/>
  <c r="F401" i="1"/>
  <c r="E401" i="1"/>
  <c r="G400" i="1"/>
  <c r="H400" i="1" s="1"/>
  <c r="F400" i="1"/>
  <c r="E400" i="1"/>
  <c r="G399" i="1"/>
  <c r="H399" i="1" s="1"/>
  <c r="F399" i="1"/>
  <c r="E399" i="1"/>
  <c r="G398" i="1"/>
  <c r="H398" i="1" s="1"/>
  <c r="F398" i="1"/>
  <c r="E398" i="1"/>
  <c r="G397" i="1"/>
  <c r="H397" i="1" s="1"/>
  <c r="F397" i="1"/>
  <c r="E397" i="1"/>
  <c r="G396" i="1"/>
  <c r="H396" i="1" s="1"/>
  <c r="F396" i="1"/>
  <c r="E396" i="1"/>
  <c r="G395" i="1"/>
  <c r="H395" i="1" s="1"/>
  <c r="F395" i="1"/>
  <c r="E395" i="1"/>
  <c r="G394" i="1"/>
  <c r="H394" i="1" s="1"/>
  <c r="F394" i="1"/>
  <c r="E394" i="1"/>
  <c r="G393" i="1"/>
  <c r="H393" i="1" s="1"/>
  <c r="F393" i="1"/>
  <c r="E393" i="1"/>
  <c r="G392" i="1"/>
  <c r="H392" i="1" s="1"/>
  <c r="F392" i="1"/>
  <c r="E392" i="1"/>
  <c r="G391" i="1"/>
  <c r="H391" i="1" s="1"/>
  <c r="F391" i="1"/>
  <c r="E391" i="1"/>
  <c r="G390" i="1"/>
  <c r="H390" i="1" s="1"/>
  <c r="F390" i="1"/>
  <c r="E390" i="1"/>
  <c r="G389" i="1"/>
  <c r="H389" i="1" s="1"/>
  <c r="F389" i="1"/>
  <c r="E389" i="1"/>
  <c r="G388" i="1"/>
  <c r="H388" i="1" s="1"/>
  <c r="F388" i="1"/>
  <c r="E388" i="1"/>
  <c r="G387" i="1"/>
  <c r="H387" i="1" s="1"/>
  <c r="F387" i="1"/>
  <c r="E387" i="1"/>
  <c r="G386" i="1"/>
  <c r="H386" i="1" s="1"/>
  <c r="F386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F367" i="1"/>
  <c r="E367" i="1"/>
  <c r="G366" i="1"/>
  <c r="H366" i="1" s="1"/>
  <c r="F366" i="1"/>
  <c r="E366" i="1"/>
  <c r="G365" i="1"/>
  <c r="H365" i="1" s="1"/>
  <c r="F365" i="1"/>
  <c r="E365" i="1"/>
  <c r="G364" i="1"/>
  <c r="H364" i="1" s="1"/>
  <c r="F364" i="1"/>
  <c r="E364" i="1"/>
  <c r="G363" i="1"/>
  <c r="H363" i="1" s="1"/>
  <c r="F363" i="1"/>
  <c r="E363" i="1"/>
  <c r="G362" i="1"/>
  <c r="H362" i="1" s="1"/>
  <c r="F362" i="1"/>
  <c r="E362" i="1"/>
  <c r="G361" i="1"/>
  <c r="H361" i="1" s="1"/>
  <c r="F361" i="1"/>
  <c r="E361" i="1"/>
  <c r="G360" i="1"/>
  <c r="H360" i="1" s="1"/>
  <c r="F360" i="1"/>
  <c r="E360" i="1"/>
  <c r="G359" i="1"/>
  <c r="H359" i="1" s="1"/>
  <c r="F359" i="1"/>
  <c r="E359" i="1"/>
  <c r="G358" i="1"/>
  <c r="H358" i="1" s="1"/>
  <c r="F358" i="1"/>
  <c r="E358" i="1"/>
  <c r="G357" i="1"/>
  <c r="H357" i="1" s="1"/>
  <c r="F357" i="1"/>
  <c r="E357" i="1"/>
  <c r="G356" i="1"/>
  <c r="H356" i="1" s="1"/>
  <c r="F356" i="1"/>
  <c r="E356" i="1"/>
  <c r="G355" i="1"/>
  <c r="H355" i="1" s="1"/>
  <c r="F355" i="1"/>
  <c r="E355" i="1"/>
  <c r="G354" i="1"/>
  <c r="H354" i="1" s="1"/>
  <c r="F354" i="1"/>
  <c r="E354" i="1"/>
  <c r="G353" i="1"/>
  <c r="H353" i="1" s="1"/>
  <c r="F353" i="1"/>
  <c r="E353" i="1"/>
  <c r="G352" i="1"/>
  <c r="H352" i="1" s="1"/>
  <c r="F352" i="1"/>
  <c r="E352" i="1"/>
  <c r="G351" i="1"/>
  <c r="H351" i="1" s="1"/>
  <c r="F351" i="1"/>
  <c r="E351" i="1"/>
  <c r="G350" i="1"/>
  <c r="H350" i="1" s="1"/>
  <c r="F350" i="1"/>
  <c r="E350" i="1"/>
  <c r="G349" i="1"/>
  <c r="H349" i="1" s="1"/>
  <c r="F349" i="1"/>
  <c r="E349" i="1"/>
  <c r="G348" i="1"/>
  <c r="H348" i="1" s="1"/>
  <c r="F348" i="1"/>
  <c r="E348" i="1"/>
  <c r="G347" i="1"/>
  <c r="H347" i="1" s="1"/>
  <c r="F347" i="1"/>
  <c r="E347" i="1"/>
  <c r="G346" i="1"/>
  <c r="H346" i="1" s="1"/>
  <c r="F346" i="1"/>
  <c r="E346" i="1"/>
  <c r="G345" i="1"/>
  <c r="H345" i="1" s="1"/>
  <c r="F345" i="1"/>
  <c r="E345" i="1"/>
  <c r="G344" i="1"/>
  <c r="H344" i="1" s="1"/>
  <c r="F344" i="1"/>
  <c r="E344" i="1"/>
  <c r="G343" i="1"/>
  <c r="H343" i="1" s="1"/>
  <c r="F343" i="1"/>
  <c r="E343" i="1"/>
  <c r="G342" i="1"/>
  <c r="H342" i="1" s="1"/>
  <c r="F342" i="1"/>
  <c r="E342" i="1"/>
  <c r="G341" i="1"/>
  <c r="H341" i="1" s="1"/>
  <c r="F341" i="1"/>
  <c r="E341" i="1"/>
  <c r="G340" i="1"/>
  <c r="H340" i="1" s="1"/>
  <c r="F340" i="1"/>
  <c r="E340" i="1"/>
  <c r="G339" i="1"/>
  <c r="H339" i="1" s="1"/>
  <c r="F339" i="1"/>
  <c r="E339" i="1"/>
  <c r="G338" i="1"/>
  <c r="H338" i="1" s="1"/>
  <c r="F338" i="1"/>
  <c r="E338" i="1"/>
  <c r="G337" i="1"/>
  <c r="H337" i="1" s="1"/>
  <c r="F337" i="1"/>
  <c r="E337" i="1"/>
  <c r="G336" i="1"/>
  <c r="H336" i="1" s="1"/>
  <c r="F336" i="1"/>
  <c r="E336" i="1"/>
  <c r="G335" i="1"/>
  <c r="H335" i="1" s="1"/>
  <c r="F335" i="1"/>
  <c r="E335" i="1"/>
  <c r="G334" i="1"/>
  <c r="H334" i="1" s="1"/>
  <c r="F334" i="1"/>
  <c r="E334" i="1"/>
  <c r="G333" i="1"/>
  <c r="H333" i="1" s="1"/>
  <c r="F333" i="1"/>
  <c r="E333" i="1"/>
  <c r="G332" i="1"/>
  <c r="H332" i="1" s="1"/>
  <c r="F332" i="1"/>
  <c r="E332" i="1"/>
  <c r="G331" i="1"/>
  <c r="H331" i="1" s="1"/>
  <c r="F331" i="1"/>
  <c r="E331" i="1"/>
  <c r="G330" i="1"/>
  <c r="H330" i="1" s="1"/>
  <c r="F330" i="1"/>
  <c r="E330" i="1"/>
  <c r="G329" i="1"/>
  <c r="H329" i="1" s="1"/>
  <c r="F329" i="1"/>
  <c r="E329" i="1"/>
  <c r="G328" i="1"/>
  <c r="H328" i="1" s="1"/>
  <c r="F328" i="1"/>
  <c r="E328" i="1"/>
  <c r="G327" i="1"/>
  <c r="H327" i="1" s="1"/>
  <c r="F327" i="1"/>
  <c r="E327" i="1"/>
  <c r="G326" i="1"/>
  <c r="H326" i="1" s="1"/>
  <c r="F326" i="1"/>
  <c r="E326" i="1"/>
  <c r="G325" i="1"/>
  <c r="H325" i="1" s="1"/>
  <c r="F325" i="1"/>
  <c r="E325" i="1"/>
  <c r="G324" i="1"/>
  <c r="H324" i="1" s="1"/>
  <c r="F324" i="1"/>
  <c r="E324" i="1"/>
  <c r="G323" i="1"/>
  <c r="H323" i="1" s="1"/>
  <c r="F323" i="1"/>
  <c r="E323" i="1"/>
  <c r="G322" i="1"/>
  <c r="H322" i="1" s="1"/>
  <c r="F322" i="1"/>
  <c r="E322" i="1"/>
  <c r="G321" i="1"/>
  <c r="H321" i="1" s="1"/>
  <c r="F321" i="1"/>
  <c r="E321" i="1"/>
  <c r="G320" i="1"/>
  <c r="H320" i="1" s="1"/>
  <c r="F320" i="1"/>
  <c r="E320" i="1"/>
  <c r="G319" i="1"/>
  <c r="H319" i="1" s="1"/>
  <c r="F319" i="1"/>
  <c r="E319" i="1"/>
  <c r="G318" i="1"/>
  <c r="H318" i="1" s="1"/>
  <c r="F318" i="1"/>
  <c r="E318" i="1"/>
  <c r="G317" i="1"/>
  <c r="H317" i="1" s="1"/>
  <c r="F317" i="1"/>
  <c r="E317" i="1"/>
  <c r="G316" i="1"/>
  <c r="H316" i="1" s="1"/>
  <c r="F316" i="1"/>
  <c r="E316" i="1"/>
  <c r="G315" i="1"/>
  <c r="H315" i="1" s="1"/>
  <c r="F315" i="1"/>
  <c r="E315" i="1"/>
  <c r="G314" i="1"/>
  <c r="H314" i="1" s="1"/>
  <c r="F314" i="1"/>
  <c r="E314" i="1"/>
  <c r="G313" i="1"/>
  <c r="H313" i="1" s="1"/>
  <c r="F313" i="1"/>
  <c r="E313" i="1"/>
  <c r="G312" i="1"/>
  <c r="H312" i="1" s="1"/>
  <c r="F312" i="1"/>
  <c r="E312" i="1"/>
  <c r="G311" i="1"/>
  <c r="H311" i="1" s="1"/>
  <c r="F311" i="1"/>
  <c r="E311" i="1"/>
  <c r="G310" i="1"/>
  <c r="H310" i="1" s="1"/>
  <c r="F310" i="1"/>
  <c r="E310" i="1"/>
  <c r="G309" i="1"/>
  <c r="H309" i="1" s="1"/>
  <c r="F309" i="1"/>
  <c r="E309" i="1"/>
  <c r="G308" i="1"/>
  <c r="H308" i="1" s="1"/>
  <c r="F308" i="1"/>
  <c r="E308" i="1"/>
  <c r="G307" i="1"/>
  <c r="H307" i="1" s="1"/>
  <c r="F307" i="1"/>
  <c r="E307" i="1"/>
  <c r="G306" i="1"/>
  <c r="H306" i="1" s="1"/>
  <c r="F306" i="1"/>
  <c r="E306" i="1"/>
  <c r="G305" i="1"/>
  <c r="H305" i="1" s="1"/>
  <c r="F305" i="1"/>
  <c r="E305" i="1"/>
  <c r="G304" i="1"/>
  <c r="H304" i="1" s="1"/>
  <c r="F304" i="1"/>
  <c r="E304" i="1"/>
  <c r="G303" i="1"/>
  <c r="H303" i="1" s="1"/>
  <c r="F303" i="1"/>
  <c r="E303" i="1"/>
  <c r="G302" i="1"/>
  <c r="H302" i="1" s="1"/>
  <c r="F302" i="1"/>
  <c r="E302" i="1"/>
  <c r="G301" i="1"/>
  <c r="H301" i="1" s="1"/>
  <c r="F301" i="1"/>
  <c r="E301" i="1"/>
  <c r="G300" i="1"/>
  <c r="H300" i="1" s="1"/>
  <c r="F300" i="1"/>
  <c r="E300" i="1"/>
  <c r="G299" i="1"/>
  <c r="H299" i="1" s="1"/>
  <c r="F299" i="1"/>
  <c r="E299" i="1"/>
  <c r="G298" i="1"/>
  <c r="H298" i="1" s="1"/>
  <c r="F298" i="1"/>
  <c r="E298" i="1"/>
  <c r="G297" i="1"/>
  <c r="H297" i="1" s="1"/>
  <c r="F297" i="1"/>
  <c r="E297" i="1"/>
  <c r="G296" i="1"/>
  <c r="H296" i="1" s="1"/>
  <c r="F296" i="1"/>
  <c r="E296" i="1"/>
  <c r="G295" i="1"/>
  <c r="H295" i="1" s="1"/>
  <c r="F295" i="1"/>
  <c r="E295" i="1"/>
  <c r="G294" i="1"/>
  <c r="H294" i="1" s="1"/>
  <c r="F294" i="1"/>
  <c r="E294" i="1"/>
  <c r="G293" i="1"/>
  <c r="H293" i="1" s="1"/>
  <c r="F293" i="1"/>
  <c r="E293" i="1"/>
  <c r="G292" i="1"/>
  <c r="H292" i="1" s="1"/>
  <c r="F292" i="1"/>
  <c r="E292" i="1"/>
  <c r="G291" i="1"/>
  <c r="H291" i="1" s="1"/>
  <c r="F291" i="1"/>
  <c r="E291" i="1"/>
  <c r="G290" i="1"/>
  <c r="H290" i="1" s="1"/>
  <c r="F290" i="1"/>
  <c r="E290" i="1"/>
  <c r="G289" i="1"/>
  <c r="H289" i="1" s="1"/>
  <c r="F289" i="1"/>
  <c r="E289" i="1"/>
  <c r="G288" i="1"/>
  <c r="H288" i="1" s="1"/>
  <c r="F288" i="1"/>
  <c r="E288" i="1"/>
  <c r="G287" i="1"/>
  <c r="H287" i="1" s="1"/>
  <c r="F287" i="1"/>
  <c r="E287" i="1"/>
  <c r="G286" i="1"/>
  <c r="H286" i="1" s="1"/>
  <c r="F286" i="1"/>
  <c r="E286" i="1"/>
  <c r="G285" i="1"/>
  <c r="H285" i="1" s="1"/>
  <c r="F285" i="1"/>
  <c r="E285" i="1"/>
  <c r="G284" i="1"/>
  <c r="H284" i="1" s="1"/>
  <c r="F284" i="1"/>
  <c r="E284" i="1"/>
  <c r="G283" i="1"/>
  <c r="H283" i="1" s="1"/>
  <c r="F283" i="1"/>
  <c r="E283" i="1"/>
  <c r="G282" i="1"/>
  <c r="H282" i="1" s="1"/>
  <c r="F282" i="1"/>
  <c r="E282" i="1"/>
  <c r="G281" i="1"/>
  <c r="H281" i="1" s="1"/>
  <c r="F281" i="1"/>
  <c r="E281" i="1"/>
  <c r="G280" i="1"/>
  <c r="H280" i="1" s="1"/>
  <c r="F280" i="1"/>
  <c r="E280" i="1"/>
  <c r="G279" i="1"/>
  <c r="H279" i="1" s="1"/>
  <c r="F279" i="1"/>
  <c r="E279" i="1"/>
  <c r="G278" i="1"/>
  <c r="H278" i="1" s="1"/>
  <c r="F278" i="1"/>
  <c r="E278" i="1"/>
  <c r="G277" i="1"/>
  <c r="H277" i="1" s="1"/>
  <c r="F277" i="1"/>
  <c r="E277" i="1"/>
  <c r="G276" i="1"/>
  <c r="H276" i="1" s="1"/>
  <c r="F276" i="1"/>
  <c r="E276" i="1"/>
  <c r="G275" i="1"/>
  <c r="H275" i="1" s="1"/>
  <c r="F275" i="1"/>
  <c r="E275" i="1"/>
  <c r="G274" i="1"/>
  <c r="H274" i="1" s="1"/>
  <c r="F274" i="1"/>
  <c r="E274" i="1"/>
  <c r="G273" i="1"/>
  <c r="H273" i="1" s="1"/>
  <c r="F273" i="1"/>
  <c r="E273" i="1"/>
  <c r="G272" i="1"/>
  <c r="H272" i="1" s="1"/>
  <c r="F272" i="1"/>
  <c r="E272" i="1"/>
  <c r="G271" i="1"/>
  <c r="H271" i="1" s="1"/>
  <c r="F271" i="1"/>
  <c r="E271" i="1"/>
  <c r="G270" i="1"/>
  <c r="H270" i="1" s="1"/>
  <c r="F270" i="1"/>
  <c r="E270" i="1"/>
  <c r="G269" i="1"/>
  <c r="H269" i="1" s="1"/>
  <c r="F269" i="1"/>
  <c r="E269" i="1"/>
  <c r="G268" i="1"/>
  <c r="H268" i="1" s="1"/>
  <c r="F268" i="1"/>
  <c r="E268" i="1"/>
  <c r="G267" i="1"/>
  <c r="H267" i="1" s="1"/>
  <c r="F267" i="1"/>
  <c r="E267" i="1"/>
  <c r="G266" i="1"/>
  <c r="H266" i="1" s="1"/>
  <c r="F266" i="1"/>
  <c r="E266" i="1"/>
  <c r="G265" i="1"/>
  <c r="H265" i="1" s="1"/>
  <c r="F265" i="1"/>
  <c r="E265" i="1"/>
  <c r="G264" i="1"/>
  <c r="H264" i="1" s="1"/>
  <c r="F264" i="1"/>
  <c r="E264" i="1"/>
  <c r="G263" i="1"/>
  <c r="H263" i="1" s="1"/>
  <c r="F263" i="1"/>
  <c r="E263" i="1"/>
  <c r="G262" i="1"/>
  <c r="H262" i="1" s="1"/>
  <c r="F262" i="1"/>
  <c r="E262" i="1"/>
  <c r="G261" i="1"/>
  <c r="H261" i="1" s="1"/>
  <c r="F261" i="1"/>
  <c r="E261" i="1"/>
  <c r="G260" i="1"/>
  <c r="H260" i="1" s="1"/>
  <c r="F260" i="1"/>
  <c r="E260" i="1"/>
  <c r="G259" i="1"/>
  <c r="H259" i="1" s="1"/>
  <c r="F259" i="1"/>
  <c r="E259" i="1"/>
  <c r="G258" i="1"/>
  <c r="H258" i="1" s="1"/>
  <c r="F258" i="1"/>
  <c r="E258" i="1"/>
  <c r="G257" i="1"/>
  <c r="H257" i="1" s="1"/>
  <c r="F257" i="1"/>
  <c r="E257" i="1"/>
  <c r="G256" i="1"/>
  <c r="H256" i="1" s="1"/>
  <c r="F256" i="1"/>
  <c r="E256" i="1"/>
  <c r="G255" i="1"/>
  <c r="H255" i="1" s="1"/>
  <c r="F255" i="1"/>
  <c r="E255" i="1"/>
  <c r="G254" i="1"/>
  <c r="H254" i="1" s="1"/>
  <c r="F254" i="1"/>
  <c r="E254" i="1"/>
  <c r="G253" i="1"/>
  <c r="H253" i="1" s="1"/>
  <c r="F253" i="1"/>
  <c r="E253" i="1"/>
  <c r="G252" i="1"/>
  <c r="H252" i="1" s="1"/>
  <c r="F252" i="1"/>
  <c r="E252" i="1"/>
  <c r="G251" i="1"/>
  <c r="H251" i="1" s="1"/>
  <c r="F251" i="1"/>
  <c r="E251" i="1"/>
  <c r="G250" i="1"/>
  <c r="H250" i="1" s="1"/>
  <c r="F250" i="1"/>
  <c r="E250" i="1"/>
  <c r="G249" i="1"/>
  <c r="H249" i="1" s="1"/>
  <c r="F249" i="1"/>
  <c r="E249" i="1"/>
  <c r="G248" i="1"/>
  <c r="H248" i="1" s="1"/>
  <c r="F248" i="1"/>
  <c r="E248" i="1"/>
  <c r="G247" i="1"/>
  <c r="H247" i="1" s="1"/>
  <c r="F247" i="1"/>
  <c r="E247" i="1"/>
  <c r="G246" i="1"/>
  <c r="H246" i="1" s="1"/>
  <c r="F246" i="1"/>
  <c r="E246" i="1"/>
  <c r="G245" i="1"/>
  <c r="H245" i="1" s="1"/>
  <c r="F245" i="1"/>
  <c r="E245" i="1"/>
  <c r="G244" i="1"/>
  <c r="H244" i="1" s="1"/>
  <c r="F244" i="1"/>
  <c r="E244" i="1"/>
  <c r="G243" i="1"/>
  <c r="H243" i="1" s="1"/>
  <c r="F243" i="1"/>
  <c r="E243" i="1"/>
  <c r="G242" i="1"/>
  <c r="H242" i="1" s="1"/>
  <c r="F242" i="1"/>
  <c r="E242" i="1"/>
  <c r="G241" i="1"/>
  <c r="H241" i="1" s="1"/>
  <c r="F241" i="1"/>
  <c r="E241" i="1"/>
  <c r="G240" i="1"/>
  <c r="H240" i="1" s="1"/>
  <c r="F240" i="1"/>
  <c r="E240" i="1"/>
  <c r="G239" i="1"/>
  <c r="H239" i="1" s="1"/>
  <c r="F239" i="1"/>
  <c r="E239" i="1"/>
  <c r="G238" i="1"/>
  <c r="H238" i="1" s="1"/>
  <c r="F238" i="1"/>
  <c r="E238" i="1"/>
  <c r="G237" i="1"/>
  <c r="H237" i="1" s="1"/>
  <c r="F237" i="1"/>
  <c r="E237" i="1"/>
  <c r="G236" i="1"/>
  <c r="H236" i="1" s="1"/>
  <c r="F236" i="1"/>
  <c r="E236" i="1"/>
  <c r="G235" i="1"/>
  <c r="H235" i="1" s="1"/>
  <c r="F235" i="1"/>
  <c r="E235" i="1"/>
  <c r="G234" i="1"/>
  <c r="H234" i="1" s="1"/>
  <c r="F234" i="1"/>
  <c r="E234" i="1"/>
  <c r="G233" i="1"/>
  <c r="H233" i="1" s="1"/>
  <c r="F233" i="1"/>
  <c r="E233" i="1"/>
  <c r="G232" i="1"/>
  <c r="H232" i="1" s="1"/>
  <c r="F232" i="1"/>
  <c r="E232" i="1"/>
  <c r="G231" i="1"/>
  <c r="H231" i="1" s="1"/>
  <c r="F231" i="1"/>
  <c r="E231" i="1"/>
  <c r="G230" i="1"/>
  <c r="H230" i="1" s="1"/>
  <c r="F230" i="1"/>
  <c r="E230" i="1"/>
  <c r="G229" i="1"/>
  <c r="H229" i="1" s="1"/>
  <c r="F229" i="1"/>
  <c r="E229" i="1"/>
  <c r="G228" i="1"/>
  <c r="H228" i="1" s="1"/>
  <c r="F228" i="1"/>
  <c r="E228" i="1"/>
  <c r="G227" i="1"/>
  <c r="H227" i="1" s="1"/>
  <c r="F227" i="1"/>
  <c r="E227" i="1"/>
  <c r="G226" i="1"/>
  <c r="H226" i="1" s="1"/>
  <c r="F226" i="1"/>
  <c r="E226" i="1"/>
  <c r="G225" i="1"/>
  <c r="H225" i="1" s="1"/>
  <c r="F225" i="1"/>
  <c r="E225" i="1"/>
  <c r="G224" i="1"/>
  <c r="H224" i="1" s="1"/>
  <c r="F224" i="1"/>
  <c r="E224" i="1"/>
  <c r="G223" i="1"/>
  <c r="H223" i="1" s="1"/>
  <c r="F223" i="1"/>
  <c r="E223" i="1"/>
  <c r="G222" i="1"/>
  <c r="H222" i="1" s="1"/>
  <c r="F222" i="1"/>
  <c r="E222" i="1"/>
  <c r="G221" i="1"/>
  <c r="H221" i="1" s="1"/>
  <c r="F221" i="1"/>
  <c r="E221" i="1"/>
  <c r="G220" i="1"/>
  <c r="H220" i="1" s="1"/>
  <c r="F220" i="1"/>
  <c r="E220" i="1"/>
  <c r="G219" i="1"/>
  <c r="H219" i="1" s="1"/>
  <c r="F219" i="1"/>
  <c r="E219" i="1"/>
  <c r="G218" i="1"/>
  <c r="H218" i="1" s="1"/>
  <c r="F218" i="1"/>
  <c r="E218" i="1"/>
  <c r="G217" i="1"/>
  <c r="H217" i="1" s="1"/>
  <c r="F217" i="1"/>
  <c r="E217" i="1"/>
  <c r="G216" i="1"/>
  <c r="H216" i="1" s="1"/>
  <c r="F216" i="1"/>
  <c r="E216" i="1"/>
  <c r="G215" i="1"/>
  <c r="H215" i="1" s="1"/>
  <c r="F215" i="1"/>
  <c r="E215" i="1"/>
  <c r="G214" i="1"/>
  <c r="H214" i="1" s="1"/>
  <c r="F214" i="1"/>
  <c r="E214" i="1"/>
  <c r="G213" i="1"/>
  <c r="H213" i="1" s="1"/>
  <c r="F213" i="1"/>
  <c r="E213" i="1"/>
  <c r="G212" i="1"/>
  <c r="H212" i="1" s="1"/>
  <c r="F212" i="1"/>
  <c r="E212" i="1"/>
  <c r="G211" i="1"/>
  <c r="H211" i="1" s="1"/>
  <c r="F211" i="1"/>
  <c r="E211" i="1"/>
  <c r="G210" i="1"/>
  <c r="H210" i="1" s="1"/>
  <c r="F210" i="1"/>
  <c r="E210" i="1"/>
  <c r="G209" i="1"/>
  <c r="H209" i="1" s="1"/>
  <c r="F209" i="1"/>
  <c r="E209" i="1"/>
  <c r="G208" i="1"/>
  <c r="H208" i="1" s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G145" i="1"/>
  <c r="H145" i="1" s="1"/>
  <c r="F145" i="1"/>
  <c r="E145" i="1"/>
  <c r="G144" i="1"/>
  <c r="H144" i="1" s="1"/>
  <c r="F144" i="1"/>
  <c r="E144" i="1"/>
  <c r="G143" i="1"/>
  <c r="H143" i="1" s="1"/>
  <c r="F143" i="1"/>
  <c r="E143" i="1"/>
  <c r="G142" i="1"/>
  <c r="H142" i="1" s="1"/>
  <c r="F142" i="1"/>
  <c r="E142" i="1"/>
  <c r="G141" i="1"/>
  <c r="H141" i="1" s="1"/>
  <c r="F141" i="1"/>
  <c r="E141" i="1"/>
  <c r="G140" i="1"/>
  <c r="H140" i="1" s="1"/>
  <c r="F140" i="1"/>
  <c r="E140" i="1"/>
  <c r="G139" i="1"/>
  <c r="H139" i="1" s="1"/>
  <c r="F139" i="1"/>
  <c r="E139" i="1"/>
  <c r="G138" i="1"/>
  <c r="H138" i="1" s="1"/>
  <c r="F138" i="1"/>
  <c r="E138" i="1"/>
  <c r="G137" i="1"/>
  <c r="H137" i="1" s="1"/>
  <c r="F137" i="1"/>
  <c r="E137" i="1"/>
  <c r="G136" i="1"/>
  <c r="H136" i="1" s="1"/>
  <c r="F136" i="1"/>
  <c r="E136" i="1"/>
  <c r="G135" i="1"/>
  <c r="H135" i="1" s="1"/>
  <c r="F135" i="1"/>
  <c r="E135" i="1"/>
  <c r="G134" i="1"/>
  <c r="H134" i="1" s="1"/>
  <c r="F134" i="1"/>
  <c r="E134" i="1"/>
  <c r="G133" i="1"/>
  <c r="H133" i="1" s="1"/>
  <c r="F133" i="1"/>
  <c r="E133" i="1"/>
  <c r="G132" i="1"/>
  <c r="H132" i="1" s="1"/>
  <c r="F132" i="1"/>
  <c r="E132" i="1"/>
  <c r="G131" i="1"/>
  <c r="H131" i="1" s="1"/>
  <c r="F131" i="1"/>
  <c r="E131" i="1"/>
  <c r="G130" i="1"/>
  <c r="H130" i="1" s="1"/>
  <c r="F130" i="1"/>
  <c r="E130" i="1"/>
  <c r="G129" i="1"/>
  <c r="H129" i="1" s="1"/>
  <c r="F129" i="1"/>
  <c r="E129" i="1"/>
  <c r="G128" i="1"/>
  <c r="H128" i="1" s="1"/>
  <c r="F128" i="1"/>
  <c r="E128" i="1"/>
  <c r="G127" i="1"/>
  <c r="H127" i="1" s="1"/>
  <c r="F127" i="1"/>
  <c r="E127" i="1"/>
  <c r="G126" i="1"/>
  <c r="H126" i="1" s="1"/>
  <c r="F126" i="1"/>
  <c r="E126" i="1"/>
  <c r="G125" i="1"/>
  <c r="H125" i="1" s="1"/>
  <c r="F125" i="1"/>
  <c r="E125" i="1"/>
  <c r="G124" i="1"/>
  <c r="H124" i="1" s="1"/>
  <c r="F124" i="1"/>
  <c r="E124" i="1"/>
  <c r="G123" i="1"/>
  <c r="H123" i="1" s="1"/>
  <c r="F123" i="1"/>
  <c r="E123" i="1"/>
  <c r="G122" i="1"/>
  <c r="H122" i="1" s="1"/>
  <c r="F122" i="1"/>
  <c r="E122" i="1"/>
  <c r="G121" i="1"/>
  <c r="H121" i="1" s="1"/>
  <c r="F121" i="1"/>
  <c r="E121" i="1"/>
  <c r="G120" i="1"/>
  <c r="H120" i="1" s="1"/>
  <c r="F120" i="1"/>
  <c r="E120" i="1"/>
  <c r="G119" i="1"/>
  <c r="H119" i="1" s="1"/>
  <c r="F119" i="1"/>
  <c r="E119" i="1"/>
  <c r="G118" i="1"/>
  <c r="H118" i="1" s="1"/>
  <c r="F118" i="1"/>
  <c r="E118" i="1"/>
  <c r="G117" i="1"/>
  <c r="H117" i="1" s="1"/>
  <c r="F117" i="1"/>
  <c r="E117" i="1"/>
  <c r="G116" i="1"/>
  <c r="H116" i="1" s="1"/>
  <c r="F116" i="1"/>
  <c r="E116" i="1"/>
  <c r="G115" i="1"/>
  <c r="H115" i="1" s="1"/>
  <c r="F115" i="1"/>
  <c r="E115" i="1"/>
  <c r="G114" i="1"/>
  <c r="H114" i="1" s="1"/>
  <c r="F114" i="1"/>
  <c r="E114" i="1"/>
  <c r="G113" i="1"/>
  <c r="H113" i="1" s="1"/>
  <c r="F113" i="1"/>
  <c r="E113" i="1"/>
  <c r="G112" i="1"/>
  <c r="H112" i="1" s="1"/>
  <c r="F112" i="1"/>
  <c r="E112" i="1"/>
  <c r="G111" i="1"/>
  <c r="H111" i="1" s="1"/>
  <c r="F111" i="1"/>
  <c r="E111" i="1"/>
  <c r="G110" i="1"/>
  <c r="H110" i="1" s="1"/>
  <c r="F110" i="1"/>
  <c r="E110" i="1"/>
  <c r="G109" i="1"/>
  <c r="H109" i="1" s="1"/>
  <c r="F109" i="1"/>
  <c r="E109" i="1"/>
  <c r="G108" i="1"/>
  <c r="H108" i="1" s="1"/>
  <c r="F108" i="1"/>
  <c r="E108" i="1"/>
  <c r="G107" i="1"/>
  <c r="H107" i="1" s="1"/>
  <c r="F107" i="1"/>
  <c r="E107" i="1"/>
  <c r="G106" i="1"/>
  <c r="H106" i="1" s="1"/>
  <c r="F106" i="1"/>
  <c r="E106" i="1"/>
  <c r="G105" i="1"/>
  <c r="H105" i="1" s="1"/>
  <c r="F105" i="1"/>
  <c r="E105" i="1"/>
  <c r="G104" i="1"/>
  <c r="H104" i="1" s="1"/>
  <c r="F104" i="1"/>
  <c r="E104" i="1"/>
  <c r="G103" i="1"/>
  <c r="H103" i="1" s="1"/>
  <c r="F103" i="1"/>
  <c r="E103" i="1"/>
  <c r="G102" i="1"/>
  <c r="H102" i="1" s="1"/>
  <c r="F102" i="1"/>
  <c r="E102" i="1"/>
  <c r="G101" i="1"/>
  <c r="H101" i="1" s="1"/>
  <c r="F101" i="1"/>
  <c r="E101" i="1"/>
  <c r="G100" i="1"/>
  <c r="H100" i="1" s="1"/>
  <c r="F100" i="1"/>
  <c r="E100" i="1"/>
  <c r="G99" i="1"/>
  <c r="H99" i="1" s="1"/>
  <c r="F99" i="1"/>
  <c r="E99" i="1"/>
  <c r="G98" i="1"/>
  <c r="H98" i="1" s="1"/>
  <c r="F98" i="1"/>
  <c r="E98" i="1"/>
  <c r="G97" i="1"/>
  <c r="H97" i="1" s="1"/>
  <c r="F97" i="1"/>
  <c r="E97" i="1"/>
  <c r="G96" i="1"/>
  <c r="H96" i="1" s="1"/>
  <c r="F96" i="1"/>
  <c r="E96" i="1"/>
  <c r="G95" i="1"/>
  <c r="H95" i="1" s="1"/>
  <c r="F95" i="1"/>
  <c r="E95" i="1"/>
  <c r="G94" i="1"/>
  <c r="H94" i="1" s="1"/>
  <c r="F94" i="1"/>
  <c r="E94" i="1"/>
  <c r="G93" i="1"/>
  <c r="H93" i="1" s="1"/>
  <c r="F93" i="1"/>
  <c r="E93" i="1"/>
  <c r="G92" i="1"/>
  <c r="H92" i="1" s="1"/>
  <c r="F92" i="1"/>
  <c r="E92" i="1"/>
  <c r="G91" i="1"/>
  <c r="H91" i="1" s="1"/>
  <c r="F91" i="1"/>
  <c r="E91" i="1"/>
  <c r="G90" i="1"/>
  <c r="H90" i="1" s="1"/>
  <c r="F90" i="1"/>
  <c r="E90" i="1"/>
  <c r="G89" i="1"/>
  <c r="H89" i="1" s="1"/>
  <c r="F89" i="1"/>
  <c r="E89" i="1"/>
  <c r="G88" i="1"/>
  <c r="H88" i="1" s="1"/>
  <c r="F88" i="1"/>
  <c r="E88" i="1"/>
  <c r="G87" i="1"/>
  <c r="H87" i="1" s="1"/>
  <c r="F87" i="1"/>
  <c r="E87" i="1"/>
  <c r="G86" i="1"/>
  <c r="H86" i="1" s="1"/>
  <c r="F86" i="1"/>
  <c r="E86" i="1"/>
  <c r="G85" i="1"/>
  <c r="H85" i="1" s="1"/>
  <c r="F85" i="1"/>
  <c r="E85" i="1"/>
  <c r="G84" i="1"/>
  <c r="H84" i="1" s="1"/>
  <c r="F84" i="1"/>
  <c r="E84" i="1"/>
  <c r="G83" i="1"/>
  <c r="H83" i="1" s="1"/>
  <c r="F83" i="1"/>
  <c r="E83" i="1"/>
  <c r="G82" i="1"/>
  <c r="H82" i="1" s="1"/>
  <c r="F82" i="1"/>
  <c r="E82" i="1"/>
  <c r="G81" i="1"/>
  <c r="H81" i="1" s="1"/>
  <c r="F81" i="1"/>
  <c r="E81" i="1"/>
  <c r="G80" i="1"/>
  <c r="H80" i="1" s="1"/>
  <c r="F80" i="1"/>
  <c r="E80" i="1"/>
  <c r="G79" i="1"/>
  <c r="H79" i="1" s="1"/>
  <c r="F79" i="1"/>
  <c r="E79" i="1"/>
  <c r="G78" i="1"/>
  <c r="H78" i="1" s="1"/>
  <c r="F78" i="1"/>
  <c r="E78" i="1"/>
  <c r="G77" i="1"/>
  <c r="H77" i="1" s="1"/>
  <c r="F77" i="1"/>
  <c r="E77" i="1"/>
  <c r="G76" i="1"/>
  <c r="H76" i="1" s="1"/>
  <c r="F76" i="1"/>
  <c r="E76" i="1"/>
  <c r="G75" i="1"/>
  <c r="H75" i="1" s="1"/>
  <c r="F75" i="1"/>
  <c r="E75" i="1"/>
  <c r="G74" i="1"/>
  <c r="H74" i="1" s="1"/>
  <c r="F74" i="1"/>
  <c r="E74" i="1"/>
  <c r="G73" i="1"/>
  <c r="H73" i="1" s="1"/>
  <c r="F73" i="1"/>
  <c r="E73" i="1"/>
  <c r="G72" i="1"/>
  <c r="H72" i="1" s="1"/>
  <c r="F72" i="1"/>
  <c r="E72" i="1"/>
  <c r="G71" i="1"/>
  <c r="H71" i="1" s="1"/>
  <c r="F71" i="1"/>
  <c r="E71" i="1"/>
  <c r="G70" i="1"/>
  <c r="H70" i="1" s="1"/>
  <c r="F70" i="1"/>
  <c r="E70" i="1"/>
  <c r="G69" i="1"/>
  <c r="H69" i="1" s="1"/>
  <c r="F69" i="1"/>
  <c r="E69" i="1"/>
  <c r="G68" i="1"/>
  <c r="H68" i="1" s="1"/>
  <c r="F68" i="1"/>
  <c r="E68" i="1"/>
  <c r="G67" i="1"/>
  <c r="H67" i="1" s="1"/>
  <c r="F67" i="1"/>
  <c r="E67" i="1"/>
  <c r="G66" i="1"/>
  <c r="H66" i="1" s="1"/>
  <c r="F66" i="1"/>
  <c r="E66" i="1"/>
  <c r="G65" i="1"/>
  <c r="H65" i="1" s="1"/>
  <c r="F65" i="1"/>
  <c r="E65" i="1"/>
  <c r="G64" i="1"/>
  <c r="H64" i="1" s="1"/>
  <c r="F64" i="1"/>
  <c r="E64" i="1"/>
  <c r="G63" i="1"/>
  <c r="H63" i="1" s="1"/>
  <c r="F63" i="1"/>
  <c r="E63" i="1"/>
  <c r="G62" i="1"/>
  <c r="H62" i="1" s="1"/>
  <c r="F62" i="1"/>
  <c r="E62" i="1"/>
  <c r="G61" i="1"/>
  <c r="H61" i="1" s="1"/>
  <c r="F61" i="1"/>
  <c r="E61" i="1"/>
  <c r="G60" i="1"/>
  <c r="H60" i="1" s="1"/>
  <c r="F60" i="1"/>
  <c r="E60" i="1"/>
  <c r="G59" i="1"/>
  <c r="H59" i="1" s="1"/>
  <c r="F59" i="1"/>
  <c r="E59" i="1"/>
  <c r="G58" i="1"/>
  <c r="H58" i="1" s="1"/>
  <c r="F58" i="1"/>
  <c r="E58" i="1"/>
  <c r="G57" i="1"/>
  <c r="H57" i="1" s="1"/>
  <c r="F57" i="1"/>
  <c r="E57" i="1"/>
  <c r="G56" i="1"/>
  <c r="H56" i="1" s="1"/>
  <c r="F56" i="1"/>
  <c r="E56" i="1"/>
  <c r="G55" i="1"/>
  <c r="H55" i="1" s="1"/>
  <c r="F55" i="1"/>
  <c r="E55" i="1"/>
  <c r="G54" i="1"/>
  <c r="H54" i="1" s="1"/>
  <c r="F54" i="1"/>
  <c r="E54" i="1"/>
  <c r="G53" i="1"/>
  <c r="H53" i="1" s="1"/>
  <c r="F53" i="1"/>
  <c r="E53" i="1"/>
  <c r="G52" i="1"/>
  <c r="H52" i="1" s="1"/>
  <c r="F52" i="1"/>
  <c r="E52" i="1"/>
  <c r="G51" i="1"/>
  <c r="H51" i="1" s="1"/>
  <c r="F51" i="1"/>
  <c r="E51" i="1"/>
  <c r="G50" i="1"/>
  <c r="H50" i="1" s="1"/>
  <c r="F50" i="1"/>
  <c r="E50" i="1"/>
  <c r="G49" i="1"/>
  <c r="H49" i="1" s="1"/>
  <c r="F49" i="1"/>
  <c r="E49" i="1"/>
  <c r="G48" i="1"/>
  <c r="H48" i="1" s="1"/>
  <c r="F48" i="1"/>
  <c r="E48" i="1"/>
  <c r="G47" i="1"/>
  <c r="H47" i="1" s="1"/>
  <c r="F47" i="1"/>
  <c r="E47" i="1"/>
  <c r="G46" i="1"/>
  <c r="H46" i="1" s="1"/>
  <c r="F46" i="1"/>
  <c r="E46" i="1"/>
  <c r="G45" i="1"/>
  <c r="H45" i="1" s="1"/>
  <c r="F45" i="1"/>
  <c r="E45" i="1"/>
  <c r="G44" i="1"/>
  <c r="H44" i="1" s="1"/>
  <c r="F44" i="1"/>
  <c r="E44" i="1"/>
  <c r="G43" i="1"/>
  <c r="H43" i="1" s="1"/>
  <c r="F43" i="1"/>
  <c r="E43" i="1"/>
  <c r="G42" i="1"/>
  <c r="H42" i="1" s="1"/>
  <c r="F42" i="1"/>
  <c r="E42" i="1"/>
  <c r="G41" i="1"/>
  <c r="H41" i="1" s="1"/>
  <c r="F41" i="1"/>
  <c r="E41" i="1"/>
  <c r="G40" i="1"/>
  <c r="H40" i="1" s="1"/>
  <c r="F40" i="1"/>
  <c r="E40" i="1"/>
  <c r="G39" i="1"/>
  <c r="H39" i="1" s="1"/>
  <c r="F39" i="1"/>
  <c r="E39" i="1"/>
  <c r="G38" i="1"/>
  <c r="H38" i="1" s="1"/>
  <c r="F38" i="1"/>
  <c r="E38" i="1"/>
  <c r="G37" i="1"/>
  <c r="H37" i="1" s="1"/>
  <c r="F37" i="1"/>
  <c r="E37" i="1"/>
  <c r="G36" i="1"/>
  <c r="H36" i="1" s="1"/>
  <c r="F36" i="1"/>
  <c r="E36" i="1"/>
  <c r="G35" i="1"/>
  <c r="H35" i="1" s="1"/>
  <c r="F35" i="1"/>
  <c r="E35" i="1"/>
  <c r="G34" i="1"/>
  <c r="H34" i="1" s="1"/>
  <c r="F34" i="1"/>
  <c r="E34" i="1"/>
  <c r="G33" i="1"/>
  <c r="H33" i="1" s="1"/>
  <c r="F33" i="1"/>
  <c r="E33" i="1"/>
  <c r="G32" i="1"/>
  <c r="H32" i="1" s="1"/>
  <c r="F32" i="1"/>
  <c r="E32" i="1"/>
  <c r="G31" i="1"/>
  <c r="H31" i="1" s="1"/>
  <c r="F31" i="1"/>
  <c r="E31" i="1"/>
  <c r="G30" i="1"/>
  <c r="H30" i="1" s="1"/>
  <c r="F30" i="1"/>
  <c r="E30" i="1"/>
  <c r="G29" i="1"/>
  <c r="H29" i="1" s="1"/>
  <c r="F29" i="1"/>
  <c r="E29" i="1"/>
  <c r="G28" i="1"/>
  <c r="H28" i="1" s="1"/>
  <c r="F28" i="1"/>
  <c r="E28" i="1"/>
  <c r="G27" i="1"/>
  <c r="H27" i="1" s="1"/>
  <c r="F27" i="1"/>
  <c r="E27" i="1"/>
  <c r="G26" i="1"/>
  <c r="H26" i="1" s="1"/>
  <c r="F26" i="1"/>
  <c r="E26" i="1"/>
  <c r="G25" i="1"/>
  <c r="H25" i="1" s="1"/>
  <c r="F25" i="1"/>
  <c r="E25" i="1"/>
  <c r="G24" i="1"/>
  <c r="H24" i="1" s="1"/>
  <c r="F24" i="1"/>
  <c r="E24" i="1"/>
  <c r="G23" i="1"/>
  <c r="H23" i="1" s="1"/>
  <c r="F23" i="1"/>
  <c r="E23" i="1"/>
  <c r="G22" i="1"/>
  <c r="H22" i="1" s="1"/>
  <c r="F22" i="1"/>
  <c r="E22" i="1"/>
  <c r="G21" i="1"/>
  <c r="H21" i="1" s="1"/>
  <c r="F21" i="1"/>
  <c r="E21" i="1"/>
  <c r="G20" i="1"/>
  <c r="H20" i="1" s="1"/>
  <c r="F20" i="1"/>
  <c r="E20" i="1"/>
  <c r="G19" i="1"/>
  <c r="H19" i="1" s="1"/>
  <c r="F19" i="1"/>
  <c r="E19" i="1"/>
  <c r="G18" i="1"/>
  <c r="H18" i="1" s="1"/>
  <c r="F18" i="1"/>
  <c r="E18" i="1"/>
  <c r="G17" i="1"/>
  <c r="H17" i="1" s="1"/>
  <c r="F17" i="1"/>
  <c r="E17" i="1"/>
  <c r="G16" i="1"/>
  <c r="H16" i="1" s="1"/>
  <c r="F16" i="1"/>
  <c r="E16" i="1"/>
  <c r="G15" i="1"/>
  <c r="H15" i="1" s="1"/>
  <c r="F15" i="1"/>
  <c r="E15" i="1"/>
  <c r="G14" i="1"/>
  <c r="H14" i="1" s="1"/>
  <c r="F14" i="1"/>
  <c r="E14" i="1"/>
  <c r="G13" i="1"/>
  <c r="H13" i="1" s="1"/>
  <c r="F13" i="1"/>
  <c r="E13" i="1"/>
  <c r="G12" i="1"/>
  <c r="H12" i="1" s="1"/>
  <c r="F12" i="1"/>
  <c r="E12" i="1"/>
  <c r="G11" i="1"/>
  <c r="H11" i="1" s="1"/>
  <c r="F11" i="1"/>
  <c r="E11" i="1"/>
  <c r="G10" i="1"/>
  <c r="H10" i="1" s="1"/>
  <c r="F10" i="1"/>
  <c r="E10" i="1"/>
  <c r="G9" i="1"/>
  <c r="H9" i="1" s="1"/>
  <c r="F9" i="1"/>
  <c r="E9" i="1"/>
  <c r="G8" i="1"/>
  <c r="H8" i="1" s="1"/>
  <c r="F8" i="1"/>
  <c r="E8" i="1"/>
  <c r="G7" i="1"/>
  <c r="H7" i="1" s="1"/>
  <c r="F7" i="1"/>
  <c r="E7" i="1"/>
  <c r="G6" i="1"/>
  <c r="H6" i="1" s="1"/>
  <c r="F6" i="1"/>
  <c r="E6" i="1"/>
  <c r="G5" i="1"/>
  <c r="H5" i="1" s="1"/>
  <c r="F5" i="1"/>
  <c r="E5" i="1"/>
  <c r="G4" i="1"/>
  <c r="H4" i="1" s="1"/>
  <c r="F4" i="1"/>
  <c r="E4" i="1"/>
  <c r="G3" i="1"/>
  <c r="H3" i="1" s="1"/>
  <c r="F3" i="1"/>
  <c r="E3" i="1"/>
  <c r="G2" i="1"/>
  <c r="H2" i="1" s="1"/>
  <c r="F2" i="1"/>
  <c r="E2" i="1"/>
</calcChain>
</file>

<file path=xl/sharedStrings.xml><?xml version="1.0" encoding="utf-8"?>
<sst xmlns="http://schemas.openxmlformats.org/spreadsheetml/2006/main" count="16165" uniqueCount="795">
  <si>
    <t>Plant</t>
  </si>
  <si>
    <t>Table #</t>
  </si>
  <si>
    <t>Table Letter</t>
  </si>
  <si>
    <t>Table</t>
  </si>
  <si>
    <t>Barcodes</t>
  </si>
  <si>
    <t>METRC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</si>
  <si>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</si>
  <si>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</si>
  <si>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</si>
  <si>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</si>
  <si>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</si>
  <si>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</si>
  <si>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</si>
  <si>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</si>
  <si>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</si>
  <si>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</si>
  <si>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</si>
  <si>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</si>
  <si>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</si>
  <si>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</si>
  <si>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</si>
  <si>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</si>
  <si>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</si>
  <si>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</si>
  <si>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</si>
  <si>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</si>
  <si>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</si>
  <si>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</si>
  <si>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</si>
  <si>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xx</t>
  </si>
  <si>
    <t>Column1</t>
  </si>
  <si>
    <t>Reorder</t>
  </si>
  <si>
    <t>Scion METRC #</t>
  </si>
  <si>
    <t>Strain</t>
  </si>
  <si>
    <t>Clone Date</t>
  </si>
  <si>
    <t>Notes:</t>
  </si>
  <si>
    <t>Status</t>
  </si>
  <si>
    <t>Death Reason</t>
  </si>
  <si>
    <t>Death Date</t>
  </si>
  <si>
    <t>Maternal METRC #</t>
  </si>
  <si>
    <t>HERM?</t>
  </si>
  <si>
    <t>A1</t>
  </si>
  <si>
    <t>Scion METRC Tag</t>
  </si>
  <si>
    <t>Dead</t>
  </si>
  <si>
    <t>Reason</t>
  </si>
  <si>
    <t>DEAD</t>
  </si>
  <si>
    <t>92CK 92 COOKIES</t>
  </si>
  <si>
    <t>ALAW ALIEN APPLE WARP</t>
  </si>
  <si>
    <t>APIE APPLE PIE</t>
  </si>
  <si>
    <t>APLD APPLE DIAMONDS</t>
  </si>
  <si>
    <t>AROK APPLE ROCK CANDY</t>
  </si>
  <si>
    <t>BBGM BUBBLEGUM</t>
  </si>
  <si>
    <t>BGCH BUBBLEGUM CHEM</t>
  </si>
  <si>
    <t>BHZD BIOHAZARD</t>
  </si>
  <si>
    <t>BLUF BLUE FALCON</t>
  </si>
  <si>
    <t>BMKO BLUE MOUNTAIN KOFFEE</t>
  </si>
  <si>
    <t>C4OG CHEM 4 OG</t>
  </si>
  <si>
    <t>CADR CALIFORNIA DREAM</t>
  </si>
  <si>
    <t>CHST CHERRY STAR</t>
  </si>
  <si>
    <t>CLSE CLOSE ENCOUNTER</t>
  </si>
  <si>
    <t>CONK CONSPIRACY KUSH</t>
  </si>
  <si>
    <t>CORN UNICORN TEARS</t>
  </si>
  <si>
    <t>COSG COSMIC GLUE</t>
  </si>
  <si>
    <t>CTEN COMET 10</t>
  </si>
  <si>
    <t>DD18 DOSIDOS 18</t>
  </si>
  <si>
    <t>DD22 DOSIDOS 22</t>
  </si>
  <si>
    <t>DPAO DOUBLE PLATINUM ALIEN</t>
  </si>
  <si>
    <t>DRMC DREAM CATCHER</t>
  </si>
  <si>
    <t>DSLD DIESEL DOUGH</t>
  </si>
  <si>
    <t>DSOG DIESEL OG</t>
  </si>
  <si>
    <t>ELBB ELECTRIC BUBBLE</t>
  </si>
  <si>
    <t>FLOG FLORILLA GLUE</t>
  </si>
  <si>
    <t>FLSN FLOSSIN</t>
  </si>
  <si>
    <t>FLVR FLAVOR COUNRTY</t>
  </si>
  <si>
    <t>FMNT FREEMONT FOG</t>
  </si>
  <si>
    <t>FRYB FRY BREAD</t>
  </si>
  <si>
    <t>GFSD GRAPEFRUIT SOUR DREAM</t>
  </si>
  <si>
    <t>GLTR GLITTER APPLES</t>
  </si>
  <si>
    <t>HAMA HAMMA</t>
  </si>
  <si>
    <t>HDSP HEAD SPACE</t>
  </si>
  <si>
    <t>HEDB 818 HEADBAND</t>
  </si>
  <si>
    <t>HKOB HOKOBERRY</t>
  </si>
  <si>
    <t>HTWV HEAT WAVE</t>
  </si>
  <si>
    <t>INCP INCEPTION</t>
  </si>
  <si>
    <t>ISLA ISLAND GIRL</t>
  </si>
  <si>
    <t>KING KINGS MUSTASH</t>
  </si>
  <si>
    <t>KLFR KEY LIME FRAP</t>
  </si>
  <si>
    <t>KNMK KODENAME K</t>
  </si>
  <si>
    <t>KOF3 KOFFEE 3</t>
  </si>
  <si>
    <t>KOIX KOFFEE CAKE IX</t>
  </si>
  <si>
    <t>KOKO</t>
  </si>
  <si>
    <t>LDOS LEMON DOSIDOS</t>
  </si>
  <si>
    <t>LRRY LARRY OG</t>
  </si>
  <si>
    <t>MABK MARIONBERRY KUSH</t>
  </si>
  <si>
    <t>NYFL NYC FLO</t>
  </si>
  <si>
    <t>ONED ONE DROP</t>
  </si>
  <si>
    <t>OROB ORO BLANCO</t>
  </si>
  <si>
    <t>PHGW PHOG WALKER</t>
  </si>
  <si>
    <t>PLAN PLATA NUBE</t>
  </si>
  <si>
    <t>PLKO PLATINUM KOFFEE</t>
  </si>
  <si>
    <t>PLOG PLATINUM ALIEN OG</t>
  </si>
  <si>
    <t>POLO POOCHIE LOVE</t>
  </si>
  <si>
    <t>POTN THE POTION</t>
  </si>
  <si>
    <t>RBOG RUDEBOI OG</t>
  </si>
  <si>
    <t>RPLY RIPLEY</t>
  </si>
  <si>
    <t>SECF SECRET FORMULA</t>
  </si>
  <si>
    <t>SFVO SFV OG</t>
  </si>
  <si>
    <t>SLTG SILVER TONGUE</t>
  </si>
  <si>
    <t>STR8 STRAIGHT SAUCE</t>
  </si>
  <si>
    <t>STRC STAR COOKIE</t>
  </si>
  <si>
    <t>SUNL SUNSHINE LIME</t>
  </si>
  <si>
    <t>SWTS SWEETIES</t>
  </si>
  <si>
    <t>TAHL TAHITI LIME</t>
  </si>
  <si>
    <t>TAHO TAHOE OG</t>
  </si>
  <si>
    <t>TAHP TAHITIAN PUNCH</t>
  </si>
  <si>
    <t>TDLW TIDAL WAVE</t>
  </si>
  <si>
    <t>VLVT VELVET BLUSH</t>
  </si>
  <si>
    <t>YZUP YUZU PURPLE</t>
  </si>
  <si>
    <t>HNDU HINDU MAGIC</t>
  </si>
  <si>
    <t>PNDA MAGIC PANDA</t>
  </si>
  <si>
    <t>MDGE MUDGE WALKER</t>
  </si>
  <si>
    <t>Dead before scan</t>
  </si>
  <si>
    <t>Round Designation</t>
  </si>
  <si>
    <t>Flower Room</t>
  </si>
  <si>
    <t>Group Number</t>
  </si>
  <si>
    <t>Date moved to Veg</t>
  </si>
  <si>
    <t>Date Moved to Flower</t>
  </si>
  <si>
    <t>JK99 JACKERELLA 99</t>
  </si>
  <si>
    <t>MAYR MAYOR MORLEY</t>
  </si>
  <si>
    <t>OTIS OTIS OG</t>
  </si>
  <si>
    <t>Harvested</t>
  </si>
  <si>
    <t>Phase Date</t>
  </si>
  <si>
    <t>Group Date</t>
  </si>
  <si>
    <t>Group Type</t>
  </si>
  <si>
    <t>Group</t>
  </si>
  <si>
    <t>Hold</t>
  </si>
  <si>
    <t>Room</t>
  </si>
  <si>
    <t>Tag</t>
  </si>
  <si>
    <t>Row Labels</t>
  </si>
  <si>
    <t>Grand Total</t>
  </si>
  <si>
    <t>EMPTY</t>
  </si>
  <si>
    <t>Total Number of Cultivars</t>
  </si>
  <si>
    <t>Sum Plants in Room</t>
  </si>
  <si>
    <t>Cultivar</t>
  </si>
  <si>
    <t>Phenotype</t>
  </si>
  <si>
    <t>Plants in Flower</t>
  </si>
  <si>
    <t>Relative Height</t>
  </si>
  <si>
    <t>ABBV</t>
  </si>
  <si>
    <t>Yield Avereage</t>
  </si>
  <si>
    <t>THC Max</t>
  </si>
  <si>
    <t>Active</t>
  </si>
  <si>
    <t>ICE</t>
  </si>
  <si>
    <t>Terminated</t>
  </si>
  <si>
    <t>Pheno Barcode</t>
  </si>
  <si>
    <t>Pheno #</t>
  </si>
  <si>
    <t>Diagnosis Date</t>
  </si>
  <si>
    <t>Symptoms</t>
  </si>
  <si>
    <t xml:space="preserve"> (y/n)</t>
  </si>
  <si>
    <t>92CK116</t>
  </si>
  <si>
    <t>BBGM004</t>
  </si>
  <si>
    <t>BGCH006</t>
  </si>
  <si>
    <t>BHZD002</t>
  </si>
  <si>
    <t>DD22016</t>
  </si>
  <si>
    <t>DRMC001</t>
  </si>
  <si>
    <t>GFSD189</t>
  </si>
  <si>
    <t>HAMA013</t>
  </si>
  <si>
    <t>HTWV003</t>
  </si>
  <si>
    <t>ISLA010</t>
  </si>
  <si>
    <t>JK99064</t>
  </si>
  <si>
    <t>KING002</t>
  </si>
  <si>
    <t>KOKO011</t>
  </si>
  <si>
    <t>LDOS018</t>
  </si>
  <si>
    <t>ONED037</t>
  </si>
  <si>
    <t>PLAN004</t>
  </si>
  <si>
    <t>POLO046</t>
  </si>
  <si>
    <t>POTN010</t>
  </si>
  <si>
    <t>RBOG002</t>
  </si>
  <si>
    <t>SECF017</t>
  </si>
  <si>
    <t>STRC017</t>
  </si>
  <si>
    <t>SUNL006</t>
  </si>
  <si>
    <t>SWTS024</t>
  </si>
  <si>
    <t>YZUP003</t>
  </si>
  <si>
    <t>OROB054</t>
  </si>
  <si>
    <t>92CK119</t>
  </si>
  <si>
    <t>BGCH007</t>
  </si>
  <si>
    <t>BHZD008</t>
  </si>
  <si>
    <t>DD22009</t>
  </si>
  <si>
    <t>DRMC004</t>
  </si>
  <si>
    <t>GFSD207</t>
  </si>
  <si>
    <t>HAMA021</t>
  </si>
  <si>
    <t>HTWV016</t>
  </si>
  <si>
    <t>JK99042</t>
  </si>
  <si>
    <t>KING008</t>
  </si>
  <si>
    <t>KOKO030</t>
  </si>
  <si>
    <t>LDOS040</t>
  </si>
  <si>
    <t>PLAN017</t>
  </si>
  <si>
    <t>POTN017</t>
  </si>
  <si>
    <t>STRC018</t>
  </si>
  <si>
    <t>SUNL011</t>
  </si>
  <si>
    <t>SWTS035</t>
  </si>
  <si>
    <t>YZUP005</t>
  </si>
  <si>
    <t>Clone count</t>
  </si>
  <si>
    <t>Sum of Clone count</t>
  </si>
  <si>
    <t>.</t>
  </si>
  <si>
    <t>BBGM007</t>
  </si>
  <si>
    <t>Plants in Veg</t>
  </si>
  <si>
    <t>Average of Trimmed oz/plant</t>
  </si>
  <si>
    <t>92CK003</t>
  </si>
  <si>
    <t>92CK008</t>
  </si>
  <si>
    <t>92CK011</t>
  </si>
  <si>
    <t>92CK066</t>
  </si>
  <si>
    <t>92CK067</t>
  </si>
  <si>
    <t>92CK082</t>
  </si>
  <si>
    <t>92CK083</t>
  </si>
  <si>
    <t>92CK088</t>
  </si>
  <si>
    <t>92CK090</t>
  </si>
  <si>
    <t>92CK108</t>
  </si>
  <si>
    <t>92CK118</t>
  </si>
  <si>
    <t>APLD002</t>
  </si>
  <si>
    <t>APLD003</t>
  </si>
  <si>
    <t>APLD004</t>
  </si>
  <si>
    <t>BBGM009</t>
  </si>
  <si>
    <t>BGCH003</t>
  </si>
  <si>
    <t>BGCH004</t>
  </si>
  <si>
    <t>BGCH009</t>
  </si>
  <si>
    <t>BGCH011</t>
  </si>
  <si>
    <t>BGCH013</t>
  </si>
  <si>
    <t>BGCH014</t>
  </si>
  <si>
    <t>BLUF002</t>
  </si>
  <si>
    <t>BLUF003</t>
  </si>
  <si>
    <t>BLUF005</t>
  </si>
  <si>
    <t>BLUF006</t>
  </si>
  <si>
    <t>BMKO011</t>
  </si>
  <si>
    <t>CADR028</t>
  </si>
  <si>
    <t>CADR036</t>
  </si>
  <si>
    <t>CADR065</t>
  </si>
  <si>
    <t>CADR107</t>
  </si>
  <si>
    <t>CHST001</t>
  </si>
  <si>
    <t>CHST002</t>
  </si>
  <si>
    <t>CHST003</t>
  </si>
  <si>
    <t>CHST007</t>
  </si>
  <si>
    <t>CHST008</t>
  </si>
  <si>
    <t>CHST009</t>
  </si>
  <si>
    <t>CLSE001</t>
  </si>
  <si>
    <t>CLSE016</t>
  </si>
  <si>
    <t>CLSE024</t>
  </si>
  <si>
    <t>CLSE033</t>
  </si>
  <si>
    <t>CLSE035</t>
  </si>
  <si>
    <t>CLSE037</t>
  </si>
  <si>
    <t>CLSE052</t>
  </si>
  <si>
    <t>CLSE059</t>
  </si>
  <si>
    <t>CLSEE???</t>
  </si>
  <si>
    <t>CONK001</t>
  </si>
  <si>
    <t>CONK002</t>
  </si>
  <si>
    <t>CTEN016</t>
  </si>
  <si>
    <t>CTEN024</t>
  </si>
  <si>
    <t>CTEN025</t>
  </si>
  <si>
    <t>DD22002</t>
  </si>
  <si>
    <t>DD22005</t>
  </si>
  <si>
    <t>DD22008</t>
  </si>
  <si>
    <t>DD22010</t>
  </si>
  <si>
    <t>DRMC022</t>
  </si>
  <si>
    <t>DRMC034</t>
  </si>
  <si>
    <t>ELBB018</t>
  </si>
  <si>
    <t>ELBB019</t>
  </si>
  <si>
    <t>ELBB020</t>
  </si>
  <si>
    <t>ELBB031</t>
  </si>
  <si>
    <t>ELBB036</t>
  </si>
  <si>
    <t>FLOG001</t>
  </si>
  <si>
    <t>FLOG045</t>
  </si>
  <si>
    <t>FLOG048</t>
  </si>
  <si>
    <t>FLVR001</t>
  </si>
  <si>
    <t>GFSD028</t>
  </si>
  <si>
    <t>GFSD159</t>
  </si>
  <si>
    <t>GFSD166</t>
  </si>
  <si>
    <t>GFSD187</t>
  </si>
  <si>
    <t>GFSD193</t>
  </si>
  <si>
    <t>GFSD241</t>
  </si>
  <si>
    <t>GFSD536</t>
  </si>
  <si>
    <t>HNDU003</t>
  </si>
  <si>
    <t>HNDU005</t>
  </si>
  <si>
    <t>JK99007</t>
  </si>
  <si>
    <t>JK99030</t>
  </si>
  <si>
    <t>JK99058</t>
  </si>
  <si>
    <t>JK99075</t>
  </si>
  <si>
    <t>KLFR014</t>
  </si>
  <si>
    <t>KLFR047</t>
  </si>
  <si>
    <t>KLFR056</t>
  </si>
  <si>
    <t>KOF3027</t>
  </si>
  <si>
    <t>KOIX004</t>
  </si>
  <si>
    <t>KOIX007</t>
  </si>
  <si>
    <t>KOIX015</t>
  </si>
  <si>
    <t>KOIX017</t>
  </si>
  <si>
    <t>KOIX029</t>
  </si>
  <si>
    <t>KOIX032</t>
  </si>
  <si>
    <t>KOIX034</t>
  </si>
  <si>
    <t>KOKO012</t>
  </si>
  <si>
    <t>KORN004</t>
  </si>
  <si>
    <t>LDOS023</t>
  </si>
  <si>
    <t>LDOS024</t>
  </si>
  <si>
    <t>LDOS025</t>
  </si>
  <si>
    <t>LDOS041</t>
  </si>
  <si>
    <t>LDOS049</t>
  </si>
  <si>
    <t>MABK001</t>
  </si>
  <si>
    <t>MABK003</t>
  </si>
  <si>
    <t>MABK007</t>
  </si>
  <si>
    <t>MABK008</t>
  </si>
  <si>
    <t>MAYR007</t>
  </si>
  <si>
    <t>MDGE001</t>
  </si>
  <si>
    <t>MDGE004</t>
  </si>
  <si>
    <t>NYFL004</t>
  </si>
  <si>
    <t>NYFL011</t>
  </si>
  <si>
    <t>NYFL014</t>
  </si>
  <si>
    <t>NYFL015</t>
  </si>
  <si>
    <t>ONED017</t>
  </si>
  <si>
    <t>ONED026</t>
  </si>
  <si>
    <t>ONED041</t>
  </si>
  <si>
    <t>ONED047</t>
  </si>
  <si>
    <t>OROB022</t>
  </si>
  <si>
    <t>OROB036</t>
  </si>
  <si>
    <t>OROB038</t>
  </si>
  <si>
    <t>OROB044</t>
  </si>
  <si>
    <t>OROB047</t>
  </si>
  <si>
    <t>PHGW020</t>
  </si>
  <si>
    <t>PHGW023</t>
  </si>
  <si>
    <t>PLAN008</t>
  </si>
  <si>
    <t>PLAN012</t>
  </si>
  <si>
    <t>PLAN026</t>
  </si>
  <si>
    <t>PLKO004</t>
  </si>
  <si>
    <t>PLKO005</t>
  </si>
  <si>
    <t>PLKO025</t>
  </si>
  <si>
    <t>PLKO030</t>
  </si>
  <si>
    <t>PNDA004</t>
  </si>
  <si>
    <t>PNDA005</t>
  </si>
  <si>
    <t>PNDA007</t>
  </si>
  <si>
    <t>PNDA008</t>
  </si>
  <si>
    <t>POLO012</t>
  </si>
  <si>
    <t>POLO028</t>
  </si>
  <si>
    <t>POTN011</t>
  </si>
  <si>
    <t>POTN025</t>
  </si>
  <si>
    <t>POTN028</t>
  </si>
  <si>
    <t>SECF009</t>
  </si>
  <si>
    <t>STR8009</t>
  </si>
  <si>
    <t>STR8014</t>
  </si>
  <si>
    <t>STR8017</t>
  </si>
  <si>
    <t>STRC022</t>
  </si>
  <si>
    <t>SUNL005</t>
  </si>
  <si>
    <t>SUNL008</t>
  </si>
  <si>
    <t>SUNL013</t>
  </si>
  <si>
    <t>SUNL016</t>
  </si>
  <si>
    <t>SUNL018</t>
  </si>
  <si>
    <t>SUNL019</t>
  </si>
  <si>
    <t>SUNL025</t>
  </si>
  <si>
    <t>SUNL026</t>
  </si>
  <si>
    <t>SWTS006</t>
  </si>
  <si>
    <t>SWTS019</t>
  </si>
  <si>
    <t>SWTS027</t>
  </si>
  <si>
    <t>SWTS029</t>
  </si>
  <si>
    <t>SWTS037</t>
  </si>
  <si>
    <t>TAHL001</t>
  </si>
  <si>
    <t>TAHP001</t>
  </si>
  <si>
    <t>TAHP003</t>
  </si>
  <si>
    <t>TAHP004</t>
  </si>
  <si>
    <t>TAHP005</t>
  </si>
  <si>
    <t>TDLW019</t>
  </si>
  <si>
    <t>VLVT023</t>
  </si>
  <si>
    <t>Max of THC</t>
  </si>
  <si>
    <t>Total Table contribution</t>
  </si>
  <si>
    <t>Total Tables</t>
  </si>
  <si>
    <t>Plants</t>
  </si>
  <si>
    <t>Tables</t>
  </si>
  <si>
    <t>Plant Count</t>
  </si>
  <si>
    <t>Irrigation Zone</t>
  </si>
  <si>
    <t>Table Count</t>
  </si>
  <si>
    <t>(blank)</t>
  </si>
  <si>
    <t>Maternal Pheno Tag</t>
  </si>
  <si>
    <t>SCAN METRC TAG FIRST THEN PLACE ON SCALE</t>
  </si>
  <si>
    <t>RAW DATA ENTRY</t>
  </si>
  <si>
    <t>METRC TAG</t>
  </si>
  <si>
    <t>PHENO #</t>
  </si>
  <si>
    <t>STRAIN</t>
  </si>
  <si>
    <t>Wet Weight per plant (g)</t>
  </si>
  <si>
    <t>Weight</t>
  </si>
  <si>
    <t>Health</t>
  </si>
  <si>
    <t>EXTRACT</t>
  </si>
  <si>
    <t>JACK JACK HERER</t>
  </si>
  <si>
    <t>SKNK SENSI SKUNK</t>
  </si>
  <si>
    <t>SOUR SUPER SOUR ORANGE</t>
  </si>
  <si>
    <t>MAUI</t>
  </si>
  <si>
    <t>Updated 12/11/19</t>
  </si>
  <si>
    <t>Zone</t>
  </si>
  <si>
    <t>g/sqft calc avg</t>
  </si>
  <si>
    <t>g/sqft actual avg</t>
  </si>
  <si>
    <t>Flower oz/plant</t>
  </si>
  <si>
    <t>Trim oz/plant</t>
  </si>
  <si>
    <t>Total weight oz/plant</t>
  </si>
  <si>
    <t>Pheno</t>
  </si>
  <si>
    <t>Veg</t>
  </si>
  <si>
    <t>Flower</t>
  </si>
  <si>
    <t>Tag Color</t>
  </si>
  <si>
    <t>92CK</t>
  </si>
  <si>
    <t>ALAW</t>
  </si>
  <si>
    <t>APLD</t>
  </si>
  <si>
    <t>BBGM</t>
  </si>
  <si>
    <t>BGCH</t>
  </si>
  <si>
    <t>BHZD</t>
  </si>
  <si>
    <t>BMKO</t>
  </si>
  <si>
    <t>CADR</t>
  </si>
  <si>
    <t>CLSE</t>
  </si>
  <si>
    <t>DD22</t>
  </si>
  <si>
    <t>DRMC</t>
  </si>
  <si>
    <t>DSLD</t>
  </si>
  <si>
    <t>FLOG</t>
  </si>
  <si>
    <t>GFSD</t>
  </si>
  <si>
    <t>HAMA</t>
  </si>
  <si>
    <t>HTWV</t>
  </si>
  <si>
    <t>ISLA</t>
  </si>
  <si>
    <t>JACK</t>
  </si>
  <si>
    <t>JK99</t>
  </si>
  <si>
    <t>KING</t>
  </si>
  <si>
    <t>KLFR</t>
  </si>
  <si>
    <t>KNMK</t>
  </si>
  <si>
    <t>KOIX</t>
  </si>
  <si>
    <t>LDOS</t>
  </si>
  <si>
    <t>MABK</t>
  </si>
  <si>
    <t>MAYR</t>
  </si>
  <si>
    <t>MDGE</t>
  </si>
  <si>
    <t>NYFL</t>
  </si>
  <si>
    <t>ONED</t>
  </si>
  <si>
    <t>OROB</t>
  </si>
  <si>
    <t>PHGW</t>
  </si>
  <si>
    <t>PLAN</t>
  </si>
  <si>
    <t>PLKO</t>
  </si>
  <si>
    <t>POLO</t>
  </si>
  <si>
    <t>POTN</t>
  </si>
  <si>
    <t>RBOG</t>
  </si>
  <si>
    <t>RPLY</t>
  </si>
  <si>
    <t>SECF</t>
  </si>
  <si>
    <t>SOUR</t>
  </si>
  <si>
    <t>STR8</t>
  </si>
  <si>
    <t>STRC</t>
  </si>
  <si>
    <t>SUNL</t>
  </si>
  <si>
    <t>SWTS</t>
  </si>
  <si>
    <t>TAHL</t>
  </si>
  <si>
    <t>YZUP</t>
  </si>
  <si>
    <t>Estimated Flower Yield</t>
  </si>
  <si>
    <t>Estimated Trim Yield</t>
  </si>
  <si>
    <t>Estimated Total Yield</t>
  </si>
  <si>
    <t>Plants Per Table</t>
  </si>
  <si>
    <t>Thirst</t>
  </si>
  <si>
    <t>Flower oz/Plant avg.</t>
  </si>
  <si>
    <t>Trim oz/plant AVG</t>
  </si>
  <si>
    <t>Total Yield oz/plant</t>
  </si>
  <si>
    <t>Flower Yield Estimate (lbs)</t>
  </si>
  <si>
    <t>Trim Yield Estimate (lbs(</t>
  </si>
  <si>
    <t>Total Yield Estimate (lbs)</t>
  </si>
  <si>
    <t>Total # of Slabs</t>
  </si>
  <si>
    <t>Plants per table</t>
  </si>
  <si>
    <t>SLABS</t>
  </si>
  <si>
    <t>Order</t>
  </si>
  <si>
    <t>Yield</t>
  </si>
  <si>
    <t>strain match?</t>
  </si>
  <si>
    <t>RUNT SCAN CHECK</t>
  </si>
  <si>
    <t>K</t>
  </si>
  <si>
    <t>row</t>
  </si>
  <si>
    <t>loc</t>
  </si>
  <si>
    <t>Mom</t>
  </si>
  <si>
    <t>Irrigation zone</t>
  </si>
  <si>
    <t>NORTH</t>
  </si>
  <si>
    <t>1. Add following measure (Pheno List) to flower pivot table.</t>
  </si>
  <si>
    <t xml:space="preserve"> =CONCATENATEX(values(FLOWERC7[Pheno #]),FLOWERC7[Pheno #],", ")</t>
  </si>
  <si>
    <t>2. Build pivot table with rows = "Table" and values = "Pheno List"</t>
  </si>
  <si>
    <t>Y</t>
  </si>
  <si>
    <t>3. Use VLOOKUP in the map to the left to find each table's list of phenos, using CONCAT$Row,$Table from the map as your lookup values. Wrap formula in IFNA to prevent the spacer rows from returning an #N/A value.</t>
  </si>
  <si>
    <r>
      <t xml:space="preserve">4. Drag formula </t>
    </r>
    <r>
      <rPr>
        <u/>
        <sz val="9"/>
        <color theme="1"/>
        <rFont val="Calibri"/>
        <family val="2"/>
        <scheme val="minor"/>
      </rPr>
      <t>without formatting</t>
    </r>
    <r>
      <rPr>
        <sz val="9"/>
        <color theme="1"/>
        <rFont val="Calibri"/>
        <family val="2"/>
        <scheme val="minor"/>
      </rPr>
      <t xml:space="preserve">  to fill in all map spaces. When complete, copy and paste map as values only.</t>
    </r>
  </si>
  <si>
    <t>LL</t>
  </si>
  <si>
    <t>Strain Match</t>
  </si>
  <si>
    <t>Barcode</t>
  </si>
  <si>
    <t>AL</t>
  </si>
  <si>
    <t>AL1</t>
  </si>
  <si>
    <t>AL2</t>
  </si>
  <si>
    <t>AL3</t>
  </si>
  <si>
    <t>AL4</t>
  </si>
  <si>
    <t>AL5</t>
  </si>
  <si>
    <t>BL1</t>
  </si>
  <si>
    <t>BL2</t>
  </si>
  <si>
    <t>BL3</t>
  </si>
  <si>
    <t>BL4</t>
  </si>
  <si>
    <t>BL5</t>
  </si>
  <si>
    <t>CL1</t>
  </si>
  <si>
    <t>CL2</t>
  </si>
  <si>
    <t>CL3</t>
  </si>
  <si>
    <t>CL4</t>
  </si>
  <si>
    <t>CL5</t>
  </si>
  <si>
    <t>DL1</t>
  </si>
  <si>
    <t>DL2</t>
  </si>
  <si>
    <t>DL3</t>
  </si>
  <si>
    <t>DL4</t>
  </si>
  <si>
    <t>DL5</t>
  </si>
  <si>
    <t>EL1</t>
  </si>
  <si>
    <t>EL2</t>
  </si>
  <si>
    <t>EL3</t>
  </si>
  <si>
    <t>EL4</t>
  </si>
  <si>
    <t>EL5</t>
  </si>
  <si>
    <t>BL</t>
  </si>
  <si>
    <t>FL1</t>
  </si>
  <si>
    <t>FL2</t>
  </si>
  <si>
    <t>FL3</t>
  </si>
  <si>
    <t>FL4</t>
  </si>
  <si>
    <t>FL5</t>
  </si>
  <si>
    <t>GL1</t>
  </si>
  <si>
    <t>GL2</t>
  </si>
  <si>
    <t>GL3</t>
  </si>
  <si>
    <t>GL4</t>
  </si>
  <si>
    <t>GL5</t>
  </si>
  <si>
    <t>HL1</t>
  </si>
  <si>
    <t>HL2</t>
  </si>
  <si>
    <t>HL3</t>
  </si>
  <si>
    <t>HL4</t>
  </si>
  <si>
    <t>HL5</t>
  </si>
  <si>
    <t>IL1</t>
  </si>
  <si>
    <t>IL2</t>
  </si>
  <si>
    <t>IL3</t>
  </si>
  <si>
    <t>IL4</t>
  </si>
  <si>
    <t>IL5</t>
  </si>
  <si>
    <t>JL1</t>
  </si>
  <si>
    <t>JL2</t>
  </si>
  <si>
    <t>JL3</t>
  </si>
  <si>
    <t>JL4</t>
  </si>
  <si>
    <t>JL5</t>
  </si>
  <si>
    <t>CL</t>
  </si>
  <si>
    <t>KL1</t>
  </si>
  <si>
    <t>KL2</t>
  </si>
  <si>
    <t>KL3</t>
  </si>
  <si>
    <t>KL4</t>
  </si>
  <si>
    <t>KL5</t>
  </si>
  <si>
    <t>LL1</t>
  </si>
  <si>
    <t>LL2</t>
  </si>
  <si>
    <t>LL3</t>
  </si>
  <si>
    <t>LL4</t>
  </si>
  <si>
    <t>LL5</t>
  </si>
  <si>
    <t>ML1</t>
  </si>
  <si>
    <t>ML2</t>
  </si>
  <si>
    <t>ML3</t>
  </si>
  <si>
    <t>ML4</t>
  </si>
  <si>
    <t>ML5</t>
  </si>
  <si>
    <t>NL1</t>
  </si>
  <si>
    <t>NL2</t>
  </si>
  <si>
    <t>NL3</t>
  </si>
  <si>
    <t>NL4</t>
  </si>
  <si>
    <t>NL5</t>
  </si>
  <si>
    <t>OL1</t>
  </si>
  <si>
    <t>OL2</t>
  </si>
  <si>
    <t>OL3</t>
  </si>
  <si>
    <t>OL4</t>
  </si>
  <si>
    <t>OL5</t>
  </si>
  <si>
    <t>DL</t>
  </si>
  <si>
    <t>PL1</t>
  </si>
  <si>
    <t>PL2</t>
  </si>
  <si>
    <t>PL3</t>
  </si>
  <si>
    <t>PL4</t>
  </si>
  <si>
    <t>PL5</t>
  </si>
  <si>
    <t>QL1</t>
  </si>
  <si>
    <t>QL2</t>
  </si>
  <si>
    <t>QL3</t>
  </si>
  <si>
    <t>QL4</t>
  </si>
  <si>
    <t>QL5</t>
  </si>
  <si>
    <t>RL1</t>
  </si>
  <si>
    <t>RL2</t>
  </si>
  <si>
    <t>RL3</t>
  </si>
  <si>
    <t>RL4</t>
  </si>
  <si>
    <t>RL5</t>
  </si>
  <si>
    <t>SL1</t>
  </si>
  <si>
    <t>SL2</t>
  </si>
  <si>
    <t>SL3</t>
  </si>
  <si>
    <t>SL4</t>
  </si>
  <si>
    <t>SL5</t>
  </si>
  <si>
    <t>TL1</t>
  </si>
  <si>
    <t>TL2</t>
  </si>
  <si>
    <t>TL3</t>
  </si>
  <si>
    <t>TL4</t>
  </si>
  <si>
    <t>TL5</t>
  </si>
  <si>
    <t>EL</t>
  </si>
  <si>
    <t>UL1</t>
  </si>
  <si>
    <t>UL2</t>
  </si>
  <si>
    <t>UL3</t>
  </si>
  <si>
    <t>UL4</t>
  </si>
  <si>
    <t>UL5</t>
  </si>
  <si>
    <t>VL1</t>
  </si>
  <si>
    <t>VL2</t>
  </si>
  <si>
    <t>VL3</t>
  </si>
  <si>
    <t>VL4</t>
  </si>
  <si>
    <t>VL5</t>
  </si>
  <si>
    <t>WL1</t>
  </si>
  <si>
    <t>WL2</t>
  </si>
  <si>
    <t>WL3</t>
  </si>
  <si>
    <t>WL4</t>
  </si>
  <si>
    <t>WL5</t>
  </si>
  <si>
    <t>XL1</t>
  </si>
  <si>
    <t>XL2</t>
  </si>
  <si>
    <t>XL3</t>
  </si>
  <si>
    <t>XL4</t>
  </si>
  <si>
    <t>XL5</t>
  </si>
  <si>
    <t>YL1</t>
  </si>
  <si>
    <t>YL2</t>
  </si>
  <si>
    <t>YL3</t>
  </si>
  <si>
    <t>YL4</t>
  </si>
  <si>
    <t>YL5</t>
  </si>
  <si>
    <t>EU</t>
  </si>
  <si>
    <t>UU1</t>
  </si>
  <si>
    <t>UU2</t>
  </si>
  <si>
    <t>UU3</t>
  </si>
  <si>
    <t>UU4</t>
  </si>
  <si>
    <t>UU5</t>
  </si>
  <si>
    <t>VU1</t>
  </si>
  <si>
    <t>VU2</t>
  </si>
  <si>
    <t>VU3</t>
  </si>
  <si>
    <t>VU4</t>
  </si>
  <si>
    <t>VU5</t>
  </si>
  <si>
    <t>WU1</t>
  </si>
  <si>
    <t>WU2</t>
  </si>
  <si>
    <t>WU3</t>
  </si>
  <si>
    <t>WU4</t>
  </si>
  <si>
    <t>WU5</t>
  </si>
  <si>
    <t>XU1</t>
  </si>
  <si>
    <t>XU2</t>
  </si>
  <si>
    <t>XU3</t>
  </si>
  <si>
    <t>XU4</t>
  </si>
  <si>
    <t>XU5</t>
  </si>
  <si>
    <t>YU1</t>
  </si>
  <si>
    <t>YU2</t>
  </si>
  <si>
    <t>YU3</t>
  </si>
  <si>
    <t>YU4</t>
  </si>
  <si>
    <t>YU5</t>
  </si>
  <si>
    <t>FL</t>
  </si>
  <si>
    <t>GL</t>
  </si>
  <si>
    <t>HL</t>
  </si>
  <si>
    <t>IL</t>
  </si>
  <si>
    <t>JL</t>
  </si>
  <si>
    <t>OL</t>
  </si>
  <si>
    <t>PL</t>
  </si>
  <si>
    <t>QL</t>
  </si>
  <si>
    <t>RL</t>
  </si>
  <si>
    <t>SL</t>
  </si>
  <si>
    <t>TL</t>
  </si>
  <si>
    <t>UL</t>
  </si>
  <si>
    <t>VL</t>
  </si>
  <si>
    <t>WL</t>
  </si>
  <si>
    <t>XL</t>
  </si>
  <si>
    <t>Treatment</t>
  </si>
  <si>
    <t>Experiment</t>
  </si>
  <si>
    <t>Gen</t>
  </si>
  <si>
    <t>Tag2</t>
  </si>
  <si>
    <t>Strain3</t>
  </si>
  <si>
    <t>CL loc</t>
  </si>
  <si>
    <t>MV loc</t>
  </si>
  <si>
    <t>VG loc</t>
  </si>
  <si>
    <t>F(1,2,3) loc</t>
  </si>
  <si>
    <t>Veg Height Sample</t>
  </si>
  <si>
    <t>Flower height sample</t>
  </si>
  <si>
    <t>wet weight</t>
  </si>
  <si>
    <t>KL</t>
  </si>
  <si>
    <t>MINIMOM</t>
  </si>
  <si>
    <t>NL</t>
  </si>
  <si>
    <t>MINI VEG</t>
  </si>
  <si>
    <t>ML</t>
  </si>
  <si>
    <t>Age in Days</t>
  </si>
  <si>
    <t>loc at time of clone</t>
  </si>
  <si>
    <t>formulas:</t>
  </si>
  <si>
    <t>pheno</t>
  </si>
  <si>
    <t>barcode</t>
  </si>
  <si>
    <t>generation</t>
  </si>
  <si>
    <t>clone loc</t>
  </si>
  <si>
    <t>mv loc</t>
  </si>
  <si>
    <t>veg loc</t>
  </si>
  <si>
    <t>flower loc</t>
  </si>
  <si>
    <t>mom generation (from Maternal Scan)</t>
  </si>
  <si>
    <t>mom loc at clone time (from Maternal scan)</t>
  </si>
  <si>
    <t>#IFNA(INDEX(mvmetrcrange[vlookup STRAIN],MATCH(locs[@METRC],mvmetrcrange[METRC range],0)),"")</t>
  </si>
  <si>
    <t xml:space="preserve"> #FNA(INDEX(VEGC8[Pheno Barcode],MATCH(locs[@METRC],VEGC8[Scion METRC '#],0)),"")</t>
  </si>
  <si>
    <t>#'Group Info'!$B$2</t>
  </si>
  <si>
    <t>#IFNA(INDEX(clonemap[loc],MATCH(locs[@barcode],clonemap[Barcode],0)),"")</t>
  </si>
  <si>
    <t>#IFNA(INDEX(mvmetrcrange[Location],MATCH(locs[@METRC],mvmetrcrange[METRC range],0)),"")</t>
  </si>
  <si>
    <t>#IFNA(INDEX(VEGC8[loc],MATCH(locs[@METRC],VEGC8[Scion METRC '#],0)),"")</t>
  </si>
  <si>
    <t>#IFNA(INDEX(FLOWERC721[loc],MATCH(locs[@METRC],FLOWERC721[Scion METRC '#],0)),"")</t>
  </si>
  <si>
    <t>#IFNA(INDEX('Maternal Plants Scan and Map.xlsx'!newscanrecord[generation of mom (from current Mom Book)],MATCH(CONCAT("1A4070000000065000",RIGHT(locs[@barcode],6)),'Maternal Plants Scan and Map.xlsx'!newscanrecord[METRC],0)),"")</t>
  </si>
  <si>
    <t>#IFNA(INDEX('Maternal Plants Scan and Map.xlsx'!newscanrecord[LOC],MATCH(CONCAT("1A4070000000065000",RIGHT(locs[@barcode],6)),'Maternal Plants Scan and Map.xlsx'!newscanrecord[METRC],0)),"")</t>
  </si>
  <si>
    <t>Final Clone Count</t>
  </si>
  <si>
    <t>Max to Mini Veg</t>
  </si>
  <si>
    <t>Max Rows</t>
  </si>
  <si>
    <t>Plants to MV</t>
  </si>
  <si>
    <t>Rows</t>
  </si>
  <si>
    <t>Transplant Order</t>
  </si>
  <si>
    <t>Veg Thirst</t>
  </si>
  <si>
    <t># of Veg plants</t>
  </si>
  <si>
    <t># of Flower Plants</t>
  </si>
  <si>
    <t>Max Plants to Flower</t>
  </si>
  <si>
    <t>LA</t>
  </si>
  <si>
    <t>LB</t>
  </si>
  <si>
    <t>LC</t>
  </si>
  <si>
    <t>LD</t>
  </si>
  <si>
    <t>LE</t>
  </si>
  <si>
    <t>UA</t>
  </si>
  <si>
    <t>UB</t>
  </si>
  <si>
    <t>UC</t>
  </si>
  <si>
    <t>UD</t>
  </si>
  <si>
    <t>UE</t>
  </si>
  <si>
    <t>Flower room target # of plants</t>
  </si>
  <si>
    <t>Flower Room target # of tables</t>
  </si>
  <si>
    <t>Flower Room Table Density</t>
  </si>
  <si>
    <t>gen</t>
  </si>
  <si>
    <t>Number</t>
  </si>
  <si>
    <t>Name</t>
  </si>
  <si>
    <t>Type</t>
  </si>
  <si>
    <t>S-1</t>
  </si>
  <si>
    <t>Sativa</t>
  </si>
  <si>
    <t>I-1</t>
  </si>
  <si>
    <t>Indica</t>
  </si>
  <si>
    <t>S-12</t>
  </si>
  <si>
    <t>BERT LIME SHERBET</t>
  </si>
  <si>
    <t>I-2</t>
  </si>
  <si>
    <t>I-3</t>
  </si>
  <si>
    <t>S-13</t>
  </si>
  <si>
    <t>BLDS SOUR BLUE DIESEL</t>
  </si>
  <si>
    <t>H-17</t>
  </si>
  <si>
    <t>CHIP WAYWARD CHIPS</t>
  </si>
  <si>
    <t>Hybrid</t>
  </si>
  <si>
    <t>H-2</t>
  </si>
  <si>
    <t>CHWY GUMBO</t>
  </si>
  <si>
    <t>I-4</t>
  </si>
  <si>
    <t>I-5</t>
  </si>
  <si>
    <t>DITO DOSIDOS X GELATO</t>
  </si>
  <si>
    <t>I-21</t>
  </si>
  <si>
    <t>DOMO DOMINION G</t>
  </si>
  <si>
    <t>I-22</t>
  </si>
  <si>
    <t>DOSI DOSIDOS</t>
  </si>
  <si>
    <t>H-3</t>
  </si>
  <si>
    <t>H-4</t>
  </si>
  <si>
    <t>H-5</t>
  </si>
  <si>
    <t>DURP DURBAN POISON</t>
  </si>
  <si>
    <t>I-6</t>
  </si>
  <si>
    <t>FIRE CHEM FUEGO</t>
  </si>
  <si>
    <t>S-2</t>
  </si>
  <si>
    <t>H-6</t>
  </si>
  <si>
    <t>HI-1</t>
  </si>
  <si>
    <t>HELL Hell on Wheels</t>
  </si>
  <si>
    <t>HybridIndica</t>
  </si>
  <si>
    <t>H-7</t>
  </si>
  <si>
    <t>S-3</t>
  </si>
  <si>
    <t>S-4</t>
  </si>
  <si>
    <t>I-7</t>
  </si>
  <si>
    <t>I-8</t>
  </si>
  <si>
    <t>JMAC JUNGLE MAC</t>
  </si>
  <si>
    <t>I-9</t>
  </si>
  <si>
    <t>KING KINGS MUSTACHE</t>
  </si>
  <si>
    <t>I-10</t>
  </si>
  <si>
    <t>I-11</t>
  </si>
  <si>
    <t>H-8</t>
  </si>
  <si>
    <t>I-12</t>
  </si>
  <si>
    <t>LCKE LARRY CAKE</t>
  </si>
  <si>
    <t>I-13</t>
  </si>
  <si>
    <t>I-14</t>
  </si>
  <si>
    <t>H-16</t>
  </si>
  <si>
    <t>MSTR Mr. E</t>
  </si>
  <si>
    <t>I-15</t>
  </si>
  <si>
    <t>NL#5 NORTHERN LIGHTS #5</t>
  </si>
  <si>
    <t>H-9</t>
  </si>
  <si>
    <t>I-16</t>
  </si>
  <si>
    <t>H-10</t>
  </si>
  <si>
    <t>PINE PINEAPPLE UPSIDE DOWN CAKE</t>
  </si>
  <si>
    <t>H-11</t>
  </si>
  <si>
    <t>H-12</t>
  </si>
  <si>
    <t>S-5</t>
  </si>
  <si>
    <t>S-6</t>
  </si>
  <si>
    <t>I-17</t>
  </si>
  <si>
    <t>RAIN RAINBOW GREASE</t>
  </si>
  <si>
    <t>I-18</t>
  </si>
  <si>
    <t>S-11</t>
  </si>
  <si>
    <t>SCRM SATIVA SCREAM</t>
  </si>
  <si>
    <t>I-19</t>
  </si>
  <si>
    <t>S-14</t>
  </si>
  <si>
    <t>SHRM SCHROM DOSI</t>
  </si>
  <si>
    <t>S-15</t>
  </si>
  <si>
    <t>SHRM SCHROMULAN</t>
  </si>
  <si>
    <t>S-7</t>
  </si>
  <si>
    <t>S-8</t>
  </si>
  <si>
    <t>S-9</t>
  </si>
  <si>
    <t>S-10</t>
  </si>
  <si>
    <t>I-20</t>
  </si>
  <si>
    <t>H-13</t>
  </si>
  <si>
    <t>H-14</t>
  </si>
  <si>
    <t>TITZ RAINBOW GREASE</t>
  </si>
  <si>
    <t>H-15</t>
  </si>
  <si>
    <t>S-17</t>
  </si>
  <si>
    <t>SODA KEL'S ORANGE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</si>
</sst>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rgb="FF7A7A7A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D9E1F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7A7A7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8EA9DB"/>
      </right>
      <top/>
      <bottom style="thin">
        <color theme="4" tint="0.39997558519241921"/>
      </bottom>
      <diagonal/>
    </border>
    <border>
      <left/>
      <right style="thin">
        <color rgb="FF8EA9DB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56">
    <xf numFmtId="0" fontId="0" fillId="0" borderId="0" xfId="0"/>
    <xf numFmtId="0" fontId="1" fillId="2" borderId="1" xfId="1"/>
    <xf numFmtId="0" fontId="0" fillId="3" borderId="2" xfId="0" applyFill="1" applyBorder="1"/>
    <xf numFmtId="0" fontId="2" fillId="4" borderId="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5" borderId="0" xfId="0" applyFont="1" applyFill="1"/>
    <xf numFmtId="0" fontId="0" fillId="3" borderId="5" xfId="0" applyFill="1" applyBorder="1"/>
    <xf numFmtId="14" fontId="0" fillId="3" borderId="5" xfId="0" applyNumberFormat="1" applyFill="1" applyBorder="1"/>
    <xf numFmtId="14" fontId="2" fillId="4" borderId="4" xfId="0" applyNumberFormat="1" applyFont="1" applyFill="1" applyBorder="1" applyAlignment="1">
      <alignment wrapText="1"/>
    </xf>
    <xf numFmtId="0" fontId="3" fillId="5" borderId="5" xfId="0" applyFont="1" applyFill="1" applyBorder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14" fontId="2" fillId="4" borderId="4" xfId="0" applyNumberFormat="1" applyFont="1" applyFill="1" applyBorder="1"/>
    <xf numFmtId="0" fontId="0" fillId="6" borderId="0" xfId="0" applyFill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5" borderId="0" xfId="0" applyFont="1" applyFill="1" applyBorder="1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8" borderId="0" xfId="0" applyFill="1"/>
    <xf numFmtId="2" fontId="0" fillId="9" borderId="0" xfId="0" applyNumberFormat="1" applyFill="1"/>
    <xf numFmtId="14" fontId="2" fillId="4" borderId="8" xfId="0" applyNumberFormat="1" applyFont="1" applyFill="1" applyBorder="1"/>
    <xf numFmtId="14" fontId="0" fillId="3" borderId="9" xfId="0" applyNumberFormat="1" applyFont="1" applyFill="1" applyBorder="1"/>
    <xf numFmtId="0" fontId="0" fillId="6" borderId="2" xfId="0" applyFill="1" applyBorder="1"/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2" borderId="1" xfId="1" applyAlignment="1">
      <alignment horizontal="center" vertical="center" wrapText="1"/>
    </xf>
    <xf numFmtId="0" fontId="0" fillId="0" borderId="10" xfId="0" applyBorder="1"/>
    <xf numFmtId="0" fontId="0" fillId="0" borderId="7" xfId="0" applyBorder="1"/>
    <xf numFmtId="2" fontId="0" fillId="6" borderId="0" xfId="0" applyNumberFormat="1" applyFill="1"/>
    <xf numFmtId="0" fontId="0" fillId="10" borderId="0" xfId="0" applyFill="1"/>
    <xf numFmtId="2" fontId="0" fillId="10" borderId="0" xfId="0" applyNumberFormat="1" applyFill="1"/>
    <xf numFmtId="0" fontId="0" fillId="10" borderId="0" xfId="0" applyFill="1" applyAlignment="1">
      <alignment horizontal="left"/>
    </xf>
    <xf numFmtId="165" fontId="0" fillId="0" borderId="0" xfId="0" applyNumberFormat="1"/>
    <xf numFmtId="0" fontId="2" fillId="4" borderId="2" xfId="0" applyFont="1" applyFill="1" applyBorder="1"/>
    <xf numFmtId="1" fontId="0" fillId="11" borderId="2" xfId="0" applyNumberFormat="1" applyFill="1" applyBorder="1"/>
    <xf numFmtId="1" fontId="0" fillId="11" borderId="0" xfId="0" applyNumberFormat="1" applyFill="1"/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2" xfId="0" applyFill="1" applyBorder="1"/>
    <xf numFmtId="0" fontId="0" fillId="12" borderId="11" xfId="0" applyFill="1" applyBorder="1"/>
    <xf numFmtId="0" fontId="0" fillId="13" borderId="11" xfId="0" applyFill="1" applyBorder="1"/>
    <xf numFmtId="14" fontId="0" fillId="3" borderId="0" xfId="0" applyNumberFormat="1" applyFont="1" applyFill="1" applyBorder="1"/>
    <xf numFmtId="14" fontId="2" fillId="4" borderId="0" xfId="0" applyNumberFormat="1" applyFont="1" applyFill="1" applyBorder="1" applyAlignment="1">
      <alignment wrapText="1"/>
    </xf>
    <xf numFmtId="14" fontId="0" fillId="3" borderId="0" xfId="0" applyNumberFormat="1" applyFill="1" applyBorder="1"/>
    <xf numFmtId="0" fontId="2" fillId="4" borderId="0" xfId="0" applyFont="1" applyFill="1" applyBorder="1" applyAlignment="1">
      <alignment wrapText="1"/>
    </xf>
    <xf numFmtId="0" fontId="0" fillId="3" borderId="0" xfId="0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8" fillId="15" borderId="22" xfId="0" applyFont="1" applyFill="1" applyBorder="1" applyAlignment="1" applyProtection="1">
      <alignment horizontal="center" vertical="center"/>
      <protection locked="0"/>
    </xf>
    <xf numFmtId="0" fontId="8" fillId="15" borderId="14" xfId="0" applyFont="1" applyFill="1" applyBorder="1" applyAlignment="1" applyProtection="1">
      <alignment horizontal="center" vertical="center"/>
      <protection locked="0"/>
    </xf>
    <xf numFmtId="0" fontId="8" fillId="15" borderId="15" xfId="0" applyFont="1" applyFill="1" applyBorder="1" applyAlignment="1" applyProtection="1">
      <alignment horizontal="center" vertical="center"/>
      <protection locked="0"/>
    </xf>
    <xf numFmtId="0" fontId="8" fillId="15" borderId="23" xfId="0" applyFont="1" applyFill="1" applyBorder="1" applyAlignment="1" applyProtection="1">
      <alignment horizontal="center" vertical="center"/>
      <protection locked="0"/>
    </xf>
    <xf numFmtId="0" fontId="8" fillId="15" borderId="11" xfId="0" applyFont="1" applyFill="1" applyBorder="1" applyAlignment="1" applyProtection="1">
      <alignment horizontal="center" vertical="center"/>
      <protection locked="0"/>
    </xf>
    <xf numFmtId="0" fontId="8" fillId="15" borderId="16" xfId="0" applyFont="1" applyFill="1" applyBorder="1" applyAlignment="1" applyProtection="1">
      <alignment horizontal="center" vertical="center"/>
      <protection locked="0"/>
    </xf>
    <xf numFmtId="0" fontId="8" fillId="15" borderId="24" xfId="0" applyFont="1" applyFill="1" applyBorder="1" applyAlignment="1" applyProtection="1">
      <alignment horizontal="center" vertical="center"/>
      <protection locked="0"/>
    </xf>
    <xf numFmtId="0" fontId="8" fillId="15" borderId="17" xfId="0" applyFont="1" applyFill="1" applyBorder="1" applyAlignment="1" applyProtection="1">
      <alignment horizontal="center" vertical="center"/>
      <protection locked="0"/>
    </xf>
    <xf numFmtId="0" fontId="8" fillId="15" borderId="18" xfId="0" applyFont="1" applyFill="1" applyBorder="1" applyAlignment="1" applyProtection="1">
      <alignment horizontal="center" vertical="center"/>
      <protection locked="0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8" fillId="0" borderId="14" xfId="0" applyFont="1" applyFill="1" applyBorder="1" applyAlignment="1" applyProtection="1">
      <alignment horizontal="center" vertical="center"/>
      <protection locked="0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6" xfId="0" applyFont="1" applyFill="1" applyBorder="1" applyAlignment="1" applyProtection="1">
      <alignment horizontal="center"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17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8" fillId="15" borderId="26" xfId="0" applyFont="1" applyFill="1" applyBorder="1" applyAlignment="1" applyProtection="1">
      <alignment horizontal="center" vertical="center"/>
      <protection locked="0"/>
    </xf>
    <xf numFmtId="0" fontId="8" fillId="15" borderId="13" xfId="0" applyFont="1" applyFill="1" applyBorder="1" applyAlignment="1" applyProtection="1">
      <alignment horizontal="center" vertical="center"/>
      <protection locked="0"/>
    </xf>
    <xf numFmtId="0" fontId="8" fillId="15" borderId="27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0" fontId="8" fillId="15" borderId="30" xfId="0" applyFont="1" applyFill="1" applyBorder="1" applyAlignment="1" applyProtection="1">
      <alignment horizontal="center" vertical="center"/>
      <protection locked="0"/>
    </xf>
    <xf numFmtId="0" fontId="8" fillId="15" borderId="31" xfId="0" applyFont="1" applyFill="1" applyBorder="1" applyAlignment="1" applyProtection="1">
      <alignment horizontal="center" vertical="center"/>
      <protection locked="0"/>
    </xf>
    <xf numFmtId="0" fontId="8" fillId="15" borderId="32" xfId="0" applyFont="1" applyFill="1" applyBorder="1" applyAlignment="1" applyProtection="1">
      <alignment horizontal="center" vertical="center"/>
      <protection locked="0"/>
    </xf>
    <xf numFmtId="0" fontId="8" fillId="15" borderId="28" xfId="0" applyFont="1" applyFill="1" applyBorder="1" applyAlignment="1" applyProtection="1">
      <alignment horizontal="center" vertical="center"/>
      <protection locked="0"/>
    </xf>
    <xf numFmtId="0" fontId="8" fillId="15" borderId="21" xfId="0" applyFont="1" applyFill="1" applyBorder="1" applyAlignment="1" applyProtection="1">
      <alignment horizontal="center" vertical="center"/>
      <protection locked="0"/>
    </xf>
    <xf numFmtId="0" fontId="8" fillId="15" borderId="29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16" borderId="0" xfId="0" applyFont="1" applyFill="1"/>
    <xf numFmtId="0" fontId="0" fillId="17" borderId="5" xfId="0" applyFill="1" applyBorder="1"/>
    <xf numFmtId="0" fontId="0" fillId="17" borderId="0" xfId="0" applyFill="1"/>
    <xf numFmtId="14" fontId="0" fillId="17" borderId="5" xfId="0" applyNumberFormat="1" applyFill="1" applyBorder="1"/>
    <xf numFmtId="14" fontId="0" fillId="17" borderId="0" xfId="0" applyNumberFormat="1" applyFill="1"/>
    <xf numFmtId="0" fontId="0" fillId="17" borderId="0" xfId="0" applyFill="1" applyBorder="1"/>
    <xf numFmtId="0" fontId="4" fillId="18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1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right"/>
    </xf>
    <xf numFmtId="0" fontId="11" fillId="14" borderId="33" xfId="0" applyFont="1" applyFill="1" applyBorder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33" xfId="0" applyFont="1" applyBorder="1" applyAlignment="1">
      <alignment vertical="center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vertical="center" wrapText="1"/>
    </xf>
    <xf numFmtId="0" fontId="0" fillId="20" borderId="44" xfId="0" applyFill="1" applyBorder="1"/>
    <xf numFmtId="0" fontId="2" fillId="21" borderId="45" xfId="0" applyFont="1" applyFill="1" applyBorder="1"/>
    <xf numFmtId="0" fontId="2" fillId="22" borderId="46" xfId="0" applyFont="1" applyFill="1" applyBorder="1"/>
    <xf numFmtId="0" fontId="0" fillId="20" borderId="48" xfId="0" applyFill="1" applyBorder="1"/>
    <xf numFmtId="0" fontId="0" fillId="20" borderId="47" xfId="0" applyFill="1" applyBorder="1"/>
    <xf numFmtId="0" fontId="2" fillId="21" borderId="45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3" borderId="5" xfId="0" applyNumberFormat="1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19" borderId="35" xfId="0" applyFont="1" applyFill="1" applyBorder="1" applyAlignment="1">
      <alignment horizontal="center" wrapText="1"/>
    </xf>
    <xf numFmtId="0" fontId="6" fillId="19" borderId="36" xfId="0" applyFont="1" applyFill="1" applyBorder="1" applyAlignment="1">
      <alignment horizontal="center" wrapText="1"/>
    </xf>
    <xf numFmtId="0" fontId="6" fillId="19" borderId="37" xfId="0" applyFont="1" applyFill="1" applyBorder="1" applyAlignment="1">
      <alignment horizontal="center" wrapText="1"/>
    </xf>
    <xf numFmtId="0" fontId="6" fillId="19" borderId="38" xfId="0" applyFont="1" applyFill="1" applyBorder="1" applyAlignment="1">
      <alignment horizontal="center" vertical="center" wrapText="1"/>
    </xf>
    <xf numFmtId="0" fontId="6" fillId="19" borderId="39" xfId="0" applyFont="1" applyFill="1" applyBorder="1" applyAlignment="1">
      <alignment horizontal="center" vertical="center" wrapText="1"/>
    </xf>
    <xf numFmtId="0" fontId="6" fillId="19" borderId="40" xfId="0" applyFont="1" applyFill="1" applyBorder="1" applyAlignment="1">
      <alignment horizontal="center" vertical="center" wrapText="1"/>
    </xf>
    <xf numFmtId="0" fontId="6" fillId="19" borderId="41" xfId="0" applyFont="1" applyFill="1" applyBorder="1" applyAlignment="1">
      <alignment horizontal="center" vertical="center" wrapText="1"/>
    </xf>
    <xf numFmtId="0" fontId="6" fillId="19" borderId="42" xfId="0" applyFont="1" applyFill="1" applyBorder="1" applyAlignment="1">
      <alignment horizontal="center" vertical="center" wrapText="1"/>
    </xf>
    <xf numFmtId="0" fontId="6" fillId="19" borderId="43" xfId="0" applyFont="1" applyFill="1" applyBorder="1" applyAlignment="1">
      <alignment horizontal="center" vertical="center" wrapText="1"/>
    </xf>
    <xf numFmtId="0" fontId="8" fillId="0" borderId="20" xfId="0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8" fillId="14" borderId="20" xfId="0" applyFont="1" applyFill="1" applyBorder="1" applyAlignment="1" applyProtection="1">
      <alignment horizontal="center" vertical="center"/>
      <protection locked="0"/>
    </xf>
    <xf numFmtId="0" fontId="8" fillId="14" borderId="25" xfId="0" applyFont="1" applyFill="1" applyBorder="1" applyAlignment="1" applyProtection="1">
      <alignment horizontal="center" vertical="center"/>
      <protection locked="0"/>
    </xf>
    <xf numFmtId="0" fontId="8" fillId="14" borderId="19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20" xfId="0" applyFont="1" applyBorder="1" applyAlignment="1" applyProtection="1">
      <alignment horizontal="center" vertical="center"/>
      <protection locked="0"/>
    </xf>
    <xf numFmtId="0" fontId="6" fillId="0" borderId="25" xfId="0" applyFont="1" applyBorder="1" applyAlignment="1" applyProtection="1">
      <alignment horizontal="center" vertical="center"/>
      <protection locked="0"/>
    </xf>
    <xf numFmtId="0" fontId="6" fillId="0" borderId="19" xfId="0" applyFont="1" applyBorder="1" applyAlignment="1" applyProtection="1">
      <alignment horizontal="center" vertical="center"/>
      <protection locked="0"/>
    </xf>
    <xf numFmtId="0" fontId="8" fillId="15" borderId="20" xfId="0" applyFont="1" applyFill="1" applyBorder="1" applyAlignment="1" applyProtection="1">
      <alignment horizontal="center" vertical="center"/>
      <protection locked="0"/>
    </xf>
    <xf numFmtId="0" fontId="8" fillId="15" borderId="25" xfId="0" applyFont="1" applyFill="1" applyBorder="1" applyAlignment="1" applyProtection="1">
      <alignment horizontal="center" vertical="center"/>
      <protection locked="0"/>
    </xf>
    <xf numFmtId="0" fontId="8" fillId="15" borderId="19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center"/>
    </xf>
    <xf numFmtId="0" fontId="0" fillId="19" borderId="0" xfId="0" applyFill="1"/>
  </cellXfs>
  <cellStyles count="3">
    <cellStyle name="Input" xfId="1" builtinId="20"/>
    <cellStyle name="Normal" xfId="0" builtinId="0"/>
    <cellStyle name="Normal 2" xfId="2" xr:uid="{8DEBD185-F8EB-4C37-BBF5-EF5DA0F0C882}"/>
  </cellStyles>
  <dxfs count="250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rgb="FF8EA9DB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>
          <bgColor rgb="FF82C836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rgb="FFFF7C80"/>
        </patternFill>
      </fill>
    </dxf>
    <dxf>
      <fill>
        <patternFill patternType="solid">
          <fgColor indexed="64"/>
          <bgColor rgb="FF00B050"/>
        </patternFill>
      </fill>
    </dxf>
    <dxf>
      <numFmt numFmtId="0" formatCode="General"/>
    </dxf>
    <dxf>
      <border outline="0">
        <left style="thin">
          <color rgb="FF999999"/>
        </left>
        <top style="thin">
          <color rgb="FF999999"/>
        </top>
      </border>
    </dxf>
    <dxf>
      <fill>
        <patternFill patternType="solid">
          <fgColor indexed="64"/>
          <bgColor rgb="FF00B050"/>
        </patternFill>
      </fill>
    </dxf>
    <dxf>
      <alignment horizontal="general" vertical="top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1499679555650502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000000"/>
          <bgColor rgb="FFFF99FF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E1F2"/>
          <bgColor rgb="FFD9E1F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color rgb="FFFFFFFF"/>
      </font>
      <numFmt numFmtId="19" formatCode="m/d/yyyy"/>
      <fill>
        <patternFill patternType="solid">
          <fgColor indexed="64"/>
          <bgColor rgb="FF7A7A7A"/>
        </patternFill>
      </fill>
    </dxf>
    <dxf>
      <font>
        <color rgb="FFFFFFFF"/>
      </font>
      <numFmt numFmtId="19" formatCode="m/d/yyyy"/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ill>
        <patternFill patternType="solid">
          <fgColor indexed="64"/>
          <bgColor rgb="FFCC99FF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textRotation="0" wrapText="1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1" formatCode="0"/>
    </dxf>
    <dxf>
      <numFmt numFmtId="1" formatCode="0"/>
    </dxf>
    <dxf>
      <alignment horizontal="left" vertical="bottom" textRotation="0" wrapText="0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2C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ultivation/Records/2020/Scan%20Maps/Maternal%20Plants%20Scan%20and%20M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2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%23_template_v.20174%20(extra%20flower%20zon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C"/>
      <sheetName val="How-to"/>
      <sheetName val="ScanWorkbook"/>
      <sheetName val="checks 6.29"/>
      <sheetName val="TABLE"/>
      <sheetName val="nextcloneround"/>
      <sheetName val="Pivot"/>
      <sheetName val="MapWorkbook"/>
      <sheetName val="NEWScanRecord"/>
      <sheetName val="OLDScanRecord"/>
      <sheetName val="10.7.2020"/>
      <sheetName val="9.16.2020"/>
      <sheetName val="8.26.2020"/>
      <sheetName val="8.5.2020"/>
      <sheetName val="7.17.2020"/>
      <sheetName val="7.15.2020 (OLD)"/>
      <sheetName val="6.30.2020"/>
      <sheetName val="6.9.2020"/>
      <sheetName val="Maternal Plants Scan and Map"/>
      <sheetName val="10.28.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Group Info"/>
      <sheetName val="Clone List"/>
      <sheetName val="METRC"/>
      <sheetName val="Mini Veg Transfer"/>
      <sheetName val="MiniVeg METRC pivot"/>
      <sheetName val="Veg RAW"/>
      <sheetName val="VEG"/>
      <sheetName val="Veg Pivot"/>
      <sheetName val="Flower room move"/>
      <sheetName val="PROPOSED FLOWER MAP"/>
      <sheetName val="FlowerMap"/>
      <sheetName val="FlowerPivot"/>
      <sheetName val="Flower"/>
      <sheetName val="Strain List"/>
      <sheetName val="DEAD POOL"/>
      <sheetName val="SICK-Runt POOL"/>
      <sheetName val="Wet Hang Weights"/>
      <sheetName val="C26"/>
      <sheetName val="CloneLoc"/>
      <sheetName val="MINIVEGC26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Group Info"/>
      <sheetName val="Clone List"/>
      <sheetName val="METRC"/>
      <sheetName val="MiniVeg METRC pivot"/>
      <sheetName val="Veg RAW"/>
      <sheetName val="VEG"/>
      <sheetName val="Flower room move"/>
      <sheetName val="Flower (Expanded)"/>
      <sheetName val="FlowerMap"/>
      <sheetName val="Strain List"/>
      <sheetName val="DEAD POOL"/>
      <sheetName val="SICK-Runt POOL"/>
      <sheetName val="Wet Hang Weights"/>
      <sheetName val="C#_template_v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 Kispert" refreshedDate="43783.46463923611" createdVersion="6" refreshedVersion="6" minRefreshableVersion="3" recordCount="1" xr:uid="{D962170A-FD21-46DB-94DA-300F54C1D6DB}">
  <cacheSource type="worksheet">
    <worksheetSource name="clonelist"/>
  </cacheSource>
  <cacheFields count="3">
    <cacheField name="Cultivar" numFmtId="0">
      <sharedItems containsNonDate="0" containsBlank="1" count="26">
        <m/>
        <s v="SECF" u="1"/>
        <s v="YZUP" u="1"/>
        <s v="DRMC" u="1"/>
        <s v="HAMA" u="1"/>
        <s v="SUNL" u="1"/>
        <s v="GFSD" u="1"/>
        <s v="HTWV" u="1"/>
        <s v="KOKO" u="1"/>
        <s v="BHZD" u="1"/>
        <s v="ONED" u="1"/>
        <s v="RBOG" u="1"/>
        <s v="POLO" u="1"/>
        <s v="JK99" u="1"/>
        <s v="PLAN" u="1"/>
        <s v="STRC" u="1"/>
        <s v="LDOS" u="1"/>
        <s v="SWTS" u="1"/>
        <s v="92CK" u="1"/>
        <s v="DD22" u="1"/>
        <s v="POTN" u="1"/>
        <s v="BGCH" u="1"/>
        <s v="BBGM" u="1"/>
        <s v="ISLA" u="1"/>
        <s v="OROB" u="1"/>
        <s v="KING" u="1"/>
      </sharedItems>
    </cacheField>
    <cacheField name="Phenotype" numFmtId="0">
      <sharedItems containsNonDate="0" containsBlank="1" count="44">
        <m/>
        <s v="JK99042" u="1"/>
        <s v="BHZD008" u="1"/>
        <s v="POTN010" u="1"/>
        <s v="LDOS040" u="1"/>
        <s v="PLAN004" u="1"/>
        <s v="ONED037" u="1"/>
        <s v="GFSD189" u="1"/>
        <s v="JK99064" u="1"/>
        <s v="POLO046" u="1"/>
        <s v="92CK116" u="1"/>
        <s v="ISLA010" u="1"/>
        <s v="SWTS024" u="1"/>
        <s v="BBGM004" u="1"/>
        <s v="PLAN017" u="1"/>
        <s v="STRC017" u="1"/>
        <s v="SWTS035" u="1"/>
        <s v="BGCH006" u="1"/>
        <s v="92CK119" u="1"/>
        <s v="DD22016" u="1"/>
        <s v="KING002" u="1"/>
        <s v="STRC018" u="1"/>
        <s v="BGCH007" u="1"/>
        <s v="DRMC001" u="1"/>
        <s v="LDOS018" u="1"/>
        <s v="POTN017" u="1"/>
        <s v="DD22009" u="1"/>
        <s v="SUNL011" u="1"/>
        <s v="YZUP003" u="1"/>
        <s v="GFSD207" u="1"/>
        <s v="HAMA021" u="1"/>
        <s v="DRMC004" u="1"/>
        <s v="HAMA013" u="1"/>
        <s v="OROB054" u="1"/>
        <s v="KOKO011" u="1"/>
        <s v="YZUP005" u="1"/>
        <s v="KOKO030" u="1"/>
        <s v="HTWV003" u="1"/>
        <s v="BHZD002" u="1"/>
        <s v="KING008" u="1"/>
        <s v="RBOG002" u="1"/>
        <s v="SUNL006" u="1"/>
        <s v="SECF017" u="1"/>
        <s v="HTWV016" u="1"/>
      </sharedItems>
    </cacheField>
    <cacheField name="Clone c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F6305-D805-44AF-A49D-E8001DD418BB}" name="PivotTable16" cacheId="9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G4" firstHeaderRow="1" firstDataRow="1" firstDataCol="1"/>
  <pivotFields count="3">
    <pivotField axis="axisRow" showAll="0">
      <items count="27">
        <item m="1" x="18"/>
        <item m="1" x="22"/>
        <item m="1" x="21"/>
        <item m="1" x="9"/>
        <item m="1" x="19"/>
        <item m="1" x="3"/>
        <item m="1" x="6"/>
        <item m="1" x="4"/>
        <item m="1" x="7"/>
        <item m="1" x="23"/>
        <item m="1" x="13"/>
        <item m="1" x="25"/>
        <item m="1" x="8"/>
        <item m="1" x="16"/>
        <item m="1" x="10"/>
        <item m="1" x="24"/>
        <item m="1" x="14"/>
        <item m="1" x="12"/>
        <item m="1" x="20"/>
        <item m="1" x="11"/>
        <item m="1" x="1"/>
        <item m="1" x="15"/>
        <item m="1" x="5"/>
        <item m="1" x="17"/>
        <item m="1" x="2"/>
        <item x="0"/>
        <item t="default"/>
      </items>
    </pivotField>
    <pivotField axis="axisRow" showAll="0">
      <items count="45">
        <item m="1" x="10"/>
        <item m="1" x="18"/>
        <item m="1" x="13"/>
        <item m="1" x="17"/>
        <item m="1" x="22"/>
        <item m="1" x="38"/>
        <item m="1" x="2"/>
        <item m="1" x="26"/>
        <item m="1" x="19"/>
        <item m="1" x="23"/>
        <item m="1" x="31"/>
        <item m="1" x="7"/>
        <item m="1" x="29"/>
        <item m="1" x="32"/>
        <item m="1" x="30"/>
        <item m="1" x="37"/>
        <item m="1" x="43"/>
        <item m="1" x="11"/>
        <item m="1" x="1"/>
        <item m="1" x="8"/>
        <item m="1" x="20"/>
        <item m="1" x="39"/>
        <item m="1" x="34"/>
        <item m="1" x="36"/>
        <item m="1" x="24"/>
        <item m="1" x="4"/>
        <item m="1" x="6"/>
        <item m="1" x="33"/>
        <item m="1" x="5"/>
        <item m="1" x="14"/>
        <item m="1" x="9"/>
        <item m="1" x="3"/>
        <item m="1" x="25"/>
        <item m="1" x="40"/>
        <item m="1" x="42"/>
        <item m="1" x="15"/>
        <item m="1" x="21"/>
        <item m="1" x="41"/>
        <item m="1" x="27"/>
        <item m="1" x="12"/>
        <item m="1" x="16"/>
        <item m="1" x="28"/>
        <item m="1" x="35"/>
        <item x="0"/>
        <item t="default"/>
      </items>
    </pivotField>
    <pivotField dataField="1" showAll="0"/>
  </pivotFields>
  <rowFields count="2">
    <field x="0"/>
    <field x="1"/>
  </rowFields>
  <rowItems count="3">
    <i>
      <x v="25"/>
    </i>
    <i r="1">
      <x v="43"/>
    </i>
    <i t="grand">
      <x/>
    </i>
  </rowItems>
  <colItems count="1">
    <i/>
  </colItems>
  <dataFields count="1">
    <dataField name="Sum of Clone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066D12-5418-473B-ACF4-C9A645941F7F}" name="yield" displayName="yield" ref="A2:F48" totalsRowShown="0">
  <autoFilter ref="A2:F48" xr:uid="{FC9B89D9-68C8-460A-8387-C0049A667F70}"/>
  <tableColumns count="6">
    <tableColumn id="1" xr3:uid="{CA65F515-A198-429C-8120-10AD8915C2F6}" name="Strain" dataDxfId="249"/>
    <tableColumn id="2" xr3:uid="{BE3ABEA3-9DAF-4DD0-B76D-F87A09E82402}" name="g/sqft calc avg" dataDxfId="248"/>
    <tableColumn id="3" xr3:uid="{0594979C-551C-4003-A7DA-407EBA826DD8}" name="g/sqft actual avg" dataDxfId="247"/>
    <tableColumn id="4" xr3:uid="{06647114-0903-4664-89BD-E04D6538C5AD}" name="Flower oz/plant" dataDxfId="246"/>
    <tableColumn id="5" xr3:uid="{ECA7FCF5-8583-4E8D-B237-E85A9FFCBD11}" name="Trim oz/plant" dataDxfId="245"/>
    <tableColumn id="6" xr3:uid="{EF612D07-8EC7-422A-870F-D15FE2A89CDA}" name="Total weight oz/plant" dataDxfId="244">
      <calculatedColumnFormula>yield[[#This Row],[Trim oz/plant]]+yield[[#This Row],[Flower oz/plant]]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940ED0-1772-4EC7-AB8E-3E873F97EDD8}" name="thirst" displayName="thirst" ref="K2:M3" totalsRowShown="0">
  <autoFilter ref="K2:M3" xr:uid="{B916C96F-FC35-4736-9A31-9A423CB40816}"/>
  <tableColumns count="3">
    <tableColumn id="1" xr3:uid="{6CA36D95-9B35-4559-B41A-32268692CE63}" name="Pheno" dataDxfId="243"/>
    <tableColumn id="2" xr3:uid="{E89E9AAA-9298-4C88-B649-363E6EFA9442}" name="Veg" dataDxfId="242"/>
    <tableColumn id="3" xr3:uid="{867B78D3-C439-41E5-B898-16F239DAA6FB}" name="Flower" dataDxfId="2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A3295CD-E4C8-417D-AD17-99ED42406188}" name="color" displayName="color" ref="O2:P3" totalsRowShown="0">
  <autoFilter ref="O2:P3" xr:uid="{21415014-5F51-4D99-ADFB-55C069CD469B}"/>
  <tableColumns count="2">
    <tableColumn id="1" xr3:uid="{211DE644-93FB-4D6F-9FFE-A057D4F5CCD8}" name="Pheno" dataDxfId="240"/>
    <tableColumn id="2" xr3:uid="{FC783BD3-1910-4146-8C38-BD0639E5AEDA}" name="Tag Co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383D04C-FFC0-47D8-9FBC-8591BBD2300E}" name="locs" displayName="locs" ref="A2:J2532" totalsRowShown="0" headerRowDxfId="239" headerRowBorderDxfId="238" tableBorderDxfId="237" totalsRowBorderDxfId="236">
  <autoFilter ref="A2:J2532" xr:uid="{384DCF5A-ACE3-4CF3-8549-CFDAE1B142FF}"/>
  <tableColumns count="10">
    <tableColumn id="1" xr3:uid="{D61D6EED-1ABA-4A9A-BBCE-23D7C0677521}" name="METRC"/>
    <tableColumn id="2" xr3:uid="{2860EBB7-CB98-41D3-972F-2E98FC92C0EB}" name="pheno" dataDxfId="235"/>
    <tableColumn id="3" xr3:uid="{02D07740-FD38-44B5-9A0F-30C1A8889981}" name="barcode" dataDxfId="234"/>
    <tableColumn id="4" xr3:uid="{2190D12F-0EB3-48F8-9067-FDC20D02EC2E}" name="generation" dataDxfId="233"/>
    <tableColumn id="5" xr3:uid="{FB55DF0B-B03D-408C-9A4A-DEC342235462}" name="clone loc" dataDxfId="232"/>
    <tableColumn id="6" xr3:uid="{0A7D53DE-0540-469B-B62D-16D755B941FF}" name="mv loc" dataDxfId="231"/>
    <tableColumn id="7" xr3:uid="{C5AD386C-13BC-4ABF-81CC-27B110E21571}" name="veg loc" dataDxfId="230"/>
    <tableColumn id="8" xr3:uid="{835B29F0-197F-48AA-9582-55D1EACD08C7}" name="flower loc" dataDxfId="229"/>
    <tableColumn id="9" xr3:uid="{7927FB28-CBD1-4414-B67C-3DA56A7AED32}" name="mom generation (from Maternal Scan)"/>
    <tableColumn id="10" xr3:uid="{D134CEA1-4B2B-432D-A9DA-86C017C56C26}" name="mom loc at clone time (from Maternal scan)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185A97-BC18-407E-B604-87AC5603BC70}" name="clonelist" displayName="clonelist" ref="A1:C2" totalsRowShown="0">
  <autoFilter ref="A1:C2" xr:uid="{C13BF412-0688-42AC-8A6A-06C32F082D02}"/>
  <sortState xmlns:xlrd2="http://schemas.microsoft.com/office/spreadsheetml/2017/richdata2" ref="A2:C2">
    <sortCondition ref="B1:B2"/>
  </sortState>
  <tableColumns count="3">
    <tableColumn id="3" xr3:uid="{620614C1-9DAD-4FBC-B98B-FD558D35B5C4}" name="Cultivar" dataDxfId="228" dataCellStyle="Normal"/>
    <tableColumn id="1" xr3:uid="{7DA6A25B-4143-4929-8E3B-4FCC4141E809}" name="Phenotype" dataDxfId="227"/>
    <tableColumn id="2" xr3:uid="{4693A776-A987-4626-B4CA-B063CDFD5B05}" name="Clone 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1787CF-5366-412B-ABED-410F9A5AA546}" name="momlist" displayName="momlist" ref="A1:E2" totalsRowShown="0" headerRowDxfId="226" dataDxfId="224" headerRowBorderDxfId="225" tableBorderDxfId="223">
  <autoFilter ref="A1:E2" xr:uid="{AC49E5C5-8406-4B45-B8FA-0BA8E14C6399}"/>
  <tableColumns count="5">
    <tableColumn id="1" xr3:uid="{412BC36E-ABB5-43CB-B3DF-9B4A262E26DA}" name="Table" dataDxfId="222"/>
    <tableColumn id="2" xr3:uid="{4B689281-F724-4432-9B46-1AFCC8843E1F}" name="Age in Days" dataDxfId="221"/>
    <tableColumn id="3" xr3:uid="{2F603571-973B-431F-AA0D-E41EEE5FAD5E}" name="Pheno" dataDxfId="220"/>
    <tableColumn id="4" xr3:uid="{448D6858-307C-4B35-8277-5D06C142005B}" name="METRC" dataDxfId="219"/>
    <tableColumn id="5" xr3:uid="{EA6839C6-3D82-4777-9172-E83AEA56D99E}" name="loc at time of clone">
      <calculatedColumnFormula array="1">_xlfn.IFNA(INDEX([1]!newscanrecord[LOC],MATCH(1,((momlist[[#This Row],[METRC]]=[1]!newscanrecord[METRC])*('Group Info'!$B$2=[1]!newscanrecord[next clone round])),0)),"")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8913C6-21CD-4AC5-B289-7E3B6A76662B}" name="Table1" displayName="Table1" ref="A1:C56" totalsRowShown="0">
  <autoFilter ref="A1:C56" xr:uid="{305ECE85-DE8B-4810-BC58-163DF185AEA0}"/>
  <sortState xmlns:xlrd2="http://schemas.microsoft.com/office/spreadsheetml/2017/richdata2" ref="A2:C55">
    <sortCondition ref="B1:B55"/>
  </sortState>
  <tableColumns count="3">
    <tableColumn id="1" xr3:uid="{A677798E-D089-4087-B478-1499AB5F1A8F}" name="Number"/>
    <tableColumn id="2" xr3:uid="{1628468E-1946-4E01-A701-9480D66E9CB4}" name="Name"/>
    <tableColumn id="3" xr3:uid="{27806B40-D43A-40B9-AAF4-CE9A1A091D08}" name="Type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E041E3-C9A4-4468-A51E-D06234B0D6CA}" name="METRCC8" displayName="METRCC8" ref="A1:U2" totalsRowShown="0" headerRowDxfId="218" dataDxfId="217">
  <autoFilter ref="A1:U2" xr:uid="{63678B14-7C8F-4F50-A79A-B40CB75F73EE}"/>
  <tableColumns count="21">
    <tableColumn id="1" xr3:uid="{76D8D89A-411E-4FA9-A56F-68F0C64AB31B}" name="Tag" dataDxfId="216"/>
    <tableColumn id="2" xr3:uid="{68E78540-C023-44EC-8EE9-6A3522F9A984}" name="Strain" dataDxfId="215"/>
    <tableColumn id="3" xr3:uid="{144822A6-0A9B-4AD3-A5A9-681CAF4DB068}" name="Room" dataDxfId="214"/>
    <tableColumn id="4" xr3:uid="{EB94A1A0-1310-4CC1-9626-5A0344844602}" name="Hold" dataDxfId="213"/>
    <tableColumn id="5" xr3:uid="{DB8329C6-B0B6-4DCE-AE83-FBFC865C90B8}" name="Group" dataDxfId="212"/>
    <tableColumn id="6" xr3:uid="{ADF0FCEC-E9C8-4F5D-A919-E4DB225CE593}" name="Group Type" dataDxfId="211"/>
    <tableColumn id="7" xr3:uid="{9A738FF3-30F7-4490-AB93-43DA461609A1}" name="Group Date" dataDxfId="210"/>
    <tableColumn id="8" xr3:uid="{693B5DD3-3E69-4427-8D7C-13D00E78A190}" name="Phase Date" dataDxfId="209"/>
    <tableColumn id="9" xr3:uid="{D8CF783F-0BD3-4C27-A5FE-2F581ADB0F50}" name="Harvested" dataDxfId="208"/>
    <tableColumn id="10" xr3:uid="{47C7323D-C1F0-433A-BEE6-13FFA2E0423A}" name="Gen" dataDxfId="207">
      <calculatedColumnFormula>'Group Info'!$B$2</calculatedColumnFormula>
    </tableColumn>
    <tableColumn id="11" xr3:uid="{A77AD78A-B47B-4D3C-967E-4307B6A08C53}" name="Tag2" dataDxfId="206">
      <calculatedColumnFormula>A2</calculatedColumnFormula>
    </tableColumn>
    <tableColumn id="12" xr3:uid="{75E40305-242E-45B5-A60A-EE74437570DC}" name="Pheno" dataDxfId="205">
      <calculatedColumnFormula>LEFT(METRCC8[[#This Row],[Barcode]],7)</calculatedColumnFormula>
    </tableColumn>
    <tableColumn id="13" xr3:uid="{9A10B532-1A9D-495C-9C0B-15BF1D7EB7F2}" name="Strain3" dataDxfId="204">
      <calculatedColumnFormula>LEFT(METRCC8[[#This Row],[Pheno]],4)</calculatedColumnFormula>
    </tableColumn>
    <tableColumn id="14" xr3:uid="{E56F2BCC-B5B8-4C49-92E7-0530B8BD1BA6}" name="Barcode" dataDxfId="203">
      <calculatedColumnFormula>_xlfn.IFNA(INDEX(VEGC8[Pheno Barcode],MATCH(METRCC8[[#This Row],[Tag2]],VEGC8[Scion METRC '#],0)),"")</calculatedColumnFormula>
    </tableColumn>
    <tableColumn id="15" xr3:uid="{5A594986-DEC8-4902-A457-751F8890BEAF}" name="CL loc" dataDxfId="202"/>
    <tableColumn id="16" xr3:uid="{E8964237-6EE8-460B-9FFE-04A80CE4F83F}" name="MV loc" dataDxfId="201"/>
    <tableColumn id="17" xr3:uid="{31C32F99-4C9E-4C04-B32F-584AD9B6CF59}" name="VG loc" dataDxfId="200">
      <calculatedColumnFormula>_xlfn.IFNA(_xlfn.CONCAT("VG_",INDEX(VEGC8[loc],MATCH(METRCC8[[#This Row],[Tag2]],VEGC8[Scion METRC '#],0))),"")</calculatedColumnFormula>
    </tableColumn>
    <tableColumn id="18" xr3:uid="{1D43C202-3C4F-4BA2-B68A-2A38112FCDFE}" name="F(1,2,3) loc" dataDxfId="199">
      <calculatedColumnFormula>_xlfn.IFNA(_xlfn.CONCAT('Group Info'!$F$2,"_",INDEX(flower[loc],MATCH(METRCC8[[#This Row],[Tag2]],flower[Scion METRC '#],0))),"")</calculatedColumnFormula>
    </tableColumn>
    <tableColumn id="19" xr3:uid="{DBAE1FA6-D4B9-4FC3-A153-CFD77BF988BB}" name="Veg Height Sample" dataDxfId="198">
      <calculatedColumnFormula>IF(IF(_xlfn.NUMBERVALUE(RIGHT(METRCC8[[#This Row],[VG loc]],2))&lt;10,_xlfn.CONCAT(MID(METRCC8[[#This Row],[VG loc]],4,3)," (VG, 7)"),IF(_xlfn.NUMBERVALUE(RIGHT(METRCC8[[#This Row],[VG loc]],2))&lt;16,_xlfn.CONCAT(MID(METRCC8[[#This Row],[VG loc]],4,3)," (VG, 13)"),IF(_xlfn.NUMBERVALUE(RIGHT(METRCC8[[#This Row],[VG loc]],2))&lt;22,_xlfn.CONCAT(MID(METRCC8[[#This Row],[VG loc]],4,3)," (VG, 19)"))))=FALSE(),"",(IF(_xlfn.NUMBERVALUE(RIGHT(METRCC8[[#This Row],[VG loc]],2))&lt;10,_xlfn.CONCAT(MID(METRCC8[[#This Row],[VG loc]],4,3)," (VG, 7)"),IF(_xlfn.NUMBERVALUE(RIGHT(METRCC8[[#This Row],[VG loc]],2))&lt;16,_xlfn.CONCAT(MID(METRCC8[[#This Row],[VG loc]],4,3)," (VG, 13)"),IF(_xlfn.NUMBERVALUE(RIGHT(METRCC8[[#This Row],[VG loc]],2))&lt;22,_xlfn.CONCAT(MID(METRCC8[[#This Row],[VG loc]],4,3)," (VG, 19)"))))))</calculatedColumnFormula>
    </tableColumn>
    <tableColumn id="20" xr3:uid="{D885EB6C-47D8-45FC-8185-AA136ECAAE39}" name="Flower height sample" dataDxfId="197">
      <calculatedColumnFormula>_xlfn.IFNA(IF(METRCC8[[#This Row],[F(1,2,3) loc]]="","",IF(_xlfn.NUMBERVALUE(RIGHT(METRCC8[[#This Row],[F(1,2,3) loc]],2))&lt;9,_xlfn.CONCAT(MID(METRCC8[[#This Row],[F(1,2,3) loc]],4,3)," (",LEFT(METRCC8[[#This Row],[F(1,2,3) loc]],2),", E)"),_xlfn.CONCAT(MID(METRCC8[[#This Row],[F(1,2,3) loc]],4,3)," (",LEFT(METRCC8[[#This Row],[F(1,2,3) loc]],2),", W)"))),"")</calculatedColumnFormula>
    </tableColumn>
    <tableColumn id="21" xr3:uid="{0B612315-C6F5-4507-930A-26CC9CB15511}" name="wet weight" dataDxfId="196">
      <calculatedColumnFormula>_xlfn.IFNA(INDEX(WETSCAN13[Wet Weight per plant (g)],MATCH(METRCC8[[#This Row],[Tag2]],WETSCAN13[METRC TAG],0)),"")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D0B5145-200F-49E0-B402-86217E3FC965}" name="exptreatments" displayName="exptreatments" ref="A1:B2" insertRow="1" totalsRowShown="0">
  <autoFilter ref="A1:B2" xr:uid="{EF91A1F5-9521-43A5-B405-3C3943B43297}"/>
  <tableColumns count="2">
    <tableColumn id="1" xr3:uid="{670AEFE8-F5E1-471D-B672-5C7B30C6BAD9}" name="METRC"/>
    <tableColumn id="2" xr3:uid="{252EE260-8D6C-4D45-B9A6-ECA0AE92092D}" name="Treatment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D6237CB-D885-475C-AF92-5D21A8BCBB2A}" name="Table18" displayName="Table18" ref="A6:L7" totalsRowShown="0">
  <autoFilter ref="A6:L7" xr:uid="{BC2843FA-8987-4B03-93AB-EEE74DB2B1A3}"/>
  <tableColumns count="12">
    <tableColumn id="1" xr3:uid="{CC9BABAF-6119-4D82-B6BF-4153CB4E8540}" name="Pheno"/>
    <tableColumn id="2" xr3:uid="{929955BB-4254-4F43-A791-A9C9489AC214}" name="Final Clone Count"/>
    <tableColumn id="3" xr3:uid="{766DF112-539E-477D-BD3F-5B4C05CC9E7A}" name="Max to Mini Veg"/>
    <tableColumn id="4" xr3:uid="{56140505-89D9-44FD-9A4C-1D48F8DB36F2}" name="Max Rows"/>
    <tableColumn id="5" xr3:uid="{CB825131-8E7D-44B2-91C4-517937AD16B3}" name="Plants to MV"/>
    <tableColumn id="6" xr3:uid="{9EDCF176-0495-4183-B994-3308B70885E1}" name="Rows"/>
    <tableColumn id="7" xr3:uid="{59313464-6513-4207-9C14-A4CE1595A6F5}" name="Transplant Order"/>
    <tableColumn id="8" xr3:uid="{6727043F-8C99-47EA-803A-00EA68E14A46}" name="Veg Thirst">
      <calculatedColumnFormula>VLOOKUP(Table18[[#This Row],[Pheno]],thirst[],2,FALSE)</calculatedColumnFormula>
    </tableColumn>
    <tableColumn id="9" xr3:uid="{A51F5AE4-B1B7-4396-BCB6-D83047AD0C60}" name="Tag Color">
      <calculatedColumnFormula>VLOOKUP(Table18[[#This Row],[Pheno]],color[],2,FALSE)</calculatedColumnFormula>
    </tableColumn>
    <tableColumn id="10" xr3:uid="{B2E5CBE7-16AB-4DA1-8FCB-E9C426A9060E}" name="Flower room target # of plants"/>
    <tableColumn id="11" xr3:uid="{FF0577C0-CD12-45FC-806F-9B36C4F7327A}" name="Flower Room target # of tables"/>
    <tableColumn id="12" xr3:uid="{85FD1410-B88D-461C-A190-F7B4F42283B4}" name="Flower Room Table Dens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D198B-2CCC-4C4F-AE6D-E3E67D18C3C4}" name="RAWC8" displayName="RAWC8" ref="A1:H6241" totalsRowShown="0">
  <autoFilter ref="A1:H6241" xr:uid="{ECFAA455-3C3B-43F4-B942-40CF1277B310}">
    <filterColumn colId="1">
      <filters>
        <filter val="A"/>
        <filter val="B"/>
        <filter val="C"/>
        <filter val="D"/>
        <filter val="E"/>
        <filter val="F"/>
        <filter val="G"/>
        <filter val="H"/>
        <filter val="I"/>
        <filter val="J"/>
        <filter val="O"/>
        <filter val="P"/>
        <filter val="Q"/>
        <filter val="R"/>
        <filter val="S"/>
        <filter val="T"/>
        <filter val="U"/>
        <filter val="V"/>
        <filter val="W"/>
        <filter val="X"/>
      </filters>
    </filterColumn>
  </autoFilter>
  <sortState xmlns:xlrd2="http://schemas.microsoft.com/office/spreadsheetml/2017/richdata2" ref="A2:H4801">
    <sortCondition ref="E2:E6241"/>
    <sortCondition ref="D2:D6241"/>
  </sortState>
  <tableColumns count="8">
    <tableColumn id="2" xr3:uid="{C08498F1-A81C-40FA-AF2E-7BA6C98A263C}" name="Table #"/>
    <tableColumn id="3" xr3:uid="{96A206B8-A230-4C15-9230-0ECA8F43414D}" name="Table Letter"/>
    <tableColumn id="5" xr3:uid="{C787DBBF-83A1-4C45-90ED-574504761A0D}" name="Barcodes" dataDxfId="181"/>
    <tableColumn id="1" xr3:uid="{3CBA030E-8F05-4802-A081-E6D3A11F3B9D}" name="Plant"/>
    <tableColumn id="4" xr3:uid="{09005727-0672-4020-B3C9-F0221934C873}" name="Table" dataDxfId="180">
      <calculatedColumnFormula>CONCATENATE(RAWC8[[#This Row],[Table Letter]],RAWC8[[#This Row],[Table '#]])</calculatedColumnFormula>
    </tableColumn>
    <tableColumn id="6" xr3:uid="{815E68E0-5FA3-4906-A269-9B76B92DADF2}" name="METRC" dataDxfId="179">
      <calculatedColumnFormula>IF(ISEVEN(ROW(RAWC8[[#This Row],[Barcodes]])),C2,"")</calculatedColumnFormula>
    </tableColumn>
    <tableColumn id="7" xr3:uid="{3D3C7A08-A15D-4000-B5F1-CEA7A3B53D81}" name="Maternal Pheno Tag" dataDxfId="178">
      <calculatedColumnFormula>IF(ISODD(ROW(C3)),C3,"")</calculatedColumnFormula>
    </tableColumn>
    <tableColumn id="8" xr3:uid="{5BF49341-D823-42E3-9392-3B17ACE138FD}" name="Pheno #" dataDxfId="177">
      <calculatedColumnFormula>LEFT(RAWC8[[#This Row],[Maternal Pheno Tag]],7)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5CC1E-A95E-4481-A62B-7CEF8F580BB1}" name="VEGC8" displayName="VEGC8" ref="A1:R2" totalsRowShown="0" headerRowDxfId="157" dataDxfId="155" headerRowBorderDxfId="156" tableBorderDxfId="154" totalsRowBorderDxfId="153">
  <autoFilter ref="A1:R2" xr:uid="{19272719-8BCB-4070-959F-5ACB4884C419}"/>
  <tableColumns count="18">
    <tableColumn id="12" xr3:uid="{6E4DB786-426B-4451-B110-6515E4F3151E}" name="Column1" dataDxfId="152"/>
    <tableColumn id="10" xr3:uid="{80639021-30AC-4FEB-9D8B-0D7EA3A7E755}" name="Reorder" dataDxfId="151"/>
    <tableColumn id="1" xr3:uid="{0FD32DD6-8AFA-4063-A105-E2723529192C}" name="Plant" dataDxfId="150"/>
    <tableColumn id="17" xr3:uid="{2936CC5E-DC43-4E48-8F8C-824092D110CF}" name="Table" dataDxfId="149"/>
    <tableColumn id="5" xr3:uid="{EAF64AE1-F545-4DC3-81F6-FAA7C49CF8B5}" name="Scion METRC #" dataDxfId="148"/>
    <tableColumn id="11" xr3:uid="{4355470D-3EDA-49C8-B06F-F0BC88E064D8}" name="Pheno Barcode" dataDxfId="147"/>
    <tableColumn id="16" xr3:uid="{5ED8A21E-A11D-46EE-B55A-C7EE9CCCAFC0}" name="Pheno #" dataDxfId="146">
      <calculatedColumnFormula>LEFT(VEGC8[[#This Row],[Pheno Barcode]],7)</calculatedColumnFormula>
    </tableColumn>
    <tableColumn id="3" xr3:uid="{6DF3CE00-BB20-495F-8FA0-6F2407D80278}" name="Strain" dataDxfId="145">
      <calculatedColumnFormula>_xlfn.IFNA(VLOOKUP(VEGC8[Scion METRC '#],METRCC8[],2,FALSE),"METRC ERROR")</calculatedColumnFormula>
    </tableColumn>
    <tableColumn id="13" xr3:uid="{F4317B45-77EC-446D-A3B0-C489450A41DE}" name="strain match?" dataDxfId="144">
      <calculatedColumnFormula>IF(LEFT(VEGC8[[#This Row],[Strain]],4)=LEFT(VEGC8[[#This Row],[Pheno '#]],4),"match","MISMATCH")</calculatedColumnFormula>
    </tableColumn>
    <tableColumn id="8" xr3:uid="{E2C6816F-06B4-4131-A9F1-3796FD38C855}" name="Notes:" dataDxfId="143"/>
    <tableColumn id="9" xr3:uid="{13A7C858-01F6-420C-9A37-7AC9F918B58A}" name="Status" dataDxfId="142">
      <calculatedColumnFormula>IF(VEGC8[[#This Row],[Scion METRC '#]]="","EMPTY",_xlfn.IFNA(VLOOKUP(VEGC8[[#This Row],[Scion METRC '#]],DEADC8[],3,FALSE),"Alive"))</calculatedColumnFormula>
    </tableColumn>
    <tableColumn id="19" xr3:uid="{567CEF22-C94A-4EA9-8DBB-123415E18F4D}" name="Experiment" dataDxfId="141">
      <calculatedColumnFormula>IFERROR(INDEX(exptreatments[[#This Row],[Treatment]],MATCH(VEGC8[[#This Row],[Scion METRC '#]],exptreatments[[#This Row],[METRC]],0)),"")</calculatedColumnFormula>
    </tableColumn>
    <tableColumn id="18" xr3:uid="{6B019181-E68E-4E07-A25D-8C56F0886B02}" name="Mom" dataDxfId="140">
      <calculatedColumnFormula>IF(ISNUMBER(SEARCH(".",VEGC8[[#This Row],[Pheno Barcode]])),CONCATENATE("1A4070000000065000",RIGHT(VEGC8[[#This Row],[Pheno Barcode]],6)),"")</calculatedColumnFormula>
    </tableColumn>
    <tableColumn id="6" xr3:uid="{F2C8C8A0-FF5C-4E34-8B8F-1C5EF438CE68}" name="Health" dataDxfId="139">
      <calculatedColumnFormula>_xlfn.IFNA(INDEX(SICK[Symptoms],MATCH(VEGC8[[#This Row],[Scion METRC '#]],SICK[Scion METRC Tag],0)),"healthy")</calculatedColumnFormula>
    </tableColumn>
    <tableColumn id="2" xr3:uid="{78D042B6-76CE-4C07-A61D-DE7D0663A470}" name="Death Reason" dataDxfId="138">
      <calculatedColumnFormula>_xlfn.IFNA(VLOOKUP(VEGC8[[#This Row],[Scion METRC '#]],DEADC8[],3,FALSE),"")</calculatedColumnFormula>
    </tableColumn>
    <tableColumn id="4" xr3:uid="{CDF89A5E-DB25-4700-AFAE-814091A5BD84}" name="Death Date" dataDxfId="137">
      <calculatedColumnFormula>_xlfn.IFNA(VLOOKUP(VEGC8[[#This Row],[Scion METRC '#]],DEADC8[],4,FALSE),"")</calculatedColumnFormula>
    </tableColumn>
    <tableColumn id="15" xr3:uid="{865B0963-525A-4145-A71B-2D5E8871E346}" name="loc" dataDxfId="136">
      <calculatedColumnFormula>IF(VEGC8[[#This Row],[Plant]]&lt;10,_xlfn.CONCAT("VG_",VEGC8[[#This Row],[Table]],"-0",VEGC8[[#This Row],[Plant]]),_xlfn.CONCAT("VG_",VEGC8[[#This Row],[Table]],"-",VEGC8[[#This Row],[Plant]]))</calculatedColumnFormula>
    </tableColumn>
    <tableColumn id="14" xr3:uid="{19FF4765-9874-44B0-90A0-7861B12FCDED}" name="HERM?" dataDxfId="13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7F9944-2349-4D88-96E9-D21701BE3FB6}" name="Table1510" displayName="Table1510" ref="A6:P7" totalsRowShown="0" headerRowDxfId="127">
  <autoFilter ref="A6:P7" xr:uid="{258FCDBD-E585-4B07-A3AF-55DE7BAE2CE4}"/>
  <sortState xmlns:xlrd2="http://schemas.microsoft.com/office/spreadsheetml/2017/richdata2" ref="A7:P7">
    <sortCondition ref="C6:C7"/>
  </sortState>
  <tableColumns count="16">
    <tableColumn id="10" xr3:uid="{E0D16C63-E511-463F-B5D5-2F4E9B8DCEE1}" name="Relative Height" dataCellStyle="Normal"/>
    <tableColumn id="1" xr3:uid="{D2A910D8-2478-485F-A789-401CD17F4873}" name="Cultivar" dataDxfId="126" dataCellStyle="Normal">
      <calculatedColumnFormula>LEFT(Table1510[[#This Row],[Phenotype]],4)</calculatedColumnFormula>
    </tableColumn>
    <tableColumn id="2" xr3:uid="{5648F2EC-DA64-4D14-B2FA-B815A450989B}" name="Phenotype" dataDxfId="125" dataCellStyle="Normal"/>
    <tableColumn id="12" xr3:uid="{A2608A4E-BEE6-43DE-9437-DAB77A3F5907}" name="Plants Per Table" dataDxfId="124"/>
    <tableColumn id="7" xr3:uid="{3888C588-EB39-48F6-B860-EE5DF993092E}" name="Plants in Veg" dataDxfId="123"/>
    <tableColumn id="16" xr3:uid="{8B827893-9A7D-434F-84D2-B8131C0BEDD9}" name="Max Plants to Flower">
      <calculatedColumnFormula>(ROUNDDOWN(Table1510[[#This Row],[Plants in Veg]]/Table1510[[#This Row],[Plants Per Table]],0)*Table1510[[#This Row],[Plants Per Table]])</calculatedColumnFormula>
    </tableColumn>
    <tableColumn id="4" xr3:uid="{BE74BB9A-70F1-440D-A75E-CF7EDAC2F4EE}" name="Plants in Flower" dataDxfId="122"/>
    <tableColumn id="13" xr3:uid="{14934426-96D3-4227-9942-18B10F4878CC}" name="Zone" dataDxfId="121"/>
    <tableColumn id="8" xr3:uid="{466AA36A-067C-43AA-923B-1563CA75AF28}" name="Total Table contribution" dataDxfId="120">
      <calculatedColumnFormula>Table1510[[#This Row],[Plants in Flower]]/Table1510[[#This Row],[Plants Per Table]]</calculatedColumnFormula>
    </tableColumn>
    <tableColumn id="15" xr3:uid="{710A5386-66BA-419F-AF11-8442CF56D98B}" name="Thirst" dataDxfId="119">
      <calculatedColumnFormula>VLOOKUP(Table1510[[#This Row],[Phenotype]],[2]!thirst[#Data],3,FALSE)</calculatedColumnFormula>
    </tableColumn>
    <tableColumn id="9" xr3:uid="{7AA6C829-5459-42B9-B0F2-ABA305329DE6}" name="Flower oz/Plant avg." dataDxfId="118">
      <calculatedColumnFormula>_xlfn.IFNA(VLOOKUP(Table1510[[#This Row],[Cultivar]],yield[],4,FALSE),2.5)</calculatedColumnFormula>
    </tableColumn>
    <tableColumn id="3" xr3:uid="{D31AB2DA-9C78-4423-B703-A96FDB6A64D0}" name="Trim oz/plant AVG" dataDxfId="117">
      <calculatedColumnFormula>_xlfn.IFNA(VLOOKUP(Table1510[[#This Row],[Cultivar]],yield[],5,FALSE),1.25)</calculatedColumnFormula>
    </tableColumn>
    <tableColumn id="14" xr3:uid="{0EE077C1-BCC6-4810-A342-B97F4CD11FC8}" name="Total Yield oz/plant" dataDxfId="116">
      <calculatedColumnFormula>SUM(Table1510[[#This Row],[Trim oz/plant AVG]],Table1510[[#This Row],[Flower oz/Plant avg.]])</calculatedColumnFormula>
    </tableColumn>
    <tableColumn id="5" xr3:uid="{DF33CD05-71A9-4E27-AC09-E5DC0D140064}" name="Flower Yield Estimate (lbs)" dataDxfId="115">
      <calculatedColumnFormula>Table1510[[#This Row],[Flower oz/Plant avg.]]*Table1510[[#This Row],[Plants in Flower]]/16</calculatedColumnFormula>
    </tableColumn>
    <tableColumn id="6" xr3:uid="{8B6B2C76-420C-4311-8A76-6FA88BC6F0B3}" name="Trim Yield Estimate (lbs(" dataDxfId="114">
      <calculatedColumnFormula>Table1510[[#This Row],[Trim oz/plant AVG]]*Table1510[[#This Row],[Plants in Flower]]/16</calculatedColumnFormula>
    </tableColumn>
    <tableColumn id="11" xr3:uid="{3A226216-EAD9-4BCC-B08D-91ADECD276DC}" name="Total Yield Estimate (lbs)" dataDxfId="113">
      <calculatedColumnFormula>Table1510[[#This Row],[Trim Yield Estimate (lbs(]]+Table1510[[#This Row],[Flower Yield Estimate (lbs)]]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D06B66E-15E0-4C07-88F1-1A80EBE7E9EA}" name="Table16" displayName="Table16" ref="T12:AC13" totalsRowShown="0">
  <autoFilter ref="T12:AC13" xr:uid="{F6A5F9E6-2BBF-48EE-9383-2E36246B8020}"/>
  <sortState xmlns:xlrd2="http://schemas.microsoft.com/office/spreadsheetml/2017/richdata2" ref="T13:AC13">
    <sortCondition ref="X12:X13"/>
  </sortState>
  <tableColumns count="10">
    <tableColumn id="10" xr3:uid="{33E64CC1-B1D7-4A40-9235-CBE7798F2BE8}" name="Strain" dataDxfId="112">
      <calculatedColumnFormula>LEFT(Table16[[#This Row],[Cultivar]],4)</calculatedColumnFormula>
    </tableColumn>
    <tableColumn id="1" xr3:uid="{F7B2D4DC-C467-45FE-B4AF-E294A21FA450}" name="Thirst" dataDxfId="111"/>
    <tableColumn id="2" xr3:uid="{E7EC08EB-0543-487F-9BE5-6237B08CBF46}" name="Cultivar" dataDxfId="110"/>
    <tableColumn id="3" xr3:uid="{7035DF59-CEF3-4710-A8A2-40EAE90F4B9A}" name="Plant Count" dataDxfId="109"/>
    <tableColumn id="4" xr3:uid="{55260F6F-9764-4C30-9EAF-A91414515B57}" name="Irrigation Zone" dataDxfId="108"/>
    <tableColumn id="6" xr3:uid="{3AE54CC7-E64C-49CD-9BF4-3A8F58F6B565}" name="Table Count" dataDxfId="107">
      <calculatedColumnFormula>W13/Z13</calculatedColumnFormula>
    </tableColumn>
    <tableColumn id="5" xr3:uid="{D59F79AB-839A-429E-AE2C-5A5211CFEB08}" name="Plants per table" dataDxfId="106"/>
    <tableColumn id="7" xr3:uid="{92FE368D-EF8B-42B4-9D91-6DEB5D328035}" name="SLABS" dataDxfId="105">
      <calculatedColumnFormula>Table16[[#This Row],[Plant Count]]/2</calculatedColumnFormula>
    </tableColumn>
    <tableColumn id="8" xr3:uid="{11B02879-7A37-4408-88B0-63CE3FC79BB7}" name="Tag Color" dataDxfId="104">
      <calculatedColumnFormula>VLOOKUP(Table16[[#This Row],[Cultivar]],color[],2,FALSE)</calculatedColumnFormula>
    </tableColumn>
    <tableColumn id="9" xr3:uid="{0BD5C50E-0848-4EC5-B05B-72764D2FCE38}" name="Order" dataDxfId="10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317DC8-8B6F-4E7A-8BB0-4CA11B00EF1D}" name="flower" displayName="flower" ref="A1:P2001" totalsRowShown="0" headerRowDxfId="96" dataDxfId="94" headerRowBorderDxfId="95" tableBorderDxfId="93" totalsRowBorderDxfId="92">
  <autoFilter ref="A1:P2001" xr:uid="{19272719-8BCB-4070-959F-5ACB4884C419}"/>
  <tableColumns count="16">
    <tableColumn id="12" xr3:uid="{E33672E1-5CA2-4EAB-9090-C87A079D513C}" name="Zone" dataDxfId="91"/>
    <tableColumn id="1" xr3:uid="{0CEDAF67-7ABE-43BD-8C3D-5EA96B262BB9}" name="Plant" dataDxfId="90"/>
    <tableColumn id="17" xr3:uid="{58E3CB0A-A666-427E-9539-FF96FA283803}" name="Table" dataDxfId="89"/>
    <tableColumn id="5" xr3:uid="{69183105-5145-4792-908F-EAC0369E3E38}" name="Scion METRC #" dataDxfId="88"/>
    <tableColumn id="3" xr3:uid="{87B60047-81BF-4C95-BA7A-D8972F05DA2B}" name="Strain" dataDxfId="87">
      <calculatedColumnFormula>_xlfn.IFNA(VLOOKUP(flower[[#This Row],[Scion METRC '#]],METRCC8[],2,FALSE),"METRC ERROR")</calculatedColumnFormula>
    </tableColumn>
    <tableColumn id="13" xr3:uid="{C0E426B3-740C-4E08-A105-2E962A218161}" name="Strain Match" dataDxfId="86">
      <calculatedColumnFormula>IF(LEFT(flower[[#This Row],[Strain]],4)=LEFT(flower[[#This Row],[Pheno '#]],4),"match","MISMATCH")</calculatedColumnFormula>
    </tableColumn>
    <tableColumn id="11" xr3:uid="{A9EE55DC-A261-4995-B5E4-C7D1A0D20B17}" name="Pheno Barcode" dataDxfId="85">
      <calculatedColumnFormula>_xlfn.IFNA(VLOOKUP(flower[[#This Row],[Scion METRC '#]],VEGC8[[#All],[Scion METRC '#]:[Pheno Barcode]],2,FALSE),"")</calculatedColumnFormula>
    </tableColumn>
    <tableColumn id="6" xr3:uid="{150FD747-45D8-458D-BE2E-0AD40CC32600}" name="Pheno #" dataDxfId="84">
      <calculatedColumnFormula>LEFT(flower[[#This Row],[Pheno Barcode]],7)</calculatedColumnFormula>
    </tableColumn>
    <tableColumn id="7" xr3:uid="{91A227C6-6BC1-42E4-A666-9CC6F68B5783}" name="Health" dataDxfId="83">
      <calculatedColumnFormula>_xlfn.IFNA(VLOOKUP(flower[[#This Row],[Strain]],VEGC8[[#All],[Scion METRC '#]:[Health]],5,FALSE),"")</calculatedColumnFormula>
    </tableColumn>
    <tableColumn id="8" xr3:uid="{D14CE80E-8FAD-4ECD-AF8A-197CAAAA83D9}" name="Notes:" dataDxfId="82"/>
    <tableColumn id="9" xr3:uid="{B6408C6B-E5CA-4BEC-B2CB-B9523EE55C21}" name="Status" dataDxfId="81">
      <calculatedColumnFormula>IF(flower[[#This Row],[Scion METRC '#]]="","EMPTY",_xlfn.IFNA(VLOOKUP(flower[[#This Row],[Scion METRC '#]],DEADC8[],3,FALSE),"Alive"))</calculatedColumnFormula>
    </tableColumn>
    <tableColumn id="14" xr3:uid="{37DD888A-F9A8-4215-AD51-F3E8300507B4}" name="Experiment" dataDxfId="80">
      <calculatedColumnFormula>IFERROR(INDEX(exptreatments[[#This Row],[Treatment]],MATCH(flower[[#This Row],[Scion METRC '#]],exptreatments[[#This Row],[METRC]],0)),"")</calculatedColumnFormula>
    </tableColumn>
    <tableColumn id="2" xr3:uid="{ABB643A8-BC44-49FD-866E-4BAA8C78800E}" name="Death Reason" dataDxfId="79">
      <calculatedColumnFormula>_xlfn.IFNA(VLOOKUP(flower[[#This Row],[Scion METRC '#]],DEADC8[],4,FALSE),"")</calculatedColumnFormula>
    </tableColumn>
    <tableColumn id="4" xr3:uid="{52D21A7E-E72B-412A-86F5-B0349AF5672C}" name="Death Date" dataDxfId="78">
      <calculatedColumnFormula>_xlfn.IFNA(VLOOKUP(flower[[#This Row],[Scion METRC '#]],DEADC8[],4,FALSE),"")</calculatedColumnFormula>
    </tableColumn>
    <tableColumn id="15" xr3:uid="{CA062B09-AAD3-4EEF-BFF4-ACBDEE039229}" name="Maternal METRC #" dataDxfId="77">
      <calculatedColumnFormula>IF(ISNUMBER(SEARCH(".",flower[[#This Row],[Pheno Barcode]])),CONCATENATE("1A4070000000065000",RIGHT(flower[[#This Row],[Pheno Barcode]],6)),"")</calculatedColumnFormula>
    </tableColumn>
    <tableColumn id="10" xr3:uid="{5C79993F-0521-4F0D-891F-C161F00DFE05}" name="loc" dataDxfId="76">
      <calculatedColumnFormula>IF(flower[[#This Row],[Plant]]&lt;10,_xlfn.CONCAT('Group Info'!$F$2,"_",flower[[#This Row],[Table]],"-0",flower[[#This Row],[Plant]]),_xlfn.CONCAT('Group Info'!$F$2,"_",flower[[#This Row],[Table]],"-",flower[[#This Row],[Plant]]))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48C05E1-A8EC-4A09-B551-BE9ED884EF99}" name="expandedflower" displayName="expandedflower" ref="A1:O2401" totalsRowShown="0" headerRowDxfId="69" dataDxfId="67" headerRowBorderDxfId="68" tableBorderDxfId="66" totalsRowBorderDxfId="65">
  <autoFilter ref="A1:O2401" xr:uid="{19272719-8BCB-4070-959F-5ACB4884C419}"/>
  <tableColumns count="15">
    <tableColumn id="12" xr3:uid="{212B92C7-B9F2-4D91-94CF-ABA62F8844C3}" name="Zone" dataDxfId="64"/>
    <tableColumn id="1" xr3:uid="{14BBA518-062C-435A-9A04-FDAA5908D980}" name="Plant" dataDxfId="63"/>
    <tableColumn id="17" xr3:uid="{E32AFE57-A885-4ECE-8E1E-3872F7241170}" name="Table" dataDxfId="62"/>
    <tableColumn id="5" xr3:uid="{FEBF6FA6-A3C3-44D4-ACC6-C184C1063932}" name="Scion METRC #" dataDxfId="61"/>
    <tableColumn id="3" xr3:uid="{8A970FFA-7E35-4449-9255-BA3582821F80}" name="Strain" dataDxfId="60">
      <calculatedColumnFormula>_xlfn.IFNA(VLOOKUP(expandedflower[[#This Row],[Scion METRC '#]],[3]!METRCC8[#Data],2,FALSE),"METRC ERROR")</calculatedColumnFormula>
    </tableColumn>
    <tableColumn id="11" xr3:uid="{02C9AECC-0DDA-407C-ABB8-CEDEC0314DEA}" name="Pheno Barcode" dataDxfId="59">
      <calculatedColumnFormula>_xlfn.IFNA(VLOOKUP(expandedflower[[#This Row],[Scion METRC '#]],VEGC8[[#All],[Scion METRC '#]:[Pheno Barcode]],2,FALSE),"")</calculatedColumnFormula>
    </tableColumn>
    <tableColumn id="6" xr3:uid="{C8D687D5-85CB-4214-86B1-FA880B6844DF}" name="Pheno #" dataDxfId="58">
      <calculatedColumnFormula>LEFT(expandedflower[[#This Row],[Pheno Barcode]],7)</calculatedColumnFormula>
    </tableColumn>
    <tableColumn id="7" xr3:uid="{3AD40C2D-DB3B-4CD0-9C76-64D8BC86862D}" name="Health" dataDxfId="57">
      <calculatedColumnFormula>_xlfn.IFNA(VLOOKUP(expandedflower[[#This Row],[Strain]],VEGC8[[#All],[Scion METRC '#]:[Health]],5,FALSE),"")</calculatedColumnFormula>
    </tableColumn>
    <tableColumn id="8" xr3:uid="{91AF70EF-25FD-4A5F-959E-78DFE053FABA}" name="Notes:" dataDxfId="56"/>
    <tableColumn id="9" xr3:uid="{F4D700F8-00DE-4AD8-8AE6-2697B978416A}" name="Status" dataDxfId="55">
      <calculatedColumnFormula>_xlfn.IFNA(VLOOKUP(expandedflower[[#This Row],[Scion METRC '#]],DEADC8[#Data],2,FALSE),"Alive")</calculatedColumnFormula>
    </tableColumn>
    <tableColumn id="13" xr3:uid="{4F5158E8-02D0-41C6-8AA1-460A3DC3D854}" name="Experiment" dataDxfId="54"/>
    <tableColumn id="2" xr3:uid="{571DB723-2895-46BB-8673-BC77FF68892B}" name="Death Reason" dataDxfId="53">
      <calculatedColumnFormula>_xlfn.IFNA(VLOOKUP(expandedflower[[#This Row],[Scion METRC '#]],DEADC8[#Data],3,FALSE),"")</calculatedColumnFormula>
    </tableColumn>
    <tableColumn id="4" xr3:uid="{B0F9187D-0612-44CF-AE65-E072F7A2490F}" name="Death Date" dataDxfId="52">
      <calculatedColumnFormula>_xlfn.IFNA(VLOOKUP(expandedflower[[#This Row],[Scion METRC '#]],DEADC8[#Data],4,FALSE),"")</calculatedColumnFormula>
    </tableColumn>
    <tableColumn id="15" xr3:uid="{A385BC45-A9BC-4F8A-8AAE-EB77C39DB370}" name="Maternal METRC #" dataDxfId="51">
      <calculatedColumnFormula>IF(ISNUMBER(SEARCH(".",expandedflower[[#This Row],[Pheno Barcode]])),CONCATENATE("1A4070000000065000",RIGHT(expandedflower[[#This Row],[Pheno Barcode]],6)),"")</calculatedColumnFormula>
    </tableColumn>
    <tableColumn id="10" xr3:uid="{8FDF3B09-9E45-4DA9-B2F3-53914A4A285A}" name="loc" dataDxfId="50">
      <calculatedColumnFormula>IF(expandedflower[[#This Row],[Plant]]&lt;10,_xlfn.CONCAT('Group Info'!$F$2,"_",expandedflower[[#This Row],[Table]],"-0",expandedflower[[#This Row],[Plant]]),_xlfn.CONCAT('Group Info'!$F$2,"_",expandedflower[[#This Row],[Table]],"-",expandedflower[[#This Row],[Plant]]))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FD61A-F729-41A8-9CCD-39C66BA36943}" name="phenoyield" displayName="phenoyield" ref="I3:J206" totalsRowShown="0">
  <autoFilter ref="I3:J206" xr:uid="{25A6A063-6F04-4648-ADDC-04FC342BFD7D}"/>
  <tableColumns count="2">
    <tableColumn id="1" xr3:uid="{D7211BF6-6B00-43E0-BA1B-0F0923B1DE9F}" name="Row Labels"/>
    <tableColumn id="2" xr3:uid="{F438A327-A5F8-4E82-AE18-A2AF6CDB69DA}" name="Average of Trimmed oz/pla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F3B412-33A2-47EA-9611-A4326683F15B}" name="phenothc" displayName="phenothc" ref="L3:M206" totalsRowShown="0">
  <autoFilter ref="L3:M206" xr:uid="{B89297DC-3849-448A-9DD6-3A566FAAA189}"/>
  <tableColumns count="2">
    <tableColumn id="1" xr3:uid="{4797DC10-2E55-4ABC-A544-B4D190394BB7}" name="Row Labels"/>
    <tableColumn id="2" xr3:uid="{9A5CF1D0-6931-4B9E-9B1F-6D67C6EAB22B}" name="Max of THC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887A1E-5AEC-4F08-815C-6A9CFBA2643B}" name="Table244" displayName="Table244" ref="A2:F84" totalsRowShown="0" headerRowDxfId="41" dataDxfId="40" tableBorderDxfId="39" headerRowCellStyle="Normal">
  <autoFilter ref="A2:F84" xr:uid="{DD3460A9-242E-4662-9ABE-53D2CC9C55ED}"/>
  <sortState xmlns:xlrd2="http://schemas.microsoft.com/office/spreadsheetml/2017/richdata2" ref="A3:F83">
    <sortCondition ref="C1:C82"/>
  </sortState>
  <tableColumns count="6">
    <tableColumn id="5" xr3:uid="{FAE1DD7F-7B7B-4792-BF3E-45D8467D13CB}" name="ABBV" dataDxfId="38" dataCellStyle="Normal">
      <calculatedColumnFormula>MID(Table244[[#This Row],[Cultivar]],1,4)</calculatedColumnFormula>
    </tableColumn>
    <tableColumn id="1" xr3:uid="{BF1D05DC-0402-4B42-8C60-C0C7A34A338E}" name="Cultivar" dataDxfId="37"/>
    <tableColumn id="7" xr3:uid="{A065AD4A-7EA0-4AAB-A87A-8D7BA82FB748}" name="Active" dataDxfId="36" dataCellStyle="Normal"/>
    <tableColumn id="2" xr3:uid="{E7302E1E-2D74-4353-991E-DCBCBDEA2259}" name="Yield Avereage" dataDxfId="35" dataCellStyle="Normal"/>
    <tableColumn id="4" xr3:uid="{115971A0-9F73-4C82-A4E4-3AECC42C4C60}" name="THC Max" dataDxfId="34" dataCellStyle="Normal"/>
    <tableColumn id="6" xr3:uid="{517DC8C9-AECC-4195-AEEB-6633F1A16C49}" name="Column1" dataCellStyle="Norma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F999E0-A171-48D0-8EA9-AC7320C482E5}" name="DEADC8" displayName="DEADC8" ref="A1:E4" totalsRowShown="0" headerRowDxfId="31" dataDxfId="29" headerRowBorderDxfId="30" tableBorderDxfId="28" totalsRowBorderDxfId="27">
  <autoFilter ref="A1:E4" xr:uid="{E2D678EE-CC7B-41BC-BC6F-C971F5DE5DD9}"/>
  <tableColumns count="5">
    <tableColumn id="1" xr3:uid="{6F2AD450-F2C7-4064-A697-24AD94ABE0E4}" name="Scion METRC Tag" dataDxfId="26"/>
    <tableColumn id="5" xr3:uid="{F5AB21BD-4DA1-4E66-84E2-5DC3354EC365}" name="Pheno" dataDxfId="25">
      <calculatedColumnFormula>IFERROR(VLOOKUP(DEADC8[[#This Row],[Scion METRC Tag]],VEGC8[[#This Row],[Scion METRC '#]:[Pheno Barcode]],2,FALSE),"")</calculatedColumnFormula>
    </tableColumn>
    <tableColumn id="2" xr3:uid="{7CA01688-383B-4896-B4E6-265108E1CC27}" name="Dead" dataDxfId="24">
      <calculatedColumnFormula>IF(ISTEXT(DEADC8[[#This Row],[Scion METRC Tag]]),"DEAD","")</calculatedColumnFormula>
    </tableColumn>
    <tableColumn id="3" xr3:uid="{6FFD6D92-CA27-4606-A2BE-B67DDA514F20}" name="Reason" dataDxfId="23"/>
    <tableColumn id="4" xr3:uid="{5B4C3693-A112-408A-9DD2-2FAEFBA5CB88}" name="Death Date" dataDxfId="2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23FEE0-DE33-4C1B-8FE4-7F6D6D6AAF6A}" name="SICK" displayName="SICK" ref="A1:G2" totalsRowShown="0" headerRowBorderDxfId="19" tableBorderDxfId="18" totalsRowBorderDxfId="17">
  <autoFilter ref="A1:G2" xr:uid="{77C62D8A-BBDF-4697-81AA-AF646311BF2C}"/>
  <tableColumns count="7">
    <tableColumn id="1" xr3:uid="{4AEE6AB0-CCB9-4EB8-AB51-631DA6A17940}" name="Scion METRC Tag" dataDxfId="16"/>
    <tableColumn id="6" xr3:uid="{3B65979A-B5AE-4C06-9864-F3BDDEBF26A6}" name="Barcode">
      <calculatedColumnFormula>IF(SICK[[#This Row],[Scion METRC Tag]]="","",INDEX(VEGC8[[#This Row],[Pheno Barcode]],MATCH(SICK[[#This Row],[Scion METRC Tag]],VEGC8[[#This Row],[Scion METRC '#]],0)))</calculatedColumnFormula>
    </tableColumn>
    <tableColumn id="7" xr3:uid="{BE0D0E03-D6FD-492C-85EE-448E8CA573A7}" name="Pheno">
      <calculatedColumnFormula>LEFT(SICK[[#This Row],[Barcode]],7)</calculatedColumnFormula>
    </tableColumn>
    <tableColumn id="2" xr3:uid="{BFB99680-F352-4789-B47C-9EE614A0AFFB}" name="Symptoms" dataDxfId="15"/>
    <tableColumn id="3" xr3:uid="{85E3CA52-8285-46B3-A035-1A30693F1091}" name="Diagnosis Date" dataDxfId="14"/>
    <tableColumn id="4" xr3:uid="{B5892978-28C3-4FA0-B61D-D98558C92E53}" name=" (y/n)" dataDxfId="13"/>
    <tableColumn id="5" xr3:uid="{C5A3A388-CD82-47A2-80B1-F3A0D58C29D8}" name="row" dataDxfId="12">
      <calculatedColumnFormula>_xlfn.IFNA(LEFT(VLOOKUP(SICK[[#This Row],[Scion METRC Tag]],VEGC8[[#This Row],[Scion METRC '#]:[HERM?]],13,FALSE),1),"")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542DAD-A1B2-48BF-A34B-38471AE7555C}" name="WETSCAN13" displayName="WETSCAN13" ref="B3:G5" totalsRowShown="0">
  <autoFilter ref="B3:G5" xr:uid="{97552784-A799-4DFB-A82D-19742AD737EE}"/>
  <tableColumns count="6">
    <tableColumn id="1" xr3:uid="{E76BB25E-A4E3-49AD-AA52-7D8996CE539C}" name="RAW DATA ENTRY"/>
    <tableColumn id="2" xr3:uid="{5F3C84FF-A7D7-4DB1-8572-9D08A32A7255}" name="METRC TAG" dataDxfId="4">
      <calculatedColumnFormula>IF(ISEVEN(ROW(WETSCAN13[[#This Row],[RAW DATA ENTRY]])),B4,"")</calculatedColumnFormula>
    </tableColumn>
    <tableColumn id="3" xr3:uid="{949C5A3F-137B-4372-A0C2-6B822E50F850}" name="PHENO #" dataDxfId="3">
      <calculatedColumnFormula>_xlfn.IFNA(VLOOKUP(WETSCAN13[[#This Row],[METRC TAG]],flower[[#All],[Scion METRC '#]:[Pheno '#]],4,FALSE),"")</calculatedColumnFormula>
    </tableColumn>
    <tableColumn id="4" xr3:uid="{9A1C7172-64DF-4B3D-96F8-346AEE1E39BD}" name="STRAIN" dataDxfId="2">
      <calculatedColumnFormula>_xlfn.IFNA(VLOOKUP(WETSCAN13[[#This Row],[METRC TAG]],flower[[#All],[Scion METRC '#]:[Pheno '#]],2,FALSE),"")</calculatedColumnFormula>
    </tableColumn>
    <tableColumn id="5" xr3:uid="{31E19AC1-CF84-42E1-954D-1F58B9B81384}" name="Wet Weight per plant (g)" dataDxfId="1">
      <calculatedColumnFormula>IF(ISODD(ROW(B5)),TRIM(LEFT(B5,LEN(B5)-7)),"")</calculatedColumnFormula>
    </tableColumn>
    <tableColumn id="6" xr3:uid="{70583135-3703-4B0D-8735-75B91186A792}" name="gen" dataDxfId="0">
      <calculatedColumnFormula>IF(WETSCAN13[[#This Row],[Wet Weight per plant (g)]]="","",'Group Info'!$B$2)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04D0-4787-4C87-AA21-BAF48E4E80D3}">
  <dimension ref="A1:P48"/>
  <sheetViews>
    <sheetView workbookViewId="0">
      <selection activeCell="O3" sqref="O3"/>
    </sheetView>
  </sheetViews>
  <sheetFormatPr defaultColWidth="9" defaultRowHeight="15" x14ac:dyDescent="0.25"/>
  <cols>
    <col min="1" max="1" width="9" style="40"/>
    <col min="2" max="2" width="14.140625" style="40" customWidth="1"/>
    <col min="3" max="3" width="16" style="40" customWidth="1"/>
    <col min="4" max="4" width="15.42578125" style="40" customWidth="1"/>
    <col min="5" max="5" width="13.5703125" style="40" customWidth="1"/>
    <col min="6" max="6" width="20" style="40" customWidth="1"/>
    <col min="7" max="15" width="9" style="40"/>
    <col min="16" max="16" width="10.140625" style="40" customWidth="1"/>
    <col min="17" max="16384" width="9" style="40"/>
  </cols>
  <sheetData>
    <row r="1" spans="1:16" x14ac:dyDescent="0.25">
      <c r="B1" s="125" t="s">
        <v>460</v>
      </c>
      <c r="C1" s="125"/>
      <c r="D1" s="125"/>
      <c r="E1" s="125"/>
      <c r="F1" s="125"/>
      <c r="K1" s="125" t="s">
        <v>449</v>
      </c>
      <c r="L1" s="125"/>
      <c r="M1" s="125"/>
      <c r="O1" s="125" t="s">
        <v>399</v>
      </c>
      <c r="P1" s="125"/>
    </row>
    <row r="2" spans="1:16" x14ac:dyDescent="0.25">
      <c r="A2" s="40" t="s">
        <v>33</v>
      </c>
      <c r="B2" s="40" t="s">
        <v>391</v>
      </c>
      <c r="C2" s="40" t="s">
        <v>392</v>
      </c>
      <c r="D2" s="40" t="s">
        <v>393</v>
      </c>
      <c r="E2" s="40" t="s">
        <v>394</v>
      </c>
      <c r="F2" s="40" t="s">
        <v>395</v>
      </c>
      <c r="K2" s="40" t="s">
        <v>396</v>
      </c>
      <c r="L2" s="40" t="s">
        <v>397</v>
      </c>
      <c r="M2" s="40" t="s">
        <v>398</v>
      </c>
      <c r="O2" s="40" t="s">
        <v>396</v>
      </c>
      <c r="P2" s="40" t="s">
        <v>399</v>
      </c>
    </row>
    <row r="3" spans="1:16" x14ac:dyDescent="0.25">
      <c r="A3" s="25" t="s">
        <v>400</v>
      </c>
      <c r="B3" s="52">
        <v>33.390354898417399</v>
      </c>
      <c r="C3" s="52">
        <v>32.010321405206426</v>
      </c>
      <c r="D3" s="52">
        <v>2.3915575158939237</v>
      </c>
      <c r="E3" s="52">
        <v>1.4319421381367021</v>
      </c>
      <c r="F3" s="52">
        <f>yield[[#This Row],[Trim oz/plant]]+yield[[#This Row],[Flower oz/plant]]</f>
        <v>3.8234996540306261</v>
      </c>
      <c r="K3" s="25"/>
      <c r="L3" s="31"/>
      <c r="M3" s="31"/>
      <c r="O3" s="42"/>
    </row>
    <row r="4" spans="1:16" x14ac:dyDescent="0.25">
      <c r="A4" s="25" t="s">
        <v>401</v>
      </c>
      <c r="B4" s="52">
        <v>22.289038579170292</v>
      </c>
      <c r="C4" s="52">
        <v>0</v>
      </c>
      <c r="D4" s="52">
        <v>1.5724466801298289</v>
      </c>
      <c r="E4" s="52">
        <v>1.0370233226722843</v>
      </c>
      <c r="F4" s="52">
        <f>yield[[#This Row],[Trim oz/plant]]+yield[[#This Row],[Flower oz/plant]]</f>
        <v>2.6094700028021132</v>
      </c>
    </row>
    <row r="5" spans="1:16" x14ac:dyDescent="0.25">
      <c r="A5" s="25" t="s">
        <v>402</v>
      </c>
      <c r="B5" s="52">
        <v>21.603970717710681</v>
      </c>
      <c r="C5" s="52">
        <v>0</v>
      </c>
      <c r="D5" s="52">
        <v>1.524116525350407</v>
      </c>
      <c r="E5" s="52">
        <v>1.0051497473530346</v>
      </c>
      <c r="F5" s="52">
        <f>yield[[#This Row],[Trim oz/plant]]+yield[[#This Row],[Flower oz/plant]]</f>
        <v>2.5292662727034418</v>
      </c>
    </row>
    <row r="6" spans="1:16" x14ac:dyDescent="0.25">
      <c r="A6" s="25" t="s">
        <v>403</v>
      </c>
      <c r="B6" s="52">
        <v>27.910203081552101</v>
      </c>
      <c r="C6" s="52">
        <v>12.887738433441559</v>
      </c>
      <c r="D6" s="52">
        <v>2.0278522770204033</v>
      </c>
      <c r="E6" s="52">
        <v>2.3217623743216982</v>
      </c>
      <c r="F6" s="52">
        <f>yield[[#This Row],[Trim oz/plant]]+yield[[#This Row],[Flower oz/plant]]</f>
        <v>4.349614651342101</v>
      </c>
    </row>
    <row r="7" spans="1:16" x14ac:dyDescent="0.25">
      <c r="A7" s="25" t="s">
        <v>404</v>
      </c>
      <c r="B7" s="52">
        <v>26.865942028985504</v>
      </c>
      <c r="C7" s="52">
        <v>26.865942028985508</v>
      </c>
      <c r="D7" s="52">
        <v>1.8953379797869807</v>
      </c>
      <c r="E7" s="52">
        <v>1.0207730576236425</v>
      </c>
      <c r="F7" s="52">
        <f>yield[[#This Row],[Trim oz/plant]]+yield[[#This Row],[Flower oz/plant]]</f>
        <v>2.9161110374106229</v>
      </c>
    </row>
    <row r="8" spans="1:16" x14ac:dyDescent="0.25">
      <c r="A8" s="25" t="s">
        <v>405</v>
      </c>
      <c r="B8" s="52">
        <v>36.900641563744358</v>
      </c>
      <c r="C8" s="52">
        <v>36.900641563744358</v>
      </c>
      <c r="D8" s="52">
        <v>2.6032657763801379</v>
      </c>
      <c r="E8" s="52">
        <v>0.96525403816092159</v>
      </c>
      <c r="F8" s="52">
        <f>yield[[#This Row],[Trim oz/plant]]+yield[[#This Row],[Flower oz/plant]]</f>
        <v>3.5685198145410597</v>
      </c>
    </row>
    <row r="9" spans="1:16" x14ac:dyDescent="0.25">
      <c r="A9" s="25" t="s">
        <v>406</v>
      </c>
      <c r="B9" s="52">
        <v>26.15899865591398</v>
      </c>
      <c r="C9" s="52">
        <v>26.15899865591398</v>
      </c>
      <c r="D9" s="52">
        <v>1.8454645518202426</v>
      </c>
      <c r="E9" s="52">
        <v>1.8855749669970097</v>
      </c>
      <c r="F9" s="52">
        <f>yield[[#This Row],[Trim oz/plant]]+yield[[#This Row],[Flower oz/plant]]</f>
        <v>3.7310395188172523</v>
      </c>
    </row>
    <row r="10" spans="1:16" x14ac:dyDescent="0.25">
      <c r="A10" s="25" t="s">
        <v>407</v>
      </c>
      <c r="B10" s="52">
        <v>21.147368421052633</v>
      </c>
      <c r="C10" s="52">
        <v>21.147368421052633</v>
      </c>
      <c r="D10" s="52">
        <v>1.4919041549976282</v>
      </c>
      <c r="E10" s="52">
        <v>2.362837551205303</v>
      </c>
      <c r="F10" s="52">
        <f>yield[[#This Row],[Trim oz/plant]]+yield[[#This Row],[Flower oz/plant]]</f>
        <v>3.8547417062029314</v>
      </c>
    </row>
    <row r="11" spans="1:16" x14ac:dyDescent="0.25">
      <c r="A11" s="25" t="s">
        <v>408</v>
      </c>
      <c r="B11" s="52">
        <v>27.308695652173913</v>
      </c>
      <c r="C11" s="52">
        <v>27.308695652173913</v>
      </c>
      <c r="D11" s="52">
        <v>1.9265733541807732</v>
      </c>
      <c r="E11" s="52">
        <v>1.7362471694539507</v>
      </c>
      <c r="F11" s="52">
        <f>yield[[#This Row],[Trim oz/plant]]+yield[[#This Row],[Flower oz/plant]]</f>
        <v>3.662820523634724</v>
      </c>
    </row>
    <row r="12" spans="1:16" x14ac:dyDescent="0.25">
      <c r="A12" s="25" t="s">
        <v>409</v>
      </c>
      <c r="B12" s="52">
        <v>37.345187621832359</v>
      </c>
      <c r="C12" s="52">
        <v>37.345187621832359</v>
      </c>
      <c r="D12" s="52">
        <v>2.6346276034379699</v>
      </c>
      <c r="E12" s="52">
        <v>0.94465692497140807</v>
      </c>
      <c r="F12" s="52">
        <f>yield[[#This Row],[Trim oz/plant]]+yield[[#This Row],[Flower oz/plant]]</f>
        <v>3.5792845284093779</v>
      </c>
    </row>
    <row r="13" spans="1:16" x14ac:dyDescent="0.25">
      <c r="A13" s="25" t="s">
        <v>410</v>
      </c>
      <c r="B13" s="52">
        <v>30.102385277921041</v>
      </c>
      <c r="C13" s="52">
        <v>25.659273747499221</v>
      </c>
      <c r="D13" s="52">
        <v>2.1236625180635311</v>
      </c>
      <c r="E13" s="52">
        <v>1.2856370747772381</v>
      </c>
      <c r="F13" s="52">
        <f>yield[[#This Row],[Trim oz/plant]]+yield[[#This Row],[Flower oz/plant]]</f>
        <v>3.4092995928407692</v>
      </c>
    </row>
    <row r="14" spans="1:16" x14ac:dyDescent="0.25">
      <c r="A14" s="25" t="s">
        <v>411</v>
      </c>
      <c r="B14" s="52">
        <v>22.962866152186539</v>
      </c>
      <c r="C14" s="52">
        <v>22.962866152186539</v>
      </c>
      <c r="D14" s="52">
        <v>1.619983855248702</v>
      </c>
      <c r="E14" s="52">
        <v>1.5864131202889085</v>
      </c>
      <c r="F14" s="52">
        <f>yield[[#This Row],[Trim oz/plant]]+yield[[#This Row],[Flower oz/plant]]</f>
        <v>3.2063969755376105</v>
      </c>
    </row>
    <row r="15" spans="1:16" x14ac:dyDescent="0.25">
      <c r="A15" s="25" t="s">
        <v>412</v>
      </c>
      <c r="B15" s="52">
        <v>33.529524971001088</v>
      </c>
      <c r="C15" s="52">
        <v>28.866666666666664</v>
      </c>
      <c r="D15" s="52">
        <v>2.3654403055433844</v>
      </c>
      <c r="E15" s="52">
        <v>1.8152652078132077</v>
      </c>
      <c r="F15" s="52">
        <f>yield[[#This Row],[Trim oz/plant]]+yield[[#This Row],[Flower oz/plant]]</f>
        <v>4.1807055133565925</v>
      </c>
    </row>
    <row r="16" spans="1:16" x14ac:dyDescent="0.25">
      <c r="A16" s="25" t="s">
        <v>413</v>
      </c>
      <c r="B16" s="52">
        <v>37.668536351262603</v>
      </c>
      <c r="C16" s="52">
        <v>36.363526056754189</v>
      </c>
      <c r="D16" s="52">
        <v>2.657439203602364</v>
      </c>
      <c r="E16" s="52">
        <v>1.1959690986262335</v>
      </c>
      <c r="F16" s="52">
        <f>yield[[#This Row],[Trim oz/plant]]+yield[[#This Row],[Flower oz/plant]]</f>
        <v>3.8534083022285976</v>
      </c>
    </row>
    <row r="17" spans="1:6" x14ac:dyDescent="0.25">
      <c r="A17" s="25" t="s">
        <v>414</v>
      </c>
      <c r="B17" s="52">
        <v>33.338469530162456</v>
      </c>
      <c r="C17" s="52">
        <v>24.89251836372847</v>
      </c>
      <c r="D17" s="52">
        <v>2.3519617298479663</v>
      </c>
      <c r="E17" s="52">
        <v>1.0617063280278136</v>
      </c>
      <c r="F17" s="52">
        <f>yield[[#This Row],[Trim oz/plant]]+yield[[#This Row],[Flower oz/plant]]</f>
        <v>3.4136680578757801</v>
      </c>
    </row>
    <row r="18" spans="1:6" x14ac:dyDescent="0.25">
      <c r="A18" s="25" t="s">
        <v>415</v>
      </c>
      <c r="B18" s="52">
        <v>28.381549704085295</v>
      </c>
      <c r="C18" s="52">
        <v>26.971403412032725</v>
      </c>
      <c r="D18" s="52">
        <v>2.0022610419291555</v>
      </c>
      <c r="E18" s="52">
        <v>1.5208540515571802</v>
      </c>
      <c r="F18" s="52">
        <f>yield[[#This Row],[Trim oz/plant]]+yield[[#This Row],[Flower oz/plant]]</f>
        <v>3.5231150934863358</v>
      </c>
    </row>
    <row r="19" spans="1:6" x14ac:dyDescent="0.25">
      <c r="A19" s="25" t="s">
        <v>416</v>
      </c>
      <c r="B19" s="52">
        <v>37.662359413782404</v>
      </c>
      <c r="C19" s="52">
        <v>37.662359413782404</v>
      </c>
      <c r="D19" s="52">
        <v>2.6570034331316181</v>
      </c>
      <c r="E19" s="52">
        <v>1.3409779618896831</v>
      </c>
      <c r="F19" s="52">
        <f>yield[[#This Row],[Trim oz/plant]]+yield[[#This Row],[Flower oz/plant]]</f>
        <v>3.9979813950213012</v>
      </c>
    </row>
    <row r="20" spans="1:6" x14ac:dyDescent="0.25">
      <c r="A20" s="25" t="s">
        <v>417</v>
      </c>
      <c r="B20" s="52">
        <v>24.03125</v>
      </c>
      <c r="C20" s="52">
        <v>24.03125</v>
      </c>
      <c r="D20" s="52">
        <v>1.695356179121325</v>
      </c>
      <c r="E20" s="52">
        <v>0.96364133406232921</v>
      </c>
      <c r="F20" s="52">
        <f>yield[[#This Row],[Trim oz/plant]]+yield[[#This Row],[Flower oz/plant]]</f>
        <v>2.6589975131836541</v>
      </c>
    </row>
    <row r="21" spans="1:6" x14ac:dyDescent="0.25">
      <c r="A21" s="25" t="s">
        <v>418</v>
      </c>
      <c r="B21" s="52">
        <v>33.991463731739024</v>
      </c>
      <c r="C21" s="52">
        <v>17.501412996209247</v>
      </c>
      <c r="D21" s="52">
        <v>2.3980291526650581</v>
      </c>
      <c r="E21" s="52">
        <v>1.2391892073151969</v>
      </c>
      <c r="F21" s="52">
        <f>yield[[#This Row],[Trim oz/plant]]+yield[[#This Row],[Flower oz/plant]]</f>
        <v>3.6372183599802552</v>
      </c>
    </row>
    <row r="22" spans="1:6" x14ac:dyDescent="0.25">
      <c r="A22" s="25" t="s">
        <v>419</v>
      </c>
      <c r="B22" s="52">
        <v>32.282809790464313</v>
      </c>
      <c r="C22" s="52">
        <v>26.515221974206348</v>
      </c>
      <c r="D22" s="52">
        <v>2.2774870661185775</v>
      </c>
      <c r="E22" s="52">
        <v>1.5219223457651994</v>
      </c>
      <c r="F22" s="52">
        <f>yield[[#This Row],[Trim oz/plant]]+yield[[#This Row],[Flower oz/plant]]</f>
        <v>3.7994094118837767</v>
      </c>
    </row>
    <row r="23" spans="1:6" x14ac:dyDescent="0.25">
      <c r="A23" s="25" t="s">
        <v>420</v>
      </c>
      <c r="B23" s="52">
        <v>21.952387318262513</v>
      </c>
      <c r="C23" s="52">
        <v>0</v>
      </c>
      <c r="D23" s="52">
        <v>1.5486966132215747</v>
      </c>
      <c r="E23" s="52">
        <v>1.6589508541227049</v>
      </c>
      <c r="F23" s="52">
        <f>yield[[#This Row],[Trim oz/plant]]+yield[[#This Row],[Flower oz/plant]]</f>
        <v>3.2076474673442794</v>
      </c>
    </row>
    <row r="24" spans="1:6" x14ac:dyDescent="0.25">
      <c r="A24" s="25" t="s">
        <v>421</v>
      </c>
      <c r="B24" s="52">
        <v>35.624242424242425</v>
      </c>
      <c r="C24" s="52">
        <v>35.624242424242425</v>
      </c>
      <c r="D24" s="52">
        <v>2.5132183935690167</v>
      </c>
      <c r="E24" s="52">
        <v>1.1568800048314678</v>
      </c>
      <c r="F24" s="52">
        <f>yield[[#This Row],[Trim oz/plant]]+yield[[#This Row],[Flower oz/plant]]</f>
        <v>3.6700983984004845</v>
      </c>
    </row>
    <row r="25" spans="1:6" x14ac:dyDescent="0.25">
      <c r="A25" s="25" t="s">
        <v>422</v>
      </c>
      <c r="B25" s="52">
        <v>25.576694132150788</v>
      </c>
      <c r="C25" s="52">
        <v>19.953163580246912</v>
      </c>
      <c r="D25" s="52">
        <v>1.8043841430819441</v>
      </c>
      <c r="E25" s="52">
        <v>2.1032576710605451</v>
      </c>
      <c r="F25" s="52">
        <f>yield[[#This Row],[Trim oz/plant]]+yield[[#This Row],[Flower oz/plant]]</f>
        <v>3.9076418141424893</v>
      </c>
    </row>
    <row r="26" spans="1:6" x14ac:dyDescent="0.25">
      <c r="A26" s="25" t="s">
        <v>90</v>
      </c>
      <c r="B26" s="52">
        <v>39.762009842963678</v>
      </c>
      <c r="C26" s="52">
        <v>37.161357357553975</v>
      </c>
      <c r="D26" s="52">
        <v>2.9214305825087066</v>
      </c>
      <c r="E26" s="52">
        <v>1.3011560804260156</v>
      </c>
      <c r="F26" s="52">
        <f>yield[[#This Row],[Trim oz/plant]]+yield[[#This Row],[Flower oz/plant]]</f>
        <v>4.222586662934722</v>
      </c>
    </row>
    <row r="27" spans="1:6" x14ac:dyDescent="0.25">
      <c r="A27" s="25" t="s">
        <v>423</v>
      </c>
      <c r="B27" s="52">
        <v>37.000037743036991</v>
      </c>
      <c r="C27" s="52">
        <v>36.344208343965121</v>
      </c>
      <c r="D27" s="52">
        <v>2.6102779761926658</v>
      </c>
      <c r="E27" s="52">
        <v>1.2715557076853314</v>
      </c>
      <c r="F27" s="52">
        <f>yield[[#This Row],[Trim oz/plant]]+yield[[#This Row],[Flower oz/plant]]</f>
        <v>3.8818336838779972</v>
      </c>
    </row>
    <row r="28" spans="1:6" x14ac:dyDescent="0.25">
      <c r="A28" s="25" t="s">
        <v>424</v>
      </c>
      <c r="B28" s="52">
        <v>33.974987273717176</v>
      </c>
      <c r="C28" s="52">
        <v>29.152717803030299</v>
      </c>
      <c r="D28" s="52">
        <v>2.3968667718102381</v>
      </c>
      <c r="E28" s="52">
        <v>0.92047880734112941</v>
      </c>
      <c r="F28" s="52">
        <f>yield[[#This Row],[Trim oz/plant]]+yield[[#This Row],[Flower oz/plant]]</f>
        <v>3.3173455791513673</v>
      </c>
    </row>
    <row r="29" spans="1:6" x14ac:dyDescent="0.25">
      <c r="A29" s="25" t="s">
        <v>425</v>
      </c>
      <c r="B29" s="52">
        <v>24.731481481481481</v>
      </c>
      <c r="C29" s="52">
        <v>24.731481481481481</v>
      </c>
      <c r="D29" s="52">
        <v>1.7447560966847022</v>
      </c>
      <c r="E29" s="52">
        <v>1.538729861980713</v>
      </c>
      <c r="F29" s="52">
        <f>yield[[#This Row],[Trim oz/plant]]+yield[[#This Row],[Flower oz/plant]]</f>
        <v>3.2834859586654153</v>
      </c>
    </row>
    <row r="30" spans="1:6" x14ac:dyDescent="0.25">
      <c r="A30" s="25" t="s">
        <v>426</v>
      </c>
      <c r="B30" s="52">
        <v>32.713678075396821</v>
      </c>
      <c r="C30" s="52">
        <v>32.713678075396821</v>
      </c>
      <c r="D30" s="52">
        <v>2.3078839538896152</v>
      </c>
      <c r="E30" s="52">
        <v>1.8660457254502123</v>
      </c>
      <c r="F30" s="52">
        <f>yield[[#This Row],[Trim oz/plant]]+yield[[#This Row],[Flower oz/plant]]</f>
        <v>4.1739296793398273</v>
      </c>
    </row>
    <row r="31" spans="1:6" x14ac:dyDescent="0.25">
      <c r="A31" s="25" t="s">
        <v>427</v>
      </c>
      <c r="B31" s="52">
        <v>36.797821484188148</v>
      </c>
      <c r="C31" s="52">
        <v>31.022933758373927</v>
      </c>
      <c r="D31" s="52">
        <v>2.5960120273153424</v>
      </c>
      <c r="E31" s="52">
        <v>1.7078113803244142</v>
      </c>
      <c r="F31" s="52">
        <f>yield[[#This Row],[Trim oz/plant]]+yield[[#This Row],[Flower oz/plant]]</f>
        <v>4.3038234076397561</v>
      </c>
    </row>
    <row r="32" spans="1:6" x14ac:dyDescent="0.25">
      <c r="A32" s="25" t="s">
        <v>428</v>
      </c>
      <c r="B32" s="52">
        <v>26.481867230512862</v>
      </c>
      <c r="C32" s="52">
        <v>26.224372306034482</v>
      </c>
      <c r="D32" s="52">
        <v>1.8682422780305021</v>
      </c>
      <c r="E32" s="52">
        <v>1.2623025761810873</v>
      </c>
      <c r="F32" s="52">
        <f>yield[[#This Row],[Trim oz/plant]]+yield[[#This Row],[Flower oz/plant]]</f>
        <v>3.1305448542115895</v>
      </c>
    </row>
    <row r="33" spans="1:6" x14ac:dyDescent="0.25">
      <c r="A33" s="25" t="s">
        <v>429</v>
      </c>
      <c r="B33" s="52">
        <v>31.972005259633516</v>
      </c>
      <c r="C33" s="52">
        <v>25.015786773989902</v>
      </c>
      <c r="D33" s="52">
        <v>2.2555604338442312</v>
      </c>
      <c r="E33" s="52">
        <v>1.6334244283686588</v>
      </c>
      <c r="F33" s="52">
        <f>yield[[#This Row],[Trim oz/plant]]+yield[[#This Row],[Flower oz/plant]]</f>
        <v>3.8889848622128902</v>
      </c>
    </row>
    <row r="34" spans="1:6" x14ac:dyDescent="0.25">
      <c r="A34" s="25" t="s">
        <v>430</v>
      </c>
      <c r="B34" s="52">
        <v>33.940984727312248</v>
      </c>
      <c r="C34" s="52">
        <v>19.396800445930882</v>
      </c>
      <c r="D34" s="52">
        <v>2.3944679607973511</v>
      </c>
      <c r="E34" s="52">
        <v>1.1849589869732158</v>
      </c>
      <c r="F34" s="52">
        <f>yield[[#This Row],[Trim oz/plant]]+yield[[#This Row],[Flower oz/plant]]</f>
        <v>3.5794269477705667</v>
      </c>
    </row>
    <row r="35" spans="1:6" x14ac:dyDescent="0.25">
      <c r="A35" s="25" t="s">
        <v>431</v>
      </c>
      <c r="B35" s="52">
        <v>41.22087611798834</v>
      </c>
      <c r="C35" s="52">
        <v>29.535074317875591</v>
      </c>
      <c r="D35" s="52">
        <v>2.908049603554796</v>
      </c>
      <c r="E35" s="52">
        <v>1.3803146343397514</v>
      </c>
      <c r="F35" s="52">
        <f>yield[[#This Row],[Trim oz/plant]]+yield[[#This Row],[Flower oz/plant]]</f>
        <v>4.2883642378945472</v>
      </c>
    </row>
    <row r="36" spans="1:6" x14ac:dyDescent="0.25">
      <c r="A36" s="25" t="s">
        <v>432</v>
      </c>
      <c r="B36" s="52">
        <v>32.615559555414336</v>
      </c>
      <c r="C36" s="52">
        <v>30.469833801057735</v>
      </c>
      <c r="D36" s="52">
        <v>2.3009618903623932</v>
      </c>
      <c r="E36" s="52">
        <v>1.1107858801950303</v>
      </c>
      <c r="F36" s="52">
        <f>yield[[#This Row],[Trim oz/plant]]+yield[[#This Row],[Flower oz/plant]]</f>
        <v>3.4117477705574233</v>
      </c>
    </row>
    <row r="37" spans="1:6" x14ac:dyDescent="0.25">
      <c r="A37" s="25" t="s">
        <v>433</v>
      </c>
      <c r="B37" s="52">
        <v>37.009627154278256</v>
      </c>
      <c r="C37" s="52">
        <v>25.650407637590547</v>
      </c>
      <c r="D37" s="52">
        <v>2.610954489798992</v>
      </c>
      <c r="E37" s="52">
        <v>1.7661809801702348</v>
      </c>
      <c r="F37" s="52">
        <f>yield[[#This Row],[Trim oz/plant]]+yield[[#This Row],[Flower oz/plant]]</f>
        <v>4.3771354699692271</v>
      </c>
    </row>
    <row r="38" spans="1:6" x14ac:dyDescent="0.25">
      <c r="A38" s="25" t="s">
        <v>434</v>
      </c>
      <c r="B38" s="52">
        <v>39.003755231243893</v>
      </c>
      <c r="C38" s="52">
        <v>39.003755231243893</v>
      </c>
      <c r="D38" s="52">
        <v>2.8664100144419926</v>
      </c>
      <c r="E38" s="52">
        <v>1.261841873115197</v>
      </c>
      <c r="F38" s="52">
        <f>yield[[#This Row],[Trim oz/plant]]+yield[[#This Row],[Flower oz/plant]]</f>
        <v>4.1282518875571892</v>
      </c>
    </row>
    <row r="39" spans="1:6" x14ac:dyDescent="0.25">
      <c r="A39" s="25" t="s">
        <v>435</v>
      </c>
      <c r="B39" s="52">
        <v>39.289642857142859</v>
      </c>
      <c r="C39" s="52">
        <v>39.289642857142859</v>
      </c>
      <c r="D39" s="52">
        <v>2.7718049953010007</v>
      </c>
      <c r="E39" s="52">
        <v>0.92369563921090403</v>
      </c>
      <c r="F39" s="52">
        <f>yield[[#This Row],[Trim oz/plant]]+yield[[#This Row],[Flower oz/plant]]</f>
        <v>3.6955006345119048</v>
      </c>
    </row>
    <row r="40" spans="1:6" x14ac:dyDescent="0.25">
      <c r="A40" s="25" t="s">
        <v>436</v>
      </c>
      <c r="B40" s="52">
        <v>27.3</v>
      </c>
      <c r="C40" s="52">
        <v>27.3</v>
      </c>
      <c r="D40" s="52">
        <v>1.9259598934725481</v>
      </c>
      <c r="E40" s="52">
        <v>1.4856963967618477</v>
      </c>
      <c r="F40" s="52">
        <f>yield[[#This Row],[Trim oz/plant]]+yield[[#This Row],[Flower oz/plant]]</f>
        <v>3.4116562902343959</v>
      </c>
    </row>
    <row r="41" spans="1:6" x14ac:dyDescent="0.25">
      <c r="A41" s="25" t="s">
        <v>437</v>
      </c>
      <c r="B41" s="52">
        <v>31.476945930663454</v>
      </c>
      <c r="C41" s="52">
        <v>27.490769619741098</v>
      </c>
      <c r="D41" s="52">
        <v>2.2206349974894417</v>
      </c>
      <c r="E41" s="52">
        <v>1.0173843435880527</v>
      </c>
      <c r="F41" s="52">
        <f>yield[[#This Row],[Trim oz/plant]]+yield[[#This Row],[Flower oz/plant]]</f>
        <v>3.2380193410774947</v>
      </c>
    </row>
    <row r="42" spans="1:6" x14ac:dyDescent="0.25">
      <c r="A42" s="25" t="s">
        <v>438</v>
      </c>
      <c r="B42" s="52">
        <v>40.506325581395345</v>
      </c>
      <c r="C42" s="52">
        <v>40.506325581395345</v>
      </c>
      <c r="D42" s="52">
        <v>2.8576395055570893</v>
      </c>
      <c r="E42" s="52">
        <v>0.96293975079335725</v>
      </c>
      <c r="F42" s="52">
        <f>yield[[#This Row],[Trim oz/plant]]+yield[[#This Row],[Flower oz/plant]]</f>
        <v>3.8205792563504466</v>
      </c>
    </row>
    <row r="43" spans="1:6" x14ac:dyDescent="0.25">
      <c r="A43" s="25" t="s">
        <v>439</v>
      </c>
      <c r="B43" s="52">
        <v>47.887500000000003</v>
      </c>
      <c r="C43" s="52">
        <v>47.887500000000003</v>
      </c>
      <c r="D43" s="52">
        <v>3.3783664614896209</v>
      </c>
      <c r="E43" s="52">
        <v>1.4841090671793153</v>
      </c>
      <c r="F43" s="52">
        <f>yield[[#This Row],[Trim oz/plant]]+yield[[#This Row],[Flower oz/plant]]</f>
        <v>4.8624755286689361</v>
      </c>
    </row>
    <row r="44" spans="1:6" x14ac:dyDescent="0.25">
      <c r="A44" s="25" t="s">
        <v>440</v>
      </c>
      <c r="B44" s="52">
        <v>41.063082639172819</v>
      </c>
      <c r="C44" s="52">
        <v>27.503532310379242</v>
      </c>
      <c r="D44" s="52">
        <v>2.8969175921390367</v>
      </c>
      <c r="E44" s="52">
        <v>0.98982017339486739</v>
      </c>
      <c r="F44" s="52">
        <f>yield[[#This Row],[Trim oz/plant]]+yield[[#This Row],[Flower oz/plant]]</f>
        <v>3.8867377655339039</v>
      </c>
    </row>
    <row r="45" spans="1:6" x14ac:dyDescent="0.25">
      <c r="A45" s="25" t="s">
        <v>441</v>
      </c>
      <c r="B45" s="52">
        <v>33.622178935826632</v>
      </c>
      <c r="C45" s="52">
        <v>28.916867660612631</v>
      </c>
      <c r="D45" s="52">
        <v>2.3719768557347845</v>
      </c>
      <c r="E45" s="52">
        <v>1.2478369105558171</v>
      </c>
      <c r="F45" s="52">
        <f>yield[[#This Row],[Trim oz/plant]]+yield[[#This Row],[Flower oz/plant]]</f>
        <v>3.6198137662906014</v>
      </c>
    </row>
    <row r="46" spans="1:6" x14ac:dyDescent="0.25">
      <c r="A46" s="25" t="s">
        <v>442</v>
      </c>
      <c r="B46" s="52">
        <v>41.691087728447449</v>
      </c>
      <c r="C46" s="52">
        <v>41.191832500033065</v>
      </c>
      <c r="D46" s="52">
        <v>2.9412220835251026</v>
      </c>
      <c r="E46" s="52">
        <v>0.98990427214082499</v>
      </c>
      <c r="F46" s="52">
        <f>yield[[#This Row],[Trim oz/plant]]+yield[[#This Row],[Flower oz/plant]]</f>
        <v>3.9311263556659277</v>
      </c>
    </row>
    <row r="47" spans="1:6" x14ac:dyDescent="0.25">
      <c r="A47" s="25" t="s">
        <v>443</v>
      </c>
      <c r="B47" s="52">
        <v>30.817088607594936</v>
      </c>
      <c r="C47" s="52">
        <v>30.817088607594936</v>
      </c>
      <c r="D47" s="52">
        <v>2.1740833953046748</v>
      </c>
      <c r="E47" s="52">
        <v>1.8158267228138976</v>
      </c>
      <c r="F47" s="52">
        <f>yield[[#This Row],[Trim oz/plant]]+yield[[#This Row],[Flower oz/plant]]</f>
        <v>3.9899101181185723</v>
      </c>
    </row>
    <row r="48" spans="1:6" x14ac:dyDescent="0.25">
      <c r="A48" s="25" t="s">
        <v>444</v>
      </c>
      <c r="B48" s="52">
        <v>39.04230224224078</v>
      </c>
      <c r="C48" s="52">
        <v>35.70139406028369</v>
      </c>
      <c r="D48" s="52">
        <v>2.754355614190076</v>
      </c>
      <c r="E48" s="52">
        <v>1.0665419633929731</v>
      </c>
      <c r="F48" s="52">
        <f>yield[[#This Row],[Trim oz/plant]]+yield[[#This Row],[Flower oz/plant]]</f>
        <v>3.8208975775830494</v>
      </c>
    </row>
  </sheetData>
  <mergeCells count="3">
    <mergeCell ref="K1:M1"/>
    <mergeCell ref="O1:P1"/>
    <mergeCell ref="B1:F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1D32-62C4-42AD-913D-856279231E85}">
  <dimension ref="A1:H2"/>
  <sheetViews>
    <sheetView workbookViewId="0">
      <selection activeCell="J6" sqref="J6"/>
    </sheetView>
  </sheetViews>
  <sheetFormatPr defaultRowHeight="15" x14ac:dyDescent="0.25"/>
  <cols>
    <col min="1" max="1" width="11.85546875" customWidth="1"/>
    <col min="2" max="2" width="13.140625" customWidth="1"/>
    <col min="3" max="3" width="10.42578125" customWidth="1"/>
    <col min="4" max="4" width="11.42578125" customWidth="1"/>
    <col min="5" max="5" width="12.140625" customWidth="1"/>
    <col min="6" max="6" width="9.5703125" customWidth="1"/>
    <col min="8" max="8" width="11" customWidth="1"/>
  </cols>
  <sheetData>
    <row r="1" spans="1:8" s="19" customFormat="1" ht="45" x14ac:dyDescent="0.25">
      <c r="A1" s="18" t="s">
        <v>124</v>
      </c>
      <c r="B1" s="18" t="s">
        <v>122</v>
      </c>
      <c r="C1" s="18" t="s">
        <v>34</v>
      </c>
      <c r="D1" s="18" t="s">
        <v>125</v>
      </c>
      <c r="E1" s="18" t="s">
        <v>126</v>
      </c>
      <c r="F1" s="18" t="s">
        <v>123</v>
      </c>
      <c r="G1" s="18" t="s">
        <v>694</v>
      </c>
      <c r="H1" s="18" t="s">
        <v>695</v>
      </c>
    </row>
    <row r="2" spans="1:8" x14ac:dyDescent="0.25">
      <c r="C2" s="15"/>
      <c r="D2" s="15"/>
      <c r="E2" s="15"/>
      <c r="G2">
        <f>SUM(COUNTIF(VEG!K:K,"Alive"),COUNTIF(VEG!K:K,"DEAD"))</f>
        <v>0</v>
      </c>
      <c r="H2">
        <f>SUM(COUNTIF(Flower!K:K,"ALIVE"),COUNTIF(Flower!K:K,"DEAD"))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6215-E5F6-48FB-A6A1-8A25AF3EB483}">
  <dimension ref="A1:J2532"/>
  <sheetViews>
    <sheetView workbookViewId="0">
      <selection activeCell="J1" sqref="J1"/>
    </sheetView>
  </sheetViews>
  <sheetFormatPr defaultRowHeight="15" x14ac:dyDescent="0.25"/>
  <cols>
    <col min="1" max="1" width="34.140625" customWidth="1"/>
    <col min="3" max="3" width="19" customWidth="1"/>
    <col min="4" max="4" width="13.140625" customWidth="1"/>
    <col min="6" max="6" width="12.85546875" customWidth="1"/>
    <col min="7" max="7" width="12" customWidth="1"/>
    <col min="8" max="8" width="17.140625" customWidth="1"/>
    <col min="9" max="9" width="20.28515625" customWidth="1"/>
    <col min="10" max="10" width="23.28515625" customWidth="1"/>
  </cols>
  <sheetData>
    <row r="1" spans="1:10" x14ac:dyDescent="0.25">
      <c r="A1" s="120" t="s">
        <v>668</v>
      </c>
      <c r="B1" s="117" t="s">
        <v>678</v>
      </c>
      <c r="C1" s="117" t="s">
        <v>679</v>
      </c>
      <c r="D1" s="117" t="s">
        <v>680</v>
      </c>
      <c r="E1" s="117" t="s">
        <v>681</v>
      </c>
      <c r="F1" s="117" t="s">
        <v>682</v>
      </c>
      <c r="G1" s="117" t="s">
        <v>683</v>
      </c>
      <c r="H1" s="117" t="s">
        <v>684</v>
      </c>
      <c r="I1" s="117" t="s">
        <v>685</v>
      </c>
      <c r="J1" s="121" t="s">
        <v>686</v>
      </c>
    </row>
    <row r="2" spans="1:10" ht="39" customHeight="1" x14ac:dyDescent="0.25">
      <c r="A2" s="122" t="s">
        <v>5</v>
      </c>
      <c r="B2" s="122" t="s">
        <v>669</v>
      </c>
      <c r="C2" s="122" t="s">
        <v>670</v>
      </c>
      <c r="D2" s="122" t="s">
        <v>671</v>
      </c>
      <c r="E2" s="122" t="s">
        <v>672</v>
      </c>
      <c r="F2" s="122" t="s">
        <v>673</v>
      </c>
      <c r="G2" s="122" t="s">
        <v>674</v>
      </c>
      <c r="H2" s="122" t="s">
        <v>675</v>
      </c>
      <c r="I2" s="122" t="s">
        <v>676</v>
      </c>
      <c r="J2" s="122" t="s">
        <v>677</v>
      </c>
    </row>
    <row r="3" spans="1:10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</row>
    <row r="7" spans="1:10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</row>
    <row r="9" spans="1:10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</row>
    <row r="10" spans="1:10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0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</row>
    <row r="12" spans="1:10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</row>
    <row r="13" spans="1:10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</row>
    <row r="14" spans="1:10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</row>
    <row r="15" spans="1:10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6" spans="1:10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40"/>
    </row>
    <row r="18" spans="1:10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</row>
    <row r="19" spans="1:10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</row>
    <row r="23" spans="1:10" x14ac:dyDescent="0.25">
      <c r="A23" s="40"/>
      <c r="B23" s="40"/>
      <c r="C23" s="40"/>
      <c r="D23" s="40"/>
      <c r="E23" s="40"/>
      <c r="F23" s="40"/>
      <c r="G23" s="40"/>
      <c r="H23" s="40"/>
      <c r="I23" s="40"/>
      <c r="J23" s="40"/>
    </row>
    <row r="24" spans="1:10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</row>
    <row r="26" spans="1:10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 spans="1:10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</row>
    <row r="28" spans="1:10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</row>
    <row r="29" spans="1:10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</row>
    <row r="30" spans="1:10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</row>
    <row r="31" spans="1:10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</row>
    <row r="32" spans="1:10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</row>
    <row r="33" spans="1:10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</row>
    <row r="34" spans="1:10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</row>
    <row r="35" spans="1:10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</row>
    <row r="36" spans="1:10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</row>
    <row r="37" spans="1:10" x14ac:dyDescent="0.25">
      <c r="A37" s="40"/>
      <c r="B37" s="40"/>
      <c r="C37" s="40"/>
      <c r="D37" s="40"/>
      <c r="E37" s="40"/>
      <c r="F37" s="40"/>
      <c r="G37" s="40"/>
      <c r="H37" s="40"/>
      <c r="I37" s="40"/>
      <c r="J37" s="40"/>
    </row>
    <row r="38" spans="1:10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</row>
    <row r="39" spans="1:10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</row>
    <row r="40" spans="1:10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</row>
    <row r="41" spans="1:10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</row>
    <row r="42" spans="1:10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</row>
    <row r="43" spans="1:10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</row>
    <row r="44" spans="1:10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</row>
    <row r="45" spans="1:10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</row>
    <row r="46" spans="1:10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</row>
    <row r="47" spans="1:10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</row>
    <row r="48" spans="1:10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</row>
    <row r="49" spans="1:10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</row>
    <row r="50" spans="1:10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</row>
    <row r="51" spans="1:10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</row>
    <row r="52" spans="1:10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</row>
    <row r="53" spans="1:10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</row>
    <row r="54" spans="1:10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</row>
    <row r="55" spans="1:10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</row>
    <row r="56" spans="1:10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</row>
    <row r="58" spans="1:10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</row>
    <row r="59" spans="1:10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</row>
    <row r="60" spans="1:10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</row>
    <row r="61" spans="1:10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</row>
    <row r="62" spans="1:10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</row>
    <row r="63" spans="1:10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</row>
    <row r="64" spans="1:10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</row>
    <row r="65" spans="1:10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</row>
    <row r="66" spans="1:10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</row>
    <row r="67" spans="1:10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</row>
    <row r="68" spans="1:10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</row>
    <row r="69" spans="1:10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</row>
    <row r="70" spans="1:10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</row>
    <row r="71" spans="1:10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</row>
    <row r="73" spans="1:10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</row>
    <row r="76" spans="1:10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</row>
    <row r="77" spans="1:10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</row>
    <row r="78" spans="1:10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</row>
    <row r="79" spans="1:10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</row>
    <row r="80" spans="1:10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</row>
    <row r="81" spans="1:10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</row>
    <row r="82" spans="1:10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</row>
    <row r="83" spans="1:10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</row>
    <row r="84" spans="1:10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</row>
    <row r="85" spans="1:10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</row>
    <row r="86" spans="1:10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</row>
    <row r="87" spans="1:10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</row>
    <row r="88" spans="1:10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</row>
    <row r="89" spans="1:10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</row>
    <row r="90" spans="1:10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</row>
    <row r="91" spans="1:10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</row>
    <row r="92" spans="1:10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</row>
    <row r="93" spans="1:10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</row>
    <row r="94" spans="1:10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</row>
    <row r="95" spans="1:10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</row>
    <row r="96" spans="1:10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</row>
    <row r="97" spans="1:10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</row>
    <row r="98" spans="1:10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</row>
    <row r="99" spans="1:10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</row>
    <row r="100" spans="1:10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</row>
    <row r="101" spans="1:10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</row>
    <row r="102" spans="1:10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</row>
    <row r="103" spans="1:10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</row>
    <row r="104" spans="1:10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</row>
    <row r="105" spans="1:10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</row>
    <row r="106" spans="1:10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</row>
    <row r="107" spans="1:10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</row>
    <row r="108" spans="1:10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</row>
    <row r="109" spans="1:10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</row>
    <row r="110" spans="1:10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</row>
    <row r="111" spans="1:10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</row>
    <row r="112" spans="1:10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</row>
    <row r="113" spans="1:10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</row>
    <row r="114" spans="1:10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</row>
    <row r="115" spans="1:10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</row>
    <row r="116" spans="1:10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</row>
    <row r="117" spans="1:10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</row>
    <row r="118" spans="1:10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</row>
    <row r="119" spans="1:10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</row>
    <row r="120" spans="1:10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</row>
    <row r="121" spans="1:10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</row>
    <row r="122" spans="1:10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</row>
    <row r="123" spans="1:10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</row>
    <row r="124" spans="1:10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</row>
    <row r="125" spans="1:10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</row>
    <row r="126" spans="1:10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</row>
    <row r="127" spans="1:10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</row>
    <row r="128" spans="1:10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</row>
    <row r="129" spans="1:10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</row>
    <row r="130" spans="1:10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</row>
    <row r="131" spans="1:10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</row>
    <row r="132" spans="1:10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</row>
    <row r="133" spans="1:10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</row>
    <row r="134" spans="1:10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</row>
    <row r="135" spans="1:10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</row>
    <row r="136" spans="1:10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</row>
    <row r="137" spans="1:10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</row>
    <row r="138" spans="1:10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</row>
    <row r="139" spans="1:10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</row>
    <row r="140" spans="1:10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</row>
    <row r="141" spans="1:10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</row>
    <row r="142" spans="1:10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</row>
    <row r="143" spans="1:10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</row>
    <row r="144" spans="1:10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</row>
    <row r="145" spans="1:10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</row>
    <row r="146" spans="1:10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</row>
    <row r="147" spans="1:10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</row>
    <row r="148" spans="1:10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</row>
    <row r="149" spans="1:10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</row>
    <row r="150" spans="1:10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</row>
    <row r="151" spans="1:10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</row>
    <row r="152" spans="1:10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</row>
    <row r="153" spans="1:10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</row>
    <row r="154" spans="1:10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</row>
    <row r="155" spans="1:10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</row>
    <row r="156" spans="1:10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</row>
    <row r="157" spans="1:10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</row>
    <row r="158" spans="1:10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</row>
    <row r="159" spans="1:10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</row>
    <row r="160" spans="1:10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</row>
    <row r="161" spans="1:10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</row>
    <row r="162" spans="1:10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</row>
    <row r="163" spans="1:10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</row>
    <row r="164" spans="1:10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</row>
    <row r="165" spans="1:10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</row>
    <row r="166" spans="1:10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</row>
    <row r="167" spans="1:10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</row>
    <row r="168" spans="1:10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</row>
    <row r="169" spans="1:10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</row>
    <row r="170" spans="1:10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</row>
    <row r="171" spans="1:10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</row>
    <row r="172" spans="1:10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</row>
    <row r="173" spans="1:10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</row>
    <row r="174" spans="1:10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</row>
    <row r="175" spans="1:10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</row>
    <row r="176" spans="1:10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</row>
    <row r="177" spans="1:10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</row>
    <row r="178" spans="1:10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</row>
    <row r="179" spans="1:10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</row>
    <row r="180" spans="1:10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</row>
    <row r="181" spans="1:10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</row>
    <row r="182" spans="1:10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</row>
    <row r="183" spans="1:10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</row>
    <row r="184" spans="1:10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</row>
    <row r="185" spans="1:10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</row>
    <row r="186" spans="1:10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</row>
    <row r="187" spans="1:10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</row>
    <row r="188" spans="1:10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</row>
    <row r="189" spans="1:10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</row>
    <row r="190" spans="1:10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</row>
    <row r="191" spans="1:10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</row>
    <row r="192" spans="1:10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</row>
    <row r="193" spans="1:10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</row>
    <row r="194" spans="1:10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</row>
    <row r="195" spans="1:10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</row>
    <row r="196" spans="1:10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</row>
    <row r="197" spans="1:10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</row>
    <row r="198" spans="1:10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</row>
    <row r="199" spans="1:10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</row>
    <row r="200" spans="1:10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</row>
    <row r="201" spans="1:10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</row>
    <row r="202" spans="1:10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</row>
    <row r="203" spans="1:10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</row>
    <row r="204" spans="1:10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</row>
    <row r="205" spans="1:10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</row>
    <row r="206" spans="1:10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</row>
    <row r="207" spans="1:10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</row>
    <row r="208" spans="1:10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</row>
    <row r="209" spans="1:10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</row>
    <row r="210" spans="1:10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</row>
    <row r="211" spans="1:10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</row>
    <row r="212" spans="1:10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</row>
    <row r="213" spans="1:10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</row>
    <row r="214" spans="1:10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</row>
    <row r="215" spans="1:10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</row>
    <row r="216" spans="1:10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</row>
    <row r="217" spans="1:10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</row>
    <row r="218" spans="1:10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</row>
    <row r="219" spans="1:10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</row>
    <row r="220" spans="1:10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</row>
    <row r="221" spans="1:10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</row>
    <row r="222" spans="1:10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</row>
    <row r="223" spans="1:10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</row>
    <row r="224" spans="1:10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</row>
    <row r="225" spans="1:10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</row>
    <row r="226" spans="1:10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</row>
    <row r="227" spans="1:10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</row>
    <row r="228" spans="1:10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</row>
    <row r="229" spans="1:10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</row>
    <row r="230" spans="1:10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</row>
    <row r="231" spans="1:10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</row>
    <row r="232" spans="1:10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</row>
    <row r="233" spans="1:10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</row>
    <row r="234" spans="1:10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</row>
    <row r="235" spans="1:10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</row>
    <row r="236" spans="1:10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</row>
    <row r="237" spans="1:10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</row>
    <row r="238" spans="1:10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</row>
    <row r="239" spans="1:10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</row>
    <row r="240" spans="1:10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</row>
    <row r="241" spans="1:10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</row>
    <row r="242" spans="1:10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</row>
    <row r="243" spans="1:10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</row>
    <row r="244" spans="1:10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</row>
    <row r="245" spans="1:10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</row>
    <row r="246" spans="1:10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</row>
    <row r="247" spans="1:10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</row>
    <row r="248" spans="1:10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</row>
    <row r="249" spans="1:10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</row>
    <row r="250" spans="1:10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</row>
    <row r="251" spans="1:10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</row>
    <row r="252" spans="1:10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</row>
    <row r="253" spans="1:10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</row>
    <row r="254" spans="1:10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</row>
    <row r="255" spans="1:10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</row>
    <row r="256" spans="1:10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</row>
    <row r="257" spans="1:10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</row>
    <row r="258" spans="1:10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</row>
    <row r="259" spans="1:10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</row>
    <row r="260" spans="1:10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</row>
    <row r="261" spans="1:10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</row>
    <row r="262" spans="1:10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</row>
    <row r="263" spans="1:10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</row>
    <row r="264" spans="1:10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</row>
    <row r="265" spans="1:10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</row>
    <row r="266" spans="1:10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</row>
    <row r="267" spans="1:10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</row>
    <row r="268" spans="1:10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</row>
    <row r="269" spans="1:10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</row>
    <row r="270" spans="1:10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</row>
    <row r="271" spans="1:10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</row>
    <row r="272" spans="1:10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</row>
    <row r="273" spans="1:10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</row>
    <row r="274" spans="1:10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</row>
    <row r="275" spans="1:10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</row>
    <row r="276" spans="1:10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</row>
    <row r="277" spans="1:10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</row>
    <row r="278" spans="1:10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</row>
    <row r="279" spans="1:10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</row>
    <row r="280" spans="1:10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</row>
    <row r="281" spans="1:10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</row>
    <row r="282" spans="1:10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</row>
    <row r="283" spans="1:10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</row>
    <row r="284" spans="1:10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</row>
    <row r="285" spans="1:10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</row>
    <row r="286" spans="1:10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</row>
    <row r="287" spans="1:10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</row>
    <row r="288" spans="1:10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</row>
    <row r="289" spans="1:10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</row>
    <row r="290" spans="1:10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</row>
    <row r="291" spans="1:10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</row>
    <row r="292" spans="1:10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</row>
    <row r="293" spans="1:10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</row>
    <row r="294" spans="1:10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</row>
    <row r="295" spans="1:10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</row>
    <row r="296" spans="1:10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</row>
    <row r="297" spans="1:10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</row>
    <row r="298" spans="1:10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</row>
    <row r="299" spans="1:10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</row>
    <row r="300" spans="1:10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</row>
    <row r="301" spans="1:10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</row>
    <row r="302" spans="1:10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</row>
    <row r="303" spans="1:10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</row>
    <row r="304" spans="1:10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</row>
    <row r="305" spans="1:10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</row>
    <row r="306" spans="1:10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</row>
    <row r="307" spans="1:10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</row>
    <row r="308" spans="1:10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</row>
    <row r="309" spans="1:10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</row>
    <row r="310" spans="1:10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</row>
    <row r="311" spans="1:10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</row>
    <row r="312" spans="1:10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</row>
    <row r="313" spans="1:10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</row>
    <row r="314" spans="1:10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</row>
    <row r="315" spans="1:10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</row>
    <row r="316" spans="1:10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</row>
    <row r="317" spans="1:10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</row>
    <row r="318" spans="1:10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</row>
    <row r="319" spans="1:10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</row>
    <row r="320" spans="1:10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</row>
    <row r="321" spans="1:10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</row>
    <row r="322" spans="1:10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</row>
    <row r="323" spans="1:10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</row>
    <row r="324" spans="1:10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</row>
    <row r="325" spans="1:10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</row>
    <row r="326" spans="1:10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</row>
    <row r="327" spans="1:10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</row>
    <row r="328" spans="1:10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</row>
    <row r="329" spans="1:10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</row>
    <row r="330" spans="1:10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</row>
    <row r="331" spans="1:10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</row>
    <row r="332" spans="1:10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</row>
    <row r="333" spans="1:10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</row>
    <row r="334" spans="1:10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</row>
    <row r="335" spans="1:10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</row>
    <row r="336" spans="1:10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</row>
    <row r="337" spans="1:10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</row>
    <row r="338" spans="1:10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</row>
    <row r="339" spans="1:10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</row>
    <row r="340" spans="1:10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</row>
    <row r="341" spans="1:10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</row>
    <row r="342" spans="1:10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</row>
    <row r="343" spans="1:10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</row>
    <row r="344" spans="1:10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</row>
    <row r="345" spans="1:10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</row>
    <row r="346" spans="1:10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</row>
    <row r="347" spans="1:10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</row>
    <row r="348" spans="1:10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</row>
    <row r="349" spans="1:10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</row>
    <row r="350" spans="1:10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</row>
    <row r="351" spans="1:10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</row>
    <row r="352" spans="1:10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</row>
    <row r="353" spans="1:10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</row>
    <row r="354" spans="1:10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</row>
    <row r="355" spans="1:10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</row>
    <row r="356" spans="1:10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</row>
    <row r="357" spans="1:10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</row>
    <row r="358" spans="1:10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</row>
    <row r="359" spans="1:10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</row>
    <row r="360" spans="1:10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</row>
    <row r="361" spans="1:10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</row>
    <row r="362" spans="1:10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</row>
    <row r="363" spans="1:10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</row>
    <row r="364" spans="1:10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</row>
    <row r="365" spans="1:10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</row>
    <row r="366" spans="1:10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</row>
    <row r="367" spans="1:10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</row>
    <row r="368" spans="1:10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</row>
    <row r="369" spans="1:10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</row>
    <row r="370" spans="1:10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</row>
    <row r="371" spans="1:10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</row>
    <row r="372" spans="1:10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</row>
    <row r="373" spans="1:10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</row>
    <row r="374" spans="1:10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</row>
    <row r="375" spans="1:10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</row>
    <row r="376" spans="1:10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</row>
    <row r="377" spans="1:10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</row>
    <row r="378" spans="1:10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</row>
    <row r="379" spans="1:10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</row>
    <row r="380" spans="1:10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</row>
    <row r="381" spans="1:10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</row>
    <row r="382" spans="1:10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</row>
    <row r="383" spans="1:10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</row>
    <row r="384" spans="1:10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</row>
    <row r="385" spans="1:10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</row>
    <row r="386" spans="1:10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</row>
    <row r="387" spans="1:10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</row>
    <row r="388" spans="1:10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</row>
    <row r="389" spans="1:10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</row>
    <row r="390" spans="1:10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</row>
    <row r="391" spans="1:10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</row>
    <row r="392" spans="1:10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</row>
    <row r="393" spans="1:10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</row>
    <row r="394" spans="1:10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</row>
    <row r="395" spans="1:10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</row>
    <row r="396" spans="1:10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</row>
    <row r="397" spans="1:10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</row>
    <row r="398" spans="1:10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</row>
    <row r="399" spans="1:10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</row>
    <row r="400" spans="1:10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</row>
    <row r="401" spans="1:10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</row>
    <row r="402" spans="1:10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</row>
    <row r="403" spans="1:10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</row>
    <row r="404" spans="1:10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</row>
    <row r="405" spans="1:10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</row>
    <row r="406" spans="1:10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</row>
    <row r="407" spans="1:10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</row>
    <row r="408" spans="1:10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</row>
    <row r="409" spans="1:10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</row>
    <row r="410" spans="1:10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</row>
    <row r="411" spans="1:10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</row>
    <row r="412" spans="1:10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</row>
    <row r="413" spans="1:10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</row>
    <row r="414" spans="1:10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</row>
    <row r="415" spans="1:10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</row>
    <row r="416" spans="1:10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</row>
    <row r="417" spans="1:10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</row>
    <row r="418" spans="1:10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</row>
    <row r="419" spans="1:10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</row>
    <row r="420" spans="1:10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</row>
    <row r="421" spans="1:10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</row>
    <row r="422" spans="1:10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</row>
    <row r="423" spans="1:10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</row>
    <row r="424" spans="1:10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</row>
    <row r="425" spans="1:10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</row>
    <row r="426" spans="1:10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</row>
    <row r="427" spans="1:10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</row>
    <row r="428" spans="1:10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</row>
    <row r="429" spans="1:10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</row>
    <row r="430" spans="1:10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</row>
    <row r="431" spans="1:10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</row>
    <row r="432" spans="1:10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</row>
    <row r="433" spans="1:10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</row>
    <row r="434" spans="1:10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</row>
    <row r="435" spans="1:10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</row>
    <row r="436" spans="1:10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</row>
    <row r="437" spans="1:10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</row>
    <row r="438" spans="1:10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</row>
    <row r="439" spans="1:10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</row>
    <row r="440" spans="1:10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</row>
    <row r="441" spans="1:10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</row>
    <row r="442" spans="1:10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</row>
    <row r="443" spans="1:10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</row>
    <row r="444" spans="1:10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</row>
    <row r="445" spans="1:10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</row>
    <row r="446" spans="1:10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</row>
    <row r="447" spans="1:10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</row>
    <row r="448" spans="1:10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</row>
    <row r="449" spans="1:10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</row>
    <row r="450" spans="1:10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</row>
    <row r="451" spans="1:10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</row>
    <row r="452" spans="1:10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</row>
    <row r="453" spans="1:10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</row>
    <row r="454" spans="1:10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</row>
    <row r="455" spans="1:10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</row>
    <row r="456" spans="1:10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</row>
    <row r="457" spans="1:10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</row>
    <row r="458" spans="1:10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</row>
    <row r="459" spans="1:10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</row>
    <row r="460" spans="1:10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</row>
    <row r="461" spans="1:10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</row>
    <row r="462" spans="1:10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</row>
    <row r="463" spans="1:10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</row>
    <row r="464" spans="1:10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</row>
    <row r="465" spans="1:10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</row>
    <row r="466" spans="1:10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</row>
    <row r="467" spans="1:10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</row>
    <row r="468" spans="1:10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</row>
    <row r="469" spans="1:10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</row>
    <row r="470" spans="1:10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</row>
    <row r="471" spans="1:10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</row>
    <row r="472" spans="1:10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</row>
    <row r="473" spans="1:10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</row>
    <row r="474" spans="1:10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</row>
    <row r="475" spans="1:10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</row>
    <row r="476" spans="1:10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</row>
    <row r="477" spans="1:10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</row>
    <row r="478" spans="1:10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</row>
    <row r="479" spans="1:10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</row>
    <row r="480" spans="1:10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</row>
    <row r="481" spans="1:10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</row>
    <row r="482" spans="1:10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</row>
    <row r="483" spans="1:10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</row>
    <row r="484" spans="1:10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</row>
    <row r="485" spans="1:10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</row>
    <row r="486" spans="1:10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</row>
    <row r="487" spans="1:10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</row>
    <row r="488" spans="1:10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</row>
    <row r="489" spans="1:10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</row>
    <row r="490" spans="1:10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</row>
    <row r="491" spans="1:10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</row>
    <row r="492" spans="1:10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</row>
    <row r="493" spans="1:10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</row>
    <row r="494" spans="1:10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</row>
    <row r="495" spans="1:10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</row>
    <row r="496" spans="1:10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</row>
    <row r="497" spans="1:10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</row>
    <row r="498" spans="1:10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</row>
    <row r="499" spans="1:10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</row>
    <row r="500" spans="1:10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</row>
    <row r="501" spans="1:10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</row>
    <row r="502" spans="1:10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</row>
    <row r="503" spans="1:10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</row>
    <row r="504" spans="1:10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</row>
    <row r="505" spans="1:10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</row>
    <row r="506" spans="1:10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</row>
    <row r="507" spans="1:10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</row>
    <row r="508" spans="1:10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</row>
    <row r="509" spans="1:10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</row>
    <row r="510" spans="1:10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</row>
    <row r="511" spans="1:10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</row>
    <row r="512" spans="1:10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</row>
    <row r="513" spans="1:10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</row>
    <row r="514" spans="1:10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</row>
    <row r="515" spans="1:10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</row>
    <row r="516" spans="1:10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</row>
    <row r="517" spans="1:10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</row>
    <row r="518" spans="1:10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</row>
    <row r="519" spans="1:10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</row>
    <row r="520" spans="1:10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</row>
    <row r="521" spans="1:10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</row>
    <row r="522" spans="1:10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</row>
    <row r="523" spans="1:10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</row>
    <row r="524" spans="1:10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</row>
    <row r="525" spans="1:10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</row>
    <row r="526" spans="1:10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</row>
    <row r="527" spans="1:10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</row>
    <row r="528" spans="1:10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</row>
    <row r="529" spans="1:10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</row>
    <row r="530" spans="1:10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</row>
    <row r="531" spans="1:10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</row>
    <row r="532" spans="1:10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</row>
    <row r="533" spans="1:10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</row>
    <row r="534" spans="1:10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</row>
    <row r="535" spans="1:10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</row>
    <row r="536" spans="1:10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</row>
    <row r="537" spans="1:10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</row>
    <row r="538" spans="1:10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</row>
    <row r="539" spans="1:10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</row>
    <row r="540" spans="1:10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</row>
    <row r="541" spans="1:10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</row>
    <row r="542" spans="1:10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</row>
    <row r="543" spans="1:10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</row>
    <row r="544" spans="1:10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</row>
    <row r="545" spans="1:10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</row>
    <row r="546" spans="1:10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</row>
    <row r="547" spans="1:10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</row>
    <row r="548" spans="1:10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</row>
    <row r="549" spans="1:10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</row>
    <row r="550" spans="1:10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</row>
    <row r="551" spans="1:10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</row>
    <row r="552" spans="1:10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</row>
    <row r="553" spans="1:10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</row>
    <row r="554" spans="1:10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</row>
    <row r="555" spans="1:10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</row>
    <row r="556" spans="1:10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</row>
    <row r="557" spans="1:10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</row>
    <row r="558" spans="1:10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</row>
    <row r="559" spans="1:10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</row>
    <row r="560" spans="1:10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</row>
    <row r="561" spans="1:10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</row>
    <row r="562" spans="1:10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</row>
    <row r="563" spans="1:10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</row>
    <row r="564" spans="1:10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</row>
    <row r="565" spans="1:10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</row>
    <row r="566" spans="1:10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</row>
    <row r="567" spans="1:10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</row>
    <row r="568" spans="1:10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</row>
    <row r="569" spans="1:10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</row>
    <row r="570" spans="1:10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</row>
    <row r="571" spans="1:10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</row>
    <row r="572" spans="1:10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</row>
    <row r="573" spans="1:10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</row>
    <row r="574" spans="1:10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</row>
    <row r="575" spans="1:10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</row>
    <row r="576" spans="1:10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</row>
    <row r="577" spans="1:10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</row>
    <row r="578" spans="1:10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</row>
    <row r="579" spans="1:10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</row>
    <row r="580" spans="1:10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</row>
    <row r="581" spans="1:10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</row>
    <row r="582" spans="1:10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</row>
    <row r="583" spans="1:10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</row>
    <row r="584" spans="1:10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</row>
    <row r="585" spans="1:10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</row>
    <row r="586" spans="1:10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</row>
    <row r="587" spans="1:10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</row>
    <row r="588" spans="1:10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</row>
    <row r="589" spans="1:10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</row>
    <row r="590" spans="1:10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</row>
    <row r="591" spans="1:10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</row>
    <row r="592" spans="1:10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</row>
    <row r="593" spans="1:10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</row>
    <row r="594" spans="1:10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</row>
    <row r="595" spans="1:10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</row>
    <row r="596" spans="1:10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</row>
    <row r="597" spans="1:10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</row>
    <row r="598" spans="1:10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</row>
    <row r="599" spans="1:10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</row>
    <row r="600" spans="1:10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</row>
    <row r="601" spans="1:10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</row>
    <row r="602" spans="1:10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</row>
    <row r="603" spans="1:10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</row>
    <row r="604" spans="1:10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</row>
    <row r="605" spans="1:10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</row>
    <row r="606" spans="1:10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</row>
    <row r="607" spans="1:10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</row>
    <row r="608" spans="1:10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</row>
    <row r="609" spans="1:10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</row>
    <row r="610" spans="1:10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</row>
    <row r="611" spans="1:10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</row>
    <row r="612" spans="1:10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</row>
    <row r="613" spans="1:10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</row>
    <row r="614" spans="1:10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</row>
    <row r="615" spans="1:10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</row>
    <row r="616" spans="1:10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</row>
    <row r="617" spans="1:10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</row>
    <row r="618" spans="1:10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</row>
    <row r="619" spans="1:10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</row>
    <row r="620" spans="1:10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</row>
    <row r="621" spans="1:10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</row>
    <row r="622" spans="1:10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</row>
    <row r="623" spans="1:10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</row>
    <row r="624" spans="1:10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</row>
    <row r="625" spans="1:10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</row>
    <row r="626" spans="1:10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</row>
    <row r="627" spans="1:10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</row>
    <row r="628" spans="1:10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</row>
    <row r="629" spans="1:10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</row>
    <row r="630" spans="1:10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</row>
    <row r="631" spans="1:10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</row>
    <row r="632" spans="1:10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</row>
    <row r="633" spans="1:10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</row>
    <row r="634" spans="1:10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</row>
    <row r="635" spans="1:10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</row>
    <row r="636" spans="1:10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</row>
    <row r="637" spans="1:10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</row>
    <row r="638" spans="1:10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</row>
    <row r="639" spans="1:10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</row>
    <row r="640" spans="1:10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</row>
    <row r="641" spans="1:10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</row>
    <row r="642" spans="1:10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</row>
    <row r="643" spans="1:10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</row>
    <row r="644" spans="1:10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</row>
    <row r="645" spans="1:10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</row>
    <row r="646" spans="1:10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</row>
    <row r="647" spans="1:10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</row>
    <row r="648" spans="1:10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</row>
    <row r="649" spans="1:10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</row>
    <row r="650" spans="1:10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</row>
    <row r="651" spans="1:10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</row>
    <row r="652" spans="1:10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</row>
    <row r="653" spans="1:10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</row>
    <row r="654" spans="1:10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</row>
    <row r="655" spans="1:10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</row>
    <row r="656" spans="1:10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</row>
    <row r="657" spans="1:10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</row>
    <row r="658" spans="1:10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</row>
    <row r="659" spans="1:10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</row>
    <row r="660" spans="1:10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</row>
    <row r="661" spans="1:10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</row>
    <row r="662" spans="1:10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</row>
    <row r="663" spans="1:10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</row>
    <row r="664" spans="1:10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</row>
    <row r="665" spans="1:10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</row>
    <row r="666" spans="1:10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</row>
    <row r="667" spans="1:10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</row>
    <row r="668" spans="1:10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</row>
    <row r="669" spans="1:10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</row>
    <row r="670" spans="1:10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</row>
    <row r="671" spans="1:10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</row>
    <row r="672" spans="1:10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</row>
    <row r="673" spans="1:10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</row>
    <row r="674" spans="1:10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</row>
    <row r="675" spans="1:10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</row>
    <row r="676" spans="1:10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</row>
    <row r="677" spans="1:10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</row>
    <row r="678" spans="1:10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</row>
    <row r="679" spans="1:10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</row>
    <row r="680" spans="1:10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</row>
    <row r="681" spans="1:10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</row>
    <row r="682" spans="1:10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</row>
    <row r="683" spans="1:10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</row>
    <row r="684" spans="1:10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</row>
    <row r="685" spans="1:10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</row>
    <row r="686" spans="1:10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</row>
    <row r="687" spans="1:10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</row>
    <row r="688" spans="1:10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</row>
    <row r="689" spans="1:10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</row>
    <row r="690" spans="1:10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</row>
    <row r="691" spans="1:10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</row>
    <row r="692" spans="1:10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</row>
    <row r="693" spans="1:10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</row>
    <row r="694" spans="1:10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</row>
    <row r="695" spans="1:10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</row>
    <row r="696" spans="1:10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</row>
    <row r="697" spans="1:10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</row>
    <row r="698" spans="1:10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</row>
    <row r="699" spans="1:10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</row>
    <row r="700" spans="1:10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</row>
    <row r="701" spans="1:10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</row>
    <row r="702" spans="1:10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</row>
    <row r="703" spans="1:10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</row>
    <row r="704" spans="1:10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</row>
    <row r="705" spans="1:10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</row>
    <row r="706" spans="1:10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</row>
    <row r="707" spans="1:10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</row>
    <row r="708" spans="1:10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</row>
    <row r="709" spans="1:10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</row>
    <row r="710" spans="1:10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</row>
    <row r="711" spans="1:10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</row>
    <row r="712" spans="1:10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</row>
    <row r="713" spans="1:10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</row>
    <row r="714" spans="1:10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</row>
    <row r="715" spans="1:10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</row>
    <row r="716" spans="1:10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</row>
    <row r="717" spans="1:10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</row>
    <row r="718" spans="1:10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</row>
    <row r="719" spans="1:10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</row>
    <row r="720" spans="1:10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</row>
    <row r="721" spans="1:10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</row>
    <row r="722" spans="1:10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</row>
    <row r="723" spans="1:10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</row>
    <row r="724" spans="1:10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</row>
    <row r="725" spans="1:10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</row>
    <row r="726" spans="1:10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</row>
    <row r="727" spans="1:10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</row>
    <row r="728" spans="1:10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</row>
    <row r="729" spans="1:10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</row>
    <row r="730" spans="1:10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</row>
    <row r="731" spans="1:10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</row>
    <row r="732" spans="1:10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</row>
    <row r="733" spans="1:10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</row>
    <row r="734" spans="1:10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</row>
    <row r="735" spans="1:10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</row>
    <row r="736" spans="1:10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</row>
    <row r="737" spans="1:10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</row>
    <row r="738" spans="1:10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</row>
    <row r="739" spans="1:10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</row>
    <row r="740" spans="1:10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</row>
    <row r="741" spans="1:10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</row>
    <row r="742" spans="1:10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</row>
    <row r="743" spans="1:10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</row>
    <row r="744" spans="1:10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</row>
    <row r="745" spans="1:10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</row>
    <row r="746" spans="1:10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</row>
    <row r="747" spans="1:10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</row>
    <row r="748" spans="1:10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</row>
    <row r="749" spans="1:10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</row>
    <row r="750" spans="1:10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</row>
    <row r="751" spans="1:10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</row>
    <row r="752" spans="1:10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</row>
    <row r="753" spans="1:10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</row>
    <row r="754" spans="1:10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</row>
    <row r="755" spans="1:10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</row>
    <row r="756" spans="1:10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</row>
    <row r="757" spans="1:10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</row>
    <row r="758" spans="1:10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</row>
    <row r="759" spans="1:10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</row>
    <row r="760" spans="1:10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</row>
    <row r="761" spans="1:10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</row>
    <row r="762" spans="1:10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</row>
    <row r="763" spans="1:10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</row>
    <row r="764" spans="1:10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</row>
    <row r="765" spans="1:10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</row>
    <row r="766" spans="1:10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</row>
    <row r="767" spans="1:10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</row>
    <row r="768" spans="1:10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</row>
    <row r="769" spans="1:10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</row>
    <row r="770" spans="1:10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</row>
    <row r="771" spans="1:10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</row>
    <row r="772" spans="1:10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</row>
    <row r="773" spans="1:10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</row>
    <row r="774" spans="1:10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</row>
    <row r="775" spans="1:10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</row>
    <row r="776" spans="1:10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</row>
    <row r="777" spans="1:10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</row>
    <row r="778" spans="1:10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</row>
    <row r="779" spans="1:10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</row>
    <row r="780" spans="1:10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</row>
    <row r="781" spans="1:10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</row>
    <row r="782" spans="1:10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</row>
    <row r="783" spans="1:10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</row>
    <row r="784" spans="1:10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</row>
    <row r="785" spans="1:10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</row>
    <row r="786" spans="1:10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</row>
    <row r="787" spans="1:10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</row>
    <row r="788" spans="1:10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</row>
    <row r="789" spans="1:10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</row>
    <row r="790" spans="1:10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</row>
    <row r="791" spans="1:10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</row>
    <row r="792" spans="1:10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</row>
    <row r="793" spans="1:10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</row>
    <row r="794" spans="1:10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</row>
    <row r="795" spans="1:10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</row>
    <row r="796" spans="1:10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</row>
    <row r="797" spans="1:10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</row>
    <row r="798" spans="1:10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</row>
    <row r="799" spans="1:10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</row>
    <row r="800" spans="1:10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</row>
    <row r="801" spans="1:10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</row>
    <row r="802" spans="1:10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</row>
    <row r="803" spans="1:10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</row>
    <row r="804" spans="1:10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</row>
    <row r="805" spans="1:10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</row>
    <row r="806" spans="1:10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</row>
    <row r="807" spans="1:10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</row>
    <row r="808" spans="1:10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</row>
    <row r="809" spans="1:10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</row>
    <row r="810" spans="1:10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</row>
    <row r="811" spans="1:10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</row>
    <row r="812" spans="1:10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</row>
    <row r="813" spans="1:10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</row>
    <row r="814" spans="1:10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</row>
    <row r="815" spans="1:10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</row>
    <row r="816" spans="1:10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</row>
    <row r="817" spans="1:10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</row>
    <row r="818" spans="1:10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</row>
    <row r="819" spans="1:10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</row>
    <row r="820" spans="1:10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</row>
    <row r="821" spans="1:10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</row>
    <row r="822" spans="1:10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</row>
    <row r="823" spans="1:10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</row>
    <row r="824" spans="1:10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</row>
    <row r="825" spans="1:10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</row>
    <row r="826" spans="1:10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</row>
    <row r="827" spans="1:10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</row>
    <row r="828" spans="1:10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</row>
    <row r="829" spans="1:10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</row>
    <row r="830" spans="1:10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</row>
    <row r="831" spans="1:10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</row>
    <row r="832" spans="1:10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</row>
    <row r="833" spans="1:10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</row>
    <row r="834" spans="1:10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</row>
    <row r="835" spans="1:10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</row>
    <row r="836" spans="1:10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</row>
    <row r="837" spans="1:10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</row>
    <row r="838" spans="1:10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</row>
    <row r="839" spans="1:10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</row>
    <row r="840" spans="1:10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</row>
    <row r="841" spans="1:10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</row>
    <row r="842" spans="1:10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</row>
    <row r="843" spans="1:10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</row>
    <row r="844" spans="1:10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</row>
    <row r="845" spans="1:10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</row>
    <row r="846" spans="1:10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</row>
    <row r="847" spans="1:10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</row>
    <row r="848" spans="1:10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</row>
    <row r="849" spans="1:10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</row>
    <row r="850" spans="1:10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</row>
    <row r="851" spans="1:10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</row>
    <row r="852" spans="1:10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</row>
    <row r="853" spans="1:10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</row>
    <row r="854" spans="1:10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</row>
    <row r="855" spans="1:10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</row>
    <row r="856" spans="1:10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</row>
    <row r="857" spans="1:10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</row>
    <row r="858" spans="1:10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</row>
    <row r="859" spans="1:10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</row>
    <row r="860" spans="1:10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</row>
    <row r="861" spans="1:10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</row>
    <row r="862" spans="1:10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</row>
    <row r="863" spans="1:10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</row>
    <row r="864" spans="1:10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</row>
    <row r="865" spans="1:10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</row>
    <row r="866" spans="1:10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</row>
    <row r="867" spans="1:10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</row>
    <row r="868" spans="1:10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</row>
    <row r="869" spans="1:10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</row>
    <row r="870" spans="1:10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</row>
    <row r="871" spans="1:10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</row>
    <row r="872" spans="1:10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</row>
    <row r="873" spans="1:10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</row>
    <row r="874" spans="1:10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</row>
    <row r="875" spans="1:10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</row>
    <row r="876" spans="1:10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</row>
    <row r="877" spans="1:10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</row>
    <row r="878" spans="1:10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</row>
    <row r="879" spans="1:10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</row>
    <row r="880" spans="1:10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</row>
    <row r="881" spans="1:10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</row>
    <row r="882" spans="1:10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</row>
    <row r="883" spans="1:10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</row>
    <row r="884" spans="1:10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</row>
    <row r="885" spans="1:10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</row>
    <row r="886" spans="1:10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</row>
    <row r="887" spans="1:10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</row>
    <row r="888" spans="1:10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</row>
    <row r="889" spans="1:10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</row>
    <row r="890" spans="1:10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</row>
    <row r="891" spans="1:10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</row>
    <row r="892" spans="1:10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</row>
    <row r="893" spans="1:10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</row>
    <row r="894" spans="1:10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</row>
    <row r="895" spans="1:10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</row>
    <row r="896" spans="1:10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</row>
    <row r="897" spans="1:10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</row>
    <row r="898" spans="1:10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</row>
    <row r="899" spans="1:10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</row>
    <row r="900" spans="1:10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</row>
    <row r="901" spans="1:10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</row>
    <row r="902" spans="1:10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</row>
    <row r="903" spans="1:10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</row>
    <row r="904" spans="1:10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</row>
    <row r="905" spans="1:10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</row>
    <row r="906" spans="1:10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</row>
    <row r="907" spans="1:10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</row>
    <row r="908" spans="1:10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</row>
    <row r="909" spans="1:10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</row>
    <row r="910" spans="1:10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</row>
    <row r="911" spans="1:10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</row>
    <row r="912" spans="1:10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</row>
    <row r="913" spans="1:10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</row>
    <row r="914" spans="1:10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</row>
    <row r="915" spans="1:10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</row>
    <row r="916" spans="1:10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</row>
    <row r="917" spans="1:10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</row>
    <row r="918" spans="1:10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</row>
    <row r="919" spans="1:10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</row>
    <row r="920" spans="1:10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</row>
    <row r="921" spans="1:10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</row>
    <row r="922" spans="1:10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</row>
    <row r="923" spans="1:10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</row>
    <row r="924" spans="1:10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</row>
    <row r="925" spans="1:10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</row>
    <row r="926" spans="1:10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</row>
    <row r="927" spans="1:10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</row>
    <row r="928" spans="1:10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</row>
    <row r="929" spans="1:10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</row>
    <row r="930" spans="1:10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</row>
    <row r="931" spans="1:10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</row>
    <row r="932" spans="1:10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</row>
    <row r="933" spans="1:10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</row>
    <row r="934" spans="1:10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</row>
    <row r="935" spans="1:10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</row>
    <row r="936" spans="1:10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</row>
    <row r="937" spans="1:10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</row>
    <row r="938" spans="1:10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</row>
    <row r="939" spans="1:10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</row>
    <row r="940" spans="1:10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</row>
    <row r="941" spans="1:10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</row>
    <row r="942" spans="1:10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</row>
    <row r="943" spans="1:10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</row>
    <row r="944" spans="1:10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</row>
    <row r="945" spans="1:10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</row>
    <row r="946" spans="1:10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</row>
    <row r="947" spans="1:10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</row>
    <row r="948" spans="1:10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</row>
    <row r="949" spans="1:10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</row>
    <row r="950" spans="1:10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</row>
    <row r="951" spans="1:10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</row>
    <row r="952" spans="1:10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</row>
    <row r="953" spans="1:10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</row>
    <row r="954" spans="1:10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</row>
    <row r="955" spans="1:10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</row>
    <row r="956" spans="1:10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</row>
    <row r="957" spans="1:10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</row>
    <row r="958" spans="1:10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</row>
    <row r="959" spans="1:10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</row>
    <row r="960" spans="1:10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</row>
    <row r="961" spans="1:10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</row>
    <row r="962" spans="1:10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</row>
    <row r="963" spans="1:10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</row>
    <row r="964" spans="1:10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</row>
    <row r="965" spans="1:10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</row>
    <row r="966" spans="1:10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</row>
    <row r="967" spans="1:10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</row>
    <row r="968" spans="1:10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</row>
    <row r="969" spans="1:10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</row>
    <row r="970" spans="1:10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</row>
    <row r="971" spans="1:10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</row>
    <row r="972" spans="1:10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</row>
    <row r="973" spans="1:10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</row>
    <row r="974" spans="1:10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</row>
    <row r="975" spans="1:10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</row>
    <row r="976" spans="1:10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</row>
    <row r="977" spans="1:10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</row>
    <row r="978" spans="1:10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</row>
    <row r="979" spans="1:10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</row>
    <row r="980" spans="1:10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</row>
    <row r="981" spans="1:10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</row>
    <row r="982" spans="1:10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</row>
    <row r="983" spans="1:10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</row>
    <row r="984" spans="1:10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</row>
    <row r="985" spans="1:10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</row>
    <row r="986" spans="1:10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</row>
    <row r="987" spans="1:10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</row>
    <row r="988" spans="1:10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</row>
    <row r="989" spans="1:10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</row>
    <row r="990" spans="1:10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</row>
    <row r="991" spans="1:10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</row>
    <row r="992" spans="1:10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</row>
    <row r="993" spans="1:10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</row>
    <row r="994" spans="1:10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</row>
    <row r="995" spans="1:10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</row>
    <row r="996" spans="1:10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</row>
    <row r="997" spans="1:10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</row>
    <row r="998" spans="1:10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</row>
    <row r="999" spans="1:10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</row>
    <row r="1000" spans="1:10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</row>
    <row r="1001" spans="1:10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</row>
    <row r="1002" spans="1:10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</row>
    <row r="1003" spans="1:10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</row>
    <row r="1004" spans="1:10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</row>
    <row r="1005" spans="1:10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</row>
    <row r="1006" spans="1:10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</row>
    <row r="1007" spans="1:10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</row>
    <row r="1008" spans="1:10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</row>
    <row r="1009" spans="1:10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</row>
    <row r="1010" spans="1:10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</row>
    <row r="1011" spans="1:10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</row>
    <row r="1012" spans="1:10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</row>
    <row r="1013" spans="1:10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</row>
    <row r="1014" spans="1:10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</row>
    <row r="1015" spans="1:10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</row>
    <row r="1016" spans="1:10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</row>
    <row r="1017" spans="1:10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</row>
    <row r="1018" spans="1:10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</row>
    <row r="1019" spans="1:10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</row>
    <row r="1020" spans="1:10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</row>
    <row r="1021" spans="1:10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</row>
    <row r="1022" spans="1:10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</row>
    <row r="1023" spans="1:10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</row>
    <row r="1024" spans="1:10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</row>
    <row r="1025" spans="1:10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</row>
    <row r="1026" spans="1:10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</row>
    <row r="1027" spans="1:10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</row>
    <row r="1028" spans="1:10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</row>
    <row r="1029" spans="1:10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</row>
    <row r="1030" spans="1:10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</row>
    <row r="1031" spans="1:10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</row>
    <row r="1032" spans="1:10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</row>
    <row r="1033" spans="1:10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</row>
    <row r="1034" spans="1:10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</row>
    <row r="1035" spans="1:10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</row>
    <row r="1036" spans="1:10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</row>
    <row r="1037" spans="1:10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</row>
    <row r="1038" spans="1:10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</row>
    <row r="1039" spans="1:10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</row>
    <row r="1040" spans="1:10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</row>
    <row r="1041" spans="1:10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</row>
    <row r="1042" spans="1:10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</row>
    <row r="1043" spans="1:10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</row>
    <row r="1044" spans="1:10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</row>
    <row r="1045" spans="1:10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</row>
    <row r="1046" spans="1:10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</row>
    <row r="1047" spans="1:10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</row>
    <row r="1048" spans="1:10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</row>
    <row r="1049" spans="1:10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</row>
    <row r="1050" spans="1:10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</row>
    <row r="1051" spans="1:10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</row>
    <row r="1052" spans="1:10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</row>
    <row r="1053" spans="1:10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</row>
    <row r="1054" spans="1:10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</row>
    <row r="1055" spans="1:10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</row>
    <row r="1056" spans="1:10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</row>
    <row r="1057" spans="1:10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</row>
    <row r="1058" spans="1:10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</row>
    <row r="1059" spans="1:10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</row>
    <row r="1060" spans="1:10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</row>
    <row r="1061" spans="1:10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</row>
    <row r="1062" spans="1:10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</row>
    <row r="1063" spans="1:10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</row>
    <row r="1064" spans="1:10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</row>
    <row r="1065" spans="1:10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</row>
    <row r="1066" spans="1:10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</row>
    <row r="1067" spans="1:10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</row>
    <row r="1068" spans="1:10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</row>
    <row r="1069" spans="1:10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</row>
    <row r="1070" spans="1:10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</row>
    <row r="1071" spans="1:10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</row>
    <row r="1072" spans="1:10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</row>
    <row r="1073" spans="1:10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</row>
    <row r="1074" spans="1:10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</row>
    <row r="1075" spans="1:10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</row>
    <row r="1076" spans="1:10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</row>
    <row r="1077" spans="1:10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</row>
    <row r="1078" spans="1:10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</row>
    <row r="1079" spans="1:10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</row>
    <row r="1080" spans="1:10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</row>
    <row r="1081" spans="1:10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</row>
    <row r="1082" spans="1:10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</row>
    <row r="1083" spans="1:10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</row>
    <row r="1084" spans="1:10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</row>
    <row r="1085" spans="1:10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</row>
    <row r="1086" spans="1:10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</row>
    <row r="1087" spans="1:10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</row>
    <row r="1088" spans="1:10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</row>
    <row r="1089" spans="1:10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</row>
    <row r="1090" spans="1:10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</row>
    <row r="1091" spans="1:10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</row>
    <row r="1092" spans="1:10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</row>
    <row r="1093" spans="1:10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</row>
    <row r="1094" spans="1:10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</row>
    <row r="1095" spans="1:10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</row>
    <row r="1096" spans="1:10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</row>
    <row r="1097" spans="1:10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</row>
    <row r="1098" spans="1:10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</row>
    <row r="1099" spans="1:10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</row>
    <row r="1100" spans="1:10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</row>
    <row r="1101" spans="1:10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</row>
    <row r="1102" spans="1:10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</row>
    <row r="1103" spans="1:10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</row>
    <row r="1104" spans="1:10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</row>
    <row r="1105" spans="1:10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</row>
    <row r="1106" spans="1:10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</row>
    <row r="1107" spans="1:10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</row>
    <row r="1108" spans="1:10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</row>
    <row r="1109" spans="1:10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</row>
    <row r="1110" spans="1:10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</row>
    <row r="1111" spans="1:10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</row>
    <row r="1112" spans="1:10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</row>
    <row r="1113" spans="1:10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</row>
    <row r="1114" spans="1:10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</row>
    <row r="1115" spans="1:10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</row>
    <row r="1116" spans="1:10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</row>
    <row r="1117" spans="1:10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</row>
    <row r="1118" spans="1:10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</row>
    <row r="1119" spans="1:10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</row>
    <row r="1120" spans="1:10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</row>
    <row r="1121" spans="1:10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</row>
    <row r="1122" spans="1:10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</row>
    <row r="1123" spans="1:10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</row>
    <row r="1124" spans="1:10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</row>
    <row r="1125" spans="1:10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</row>
    <row r="1126" spans="1:10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</row>
    <row r="1127" spans="1:10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</row>
    <row r="1128" spans="1:10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</row>
    <row r="1129" spans="1:10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</row>
    <row r="1130" spans="1:10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</row>
    <row r="1131" spans="1:10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</row>
    <row r="1132" spans="1:10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</row>
    <row r="1133" spans="1:10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</row>
    <row r="1134" spans="1:10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</row>
    <row r="1135" spans="1:10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</row>
    <row r="1136" spans="1:10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</row>
    <row r="1137" spans="1:10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</row>
    <row r="1138" spans="1:10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</row>
    <row r="1139" spans="1:10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</row>
    <row r="1140" spans="1:10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</row>
    <row r="1141" spans="1:10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</row>
    <row r="1142" spans="1:10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</row>
    <row r="1143" spans="1:10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</row>
    <row r="1144" spans="1:10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</row>
    <row r="1145" spans="1:10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</row>
    <row r="1146" spans="1:10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</row>
    <row r="1147" spans="1:10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</row>
    <row r="1148" spans="1:10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</row>
    <row r="1149" spans="1:10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</row>
    <row r="1150" spans="1:10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</row>
    <row r="1151" spans="1:10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</row>
    <row r="1152" spans="1:10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</row>
    <row r="1153" spans="1:10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</row>
    <row r="1154" spans="1:10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</row>
    <row r="1155" spans="1:10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</row>
    <row r="1156" spans="1:10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</row>
    <row r="1157" spans="1:10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</row>
    <row r="1158" spans="1:10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</row>
    <row r="1159" spans="1:10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</row>
    <row r="1160" spans="1:10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</row>
    <row r="1161" spans="1:10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</row>
    <row r="1162" spans="1:10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</row>
    <row r="1163" spans="1:10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</row>
    <row r="1164" spans="1:10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</row>
    <row r="1165" spans="1:10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</row>
    <row r="1166" spans="1:10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</row>
    <row r="1167" spans="1:10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</row>
    <row r="1168" spans="1:10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</row>
    <row r="1169" spans="1:10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</row>
    <row r="1170" spans="1:10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</row>
    <row r="1171" spans="1:10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</row>
    <row r="1172" spans="1:10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</row>
    <row r="1173" spans="1:10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</row>
    <row r="1174" spans="1:10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</row>
    <row r="1175" spans="1:10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</row>
    <row r="1176" spans="1:10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</row>
    <row r="1177" spans="1:10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</row>
    <row r="1178" spans="1:10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</row>
    <row r="1179" spans="1:10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</row>
    <row r="1180" spans="1:10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</row>
    <row r="1181" spans="1:10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</row>
    <row r="1182" spans="1:10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</row>
    <row r="1183" spans="1:10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</row>
    <row r="1184" spans="1:10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</row>
    <row r="1185" spans="1:10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</row>
    <row r="1186" spans="1:10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</row>
    <row r="1187" spans="1:10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</row>
    <row r="1188" spans="1:10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</row>
    <row r="1189" spans="1:10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</row>
    <row r="1190" spans="1:10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</row>
    <row r="1191" spans="1:10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</row>
    <row r="1192" spans="1:10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</row>
    <row r="1193" spans="1:10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</row>
    <row r="1194" spans="1:10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</row>
    <row r="1195" spans="1:10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</row>
    <row r="1196" spans="1:10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</row>
    <row r="1197" spans="1:10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</row>
    <row r="1198" spans="1:10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</row>
    <row r="1199" spans="1:10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</row>
    <row r="1200" spans="1:10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</row>
    <row r="1201" spans="1:10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</row>
    <row r="1202" spans="1:10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</row>
    <row r="1203" spans="1:10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</row>
    <row r="1204" spans="1:10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</row>
    <row r="1205" spans="1:10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</row>
    <row r="1206" spans="1:10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</row>
    <row r="1207" spans="1:10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</row>
    <row r="1208" spans="1:10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</row>
    <row r="1209" spans="1:10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</row>
    <row r="1210" spans="1:10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</row>
    <row r="1211" spans="1:10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</row>
    <row r="1212" spans="1:10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</row>
    <row r="1213" spans="1:10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</row>
    <row r="1214" spans="1:10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</row>
    <row r="1215" spans="1:10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</row>
    <row r="1216" spans="1:10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</row>
    <row r="1217" spans="1:10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</row>
    <row r="1218" spans="1:10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</row>
    <row r="1219" spans="1:10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</row>
    <row r="1220" spans="1:10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</row>
    <row r="1221" spans="1:10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</row>
    <row r="1222" spans="1:10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</row>
    <row r="1223" spans="1:10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</row>
    <row r="1224" spans="1:10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</row>
    <row r="1225" spans="1:10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</row>
    <row r="1226" spans="1:10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</row>
    <row r="1227" spans="1:10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</row>
    <row r="1228" spans="1:10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</row>
    <row r="1229" spans="1:10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</row>
    <row r="1230" spans="1:10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</row>
    <row r="1231" spans="1:10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</row>
    <row r="1232" spans="1:10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</row>
    <row r="1233" spans="1:10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</row>
    <row r="1234" spans="1:10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</row>
    <row r="1235" spans="1:10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</row>
    <row r="1236" spans="1:10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</row>
    <row r="1237" spans="1:10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</row>
    <row r="1238" spans="1:10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</row>
    <row r="1239" spans="1:10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</row>
    <row r="1240" spans="1:10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</row>
    <row r="1241" spans="1:10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</row>
    <row r="1242" spans="1:10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</row>
    <row r="1243" spans="1:10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</row>
    <row r="1244" spans="1:10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</row>
    <row r="1245" spans="1:10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</row>
    <row r="1246" spans="1:10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</row>
    <row r="1247" spans="1:10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</row>
    <row r="1248" spans="1:10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</row>
    <row r="1249" spans="1:10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</row>
    <row r="1250" spans="1:10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</row>
    <row r="1251" spans="1:10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</row>
    <row r="1252" spans="1:10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</row>
    <row r="1253" spans="1:10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</row>
    <row r="1254" spans="1:10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</row>
    <row r="1255" spans="1:10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</row>
    <row r="1256" spans="1:10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</row>
    <row r="1257" spans="1:10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</row>
    <row r="1258" spans="1:10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</row>
    <row r="1259" spans="1:10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</row>
    <row r="1260" spans="1:10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</row>
    <row r="1261" spans="1:10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</row>
    <row r="1262" spans="1:10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</row>
    <row r="1263" spans="1:10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</row>
    <row r="1264" spans="1:10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</row>
    <row r="1265" spans="1:10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</row>
    <row r="1266" spans="1:10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</row>
    <row r="1267" spans="1:10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</row>
    <row r="1268" spans="1:10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</row>
    <row r="1269" spans="1:10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</row>
    <row r="1270" spans="1:10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</row>
    <row r="1271" spans="1:10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</row>
    <row r="1272" spans="1:10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</row>
    <row r="1273" spans="1:10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</row>
    <row r="1274" spans="1:10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</row>
    <row r="1275" spans="1:10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</row>
    <row r="1276" spans="1:10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</row>
    <row r="1277" spans="1:10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</row>
    <row r="1278" spans="1:10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</row>
    <row r="1279" spans="1:10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</row>
    <row r="1280" spans="1:10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</row>
    <row r="1281" spans="1:10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</row>
    <row r="1282" spans="1:10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</row>
    <row r="1283" spans="1:10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</row>
    <row r="1284" spans="1:10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</row>
    <row r="1285" spans="1:10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</row>
    <row r="1286" spans="1:10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</row>
    <row r="1287" spans="1:10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</row>
    <row r="1288" spans="1:10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</row>
    <row r="1289" spans="1:10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</row>
    <row r="1290" spans="1:10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</row>
    <row r="1291" spans="1:10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</row>
    <row r="1292" spans="1:10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</row>
    <row r="1293" spans="1:10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</row>
    <row r="1294" spans="1:10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</row>
    <row r="1295" spans="1:10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</row>
    <row r="1296" spans="1:10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</row>
    <row r="1297" spans="1:10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</row>
    <row r="1298" spans="1:10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</row>
    <row r="1299" spans="1:10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</row>
    <row r="1300" spans="1:10" x14ac:dyDescent="0.25">
      <c r="A1300" s="40"/>
      <c r="B1300" s="40"/>
      <c r="C1300" s="40"/>
      <c r="D1300" s="40"/>
      <c r="E1300" s="40"/>
      <c r="F1300" s="40"/>
      <c r="G1300" s="40"/>
      <c r="H1300" s="40"/>
      <c r="I1300" s="40"/>
      <c r="J1300" s="40"/>
    </row>
    <row r="1301" spans="1:10" x14ac:dyDescent="0.25">
      <c r="A1301" s="40"/>
      <c r="B1301" s="40"/>
      <c r="C1301" s="40"/>
      <c r="D1301" s="40"/>
      <c r="E1301" s="40"/>
      <c r="F1301" s="40"/>
      <c r="G1301" s="40"/>
      <c r="H1301" s="40"/>
      <c r="I1301" s="40"/>
      <c r="J1301" s="40"/>
    </row>
    <row r="1302" spans="1:10" x14ac:dyDescent="0.25">
      <c r="A1302" s="40"/>
      <c r="B1302" s="40"/>
      <c r="C1302" s="40"/>
      <c r="D1302" s="40"/>
      <c r="E1302" s="40"/>
      <c r="F1302" s="40"/>
      <c r="G1302" s="40"/>
      <c r="H1302" s="40"/>
      <c r="I1302" s="40"/>
      <c r="J1302" s="40"/>
    </row>
    <row r="1303" spans="1:10" x14ac:dyDescent="0.25">
      <c r="A1303" s="40"/>
      <c r="B1303" s="40"/>
      <c r="C1303" s="40"/>
      <c r="D1303" s="40"/>
      <c r="E1303" s="40"/>
      <c r="F1303" s="40"/>
      <c r="G1303" s="40"/>
      <c r="H1303" s="40"/>
      <c r="I1303" s="40"/>
      <c r="J1303" s="40"/>
    </row>
    <row r="1304" spans="1:10" x14ac:dyDescent="0.25">
      <c r="A1304" s="40"/>
      <c r="B1304" s="40"/>
      <c r="C1304" s="40"/>
      <c r="D1304" s="40"/>
      <c r="E1304" s="40"/>
      <c r="F1304" s="40"/>
      <c r="G1304" s="40"/>
      <c r="H1304" s="40"/>
      <c r="I1304" s="40"/>
      <c r="J1304" s="40"/>
    </row>
    <row r="1305" spans="1:10" x14ac:dyDescent="0.25">
      <c r="A1305" s="40"/>
      <c r="B1305" s="40"/>
      <c r="C1305" s="40"/>
      <c r="D1305" s="40"/>
      <c r="E1305" s="40"/>
      <c r="F1305" s="40"/>
      <c r="G1305" s="40"/>
      <c r="H1305" s="40"/>
      <c r="I1305" s="40"/>
      <c r="J1305" s="40"/>
    </row>
    <row r="1306" spans="1:10" x14ac:dyDescent="0.25">
      <c r="A1306" s="40"/>
      <c r="B1306" s="40"/>
      <c r="C1306" s="40"/>
      <c r="D1306" s="40"/>
      <c r="E1306" s="40"/>
      <c r="F1306" s="40"/>
      <c r="G1306" s="40"/>
      <c r="H1306" s="40"/>
      <c r="I1306" s="40"/>
      <c r="J1306" s="40"/>
    </row>
    <row r="1307" spans="1:10" x14ac:dyDescent="0.25">
      <c r="A1307" s="40"/>
      <c r="B1307" s="40"/>
      <c r="C1307" s="40"/>
      <c r="D1307" s="40"/>
      <c r="E1307" s="40"/>
      <c r="F1307" s="40"/>
      <c r="G1307" s="40"/>
      <c r="H1307" s="40"/>
      <c r="I1307" s="40"/>
      <c r="J1307" s="40"/>
    </row>
    <row r="1308" spans="1:10" x14ac:dyDescent="0.25">
      <c r="A1308" s="40"/>
      <c r="B1308" s="40"/>
      <c r="C1308" s="40"/>
      <c r="D1308" s="40"/>
      <c r="E1308" s="40"/>
      <c r="F1308" s="40"/>
      <c r="G1308" s="40"/>
      <c r="H1308" s="40"/>
      <c r="I1308" s="40"/>
      <c r="J1308" s="40"/>
    </row>
    <row r="1309" spans="1:10" x14ac:dyDescent="0.25">
      <c r="A1309" s="40"/>
      <c r="B1309" s="40"/>
      <c r="C1309" s="40"/>
      <c r="D1309" s="40"/>
      <c r="E1309" s="40"/>
      <c r="F1309" s="40"/>
      <c r="G1309" s="40"/>
      <c r="H1309" s="40"/>
      <c r="I1309" s="40"/>
      <c r="J1309" s="40"/>
    </row>
    <row r="1310" spans="1:10" x14ac:dyDescent="0.25">
      <c r="A1310" s="40"/>
      <c r="B1310" s="40"/>
      <c r="C1310" s="40"/>
      <c r="D1310" s="40"/>
      <c r="E1310" s="40"/>
      <c r="F1310" s="40"/>
      <c r="G1310" s="40"/>
      <c r="H1310" s="40"/>
      <c r="I1310" s="40"/>
      <c r="J1310" s="40"/>
    </row>
    <row r="1311" spans="1:10" x14ac:dyDescent="0.25">
      <c r="A1311" s="40"/>
      <c r="B1311" s="40"/>
      <c r="C1311" s="40"/>
      <c r="D1311" s="40"/>
      <c r="E1311" s="40"/>
      <c r="F1311" s="40"/>
      <c r="G1311" s="40"/>
      <c r="H1311" s="40"/>
      <c r="I1311" s="40"/>
      <c r="J1311" s="40"/>
    </row>
    <row r="1312" spans="1:10" x14ac:dyDescent="0.25">
      <c r="A1312" s="40"/>
      <c r="B1312" s="40"/>
      <c r="C1312" s="40"/>
      <c r="D1312" s="40"/>
      <c r="E1312" s="40"/>
      <c r="F1312" s="40"/>
      <c r="G1312" s="40"/>
      <c r="H1312" s="40"/>
      <c r="I1312" s="40"/>
      <c r="J1312" s="40"/>
    </row>
    <row r="1313" spans="1:10" x14ac:dyDescent="0.25">
      <c r="A1313" s="40"/>
      <c r="B1313" s="40"/>
      <c r="C1313" s="40"/>
      <c r="D1313" s="40"/>
      <c r="E1313" s="40"/>
      <c r="F1313" s="40"/>
      <c r="G1313" s="40"/>
      <c r="H1313" s="40"/>
      <c r="I1313" s="40"/>
      <c r="J1313" s="40"/>
    </row>
    <row r="1314" spans="1:10" x14ac:dyDescent="0.25">
      <c r="A1314" s="40"/>
      <c r="B1314" s="40"/>
      <c r="C1314" s="40"/>
      <c r="D1314" s="40"/>
      <c r="E1314" s="40"/>
      <c r="F1314" s="40"/>
      <c r="G1314" s="40"/>
      <c r="H1314" s="40"/>
      <c r="I1314" s="40"/>
      <c r="J1314" s="40"/>
    </row>
    <row r="1315" spans="1:10" x14ac:dyDescent="0.25">
      <c r="A1315" s="40"/>
      <c r="B1315" s="40"/>
      <c r="C1315" s="40"/>
      <c r="D1315" s="40"/>
      <c r="E1315" s="40"/>
      <c r="F1315" s="40"/>
      <c r="G1315" s="40"/>
      <c r="H1315" s="40"/>
      <c r="I1315" s="40"/>
      <c r="J1315" s="40"/>
    </row>
    <row r="1316" spans="1:10" x14ac:dyDescent="0.25">
      <c r="A1316" s="40"/>
      <c r="B1316" s="40"/>
      <c r="C1316" s="40"/>
      <c r="D1316" s="40"/>
      <c r="E1316" s="40"/>
      <c r="F1316" s="40"/>
      <c r="G1316" s="40"/>
      <c r="H1316" s="40"/>
      <c r="I1316" s="40"/>
      <c r="J1316" s="40"/>
    </row>
    <row r="1317" spans="1:10" x14ac:dyDescent="0.25">
      <c r="A1317" s="40"/>
      <c r="B1317" s="40"/>
      <c r="C1317" s="40"/>
      <c r="D1317" s="40"/>
      <c r="E1317" s="40"/>
      <c r="F1317" s="40"/>
      <c r="G1317" s="40"/>
      <c r="H1317" s="40"/>
      <c r="I1317" s="40"/>
      <c r="J1317" s="40"/>
    </row>
    <row r="1318" spans="1:10" x14ac:dyDescent="0.25">
      <c r="A1318" s="40"/>
      <c r="B1318" s="40"/>
      <c r="C1318" s="40"/>
      <c r="D1318" s="40"/>
      <c r="E1318" s="40"/>
      <c r="F1318" s="40"/>
      <c r="G1318" s="40"/>
      <c r="H1318" s="40"/>
      <c r="I1318" s="40"/>
      <c r="J1318" s="40"/>
    </row>
    <row r="1319" spans="1:10" x14ac:dyDescent="0.25">
      <c r="A1319" s="40"/>
      <c r="B1319" s="40"/>
      <c r="C1319" s="40"/>
      <c r="D1319" s="40"/>
      <c r="E1319" s="40"/>
      <c r="F1319" s="40"/>
      <c r="G1319" s="40"/>
      <c r="H1319" s="40"/>
      <c r="I1319" s="40"/>
      <c r="J1319" s="40"/>
    </row>
    <row r="1320" spans="1:10" x14ac:dyDescent="0.25">
      <c r="A1320" s="40"/>
      <c r="B1320" s="40"/>
      <c r="C1320" s="40"/>
      <c r="D1320" s="40"/>
      <c r="E1320" s="40"/>
      <c r="F1320" s="40"/>
      <c r="G1320" s="40"/>
      <c r="H1320" s="40"/>
      <c r="I1320" s="40"/>
      <c r="J1320" s="40"/>
    </row>
    <row r="1321" spans="1:10" x14ac:dyDescent="0.25">
      <c r="A1321" s="40"/>
      <c r="B1321" s="40"/>
      <c r="C1321" s="40"/>
      <c r="D1321" s="40"/>
      <c r="E1321" s="40"/>
      <c r="F1321" s="40"/>
      <c r="G1321" s="40"/>
      <c r="H1321" s="40"/>
      <c r="I1321" s="40"/>
      <c r="J1321" s="40"/>
    </row>
    <row r="1322" spans="1:10" x14ac:dyDescent="0.25">
      <c r="A1322" s="40"/>
      <c r="B1322" s="40"/>
      <c r="C1322" s="40"/>
      <c r="D1322" s="40"/>
      <c r="E1322" s="40"/>
      <c r="F1322" s="40"/>
      <c r="G1322" s="40"/>
      <c r="H1322" s="40"/>
      <c r="I1322" s="40"/>
      <c r="J1322" s="40"/>
    </row>
    <row r="1323" spans="1:10" x14ac:dyDescent="0.25">
      <c r="A1323" s="40"/>
      <c r="B1323" s="40"/>
      <c r="C1323" s="40"/>
      <c r="D1323" s="40"/>
      <c r="E1323" s="40"/>
      <c r="F1323" s="40"/>
      <c r="G1323" s="40"/>
      <c r="H1323" s="40"/>
      <c r="I1323" s="40"/>
      <c r="J1323" s="40"/>
    </row>
    <row r="1324" spans="1:10" x14ac:dyDescent="0.25">
      <c r="A1324" s="40"/>
      <c r="B1324" s="40"/>
      <c r="C1324" s="40"/>
      <c r="D1324" s="40"/>
      <c r="E1324" s="40"/>
      <c r="F1324" s="40"/>
      <c r="G1324" s="40"/>
      <c r="H1324" s="40"/>
      <c r="I1324" s="40"/>
      <c r="J1324" s="40"/>
    </row>
    <row r="1325" spans="1:10" x14ac:dyDescent="0.25">
      <c r="A1325" s="40"/>
      <c r="B1325" s="40"/>
      <c r="C1325" s="40"/>
      <c r="D1325" s="40"/>
      <c r="E1325" s="40"/>
      <c r="F1325" s="40"/>
      <c r="G1325" s="40"/>
      <c r="H1325" s="40"/>
      <c r="I1325" s="40"/>
      <c r="J1325" s="40"/>
    </row>
    <row r="1326" spans="1:10" x14ac:dyDescent="0.25">
      <c r="A1326" s="40"/>
      <c r="B1326" s="40"/>
      <c r="C1326" s="40"/>
      <c r="D1326" s="40"/>
      <c r="E1326" s="40"/>
      <c r="F1326" s="40"/>
      <c r="G1326" s="40"/>
      <c r="H1326" s="40"/>
      <c r="I1326" s="40"/>
      <c r="J1326" s="40"/>
    </row>
    <row r="1327" spans="1:10" x14ac:dyDescent="0.25">
      <c r="A1327" s="40"/>
      <c r="B1327" s="40"/>
      <c r="C1327" s="40"/>
      <c r="D1327" s="40"/>
      <c r="E1327" s="40"/>
      <c r="F1327" s="40"/>
      <c r="G1327" s="40"/>
      <c r="H1327" s="40"/>
      <c r="I1327" s="40"/>
      <c r="J1327" s="40"/>
    </row>
    <row r="1328" spans="1:10" x14ac:dyDescent="0.25">
      <c r="A1328" s="40"/>
      <c r="B1328" s="40"/>
      <c r="C1328" s="40"/>
      <c r="D1328" s="40"/>
      <c r="E1328" s="40"/>
      <c r="F1328" s="40"/>
      <c r="G1328" s="40"/>
      <c r="H1328" s="40"/>
      <c r="I1328" s="40"/>
      <c r="J1328" s="40"/>
    </row>
    <row r="1329" spans="1:10" x14ac:dyDescent="0.25">
      <c r="A1329" s="40"/>
      <c r="B1329" s="40"/>
      <c r="C1329" s="40"/>
      <c r="D1329" s="40"/>
      <c r="E1329" s="40"/>
      <c r="F1329" s="40"/>
      <c r="G1329" s="40"/>
      <c r="H1329" s="40"/>
      <c r="I1329" s="40"/>
      <c r="J1329" s="40"/>
    </row>
    <row r="1330" spans="1:10" x14ac:dyDescent="0.25">
      <c r="A1330" s="40"/>
      <c r="B1330" s="40"/>
      <c r="C1330" s="40"/>
      <c r="D1330" s="40"/>
      <c r="E1330" s="40"/>
      <c r="F1330" s="40"/>
      <c r="G1330" s="40"/>
      <c r="H1330" s="40"/>
      <c r="I1330" s="40"/>
      <c r="J1330" s="40"/>
    </row>
    <row r="1331" spans="1:10" x14ac:dyDescent="0.25">
      <c r="A1331" s="40"/>
      <c r="B1331" s="40"/>
      <c r="C1331" s="40"/>
      <c r="D1331" s="40"/>
      <c r="E1331" s="40"/>
      <c r="F1331" s="40"/>
      <c r="G1331" s="40"/>
      <c r="H1331" s="40"/>
      <c r="I1331" s="40"/>
      <c r="J1331" s="40"/>
    </row>
    <row r="1332" spans="1:10" x14ac:dyDescent="0.25">
      <c r="A1332" s="40"/>
      <c r="B1332" s="40"/>
      <c r="C1332" s="40"/>
      <c r="D1332" s="40"/>
      <c r="E1332" s="40"/>
      <c r="F1332" s="40"/>
      <c r="G1332" s="40"/>
      <c r="H1332" s="40"/>
      <c r="I1332" s="40"/>
      <c r="J1332" s="40"/>
    </row>
    <row r="1333" spans="1:10" x14ac:dyDescent="0.25">
      <c r="A1333" s="40"/>
      <c r="B1333" s="40"/>
      <c r="C1333" s="40"/>
      <c r="D1333" s="40"/>
      <c r="E1333" s="40"/>
      <c r="F1333" s="40"/>
      <c r="G1333" s="40"/>
      <c r="H1333" s="40"/>
      <c r="I1333" s="40"/>
      <c r="J1333" s="40"/>
    </row>
    <row r="1334" spans="1:10" x14ac:dyDescent="0.25">
      <c r="A1334" s="40"/>
      <c r="B1334" s="40"/>
      <c r="C1334" s="40"/>
      <c r="D1334" s="40"/>
      <c r="E1334" s="40"/>
      <c r="F1334" s="40"/>
      <c r="G1334" s="40"/>
      <c r="H1334" s="40"/>
      <c r="I1334" s="40"/>
      <c r="J1334" s="40"/>
    </row>
    <row r="1335" spans="1:10" x14ac:dyDescent="0.25">
      <c r="A1335" s="40"/>
      <c r="B1335" s="40"/>
      <c r="C1335" s="40"/>
      <c r="D1335" s="40"/>
      <c r="E1335" s="40"/>
      <c r="F1335" s="40"/>
      <c r="G1335" s="40"/>
      <c r="H1335" s="40"/>
      <c r="I1335" s="40"/>
      <c r="J1335" s="40"/>
    </row>
    <row r="1336" spans="1:10" x14ac:dyDescent="0.25">
      <c r="A1336" s="40"/>
      <c r="B1336" s="40"/>
      <c r="C1336" s="40"/>
      <c r="D1336" s="40"/>
      <c r="E1336" s="40"/>
      <c r="F1336" s="40"/>
      <c r="G1336" s="40"/>
      <c r="H1336" s="40"/>
      <c r="I1336" s="40"/>
      <c r="J1336" s="40"/>
    </row>
    <row r="1337" spans="1:10" x14ac:dyDescent="0.25">
      <c r="A1337" s="40"/>
      <c r="B1337" s="40"/>
      <c r="C1337" s="40"/>
      <c r="D1337" s="40"/>
      <c r="E1337" s="40"/>
      <c r="F1337" s="40"/>
      <c r="G1337" s="40"/>
      <c r="H1337" s="40"/>
      <c r="I1337" s="40"/>
      <c r="J1337" s="40"/>
    </row>
    <row r="1338" spans="1:10" x14ac:dyDescent="0.25">
      <c r="A1338" s="40"/>
      <c r="B1338" s="40"/>
      <c r="C1338" s="40"/>
      <c r="D1338" s="40"/>
      <c r="E1338" s="40"/>
      <c r="F1338" s="40"/>
      <c r="G1338" s="40"/>
      <c r="H1338" s="40"/>
      <c r="I1338" s="40"/>
      <c r="J1338" s="40"/>
    </row>
    <row r="1339" spans="1:10" x14ac:dyDescent="0.25">
      <c r="A1339" s="40"/>
      <c r="B1339" s="40"/>
      <c r="C1339" s="40"/>
      <c r="D1339" s="40"/>
      <c r="E1339" s="40"/>
      <c r="F1339" s="40"/>
      <c r="G1339" s="40"/>
      <c r="H1339" s="40"/>
      <c r="I1339" s="40"/>
      <c r="J1339" s="40"/>
    </row>
    <row r="1340" spans="1:10" x14ac:dyDescent="0.25">
      <c r="A1340" s="40"/>
      <c r="B1340" s="40"/>
      <c r="C1340" s="40"/>
      <c r="D1340" s="40"/>
      <c r="E1340" s="40"/>
      <c r="F1340" s="40"/>
      <c r="G1340" s="40"/>
      <c r="H1340" s="40"/>
      <c r="I1340" s="40"/>
      <c r="J1340" s="40"/>
    </row>
    <row r="1341" spans="1:10" x14ac:dyDescent="0.25">
      <c r="A1341" s="40"/>
      <c r="B1341" s="40"/>
      <c r="C1341" s="40"/>
      <c r="D1341" s="40"/>
      <c r="E1341" s="40"/>
      <c r="F1341" s="40"/>
      <c r="G1341" s="40"/>
      <c r="H1341" s="40"/>
      <c r="I1341" s="40"/>
      <c r="J1341" s="40"/>
    </row>
    <row r="1342" spans="1:10" x14ac:dyDescent="0.25">
      <c r="A1342" s="40"/>
      <c r="B1342" s="40"/>
      <c r="C1342" s="40"/>
      <c r="D1342" s="40"/>
      <c r="E1342" s="40"/>
      <c r="F1342" s="40"/>
      <c r="G1342" s="40"/>
      <c r="H1342" s="40"/>
      <c r="I1342" s="40"/>
      <c r="J1342" s="40"/>
    </row>
    <row r="1343" spans="1:10" x14ac:dyDescent="0.25">
      <c r="A1343" s="40"/>
      <c r="B1343" s="40"/>
      <c r="C1343" s="40"/>
      <c r="D1343" s="40"/>
      <c r="E1343" s="40"/>
      <c r="F1343" s="40"/>
      <c r="G1343" s="40"/>
      <c r="H1343" s="40"/>
      <c r="I1343" s="40"/>
      <c r="J1343" s="40"/>
    </row>
    <row r="1344" spans="1:10" x14ac:dyDescent="0.25">
      <c r="A1344" s="40"/>
      <c r="B1344" s="40"/>
      <c r="C1344" s="40"/>
      <c r="D1344" s="40"/>
      <c r="E1344" s="40"/>
      <c r="F1344" s="40"/>
      <c r="G1344" s="40"/>
      <c r="H1344" s="40"/>
      <c r="I1344" s="40"/>
      <c r="J1344" s="40"/>
    </row>
    <row r="1345" spans="1:10" x14ac:dyDescent="0.25">
      <c r="A1345" s="40"/>
      <c r="B1345" s="40"/>
      <c r="C1345" s="40"/>
      <c r="D1345" s="40"/>
      <c r="E1345" s="40"/>
      <c r="F1345" s="40"/>
      <c r="G1345" s="40"/>
      <c r="H1345" s="40"/>
      <c r="I1345" s="40"/>
      <c r="J1345" s="40"/>
    </row>
    <row r="1346" spans="1:10" x14ac:dyDescent="0.25">
      <c r="A1346" s="40"/>
      <c r="B1346" s="40"/>
      <c r="C1346" s="40"/>
      <c r="D1346" s="40"/>
      <c r="E1346" s="40"/>
      <c r="F1346" s="40"/>
      <c r="G1346" s="40"/>
      <c r="H1346" s="40"/>
      <c r="I1346" s="40"/>
      <c r="J1346" s="40"/>
    </row>
    <row r="1347" spans="1:10" x14ac:dyDescent="0.25">
      <c r="A1347" s="40"/>
      <c r="B1347" s="40"/>
      <c r="C1347" s="40"/>
      <c r="D1347" s="40"/>
      <c r="E1347" s="40"/>
      <c r="F1347" s="40"/>
      <c r="G1347" s="40"/>
      <c r="H1347" s="40"/>
      <c r="I1347" s="40"/>
      <c r="J1347" s="40"/>
    </row>
    <row r="1348" spans="1:10" x14ac:dyDescent="0.25">
      <c r="A1348" s="40"/>
      <c r="B1348" s="40"/>
      <c r="C1348" s="40"/>
      <c r="D1348" s="40"/>
      <c r="E1348" s="40"/>
      <c r="F1348" s="40"/>
      <c r="G1348" s="40"/>
      <c r="H1348" s="40"/>
      <c r="I1348" s="40"/>
      <c r="J1348" s="40"/>
    </row>
    <row r="1349" spans="1:10" x14ac:dyDescent="0.25">
      <c r="A1349" s="40"/>
      <c r="B1349" s="40"/>
      <c r="C1349" s="40"/>
      <c r="D1349" s="40"/>
      <c r="E1349" s="40"/>
      <c r="F1349" s="40"/>
      <c r="G1349" s="40"/>
      <c r="H1349" s="40"/>
      <c r="I1349" s="40"/>
      <c r="J1349" s="40"/>
    </row>
    <row r="1350" spans="1:10" x14ac:dyDescent="0.25">
      <c r="A1350" s="40"/>
      <c r="B1350" s="40"/>
      <c r="C1350" s="40"/>
      <c r="D1350" s="40"/>
      <c r="E1350" s="40"/>
      <c r="F1350" s="40"/>
      <c r="G1350" s="40"/>
      <c r="H1350" s="40"/>
      <c r="I1350" s="40"/>
      <c r="J1350" s="40"/>
    </row>
    <row r="1351" spans="1:10" x14ac:dyDescent="0.25">
      <c r="A1351" s="40"/>
      <c r="B1351" s="40"/>
      <c r="C1351" s="40"/>
      <c r="D1351" s="40"/>
      <c r="E1351" s="40"/>
      <c r="F1351" s="40"/>
      <c r="G1351" s="40"/>
      <c r="H1351" s="40"/>
      <c r="I1351" s="40"/>
      <c r="J1351" s="40"/>
    </row>
    <row r="1352" spans="1:10" x14ac:dyDescent="0.25">
      <c r="A1352" s="40"/>
      <c r="B1352" s="40"/>
      <c r="C1352" s="40"/>
      <c r="D1352" s="40"/>
      <c r="E1352" s="40"/>
      <c r="F1352" s="40"/>
      <c r="G1352" s="40"/>
      <c r="H1352" s="40"/>
      <c r="I1352" s="40"/>
      <c r="J1352" s="40"/>
    </row>
    <row r="1353" spans="1:10" x14ac:dyDescent="0.25">
      <c r="A1353" s="40"/>
      <c r="B1353" s="40"/>
      <c r="C1353" s="40"/>
      <c r="D1353" s="40"/>
      <c r="E1353" s="40"/>
      <c r="F1353" s="40"/>
      <c r="G1353" s="40"/>
      <c r="H1353" s="40"/>
      <c r="I1353" s="40"/>
      <c r="J1353" s="40"/>
    </row>
    <row r="1354" spans="1:10" x14ac:dyDescent="0.25">
      <c r="A1354" s="40"/>
      <c r="B1354" s="40"/>
      <c r="C1354" s="40"/>
      <c r="D1354" s="40"/>
      <c r="E1354" s="40"/>
      <c r="F1354" s="40"/>
      <c r="G1354" s="40"/>
      <c r="H1354" s="40"/>
      <c r="I1354" s="40"/>
      <c r="J1354" s="40"/>
    </row>
    <row r="1355" spans="1:10" x14ac:dyDescent="0.25">
      <c r="A1355" s="40"/>
      <c r="B1355" s="40"/>
      <c r="C1355" s="40"/>
      <c r="D1355" s="40"/>
      <c r="E1355" s="40"/>
      <c r="F1355" s="40"/>
      <c r="G1355" s="40"/>
      <c r="H1355" s="40"/>
      <c r="I1355" s="40"/>
      <c r="J1355" s="40"/>
    </row>
    <row r="1356" spans="1:10" x14ac:dyDescent="0.25">
      <c r="A1356" s="40"/>
      <c r="B1356" s="40"/>
      <c r="C1356" s="40"/>
      <c r="D1356" s="40"/>
      <c r="E1356" s="40"/>
      <c r="F1356" s="40"/>
      <c r="G1356" s="40"/>
      <c r="H1356" s="40"/>
      <c r="I1356" s="40"/>
      <c r="J1356" s="40"/>
    </row>
    <row r="1357" spans="1:10" x14ac:dyDescent="0.25">
      <c r="A1357" s="40"/>
      <c r="B1357" s="40"/>
      <c r="C1357" s="40"/>
      <c r="D1357" s="40"/>
      <c r="E1357" s="40"/>
      <c r="F1357" s="40"/>
      <c r="G1357" s="40"/>
      <c r="H1357" s="40"/>
      <c r="I1357" s="40"/>
      <c r="J1357" s="40"/>
    </row>
    <row r="1358" spans="1:10" x14ac:dyDescent="0.25">
      <c r="A1358" s="40"/>
      <c r="B1358" s="40"/>
      <c r="C1358" s="40"/>
      <c r="D1358" s="40"/>
      <c r="E1358" s="40"/>
      <c r="F1358" s="40"/>
      <c r="G1358" s="40"/>
      <c r="H1358" s="40"/>
      <c r="I1358" s="40"/>
      <c r="J1358" s="40"/>
    </row>
    <row r="1359" spans="1:10" x14ac:dyDescent="0.25">
      <c r="A1359" s="40"/>
      <c r="B1359" s="40"/>
      <c r="C1359" s="40"/>
      <c r="D1359" s="40"/>
      <c r="E1359" s="40"/>
      <c r="F1359" s="40"/>
      <c r="G1359" s="40"/>
      <c r="H1359" s="40"/>
      <c r="I1359" s="40"/>
      <c r="J1359" s="40"/>
    </row>
    <row r="1360" spans="1:10" x14ac:dyDescent="0.25">
      <c r="A1360" s="40"/>
      <c r="B1360" s="40"/>
      <c r="C1360" s="40"/>
      <c r="D1360" s="40"/>
      <c r="E1360" s="40"/>
      <c r="F1360" s="40"/>
      <c r="G1360" s="40"/>
      <c r="H1360" s="40"/>
      <c r="I1360" s="40"/>
      <c r="J1360" s="40"/>
    </row>
    <row r="1361" spans="1:10" x14ac:dyDescent="0.25">
      <c r="A1361" s="40"/>
      <c r="B1361" s="40"/>
      <c r="C1361" s="40"/>
      <c r="D1361" s="40"/>
      <c r="E1361" s="40"/>
      <c r="F1361" s="40"/>
      <c r="G1361" s="40"/>
      <c r="H1361" s="40"/>
      <c r="I1361" s="40"/>
      <c r="J1361" s="40"/>
    </row>
    <row r="1362" spans="1:10" x14ac:dyDescent="0.25">
      <c r="A1362" s="40"/>
      <c r="B1362" s="40"/>
      <c r="C1362" s="40"/>
      <c r="D1362" s="40"/>
      <c r="E1362" s="40"/>
      <c r="F1362" s="40"/>
      <c r="G1362" s="40"/>
      <c r="H1362" s="40"/>
      <c r="I1362" s="40"/>
      <c r="J1362" s="40"/>
    </row>
    <row r="1363" spans="1:10" x14ac:dyDescent="0.25">
      <c r="A1363" s="40"/>
      <c r="B1363" s="40"/>
      <c r="C1363" s="40"/>
      <c r="D1363" s="40"/>
      <c r="E1363" s="40"/>
      <c r="F1363" s="40"/>
      <c r="G1363" s="40"/>
      <c r="H1363" s="40"/>
      <c r="I1363" s="40"/>
      <c r="J1363" s="40"/>
    </row>
    <row r="1364" spans="1:10" x14ac:dyDescent="0.25">
      <c r="A1364" s="40"/>
      <c r="B1364" s="40"/>
      <c r="C1364" s="40"/>
      <c r="D1364" s="40"/>
      <c r="E1364" s="40"/>
      <c r="F1364" s="40"/>
      <c r="G1364" s="40"/>
      <c r="H1364" s="40"/>
      <c r="I1364" s="40"/>
      <c r="J1364" s="40"/>
    </row>
    <row r="1365" spans="1:10" x14ac:dyDescent="0.25">
      <c r="A1365" s="40"/>
      <c r="B1365" s="40"/>
      <c r="C1365" s="40"/>
      <c r="D1365" s="40"/>
      <c r="E1365" s="40"/>
      <c r="F1365" s="40"/>
      <c r="G1365" s="40"/>
      <c r="H1365" s="40"/>
      <c r="I1365" s="40"/>
      <c r="J1365" s="40"/>
    </row>
    <row r="1366" spans="1:10" x14ac:dyDescent="0.25">
      <c r="A1366" s="40"/>
      <c r="B1366" s="40"/>
      <c r="C1366" s="40"/>
      <c r="D1366" s="40"/>
      <c r="E1366" s="40"/>
      <c r="F1366" s="40"/>
      <c r="G1366" s="40"/>
      <c r="H1366" s="40"/>
      <c r="I1366" s="40"/>
      <c r="J1366" s="40"/>
    </row>
    <row r="1367" spans="1:10" x14ac:dyDescent="0.25">
      <c r="A1367" s="40"/>
      <c r="B1367" s="40"/>
      <c r="C1367" s="40"/>
      <c r="D1367" s="40"/>
      <c r="E1367" s="40"/>
      <c r="F1367" s="40"/>
      <c r="G1367" s="40"/>
      <c r="H1367" s="40"/>
      <c r="I1367" s="40"/>
      <c r="J1367" s="40"/>
    </row>
    <row r="1368" spans="1:10" x14ac:dyDescent="0.25">
      <c r="A1368" s="40"/>
      <c r="B1368" s="40"/>
      <c r="C1368" s="40"/>
      <c r="D1368" s="40"/>
      <c r="E1368" s="40"/>
      <c r="F1368" s="40"/>
      <c r="G1368" s="40"/>
      <c r="H1368" s="40"/>
      <c r="I1368" s="40"/>
      <c r="J1368" s="40"/>
    </row>
    <row r="1369" spans="1:10" x14ac:dyDescent="0.25">
      <c r="A1369" s="40"/>
      <c r="B1369" s="40"/>
      <c r="C1369" s="40"/>
      <c r="D1369" s="40"/>
      <c r="E1369" s="40"/>
      <c r="F1369" s="40"/>
      <c r="G1369" s="40"/>
      <c r="H1369" s="40"/>
      <c r="I1369" s="40"/>
      <c r="J1369" s="40"/>
    </row>
    <row r="1370" spans="1:10" x14ac:dyDescent="0.25">
      <c r="A1370" s="40"/>
      <c r="B1370" s="40"/>
      <c r="C1370" s="40"/>
      <c r="D1370" s="40"/>
      <c r="E1370" s="40"/>
      <c r="F1370" s="40"/>
      <c r="G1370" s="40"/>
      <c r="H1370" s="40"/>
      <c r="I1370" s="40"/>
      <c r="J1370" s="40"/>
    </row>
    <row r="1371" spans="1:10" x14ac:dyDescent="0.25">
      <c r="A1371" s="40"/>
      <c r="B1371" s="40"/>
      <c r="C1371" s="40"/>
      <c r="D1371" s="40"/>
      <c r="E1371" s="40"/>
      <c r="F1371" s="40"/>
      <c r="G1371" s="40"/>
      <c r="H1371" s="40"/>
      <c r="I1371" s="40"/>
      <c r="J1371" s="40"/>
    </row>
    <row r="1372" spans="1:10" x14ac:dyDescent="0.25">
      <c r="A1372" s="40"/>
      <c r="B1372" s="40"/>
      <c r="C1372" s="40"/>
      <c r="D1372" s="40"/>
      <c r="E1372" s="40"/>
      <c r="F1372" s="40"/>
      <c r="G1372" s="40"/>
      <c r="H1372" s="40"/>
      <c r="I1372" s="40"/>
      <c r="J1372" s="40"/>
    </row>
    <row r="1373" spans="1:10" x14ac:dyDescent="0.25">
      <c r="A1373" s="40"/>
      <c r="B1373" s="40"/>
      <c r="C1373" s="40"/>
      <c r="D1373" s="40"/>
      <c r="E1373" s="40"/>
      <c r="F1373" s="40"/>
      <c r="G1373" s="40"/>
      <c r="H1373" s="40"/>
      <c r="I1373" s="40"/>
      <c r="J1373" s="40"/>
    </row>
    <row r="1374" spans="1:10" x14ac:dyDescent="0.25">
      <c r="A1374" s="40"/>
      <c r="B1374" s="40"/>
      <c r="C1374" s="40"/>
      <c r="D1374" s="40"/>
      <c r="E1374" s="40"/>
      <c r="F1374" s="40"/>
      <c r="G1374" s="40"/>
      <c r="H1374" s="40"/>
      <c r="I1374" s="40"/>
      <c r="J1374" s="40"/>
    </row>
    <row r="1375" spans="1:10" x14ac:dyDescent="0.25">
      <c r="A1375" s="40"/>
      <c r="B1375" s="40"/>
      <c r="C1375" s="40"/>
      <c r="D1375" s="40"/>
      <c r="E1375" s="40"/>
      <c r="F1375" s="40"/>
      <c r="G1375" s="40"/>
      <c r="H1375" s="40"/>
      <c r="I1375" s="40"/>
      <c r="J1375" s="40"/>
    </row>
    <row r="1376" spans="1:10" x14ac:dyDescent="0.25">
      <c r="A1376" s="40"/>
      <c r="B1376" s="40"/>
      <c r="C1376" s="40"/>
      <c r="D1376" s="40"/>
      <c r="E1376" s="40"/>
      <c r="F1376" s="40"/>
      <c r="G1376" s="40"/>
      <c r="H1376" s="40"/>
      <c r="I1376" s="40"/>
      <c r="J1376" s="40"/>
    </row>
    <row r="1377" spans="1:10" x14ac:dyDescent="0.25">
      <c r="A1377" s="40"/>
      <c r="B1377" s="40"/>
      <c r="C1377" s="40"/>
      <c r="D1377" s="40"/>
      <c r="E1377" s="40"/>
      <c r="F1377" s="40"/>
      <c r="G1377" s="40"/>
      <c r="H1377" s="40"/>
      <c r="I1377" s="40"/>
      <c r="J1377" s="40"/>
    </row>
    <row r="1378" spans="1:10" x14ac:dyDescent="0.25">
      <c r="A1378" s="40"/>
      <c r="B1378" s="40"/>
      <c r="C1378" s="40"/>
      <c r="D1378" s="40"/>
      <c r="E1378" s="40"/>
      <c r="F1378" s="40"/>
      <c r="G1378" s="40"/>
      <c r="H1378" s="40"/>
      <c r="I1378" s="40"/>
      <c r="J1378" s="40"/>
    </row>
    <row r="1379" spans="1:10" x14ac:dyDescent="0.25">
      <c r="A1379" s="40"/>
      <c r="B1379" s="40"/>
      <c r="C1379" s="40"/>
      <c r="D1379" s="40"/>
      <c r="E1379" s="40"/>
      <c r="F1379" s="40"/>
      <c r="G1379" s="40"/>
      <c r="H1379" s="40"/>
      <c r="I1379" s="40"/>
      <c r="J1379" s="40"/>
    </row>
    <row r="1380" spans="1:10" x14ac:dyDescent="0.25">
      <c r="A1380" s="40"/>
      <c r="B1380" s="40"/>
      <c r="C1380" s="40"/>
      <c r="D1380" s="40"/>
      <c r="E1380" s="40"/>
      <c r="F1380" s="40"/>
      <c r="G1380" s="40"/>
      <c r="H1380" s="40"/>
      <c r="I1380" s="40"/>
      <c r="J1380" s="40"/>
    </row>
    <row r="1381" spans="1:10" x14ac:dyDescent="0.25">
      <c r="A1381" s="40"/>
      <c r="B1381" s="40"/>
      <c r="C1381" s="40"/>
      <c r="D1381" s="40"/>
      <c r="E1381" s="40"/>
      <c r="F1381" s="40"/>
      <c r="G1381" s="40"/>
      <c r="H1381" s="40"/>
      <c r="I1381" s="40"/>
      <c r="J1381" s="40"/>
    </row>
    <row r="1382" spans="1:10" x14ac:dyDescent="0.25">
      <c r="A1382" s="40"/>
      <c r="B1382" s="40"/>
      <c r="C1382" s="40"/>
      <c r="D1382" s="40"/>
      <c r="E1382" s="40"/>
      <c r="F1382" s="40"/>
      <c r="G1382" s="40"/>
      <c r="H1382" s="40"/>
      <c r="I1382" s="40"/>
      <c r="J1382" s="40"/>
    </row>
    <row r="1383" spans="1:10" x14ac:dyDescent="0.25">
      <c r="A1383" s="40"/>
      <c r="B1383" s="40"/>
      <c r="C1383" s="40"/>
      <c r="D1383" s="40"/>
      <c r="E1383" s="40"/>
      <c r="F1383" s="40"/>
      <c r="G1383" s="40"/>
      <c r="H1383" s="40"/>
      <c r="I1383" s="40"/>
      <c r="J1383" s="40"/>
    </row>
    <row r="1384" spans="1:10" x14ac:dyDescent="0.25">
      <c r="A1384" s="40"/>
      <c r="B1384" s="40"/>
      <c r="C1384" s="40"/>
      <c r="D1384" s="40"/>
      <c r="E1384" s="40"/>
      <c r="F1384" s="40"/>
      <c r="G1384" s="40"/>
      <c r="H1384" s="40"/>
      <c r="I1384" s="40"/>
      <c r="J1384" s="40"/>
    </row>
    <row r="1385" spans="1:10" x14ac:dyDescent="0.25">
      <c r="A1385" s="40"/>
      <c r="B1385" s="40"/>
      <c r="C1385" s="40"/>
      <c r="D1385" s="40"/>
      <c r="E1385" s="40"/>
      <c r="F1385" s="40"/>
      <c r="G1385" s="40"/>
      <c r="H1385" s="40"/>
      <c r="I1385" s="40"/>
      <c r="J1385" s="40"/>
    </row>
    <row r="1386" spans="1:10" x14ac:dyDescent="0.25">
      <c r="A1386" s="40"/>
      <c r="B1386" s="40"/>
      <c r="C1386" s="40"/>
      <c r="D1386" s="40"/>
      <c r="E1386" s="40"/>
      <c r="F1386" s="40"/>
      <c r="G1386" s="40"/>
      <c r="H1386" s="40"/>
      <c r="I1386" s="40"/>
      <c r="J1386" s="40"/>
    </row>
    <row r="1387" spans="1:10" x14ac:dyDescent="0.25">
      <c r="A1387" s="40"/>
      <c r="B1387" s="40"/>
      <c r="C1387" s="40"/>
      <c r="D1387" s="40"/>
      <c r="E1387" s="40"/>
      <c r="F1387" s="40"/>
      <c r="G1387" s="40"/>
      <c r="H1387" s="40"/>
      <c r="I1387" s="40"/>
      <c r="J1387" s="40"/>
    </row>
    <row r="1388" spans="1:10" x14ac:dyDescent="0.25">
      <c r="A1388" s="40"/>
      <c r="B1388" s="40"/>
      <c r="C1388" s="40"/>
      <c r="D1388" s="40"/>
      <c r="E1388" s="40"/>
      <c r="F1388" s="40"/>
      <c r="G1388" s="40"/>
      <c r="H1388" s="40"/>
      <c r="I1388" s="40"/>
      <c r="J1388" s="40"/>
    </row>
    <row r="1389" spans="1:10" x14ac:dyDescent="0.25">
      <c r="A1389" s="40"/>
      <c r="B1389" s="40"/>
      <c r="C1389" s="40"/>
      <c r="D1389" s="40"/>
      <c r="E1389" s="40"/>
      <c r="F1389" s="40"/>
      <c r="G1389" s="40"/>
      <c r="H1389" s="40"/>
      <c r="I1389" s="40"/>
      <c r="J1389" s="40"/>
    </row>
    <row r="1390" spans="1:10" x14ac:dyDescent="0.25">
      <c r="A1390" s="40"/>
      <c r="B1390" s="40"/>
      <c r="C1390" s="40"/>
      <c r="D1390" s="40"/>
      <c r="E1390" s="40"/>
      <c r="F1390" s="40"/>
      <c r="G1390" s="40"/>
      <c r="H1390" s="40"/>
      <c r="I1390" s="40"/>
      <c r="J1390" s="40"/>
    </row>
    <row r="1391" spans="1:10" x14ac:dyDescent="0.25">
      <c r="A1391" s="40"/>
      <c r="B1391" s="40"/>
      <c r="C1391" s="40"/>
      <c r="D1391" s="40"/>
      <c r="E1391" s="40"/>
      <c r="F1391" s="40"/>
      <c r="G1391" s="40"/>
      <c r="H1391" s="40"/>
      <c r="I1391" s="40"/>
      <c r="J1391" s="40"/>
    </row>
    <row r="1392" spans="1:10" x14ac:dyDescent="0.25">
      <c r="A1392" s="40"/>
      <c r="B1392" s="40"/>
      <c r="C1392" s="40"/>
      <c r="D1392" s="40"/>
      <c r="E1392" s="40"/>
      <c r="F1392" s="40"/>
      <c r="G1392" s="40"/>
      <c r="H1392" s="40"/>
      <c r="I1392" s="40"/>
      <c r="J1392" s="40"/>
    </row>
    <row r="1393" spans="1:10" x14ac:dyDescent="0.25">
      <c r="A1393" s="40"/>
      <c r="B1393" s="40"/>
      <c r="C1393" s="40"/>
      <c r="D1393" s="40"/>
      <c r="E1393" s="40"/>
      <c r="F1393" s="40"/>
      <c r="G1393" s="40"/>
      <c r="H1393" s="40"/>
      <c r="I1393" s="40"/>
      <c r="J1393" s="40"/>
    </row>
    <row r="1394" spans="1:10" x14ac:dyDescent="0.25">
      <c r="A1394" s="40"/>
      <c r="B1394" s="40"/>
      <c r="C1394" s="40"/>
      <c r="D1394" s="40"/>
      <c r="E1394" s="40"/>
      <c r="F1394" s="40"/>
      <c r="G1394" s="40"/>
      <c r="H1394" s="40"/>
      <c r="I1394" s="40"/>
      <c r="J1394" s="40"/>
    </row>
    <row r="1395" spans="1:10" x14ac:dyDescent="0.25">
      <c r="A1395" s="40"/>
      <c r="B1395" s="40"/>
      <c r="C1395" s="40"/>
      <c r="D1395" s="40"/>
      <c r="E1395" s="40"/>
      <c r="F1395" s="40"/>
      <c r="G1395" s="40"/>
      <c r="H1395" s="40"/>
      <c r="I1395" s="40"/>
      <c r="J1395" s="40"/>
    </row>
    <row r="1396" spans="1:10" x14ac:dyDescent="0.25">
      <c r="A1396" s="40"/>
      <c r="B1396" s="40"/>
      <c r="C1396" s="40"/>
      <c r="D1396" s="40"/>
      <c r="E1396" s="40"/>
      <c r="F1396" s="40"/>
      <c r="G1396" s="40"/>
      <c r="H1396" s="40"/>
      <c r="I1396" s="40"/>
      <c r="J1396" s="40"/>
    </row>
    <row r="1397" spans="1:10" x14ac:dyDescent="0.25">
      <c r="A1397" s="40"/>
      <c r="B1397" s="40"/>
      <c r="C1397" s="40"/>
      <c r="D1397" s="40"/>
      <c r="E1397" s="40"/>
      <c r="F1397" s="40"/>
      <c r="G1397" s="40"/>
      <c r="H1397" s="40"/>
      <c r="I1397" s="40"/>
      <c r="J1397" s="40"/>
    </row>
    <row r="1398" spans="1:10" x14ac:dyDescent="0.25">
      <c r="A1398" s="40"/>
      <c r="B1398" s="40"/>
      <c r="C1398" s="40"/>
      <c r="D1398" s="40"/>
      <c r="E1398" s="40"/>
      <c r="F1398" s="40"/>
      <c r="G1398" s="40"/>
      <c r="H1398" s="40"/>
      <c r="I1398" s="40"/>
      <c r="J1398" s="40"/>
    </row>
    <row r="1399" spans="1:10" x14ac:dyDescent="0.25">
      <c r="A1399" s="40"/>
      <c r="B1399" s="40"/>
      <c r="C1399" s="40"/>
      <c r="D1399" s="40"/>
      <c r="E1399" s="40"/>
      <c r="F1399" s="40"/>
      <c r="G1399" s="40"/>
      <c r="H1399" s="40"/>
      <c r="I1399" s="40"/>
      <c r="J1399" s="40"/>
    </row>
    <row r="1400" spans="1:10" x14ac:dyDescent="0.25">
      <c r="A1400" s="40"/>
      <c r="B1400" s="40"/>
      <c r="C1400" s="40"/>
      <c r="D1400" s="40"/>
      <c r="E1400" s="40"/>
      <c r="F1400" s="40"/>
      <c r="G1400" s="40"/>
      <c r="H1400" s="40"/>
      <c r="I1400" s="40"/>
      <c r="J1400" s="40"/>
    </row>
    <row r="1401" spans="1:10" x14ac:dyDescent="0.25">
      <c r="A1401" s="40"/>
      <c r="B1401" s="40"/>
      <c r="C1401" s="40"/>
      <c r="D1401" s="40"/>
      <c r="E1401" s="40"/>
      <c r="F1401" s="40"/>
      <c r="G1401" s="40"/>
      <c r="H1401" s="40"/>
      <c r="I1401" s="40"/>
      <c r="J1401" s="40"/>
    </row>
    <row r="1402" spans="1:10" x14ac:dyDescent="0.25">
      <c r="A1402" s="40"/>
      <c r="B1402" s="40"/>
      <c r="C1402" s="40"/>
      <c r="D1402" s="40"/>
      <c r="E1402" s="40"/>
      <c r="F1402" s="40"/>
      <c r="G1402" s="40"/>
      <c r="H1402" s="40"/>
      <c r="I1402" s="40"/>
      <c r="J1402" s="40"/>
    </row>
    <row r="1403" spans="1:10" x14ac:dyDescent="0.25">
      <c r="A1403" s="40"/>
      <c r="B1403" s="40"/>
      <c r="C1403" s="40"/>
      <c r="D1403" s="40"/>
      <c r="E1403" s="40"/>
      <c r="F1403" s="40"/>
      <c r="G1403" s="40"/>
      <c r="H1403" s="40"/>
      <c r="I1403" s="40"/>
      <c r="J1403" s="40"/>
    </row>
    <row r="1404" spans="1:10" x14ac:dyDescent="0.25">
      <c r="A1404" s="40"/>
      <c r="B1404" s="40"/>
      <c r="C1404" s="40"/>
      <c r="D1404" s="40"/>
      <c r="E1404" s="40"/>
      <c r="F1404" s="40"/>
      <c r="G1404" s="40"/>
      <c r="H1404" s="40"/>
      <c r="I1404" s="40"/>
      <c r="J1404" s="40"/>
    </row>
    <row r="1405" spans="1:10" x14ac:dyDescent="0.25">
      <c r="A1405" s="40"/>
      <c r="B1405" s="40"/>
      <c r="C1405" s="40"/>
      <c r="D1405" s="40"/>
      <c r="E1405" s="40"/>
      <c r="F1405" s="40"/>
      <c r="G1405" s="40"/>
      <c r="H1405" s="40"/>
      <c r="I1405" s="40"/>
      <c r="J1405" s="40"/>
    </row>
    <row r="1406" spans="1:10" x14ac:dyDescent="0.25">
      <c r="A1406" s="40"/>
      <c r="B1406" s="40"/>
      <c r="C1406" s="40"/>
      <c r="D1406" s="40"/>
      <c r="E1406" s="40"/>
      <c r="F1406" s="40"/>
      <c r="G1406" s="40"/>
      <c r="H1406" s="40"/>
      <c r="I1406" s="40"/>
      <c r="J1406" s="40"/>
    </row>
    <row r="1407" spans="1:10" x14ac:dyDescent="0.25">
      <c r="A1407" s="40"/>
      <c r="B1407" s="40"/>
      <c r="C1407" s="40"/>
      <c r="D1407" s="40"/>
      <c r="E1407" s="40"/>
      <c r="F1407" s="40"/>
      <c r="G1407" s="40"/>
      <c r="H1407" s="40"/>
      <c r="I1407" s="40"/>
      <c r="J1407" s="40"/>
    </row>
    <row r="1408" spans="1:10" x14ac:dyDescent="0.25">
      <c r="A1408" s="40"/>
      <c r="B1408" s="40"/>
      <c r="C1408" s="40"/>
      <c r="D1408" s="40"/>
      <c r="E1408" s="40"/>
      <c r="F1408" s="40"/>
      <c r="G1408" s="40"/>
      <c r="H1408" s="40"/>
      <c r="I1408" s="40"/>
      <c r="J1408" s="40"/>
    </row>
    <row r="1409" spans="1:10" x14ac:dyDescent="0.25">
      <c r="A1409" s="40"/>
      <c r="B1409" s="40"/>
      <c r="C1409" s="40"/>
      <c r="D1409" s="40"/>
      <c r="E1409" s="40"/>
      <c r="F1409" s="40"/>
      <c r="G1409" s="40"/>
      <c r="H1409" s="40"/>
      <c r="I1409" s="40"/>
      <c r="J1409" s="40"/>
    </row>
    <row r="1410" spans="1:10" x14ac:dyDescent="0.25">
      <c r="A1410" s="40"/>
      <c r="B1410" s="40"/>
      <c r="C1410" s="40"/>
      <c r="D1410" s="40"/>
      <c r="E1410" s="40"/>
      <c r="F1410" s="40"/>
      <c r="G1410" s="40"/>
      <c r="H1410" s="40"/>
      <c r="I1410" s="40"/>
      <c r="J1410" s="40"/>
    </row>
    <row r="1411" spans="1:10" x14ac:dyDescent="0.25">
      <c r="A1411" s="40"/>
      <c r="B1411" s="40"/>
      <c r="C1411" s="40"/>
      <c r="D1411" s="40"/>
      <c r="E1411" s="40"/>
      <c r="F1411" s="40"/>
      <c r="G1411" s="40"/>
      <c r="H1411" s="40"/>
      <c r="I1411" s="40"/>
      <c r="J1411" s="40"/>
    </row>
    <row r="1412" spans="1:10" x14ac:dyDescent="0.25">
      <c r="A1412" s="40"/>
      <c r="B1412" s="40"/>
      <c r="C1412" s="40"/>
      <c r="D1412" s="40"/>
      <c r="E1412" s="40"/>
      <c r="F1412" s="40"/>
      <c r="G1412" s="40"/>
      <c r="H1412" s="40"/>
      <c r="I1412" s="40"/>
      <c r="J1412" s="40"/>
    </row>
    <row r="1413" spans="1:10" x14ac:dyDescent="0.25">
      <c r="A1413" s="40"/>
      <c r="B1413" s="40"/>
      <c r="C1413" s="40"/>
      <c r="D1413" s="40"/>
      <c r="E1413" s="40"/>
      <c r="F1413" s="40"/>
      <c r="G1413" s="40"/>
      <c r="H1413" s="40"/>
      <c r="I1413" s="40"/>
      <c r="J1413" s="40"/>
    </row>
    <row r="1414" spans="1:10" x14ac:dyDescent="0.25">
      <c r="A1414" s="40"/>
      <c r="B1414" s="40"/>
      <c r="C1414" s="40"/>
      <c r="D1414" s="40"/>
      <c r="E1414" s="40"/>
      <c r="F1414" s="40"/>
      <c r="G1414" s="40"/>
      <c r="H1414" s="40"/>
      <c r="I1414" s="40"/>
      <c r="J1414" s="40"/>
    </row>
    <row r="1415" spans="1:10" x14ac:dyDescent="0.25">
      <c r="A1415" s="40"/>
      <c r="B1415" s="40"/>
      <c r="C1415" s="40"/>
      <c r="D1415" s="40"/>
      <c r="E1415" s="40"/>
      <c r="F1415" s="40"/>
      <c r="G1415" s="40"/>
      <c r="H1415" s="40"/>
      <c r="I1415" s="40"/>
      <c r="J1415" s="40"/>
    </row>
    <row r="1416" spans="1:10" x14ac:dyDescent="0.25">
      <c r="A1416" s="40"/>
      <c r="B1416" s="40"/>
      <c r="C1416" s="40"/>
      <c r="D1416" s="40"/>
      <c r="E1416" s="40"/>
      <c r="F1416" s="40"/>
      <c r="G1416" s="40"/>
      <c r="H1416" s="40"/>
      <c r="I1416" s="40"/>
      <c r="J1416" s="40"/>
    </row>
    <row r="1417" spans="1:10" x14ac:dyDescent="0.25">
      <c r="A1417" s="40"/>
      <c r="B1417" s="40"/>
      <c r="C1417" s="40"/>
      <c r="D1417" s="40"/>
      <c r="E1417" s="40"/>
      <c r="F1417" s="40"/>
      <c r="G1417" s="40"/>
      <c r="H1417" s="40"/>
      <c r="I1417" s="40"/>
      <c r="J1417" s="40"/>
    </row>
    <row r="1418" spans="1:10" x14ac:dyDescent="0.25">
      <c r="A1418" s="40"/>
      <c r="B1418" s="40"/>
      <c r="C1418" s="40"/>
      <c r="D1418" s="40"/>
      <c r="E1418" s="40"/>
      <c r="F1418" s="40"/>
      <c r="G1418" s="40"/>
      <c r="H1418" s="40"/>
      <c r="I1418" s="40"/>
      <c r="J1418" s="40"/>
    </row>
    <row r="1419" spans="1:10" x14ac:dyDescent="0.25">
      <c r="A1419" s="40"/>
      <c r="B1419" s="40"/>
      <c r="C1419" s="40"/>
      <c r="D1419" s="40"/>
      <c r="E1419" s="40"/>
      <c r="F1419" s="40"/>
      <c r="G1419" s="40"/>
      <c r="H1419" s="40"/>
      <c r="I1419" s="40"/>
      <c r="J1419" s="40"/>
    </row>
    <row r="1420" spans="1:10" x14ac:dyDescent="0.25">
      <c r="A1420" s="40"/>
      <c r="B1420" s="40"/>
      <c r="C1420" s="40"/>
      <c r="D1420" s="40"/>
      <c r="E1420" s="40"/>
      <c r="F1420" s="40"/>
      <c r="G1420" s="40"/>
      <c r="H1420" s="40"/>
      <c r="I1420" s="40"/>
      <c r="J1420" s="40"/>
    </row>
    <row r="1421" spans="1:10" x14ac:dyDescent="0.25">
      <c r="A1421" s="40"/>
      <c r="B1421" s="40"/>
      <c r="C1421" s="40"/>
      <c r="D1421" s="40"/>
      <c r="E1421" s="40"/>
      <c r="F1421" s="40"/>
      <c r="G1421" s="40"/>
      <c r="H1421" s="40"/>
      <c r="I1421" s="40"/>
      <c r="J1421" s="40"/>
    </row>
    <row r="1422" spans="1:10" x14ac:dyDescent="0.25">
      <c r="A1422" s="40"/>
      <c r="B1422" s="40"/>
      <c r="C1422" s="40"/>
      <c r="D1422" s="40"/>
      <c r="E1422" s="40"/>
      <c r="F1422" s="40"/>
      <c r="G1422" s="40"/>
      <c r="H1422" s="40"/>
      <c r="I1422" s="40"/>
      <c r="J1422" s="40"/>
    </row>
    <row r="1423" spans="1:10" x14ac:dyDescent="0.25">
      <c r="A1423" s="40"/>
      <c r="B1423" s="40"/>
      <c r="C1423" s="40"/>
      <c r="D1423" s="40"/>
      <c r="E1423" s="40"/>
      <c r="F1423" s="40"/>
      <c r="G1423" s="40"/>
      <c r="H1423" s="40"/>
      <c r="I1423" s="40"/>
      <c r="J1423" s="40"/>
    </row>
    <row r="1424" spans="1:10" x14ac:dyDescent="0.25">
      <c r="A1424" s="40"/>
      <c r="B1424" s="40"/>
      <c r="C1424" s="40"/>
      <c r="D1424" s="40"/>
      <c r="E1424" s="40"/>
      <c r="F1424" s="40"/>
      <c r="G1424" s="40"/>
      <c r="H1424" s="40"/>
      <c r="I1424" s="40"/>
      <c r="J1424" s="40"/>
    </row>
    <row r="1425" spans="1:10" x14ac:dyDescent="0.25">
      <c r="A1425" s="40"/>
      <c r="B1425" s="40"/>
      <c r="C1425" s="40"/>
      <c r="D1425" s="40"/>
      <c r="E1425" s="40"/>
      <c r="F1425" s="40"/>
      <c r="G1425" s="40"/>
      <c r="H1425" s="40"/>
      <c r="I1425" s="40"/>
      <c r="J1425" s="40"/>
    </row>
    <row r="1426" spans="1:10" x14ac:dyDescent="0.25">
      <c r="A1426" s="40"/>
      <c r="B1426" s="40"/>
      <c r="C1426" s="40"/>
      <c r="D1426" s="40"/>
      <c r="E1426" s="40"/>
      <c r="F1426" s="40"/>
      <c r="G1426" s="40"/>
      <c r="H1426" s="40"/>
      <c r="I1426" s="40"/>
      <c r="J1426" s="40"/>
    </row>
    <row r="1427" spans="1:10" x14ac:dyDescent="0.25">
      <c r="A1427" s="40"/>
      <c r="B1427" s="40"/>
      <c r="C1427" s="40"/>
      <c r="D1427" s="40"/>
      <c r="E1427" s="40"/>
      <c r="F1427" s="40"/>
      <c r="G1427" s="40"/>
      <c r="H1427" s="40"/>
      <c r="I1427" s="40"/>
      <c r="J1427" s="40"/>
    </row>
    <row r="1428" spans="1:10" x14ac:dyDescent="0.25">
      <c r="A1428" s="40"/>
      <c r="B1428" s="40"/>
      <c r="C1428" s="40"/>
      <c r="D1428" s="40"/>
      <c r="E1428" s="40"/>
      <c r="F1428" s="40"/>
      <c r="G1428" s="40"/>
      <c r="H1428" s="40"/>
      <c r="I1428" s="40"/>
      <c r="J1428" s="40"/>
    </row>
    <row r="1429" spans="1:10" x14ac:dyDescent="0.25">
      <c r="A1429" s="40"/>
      <c r="B1429" s="40"/>
      <c r="C1429" s="40"/>
      <c r="D1429" s="40"/>
      <c r="E1429" s="40"/>
      <c r="F1429" s="40"/>
      <c r="G1429" s="40"/>
      <c r="H1429" s="40"/>
      <c r="I1429" s="40"/>
      <c r="J1429" s="40"/>
    </row>
    <row r="1430" spans="1:10" x14ac:dyDescent="0.25">
      <c r="A1430" s="40"/>
      <c r="B1430" s="40"/>
      <c r="C1430" s="40"/>
      <c r="D1430" s="40"/>
      <c r="E1430" s="40"/>
      <c r="F1430" s="40"/>
      <c r="G1430" s="40"/>
      <c r="H1430" s="40"/>
      <c r="I1430" s="40"/>
      <c r="J1430" s="40"/>
    </row>
    <row r="1431" spans="1:10" x14ac:dyDescent="0.25">
      <c r="A1431" s="40"/>
      <c r="B1431" s="40"/>
      <c r="C1431" s="40"/>
      <c r="D1431" s="40"/>
      <c r="E1431" s="40"/>
      <c r="F1431" s="40"/>
      <c r="G1431" s="40"/>
      <c r="H1431" s="40"/>
      <c r="I1431" s="40"/>
      <c r="J1431" s="40"/>
    </row>
    <row r="1432" spans="1:10" x14ac:dyDescent="0.25">
      <c r="A1432" s="40"/>
      <c r="B1432" s="40"/>
      <c r="C1432" s="40"/>
      <c r="D1432" s="40"/>
      <c r="E1432" s="40"/>
      <c r="F1432" s="40"/>
      <c r="G1432" s="40"/>
      <c r="H1432" s="40"/>
      <c r="I1432" s="40"/>
      <c r="J1432" s="40"/>
    </row>
    <row r="1433" spans="1:10" x14ac:dyDescent="0.25">
      <c r="A1433" s="40"/>
      <c r="B1433" s="40"/>
      <c r="C1433" s="40"/>
      <c r="D1433" s="40"/>
      <c r="E1433" s="40"/>
      <c r="F1433" s="40"/>
      <c r="G1433" s="40"/>
      <c r="H1433" s="40"/>
      <c r="I1433" s="40"/>
      <c r="J1433" s="40"/>
    </row>
    <row r="1434" spans="1:10" x14ac:dyDescent="0.25">
      <c r="A1434" s="40"/>
      <c r="B1434" s="40"/>
      <c r="C1434" s="40"/>
      <c r="D1434" s="40"/>
      <c r="E1434" s="40"/>
      <c r="F1434" s="40"/>
      <c r="G1434" s="40"/>
      <c r="H1434" s="40"/>
      <c r="I1434" s="40"/>
      <c r="J1434" s="40"/>
    </row>
    <row r="1435" spans="1:10" x14ac:dyDescent="0.25">
      <c r="A1435" s="40"/>
      <c r="B1435" s="40"/>
      <c r="C1435" s="40"/>
      <c r="D1435" s="40"/>
      <c r="E1435" s="40"/>
      <c r="F1435" s="40"/>
      <c r="G1435" s="40"/>
      <c r="H1435" s="40"/>
      <c r="I1435" s="40"/>
      <c r="J1435" s="40"/>
    </row>
    <row r="1436" spans="1:10" x14ac:dyDescent="0.25">
      <c r="A1436" s="40"/>
      <c r="B1436" s="40"/>
      <c r="C1436" s="40"/>
      <c r="D1436" s="40"/>
      <c r="E1436" s="40"/>
      <c r="F1436" s="40"/>
      <c r="G1436" s="40"/>
      <c r="H1436" s="40"/>
      <c r="I1436" s="40"/>
      <c r="J1436" s="40"/>
    </row>
    <row r="1437" spans="1:10" x14ac:dyDescent="0.25">
      <c r="A1437" s="40"/>
      <c r="B1437" s="40"/>
      <c r="C1437" s="40"/>
      <c r="D1437" s="40"/>
      <c r="E1437" s="40"/>
      <c r="F1437" s="40"/>
      <c r="G1437" s="40"/>
      <c r="H1437" s="40"/>
      <c r="I1437" s="40"/>
      <c r="J1437" s="40"/>
    </row>
    <row r="1438" spans="1:10" x14ac:dyDescent="0.25">
      <c r="A1438" s="40"/>
      <c r="B1438" s="40"/>
      <c r="C1438" s="40"/>
      <c r="D1438" s="40"/>
      <c r="E1438" s="40"/>
      <c r="F1438" s="40"/>
      <c r="G1438" s="40"/>
      <c r="H1438" s="40"/>
      <c r="I1438" s="40"/>
      <c r="J1438" s="40"/>
    </row>
    <row r="1439" spans="1:10" x14ac:dyDescent="0.25">
      <c r="A1439" s="40"/>
      <c r="B1439" s="40"/>
      <c r="C1439" s="40"/>
      <c r="D1439" s="40"/>
      <c r="E1439" s="40"/>
      <c r="F1439" s="40"/>
      <c r="G1439" s="40"/>
      <c r="H1439" s="40"/>
      <c r="I1439" s="40"/>
      <c r="J1439" s="40"/>
    </row>
    <row r="1440" spans="1:10" x14ac:dyDescent="0.25">
      <c r="A1440" s="40"/>
      <c r="B1440" s="40"/>
      <c r="C1440" s="40"/>
      <c r="D1440" s="40"/>
      <c r="E1440" s="40"/>
      <c r="F1440" s="40"/>
      <c r="G1440" s="40"/>
      <c r="H1440" s="40"/>
      <c r="I1440" s="40"/>
      <c r="J1440" s="40"/>
    </row>
    <row r="1441" spans="1:10" x14ac:dyDescent="0.25">
      <c r="A1441" s="40"/>
      <c r="B1441" s="40"/>
      <c r="C1441" s="40"/>
      <c r="D1441" s="40"/>
      <c r="E1441" s="40"/>
      <c r="F1441" s="40"/>
      <c r="G1441" s="40"/>
      <c r="H1441" s="40"/>
      <c r="I1441" s="40"/>
      <c r="J1441" s="40"/>
    </row>
    <row r="1442" spans="1:10" x14ac:dyDescent="0.25">
      <c r="A1442" s="40"/>
      <c r="B1442" s="40"/>
      <c r="C1442" s="40"/>
      <c r="D1442" s="40"/>
      <c r="E1442" s="40"/>
      <c r="F1442" s="40"/>
      <c r="G1442" s="40"/>
      <c r="H1442" s="40"/>
      <c r="I1442" s="40"/>
      <c r="J1442" s="40"/>
    </row>
    <row r="1443" spans="1:10" x14ac:dyDescent="0.25">
      <c r="A1443" s="40"/>
      <c r="B1443" s="40"/>
      <c r="C1443" s="40"/>
      <c r="D1443" s="40"/>
      <c r="E1443" s="40"/>
      <c r="F1443" s="40"/>
      <c r="G1443" s="40"/>
      <c r="H1443" s="40"/>
      <c r="I1443" s="40"/>
      <c r="J1443" s="40"/>
    </row>
    <row r="1444" spans="1:10" x14ac:dyDescent="0.25">
      <c r="A1444" s="40"/>
      <c r="B1444" s="40"/>
      <c r="C1444" s="40"/>
      <c r="D1444" s="40"/>
      <c r="E1444" s="40"/>
      <c r="F1444" s="40"/>
      <c r="G1444" s="40"/>
      <c r="H1444" s="40"/>
      <c r="I1444" s="40"/>
      <c r="J1444" s="40"/>
    </row>
    <row r="1445" spans="1:10" x14ac:dyDescent="0.25">
      <c r="A1445" s="40"/>
      <c r="B1445" s="40"/>
      <c r="C1445" s="40"/>
      <c r="D1445" s="40"/>
      <c r="E1445" s="40"/>
      <c r="F1445" s="40"/>
      <c r="G1445" s="40"/>
      <c r="H1445" s="40"/>
      <c r="I1445" s="40"/>
      <c r="J1445" s="40"/>
    </row>
    <row r="1446" spans="1:10" x14ac:dyDescent="0.25">
      <c r="A1446" s="40"/>
      <c r="B1446" s="40"/>
      <c r="C1446" s="40"/>
      <c r="D1446" s="40"/>
      <c r="E1446" s="40"/>
      <c r="F1446" s="40"/>
      <c r="G1446" s="40"/>
      <c r="H1446" s="40"/>
      <c r="I1446" s="40"/>
      <c r="J1446" s="40"/>
    </row>
    <row r="1447" spans="1:10" x14ac:dyDescent="0.25">
      <c r="A1447" s="40"/>
      <c r="B1447" s="40"/>
      <c r="C1447" s="40"/>
      <c r="D1447" s="40"/>
      <c r="E1447" s="40"/>
      <c r="F1447" s="40"/>
      <c r="G1447" s="40"/>
      <c r="H1447" s="40"/>
      <c r="I1447" s="40"/>
      <c r="J1447" s="40"/>
    </row>
    <row r="1448" spans="1:10" x14ac:dyDescent="0.25">
      <c r="A1448" s="40"/>
      <c r="B1448" s="40"/>
      <c r="C1448" s="40"/>
      <c r="D1448" s="40"/>
      <c r="E1448" s="40"/>
      <c r="F1448" s="40"/>
      <c r="G1448" s="40"/>
      <c r="H1448" s="40"/>
      <c r="I1448" s="40"/>
      <c r="J1448" s="40"/>
    </row>
    <row r="1449" spans="1:10" x14ac:dyDescent="0.25">
      <c r="A1449" s="40"/>
      <c r="B1449" s="40"/>
      <c r="C1449" s="40"/>
      <c r="D1449" s="40"/>
      <c r="E1449" s="40"/>
      <c r="F1449" s="40"/>
      <c r="G1449" s="40"/>
      <c r="H1449" s="40"/>
      <c r="I1449" s="40"/>
      <c r="J1449" s="40"/>
    </row>
    <row r="1450" spans="1:10" x14ac:dyDescent="0.25">
      <c r="A1450" s="40"/>
      <c r="B1450" s="40"/>
      <c r="C1450" s="40"/>
      <c r="D1450" s="40"/>
      <c r="E1450" s="40"/>
      <c r="F1450" s="40"/>
      <c r="G1450" s="40"/>
      <c r="H1450" s="40"/>
      <c r="I1450" s="40"/>
      <c r="J1450" s="40"/>
    </row>
    <row r="1451" spans="1:10" x14ac:dyDescent="0.25">
      <c r="A1451" s="40"/>
      <c r="B1451" s="40"/>
      <c r="C1451" s="40"/>
      <c r="D1451" s="40"/>
      <c r="E1451" s="40"/>
      <c r="F1451" s="40"/>
      <c r="G1451" s="40"/>
      <c r="H1451" s="40"/>
      <c r="I1451" s="40"/>
      <c r="J1451" s="40"/>
    </row>
    <row r="1452" spans="1:10" x14ac:dyDescent="0.25">
      <c r="A1452" s="40"/>
      <c r="B1452" s="40"/>
      <c r="C1452" s="40"/>
      <c r="D1452" s="40"/>
      <c r="E1452" s="40"/>
      <c r="F1452" s="40"/>
      <c r="G1452" s="40"/>
      <c r="H1452" s="40"/>
      <c r="I1452" s="40"/>
      <c r="J1452" s="40"/>
    </row>
    <row r="1453" spans="1:10" x14ac:dyDescent="0.25">
      <c r="A1453" s="40"/>
      <c r="B1453" s="40"/>
      <c r="C1453" s="40"/>
      <c r="D1453" s="40"/>
      <c r="E1453" s="40"/>
      <c r="F1453" s="40"/>
      <c r="G1453" s="40"/>
      <c r="H1453" s="40"/>
      <c r="I1453" s="40"/>
      <c r="J1453" s="40"/>
    </row>
    <row r="1454" spans="1:10" x14ac:dyDescent="0.25">
      <c r="A1454" s="40"/>
      <c r="B1454" s="40"/>
      <c r="C1454" s="40"/>
      <c r="D1454" s="40"/>
      <c r="E1454" s="40"/>
      <c r="F1454" s="40"/>
      <c r="G1454" s="40"/>
      <c r="H1454" s="40"/>
      <c r="I1454" s="40"/>
      <c r="J1454" s="40"/>
    </row>
    <row r="1455" spans="1:10" x14ac:dyDescent="0.25">
      <c r="A1455" s="40"/>
      <c r="B1455" s="40"/>
      <c r="C1455" s="40"/>
      <c r="D1455" s="40"/>
      <c r="E1455" s="40"/>
      <c r="F1455" s="40"/>
      <c r="G1455" s="40"/>
      <c r="H1455" s="40"/>
      <c r="I1455" s="40"/>
      <c r="J1455" s="40"/>
    </row>
    <row r="1456" spans="1:10" x14ac:dyDescent="0.25">
      <c r="A1456" s="40"/>
      <c r="B1456" s="40"/>
      <c r="C1456" s="40"/>
      <c r="D1456" s="40"/>
      <c r="E1456" s="40"/>
      <c r="F1456" s="40"/>
      <c r="G1456" s="40"/>
      <c r="H1456" s="40"/>
      <c r="I1456" s="40"/>
      <c r="J1456" s="40"/>
    </row>
    <row r="1457" spans="1:10" x14ac:dyDescent="0.25">
      <c r="A1457" s="40"/>
      <c r="B1457" s="40"/>
      <c r="C1457" s="40"/>
      <c r="D1457" s="40"/>
      <c r="E1457" s="40"/>
      <c r="F1457" s="40"/>
      <c r="G1457" s="40"/>
      <c r="H1457" s="40"/>
      <c r="I1457" s="40"/>
      <c r="J1457" s="40"/>
    </row>
    <row r="1458" spans="1:10" x14ac:dyDescent="0.25">
      <c r="A1458" s="40"/>
      <c r="B1458" s="40"/>
      <c r="C1458" s="40"/>
      <c r="D1458" s="40"/>
      <c r="E1458" s="40"/>
      <c r="F1458" s="40"/>
      <c r="G1458" s="40"/>
      <c r="H1458" s="40"/>
      <c r="I1458" s="40"/>
      <c r="J1458" s="40"/>
    </row>
    <row r="1459" spans="1:10" x14ac:dyDescent="0.25">
      <c r="A1459" s="40"/>
      <c r="B1459" s="40"/>
      <c r="C1459" s="40"/>
      <c r="D1459" s="40"/>
      <c r="E1459" s="40"/>
      <c r="F1459" s="40"/>
      <c r="G1459" s="40"/>
      <c r="H1459" s="40"/>
      <c r="I1459" s="40"/>
      <c r="J1459" s="40"/>
    </row>
    <row r="1460" spans="1:10" x14ac:dyDescent="0.25">
      <c r="A1460" s="40"/>
      <c r="B1460" s="40"/>
      <c r="C1460" s="40"/>
      <c r="D1460" s="40"/>
      <c r="E1460" s="40"/>
      <c r="F1460" s="40"/>
      <c r="G1460" s="40"/>
      <c r="H1460" s="40"/>
      <c r="I1460" s="40"/>
      <c r="J1460" s="40"/>
    </row>
    <row r="1461" spans="1:10" x14ac:dyDescent="0.25">
      <c r="A1461" s="40"/>
      <c r="B1461" s="40"/>
      <c r="C1461" s="40"/>
      <c r="D1461" s="40"/>
      <c r="E1461" s="40"/>
      <c r="F1461" s="40"/>
      <c r="G1461" s="40"/>
      <c r="H1461" s="40"/>
      <c r="I1461" s="40"/>
      <c r="J1461" s="40"/>
    </row>
    <row r="1462" spans="1:10" x14ac:dyDescent="0.25">
      <c r="A1462" s="40"/>
      <c r="B1462" s="40"/>
      <c r="C1462" s="40"/>
      <c r="D1462" s="40"/>
      <c r="E1462" s="40"/>
      <c r="F1462" s="40"/>
      <c r="G1462" s="40"/>
      <c r="H1462" s="40"/>
      <c r="I1462" s="40"/>
      <c r="J1462" s="40"/>
    </row>
    <row r="1463" spans="1:10" x14ac:dyDescent="0.25">
      <c r="A1463" s="40"/>
      <c r="B1463" s="40"/>
      <c r="C1463" s="40"/>
      <c r="D1463" s="40"/>
      <c r="E1463" s="40"/>
      <c r="F1463" s="40"/>
      <c r="G1463" s="40"/>
      <c r="H1463" s="40"/>
      <c r="I1463" s="40"/>
      <c r="J1463" s="40"/>
    </row>
    <row r="1464" spans="1:10" x14ac:dyDescent="0.25">
      <c r="A1464" s="40"/>
      <c r="B1464" s="40"/>
      <c r="C1464" s="40"/>
      <c r="D1464" s="40"/>
      <c r="E1464" s="40"/>
      <c r="F1464" s="40"/>
      <c r="G1464" s="40"/>
      <c r="H1464" s="40"/>
      <c r="I1464" s="40"/>
      <c r="J1464" s="40"/>
    </row>
    <row r="1465" spans="1:10" x14ac:dyDescent="0.25">
      <c r="A1465" s="40"/>
      <c r="B1465" s="40"/>
      <c r="C1465" s="40"/>
      <c r="D1465" s="40"/>
      <c r="E1465" s="40"/>
      <c r="F1465" s="40"/>
      <c r="G1465" s="40"/>
      <c r="H1465" s="40"/>
      <c r="I1465" s="40"/>
      <c r="J1465" s="40"/>
    </row>
    <row r="1466" spans="1:10" x14ac:dyDescent="0.25">
      <c r="A1466" s="40"/>
      <c r="B1466" s="40"/>
      <c r="C1466" s="40"/>
      <c r="D1466" s="40"/>
      <c r="E1466" s="40"/>
      <c r="F1466" s="40"/>
      <c r="G1466" s="40"/>
      <c r="H1466" s="40"/>
      <c r="I1466" s="40"/>
      <c r="J1466" s="40"/>
    </row>
    <row r="1467" spans="1:10" x14ac:dyDescent="0.25">
      <c r="A1467" s="40"/>
      <c r="B1467" s="40"/>
      <c r="C1467" s="40"/>
      <c r="D1467" s="40"/>
      <c r="E1467" s="40"/>
      <c r="F1467" s="40"/>
      <c r="G1467" s="40"/>
      <c r="H1467" s="40"/>
      <c r="I1467" s="40"/>
      <c r="J1467" s="40"/>
    </row>
    <row r="1468" spans="1:10" x14ac:dyDescent="0.25">
      <c r="A1468" s="40"/>
      <c r="B1468" s="40"/>
      <c r="C1468" s="40"/>
      <c r="D1468" s="40"/>
      <c r="E1468" s="40"/>
      <c r="F1468" s="40"/>
      <c r="G1468" s="40"/>
      <c r="H1468" s="40"/>
      <c r="I1468" s="40"/>
      <c r="J1468" s="40"/>
    </row>
    <row r="1469" spans="1:10" x14ac:dyDescent="0.25">
      <c r="A1469" s="40"/>
      <c r="B1469" s="40"/>
      <c r="C1469" s="40"/>
      <c r="D1469" s="40"/>
      <c r="E1469" s="40"/>
      <c r="F1469" s="40"/>
      <c r="G1469" s="40"/>
      <c r="H1469" s="40"/>
      <c r="I1469" s="40"/>
      <c r="J1469" s="40"/>
    </row>
    <row r="1470" spans="1:10" x14ac:dyDescent="0.25">
      <c r="A1470" s="40"/>
      <c r="B1470" s="40"/>
      <c r="C1470" s="40"/>
      <c r="D1470" s="40"/>
      <c r="E1470" s="40"/>
      <c r="F1470" s="40"/>
      <c r="G1470" s="40"/>
      <c r="H1470" s="40"/>
      <c r="I1470" s="40"/>
      <c r="J1470" s="40"/>
    </row>
    <row r="1471" spans="1:10" x14ac:dyDescent="0.25">
      <c r="A1471" s="40"/>
      <c r="B1471" s="40"/>
      <c r="C1471" s="40"/>
      <c r="D1471" s="40"/>
      <c r="E1471" s="40"/>
      <c r="F1471" s="40"/>
      <c r="G1471" s="40"/>
      <c r="H1471" s="40"/>
      <c r="I1471" s="40"/>
      <c r="J1471" s="40"/>
    </row>
    <row r="1472" spans="1:10" x14ac:dyDescent="0.25">
      <c r="A1472" s="40"/>
      <c r="B1472" s="40"/>
      <c r="C1472" s="40"/>
      <c r="D1472" s="40"/>
      <c r="E1472" s="40"/>
      <c r="F1472" s="40"/>
      <c r="G1472" s="40"/>
      <c r="H1472" s="40"/>
      <c r="I1472" s="40"/>
      <c r="J1472" s="40"/>
    </row>
    <row r="1473" spans="1:10" x14ac:dyDescent="0.25">
      <c r="A1473" s="40"/>
      <c r="B1473" s="40"/>
      <c r="C1473" s="40"/>
      <c r="D1473" s="40"/>
      <c r="E1473" s="40"/>
      <c r="F1473" s="40"/>
      <c r="G1473" s="40"/>
      <c r="H1473" s="40"/>
      <c r="I1473" s="40"/>
      <c r="J1473" s="40"/>
    </row>
    <row r="1474" spans="1:10" x14ac:dyDescent="0.25">
      <c r="A1474" s="40"/>
      <c r="B1474" s="40"/>
      <c r="C1474" s="40"/>
      <c r="D1474" s="40"/>
      <c r="E1474" s="40"/>
      <c r="F1474" s="40"/>
      <c r="G1474" s="40"/>
      <c r="H1474" s="40"/>
      <c r="I1474" s="40"/>
      <c r="J1474" s="40"/>
    </row>
    <row r="1475" spans="1:10" x14ac:dyDescent="0.25">
      <c r="A1475" s="40"/>
      <c r="B1475" s="40"/>
      <c r="C1475" s="40"/>
      <c r="D1475" s="40"/>
      <c r="E1475" s="40"/>
      <c r="F1475" s="40"/>
      <c r="G1475" s="40"/>
      <c r="H1475" s="40"/>
      <c r="I1475" s="40"/>
      <c r="J1475" s="40"/>
    </row>
    <row r="1476" spans="1:10" x14ac:dyDescent="0.25">
      <c r="A1476" s="40"/>
      <c r="B1476" s="40"/>
      <c r="C1476" s="40"/>
      <c r="D1476" s="40"/>
      <c r="E1476" s="40"/>
      <c r="F1476" s="40"/>
      <c r="G1476" s="40"/>
      <c r="H1476" s="40"/>
      <c r="I1476" s="40"/>
      <c r="J1476" s="40"/>
    </row>
    <row r="1477" spans="1:10" x14ac:dyDescent="0.25">
      <c r="A1477" s="40"/>
      <c r="B1477" s="40"/>
      <c r="C1477" s="40"/>
      <c r="D1477" s="40"/>
      <c r="E1477" s="40"/>
      <c r="F1477" s="40"/>
      <c r="G1477" s="40"/>
      <c r="H1477" s="40"/>
      <c r="I1477" s="40"/>
      <c r="J1477" s="40"/>
    </row>
    <row r="1478" spans="1:10" x14ac:dyDescent="0.25">
      <c r="A1478" s="40"/>
      <c r="B1478" s="40"/>
      <c r="C1478" s="40"/>
      <c r="D1478" s="40"/>
      <c r="E1478" s="40"/>
      <c r="F1478" s="40"/>
      <c r="G1478" s="40"/>
      <c r="H1478" s="40"/>
      <c r="I1478" s="40"/>
      <c r="J1478" s="40"/>
    </row>
    <row r="1479" spans="1:10" x14ac:dyDescent="0.25">
      <c r="A1479" s="40"/>
      <c r="B1479" s="40"/>
      <c r="C1479" s="40"/>
      <c r="D1479" s="40"/>
      <c r="E1479" s="40"/>
      <c r="F1479" s="40"/>
      <c r="G1479" s="40"/>
      <c r="H1479" s="40"/>
      <c r="I1479" s="40"/>
      <c r="J1479" s="40"/>
    </row>
    <row r="1480" spans="1:10" x14ac:dyDescent="0.25">
      <c r="A1480" s="40"/>
      <c r="B1480" s="40"/>
      <c r="C1480" s="40"/>
      <c r="D1480" s="40"/>
      <c r="E1480" s="40"/>
      <c r="F1480" s="40"/>
      <c r="G1480" s="40"/>
      <c r="H1480" s="40"/>
      <c r="I1480" s="40"/>
      <c r="J1480" s="40"/>
    </row>
    <row r="1481" spans="1:10" x14ac:dyDescent="0.25">
      <c r="A1481" s="40"/>
      <c r="B1481" s="40"/>
      <c r="C1481" s="40"/>
      <c r="D1481" s="40"/>
      <c r="E1481" s="40"/>
      <c r="F1481" s="40"/>
      <c r="G1481" s="40"/>
      <c r="H1481" s="40"/>
      <c r="I1481" s="40"/>
      <c r="J1481" s="40"/>
    </row>
    <row r="1482" spans="1:10" x14ac:dyDescent="0.25">
      <c r="A1482" s="40"/>
      <c r="B1482" s="40"/>
      <c r="C1482" s="40"/>
      <c r="D1482" s="40"/>
      <c r="E1482" s="40"/>
      <c r="F1482" s="40"/>
      <c r="G1482" s="40"/>
      <c r="H1482" s="40"/>
      <c r="I1482" s="40"/>
      <c r="J1482" s="40"/>
    </row>
    <row r="1483" spans="1:10" x14ac:dyDescent="0.25">
      <c r="A1483" s="40"/>
      <c r="B1483" s="40"/>
      <c r="C1483" s="40"/>
      <c r="D1483" s="40"/>
      <c r="E1483" s="40"/>
      <c r="F1483" s="40"/>
      <c r="G1483" s="40"/>
      <c r="H1483" s="40"/>
      <c r="I1483" s="40"/>
      <c r="J1483" s="40"/>
    </row>
    <row r="1484" spans="1:10" x14ac:dyDescent="0.25">
      <c r="A1484" s="40"/>
      <c r="B1484" s="40"/>
      <c r="C1484" s="40"/>
      <c r="D1484" s="40"/>
      <c r="E1484" s="40"/>
      <c r="F1484" s="40"/>
      <c r="G1484" s="40"/>
      <c r="H1484" s="40"/>
      <c r="I1484" s="40"/>
      <c r="J1484" s="40"/>
    </row>
    <row r="1485" spans="1:10" x14ac:dyDescent="0.25">
      <c r="A1485" s="40"/>
      <c r="B1485" s="40"/>
      <c r="C1485" s="40"/>
      <c r="D1485" s="40"/>
      <c r="E1485" s="40"/>
      <c r="F1485" s="40"/>
      <c r="G1485" s="40"/>
      <c r="H1485" s="40"/>
      <c r="I1485" s="40"/>
      <c r="J1485" s="40"/>
    </row>
    <row r="1486" spans="1:10" x14ac:dyDescent="0.25">
      <c r="A1486" s="40"/>
      <c r="B1486" s="40"/>
      <c r="C1486" s="40"/>
      <c r="D1486" s="40"/>
      <c r="E1486" s="40"/>
      <c r="F1486" s="40"/>
      <c r="G1486" s="40"/>
      <c r="H1486" s="40"/>
      <c r="I1486" s="40"/>
      <c r="J1486" s="40"/>
    </row>
    <row r="1487" spans="1:10" x14ac:dyDescent="0.25">
      <c r="A1487" s="40"/>
      <c r="B1487" s="40"/>
      <c r="C1487" s="40"/>
      <c r="D1487" s="40"/>
      <c r="E1487" s="40"/>
      <c r="F1487" s="40"/>
      <c r="G1487" s="40"/>
      <c r="H1487" s="40"/>
      <c r="I1487" s="40"/>
      <c r="J1487" s="40"/>
    </row>
    <row r="1488" spans="1:10" x14ac:dyDescent="0.25">
      <c r="A1488" s="40"/>
      <c r="B1488" s="40"/>
      <c r="C1488" s="40"/>
      <c r="D1488" s="40"/>
      <c r="E1488" s="40"/>
      <c r="F1488" s="40"/>
      <c r="G1488" s="40"/>
      <c r="H1488" s="40"/>
      <c r="I1488" s="40"/>
      <c r="J1488" s="40"/>
    </row>
    <row r="1489" spans="1:10" x14ac:dyDescent="0.25">
      <c r="A1489" s="40"/>
      <c r="B1489" s="40"/>
      <c r="C1489" s="40"/>
      <c r="D1489" s="40"/>
      <c r="E1489" s="40"/>
      <c r="F1489" s="40"/>
      <c r="G1489" s="40"/>
      <c r="H1489" s="40"/>
      <c r="I1489" s="40"/>
      <c r="J1489" s="40"/>
    </row>
    <row r="1490" spans="1:10" x14ac:dyDescent="0.25">
      <c r="A1490" s="40"/>
      <c r="B1490" s="40"/>
      <c r="C1490" s="40"/>
      <c r="D1490" s="40"/>
      <c r="E1490" s="40"/>
      <c r="F1490" s="40"/>
      <c r="G1490" s="40"/>
      <c r="H1490" s="40"/>
      <c r="I1490" s="40"/>
      <c r="J1490" s="40"/>
    </row>
    <row r="1491" spans="1:10" x14ac:dyDescent="0.25">
      <c r="A1491" s="40"/>
      <c r="B1491" s="40"/>
      <c r="C1491" s="40"/>
      <c r="D1491" s="40"/>
      <c r="E1491" s="40"/>
      <c r="F1491" s="40"/>
      <c r="G1491" s="40"/>
      <c r="H1491" s="40"/>
      <c r="I1491" s="40"/>
      <c r="J1491" s="40"/>
    </row>
    <row r="1492" spans="1:10" x14ac:dyDescent="0.25">
      <c r="A1492" s="40"/>
      <c r="B1492" s="40"/>
      <c r="C1492" s="40"/>
      <c r="D1492" s="40"/>
      <c r="E1492" s="40"/>
      <c r="F1492" s="40"/>
      <c r="G1492" s="40"/>
      <c r="H1492" s="40"/>
      <c r="I1492" s="40"/>
      <c r="J1492" s="40"/>
    </row>
    <row r="1493" spans="1:10" x14ac:dyDescent="0.25">
      <c r="A1493" s="40"/>
      <c r="B1493" s="40"/>
      <c r="C1493" s="40"/>
      <c r="D1493" s="40"/>
      <c r="E1493" s="40"/>
      <c r="F1493" s="40"/>
      <c r="G1493" s="40"/>
      <c r="H1493" s="40"/>
      <c r="I1493" s="40"/>
      <c r="J1493" s="40"/>
    </row>
    <row r="1494" spans="1:10" x14ac:dyDescent="0.25">
      <c r="A1494" s="40"/>
      <c r="B1494" s="40"/>
      <c r="C1494" s="40"/>
      <c r="D1494" s="40"/>
      <c r="E1494" s="40"/>
      <c r="F1494" s="40"/>
      <c r="G1494" s="40"/>
      <c r="H1494" s="40"/>
      <c r="I1494" s="40"/>
      <c r="J1494" s="40"/>
    </row>
    <row r="1495" spans="1:10" x14ac:dyDescent="0.25">
      <c r="A1495" s="40"/>
      <c r="B1495" s="40"/>
      <c r="C1495" s="40"/>
      <c r="D1495" s="40"/>
      <c r="E1495" s="40"/>
      <c r="F1495" s="40"/>
      <c r="G1495" s="40"/>
      <c r="H1495" s="40"/>
      <c r="I1495" s="40"/>
      <c r="J1495" s="40"/>
    </row>
    <row r="1496" spans="1:10" x14ac:dyDescent="0.25">
      <c r="A1496" s="40"/>
      <c r="B1496" s="40"/>
      <c r="C1496" s="40"/>
      <c r="D1496" s="40"/>
      <c r="E1496" s="40"/>
      <c r="F1496" s="40"/>
      <c r="G1496" s="40"/>
      <c r="H1496" s="40"/>
      <c r="I1496" s="40"/>
      <c r="J1496" s="40"/>
    </row>
    <row r="1497" spans="1:10" x14ac:dyDescent="0.25">
      <c r="A1497" s="40"/>
      <c r="B1497" s="40"/>
      <c r="C1497" s="40"/>
      <c r="D1497" s="40"/>
      <c r="E1497" s="40"/>
      <c r="F1497" s="40"/>
      <c r="G1497" s="40"/>
      <c r="H1497" s="40"/>
      <c r="I1497" s="40"/>
      <c r="J1497" s="40"/>
    </row>
    <row r="1498" spans="1:10" x14ac:dyDescent="0.25">
      <c r="A1498" s="40"/>
      <c r="B1498" s="40"/>
      <c r="C1498" s="40"/>
      <c r="D1498" s="40"/>
      <c r="E1498" s="40"/>
      <c r="F1498" s="40"/>
      <c r="G1498" s="40"/>
      <c r="H1498" s="40"/>
      <c r="I1498" s="40"/>
      <c r="J1498" s="40"/>
    </row>
    <row r="1499" spans="1:10" x14ac:dyDescent="0.25">
      <c r="A1499" s="40"/>
      <c r="B1499" s="40"/>
      <c r="C1499" s="40"/>
      <c r="D1499" s="40"/>
      <c r="E1499" s="40"/>
      <c r="F1499" s="40"/>
      <c r="G1499" s="40"/>
      <c r="H1499" s="40"/>
      <c r="I1499" s="40"/>
      <c r="J1499" s="40"/>
    </row>
    <row r="1500" spans="1:10" x14ac:dyDescent="0.25">
      <c r="A1500" s="40"/>
      <c r="B1500" s="40"/>
      <c r="C1500" s="40"/>
      <c r="D1500" s="40"/>
      <c r="E1500" s="40"/>
      <c r="F1500" s="40"/>
      <c r="G1500" s="40"/>
      <c r="H1500" s="40"/>
      <c r="I1500" s="40"/>
      <c r="J1500" s="40"/>
    </row>
    <row r="1501" spans="1:10" x14ac:dyDescent="0.25">
      <c r="A1501" s="40"/>
      <c r="B1501" s="40"/>
      <c r="C1501" s="40"/>
      <c r="D1501" s="40"/>
      <c r="E1501" s="40"/>
      <c r="F1501" s="40"/>
      <c r="G1501" s="40"/>
      <c r="H1501" s="40"/>
      <c r="I1501" s="40"/>
      <c r="J1501" s="40"/>
    </row>
    <row r="1502" spans="1:10" x14ac:dyDescent="0.25">
      <c r="A1502" s="40"/>
      <c r="B1502" s="40"/>
      <c r="C1502" s="40"/>
      <c r="D1502" s="40"/>
      <c r="E1502" s="40"/>
      <c r="F1502" s="40"/>
      <c r="G1502" s="40"/>
      <c r="H1502" s="40"/>
      <c r="I1502" s="40"/>
      <c r="J1502" s="40"/>
    </row>
    <row r="1503" spans="1:10" x14ac:dyDescent="0.25">
      <c r="A1503" s="40"/>
      <c r="B1503" s="40"/>
      <c r="C1503" s="40"/>
      <c r="D1503" s="40"/>
      <c r="E1503" s="40"/>
      <c r="F1503" s="40"/>
      <c r="G1503" s="40"/>
      <c r="H1503" s="40"/>
      <c r="I1503" s="40"/>
      <c r="J1503" s="40"/>
    </row>
    <row r="1504" spans="1:10" x14ac:dyDescent="0.25">
      <c r="A1504" s="40"/>
      <c r="B1504" s="40"/>
      <c r="C1504" s="40"/>
      <c r="D1504" s="40"/>
      <c r="E1504" s="40"/>
      <c r="F1504" s="40"/>
      <c r="G1504" s="40"/>
      <c r="H1504" s="40"/>
      <c r="I1504" s="40"/>
      <c r="J1504" s="40"/>
    </row>
    <row r="1505" spans="1:10" x14ac:dyDescent="0.25">
      <c r="A1505" s="40"/>
      <c r="B1505" s="40"/>
      <c r="C1505" s="40"/>
      <c r="D1505" s="40"/>
      <c r="E1505" s="40"/>
      <c r="F1505" s="40"/>
      <c r="G1505" s="40"/>
      <c r="H1505" s="40"/>
      <c r="I1505" s="40"/>
      <c r="J1505" s="40"/>
    </row>
    <row r="1506" spans="1:10" x14ac:dyDescent="0.25">
      <c r="A1506" s="40"/>
      <c r="B1506" s="40"/>
      <c r="C1506" s="40"/>
      <c r="D1506" s="40"/>
      <c r="E1506" s="40"/>
      <c r="F1506" s="40"/>
      <c r="G1506" s="40"/>
      <c r="H1506" s="40"/>
      <c r="I1506" s="40"/>
      <c r="J1506" s="40"/>
    </row>
    <row r="1507" spans="1:10" x14ac:dyDescent="0.25">
      <c r="A1507" s="40"/>
      <c r="B1507" s="40"/>
      <c r="C1507" s="40"/>
      <c r="D1507" s="40"/>
      <c r="E1507" s="40"/>
      <c r="F1507" s="40"/>
      <c r="G1507" s="40"/>
      <c r="H1507" s="40"/>
      <c r="I1507" s="40"/>
      <c r="J1507" s="40"/>
    </row>
    <row r="1508" spans="1:10" x14ac:dyDescent="0.25">
      <c r="A1508" s="40"/>
      <c r="B1508" s="40"/>
      <c r="C1508" s="40"/>
      <c r="D1508" s="40"/>
      <c r="E1508" s="40"/>
      <c r="F1508" s="40"/>
      <c r="G1508" s="40"/>
      <c r="H1508" s="40"/>
      <c r="I1508" s="40"/>
      <c r="J1508" s="40"/>
    </row>
    <row r="1509" spans="1:10" x14ac:dyDescent="0.25">
      <c r="A1509" s="40"/>
      <c r="B1509" s="40"/>
      <c r="C1509" s="40"/>
      <c r="D1509" s="40"/>
      <c r="E1509" s="40"/>
      <c r="F1509" s="40"/>
      <c r="G1509" s="40"/>
      <c r="H1509" s="40"/>
      <c r="I1509" s="40"/>
      <c r="J1509" s="40"/>
    </row>
    <row r="1510" spans="1:10" x14ac:dyDescent="0.25">
      <c r="A1510" s="40"/>
      <c r="B1510" s="40"/>
      <c r="C1510" s="40"/>
      <c r="D1510" s="40"/>
      <c r="E1510" s="40"/>
      <c r="F1510" s="40"/>
      <c r="G1510" s="40"/>
      <c r="H1510" s="40"/>
      <c r="I1510" s="40"/>
      <c r="J1510" s="40"/>
    </row>
    <row r="1511" spans="1:10" x14ac:dyDescent="0.25">
      <c r="A1511" s="40"/>
      <c r="B1511" s="40"/>
      <c r="C1511" s="40"/>
      <c r="D1511" s="40"/>
      <c r="E1511" s="40"/>
      <c r="F1511" s="40"/>
      <c r="G1511" s="40"/>
      <c r="H1511" s="40"/>
      <c r="I1511" s="40"/>
      <c r="J1511" s="40"/>
    </row>
    <row r="1512" spans="1:10" x14ac:dyDescent="0.25">
      <c r="A1512" s="40"/>
      <c r="B1512" s="40"/>
      <c r="C1512" s="40"/>
      <c r="D1512" s="40"/>
      <c r="E1512" s="40"/>
      <c r="F1512" s="40"/>
      <c r="G1512" s="40"/>
      <c r="H1512" s="40"/>
      <c r="I1512" s="40"/>
      <c r="J1512" s="40"/>
    </row>
    <row r="1513" spans="1:10" x14ac:dyDescent="0.25">
      <c r="A1513" s="40"/>
      <c r="B1513" s="40"/>
      <c r="C1513" s="40"/>
      <c r="D1513" s="40"/>
      <c r="E1513" s="40"/>
      <c r="F1513" s="40"/>
      <c r="G1513" s="40"/>
      <c r="H1513" s="40"/>
      <c r="I1513" s="40"/>
      <c r="J1513" s="40"/>
    </row>
    <row r="1514" spans="1:10" x14ac:dyDescent="0.25">
      <c r="A1514" s="40"/>
      <c r="B1514" s="40"/>
      <c r="C1514" s="40"/>
      <c r="D1514" s="40"/>
      <c r="E1514" s="40"/>
      <c r="F1514" s="40"/>
      <c r="G1514" s="40"/>
      <c r="H1514" s="40"/>
      <c r="I1514" s="40"/>
      <c r="J1514" s="40"/>
    </row>
    <row r="1515" spans="1:10" x14ac:dyDescent="0.25">
      <c r="A1515" s="40"/>
      <c r="B1515" s="40"/>
      <c r="C1515" s="40"/>
      <c r="D1515" s="40"/>
      <c r="E1515" s="40"/>
      <c r="F1515" s="40"/>
      <c r="G1515" s="40"/>
      <c r="H1515" s="40"/>
      <c r="I1515" s="40"/>
      <c r="J1515" s="40"/>
    </row>
    <row r="1516" spans="1:10" x14ac:dyDescent="0.25">
      <c r="A1516" s="40"/>
      <c r="B1516" s="40"/>
      <c r="C1516" s="40"/>
      <c r="D1516" s="40"/>
      <c r="E1516" s="40"/>
      <c r="F1516" s="40"/>
      <c r="G1516" s="40"/>
      <c r="H1516" s="40"/>
      <c r="I1516" s="40"/>
      <c r="J1516" s="40"/>
    </row>
    <row r="1517" spans="1:10" x14ac:dyDescent="0.25">
      <c r="A1517" s="40"/>
      <c r="B1517" s="40"/>
      <c r="C1517" s="40"/>
      <c r="D1517" s="40"/>
      <c r="E1517" s="40"/>
      <c r="F1517" s="40"/>
      <c r="G1517" s="40"/>
      <c r="H1517" s="40"/>
      <c r="I1517" s="40"/>
      <c r="J1517" s="40"/>
    </row>
    <row r="1518" spans="1:10" x14ac:dyDescent="0.25">
      <c r="A1518" s="40"/>
      <c r="B1518" s="40"/>
      <c r="C1518" s="40"/>
      <c r="D1518" s="40"/>
      <c r="E1518" s="40"/>
      <c r="F1518" s="40"/>
      <c r="G1518" s="40"/>
      <c r="H1518" s="40"/>
      <c r="I1518" s="40"/>
      <c r="J1518" s="40"/>
    </row>
    <row r="1519" spans="1:10" x14ac:dyDescent="0.25">
      <c r="A1519" s="40"/>
      <c r="B1519" s="40"/>
      <c r="C1519" s="40"/>
      <c r="D1519" s="40"/>
      <c r="E1519" s="40"/>
      <c r="F1519" s="40"/>
      <c r="G1519" s="40"/>
      <c r="H1519" s="40"/>
      <c r="I1519" s="40"/>
      <c r="J1519" s="40"/>
    </row>
    <row r="1520" spans="1:10" x14ac:dyDescent="0.25">
      <c r="A1520" s="40"/>
      <c r="B1520" s="40"/>
      <c r="C1520" s="40"/>
      <c r="D1520" s="40"/>
      <c r="E1520" s="40"/>
      <c r="F1520" s="40"/>
      <c r="G1520" s="40"/>
      <c r="H1520" s="40"/>
      <c r="I1520" s="40"/>
      <c r="J1520" s="40"/>
    </row>
    <row r="1521" spans="1:10" x14ac:dyDescent="0.25">
      <c r="A1521" s="40"/>
      <c r="B1521" s="40"/>
      <c r="C1521" s="40"/>
      <c r="D1521" s="40"/>
      <c r="E1521" s="40"/>
      <c r="F1521" s="40"/>
      <c r="G1521" s="40"/>
      <c r="H1521" s="40"/>
      <c r="I1521" s="40"/>
      <c r="J1521" s="40"/>
    </row>
    <row r="1522" spans="1:10" x14ac:dyDescent="0.25">
      <c r="A1522" s="40"/>
      <c r="B1522" s="40"/>
      <c r="C1522" s="40"/>
      <c r="D1522" s="40"/>
      <c r="E1522" s="40"/>
      <c r="F1522" s="40"/>
      <c r="G1522" s="40"/>
      <c r="H1522" s="40"/>
      <c r="I1522" s="40"/>
      <c r="J1522" s="40"/>
    </row>
    <row r="1523" spans="1:10" x14ac:dyDescent="0.25">
      <c r="A1523" s="40"/>
      <c r="B1523" s="40"/>
      <c r="C1523" s="40"/>
      <c r="D1523" s="40"/>
      <c r="E1523" s="40"/>
      <c r="F1523" s="40"/>
      <c r="G1523" s="40"/>
      <c r="H1523" s="40"/>
      <c r="I1523" s="40"/>
      <c r="J1523" s="40"/>
    </row>
    <row r="1524" spans="1:10" x14ac:dyDescent="0.25">
      <c r="A1524" s="40"/>
      <c r="B1524" s="40"/>
      <c r="C1524" s="40"/>
      <c r="D1524" s="40"/>
      <c r="E1524" s="40"/>
      <c r="F1524" s="40"/>
      <c r="G1524" s="40"/>
      <c r="H1524" s="40"/>
      <c r="I1524" s="40"/>
      <c r="J1524" s="40"/>
    </row>
    <row r="1525" spans="1:10" x14ac:dyDescent="0.25">
      <c r="A1525" s="40"/>
      <c r="B1525" s="40"/>
      <c r="C1525" s="40"/>
      <c r="D1525" s="40"/>
      <c r="E1525" s="40"/>
      <c r="F1525" s="40"/>
      <c r="G1525" s="40"/>
      <c r="H1525" s="40"/>
      <c r="I1525" s="40"/>
      <c r="J1525" s="40"/>
    </row>
    <row r="1526" spans="1:10" x14ac:dyDescent="0.25">
      <c r="A1526" s="40"/>
      <c r="B1526" s="40"/>
      <c r="C1526" s="40"/>
      <c r="D1526" s="40"/>
      <c r="E1526" s="40"/>
      <c r="F1526" s="40"/>
      <c r="G1526" s="40"/>
      <c r="H1526" s="40"/>
      <c r="I1526" s="40"/>
      <c r="J1526" s="40"/>
    </row>
    <row r="1527" spans="1:10" x14ac:dyDescent="0.25">
      <c r="A1527" s="40"/>
      <c r="B1527" s="40"/>
      <c r="C1527" s="40"/>
      <c r="D1527" s="40"/>
      <c r="E1527" s="40"/>
      <c r="F1527" s="40"/>
      <c r="G1527" s="40"/>
      <c r="H1527" s="40"/>
      <c r="I1527" s="40"/>
      <c r="J1527" s="40"/>
    </row>
    <row r="1528" spans="1:10" x14ac:dyDescent="0.25">
      <c r="A1528" s="40"/>
      <c r="B1528" s="40"/>
      <c r="C1528" s="40"/>
      <c r="D1528" s="40"/>
      <c r="E1528" s="40"/>
      <c r="F1528" s="40"/>
      <c r="G1528" s="40"/>
      <c r="H1528" s="40"/>
      <c r="I1528" s="40"/>
      <c r="J1528" s="40"/>
    </row>
    <row r="1529" spans="1:10" x14ac:dyDescent="0.25">
      <c r="A1529" s="40"/>
      <c r="B1529" s="40"/>
      <c r="C1529" s="40"/>
      <c r="D1529" s="40"/>
      <c r="E1529" s="40"/>
      <c r="F1529" s="40"/>
      <c r="G1529" s="40"/>
      <c r="H1529" s="40"/>
      <c r="I1529" s="40"/>
      <c r="J1529" s="40"/>
    </row>
    <row r="1530" spans="1:10" x14ac:dyDescent="0.25">
      <c r="A1530" s="40"/>
      <c r="B1530" s="40"/>
      <c r="C1530" s="40"/>
      <c r="D1530" s="40"/>
      <c r="E1530" s="40"/>
      <c r="F1530" s="40"/>
      <c r="G1530" s="40"/>
      <c r="H1530" s="40"/>
      <c r="I1530" s="40"/>
      <c r="J1530" s="40"/>
    </row>
    <row r="1531" spans="1:10" x14ac:dyDescent="0.25">
      <c r="A1531" s="40"/>
      <c r="B1531" s="40"/>
      <c r="C1531" s="40"/>
      <c r="D1531" s="40"/>
      <c r="E1531" s="40"/>
      <c r="F1531" s="40"/>
      <c r="G1531" s="40"/>
      <c r="H1531" s="40"/>
      <c r="I1531" s="40"/>
      <c r="J1531" s="40"/>
    </row>
    <row r="1532" spans="1:10" x14ac:dyDescent="0.25">
      <c r="A1532" s="40"/>
      <c r="B1532" s="40"/>
      <c r="C1532" s="40"/>
      <c r="D1532" s="40"/>
      <c r="E1532" s="40"/>
      <c r="F1532" s="40"/>
      <c r="G1532" s="40"/>
      <c r="H1532" s="40"/>
      <c r="I1532" s="40"/>
      <c r="J1532" s="40"/>
    </row>
    <row r="1533" spans="1:10" x14ac:dyDescent="0.25">
      <c r="A1533" s="40"/>
      <c r="B1533" s="40"/>
      <c r="C1533" s="40"/>
      <c r="D1533" s="40"/>
      <c r="E1533" s="40"/>
      <c r="F1533" s="40"/>
      <c r="G1533" s="40"/>
      <c r="H1533" s="40"/>
      <c r="I1533" s="40"/>
      <c r="J1533" s="40"/>
    </row>
    <row r="1534" spans="1:10" x14ac:dyDescent="0.25">
      <c r="A1534" s="40"/>
      <c r="B1534" s="40"/>
      <c r="C1534" s="40"/>
      <c r="D1534" s="40"/>
      <c r="E1534" s="40"/>
      <c r="F1534" s="40"/>
      <c r="G1534" s="40"/>
      <c r="H1534" s="40"/>
      <c r="I1534" s="40"/>
      <c r="J1534" s="40"/>
    </row>
    <row r="1535" spans="1:10" x14ac:dyDescent="0.25">
      <c r="A1535" s="40"/>
      <c r="B1535" s="40"/>
      <c r="C1535" s="40"/>
      <c r="D1535" s="40"/>
      <c r="E1535" s="40"/>
      <c r="F1535" s="40"/>
      <c r="G1535" s="40"/>
      <c r="H1535" s="40"/>
      <c r="I1535" s="40"/>
      <c r="J1535" s="40"/>
    </row>
    <row r="1536" spans="1:10" x14ac:dyDescent="0.25">
      <c r="A1536" s="40"/>
      <c r="B1536" s="40"/>
      <c r="C1536" s="40"/>
      <c r="D1536" s="40"/>
      <c r="E1536" s="40"/>
      <c r="F1536" s="40"/>
      <c r="G1536" s="40"/>
      <c r="H1536" s="40"/>
      <c r="I1536" s="40"/>
      <c r="J1536" s="40"/>
    </row>
    <row r="1537" spans="1:10" x14ac:dyDescent="0.25">
      <c r="A1537" s="40"/>
      <c r="B1537" s="40"/>
      <c r="C1537" s="40"/>
      <c r="D1537" s="40"/>
      <c r="E1537" s="40"/>
      <c r="F1537" s="40"/>
      <c r="G1537" s="40"/>
      <c r="H1537" s="40"/>
      <c r="I1537" s="40"/>
      <c r="J1537" s="40"/>
    </row>
    <row r="1538" spans="1:10" x14ac:dyDescent="0.25">
      <c r="A1538" s="40"/>
      <c r="B1538" s="40"/>
      <c r="C1538" s="40"/>
      <c r="D1538" s="40"/>
      <c r="E1538" s="40"/>
      <c r="F1538" s="40"/>
      <c r="G1538" s="40"/>
      <c r="H1538" s="40"/>
      <c r="I1538" s="40"/>
      <c r="J1538" s="40"/>
    </row>
    <row r="1539" spans="1:10" x14ac:dyDescent="0.25">
      <c r="A1539" s="40"/>
      <c r="B1539" s="40"/>
      <c r="C1539" s="40"/>
      <c r="D1539" s="40"/>
      <c r="E1539" s="40"/>
      <c r="F1539" s="40"/>
      <c r="G1539" s="40"/>
      <c r="H1539" s="40"/>
      <c r="I1539" s="40"/>
      <c r="J1539" s="40"/>
    </row>
    <row r="1540" spans="1:10" x14ac:dyDescent="0.25">
      <c r="A1540" s="40"/>
      <c r="B1540" s="40"/>
      <c r="C1540" s="40"/>
      <c r="D1540" s="40"/>
      <c r="E1540" s="40"/>
      <c r="F1540" s="40"/>
      <c r="G1540" s="40"/>
      <c r="H1540" s="40"/>
      <c r="I1540" s="40"/>
      <c r="J1540" s="40"/>
    </row>
    <row r="1541" spans="1:10" x14ac:dyDescent="0.25">
      <c r="A1541" s="40"/>
      <c r="B1541" s="40"/>
      <c r="C1541" s="40"/>
      <c r="D1541" s="40"/>
      <c r="E1541" s="40"/>
      <c r="F1541" s="40"/>
      <c r="G1541" s="40"/>
      <c r="H1541" s="40"/>
      <c r="I1541" s="40"/>
      <c r="J1541" s="40"/>
    </row>
    <row r="1542" spans="1:10" x14ac:dyDescent="0.25">
      <c r="A1542" s="40"/>
      <c r="B1542" s="40"/>
      <c r="C1542" s="40"/>
      <c r="D1542" s="40"/>
      <c r="E1542" s="40"/>
      <c r="F1542" s="40"/>
      <c r="G1542" s="40"/>
      <c r="H1542" s="40"/>
      <c r="I1542" s="40"/>
      <c r="J1542" s="40"/>
    </row>
    <row r="1543" spans="1:10" x14ac:dyDescent="0.25">
      <c r="A1543" s="40"/>
      <c r="B1543" s="40"/>
      <c r="C1543" s="40"/>
      <c r="D1543" s="40"/>
      <c r="E1543" s="40"/>
      <c r="F1543" s="40"/>
      <c r="G1543" s="40"/>
      <c r="H1543" s="40"/>
      <c r="I1543" s="40"/>
      <c r="J1543" s="40"/>
    </row>
    <row r="1544" spans="1:10" x14ac:dyDescent="0.25">
      <c r="A1544" s="40"/>
      <c r="B1544" s="40"/>
      <c r="C1544" s="40"/>
      <c r="D1544" s="40"/>
      <c r="E1544" s="40"/>
      <c r="F1544" s="40"/>
      <c r="G1544" s="40"/>
      <c r="H1544" s="40"/>
      <c r="I1544" s="40"/>
      <c r="J1544" s="40"/>
    </row>
    <row r="1545" spans="1:10" x14ac:dyDescent="0.25">
      <c r="A1545" s="40"/>
      <c r="B1545" s="40"/>
      <c r="C1545" s="40"/>
      <c r="D1545" s="40"/>
      <c r="E1545" s="40"/>
      <c r="F1545" s="40"/>
      <c r="G1545" s="40"/>
      <c r="H1545" s="40"/>
      <c r="I1545" s="40"/>
      <c r="J1545" s="40"/>
    </row>
    <row r="1546" spans="1:10" x14ac:dyDescent="0.25">
      <c r="A1546" s="40"/>
      <c r="B1546" s="40"/>
      <c r="C1546" s="40"/>
      <c r="D1546" s="40"/>
      <c r="E1546" s="40"/>
      <c r="F1546" s="40"/>
      <c r="G1546" s="40"/>
      <c r="H1546" s="40"/>
      <c r="I1546" s="40"/>
      <c r="J1546" s="40"/>
    </row>
    <row r="1547" spans="1:10" x14ac:dyDescent="0.25">
      <c r="A1547" s="40"/>
      <c r="B1547" s="40"/>
      <c r="C1547" s="40"/>
      <c r="D1547" s="40"/>
      <c r="E1547" s="40"/>
      <c r="F1547" s="40"/>
      <c r="G1547" s="40"/>
      <c r="H1547" s="40"/>
      <c r="I1547" s="40"/>
      <c r="J1547" s="40"/>
    </row>
    <row r="1548" spans="1:10" x14ac:dyDescent="0.25">
      <c r="A1548" s="40"/>
      <c r="B1548" s="40"/>
      <c r="C1548" s="40"/>
      <c r="D1548" s="40"/>
      <c r="E1548" s="40"/>
      <c r="F1548" s="40"/>
      <c r="G1548" s="40"/>
      <c r="H1548" s="40"/>
      <c r="I1548" s="40"/>
      <c r="J1548" s="40"/>
    </row>
    <row r="1549" spans="1:10" x14ac:dyDescent="0.25">
      <c r="A1549" s="40"/>
      <c r="B1549" s="40"/>
      <c r="C1549" s="40"/>
      <c r="D1549" s="40"/>
      <c r="E1549" s="40"/>
      <c r="F1549" s="40"/>
      <c r="G1549" s="40"/>
      <c r="H1549" s="40"/>
      <c r="I1549" s="40"/>
      <c r="J1549" s="40"/>
    </row>
    <row r="1550" spans="1:10" x14ac:dyDescent="0.25">
      <c r="A1550" s="40"/>
      <c r="B1550" s="40"/>
      <c r="C1550" s="40"/>
      <c r="D1550" s="40"/>
      <c r="E1550" s="40"/>
      <c r="F1550" s="40"/>
      <c r="G1550" s="40"/>
      <c r="H1550" s="40"/>
      <c r="I1550" s="40"/>
      <c r="J1550" s="40"/>
    </row>
    <row r="1551" spans="1:10" x14ac:dyDescent="0.25">
      <c r="A1551" s="40"/>
      <c r="B1551" s="40"/>
      <c r="C1551" s="40"/>
      <c r="D1551" s="40"/>
      <c r="E1551" s="40"/>
      <c r="F1551" s="40"/>
      <c r="G1551" s="40"/>
      <c r="H1551" s="40"/>
      <c r="I1551" s="40"/>
      <c r="J1551" s="40"/>
    </row>
    <row r="1552" spans="1:10" x14ac:dyDescent="0.25">
      <c r="A1552" s="40"/>
      <c r="B1552" s="40"/>
      <c r="C1552" s="40"/>
      <c r="D1552" s="40"/>
      <c r="E1552" s="40"/>
      <c r="F1552" s="40"/>
      <c r="G1552" s="40"/>
      <c r="H1552" s="40"/>
      <c r="I1552" s="40"/>
      <c r="J1552" s="40"/>
    </row>
    <row r="1553" spans="1:10" x14ac:dyDescent="0.25">
      <c r="A1553" s="40"/>
      <c r="B1553" s="40"/>
      <c r="C1553" s="40"/>
      <c r="D1553" s="40"/>
      <c r="E1553" s="40"/>
      <c r="F1553" s="40"/>
      <c r="G1553" s="40"/>
      <c r="H1553" s="40"/>
      <c r="I1553" s="40"/>
      <c r="J1553" s="40"/>
    </row>
    <row r="1554" spans="1:10" x14ac:dyDescent="0.25">
      <c r="A1554" s="40"/>
      <c r="B1554" s="40"/>
      <c r="C1554" s="40"/>
      <c r="D1554" s="40"/>
      <c r="E1554" s="40"/>
      <c r="F1554" s="40"/>
      <c r="G1554" s="40"/>
      <c r="H1554" s="40"/>
      <c r="I1554" s="40"/>
      <c r="J1554" s="40"/>
    </row>
    <row r="1555" spans="1:10" x14ac:dyDescent="0.25">
      <c r="A1555" s="40"/>
      <c r="B1555" s="40"/>
      <c r="C1555" s="40"/>
      <c r="D1555" s="40"/>
      <c r="E1555" s="40"/>
      <c r="F1555" s="40"/>
      <c r="G1555" s="40"/>
      <c r="H1555" s="40"/>
      <c r="I1555" s="40"/>
      <c r="J1555" s="40"/>
    </row>
    <row r="1556" spans="1:10" x14ac:dyDescent="0.25">
      <c r="A1556" s="40"/>
      <c r="B1556" s="40"/>
      <c r="C1556" s="40"/>
      <c r="D1556" s="40"/>
      <c r="E1556" s="40"/>
      <c r="F1556" s="40"/>
      <c r="G1556" s="40"/>
      <c r="H1556" s="40"/>
      <c r="I1556" s="40"/>
      <c r="J1556" s="40"/>
    </row>
    <row r="1557" spans="1:10" x14ac:dyDescent="0.25">
      <c r="A1557" s="40"/>
      <c r="B1557" s="40"/>
      <c r="C1557" s="40"/>
      <c r="D1557" s="40"/>
      <c r="E1557" s="40"/>
      <c r="F1557" s="40"/>
      <c r="G1557" s="40"/>
      <c r="H1557" s="40"/>
      <c r="I1557" s="40"/>
      <c r="J1557" s="40"/>
    </row>
    <row r="1558" spans="1:10" x14ac:dyDescent="0.25">
      <c r="A1558" s="40"/>
      <c r="B1558" s="40"/>
      <c r="C1558" s="40"/>
      <c r="D1558" s="40"/>
      <c r="E1558" s="40"/>
      <c r="F1558" s="40"/>
      <c r="G1558" s="40"/>
      <c r="H1558" s="40"/>
      <c r="I1558" s="40"/>
      <c r="J1558" s="40"/>
    </row>
    <row r="1559" spans="1:10" x14ac:dyDescent="0.25">
      <c r="A1559" s="40"/>
      <c r="B1559" s="40"/>
      <c r="C1559" s="40"/>
      <c r="D1559" s="40"/>
      <c r="E1559" s="40"/>
      <c r="F1559" s="40"/>
      <c r="G1559" s="40"/>
      <c r="H1559" s="40"/>
      <c r="I1559" s="40"/>
      <c r="J1559" s="40"/>
    </row>
    <row r="1560" spans="1:10" x14ac:dyDescent="0.25">
      <c r="A1560" s="40"/>
      <c r="B1560" s="40"/>
      <c r="C1560" s="40"/>
      <c r="D1560" s="40"/>
      <c r="E1560" s="40"/>
      <c r="F1560" s="40"/>
      <c r="G1560" s="40"/>
      <c r="H1560" s="40"/>
      <c r="I1560" s="40"/>
      <c r="J1560" s="40"/>
    </row>
    <row r="1561" spans="1:10" x14ac:dyDescent="0.25">
      <c r="A1561" s="40"/>
      <c r="B1561" s="40"/>
      <c r="C1561" s="40"/>
      <c r="D1561" s="40"/>
      <c r="E1561" s="40"/>
      <c r="F1561" s="40"/>
      <c r="G1561" s="40"/>
      <c r="H1561" s="40"/>
      <c r="I1561" s="40"/>
      <c r="J1561" s="40"/>
    </row>
    <row r="1562" spans="1:10" x14ac:dyDescent="0.25">
      <c r="A1562" s="40"/>
      <c r="B1562" s="40"/>
      <c r="C1562" s="40"/>
      <c r="D1562" s="40"/>
      <c r="E1562" s="40"/>
      <c r="F1562" s="40"/>
      <c r="G1562" s="40"/>
      <c r="H1562" s="40"/>
      <c r="I1562" s="40"/>
      <c r="J1562" s="40"/>
    </row>
    <row r="1563" spans="1:10" x14ac:dyDescent="0.25">
      <c r="A1563" s="40"/>
      <c r="B1563" s="40"/>
      <c r="C1563" s="40"/>
      <c r="D1563" s="40"/>
      <c r="E1563" s="40"/>
      <c r="F1563" s="40"/>
      <c r="G1563" s="40"/>
      <c r="H1563" s="40"/>
      <c r="I1563" s="40"/>
      <c r="J1563" s="40"/>
    </row>
    <row r="1564" spans="1:10" x14ac:dyDescent="0.25">
      <c r="A1564" s="40"/>
      <c r="B1564" s="40"/>
      <c r="C1564" s="40"/>
      <c r="D1564" s="40"/>
      <c r="E1564" s="40"/>
      <c r="F1564" s="40"/>
      <c r="G1564" s="40"/>
      <c r="H1564" s="40"/>
      <c r="I1564" s="40"/>
      <c r="J1564" s="40"/>
    </row>
    <row r="1565" spans="1:10" x14ac:dyDescent="0.25">
      <c r="A1565" s="40"/>
      <c r="B1565" s="40"/>
      <c r="C1565" s="40"/>
      <c r="D1565" s="40"/>
      <c r="E1565" s="40"/>
      <c r="F1565" s="40"/>
      <c r="G1565" s="40"/>
      <c r="H1565" s="40"/>
      <c r="I1565" s="40"/>
      <c r="J1565" s="40"/>
    </row>
    <row r="1566" spans="1:10" x14ac:dyDescent="0.25">
      <c r="A1566" s="40"/>
      <c r="B1566" s="40"/>
      <c r="C1566" s="40"/>
      <c r="D1566" s="40"/>
      <c r="E1566" s="40"/>
      <c r="F1566" s="40"/>
      <c r="G1566" s="40"/>
      <c r="H1566" s="40"/>
      <c r="I1566" s="40"/>
      <c r="J1566" s="40"/>
    </row>
    <row r="1567" spans="1:10" x14ac:dyDescent="0.25">
      <c r="A1567" s="40"/>
      <c r="B1567" s="40"/>
      <c r="C1567" s="40"/>
      <c r="D1567" s="40"/>
      <c r="E1567" s="40"/>
      <c r="F1567" s="40"/>
      <c r="G1567" s="40"/>
      <c r="H1567" s="40"/>
      <c r="I1567" s="40"/>
      <c r="J1567" s="40"/>
    </row>
    <row r="1568" spans="1:10" x14ac:dyDescent="0.25">
      <c r="A1568" s="40"/>
      <c r="B1568" s="40"/>
      <c r="C1568" s="40"/>
      <c r="D1568" s="40"/>
      <c r="E1568" s="40"/>
      <c r="F1568" s="40"/>
      <c r="G1568" s="40"/>
      <c r="H1568" s="40"/>
      <c r="I1568" s="40"/>
      <c r="J1568" s="40"/>
    </row>
    <row r="1569" spans="1:10" x14ac:dyDescent="0.25">
      <c r="A1569" s="40"/>
      <c r="B1569" s="40"/>
      <c r="C1569" s="40"/>
      <c r="D1569" s="40"/>
      <c r="E1569" s="40"/>
      <c r="F1569" s="40"/>
      <c r="G1569" s="40"/>
      <c r="H1569" s="40"/>
      <c r="I1569" s="40"/>
      <c r="J1569" s="40"/>
    </row>
    <row r="1570" spans="1:10" x14ac:dyDescent="0.25">
      <c r="A1570" s="40"/>
      <c r="B1570" s="40"/>
      <c r="C1570" s="40"/>
      <c r="D1570" s="40"/>
      <c r="E1570" s="40"/>
      <c r="F1570" s="40"/>
      <c r="G1570" s="40"/>
      <c r="H1570" s="40"/>
      <c r="I1570" s="40"/>
      <c r="J1570" s="40"/>
    </row>
    <row r="1571" spans="1:10" x14ac:dyDescent="0.25">
      <c r="A1571" s="40"/>
      <c r="B1571" s="40"/>
      <c r="C1571" s="40"/>
      <c r="D1571" s="40"/>
      <c r="E1571" s="40"/>
      <c r="F1571" s="40"/>
      <c r="G1571" s="40"/>
      <c r="H1571" s="40"/>
      <c r="I1571" s="40"/>
      <c r="J1571" s="40"/>
    </row>
    <row r="1572" spans="1:10" x14ac:dyDescent="0.25">
      <c r="A1572" s="40"/>
      <c r="B1572" s="40"/>
      <c r="C1572" s="40"/>
      <c r="D1572" s="40"/>
      <c r="E1572" s="40"/>
      <c r="F1572" s="40"/>
      <c r="G1572" s="40"/>
      <c r="H1572" s="40"/>
      <c r="I1572" s="40"/>
      <c r="J1572" s="40"/>
    </row>
    <row r="1573" spans="1:10" x14ac:dyDescent="0.25">
      <c r="A1573" s="40"/>
      <c r="B1573" s="40"/>
      <c r="C1573" s="40"/>
      <c r="D1573" s="40"/>
      <c r="E1573" s="40"/>
      <c r="F1573" s="40"/>
      <c r="G1573" s="40"/>
      <c r="H1573" s="40"/>
      <c r="I1573" s="40"/>
      <c r="J1573" s="40"/>
    </row>
    <row r="1574" spans="1:10" x14ac:dyDescent="0.25">
      <c r="A1574" s="40"/>
      <c r="B1574" s="40"/>
      <c r="C1574" s="40"/>
      <c r="D1574" s="40"/>
      <c r="E1574" s="40"/>
      <c r="F1574" s="40"/>
      <c r="G1574" s="40"/>
      <c r="H1574" s="40"/>
      <c r="I1574" s="40"/>
      <c r="J1574" s="40"/>
    </row>
    <row r="1575" spans="1:10" x14ac:dyDescent="0.25">
      <c r="A1575" s="40"/>
      <c r="B1575" s="40"/>
      <c r="C1575" s="40"/>
      <c r="D1575" s="40"/>
      <c r="E1575" s="40"/>
      <c r="F1575" s="40"/>
      <c r="G1575" s="40"/>
      <c r="H1575" s="40"/>
      <c r="I1575" s="40"/>
      <c r="J1575" s="40"/>
    </row>
    <row r="1576" spans="1:10" x14ac:dyDescent="0.25">
      <c r="A1576" s="40"/>
      <c r="B1576" s="40"/>
      <c r="C1576" s="40"/>
      <c r="D1576" s="40"/>
      <c r="E1576" s="40"/>
      <c r="F1576" s="40"/>
      <c r="G1576" s="40"/>
      <c r="H1576" s="40"/>
      <c r="I1576" s="40"/>
      <c r="J1576" s="40"/>
    </row>
    <row r="1577" spans="1:10" x14ac:dyDescent="0.25">
      <c r="A1577" s="40"/>
      <c r="B1577" s="40"/>
      <c r="C1577" s="40"/>
      <c r="D1577" s="40"/>
      <c r="E1577" s="40"/>
      <c r="F1577" s="40"/>
      <c r="G1577" s="40"/>
      <c r="H1577" s="40"/>
      <c r="I1577" s="40"/>
      <c r="J1577" s="40"/>
    </row>
    <row r="1578" spans="1:10" x14ac:dyDescent="0.25">
      <c r="A1578" s="40"/>
      <c r="B1578" s="40"/>
      <c r="C1578" s="40"/>
      <c r="D1578" s="40"/>
      <c r="E1578" s="40"/>
      <c r="F1578" s="40"/>
      <c r="G1578" s="40"/>
      <c r="H1578" s="40"/>
      <c r="I1578" s="40"/>
      <c r="J1578" s="40"/>
    </row>
    <row r="1579" spans="1:10" x14ac:dyDescent="0.25">
      <c r="A1579" s="40"/>
      <c r="B1579" s="40"/>
      <c r="C1579" s="40"/>
      <c r="D1579" s="40"/>
      <c r="E1579" s="40"/>
      <c r="F1579" s="40"/>
      <c r="G1579" s="40"/>
      <c r="H1579" s="40"/>
      <c r="I1579" s="40"/>
      <c r="J1579" s="40"/>
    </row>
    <row r="1580" spans="1:10" x14ac:dyDescent="0.25">
      <c r="A1580" s="40"/>
      <c r="B1580" s="40"/>
      <c r="C1580" s="40"/>
      <c r="D1580" s="40"/>
      <c r="E1580" s="40"/>
      <c r="F1580" s="40"/>
      <c r="G1580" s="40"/>
      <c r="H1580" s="40"/>
      <c r="I1580" s="40"/>
      <c r="J1580" s="40"/>
    </row>
    <row r="1581" spans="1:10" x14ac:dyDescent="0.25">
      <c r="A1581" s="40"/>
      <c r="B1581" s="40"/>
      <c r="C1581" s="40"/>
      <c r="D1581" s="40"/>
      <c r="E1581" s="40"/>
      <c r="F1581" s="40"/>
      <c r="G1581" s="40"/>
      <c r="H1581" s="40"/>
      <c r="I1581" s="40"/>
      <c r="J1581" s="40"/>
    </row>
    <row r="1582" spans="1:10" x14ac:dyDescent="0.25">
      <c r="A1582" s="40"/>
      <c r="B1582" s="40"/>
      <c r="C1582" s="40"/>
      <c r="D1582" s="40"/>
      <c r="E1582" s="40"/>
      <c r="F1582" s="40"/>
      <c r="G1582" s="40"/>
      <c r="H1582" s="40"/>
      <c r="I1582" s="40"/>
      <c r="J1582" s="40"/>
    </row>
    <row r="1583" spans="1:10" x14ac:dyDescent="0.25">
      <c r="A1583" s="40"/>
      <c r="B1583" s="40"/>
      <c r="C1583" s="40"/>
      <c r="D1583" s="40"/>
      <c r="E1583" s="40"/>
      <c r="F1583" s="40"/>
      <c r="G1583" s="40"/>
      <c r="H1583" s="40"/>
      <c r="I1583" s="40"/>
      <c r="J1583" s="40"/>
    </row>
    <row r="1584" spans="1:10" x14ac:dyDescent="0.25">
      <c r="A1584" s="40"/>
      <c r="B1584" s="40"/>
      <c r="C1584" s="40"/>
      <c r="D1584" s="40"/>
      <c r="E1584" s="40"/>
      <c r="F1584" s="40"/>
      <c r="G1584" s="40"/>
      <c r="H1584" s="40"/>
      <c r="I1584" s="40"/>
      <c r="J1584" s="40"/>
    </row>
    <row r="1585" spans="1:10" x14ac:dyDescent="0.25">
      <c r="A1585" s="40"/>
      <c r="B1585" s="40"/>
      <c r="C1585" s="40"/>
      <c r="D1585" s="40"/>
      <c r="E1585" s="40"/>
      <c r="F1585" s="40"/>
      <c r="G1585" s="40"/>
      <c r="H1585" s="40"/>
      <c r="I1585" s="40"/>
      <c r="J1585" s="40"/>
    </row>
    <row r="1586" spans="1:10" x14ac:dyDescent="0.25">
      <c r="A1586" s="40"/>
      <c r="B1586" s="40"/>
      <c r="C1586" s="40"/>
      <c r="D1586" s="40"/>
      <c r="E1586" s="40"/>
      <c r="F1586" s="40"/>
      <c r="G1586" s="40"/>
      <c r="H1586" s="40"/>
      <c r="I1586" s="40"/>
      <c r="J1586" s="40"/>
    </row>
    <row r="1587" spans="1:10" x14ac:dyDescent="0.25">
      <c r="A1587" s="40"/>
      <c r="B1587" s="40"/>
      <c r="C1587" s="40"/>
      <c r="D1587" s="40"/>
      <c r="E1587" s="40"/>
      <c r="F1587" s="40"/>
      <c r="G1587" s="40"/>
      <c r="H1587" s="40"/>
      <c r="I1587" s="40"/>
      <c r="J1587" s="40"/>
    </row>
    <row r="1588" spans="1:10" x14ac:dyDescent="0.25">
      <c r="A1588" s="40"/>
      <c r="B1588" s="40"/>
      <c r="C1588" s="40"/>
      <c r="D1588" s="40"/>
      <c r="E1588" s="40"/>
      <c r="F1588" s="40"/>
      <c r="G1588" s="40"/>
      <c r="H1588" s="40"/>
      <c r="I1588" s="40"/>
      <c r="J1588" s="40"/>
    </row>
    <row r="1589" spans="1:10" x14ac:dyDescent="0.25">
      <c r="A1589" s="40"/>
      <c r="B1589" s="40"/>
      <c r="C1589" s="40"/>
      <c r="D1589" s="40"/>
      <c r="E1589" s="40"/>
      <c r="F1589" s="40"/>
      <c r="G1589" s="40"/>
      <c r="H1589" s="40"/>
      <c r="I1589" s="40"/>
      <c r="J1589" s="40"/>
    </row>
    <row r="1590" spans="1:10" x14ac:dyDescent="0.25">
      <c r="A1590" s="40"/>
      <c r="B1590" s="40"/>
      <c r="C1590" s="40"/>
      <c r="D1590" s="40"/>
      <c r="E1590" s="40"/>
      <c r="F1590" s="40"/>
      <c r="G1590" s="40"/>
      <c r="H1590" s="40"/>
      <c r="I1590" s="40"/>
      <c r="J1590" s="40"/>
    </row>
    <row r="1591" spans="1:10" x14ac:dyDescent="0.25">
      <c r="A1591" s="40"/>
      <c r="B1591" s="40"/>
      <c r="C1591" s="40"/>
      <c r="D1591" s="40"/>
      <c r="E1591" s="40"/>
      <c r="F1591" s="40"/>
      <c r="G1591" s="40"/>
      <c r="H1591" s="40"/>
      <c r="I1591" s="40"/>
      <c r="J1591" s="40"/>
    </row>
    <row r="1592" spans="1:10" x14ac:dyDescent="0.25">
      <c r="A1592" s="40"/>
      <c r="B1592" s="40"/>
      <c r="C1592" s="40"/>
      <c r="D1592" s="40"/>
      <c r="E1592" s="40"/>
      <c r="F1592" s="40"/>
      <c r="G1592" s="40"/>
      <c r="H1592" s="40"/>
      <c r="I1592" s="40"/>
      <c r="J1592" s="40"/>
    </row>
    <row r="1593" spans="1:10" x14ac:dyDescent="0.25">
      <c r="A1593" s="40"/>
      <c r="B1593" s="40"/>
      <c r="C1593" s="40"/>
      <c r="D1593" s="40"/>
      <c r="E1593" s="40"/>
      <c r="F1593" s="40"/>
      <c r="G1593" s="40"/>
      <c r="H1593" s="40"/>
      <c r="I1593" s="40"/>
      <c r="J1593" s="40"/>
    </row>
    <row r="1594" spans="1:10" x14ac:dyDescent="0.25">
      <c r="A1594" s="40"/>
      <c r="B1594" s="40"/>
      <c r="C1594" s="40"/>
      <c r="D1594" s="40"/>
      <c r="E1594" s="40"/>
      <c r="F1594" s="40"/>
      <c r="G1594" s="40"/>
      <c r="H1594" s="40"/>
      <c r="I1594" s="40"/>
      <c r="J1594" s="40"/>
    </row>
    <row r="1595" spans="1:10" x14ac:dyDescent="0.25">
      <c r="A1595" s="40"/>
      <c r="B1595" s="40"/>
      <c r="C1595" s="40"/>
      <c r="D1595" s="40"/>
      <c r="E1595" s="40"/>
      <c r="F1595" s="40"/>
      <c r="G1595" s="40"/>
      <c r="H1595" s="40"/>
      <c r="I1595" s="40"/>
      <c r="J1595" s="40"/>
    </row>
    <row r="1596" spans="1:10" x14ac:dyDescent="0.25">
      <c r="A1596" s="40"/>
      <c r="B1596" s="40"/>
      <c r="C1596" s="40"/>
      <c r="D1596" s="40"/>
      <c r="E1596" s="40"/>
      <c r="F1596" s="40"/>
      <c r="G1596" s="40"/>
      <c r="H1596" s="40"/>
      <c r="I1596" s="40"/>
      <c r="J1596" s="40"/>
    </row>
    <row r="1597" spans="1:10" x14ac:dyDescent="0.25">
      <c r="A1597" s="40"/>
      <c r="B1597" s="40"/>
      <c r="C1597" s="40"/>
      <c r="D1597" s="40"/>
      <c r="E1597" s="40"/>
      <c r="F1597" s="40"/>
      <c r="G1597" s="40"/>
      <c r="H1597" s="40"/>
      <c r="I1597" s="40"/>
      <c r="J1597" s="40"/>
    </row>
    <row r="1598" spans="1:10" x14ac:dyDescent="0.25">
      <c r="A1598" s="40"/>
      <c r="B1598" s="40"/>
      <c r="C1598" s="40"/>
      <c r="D1598" s="40"/>
      <c r="E1598" s="40"/>
      <c r="F1598" s="40"/>
      <c r="G1598" s="40"/>
      <c r="H1598" s="40"/>
      <c r="I1598" s="40"/>
      <c r="J1598" s="40"/>
    </row>
    <row r="1599" spans="1:10" x14ac:dyDescent="0.25">
      <c r="A1599" s="40"/>
      <c r="B1599" s="40"/>
      <c r="C1599" s="40"/>
      <c r="D1599" s="40"/>
      <c r="E1599" s="40"/>
      <c r="F1599" s="40"/>
      <c r="G1599" s="40"/>
      <c r="H1599" s="40"/>
      <c r="I1599" s="40"/>
      <c r="J1599" s="40"/>
    </row>
    <row r="1600" spans="1:10" x14ac:dyDescent="0.25">
      <c r="A1600" s="40"/>
      <c r="B1600" s="40"/>
      <c r="C1600" s="40"/>
      <c r="D1600" s="40"/>
      <c r="E1600" s="40"/>
      <c r="F1600" s="40"/>
      <c r="G1600" s="40"/>
      <c r="H1600" s="40"/>
      <c r="I1600" s="40"/>
      <c r="J1600" s="40"/>
    </row>
    <row r="1601" spans="1:10" x14ac:dyDescent="0.25">
      <c r="A1601" s="40"/>
      <c r="B1601" s="40"/>
      <c r="C1601" s="40"/>
      <c r="D1601" s="40"/>
      <c r="E1601" s="40"/>
      <c r="F1601" s="40"/>
      <c r="G1601" s="40"/>
      <c r="H1601" s="40"/>
      <c r="I1601" s="40"/>
      <c r="J1601" s="40"/>
    </row>
    <row r="1602" spans="1:10" x14ac:dyDescent="0.25">
      <c r="A1602" s="40"/>
      <c r="B1602" s="40"/>
      <c r="C1602" s="40"/>
      <c r="D1602" s="40"/>
      <c r="E1602" s="40"/>
      <c r="F1602" s="40"/>
      <c r="G1602" s="40"/>
      <c r="H1602" s="40"/>
      <c r="I1602" s="40"/>
      <c r="J1602" s="40"/>
    </row>
    <row r="1603" spans="1:10" x14ac:dyDescent="0.25">
      <c r="A1603" s="40"/>
      <c r="B1603" s="40"/>
      <c r="C1603" s="40"/>
      <c r="D1603" s="40"/>
      <c r="E1603" s="40"/>
      <c r="F1603" s="40"/>
      <c r="G1603" s="40"/>
      <c r="H1603" s="40"/>
      <c r="I1603" s="40"/>
      <c r="J1603" s="40"/>
    </row>
    <row r="1604" spans="1:10" x14ac:dyDescent="0.25">
      <c r="A1604" s="40"/>
      <c r="B1604" s="40"/>
      <c r="C1604" s="40"/>
      <c r="D1604" s="40"/>
      <c r="E1604" s="40"/>
      <c r="F1604" s="40"/>
      <c r="G1604" s="40"/>
      <c r="H1604" s="40"/>
      <c r="I1604" s="40"/>
      <c r="J1604" s="40"/>
    </row>
    <row r="1605" spans="1:10" x14ac:dyDescent="0.25">
      <c r="A1605" s="40"/>
      <c r="B1605" s="40"/>
      <c r="C1605" s="40"/>
      <c r="D1605" s="40"/>
      <c r="E1605" s="40"/>
      <c r="F1605" s="40"/>
      <c r="G1605" s="40"/>
      <c r="H1605" s="40"/>
      <c r="I1605" s="40"/>
      <c r="J1605" s="40"/>
    </row>
    <row r="1606" spans="1:10" x14ac:dyDescent="0.25">
      <c r="A1606" s="40"/>
      <c r="B1606" s="40"/>
      <c r="C1606" s="40"/>
      <c r="D1606" s="40"/>
      <c r="E1606" s="40"/>
      <c r="F1606" s="40"/>
      <c r="G1606" s="40"/>
      <c r="H1606" s="40"/>
      <c r="I1606" s="40"/>
      <c r="J1606" s="40"/>
    </row>
    <row r="1607" spans="1:10" x14ac:dyDescent="0.25">
      <c r="A1607" s="40"/>
      <c r="B1607" s="40"/>
      <c r="C1607" s="40"/>
      <c r="D1607" s="40"/>
      <c r="E1607" s="40"/>
      <c r="F1607" s="40"/>
      <c r="G1607" s="40"/>
      <c r="H1607" s="40"/>
      <c r="I1607" s="40"/>
      <c r="J1607" s="40"/>
    </row>
    <row r="1608" spans="1:10" x14ac:dyDescent="0.25">
      <c r="A1608" s="40"/>
      <c r="B1608" s="40"/>
      <c r="C1608" s="40"/>
      <c r="D1608" s="40"/>
      <c r="E1608" s="40"/>
      <c r="F1608" s="40"/>
      <c r="G1608" s="40"/>
      <c r="H1608" s="40"/>
      <c r="I1608" s="40"/>
      <c r="J1608" s="40"/>
    </row>
    <row r="1609" spans="1:10" x14ac:dyDescent="0.25">
      <c r="A1609" s="40"/>
      <c r="B1609" s="40"/>
      <c r="C1609" s="40"/>
      <c r="D1609" s="40"/>
      <c r="E1609" s="40"/>
      <c r="F1609" s="40"/>
      <c r="G1609" s="40"/>
      <c r="H1609" s="40"/>
      <c r="I1609" s="40"/>
      <c r="J1609" s="40"/>
    </row>
    <row r="1610" spans="1:10" x14ac:dyDescent="0.25">
      <c r="A1610" s="40"/>
      <c r="B1610" s="40"/>
      <c r="C1610" s="40"/>
      <c r="D1610" s="40"/>
      <c r="E1610" s="40"/>
      <c r="F1610" s="40"/>
      <c r="G1610" s="40"/>
      <c r="H1610" s="40"/>
      <c r="I1610" s="40"/>
      <c r="J1610" s="40"/>
    </row>
    <row r="1611" spans="1:10" x14ac:dyDescent="0.25">
      <c r="A1611" s="40"/>
      <c r="B1611" s="40"/>
      <c r="C1611" s="40"/>
      <c r="D1611" s="40"/>
      <c r="E1611" s="40"/>
      <c r="F1611" s="40"/>
      <c r="G1611" s="40"/>
      <c r="H1611" s="40"/>
      <c r="I1611" s="40"/>
      <c r="J1611" s="40"/>
    </row>
    <row r="1612" spans="1:10" x14ac:dyDescent="0.25">
      <c r="A1612" s="40"/>
      <c r="B1612" s="40"/>
      <c r="C1612" s="40"/>
      <c r="D1612" s="40"/>
      <c r="E1612" s="40"/>
      <c r="F1612" s="40"/>
      <c r="G1612" s="40"/>
      <c r="H1612" s="40"/>
      <c r="I1612" s="40"/>
      <c r="J1612" s="40"/>
    </row>
    <row r="1613" spans="1:10" x14ac:dyDescent="0.25">
      <c r="A1613" s="40"/>
      <c r="B1613" s="40"/>
      <c r="C1613" s="40"/>
      <c r="D1613" s="40"/>
      <c r="E1613" s="40"/>
      <c r="F1613" s="40"/>
      <c r="G1613" s="40"/>
      <c r="H1613" s="40"/>
      <c r="I1613" s="40"/>
      <c r="J1613" s="40"/>
    </row>
    <row r="1614" spans="1:10" x14ac:dyDescent="0.25">
      <c r="A1614" s="40"/>
      <c r="B1614" s="40"/>
      <c r="C1614" s="40"/>
      <c r="D1614" s="40"/>
      <c r="E1614" s="40"/>
      <c r="F1614" s="40"/>
      <c r="G1614" s="40"/>
      <c r="H1614" s="40"/>
      <c r="I1614" s="40"/>
      <c r="J1614" s="40"/>
    </row>
    <row r="1615" spans="1:10" x14ac:dyDescent="0.25">
      <c r="A1615" s="40"/>
      <c r="B1615" s="40"/>
      <c r="C1615" s="40"/>
      <c r="D1615" s="40"/>
      <c r="E1615" s="40"/>
      <c r="F1615" s="40"/>
      <c r="G1615" s="40"/>
      <c r="H1615" s="40"/>
      <c r="I1615" s="40"/>
      <c r="J1615" s="40"/>
    </row>
    <row r="1616" spans="1:10" x14ac:dyDescent="0.25">
      <c r="A1616" s="40"/>
      <c r="B1616" s="40"/>
      <c r="C1616" s="40"/>
      <c r="D1616" s="40"/>
      <c r="E1616" s="40"/>
      <c r="F1616" s="40"/>
      <c r="G1616" s="40"/>
      <c r="H1616" s="40"/>
      <c r="I1616" s="40"/>
      <c r="J1616" s="40"/>
    </row>
    <row r="1617" spans="1:10" x14ac:dyDescent="0.25">
      <c r="A1617" s="40"/>
      <c r="B1617" s="40"/>
      <c r="C1617" s="40"/>
      <c r="D1617" s="40"/>
      <c r="E1617" s="40"/>
      <c r="F1617" s="40"/>
      <c r="G1617" s="40"/>
      <c r="H1617" s="40"/>
      <c r="I1617" s="40"/>
      <c r="J1617" s="40"/>
    </row>
    <row r="1618" spans="1:10" x14ac:dyDescent="0.25">
      <c r="A1618" s="40"/>
      <c r="B1618" s="40"/>
      <c r="C1618" s="40"/>
      <c r="D1618" s="40"/>
      <c r="E1618" s="40"/>
      <c r="F1618" s="40"/>
      <c r="G1618" s="40"/>
      <c r="H1618" s="40"/>
      <c r="I1618" s="40"/>
      <c r="J1618" s="40"/>
    </row>
    <row r="1619" spans="1:10" x14ac:dyDescent="0.25">
      <c r="A1619" s="40"/>
      <c r="B1619" s="40"/>
      <c r="C1619" s="40"/>
      <c r="D1619" s="40"/>
      <c r="E1619" s="40"/>
      <c r="F1619" s="40"/>
      <c r="G1619" s="40"/>
      <c r="H1619" s="40"/>
      <c r="I1619" s="40"/>
      <c r="J1619" s="40"/>
    </row>
    <row r="1620" spans="1:10" x14ac:dyDescent="0.25">
      <c r="A1620" s="40"/>
      <c r="B1620" s="40"/>
      <c r="C1620" s="40"/>
      <c r="D1620" s="40"/>
      <c r="E1620" s="40"/>
      <c r="F1620" s="40"/>
      <c r="G1620" s="40"/>
      <c r="H1620" s="40"/>
      <c r="I1620" s="40"/>
      <c r="J1620" s="40"/>
    </row>
    <row r="1621" spans="1:10" x14ac:dyDescent="0.25">
      <c r="A1621" s="40"/>
      <c r="B1621" s="40"/>
      <c r="C1621" s="40"/>
      <c r="D1621" s="40"/>
      <c r="E1621" s="40"/>
      <c r="F1621" s="40"/>
      <c r="G1621" s="40"/>
      <c r="H1621" s="40"/>
      <c r="I1621" s="40"/>
      <c r="J1621" s="40"/>
    </row>
    <row r="1622" spans="1:10" x14ac:dyDescent="0.25">
      <c r="A1622" s="40"/>
      <c r="B1622" s="40"/>
      <c r="C1622" s="40"/>
      <c r="D1622" s="40"/>
      <c r="E1622" s="40"/>
      <c r="F1622" s="40"/>
      <c r="G1622" s="40"/>
      <c r="H1622" s="40"/>
      <c r="I1622" s="40"/>
      <c r="J1622" s="40"/>
    </row>
    <row r="1623" spans="1:10" x14ac:dyDescent="0.25">
      <c r="A1623" s="40"/>
      <c r="B1623" s="40"/>
      <c r="C1623" s="40"/>
      <c r="D1623" s="40"/>
      <c r="E1623" s="40"/>
      <c r="F1623" s="40"/>
      <c r="G1623" s="40"/>
      <c r="H1623" s="40"/>
      <c r="I1623" s="40"/>
      <c r="J1623" s="40"/>
    </row>
    <row r="1624" spans="1:10" x14ac:dyDescent="0.25">
      <c r="A1624" s="40"/>
      <c r="B1624" s="40"/>
      <c r="C1624" s="40"/>
      <c r="D1624" s="40"/>
      <c r="E1624" s="40"/>
      <c r="F1624" s="40"/>
      <c r="G1624" s="40"/>
      <c r="H1624" s="40"/>
      <c r="I1624" s="40"/>
      <c r="J1624" s="40"/>
    </row>
    <row r="1625" spans="1:10" x14ac:dyDescent="0.25">
      <c r="A1625" s="40"/>
      <c r="B1625" s="40"/>
      <c r="C1625" s="40"/>
      <c r="D1625" s="40"/>
      <c r="E1625" s="40"/>
      <c r="F1625" s="40"/>
      <c r="G1625" s="40"/>
      <c r="H1625" s="40"/>
      <c r="I1625" s="40"/>
      <c r="J1625" s="40"/>
    </row>
    <row r="1626" spans="1:10" x14ac:dyDescent="0.25">
      <c r="A1626" s="40"/>
      <c r="B1626" s="40"/>
      <c r="C1626" s="40"/>
      <c r="D1626" s="40"/>
      <c r="E1626" s="40"/>
      <c r="F1626" s="40"/>
      <c r="G1626" s="40"/>
      <c r="H1626" s="40"/>
      <c r="I1626" s="40"/>
      <c r="J1626" s="40"/>
    </row>
    <row r="1627" spans="1:10" x14ac:dyDescent="0.25">
      <c r="A1627" s="40"/>
      <c r="B1627" s="40"/>
      <c r="C1627" s="40"/>
      <c r="D1627" s="40"/>
      <c r="E1627" s="40"/>
      <c r="F1627" s="40"/>
      <c r="G1627" s="40"/>
      <c r="H1627" s="40"/>
      <c r="I1627" s="40"/>
      <c r="J1627" s="40"/>
    </row>
    <row r="1628" spans="1:10" x14ac:dyDescent="0.25">
      <c r="A1628" s="40"/>
      <c r="B1628" s="40"/>
      <c r="C1628" s="40"/>
      <c r="D1628" s="40"/>
      <c r="E1628" s="40"/>
      <c r="F1628" s="40"/>
      <c r="G1628" s="40"/>
      <c r="H1628" s="40"/>
      <c r="I1628" s="40"/>
      <c r="J1628" s="40"/>
    </row>
    <row r="1629" spans="1:10" x14ac:dyDescent="0.25">
      <c r="A1629" s="40"/>
      <c r="B1629" s="40"/>
      <c r="C1629" s="40"/>
      <c r="D1629" s="40"/>
      <c r="E1629" s="40"/>
      <c r="F1629" s="40"/>
      <c r="G1629" s="40"/>
      <c r="H1629" s="40"/>
      <c r="I1629" s="40"/>
      <c r="J1629" s="40"/>
    </row>
    <row r="1630" spans="1:10" x14ac:dyDescent="0.25">
      <c r="A1630" s="40"/>
      <c r="B1630" s="40"/>
      <c r="C1630" s="40"/>
      <c r="D1630" s="40"/>
      <c r="E1630" s="40"/>
      <c r="F1630" s="40"/>
      <c r="G1630" s="40"/>
      <c r="H1630" s="40"/>
      <c r="I1630" s="40"/>
      <c r="J1630" s="40"/>
    </row>
    <row r="1631" spans="1:10" x14ac:dyDescent="0.25">
      <c r="A1631" s="40"/>
      <c r="B1631" s="40"/>
      <c r="C1631" s="40"/>
      <c r="D1631" s="40"/>
      <c r="E1631" s="40"/>
      <c r="F1631" s="40"/>
      <c r="G1631" s="40"/>
      <c r="H1631" s="40"/>
      <c r="I1631" s="40"/>
      <c r="J1631" s="40"/>
    </row>
    <row r="1632" spans="1:10" x14ac:dyDescent="0.25">
      <c r="A1632" s="40"/>
      <c r="B1632" s="40"/>
      <c r="C1632" s="40"/>
      <c r="D1632" s="40"/>
      <c r="E1632" s="40"/>
      <c r="F1632" s="40"/>
      <c r="G1632" s="40"/>
      <c r="H1632" s="40"/>
      <c r="I1632" s="40"/>
      <c r="J1632" s="40"/>
    </row>
    <row r="1633" spans="1:10" x14ac:dyDescent="0.25">
      <c r="A1633" s="40"/>
      <c r="B1633" s="40"/>
      <c r="C1633" s="40"/>
      <c r="D1633" s="40"/>
      <c r="E1633" s="40"/>
      <c r="F1633" s="40"/>
      <c r="G1633" s="40"/>
      <c r="H1633" s="40"/>
      <c r="I1633" s="40"/>
      <c r="J1633" s="40"/>
    </row>
    <row r="1634" spans="1:10" x14ac:dyDescent="0.25">
      <c r="A1634" s="40"/>
      <c r="B1634" s="40"/>
      <c r="C1634" s="40"/>
      <c r="D1634" s="40"/>
      <c r="E1634" s="40"/>
      <c r="F1634" s="40"/>
      <c r="G1634" s="40"/>
      <c r="H1634" s="40"/>
      <c r="I1634" s="40"/>
      <c r="J1634" s="40"/>
    </row>
    <row r="1635" spans="1:10" x14ac:dyDescent="0.25">
      <c r="A1635" s="40"/>
      <c r="B1635" s="40"/>
      <c r="C1635" s="40"/>
      <c r="D1635" s="40"/>
      <c r="E1635" s="40"/>
      <c r="F1635" s="40"/>
      <c r="G1635" s="40"/>
      <c r="H1635" s="40"/>
      <c r="I1635" s="40"/>
      <c r="J1635" s="40"/>
    </row>
    <row r="1636" spans="1:10" x14ac:dyDescent="0.25">
      <c r="A1636" s="40"/>
      <c r="B1636" s="40"/>
      <c r="C1636" s="40"/>
      <c r="D1636" s="40"/>
      <c r="E1636" s="40"/>
      <c r="F1636" s="40"/>
      <c r="G1636" s="40"/>
      <c r="H1636" s="40"/>
      <c r="I1636" s="40"/>
      <c r="J1636" s="40"/>
    </row>
    <row r="1637" spans="1:10" x14ac:dyDescent="0.25">
      <c r="A1637" s="40"/>
      <c r="B1637" s="40"/>
      <c r="C1637" s="40"/>
      <c r="D1637" s="40"/>
      <c r="E1637" s="40"/>
      <c r="F1637" s="40"/>
      <c r="G1637" s="40"/>
      <c r="H1637" s="40"/>
      <c r="I1637" s="40"/>
      <c r="J1637" s="40"/>
    </row>
    <row r="1638" spans="1:10" x14ac:dyDescent="0.25">
      <c r="A1638" s="40"/>
      <c r="B1638" s="40"/>
      <c r="C1638" s="40"/>
      <c r="D1638" s="40"/>
      <c r="E1638" s="40"/>
      <c r="F1638" s="40"/>
      <c r="G1638" s="40"/>
      <c r="H1638" s="40"/>
      <c r="I1638" s="40"/>
      <c r="J1638" s="40"/>
    </row>
    <row r="1639" spans="1:10" x14ac:dyDescent="0.25">
      <c r="A1639" s="40"/>
      <c r="B1639" s="40"/>
      <c r="C1639" s="40"/>
      <c r="D1639" s="40"/>
      <c r="E1639" s="40"/>
      <c r="F1639" s="40"/>
      <c r="G1639" s="40"/>
      <c r="H1639" s="40"/>
      <c r="I1639" s="40"/>
      <c r="J1639" s="40"/>
    </row>
    <row r="1640" spans="1:10" x14ac:dyDescent="0.25">
      <c r="A1640" s="40"/>
      <c r="B1640" s="40"/>
      <c r="C1640" s="40"/>
      <c r="D1640" s="40"/>
      <c r="E1640" s="40"/>
      <c r="F1640" s="40"/>
      <c r="G1640" s="40"/>
      <c r="H1640" s="40"/>
      <c r="I1640" s="40"/>
      <c r="J1640" s="40"/>
    </row>
    <row r="1641" spans="1:10" x14ac:dyDescent="0.25">
      <c r="A1641" s="40"/>
      <c r="B1641" s="40"/>
      <c r="C1641" s="40"/>
      <c r="D1641" s="40"/>
      <c r="E1641" s="40"/>
      <c r="F1641" s="40"/>
      <c r="G1641" s="40"/>
      <c r="H1641" s="40"/>
      <c r="I1641" s="40"/>
      <c r="J1641" s="40"/>
    </row>
    <row r="1642" spans="1:10" x14ac:dyDescent="0.25">
      <c r="A1642" s="40"/>
      <c r="B1642" s="40"/>
      <c r="C1642" s="40"/>
      <c r="D1642" s="40"/>
      <c r="E1642" s="40"/>
      <c r="F1642" s="40"/>
      <c r="G1642" s="40"/>
      <c r="H1642" s="40"/>
      <c r="I1642" s="40"/>
      <c r="J1642" s="40"/>
    </row>
    <row r="1643" spans="1:10" x14ac:dyDescent="0.25">
      <c r="A1643" s="40"/>
      <c r="B1643" s="40"/>
      <c r="C1643" s="40"/>
      <c r="D1643" s="40"/>
      <c r="E1643" s="40"/>
      <c r="F1643" s="40"/>
      <c r="G1643" s="40"/>
      <c r="H1643" s="40"/>
      <c r="I1643" s="40"/>
      <c r="J1643" s="40"/>
    </row>
    <row r="1644" spans="1:10" x14ac:dyDescent="0.25">
      <c r="A1644" s="40"/>
      <c r="B1644" s="40"/>
      <c r="C1644" s="40"/>
      <c r="D1644" s="40"/>
      <c r="E1644" s="40"/>
      <c r="F1644" s="40"/>
      <c r="G1644" s="40"/>
      <c r="H1644" s="40"/>
      <c r="I1644" s="40"/>
      <c r="J1644" s="40"/>
    </row>
    <row r="1645" spans="1:10" x14ac:dyDescent="0.25">
      <c r="A1645" s="40"/>
      <c r="B1645" s="40"/>
      <c r="C1645" s="40"/>
      <c r="D1645" s="40"/>
      <c r="E1645" s="40"/>
      <c r="F1645" s="40"/>
      <c r="G1645" s="40"/>
      <c r="H1645" s="40"/>
      <c r="I1645" s="40"/>
      <c r="J1645" s="40"/>
    </row>
    <row r="1646" spans="1:10" x14ac:dyDescent="0.25">
      <c r="A1646" s="40"/>
      <c r="B1646" s="40"/>
      <c r="C1646" s="40"/>
      <c r="D1646" s="40"/>
      <c r="E1646" s="40"/>
      <c r="F1646" s="40"/>
      <c r="G1646" s="40"/>
      <c r="H1646" s="40"/>
      <c r="I1646" s="40"/>
      <c r="J1646" s="40"/>
    </row>
    <row r="1647" spans="1:10" x14ac:dyDescent="0.25">
      <c r="A1647" s="40"/>
      <c r="B1647" s="40"/>
      <c r="C1647" s="40"/>
      <c r="D1647" s="40"/>
      <c r="E1647" s="40"/>
      <c r="F1647" s="40"/>
      <c r="G1647" s="40"/>
      <c r="H1647" s="40"/>
      <c r="I1647" s="40"/>
      <c r="J1647" s="40"/>
    </row>
    <row r="1648" spans="1:10" x14ac:dyDescent="0.25">
      <c r="A1648" s="40"/>
      <c r="B1648" s="40"/>
      <c r="C1648" s="40"/>
      <c r="D1648" s="40"/>
      <c r="E1648" s="40"/>
      <c r="F1648" s="40"/>
      <c r="G1648" s="40"/>
      <c r="H1648" s="40"/>
      <c r="I1648" s="40"/>
      <c r="J1648" s="40"/>
    </row>
    <row r="1649" spans="1:10" x14ac:dyDescent="0.25">
      <c r="A1649" s="40"/>
      <c r="B1649" s="40"/>
      <c r="C1649" s="40"/>
      <c r="D1649" s="40"/>
      <c r="E1649" s="40"/>
      <c r="F1649" s="40"/>
      <c r="G1649" s="40"/>
      <c r="H1649" s="40"/>
      <c r="I1649" s="40"/>
      <c r="J1649" s="40"/>
    </row>
    <row r="1650" spans="1:10" x14ac:dyDescent="0.25">
      <c r="A1650" s="40"/>
      <c r="B1650" s="40"/>
      <c r="C1650" s="40"/>
      <c r="D1650" s="40"/>
      <c r="E1650" s="40"/>
      <c r="F1650" s="40"/>
      <c r="G1650" s="40"/>
      <c r="H1650" s="40"/>
      <c r="I1650" s="40"/>
      <c r="J1650" s="40"/>
    </row>
    <row r="1651" spans="1:10" x14ac:dyDescent="0.25">
      <c r="A1651" s="40"/>
      <c r="B1651" s="40"/>
      <c r="C1651" s="40"/>
      <c r="D1651" s="40"/>
      <c r="E1651" s="40"/>
      <c r="F1651" s="40"/>
      <c r="G1651" s="40"/>
      <c r="H1651" s="40"/>
      <c r="I1651" s="40"/>
      <c r="J1651" s="40"/>
    </row>
    <row r="1652" spans="1:10" x14ac:dyDescent="0.25">
      <c r="A1652" s="40"/>
      <c r="B1652" s="40"/>
      <c r="C1652" s="40"/>
      <c r="D1652" s="40"/>
      <c r="E1652" s="40"/>
      <c r="F1652" s="40"/>
      <c r="G1652" s="40"/>
      <c r="H1652" s="40"/>
      <c r="I1652" s="40"/>
      <c r="J1652" s="40"/>
    </row>
    <row r="1653" spans="1:10" x14ac:dyDescent="0.25">
      <c r="A1653" s="40"/>
      <c r="B1653" s="40"/>
      <c r="C1653" s="40"/>
      <c r="D1653" s="40"/>
      <c r="E1653" s="40"/>
      <c r="F1653" s="40"/>
      <c r="G1653" s="40"/>
      <c r="H1653" s="40"/>
      <c r="I1653" s="40"/>
      <c r="J1653" s="40"/>
    </row>
    <row r="1654" spans="1:10" x14ac:dyDescent="0.25">
      <c r="A1654" s="40"/>
      <c r="B1654" s="40"/>
      <c r="C1654" s="40"/>
      <c r="D1654" s="40"/>
      <c r="E1654" s="40"/>
      <c r="F1654" s="40"/>
      <c r="G1654" s="40"/>
      <c r="H1654" s="40"/>
      <c r="I1654" s="40"/>
      <c r="J1654" s="40"/>
    </row>
    <row r="1655" spans="1:10" x14ac:dyDescent="0.25">
      <c r="A1655" s="40"/>
      <c r="B1655" s="40"/>
      <c r="C1655" s="40"/>
      <c r="D1655" s="40"/>
      <c r="E1655" s="40"/>
      <c r="F1655" s="40"/>
      <c r="G1655" s="40"/>
      <c r="H1655" s="40"/>
      <c r="I1655" s="40"/>
      <c r="J1655" s="40"/>
    </row>
    <row r="1656" spans="1:10" x14ac:dyDescent="0.25">
      <c r="A1656" s="40"/>
      <c r="B1656" s="40"/>
      <c r="C1656" s="40"/>
      <c r="D1656" s="40"/>
      <c r="E1656" s="40"/>
      <c r="F1656" s="40"/>
      <c r="G1656" s="40"/>
      <c r="H1656" s="40"/>
      <c r="I1656" s="40"/>
      <c r="J1656" s="40"/>
    </row>
    <row r="1657" spans="1:10" x14ac:dyDescent="0.25">
      <c r="A1657" s="40"/>
      <c r="B1657" s="40"/>
      <c r="C1657" s="40"/>
      <c r="D1657" s="40"/>
      <c r="E1657" s="40"/>
      <c r="F1657" s="40"/>
      <c r="G1657" s="40"/>
      <c r="H1657" s="40"/>
      <c r="I1657" s="40"/>
      <c r="J1657" s="40"/>
    </row>
    <row r="1658" spans="1:10" x14ac:dyDescent="0.25">
      <c r="A1658" s="40"/>
      <c r="B1658" s="40"/>
      <c r="C1658" s="40"/>
      <c r="D1658" s="40"/>
      <c r="E1658" s="40"/>
      <c r="F1658" s="40"/>
      <c r="G1658" s="40"/>
      <c r="H1658" s="40"/>
      <c r="I1658" s="40"/>
      <c r="J1658" s="40"/>
    </row>
    <row r="1659" spans="1:10" x14ac:dyDescent="0.25">
      <c r="A1659" s="40"/>
      <c r="B1659" s="40"/>
      <c r="C1659" s="40"/>
      <c r="D1659" s="40"/>
      <c r="E1659" s="40"/>
      <c r="F1659" s="40"/>
      <c r="G1659" s="40"/>
      <c r="H1659" s="40"/>
      <c r="I1659" s="40"/>
      <c r="J1659" s="40"/>
    </row>
    <row r="1660" spans="1:10" x14ac:dyDescent="0.25">
      <c r="A1660" s="40"/>
      <c r="B1660" s="40"/>
      <c r="C1660" s="40"/>
      <c r="D1660" s="40"/>
      <c r="E1660" s="40"/>
      <c r="F1660" s="40"/>
      <c r="G1660" s="40"/>
      <c r="H1660" s="40"/>
      <c r="I1660" s="40"/>
      <c r="J1660" s="40"/>
    </row>
    <row r="1661" spans="1:10" x14ac:dyDescent="0.25">
      <c r="A1661" s="40"/>
      <c r="B1661" s="40"/>
      <c r="C1661" s="40"/>
      <c r="D1661" s="40"/>
      <c r="E1661" s="40"/>
      <c r="F1661" s="40"/>
      <c r="G1661" s="40"/>
      <c r="H1661" s="40"/>
      <c r="I1661" s="40"/>
      <c r="J1661" s="40"/>
    </row>
    <row r="1662" spans="1:10" x14ac:dyDescent="0.25">
      <c r="A1662" s="40"/>
      <c r="B1662" s="40"/>
      <c r="C1662" s="40"/>
      <c r="D1662" s="40"/>
      <c r="E1662" s="40"/>
      <c r="F1662" s="40"/>
      <c r="G1662" s="40"/>
      <c r="H1662" s="40"/>
      <c r="I1662" s="40"/>
      <c r="J1662" s="40"/>
    </row>
    <row r="1663" spans="1:10" x14ac:dyDescent="0.25">
      <c r="A1663" s="40"/>
      <c r="B1663" s="40"/>
      <c r="C1663" s="40"/>
      <c r="D1663" s="40"/>
      <c r="E1663" s="40"/>
      <c r="F1663" s="40"/>
      <c r="G1663" s="40"/>
      <c r="H1663" s="40"/>
      <c r="I1663" s="40"/>
      <c r="J1663" s="40"/>
    </row>
    <row r="1664" spans="1:10" x14ac:dyDescent="0.25">
      <c r="A1664" s="40"/>
      <c r="B1664" s="40"/>
      <c r="C1664" s="40"/>
      <c r="D1664" s="40"/>
      <c r="E1664" s="40"/>
      <c r="F1664" s="40"/>
      <c r="G1664" s="40"/>
      <c r="H1664" s="40"/>
      <c r="I1664" s="40"/>
      <c r="J1664" s="40"/>
    </row>
    <row r="1665" spans="1:10" x14ac:dyDescent="0.25">
      <c r="A1665" s="40"/>
      <c r="B1665" s="40"/>
      <c r="C1665" s="40"/>
      <c r="D1665" s="40"/>
      <c r="E1665" s="40"/>
      <c r="F1665" s="40"/>
      <c r="G1665" s="40"/>
      <c r="H1665" s="40"/>
      <c r="I1665" s="40"/>
      <c r="J1665" s="40"/>
    </row>
    <row r="1666" spans="1:10" x14ac:dyDescent="0.25">
      <c r="A1666" s="40"/>
      <c r="B1666" s="40"/>
      <c r="C1666" s="40"/>
      <c r="D1666" s="40"/>
      <c r="E1666" s="40"/>
      <c r="F1666" s="40"/>
      <c r="G1666" s="40"/>
      <c r="H1666" s="40"/>
      <c r="I1666" s="40"/>
      <c r="J1666" s="40"/>
    </row>
    <row r="1667" spans="1:10" x14ac:dyDescent="0.25">
      <c r="A1667" s="40"/>
      <c r="B1667" s="40"/>
      <c r="C1667" s="40"/>
      <c r="D1667" s="40"/>
      <c r="E1667" s="40"/>
      <c r="F1667" s="40"/>
      <c r="G1667" s="40"/>
      <c r="H1667" s="40"/>
      <c r="I1667" s="40"/>
      <c r="J1667" s="40"/>
    </row>
    <row r="1668" spans="1:10" x14ac:dyDescent="0.25">
      <c r="A1668" s="40"/>
      <c r="B1668" s="40"/>
      <c r="C1668" s="40"/>
      <c r="D1668" s="40"/>
      <c r="E1668" s="40"/>
      <c r="F1668" s="40"/>
      <c r="G1668" s="40"/>
      <c r="H1668" s="40"/>
      <c r="I1668" s="40"/>
      <c r="J1668" s="40"/>
    </row>
    <row r="1669" spans="1:10" x14ac:dyDescent="0.25">
      <c r="A1669" s="40"/>
      <c r="B1669" s="40"/>
      <c r="C1669" s="40"/>
      <c r="D1669" s="40"/>
      <c r="E1669" s="40"/>
      <c r="F1669" s="40"/>
      <c r="G1669" s="40"/>
      <c r="H1669" s="40"/>
      <c r="I1669" s="40"/>
      <c r="J1669" s="40"/>
    </row>
    <row r="1670" spans="1:10" x14ac:dyDescent="0.25">
      <c r="A1670" s="40"/>
      <c r="B1670" s="40"/>
      <c r="C1670" s="40"/>
      <c r="D1670" s="40"/>
      <c r="E1670" s="40"/>
      <c r="F1670" s="40"/>
      <c r="G1670" s="40"/>
      <c r="H1670" s="40"/>
      <c r="I1670" s="40"/>
      <c r="J1670" s="40"/>
    </row>
    <row r="1671" spans="1:10" x14ac:dyDescent="0.25">
      <c r="A1671" s="40"/>
      <c r="B1671" s="40"/>
      <c r="C1671" s="40"/>
      <c r="D1671" s="40"/>
      <c r="E1671" s="40"/>
      <c r="F1671" s="40"/>
      <c r="G1671" s="40"/>
      <c r="H1671" s="40"/>
      <c r="I1671" s="40"/>
      <c r="J1671" s="40"/>
    </row>
    <row r="1672" spans="1:10" x14ac:dyDescent="0.25">
      <c r="A1672" s="40"/>
      <c r="B1672" s="40"/>
      <c r="C1672" s="40"/>
      <c r="D1672" s="40"/>
      <c r="E1672" s="40"/>
      <c r="F1672" s="40"/>
      <c r="G1672" s="40"/>
      <c r="H1672" s="40"/>
      <c r="I1672" s="40"/>
      <c r="J1672" s="40"/>
    </row>
    <row r="1673" spans="1:10" x14ac:dyDescent="0.25">
      <c r="A1673" s="40"/>
      <c r="B1673" s="40"/>
      <c r="C1673" s="40"/>
      <c r="D1673" s="40"/>
      <c r="E1673" s="40"/>
      <c r="F1673" s="40"/>
      <c r="G1673" s="40"/>
      <c r="H1673" s="40"/>
      <c r="I1673" s="40"/>
      <c r="J1673" s="40"/>
    </row>
    <row r="1674" spans="1:10" x14ac:dyDescent="0.25">
      <c r="A1674" s="40"/>
      <c r="B1674" s="40"/>
      <c r="C1674" s="40"/>
      <c r="D1674" s="40"/>
      <c r="E1674" s="40"/>
      <c r="F1674" s="40"/>
      <c r="G1674" s="40"/>
      <c r="H1674" s="40"/>
      <c r="I1674" s="40"/>
      <c r="J1674" s="40"/>
    </row>
    <row r="1675" spans="1:10" x14ac:dyDescent="0.25">
      <c r="A1675" s="40"/>
      <c r="B1675" s="40"/>
      <c r="C1675" s="40"/>
      <c r="D1675" s="40"/>
      <c r="E1675" s="40"/>
      <c r="F1675" s="40"/>
      <c r="G1675" s="40"/>
      <c r="H1675" s="40"/>
      <c r="I1675" s="40"/>
      <c r="J1675" s="40"/>
    </row>
    <row r="1676" spans="1:10" x14ac:dyDescent="0.25">
      <c r="A1676" s="40"/>
      <c r="B1676" s="40"/>
      <c r="C1676" s="40"/>
      <c r="D1676" s="40"/>
      <c r="E1676" s="40"/>
      <c r="F1676" s="40"/>
      <c r="G1676" s="40"/>
      <c r="H1676" s="40"/>
      <c r="I1676" s="40"/>
      <c r="J1676" s="40"/>
    </row>
    <row r="1677" spans="1:10" x14ac:dyDescent="0.25">
      <c r="A1677" s="40"/>
      <c r="B1677" s="40"/>
      <c r="C1677" s="40"/>
      <c r="D1677" s="40"/>
      <c r="E1677" s="40"/>
      <c r="F1677" s="40"/>
      <c r="G1677" s="40"/>
      <c r="H1677" s="40"/>
      <c r="I1677" s="40"/>
      <c r="J1677" s="40"/>
    </row>
    <row r="1678" spans="1:10" x14ac:dyDescent="0.25">
      <c r="A1678" s="40"/>
      <c r="B1678" s="40"/>
      <c r="C1678" s="40"/>
      <c r="D1678" s="40"/>
      <c r="E1678" s="40"/>
      <c r="F1678" s="40"/>
      <c r="G1678" s="40"/>
      <c r="H1678" s="40"/>
      <c r="I1678" s="40"/>
      <c r="J1678" s="40"/>
    </row>
    <row r="1679" spans="1:10" x14ac:dyDescent="0.25">
      <c r="A1679" s="40"/>
      <c r="B1679" s="40"/>
      <c r="C1679" s="40"/>
      <c r="D1679" s="40"/>
      <c r="E1679" s="40"/>
      <c r="F1679" s="40"/>
      <c r="G1679" s="40"/>
      <c r="H1679" s="40"/>
      <c r="I1679" s="40"/>
      <c r="J1679" s="40"/>
    </row>
    <row r="1680" spans="1:10" x14ac:dyDescent="0.25">
      <c r="A1680" s="40"/>
      <c r="B1680" s="40"/>
      <c r="C1680" s="40"/>
      <c r="D1680" s="40"/>
      <c r="E1680" s="40"/>
      <c r="F1680" s="40"/>
      <c r="G1680" s="40"/>
      <c r="H1680" s="40"/>
      <c r="I1680" s="40"/>
      <c r="J1680" s="40"/>
    </row>
    <row r="1681" spans="1:10" x14ac:dyDescent="0.25">
      <c r="A1681" s="40"/>
      <c r="B1681" s="40"/>
      <c r="C1681" s="40"/>
      <c r="D1681" s="40"/>
      <c r="E1681" s="40"/>
      <c r="F1681" s="40"/>
      <c r="G1681" s="40"/>
      <c r="H1681" s="40"/>
      <c r="I1681" s="40"/>
      <c r="J1681" s="40"/>
    </row>
    <row r="1682" spans="1:10" x14ac:dyDescent="0.25">
      <c r="A1682" s="40"/>
      <c r="B1682" s="40"/>
      <c r="C1682" s="40"/>
      <c r="D1682" s="40"/>
      <c r="E1682" s="40"/>
      <c r="F1682" s="40"/>
      <c r="G1682" s="40"/>
      <c r="H1682" s="40"/>
      <c r="I1682" s="40"/>
      <c r="J1682" s="40"/>
    </row>
    <row r="1683" spans="1:10" x14ac:dyDescent="0.25">
      <c r="A1683" s="40"/>
      <c r="B1683" s="40"/>
      <c r="C1683" s="40"/>
      <c r="D1683" s="40"/>
      <c r="E1683" s="40"/>
      <c r="F1683" s="40"/>
      <c r="G1683" s="40"/>
      <c r="H1683" s="40"/>
      <c r="I1683" s="40"/>
      <c r="J1683" s="40"/>
    </row>
    <row r="1684" spans="1:10" x14ac:dyDescent="0.25">
      <c r="A1684" s="40"/>
      <c r="B1684" s="40"/>
      <c r="C1684" s="40"/>
      <c r="D1684" s="40"/>
      <c r="E1684" s="40"/>
      <c r="F1684" s="40"/>
      <c r="G1684" s="40"/>
      <c r="H1684" s="40"/>
      <c r="I1684" s="40"/>
      <c r="J1684" s="40"/>
    </row>
    <row r="1685" spans="1:10" x14ac:dyDescent="0.25">
      <c r="A1685" s="40"/>
      <c r="B1685" s="40"/>
      <c r="C1685" s="40"/>
      <c r="D1685" s="40"/>
      <c r="E1685" s="40"/>
      <c r="F1685" s="40"/>
      <c r="G1685" s="40"/>
      <c r="H1685" s="40"/>
      <c r="I1685" s="40"/>
      <c r="J1685" s="40"/>
    </row>
    <row r="1686" spans="1:10" x14ac:dyDescent="0.25">
      <c r="A1686" s="40"/>
      <c r="B1686" s="40"/>
      <c r="C1686" s="40"/>
      <c r="D1686" s="40"/>
      <c r="E1686" s="40"/>
      <c r="F1686" s="40"/>
      <c r="G1686" s="40"/>
      <c r="H1686" s="40"/>
      <c r="I1686" s="40"/>
      <c r="J1686" s="40"/>
    </row>
    <row r="1687" spans="1:10" x14ac:dyDescent="0.25">
      <c r="A1687" s="40"/>
      <c r="B1687" s="40"/>
      <c r="C1687" s="40"/>
      <c r="D1687" s="40"/>
      <c r="E1687" s="40"/>
      <c r="F1687" s="40"/>
      <c r="G1687" s="40"/>
      <c r="H1687" s="40"/>
      <c r="I1687" s="40"/>
      <c r="J1687" s="40"/>
    </row>
    <row r="1688" spans="1:10" x14ac:dyDescent="0.25">
      <c r="A1688" s="40"/>
      <c r="B1688" s="40"/>
      <c r="C1688" s="40"/>
      <c r="D1688" s="40"/>
      <c r="E1688" s="40"/>
      <c r="F1688" s="40"/>
      <c r="G1688" s="40"/>
      <c r="H1688" s="40"/>
      <c r="I1688" s="40"/>
      <c r="J1688" s="40"/>
    </row>
    <row r="1689" spans="1:10" x14ac:dyDescent="0.25">
      <c r="A1689" s="40"/>
      <c r="B1689" s="40"/>
      <c r="C1689" s="40"/>
      <c r="D1689" s="40"/>
      <c r="E1689" s="40"/>
      <c r="F1689" s="40"/>
      <c r="G1689" s="40"/>
      <c r="H1689" s="40"/>
      <c r="I1689" s="40"/>
      <c r="J1689" s="40"/>
    </row>
    <row r="1690" spans="1:10" x14ac:dyDescent="0.25">
      <c r="A1690" s="40"/>
      <c r="B1690" s="40"/>
      <c r="C1690" s="40"/>
      <c r="D1690" s="40"/>
      <c r="E1690" s="40"/>
      <c r="F1690" s="40"/>
      <c r="G1690" s="40"/>
      <c r="H1690" s="40"/>
      <c r="I1690" s="40"/>
      <c r="J1690" s="40"/>
    </row>
    <row r="1691" spans="1:10" x14ac:dyDescent="0.25">
      <c r="A1691" s="40"/>
      <c r="B1691" s="40"/>
      <c r="C1691" s="40"/>
      <c r="D1691" s="40"/>
      <c r="E1691" s="40"/>
      <c r="F1691" s="40"/>
      <c r="G1691" s="40"/>
      <c r="H1691" s="40"/>
      <c r="I1691" s="40"/>
      <c r="J1691" s="40"/>
    </row>
    <row r="1692" spans="1:10" x14ac:dyDescent="0.25">
      <c r="A1692" s="40"/>
      <c r="B1692" s="40"/>
      <c r="C1692" s="40"/>
      <c r="D1692" s="40"/>
      <c r="E1692" s="40"/>
      <c r="F1692" s="40"/>
      <c r="G1692" s="40"/>
      <c r="H1692" s="40"/>
      <c r="I1692" s="40"/>
      <c r="J1692" s="40"/>
    </row>
    <row r="1693" spans="1:10" x14ac:dyDescent="0.25">
      <c r="A1693" s="40"/>
      <c r="B1693" s="40"/>
      <c r="C1693" s="40"/>
      <c r="D1693" s="40"/>
      <c r="E1693" s="40"/>
      <c r="F1693" s="40"/>
      <c r="G1693" s="40"/>
      <c r="H1693" s="40"/>
      <c r="I1693" s="40"/>
      <c r="J1693" s="40"/>
    </row>
    <row r="1694" spans="1:10" x14ac:dyDescent="0.25">
      <c r="A1694" s="40"/>
      <c r="B1694" s="40"/>
      <c r="C1694" s="40"/>
      <c r="D1694" s="40"/>
      <c r="E1694" s="40"/>
      <c r="F1694" s="40"/>
      <c r="G1694" s="40"/>
      <c r="H1694" s="40"/>
      <c r="I1694" s="40"/>
      <c r="J1694" s="40"/>
    </row>
    <row r="1695" spans="1:10" x14ac:dyDescent="0.25">
      <c r="A1695" s="40"/>
      <c r="B1695" s="40"/>
      <c r="C1695" s="40"/>
      <c r="D1695" s="40"/>
      <c r="E1695" s="40"/>
      <c r="F1695" s="40"/>
      <c r="G1695" s="40"/>
      <c r="H1695" s="40"/>
      <c r="I1695" s="40"/>
      <c r="J1695" s="40"/>
    </row>
    <row r="1696" spans="1:10" x14ac:dyDescent="0.25">
      <c r="A1696" s="40"/>
      <c r="B1696" s="40"/>
      <c r="C1696" s="40"/>
      <c r="D1696" s="40"/>
      <c r="E1696" s="40"/>
      <c r="F1696" s="40"/>
      <c r="G1696" s="40"/>
      <c r="H1696" s="40"/>
      <c r="I1696" s="40"/>
      <c r="J1696" s="40"/>
    </row>
    <row r="1697" spans="1:10" x14ac:dyDescent="0.25">
      <c r="A1697" s="40"/>
      <c r="B1697" s="40"/>
      <c r="C1697" s="40"/>
      <c r="D1697" s="40"/>
      <c r="E1697" s="40"/>
      <c r="F1697" s="40"/>
      <c r="G1697" s="40"/>
      <c r="H1697" s="40"/>
      <c r="I1697" s="40"/>
      <c r="J1697" s="40"/>
    </row>
    <row r="1698" spans="1:10" x14ac:dyDescent="0.25">
      <c r="A1698" s="40"/>
      <c r="B1698" s="40"/>
      <c r="C1698" s="40"/>
      <c r="D1698" s="40"/>
      <c r="E1698" s="40"/>
      <c r="F1698" s="40"/>
      <c r="G1698" s="40"/>
      <c r="H1698" s="40"/>
      <c r="I1698" s="40"/>
      <c r="J1698" s="40"/>
    </row>
    <row r="1699" spans="1:10" x14ac:dyDescent="0.25">
      <c r="A1699" s="40"/>
      <c r="B1699" s="40"/>
      <c r="C1699" s="40"/>
      <c r="D1699" s="40"/>
      <c r="E1699" s="40"/>
      <c r="F1699" s="40"/>
      <c r="G1699" s="40"/>
      <c r="H1699" s="40"/>
      <c r="I1699" s="40"/>
      <c r="J1699" s="40"/>
    </row>
    <row r="1700" spans="1:10" x14ac:dyDescent="0.25">
      <c r="A1700" s="40"/>
      <c r="B1700" s="40"/>
      <c r="C1700" s="40"/>
      <c r="D1700" s="40"/>
      <c r="E1700" s="40"/>
      <c r="F1700" s="40"/>
      <c r="G1700" s="40"/>
      <c r="H1700" s="40"/>
      <c r="I1700" s="40"/>
      <c r="J1700" s="40"/>
    </row>
    <row r="1701" spans="1:10" x14ac:dyDescent="0.25">
      <c r="A1701" s="40"/>
      <c r="B1701" s="40"/>
      <c r="C1701" s="40"/>
      <c r="D1701" s="40"/>
      <c r="E1701" s="40"/>
      <c r="F1701" s="40"/>
      <c r="G1701" s="40"/>
      <c r="H1701" s="40"/>
      <c r="I1701" s="40"/>
      <c r="J1701" s="40"/>
    </row>
    <row r="1702" spans="1:10" x14ac:dyDescent="0.25">
      <c r="A1702" s="40"/>
      <c r="B1702" s="40"/>
      <c r="C1702" s="40"/>
      <c r="D1702" s="40"/>
      <c r="E1702" s="40"/>
      <c r="F1702" s="40"/>
      <c r="G1702" s="40"/>
      <c r="H1702" s="40"/>
      <c r="I1702" s="40"/>
      <c r="J1702" s="40"/>
    </row>
    <row r="1703" spans="1:10" x14ac:dyDescent="0.25">
      <c r="A1703" s="40"/>
      <c r="B1703" s="40"/>
      <c r="C1703" s="40"/>
      <c r="D1703" s="40"/>
      <c r="E1703" s="40"/>
      <c r="F1703" s="40"/>
      <c r="G1703" s="40"/>
      <c r="H1703" s="40"/>
      <c r="I1703" s="40"/>
      <c r="J1703" s="40"/>
    </row>
    <row r="1704" spans="1:10" x14ac:dyDescent="0.25">
      <c r="A1704" s="40"/>
      <c r="B1704" s="40"/>
      <c r="C1704" s="40"/>
      <c r="D1704" s="40"/>
      <c r="E1704" s="40"/>
      <c r="F1704" s="40"/>
      <c r="G1704" s="40"/>
      <c r="H1704" s="40"/>
      <c r="I1704" s="40"/>
      <c r="J1704" s="40"/>
    </row>
    <row r="1705" spans="1:10" x14ac:dyDescent="0.25">
      <c r="A1705" s="40"/>
      <c r="B1705" s="40"/>
      <c r="C1705" s="40"/>
      <c r="D1705" s="40"/>
      <c r="E1705" s="40"/>
      <c r="F1705" s="40"/>
      <c r="G1705" s="40"/>
      <c r="H1705" s="40"/>
      <c r="I1705" s="40"/>
      <c r="J1705" s="40"/>
    </row>
    <row r="1706" spans="1:10" x14ac:dyDescent="0.25">
      <c r="A1706" s="40"/>
      <c r="B1706" s="40"/>
      <c r="C1706" s="40"/>
      <c r="D1706" s="40"/>
      <c r="E1706" s="40"/>
      <c r="F1706" s="40"/>
      <c r="G1706" s="40"/>
      <c r="H1706" s="40"/>
      <c r="I1706" s="40"/>
      <c r="J1706" s="40"/>
    </row>
    <row r="1707" spans="1:10" x14ac:dyDescent="0.25">
      <c r="A1707" s="40"/>
      <c r="B1707" s="40"/>
      <c r="C1707" s="40"/>
      <c r="D1707" s="40"/>
      <c r="E1707" s="40"/>
      <c r="F1707" s="40"/>
      <c r="G1707" s="40"/>
      <c r="H1707" s="40"/>
      <c r="I1707" s="40"/>
      <c r="J1707" s="40"/>
    </row>
    <row r="1708" spans="1:10" x14ac:dyDescent="0.25">
      <c r="A1708" s="40"/>
      <c r="B1708" s="40"/>
      <c r="C1708" s="40"/>
      <c r="D1708" s="40"/>
      <c r="E1708" s="40"/>
      <c r="F1708" s="40"/>
      <c r="G1708" s="40"/>
      <c r="H1708" s="40"/>
      <c r="I1708" s="40"/>
      <c r="J1708" s="40"/>
    </row>
    <row r="1709" spans="1:10" x14ac:dyDescent="0.25">
      <c r="A1709" s="40"/>
      <c r="B1709" s="40"/>
      <c r="C1709" s="40"/>
      <c r="D1709" s="40"/>
      <c r="E1709" s="40"/>
      <c r="F1709" s="40"/>
      <c r="G1709" s="40"/>
      <c r="H1709" s="40"/>
      <c r="I1709" s="40"/>
      <c r="J1709" s="40"/>
    </row>
    <row r="1710" spans="1:10" x14ac:dyDescent="0.25">
      <c r="A1710" s="40"/>
      <c r="B1710" s="40"/>
      <c r="C1710" s="40"/>
      <c r="D1710" s="40"/>
      <c r="E1710" s="40"/>
      <c r="F1710" s="40"/>
      <c r="G1710" s="40"/>
      <c r="H1710" s="40"/>
      <c r="I1710" s="40"/>
      <c r="J1710" s="40"/>
    </row>
    <row r="1711" spans="1:10" x14ac:dyDescent="0.25">
      <c r="A1711" s="40"/>
      <c r="B1711" s="40"/>
      <c r="C1711" s="40"/>
      <c r="D1711" s="40"/>
      <c r="E1711" s="40"/>
      <c r="F1711" s="40"/>
      <c r="G1711" s="40"/>
      <c r="H1711" s="40"/>
      <c r="I1711" s="40"/>
      <c r="J1711" s="40"/>
    </row>
    <row r="1712" spans="1:10" x14ac:dyDescent="0.25">
      <c r="A1712" s="40"/>
      <c r="B1712" s="40"/>
      <c r="C1712" s="40"/>
      <c r="D1712" s="40"/>
      <c r="E1712" s="40"/>
      <c r="F1712" s="40"/>
      <c r="G1712" s="40"/>
      <c r="H1712" s="40"/>
      <c r="I1712" s="40"/>
      <c r="J1712" s="40"/>
    </row>
    <row r="1713" spans="1:10" x14ac:dyDescent="0.25">
      <c r="A1713" s="40"/>
      <c r="B1713" s="40"/>
      <c r="C1713" s="40"/>
      <c r="D1713" s="40"/>
      <c r="E1713" s="40"/>
      <c r="F1713" s="40"/>
      <c r="G1713" s="40"/>
      <c r="H1713" s="40"/>
      <c r="I1713" s="40"/>
      <c r="J1713" s="40"/>
    </row>
    <row r="1714" spans="1:10" x14ac:dyDescent="0.25">
      <c r="A1714" s="40"/>
      <c r="B1714" s="40"/>
      <c r="C1714" s="40"/>
      <c r="D1714" s="40"/>
      <c r="E1714" s="40"/>
      <c r="F1714" s="40"/>
      <c r="G1714" s="40"/>
      <c r="H1714" s="40"/>
      <c r="I1714" s="40"/>
      <c r="J1714" s="40"/>
    </row>
    <row r="1715" spans="1:10" x14ac:dyDescent="0.25">
      <c r="A1715" s="40"/>
      <c r="B1715" s="40"/>
      <c r="C1715" s="40"/>
      <c r="D1715" s="40"/>
      <c r="E1715" s="40"/>
      <c r="F1715" s="40"/>
      <c r="G1715" s="40"/>
      <c r="H1715" s="40"/>
      <c r="I1715" s="40"/>
      <c r="J1715" s="40"/>
    </row>
    <row r="1716" spans="1:10" x14ac:dyDescent="0.25">
      <c r="A1716" s="40"/>
      <c r="B1716" s="40"/>
      <c r="C1716" s="40"/>
      <c r="D1716" s="40"/>
      <c r="E1716" s="40"/>
      <c r="F1716" s="40"/>
      <c r="G1716" s="40"/>
      <c r="H1716" s="40"/>
      <c r="I1716" s="40"/>
      <c r="J1716" s="40"/>
    </row>
    <row r="1717" spans="1:10" x14ac:dyDescent="0.25">
      <c r="A1717" s="40"/>
      <c r="B1717" s="40"/>
      <c r="C1717" s="40"/>
      <c r="D1717" s="40"/>
      <c r="E1717" s="40"/>
      <c r="F1717" s="40"/>
      <c r="G1717" s="40"/>
      <c r="H1717" s="40"/>
      <c r="I1717" s="40"/>
      <c r="J1717" s="40"/>
    </row>
    <row r="1718" spans="1:10" x14ac:dyDescent="0.25">
      <c r="A1718" s="40"/>
      <c r="B1718" s="40"/>
      <c r="C1718" s="40"/>
      <c r="D1718" s="40"/>
      <c r="E1718" s="40"/>
      <c r="F1718" s="40"/>
      <c r="G1718" s="40"/>
      <c r="H1718" s="40"/>
      <c r="I1718" s="40"/>
      <c r="J1718" s="40"/>
    </row>
    <row r="1719" spans="1:10" x14ac:dyDescent="0.25">
      <c r="A1719" s="40"/>
      <c r="B1719" s="40"/>
      <c r="C1719" s="40"/>
      <c r="D1719" s="40"/>
      <c r="E1719" s="40"/>
      <c r="F1719" s="40"/>
      <c r="G1719" s="40"/>
      <c r="H1719" s="40"/>
      <c r="I1719" s="40"/>
      <c r="J1719" s="40"/>
    </row>
    <row r="1720" spans="1:10" x14ac:dyDescent="0.25">
      <c r="A1720" s="40"/>
      <c r="B1720" s="40"/>
      <c r="C1720" s="40"/>
      <c r="D1720" s="40"/>
      <c r="E1720" s="40"/>
      <c r="F1720" s="40"/>
      <c r="G1720" s="40"/>
      <c r="H1720" s="40"/>
      <c r="I1720" s="40"/>
      <c r="J1720" s="40"/>
    </row>
    <row r="1721" spans="1:10" x14ac:dyDescent="0.25">
      <c r="A1721" s="40"/>
      <c r="B1721" s="40"/>
      <c r="C1721" s="40"/>
      <c r="D1721" s="40"/>
      <c r="E1721" s="40"/>
      <c r="F1721" s="40"/>
      <c r="G1721" s="40"/>
      <c r="H1721" s="40"/>
      <c r="I1721" s="40"/>
      <c r="J1721" s="40"/>
    </row>
    <row r="1722" spans="1:10" x14ac:dyDescent="0.25">
      <c r="A1722" s="40"/>
      <c r="B1722" s="40"/>
      <c r="C1722" s="40"/>
      <c r="D1722" s="40"/>
      <c r="E1722" s="40"/>
      <c r="F1722" s="40"/>
      <c r="G1722" s="40"/>
      <c r="H1722" s="40"/>
      <c r="I1722" s="40"/>
      <c r="J1722" s="40"/>
    </row>
    <row r="1723" spans="1:10" x14ac:dyDescent="0.25">
      <c r="A1723" s="40"/>
      <c r="B1723" s="40"/>
      <c r="C1723" s="40"/>
      <c r="D1723" s="40"/>
      <c r="E1723" s="40"/>
      <c r="F1723" s="40"/>
      <c r="G1723" s="40"/>
      <c r="H1723" s="40"/>
      <c r="I1723" s="40"/>
      <c r="J1723" s="40"/>
    </row>
    <row r="1724" spans="1:10" x14ac:dyDescent="0.25">
      <c r="A1724" s="40"/>
      <c r="B1724" s="40"/>
      <c r="C1724" s="40"/>
      <c r="D1724" s="40"/>
      <c r="E1724" s="40"/>
      <c r="F1724" s="40"/>
      <c r="G1724" s="40"/>
      <c r="H1724" s="40"/>
      <c r="I1724" s="40"/>
      <c r="J1724" s="40"/>
    </row>
    <row r="1725" spans="1:10" x14ac:dyDescent="0.25">
      <c r="A1725" s="40"/>
      <c r="B1725" s="40"/>
      <c r="C1725" s="40"/>
      <c r="D1725" s="40"/>
      <c r="E1725" s="40"/>
      <c r="F1725" s="40"/>
      <c r="G1725" s="40"/>
      <c r="H1725" s="40"/>
      <c r="I1725" s="40"/>
      <c r="J1725" s="40"/>
    </row>
    <row r="1726" spans="1:10" x14ac:dyDescent="0.25">
      <c r="A1726" s="40"/>
      <c r="B1726" s="40"/>
      <c r="C1726" s="40"/>
      <c r="D1726" s="40"/>
      <c r="E1726" s="40"/>
      <c r="F1726" s="40"/>
      <c r="G1726" s="40"/>
      <c r="H1726" s="40"/>
      <c r="I1726" s="40"/>
      <c r="J1726" s="40"/>
    </row>
    <row r="1727" spans="1:10" x14ac:dyDescent="0.25">
      <c r="A1727" s="40"/>
      <c r="B1727" s="40"/>
      <c r="C1727" s="40"/>
      <c r="D1727" s="40"/>
      <c r="E1727" s="40"/>
      <c r="F1727" s="40"/>
      <c r="G1727" s="40"/>
      <c r="H1727" s="40"/>
      <c r="I1727" s="40"/>
      <c r="J1727" s="40"/>
    </row>
    <row r="1728" spans="1:10" x14ac:dyDescent="0.25">
      <c r="A1728" s="40"/>
      <c r="B1728" s="40"/>
      <c r="C1728" s="40"/>
      <c r="D1728" s="40"/>
      <c r="E1728" s="40"/>
      <c r="F1728" s="40"/>
      <c r="G1728" s="40"/>
      <c r="H1728" s="40"/>
      <c r="I1728" s="40"/>
      <c r="J1728" s="40"/>
    </row>
    <row r="1729" spans="1:10" x14ac:dyDescent="0.25">
      <c r="A1729" s="40"/>
      <c r="B1729" s="40"/>
      <c r="C1729" s="40"/>
      <c r="D1729" s="40"/>
      <c r="E1729" s="40"/>
      <c r="F1729" s="40"/>
      <c r="G1729" s="40"/>
      <c r="H1729" s="40"/>
      <c r="I1729" s="40"/>
      <c r="J1729" s="40"/>
    </row>
    <row r="1730" spans="1:10" x14ac:dyDescent="0.25">
      <c r="A1730" s="40"/>
      <c r="B1730" s="40"/>
      <c r="C1730" s="40"/>
      <c r="D1730" s="40"/>
      <c r="E1730" s="40"/>
      <c r="F1730" s="40"/>
      <c r="G1730" s="40"/>
      <c r="H1730" s="40"/>
      <c r="I1730" s="40"/>
      <c r="J1730" s="40"/>
    </row>
    <row r="1731" spans="1:10" x14ac:dyDescent="0.25">
      <c r="A1731" s="40"/>
      <c r="B1731" s="40"/>
      <c r="C1731" s="40"/>
      <c r="D1731" s="40"/>
      <c r="E1731" s="40"/>
      <c r="F1731" s="40"/>
      <c r="G1731" s="40"/>
      <c r="H1731" s="40"/>
      <c r="I1731" s="40"/>
      <c r="J1731" s="40"/>
    </row>
    <row r="1732" spans="1:10" x14ac:dyDescent="0.25">
      <c r="A1732" s="40"/>
      <c r="B1732" s="40"/>
      <c r="C1732" s="40"/>
      <c r="D1732" s="40"/>
      <c r="E1732" s="40"/>
      <c r="F1732" s="40"/>
      <c r="G1732" s="40"/>
      <c r="H1732" s="40"/>
      <c r="I1732" s="40"/>
      <c r="J1732" s="40"/>
    </row>
    <row r="1733" spans="1:10" x14ac:dyDescent="0.25">
      <c r="A1733" s="40"/>
      <c r="B1733" s="40"/>
      <c r="C1733" s="40"/>
      <c r="D1733" s="40"/>
      <c r="E1733" s="40"/>
      <c r="F1733" s="40"/>
      <c r="G1733" s="40"/>
      <c r="H1733" s="40"/>
      <c r="I1733" s="40"/>
      <c r="J1733" s="40"/>
    </row>
    <row r="1734" spans="1:10" x14ac:dyDescent="0.25">
      <c r="A1734" s="40"/>
      <c r="B1734" s="40"/>
      <c r="C1734" s="40"/>
      <c r="D1734" s="40"/>
      <c r="E1734" s="40"/>
      <c r="F1734" s="40"/>
      <c r="G1734" s="40"/>
      <c r="H1734" s="40"/>
      <c r="I1734" s="40"/>
      <c r="J1734" s="40"/>
    </row>
    <row r="1735" spans="1:10" x14ac:dyDescent="0.25">
      <c r="A1735" s="40"/>
      <c r="B1735" s="40"/>
      <c r="C1735" s="40"/>
      <c r="D1735" s="40"/>
      <c r="E1735" s="40"/>
      <c r="F1735" s="40"/>
      <c r="G1735" s="40"/>
      <c r="H1735" s="40"/>
      <c r="I1735" s="40"/>
      <c r="J1735" s="40"/>
    </row>
    <row r="1736" spans="1:10" x14ac:dyDescent="0.25">
      <c r="A1736" s="40"/>
      <c r="B1736" s="40"/>
      <c r="C1736" s="40"/>
      <c r="D1736" s="40"/>
      <c r="E1736" s="40"/>
      <c r="F1736" s="40"/>
      <c r="G1736" s="40"/>
      <c r="H1736" s="40"/>
      <c r="I1736" s="40"/>
      <c r="J1736" s="40"/>
    </row>
    <row r="1737" spans="1:10" x14ac:dyDescent="0.25">
      <c r="A1737" s="40"/>
      <c r="B1737" s="40"/>
      <c r="C1737" s="40"/>
      <c r="D1737" s="40"/>
      <c r="E1737" s="40"/>
      <c r="F1737" s="40"/>
      <c r="G1737" s="40"/>
      <c r="H1737" s="40"/>
      <c r="I1737" s="40"/>
      <c r="J1737" s="40"/>
    </row>
    <row r="1738" spans="1:10" x14ac:dyDescent="0.25">
      <c r="A1738" s="40"/>
      <c r="B1738" s="40"/>
      <c r="C1738" s="40"/>
      <c r="D1738" s="40"/>
      <c r="E1738" s="40"/>
      <c r="F1738" s="40"/>
      <c r="G1738" s="40"/>
      <c r="H1738" s="40"/>
      <c r="I1738" s="40"/>
      <c r="J1738" s="40"/>
    </row>
    <row r="1739" spans="1:10" x14ac:dyDescent="0.25">
      <c r="A1739" s="40"/>
      <c r="B1739" s="40"/>
      <c r="C1739" s="40"/>
      <c r="D1739" s="40"/>
      <c r="E1739" s="40"/>
      <c r="F1739" s="40"/>
      <c r="G1739" s="40"/>
      <c r="H1739" s="40"/>
      <c r="I1739" s="40"/>
      <c r="J1739" s="40"/>
    </row>
    <row r="1740" spans="1:10" x14ac:dyDescent="0.25">
      <c r="A1740" s="40"/>
      <c r="B1740" s="40"/>
      <c r="C1740" s="40"/>
      <c r="D1740" s="40"/>
      <c r="E1740" s="40"/>
      <c r="F1740" s="40"/>
      <c r="G1740" s="40"/>
      <c r="H1740" s="40"/>
      <c r="I1740" s="40"/>
      <c r="J1740" s="40"/>
    </row>
    <row r="1741" spans="1:10" x14ac:dyDescent="0.25">
      <c r="A1741" s="40"/>
      <c r="B1741" s="40"/>
      <c r="C1741" s="40"/>
      <c r="D1741" s="40"/>
      <c r="E1741" s="40"/>
      <c r="F1741" s="40"/>
      <c r="G1741" s="40"/>
      <c r="H1741" s="40"/>
      <c r="I1741" s="40"/>
      <c r="J1741" s="40"/>
    </row>
    <row r="1742" spans="1:10" x14ac:dyDescent="0.25">
      <c r="A1742" s="40"/>
      <c r="B1742" s="40"/>
      <c r="C1742" s="40"/>
      <c r="D1742" s="40"/>
      <c r="E1742" s="40"/>
      <c r="F1742" s="40"/>
      <c r="G1742" s="40"/>
      <c r="H1742" s="40"/>
      <c r="I1742" s="40"/>
      <c r="J1742" s="40"/>
    </row>
    <row r="1743" spans="1:10" x14ac:dyDescent="0.25">
      <c r="A1743" s="40"/>
      <c r="B1743" s="40"/>
      <c r="C1743" s="40"/>
      <c r="D1743" s="40"/>
      <c r="E1743" s="40"/>
      <c r="F1743" s="40"/>
      <c r="G1743" s="40"/>
      <c r="H1743" s="40"/>
      <c r="I1743" s="40"/>
      <c r="J1743" s="40"/>
    </row>
    <row r="1744" spans="1:10" x14ac:dyDescent="0.25">
      <c r="A1744" s="40"/>
      <c r="B1744" s="40"/>
      <c r="C1744" s="40"/>
      <c r="D1744" s="40"/>
      <c r="E1744" s="40"/>
      <c r="F1744" s="40"/>
      <c r="G1744" s="40"/>
      <c r="H1744" s="40"/>
      <c r="I1744" s="40"/>
      <c r="J1744" s="40"/>
    </row>
    <row r="1745" spans="1:10" x14ac:dyDescent="0.25">
      <c r="A1745" s="40"/>
      <c r="B1745" s="40"/>
      <c r="C1745" s="40"/>
      <c r="D1745" s="40"/>
      <c r="E1745" s="40"/>
      <c r="F1745" s="40"/>
      <c r="G1745" s="40"/>
      <c r="H1745" s="40"/>
      <c r="I1745" s="40"/>
      <c r="J1745" s="40"/>
    </row>
    <row r="1746" spans="1:10" x14ac:dyDescent="0.25">
      <c r="A1746" s="40"/>
      <c r="B1746" s="40"/>
      <c r="C1746" s="40"/>
      <c r="D1746" s="40"/>
      <c r="E1746" s="40"/>
      <c r="F1746" s="40"/>
      <c r="G1746" s="40"/>
      <c r="H1746" s="40"/>
      <c r="I1746" s="40"/>
      <c r="J1746" s="40"/>
    </row>
    <row r="1747" spans="1:10" x14ac:dyDescent="0.25">
      <c r="A1747" s="40"/>
      <c r="B1747" s="40"/>
      <c r="C1747" s="40"/>
      <c r="D1747" s="40"/>
      <c r="E1747" s="40"/>
      <c r="F1747" s="40"/>
      <c r="G1747" s="40"/>
      <c r="H1747" s="40"/>
      <c r="I1747" s="40"/>
      <c r="J1747" s="40"/>
    </row>
    <row r="1748" spans="1:10" x14ac:dyDescent="0.25">
      <c r="A1748" s="40"/>
      <c r="B1748" s="40"/>
      <c r="C1748" s="40"/>
      <c r="D1748" s="40"/>
      <c r="E1748" s="40"/>
      <c r="F1748" s="40"/>
      <c r="G1748" s="40"/>
      <c r="H1748" s="40"/>
      <c r="I1748" s="40"/>
      <c r="J1748" s="40"/>
    </row>
    <row r="1749" spans="1:10" x14ac:dyDescent="0.25">
      <c r="A1749" s="40"/>
      <c r="B1749" s="40"/>
      <c r="C1749" s="40"/>
      <c r="D1749" s="40"/>
      <c r="E1749" s="40"/>
      <c r="F1749" s="40"/>
      <c r="G1749" s="40"/>
      <c r="H1749" s="40"/>
      <c r="I1749" s="40"/>
      <c r="J1749" s="40"/>
    </row>
    <row r="1750" spans="1:10" x14ac:dyDescent="0.25">
      <c r="A1750" s="40"/>
      <c r="B1750" s="40"/>
      <c r="C1750" s="40"/>
      <c r="D1750" s="40"/>
      <c r="E1750" s="40"/>
      <c r="F1750" s="40"/>
      <c r="G1750" s="40"/>
      <c r="H1750" s="40"/>
      <c r="I1750" s="40"/>
      <c r="J1750" s="40"/>
    </row>
    <row r="1751" spans="1:10" x14ac:dyDescent="0.25">
      <c r="A1751" s="40"/>
      <c r="B1751" s="40"/>
      <c r="C1751" s="40"/>
      <c r="D1751" s="40"/>
      <c r="E1751" s="40"/>
      <c r="F1751" s="40"/>
      <c r="G1751" s="40"/>
      <c r="H1751" s="40"/>
      <c r="I1751" s="40"/>
      <c r="J1751" s="40"/>
    </row>
    <row r="1752" spans="1:10" x14ac:dyDescent="0.25">
      <c r="A1752" s="40"/>
      <c r="B1752" s="40"/>
      <c r="C1752" s="40"/>
      <c r="D1752" s="40"/>
      <c r="E1752" s="40"/>
      <c r="F1752" s="40"/>
      <c r="G1752" s="40"/>
      <c r="H1752" s="40"/>
      <c r="I1752" s="40"/>
      <c r="J1752" s="40"/>
    </row>
    <row r="1753" spans="1:10" x14ac:dyDescent="0.25">
      <c r="A1753" s="40"/>
      <c r="B1753" s="40"/>
      <c r="C1753" s="40"/>
      <c r="D1753" s="40"/>
      <c r="E1753" s="40"/>
      <c r="F1753" s="40"/>
      <c r="G1753" s="40"/>
      <c r="H1753" s="40"/>
      <c r="I1753" s="40"/>
      <c r="J1753" s="40"/>
    </row>
    <row r="1754" spans="1:10" x14ac:dyDescent="0.25">
      <c r="A1754" s="40"/>
      <c r="B1754" s="40"/>
      <c r="C1754" s="40"/>
      <c r="D1754" s="40"/>
      <c r="E1754" s="40"/>
      <c r="F1754" s="40"/>
      <c r="G1754" s="40"/>
      <c r="H1754" s="40"/>
      <c r="I1754" s="40"/>
      <c r="J1754" s="40"/>
    </row>
    <row r="1755" spans="1:10" x14ac:dyDescent="0.25">
      <c r="A1755" s="40"/>
      <c r="B1755" s="40"/>
      <c r="C1755" s="40"/>
      <c r="D1755" s="40"/>
      <c r="E1755" s="40"/>
      <c r="F1755" s="40"/>
      <c r="G1755" s="40"/>
      <c r="H1755" s="40"/>
      <c r="I1755" s="40"/>
      <c r="J1755" s="40"/>
    </row>
    <row r="1756" spans="1:10" x14ac:dyDescent="0.25">
      <c r="A1756" s="40"/>
      <c r="B1756" s="40"/>
      <c r="C1756" s="40"/>
      <c r="D1756" s="40"/>
      <c r="E1756" s="40"/>
      <c r="F1756" s="40"/>
      <c r="G1756" s="40"/>
      <c r="H1756" s="40"/>
      <c r="I1756" s="40"/>
      <c r="J1756" s="40"/>
    </row>
    <row r="1757" spans="1:10" x14ac:dyDescent="0.25">
      <c r="A1757" s="40"/>
      <c r="B1757" s="40"/>
      <c r="C1757" s="40"/>
      <c r="D1757" s="40"/>
      <c r="E1757" s="40"/>
      <c r="F1757" s="40"/>
      <c r="G1757" s="40"/>
      <c r="H1757" s="40"/>
      <c r="I1757" s="40"/>
      <c r="J1757" s="40"/>
    </row>
    <row r="1758" spans="1:10" x14ac:dyDescent="0.25">
      <c r="A1758" s="40"/>
      <c r="B1758" s="40"/>
      <c r="C1758" s="40"/>
      <c r="D1758" s="40"/>
      <c r="E1758" s="40"/>
      <c r="F1758" s="40"/>
      <c r="G1758" s="40"/>
      <c r="H1758" s="40"/>
      <c r="I1758" s="40"/>
      <c r="J1758" s="40"/>
    </row>
    <row r="1759" spans="1:10" x14ac:dyDescent="0.25">
      <c r="A1759" s="40"/>
      <c r="B1759" s="40"/>
      <c r="C1759" s="40"/>
      <c r="D1759" s="40"/>
      <c r="E1759" s="40"/>
      <c r="F1759" s="40"/>
      <c r="G1759" s="40"/>
      <c r="H1759" s="40"/>
      <c r="I1759" s="40"/>
      <c r="J1759" s="40"/>
    </row>
    <row r="1760" spans="1:10" x14ac:dyDescent="0.25">
      <c r="A1760" s="40"/>
      <c r="B1760" s="40"/>
      <c r="C1760" s="40"/>
      <c r="D1760" s="40"/>
      <c r="E1760" s="40"/>
      <c r="F1760" s="40"/>
      <c r="G1760" s="40"/>
      <c r="H1760" s="40"/>
      <c r="I1760" s="40"/>
      <c r="J1760" s="40"/>
    </row>
    <row r="1761" spans="1:10" x14ac:dyDescent="0.25">
      <c r="A1761" s="40"/>
      <c r="B1761" s="40"/>
      <c r="C1761" s="40"/>
      <c r="D1761" s="40"/>
      <c r="E1761" s="40"/>
      <c r="F1761" s="40"/>
      <c r="G1761" s="40"/>
      <c r="H1761" s="40"/>
      <c r="I1761" s="40"/>
      <c r="J1761" s="40"/>
    </row>
    <row r="1762" spans="1:10" x14ac:dyDescent="0.25">
      <c r="A1762" s="40"/>
      <c r="B1762" s="40"/>
      <c r="C1762" s="40"/>
      <c r="D1762" s="40"/>
      <c r="E1762" s="40"/>
      <c r="F1762" s="40"/>
      <c r="G1762" s="40"/>
      <c r="H1762" s="40"/>
      <c r="I1762" s="40"/>
      <c r="J1762" s="40"/>
    </row>
    <row r="1763" spans="1:10" x14ac:dyDescent="0.25">
      <c r="A1763" s="40"/>
      <c r="B1763" s="40"/>
      <c r="C1763" s="40"/>
      <c r="D1763" s="40"/>
      <c r="E1763" s="40"/>
      <c r="F1763" s="40"/>
      <c r="G1763" s="40"/>
      <c r="H1763" s="40"/>
      <c r="I1763" s="40"/>
      <c r="J1763" s="40"/>
    </row>
    <row r="1764" spans="1:10" x14ac:dyDescent="0.25">
      <c r="A1764" s="40"/>
      <c r="B1764" s="40"/>
      <c r="C1764" s="40"/>
      <c r="D1764" s="40"/>
      <c r="E1764" s="40"/>
      <c r="F1764" s="40"/>
      <c r="G1764" s="40"/>
      <c r="H1764" s="40"/>
      <c r="I1764" s="40"/>
      <c r="J1764" s="40"/>
    </row>
    <row r="1765" spans="1:10" x14ac:dyDescent="0.25">
      <c r="A1765" s="40"/>
      <c r="B1765" s="40"/>
      <c r="C1765" s="40"/>
      <c r="D1765" s="40"/>
      <c r="E1765" s="40"/>
      <c r="F1765" s="40"/>
      <c r="G1765" s="40"/>
      <c r="H1765" s="40"/>
      <c r="I1765" s="40"/>
      <c r="J1765" s="40"/>
    </row>
    <row r="1766" spans="1:10" x14ac:dyDescent="0.25">
      <c r="A1766" s="40"/>
      <c r="B1766" s="40"/>
      <c r="C1766" s="40"/>
      <c r="D1766" s="40"/>
      <c r="E1766" s="40"/>
      <c r="F1766" s="40"/>
      <c r="G1766" s="40"/>
      <c r="H1766" s="40"/>
      <c r="I1766" s="40"/>
      <c r="J1766" s="40"/>
    </row>
    <row r="1767" spans="1:10" x14ac:dyDescent="0.25">
      <c r="A1767" s="40"/>
      <c r="B1767" s="40"/>
      <c r="C1767" s="40"/>
      <c r="D1767" s="40"/>
      <c r="E1767" s="40"/>
      <c r="F1767" s="40"/>
      <c r="G1767" s="40"/>
      <c r="H1767" s="40"/>
      <c r="I1767" s="40"/>
      <c r="J1767" s="40"/>
    </row>
    <row r="1768" spans="1:10" x14ac:dyDescent="0.25">
      <c r="A1768" s="40"/>
      <c r="B1768" s="40"/>
      <c r="C1768" s="40"/>
      <c r="D1768" s="40"/>
      <c r="E1768" s="40"/>
      <c r="F1768" s="40"/>
      <c r="G1768" s="40"/>
      <c r="H1768" s="40"/>
      <c r="I1768" s="40"/>
      <c r="J1768" s="40"/>
    </row>
    <row r="1769" spans="1:10" x14ac:dyDescent="0.25">
      <c r="A1769" s="40"/>
      <c r="B1769" s="40"/>
      <c r="C1769" s="40"/>
      <c r="D1769" s="40"/>
      <c r="E1769" s="40"/>
      <c r="F1769" s="40"/>
      <c r="G1769" s="40"/>
      <c r="H1769" s="40"/>
      <c r="I1769" s="40"/>
      <c r="J1769" s="40"/>
    </row>
    <row r="1770" spans="1:10" x14ac:dyDescent="0.25">
      <c r="A1770" s="40"/>
      <c r="B1770" s="40"/>
      <c r="C1770" s="40"/>
      <c r="D1770" s="40"/>
      <c r="E1770" s="40"/>
      <c r="F1770" s="40"/>
      <c r="G1770" s="40"/>
      <c r="H1770" s="40"/>
      <c r="I1770" s="40"/>
      <c r="J1770" s="40"/>
    </row>
    <row r="1771" spans="1:10" x14ac:dyDescent="0.25">
      <c r="A1771" s="40"/>
      <c r="B1771" s="40"/>
      <c r="C1771" s="40"/>
      <c r="D1771" s="40"/>
      <c r="E1771" s="40"/>
      <c r="F1771" s="40"/>
      <c r="G1771" s="40"/>
      <c r="H1771" s="40"/>
      <c r="I1771" s="40"/>
      <c r="J1771" s="40"/>
    </row>
    <row r="1772" spans="1:10" x14ac:dyDescent="0.25">
      <c r="A1772" s="40"/>
      <c r="B1772" s="40"/>
      <c r="C1772" s="40"/>
      <c r="D1772" s="40"/>
      <c r="E1772" s="40"/>
      <c r="F1772" s="40"/>
      <c r="G1772" s="40"/>
      <c r="H1772" s="40"/>
      <c r="I1772" s="40"/>
      <c r="J1772" s="40"/>
    </row>
    <row r="1773" spans="1:10" x14ac:dyDescent="0.25">
      <c r="A1773" s="40"/>
      <c r="B1773" s="40"/>
      <c r="C1773" s="40"/>
      <c r="D1773" s="40"/>
      <c r="E1773" s="40"/>
      <c r="F1773" s="40"/>
      <c r="G1773" s="40"/>
      <c r="H1773" s="40"/>
      <c r="I1773" s="40"/>
      <c r="J1773" s="40"/>
    </row>
    <row r="1774" spans="1:10" x14ac:dyDescent="0.25">
      <c r="A1774" s="40"/>
      <c r="B1774" s="40"/>
      <c r="C1774" s="40"/>
      <c r="D1774" s="40"/>
      <c r="E1774" s="40"/>
      <c r="F1774" s="40"/>
      <c r="G1774" s="40"/>
      <c r="H1774" s="40"/>
      <c r="I1774" s="40"/>
      <c r="J1774" s="40"/>
    </row>
    <row r="1775" spans="1:10" x14ac:dyDescent="0.25">
      <c r="A1775" s="40"/>
      <c r="B1775" s="40"/>
      <c r="C1775" s="40"/>
      <c r="D1775" s="40"/>
      <c r="E1775" s="40"/>
      <c r="F1775" s="40"/>
      <c r="G1775" s="40"/>
      <c r="H1775" s="40"/>
      <c r="I1775" s="40"/>
      <c r="J1775" s="40"/>
    </row>
    <row r="1776" spans="1:10" x14ac:dyDescent="0.25">
      <c r="A1776" s="40"/>
      <c r="B1776" s="40"/>
      <c r="C1776" s="40"/>
      <c r="D1776" s="40"/>
      <c r="E1776" s="40"/>
      <c r="F1776" s="40"/>
      <c r="G1776" s="40"/>
      <c r="H1776" s="40"/>
      <c r="I1776" s="40"/>
      <c r="J1776" s="40"/>
    </row>
    <row r="1777" spans="1:10" x14ac:dyDescent="0.25">
      <c r="A1777" s="40"/>
      <c r="B1777" s="40"/>
      <c r="C1777" s="40"/>
      <c r="D1777" s="40"/>
      <c r="E1777" s="40"/>
      <c r="F1777" s="40"/>
      <c r="G1777" s="40"/>
      <c r="H1777" s="40"/>
      <c r="I1777" s="40"/>
      <c r="J1777" s="40"/>
    </row>
    <row r="1778" spans="1:10" x14ac:dyDescent="0.25">
      <c r="A1778" s="40"/>
      <c r="B1778" s="40"/>
      <c r="C1778" s="40"/>
      <c r="D1778" s="40"/>
      <c r="E1778" s="40"/>
      <c r="F1778" s="40"/>
      <c r="G1778" s="40"/>
      <c r="H1778" s="40"/>
      <c r="I1778" s="40"/>
      <c r="J1778" s="40"/>
    </row>
    <row r="1779" spans="1:10" x14ac:dyDescent="0.25">
      <c r="A1779" s="40"/>
      <c r="B1779" s="40"/>
      <c r="C1779" s="40"/>
      <c r="D1779" s="40"/>
      <c r="E1779" s="40"/>
      <c r="F1779" s="40"/>
      <c r="G1779" s="40"/>
      <c r="H1779" s="40"/>
      <c r="I1779" s="40"/>
      <c r="J1779" s="40"/>
    </row>
    <row r="1780" spans="1:10" x14ac:dyDescent="0.25">
      <c r="A1780" s="40"/>
      <c r="B1780" s="40"/>
      <c r="C1780" s="40"/>
      <c r="D1780" s="40"/>
      <c r="E1780" s="40"/>
      <c r="F1780" s="40"/>
      <c r="G1780" s="40"/>
      <c r="H1780" s="40"/>
      <c r="I1780" s="40"/>
      <c r="J1780" s="40"/>
    </row>
    <row r="1781" spans="1:10" x14ac:dyDescent="0.25">
      <c r="A1781" s="40"/>
      <c r="B1781" s="40"/>
      <c r="C1781" s="40"/>
      <c r="D1781" s="40"/>
      <c r="E1781" s="40"/>
      <c r="F1781" s="40"/>
      <c r="G1781" s="40"/>
      <c r="H1781" s="40"/>
      <c r="I1781" s="40"/>
      <c r="J1781" s="40"/>
    </row>
    <row r="1782" spans="1:10" x14ac:dyDescent="0.25">
      <c r="A1782" s="40"/>
      <c r="B1782" s="40"/>
      <c r="C1782" s="40"/>
      <c r="D1782" s="40"/>
      <c r="E1782" s="40"/>
      <c r="F1782" s="40"/>
      <c r="G1782" s="40"/>
      <c r="H1782" s="40"/>
      <c r="I1782" s="40"/>
      <c r="J1782" s="40"/>
    </row>
    <row r="1783" spans="1:10" x14ac:dyDescent="0.25">
      <c r="A1783" s="40"/>
      <c r="B1783" s="40"/>
      <c r="C1783" s="40"/>
      <c r="D1783" s="40"/>
      <c r="E1783" s="40"/>
      <c r="F1783" s="40"/>
      <c r="G1783" s="40"/>
      <c r="H1783" s="40"/>
      <c r="I1783" s="40"/>
      <c r="J1783" s="40"/>
    </row>
    <row r="1784" spans="1:10" x14ac:dyDescent="0.25">
      <c r="A1784" s="40"/>
      <c r="B1784" s="40"/>
      <c r="C1784" s="40"/>
      <c r="D1784" s="40"/>
      <c r="E1784" s="40"/>
      <c r="F1784" s="40"/>
      <c r="G1784" s="40"/>
      <c r="H1784" s="40"/>
      <c r="I1784" s="40"/>
      <c r="J1784" s="40"/>
    </row>
    <row r="1785" spans="1:10" x14ac:dyDescent="0.25">
      <c r="A1785" s="40"/>
      <c r="B1785" s="40"/>
      <c r="C1785" s="40"/>
      <c r="D1785" s="40"/>
      <c r="E1785" s="40"/>
      <c r="F1785" s="40"/>
      <c r="G1785" s="40"/>
      <c r="H1785" s="40"/>
      <c r="I1785" s="40"/>
      <c r="J1785" s="40"/>
    </row>
    <row r="1786" spans="1:10" x14ac:dyDescent="0.25">
      <c r="A1786" s="40"/>
      <c r="B1786" s="40"/>
      <c r="C1786" s="40"/>
      <c r="D1786" s="40"/>
      <c r="E1786" s="40"/>
      <c r="F1786" s="40"/>
      <c r="G1786" s="40"/>
      <c r="H1786" s="40"/>
      <c r="I1786" s="40"/>
      <c r="J1786" s="40"/>
    </row>
    <row r="1787" spans="1:10" x14ac:dyDescent="0.25">
      <c r="A1787" s="40"/>
      <c r="B1787" s="40"/>
      <c r="C1787" s="40"/>
      <c r="D1787" s="40"/>
      <c r="E1787" s="40"/>
      <c r="F1787" s="40"/>
      <c r="G1787" s="40"/>
      <c r="H1787" s="40"/>
      <c r="I1787" s="40"/>
      <c r="J1787" s="40"/>
    </row>
    <row r="1788" spans="1:10" x14ac:dyDescent="0.25">
      <c r="A1788" s="40"/>
      <c r="B1788" s="40"/>
      <c r="C1788" s="40"/>
      <c r="D1788" s="40"/>
      <c r="E1788" s="40"/>
      <c r="F1788" s="40"/>
      <c r="G1788" s="40"/>
      <c r="H1788" s="40"/>
      <c r="I1788" s="40"/>
      <c r="J1788" s="40"/>
    </row>
    <row r="1789" spans="1:10" x14ac:dyDescent="0.25">
      <c r="A1789" s="40"/>
      <c r="B1789" s="40"/>
      <c r="C1789" s="40"/>
      <c r="D1789" s="40"/>
      <c r="E1789" s="40"/>
      <c r="F1789" s="40"/>
      <c r="G1789" s="40"/>
      <c r="H1789" s="40"/>
      <c r="I1789" s="40"/>
      <c r="J1789" s="40"/>
    </row>
    <row r="1790" spans="1:10" x14ac:dyDescent="0.25">
      <c r="A1790" s="40"/>
      <c r="B1790" s="40"/>
      <c r="C1790" s="40"/>
      <c r="D1790" s="40"/>
      <c r="E1790" s="40"/>
      <c r="F1790" s="40"/>
      <c r="G1790" s="40"/>
      <c r="H1790" s="40"/>
      <c r="I1790" s="40"/>
      <c r="J1790" s="40"/>
    </row>
    <row r="1791" spans="1:10" x14ac:dyDescent="0.25">
      <c r="A1791" s="40"/>
      <c r="B1791" s="40"/>
      <c r="C1791" s="40"/>
      <c r="D1791" s="40"/>
      <c r="E1791" s="40"/>
      <c r="F1791" s="40"/>
      <c r="G1791" s="40"/>
      <c r="H1791" s="40"/>
      <c r="I1791" s="40"/>
      <c r="J1791" s="40"/>
    </row>
    <row r="1792" spans="1:10" x14ac:dyDescent="0.25">
      <c r="A1792" s="40"/>
      <c r="B1792" s="40"/>
      <c r="C1792" s="40"/>
      <c r="D1792" s="40"/>
      <c r="E1792" s="40"/>
      <c r="F1792" s="40"/>
      <c r="G1792" s="40"/>
      <c r="H1792" s="40"/>
      <c r="I1792" s="40"/>
      <c r="J1792" s="40"/>
    </row>
    <row r="1793" spans="1:10" x14ac:dyDescent="0.25">
      <c r="A1793" s="40"/>
      <c r="B1793" s="40"/>
      <c r="C1793" s="40"/>
      <c r="D1793" s="40"/>
      <c r="E1793" s="40"/>
      <c r="F1793" s="40"/>
      <c r="G1793" s="40"/>
      <c r="H1793" s="40"/>
      <c r="I1793" s="40"/>
      <c r="J1793" s="40"/>
    </row>
    <row r="1794" spans="1:10" x14ac:dyDescent="0.25">
      <c r="A1794" s="40"/>
      <c r="B1794" s="40"/>
      <c r="C1794" s="40"/>
      <c r="D1794" s="40"/>
      <c r="E1794" s="40"/>
      <c r="F1794" s="40"/>
      <c r="G1794" s="40"/>
      <c r="H1794" s="40"/>
      <c r="I1794" s="40"/>
      <c r="J1794" s="40"/>
    </row>
    <row r="1795" spans="1:10" x14ac:dyDescent="0.25">
      <c r="A1795" s="40"/>
      <c r="B1795" s="40"/>
      <c r="C1795" s="40"/>
      <c r="D1795" s="40"/>
      <c r="E1795" s="40"/>
      <c r="F1795" s="40"/>
      <c r="G1795" s="40"/>
      <c r="H1795" s="40"/>
      <c r="I1795" s="40"/>
      <c r="J1795" s="40"/>
    </row>
    <row r="1796" spans="1:10" x14ac:dyDescent="0.25">
      <c r="A1796" s="40"/>
      <c r="B1796" s="40"/>
      <c r="C1796" s="40"/>
      <c r="D1796" s="40"/>
      <c r="E1796" s="40"/>
      <c r="F1796" s="40"/>
      <c r="G1796" s="40"/>
      <c r="H1796" s="40"/>
      <c r="I1796" s="40"/>
      <c r="J1796" s="40"/>
    </row>
    <row r="1797" spans="1:10" x14ac:dyDescent="0.25">
      <c r="A1797" s="40"/>
      <c r="B1797" s="40"/>
      <c r="C1797" s="40"/>
      <c r="D1797" s="40"/>
      <c r="E1797" s="40"/>
      <c r="F1797" s="40"/>
      <c r="G1797" s="40"/>
      <c r="H1797" s="40"/>
      <c r="I1797" s="40"/>
      <c r="J1797" s="40"/>
    </row>
    <row r="1798" spans="1:10" x14ac:dyDescent="0.25">
      <c r="A1798" s="40"/>
      <c r="B1798" s="40"/>
      <c r="C1798" s="40"/>
      <c r="D1798" s="40"/>
      <c r="E1798" s="40"/>
      <c r="F1798" s="40"/>
      <c r="G1798" s="40"/>
      <c r="H1798" s="40"/>
      <c r="I1798" s="40"/>
      <c r="J1798" s="40"/>
    </row>
    <row r="1799" spans="1:10" x14ac:dyDescent="0.25">
      <c r="A1799" s="40"/>
      <c r="B1799" s="40"/>
      <c r="C1799" s="40"/>
      <c r="D1799" s="40"/>
      <c r="E1799" s="40"/>
      <c r="F1799" s="40"/>
      <c r="G1799" s="40"/>
      <c r="H1799" s="40"/>
      <c r="I1799" s="40"/>
      <c r="J1799" s="40"/>
    </row>
    <row r="1800" spans="1:10" x14ac:dyDescent="0.25">
      <c r="A1800" s="40"/>
      <c r="B1800" s="40"/>
      <c r="C1800" s="40"/>
      <c r="D1800" s="40"/>
      <c r="E1800" s="40"/>
      <c r="F1800" s="40"/>
      <c r="G1800" s="40"/>
      <c r="H1800" s="40"/>
      <c r="I1800" s="40"/>
      <c r="J1800" s="40"/>
    </row>
    <row r="1801" spans="1:10" x14ac:dyDescent="0.25">
      <c r="A1801" s="40"/>
      <c r="B1801" s="40"/>
      <c r="C1801" s="40"/>
      <c r="D1801" s="40"/>
      <c r="E1801" s="40"/>
      <c r="F1801" s="40"/>
      <c r="G1801" s="40"/>
      <c r="H1801" s="40"/>
      <c r="I1801" s="40"/>
      <c r="J1801" s="40"/>
    </row>
    <row r="1802" spans="1:10" x14ac:dyDescent="0.25">
      <c r="A1802" s="40"/>
      <c r="B1802" s="40"/>
      <c r="C1802" s="40"/>
      <c r="D1802" s="40"/>
      <c r="E1802" s="40"/>
      <c r="F1802" s="40"/>
      <c r="G1802" s="40"/>
      <c r="H1802" s="40"/>
      <c r="I1802" s="40"/>
      <c r="J1802" s="40"/>
    </row>
    <row r="1803" spans="1:10" x14ac:dyDescent="0.25">
      <c r="A1803" s="40"/>
      <c r="B1803" s="40"/>
      <c r="C1803" s="40"/>
      <c r="D1803" s="40"/>
      <c r="E1803" s="40"/>
      <c r="F1803" s="40"/>
      <c r="G1803" s="40"/>
      <c r="H1803" s="40"/>
      <c r="I1803" s="40"/>
      <c r="J1803" s="40"/>
    </row>
    <row r="1804" spans="1:10" x14ac:dyDescent="0.25">
      <c r="A1804" s="40"/>
      <c r="B1804" s="40"/>
      <c r="C1804" s="40"/>
      <c r="D1804" s="40"/>
      <c r="E1804" s="40"/>
      <c r="F1804" s="40"/>
      <c r="G1804" s="40"/>
      <c r="H1804" s="40"/>
      <c r="I1804" s="40"/>
      <c r="J1804" s="40"/>
    </row>
    <row r="1805" spans="1:10" x14ac:dyDescent="0.25">
      <c r="A1805" s="40"/>
      <c r="B1805" s="40"/>
      <c r="C1805" s="40"/>
      <c r="D1805" s="40"/>
      <c r="E1805" s="40"/>
      <c r="F1805" s="40"/>
      <c r="G1805" s="40"/>
      <c r="H1805" s="40"/>
      <c r="I1805" s="40"/>
      <c r="J1805" s="40"/>
    </row>
    <row r="1806" spans="1:10" x14ac:dyDescent="0.25">
      <c r="A1806" s="40"/>
      <c r="B1806" s="40"/>
      <c r="C1806" s="40"/>
      <c r="D1806" s="40"/>
      <c r="E1806" s="40"/>
      <c r="F1806" s="40"/>
      <c r="G1806" s="40"/>
      <c r="H1806" s="40"/>
      <c r="I1806" s="40"/>
      <c r="J1806" s="40"/>
    </row>
    <row r="1807" spans="1:10" x14ac:dyDescent="0.25">
      <c r="A1807" s="40"/>
      <c r="B1807" s="40"/>
      <c r="C1807" s="40"/>
      <c r="D1807" s="40"/>
      <c r="E1807" s="40"/>
      <c r="F1807" s="40"/>
      <c r="G1807" s="40"/>
      <c r="H1807" s="40"/>
      <c r="I1807" s="40"/>
      <c r="J1807" s="40"/>
    </row>
    <row r="1808" spans="1:10" x14ac:dyDescent="0.25">
      <c r="A1808" s="40"/>
      <c r="B1808" s="40"/>
      <c r="C1808" s="40"/>
      <c r="D1808" s="40"/>
      <c r="E1808" s="40"/>
      <c r="F1808" s="40"/>
      <c r="G1808" s="40"/>
      <c r="H1808" s="40"/>
      <c r="I1808" s="40"/>
      <c r="J1808" s="40"/>
    </row>
    <row r="1809" spans="1:10" x14ac:dyDescent="0.25">
      <c r="A1809" s="40"/>
      <c r="B1809" s="40"/>
      <c r="C1809" s="40"/>
      <c r="D1809" s="40"/>
      <c r="E1809" s="40"/>
      <c r="F1809" s="40"/>
      <c r="G1809" s="40"/>
      <c r="H1809" s="40"/>
      <c r="I1809" s="40"/>
      <c r="J1809" s="40"/>
    </row>
    <row r="1810" spans="1:10" x14ac:dyDescent="0.25">
      <c r="A1810" s="40"/>
      <c r="B1810" s="40"/>
      <c r="C1810" s="40"/>
      <c r="D1810" s="40"/>
      <c r="E1810" s="40"/>
      <c r="F1810" s="40"/>
      <c r="G1810" s="40"/>
      <c r="H1810" s="40"/>
      <c r="I1810" s="40"/>
      <c r="J1810" s="40"/>
    </row>
    <row r="1811" spans="1:10" x14ac:dyDescent="0.25">
      <c r="A1811" s="40"/>
      <c r="B1811" s="40"/>
      <c r="C1811" s="40"/>
      <c r="D1811" s="40"/>
      <c r="E1811" s="40"/>
      <c r="F1811" s="40"/>
      <c r="G1811" s="40"/>
      <c r="H1811" s="40"/>
      <c r="I1811" s="40"/>
      <c r="J1811" s="40"/>
    </row>
    <row r="1812" spans="1:10" x14ac:dyDescent="0.25">
      <c r="A1812" s="40"/>
      <c r="B1812" s="40"/>
      <c r="C1812" s="40"/>
      <c r="D1812" s="40"/>
      <c r="E1812" s="40"/>
      <c r="F1812" s="40"/>
      <c r="G1812" s="40"/>
      <c r="H1812" s="40"/>
      <c r="I1812" s="40"/>
      <c r="J1812" s="40"/>
    </row>
    <row r="1813" spans="1:10" x14ac:dyDescent="0.25">
      <c r="A1813" s="40"/>
      <c r="B1813" s="40"/>
      <c r="C1813" s="40"/>
      <c r="D1813" s="40"/>
      <c r="E1813" s="40"/>
      <c r="F1813" s="40"/>
      <c r="G1813" s="40"/>
      <c r="H1813" s="40"/>
      <c r="I1813" s="40"/>
      <c r="J1813" s="40"/>
    </row>
    <row r="1814" spans="1:10" x14ac:dyDescent="0.25">
      <c r="A1814" s="40"/>
      <c r="B1814" s="40"/>
      <c r="C1814" s="40"/>
      <c r="D1814" s="40"/>
      <c r="E1814" s="40"/>
      <c r="F1814" s="40"/>
      <c r="G1814" s="40"/>
      <c r="H1814" s="40"/>
      <c r="I1814" s="40"/>
      <c r="J1814" s="40"/>
    </row>
    <row r="1815" spans="1:10" x14ac:dyDescent="0.25">
      <c r="A1815" s="40"/>
      <c r="B1815" s="40"/>
      <c r="C1815" s="40"/>
      <c r="D1815" s="40"/>
      <c r="E1815" s="40"/>
      <c r="F1815" s="40"/>
      <c r="G1815" s="40"/>
      <c r="H1815" s="40"/>
      <c r="I1815" s="40"/>
      <c r="J1815" s="40"/>
    </row>
    <row r="1816" spans="1:10" x14ac:dyDescent="0.25">
      <c r="A1816" s="40"/>
      <c r="B1816" s="40"/>
      <c r="C1816" s="40"/>
      <c r="D1816" s="40"/>
      <c r="E1816" s="40"/>
      <c r="F1816" s="40"/>
      <c r="G1816" s="40"/>
      <c r="H1816" s="40"/>
      <c r="I1816" s="40"/>
      <c r="J1816" s="40"/>
    </row>
    <row r="1817" spans="1:10" x14ac:dyDescent="0.25">
      <c r="A1817" s="40"/>
      <c r="B1817" s="40"/>
      <c r="C1817" s="40"/>
      <c r="D1817" s="40"/>
      <c r="E1817" s="40"/>
      <c r="F1817" s="40"/>
      <c r="G1817" s="40"/>
      <c r="H1817" s="40"/>
      <c r="I1817" s="40"/>
      <c r="J1817" s="40"/>
    </row>
    <row r="1818" spans="1:10" x14ac:dyDescent="0.25">
      <c r="A1818" s="40"/>
      <c r="B1818" s="40"/>
      <c r="C1818" s="40"/>
      <c r="D1818" s="40"/>
      <c r="E1818" s="40"/>
      <c r="F1818" s="40"/>
      <c r="G1818" s="40"/>
      <c r="H1818" s="40"/>
      <c r="I1818" s="40"/>
      <c r="J1818" s="40"/>
    </row>
    <row r="1819" spans="1:10" x14ac:dyDescent="0.25">
      <c r="A1819" s="40"/>
      <c r="B1819" s="40"/>
      <c r="C1819" s="40"/>
      <c r="D1819" s="40"/>
      <c r="E1819" s="40"/>
      <c r="F1819" s="40"/>
      <c r="G1819" s="40"/>
      <c r="H1819" s="40"/>
      <c r="I1819" s="40"/>
      <c r="J1819" s="40"/>
    </row>
    <row r="1820" spans="1:10" x14ac:dyDescent="0.25">
      <c r="A1820" s="40"/>
      <c r="B1820" s="40"/>
      <c r="C1820" s="40"/>
      <c r="D1820" s="40"/>
      <c r="E1820" s="40"/>
      <c r="F1820" s="40"/>
      <c r="G1820" s="40"/>
      <c r="H1820" s="40"/>
      <c r="I1820" s="40"/>
      <c r="J1820" s="40"/>
    </row>
    <row r="1821" spans="1:10" x14ac:dyDescent="0.25">
      <c r="A1821" s="40"/>
      <c r="B1821" s="40"/>
      <c r="C1821" s="40"/>
      <c r="D1821" s="40"/>
      <c r="E1821" s="40"/>
      <c r="F1821" s="40"/>
      <c r="G1821" s="40"/>
      <c r="H1821" s="40"/>
      <c r="I1821" s="40"/>
      <c r="J1821" s="40"/>
    </row>
    <row r="1822" spans="1:10" x14ac:dyDescent="0.25">
      <c r="A1822" s="40"/>
      <c r="B1822" s="40"/>
      <c r="C1822" s="40"/>
      <c r="D1822" s="40"/>
      <c r="E1822" s="40"/>
      <c r="F1822" s="40"/>
      <c r="G1822" s="40"/>
      <c r="H1822" s="40"/>
      <c r="I1822" s="40"/>
      <c r="J1822" s="40"/>
    </row>
    <row r="1823" spans="1:10" x14ac:dyDescent="0.25">
      <c r="A1823" s="40"/>
      <c r="B1823" s="40"/>
      <c r="C1823" s="40"/>
      <c r="D1823" s="40"/>
      <c r="E1823" s="40"/>
      <c r="F1823" s="40"/>
      <c r="G1823" s="40"/>
      <c r="H1823" s="40"/>
      <c r="I1823" s="40"/>
      <c r="J1823" s="40"/>
    </row>
    <row r="1824" spans="1:10" x14ac:dyDescent="0.25">
      <c r="A1824" s="40"/>
      <c r="B1824" s="40"/>
      <c r="C1824" s="40"/>
      <c r="D1824" s="40"/>
      <c r="E1824" s="40"/>
      <c r="F1824" s="40"/>
      <c r="G1824" s="40"/>
      <c r="H1824" s="40"/>
      <c r="I1824" s="40"/>
      <c r="J1824" s="40"/>
    </row>
    <row r="1825" spans="1:10" x14ac:dyDescent="0.25">
      <c r="A1825" s="40"/>
      <c r="B1825" s="40"/>
      <c r="C1825" s="40"/>
      <c r="D1825" s="40"/>
      <c r="E1825" s="40"/>
      <c r="F1825" s="40"/>
      <c r="G1825" s="40"/>
      <c r="H1825" s="40"/>
      <c r="I1825" s="40"/>
      <c r="J1825" s="40"/>
    </row>
    <row r="1826" spans="1:10" x14ac:dyDescent="0.25">
      <c r="A1826" s="40"/>
      <c r="B1826" s="40"/>
      <c r="C1826" s="40"/>
      <c r="D1826" s="40"/>
      <c r="E1826" s="40"/>
      <c r="F1826" s="40"/>
      <c r="G1826" s="40"/>
      <c r="H1826" s="40"/>
      <c r="I1826" s="40"/>
      <c r="J1826" s="40"/>
    </row>
    <row r="1827" spans="1:10" x14ac:dyDescent="0.25">
      <c r="A1827" s="40"/>
      <c r="B1827" s="40"/>
      <c r="C1827" s="40"/>
      <c r="D1827" s="40"/>
      <c r="E1827" s="40"/>
      <c r="F1827" s="40"/>
      <c r="G1827" s="40"/>
      <c r="H1827" s="40"/>
      <c r="I1827" s="40"/>
      <c r="J1827" s="40"/>
    </row>
    <row r="1828" spans="1:10" x14ac:dyDescent="0.25">
      <c r="A1828" s="40"/>
      <c r="B1828" s="40"/>
      <c r="C1828" s="40"/>
      <c r="D1828" s="40"/>
      <c r="E1828" s="40"/>
      <c r="F1828" s="40"/>
      <c r="G1828" s="40"/>
      <c r="H1828" s="40"/>
      <c r="I1828" s="40"/>
      <c r="J1828" s="40"/>
    </row>
    <row r="1829" spans="1:10" x14ac:dyDescent="0.25">
      <c r="A1829" s="40"/>
      <c r="B1829" s="40"/>
      <c r="C1829" s="40"/>
      <c r="D1829" s="40"/>
      <c r="E1829" s="40"/>
      <c r="F1829" s="40"/>
      <c r="G1829" s="40"/>
      <c r="H1829" s="40"/>
      <c r="I1829" s="40"/>
      <c r="J1829" s="40"/>
    </row>
    <row r="1830" spans="1:10" x14ac:dyDescent="0.25">
      <c r="A1830" s="40"/>
      <c r="B1830" s="40"/>
      <c r="C1830" s="40"/>
      <c r="D1830" s="40"/>
      <c r="E1830" s="40"/>
      <c r="F1830" s="40"/>
      <c r="G1830" s="40"/>
      <c r="H1830" s="40"/>
      <c r="I1830" s="40"/>
      <c r="J1830" s="40"/>
    </row>
    <row r="1831" spans="1:10" x14ac:dyDescent="0.25">
      <c r="A1831" s="40"/>
      <c r="B1831" s="40"/>
      <c r="C1831" s="40"/>
      <c r="D1831" s="40"/>
      <c r="E1831" s="40"/>
      <c r="F1831" s="40"/>
      <c r="G1831" s="40"/>
      <c r="H1831" s="40"/>
      <c r="I1831" s="40"/>
      <c r="J1831" s="40"/>
    </row>
    <row r="1832" spans="1:10" x14ac:dyDescent="0.25">
      <c r="A1832" s="40"/>
      <c r="B1832" s="40"/>
      <c r="C1832" s="40"/>
      <c r="D1832" s="40"/>
      <c r="E1832" s="40"/>
      <c r="F1832" s="40"/>
      <c r="G1832" s="40"/>
      <c r="H1832" s="40"/>
      <c r="I1832" s="40"/>
      <c r="J1832" s="40"/>
    </row>
    <row r="1833" spans="1:10" x14ac:dyDescent="0.25">
      <c r="A1833" s="40"/>
      <c r="B1833" s="40"/>
      <c r="C1833" s="40"/>
      <c r="D1833" s="40"/>
      <c r="E1833" s="40"/>
      <c r="F1833" s="40"/>
      <c r="G1833" s="40"/>
      <c r="H1833" s="40"/>
      <c r="I1833" s="40"/>
      <c r="J1833" s="40"/>
    </row>
    <row r="1834" spans="1:10" x14ac:dyDescent="0.25">
      <c r="A1834" s="40"/>
      <c r="B1834" s="40"/>
      <c r="C1834" s="40"/>
      <c r="D1834" s="40"/>
      <c r="E1834" s="40"/>
      <c r="F1834" s="40"/>
      <c r="G1834" s="40"/>
      <c r="H1834" s="40"/>
      <c r="I1834" s="40"/>
      <c r="J1834" s="40"/>
    </row>
    <row r="1835" spans="1:10" x14ac:dyDescent="0.25">
      <c r="A1835" s="40"/>
      <c r="B1835" s="40"/>
      <c r="C1835" s="40"/>
      <c r="D1835" s="40"/>
      <c r="E1835" s="40"/>
      <c r="F1835" s="40"/>
      <c r="G1835" s="40"/>
      <c r="H1835" s="40"/>
      <c r="I1835" s="40"/>
      <c r="J1835" s="40"/>
    </row>
    <row r="1836" spans="1:10" x14ac:dyDescent="0.25">
      <c r="A1836" s="40"/>
      <c r="B1836" s="40"/>
      <c r="C1836" s="40"/>
      <c r="D1836" s="40"/>
      <c r="E1836" s="40"/>
      <c r="F1836" s="40"/>
      <c r="G1836" s="40"/>
      <c r="H1836" s="40"/>
      <c r="I1836" s="40"/>
      <c r="J1836" s="40"/>
    </row>
    <row r="1837" spans="1:10" x14ac:dyDescent="0.25">
      <c r="A1837" s="40"/>
      <c r="B1837" s="40"/>
      <c r="C1837" s="40"/>
      <c r="D1837" s="40"/>
      <c r="E1837" s="40"/>
      <c r="F1837" s="40"/>
      <c r="G1837" s="40"/>
      <c r="H1837" s="40"/>
      <c r="I1837" s="40"/>
      <c r="J1837" s="40"/>
    </row>
    <row r="1838" spans="1:10" x14ac:dyDescent="0.25">
      <c r="A1838" s="40"/>
      <c r="B1838" s="40"/>
      <c r="C1838" s="40"/>
      <c r="D1838" s="40"/>
      <c r="E1838" s="40"/>
      <c r="F1838" s="40"/>
      <c r="G1838" s="40"/>
      <c r="H1838" s="40"/>
      <c r="I1838" s="40"/>
      <c r="J1838" s="40"/>
    </row>
    <row r="1839" spans="1:10" x14ac:dyDescent="0.25">
      <c r="A1839" s="40"/>
      <c r="B1839" s="40"/>
      <c r="C1839" s="40"/>
      <c r="D1839" s="40"/>
      <c r="E1839" s="40"/>
      <c r="F1839" s="40"/>
      <c r="G1839" s="40"/>
      <c r="H1839" s="40"/>
      <c r="I1839" s="40"/>
      <c r="J1839" s="40"/>
    </row>
    <row r="1840" spans="1:10" x14ac:dyDescent="0.25">
      <c r="A1840" s="40"/>
      <c r="B1840" s="40"/>
      <c r="C1840" s="40"/>
      <c r="D1840" s="40"/>
      <c r="E1840" s="40"/>
      <c r="F1840" s="40"/>
      <c r="G1840" s="40"/>
      <c r="H1840" s="40"/>
      <c r="I1840" s="40"/>
      <c r="J1840" s="40"/>
    </row>
    <row r="1841" spans="1:10" x14ac:dyDescent="0.25">
      <c r="A1841" s="40"/>
      <c r="B1841" s="40"/>
      <c r="C1841" s="40"/>
      <c r="D1841" s="40"/>
      <c r="E1841" s="40"/>
      <c r="F1841" s="40"/>
      <c r="G1841" s="40"/>
      <c r="H1841" s="40"/>
      <c r="I1841" s="40"/>
      <c r="J1841" s="40"/>
    </row>
    <row r="1842" spans="1:10" x14ac:dyDescent="0.25">
      <c r="A1842" s="40"/>
      <c r="B1842" s="40"/>
      <c r="C1842" s="40"/>
      <c r="D1842" s="40"/>
      <c r="E1842" s="40"/>
      <c r="F1842" s="40"/>
      <c r="G1842" s="40"/>
      <c r="H1842" s="40"/>
      <c r="I1842" s="40"/>
      <c r="J1842" s="40"/>
    </row>
    <row r="1843" spans="1:10" x14ac:dyDescent="0.25">
      <c r="A1843" s="40"/>
      <c r="B1843" s="40"/>
      <c r="C1843" s="40"/>
      <c r="D1843" s="40"/>
      <c r="E1843" s="40"/>
      <c r="F1843" s="40"/>
      <c r="G1843" s="40"/>
      <c r="H1843" s="40"/>
      <c r="I1843" s="40"/>
      <c r="J1843" s="40"/>
    </row>
    <row r="1844" spans="1:10" x14ac:dyDescent="0.25">
      <c r="A1844" s="40"/>
      <c r="B1844" s="40"/>
      <c r="C1844" s="40"/>
      <c r="D1844" s="40"/>
      <c r="E1844" s="40"/>
      <c r="F1844" s="40"/>
      <c r="G1844" s="40"/>
      <c r="H1844" s="40"/>
      <c r="I1844" s="40"/>
      <c r="J1844" s="40"/>
    </row>
    <row r="1845" spans="1:10" x14ac:dyDescent="0.25">
      <c r="A1845" s="40"/>
      <c r="B1845" s="40"/>
      <c r="C1845" s="40"/>
      <c r="D1845" s="40"/>
      <c r="E1845" s="40"/>
      <c r="F1845" s="40"/>
      <c r="G1845" s="40"/>
      <c r="H1845" s="40"/>
      <c r="I1845" s="40"/>
      <c r="J1845" s="40"/>
    </row>
    <row r="1846" spans="1:10" x14ac:dyDescent="0.25">
      <c r="A1846" s="40"/>
      <c r="B1846" s="40"/>
      <c r="C1846" s="40"/>
      <c r="D1846" s="40"/>
      <c r="E1846" s="40"/>
      <c r="F1846" s="40"/>
      <c r="G1846" s="40"/>
      <c r="H1846" s="40"/>
      <c r="I1846" s="40"/>
      <c r="J1846" s="40"/>
    </row>
    <row r="1847" spans="1:10" x14ac:dyDescent="0.25">
      <c r="A1847" s="40"/>
      <c r="B1847" s="40"/>
      <c r="C1847" s="40"/>
      <c r="D1847" s="40"/>
      <c r="E1847" s="40"/>
      <c r="F1847" s="40"/>
      <c r="G1847" s="40"/>
      <c r="H1847" s="40"/>
      <c r="I1847" s="40"/>
      <c r="J1847" s="40"/>
    </row>
    <row r="1848" spans="1:10" x14ac:dyDescent="0.25">
      <c r="A1848" s="40"/>
      <c r="B1848" s="40"/>
      <c r="C1848" s="40"/>
      <c r="D1848" s="40"/>
      <c r="E1848" s="40"/>
      <c r="F1848" s="40"/>
      <c r="G1848" s="40"/>
      <c r="H1848" s="40"/>
      <c r="I1848" s="40"/>
      <c r="J1848" s="40"/>
    </row>
    <row r="1849" spans="1:10" x14ac:dyDescent="0.25">
      <c r="A1849" s="40"/>
      <c r="B1849" s="40"/>
      <c r="C1849" s="40"/>
      <c r="D1849" s="40"/>
      <c r="E1849" s="40"/>
      <c r="F1849" s="40"/>
      <c r="G1849" s="40"/>
      <c r="H1849" s="40"/>
      <c r="I1849" s="40"/>
      <c r="J1849" s="40"/>
    </row>
    <row r="1850" spans="1:10" x14ac:dyDescent="0.25">
      <c r="A1850" s="40"/>
      <c r="B1850" s="40"/>
      <c r="C1850" s="40"/>
      <c r="D1850" s="40"/>
      <c r="E1850" s="40"/>
      <c r="F1850" s="40"/>
      <c r="G1850" s="40"/>
      <c r="H1850" s="40"/>
      <c r="I1850" s="40"/>
      <c r="J1850" s="40"/>
    </row>
    <row r="1851" spans="1:10" x14ac:dyDescent="0.25">
      <c r="A1851" s="40"/>
      <c r="B1851" s="40"/>
      <c r="C1851" s="40"/>
      <c r="D1851" s="40"/>
      <c r="E1851" s="40"/>
      <c r="F1851" s="40"/>
      <c r="G1851" s="40"/>
      <c r="H1851" s="40"/>
      <c r="I1851" s="40"/>
      <c r="J1851" s="40"/>
    </row>
    <row r="1852" spans="1:10" x14ac:dyDescent="0.25">
      <c r="A1852" s="40"/>
      <c r="B1852" s="40"/>
      <c r="C1852" s="40"/>
      <c r="D1852" s="40"/>
      <c r="E1852" s="40"/>
      <c r="F1852" s="40"/>
      <c r="G1852" s="40"/>
      <c r="H1852" s="40"/>
      <c r="I1852" s="40"/>
      <c r="J1852" s="40"/>
    </row>
    <row r="1853" spans="1:10" x14ac:dyDescent="0.25">
      <c r="A1853" s="40"/>
      <c r="B1853" s="40"/>
      <c r="C1853" s="40"/>
      <c r="D1853" s="40"/>
      <c r="E1853" s="40"/>
      <c r="F1853" s="40"/>
      <c r="G1853" s="40"/>
      <c r="H1853" s="40"/>
      <c r="I1853" s="40"/>
      <c r="J1853" s="40"/>
    </row>
    <row r="1854" spans="1:10" x14ac:dyDescent="0.25">
      <c r="A1854" s="40"/>
      <c r="B1854" s="40"/>
      <c r="C1854" s="40"/>
      <c r="D1854" s="40"/>
      <c r="E1854" s="40"/>
      <c r="F1854" s="40"/>
      <c r="G1854" s="40"/>
      <c r="H1854" s="40"/>
      <c r="I1854" s="40"/>
      <c r="J1854" s="40"/>
    </row>
    <row r="1855" spans="1:10" x14ac:dyDescent="0.25">
      <c r="A1855" s="40"/>
      <c r="B1855" s="40"/>
      <c r="C1855" s="40"/>
      <c r="D1855" s="40"/>
      <c r="E1855" s="40"/>
      <c r="F1855" s="40"/>
      <c r="G1855" s="40"/>
      <c r="H1855" s="40"/>
      <c r="I1855" s="40"/>
      <c r="J1855" s="40"/>
    </row>
    <row r="1856" spans="1:10" x14ac:dyDescent="0.25">
      <c r="A1856" s="40"/>
      <c r="B1856" s="40"/>
      <c r="C1856" s="40"/>
      <c r="D1856" s="40"/>
      <c r="E1856" s="40"/>
      <c r="F1856" s="40"/>
      <c r="G1856" s="40"/>
      <c r="H1856" s="40"/>
      <c r="I1856" s="40"/>
      <c r="J1856" s="40"/>
    </row>
    <row r="1857" spans="1:10" x14ac:dyDescent="0.25">
      <c r="A1857" s="40"/>
      <c r="B1857" s="40"/>
      <c r="C1857" s="40"/>
      <c r="D1857" s="40"/>
      <c r="E1857" s="40"/>
      <c r="F1857" s="40"/>
      <c r="G1857" s="40"/>
      <c r="H1857" s="40"/>
      <c r="I1857" s="40"/>
      <c r="J1857" s="40"/>
    </row>
    <row r="1858" spans="1:10" x14ac:dyDescent="0.25">
      <c r="A1858" s="40"/>
      <c r="B1858" s="40"/>
      <c r="C1858" s="40"/>
      <c r="D1858" s="40"/>
      <c r="E1858" s="40"/>
      <c r="F1858" s="40"/>
      <c r="G1858" s="40"/>
      <c r="H1858" s="40"/>
      <c r="I1858" s="40"/>
      <c r="J1858" s="40"/>
    </row>
    <row r="1859" spans="1:10" x14ac:dyDescent="0.25">
      <c r="A1859" s="40"/>
      <c r="B1859" s="40"/>
      <c r="C1859" s="40"/>
      <c r="D1859" s="40"/>
      <c r="E1859" s="40"/>
      <c r="F1859" s="40"/>
      <c r="G1859" s="40"/>
      <c r="H1859" s="40"/>
      <c r="I1859" s="40"/>
      <c r="J1859" s="40"/>
    </row>
    <row r="1860" spans="1:10" x14ac:dyDescent="0.25">
      <c r="A1860" s="40"/>
      <c r="B1860" s="40"/>
      <c r="C1860" s="40"/>
      <c r="D1860" s="40"/>
      <c r="E1860" s="40"/>
      <c r="F1860" s="40"/>
      <c r="G1860" s="40"/>
      <c r="H1860" s="40"/>
      <c r="I1860" s="40"/>
      <c r="J1860" s="40"/>
    </row>
    <row r="1861" spans="1:10" x14ac:dyDescent="0.25">
      <c r="A1861" s="40"/>
      <c r="B1861" s="40"/>
      <c r="C1861" s="40"/>
      <c r="D1861" s="40"/>
      <c r="E1861" s="40"/>
      <c r="F1861" s="40"/>
      <c r="G1861" s="40"/>
      <c r="H1861" s="40"/>
      <c r="I1861" s="40"/>
      <c r="J1861" s="40"/>
    </row>
    <row r="1862" spans="1:10" x14ac:dyDescent="0.25">
      <c r="A1862" s="40"/>
      <c r="B1862" s="40"/>
      <c r="C1862" s="40"/>
      <c r="D1862" s="40"/>
      <c r="E1862" s="40"/>
      <c r="F1862" s="40"/>
      <c r="G1862" s="40"/>
      <c r="H1862" s="40"/>
      <c r="I1862" s="40"/>
      <c r="J1862" s="40"/>
    </row>
    <row r="1863" spans="1:10" x14ac:dyDescent="0.25">
      <c r="A1863" s="40"/>
      <c r="B1863" s="40"/>
      <c r="C1863" s="40"/>
      <c r="D1863" s="40"/>
      <c r="E1863" s="40"/>
      <c r="F1863" s="40"/>
      <c r="G1863" s="40"/>
      <c r="H1863" s="40"/>
      <c r="I1863" s="40"/>
      <c r="J1863" s="40"/>
    </row>
    <row r="1864" spans="1:10" x14ac:dyDescent="0.25">
      <c r="A1864" s="40"/>
      <c r="B1864" s="40"/>
      <c r="C1864" s="40"/>
      <c r="D1864" s="40"/>
      <c r="E1864" s="40"/>
      <c r="F1864" s="40"/>
      <c r="G1864" s="40"/>
      <c r="H1864" s="40"/>
      <c r="I1864" s="40"/>
      <c r="J1864" s="40"/>
    </row>
    <row r="1865" spans="1:10" x14ac:dyDescent="0.25">
      <c r="A1865" s="40"/>
      <c r="B1865" s="40"/>
      <c r="C1865" s="40"/>
      <c r="D1865" s="40"/>
      <c r="E1865" s="40"/>
      <c r="F1865" s="40"/>
      <c r="G1865" s="40"/>
      <c r="H1865" s="40"/>
      <c r="I1865" s="40"/>
      <c r="J1865" s="40"/>
    </row>
    <row r="1866" spans="1:10" x14ac:dyDescent="0.25">
      <c r="A1866" s="40"/>
      <c r="B1866" s="40"/>
      <c r="C1866" s="40"/>
      <c r="D1866" s="40"/>
      <c r="E1866" s="40"/>
      <c r="F1866" s="40"/>
      <c r="G1866" s="40"/>
      <c r="H1866" s="40"/>
      <c r="I1866" s="40"/>
      <c r="J1866" s="40"/>
    </row>
    <row r="1867" spans="1:10" x14ac:dyDescent="0.25">
      <c r="A1867" s="40"/>
      <c r="B1867" s="40"/>
      <c r="C1867" s="40"/>
      <c r="D1867" s="40"/>
      <c r="E1867" s="40"/>
      <c r="F1867" s="40"/>
      <c r="G1867" s="40"/>
      <c r="H1867" s="40"/>
      <c r="I1867" s="40"/>
      <c r="J1867" s="40"/>
    </row>
    <row r="1868" spans="1:10" x14ac:dyDescent="0.25">
      <c r="A1868" s="40"/>
      <c r="B1868" s="40"/>
      <c r="C1868" s="40"/>
      <c r="D1868" s="40"/>
      <c r="E1868" s="40"/>
      <c r="F1868" s="40"/>
      <c r="G1868" s="40"/>
      <c r="H1868" s="40"/>
      <c r="I1868" s="40"/>
      <c r="J1868" s="40"/>
    </row>
    <row r="1869" spans="1:10" x14ac:dyDescent="0.25">
      <c r="A1869" s="40"/>
      <c r="B1869" s="40"/>
      <c r="C1869" s="40"/>
      <c r="D1869" s="40"/>
      <c r="E1869" s="40"/>
      <c r="F1869" s="40"/>
      <c r="G1869" s="40"/>
      <c r="H1869" s="40"/>
      <c r="I1869" s="40"/>
      <c r="J1869" s="40"/>
    </row>
    <row r="1870" spans="1:10" x14ac:dyDescent="0.25">
      <c r="A1870" s="40"/>
      <c r="B1870" s="40"/>
      <c r="C1870" s="40"/>
      <c r="D1870" s="40"/>
      <c r="E1870" s="40"/>
      <c r="F1870" s="40"/>
      <c r="G1870" s="40"/>
      <c r="H1870" s="40"/>
      <c r="I1870" s="40"/>
      <c r="J1870" s="40"/>
    </row>
    <row r="1871" spans="1:10" x14ac:dyDescent="0.25">
      <c r="A1871" s="40"/>
      <c r="B1871" s="40"/>
      <c r="C1871" s="40"/>
      <c r="D1871" s="40"/>
      <c r="E1871" s="40"/>
      <c r="F1871" s="40"/>
      <c r="G1871" s="40"/>
      <c r="H1871" s="40"/>
      <c r="I1871" s="40"/>
      <c r="J1871" s="40"/>
    </row>
    <row r="1872" spans="1:10" x14ac:dyDescent="0.25">
      <c r="A1872" s="40"/>
      <c r="B1872" s="40"/>
      <c r="C1872" s="40"/>
      <c r="D1872" s="40"/>
      <c r="E1872" s="40"/>
      <c r="F1872" s="40"/>
      <c r="G1872" s="40"/>
      <c r="H1872" s="40"/>
      <c r="I1872" s="40"/>
      <c r="J1872" s="40"/>
    </row>
    <row r="1873" spans="1:10" x14ac:dyDescent="0.25">
      <c r="A1873" s="40"/>
      <c r="B1873" s="40"/>
      <c r="C1873" s="40"/>
      <c r="D1873" s="40"/>
      <c r="E1873" s="40"/>
      <c r="F1873" s="40"/>
      <c r="G1873" s="40"/>
      <c r="H1873" s="40"/>
      <c r="I1873" s="40"/>
      <c r="J1873" s="40"/>
    </row>
    <row r="1874" spans="1:10" x14ac:dyDescent="0.25">
      <c r="A1874" s="40"/>
      <c r="B1874" s="40"/>
      <c r="C1874" s="40"/>
      <c r="D1874" s="40"/>
      <c r="E1874" s="40"/>
      <c r="F1874" s="40"/>
      <c r="G1874" s="40"/>
      <c r="H1874" s="40"/>
      <c r="I1874" s="40"/>
      <c r="J1874" s="40"/>
    </row>
    <row r="1875" spans="1:10" x14ac:dyDescent="0.25">
      <c r="A1875" s="40"/>
      <c r="B1875" s="40"/>
      <c r="C1875" s="40"/>
      <c r="D1875" s="40"/>
      <c r="E1875" s="40"/>
      <c r="F1875" s="40"/>
      <c r="G1875" s="40"/>
      <c r="H1875" s="40"/>
      <c r="I1875" s="40"/>
      <c r="J1875" s="40"/>
    </row>
    <row r="1876" spans="1:10" x14ac:dyDescent="0.25">
      <c r="A1876" s="40"/>
      <c r="B1876" s="40"/>
      <c r="C1876" s="40"/>
      <c r="D1876" s="40"/>
      <c r="E1876" s="40"/>
      <c r="F1876" s="40"/>
      <c r="G1876" s="40"/>
      <c r="H1876" s="40"/>
      <c r="I1876" s="40"/>
      <c r="J1876" s="40"/>
    </row>
    <row r="1877" spans="1:10" x14ac:dyDescent="0.25">
      <c r="A1877" s="40"/>
      <c r="B1877" s="40"/>
      <c r="C1877" s="40"/>
      <c r="D1877" s="40"/>
      <c r="E1877" s="40"/>
      <c r="F1877" s="40"/>
      <c r="G1877" s="40"/>
      <c r="H1877" s="40"/>
      <c r="I1877" s="40"/>
      <c r="J1877" s="40"/>
    </row>
    <row r="1878" spans="1:10" x14ac:dyDescent="0.25">
      <c r="A1878" s="40"/>
      <c r="B1878" s="40"/>
      <c r="C1878" s="40"/>
      <c r="D1878" s="40"/>
      <c r="E1878" s="40"/>
      <c r="F1878" s="40"/>
      <c r="G1878" s="40"/>
      <c r="H1878" s="40"/>
      <c r="I1878" s="40"/>
      <c r="J1878" s="40"/>
    </row>
    <row r="1879" spans="1:10" x14ac:dyDescent="0.25">
      <c r="A1879" s="40"/>
      <c r="B1879" s="40"/>
      <c r="C1879" s="40"/>
      <c r="D1879" s="40"/>
      <c r="E1879" s="40"/>
      <c r="F1879" s="40"/>
      <c r="G1879" s="40"/>
      <c r="H1879" s="40"/>
      <c r="I1879" s="40"/>
      <c r="J1879" s="40"/>
    </row>
    <row r="1880" spans="1:10" x14ac:dyDescent="0.25">
      <c r="A1880" s="40"/>
      <c r="B1880" s="40"/>
      <c r="C1880" s="40"/>
      <c r="D1880" s="40"/>
      <c r="E1880" s="40"/>
      <c r="F1880" s="40"/>
      <c r="G1880" s="40"/>
      <c r="H1880" s="40"/>
      <c r="I1880" s="40"/>
      <c r="J1880" s="40"/>
    </row>
    <row r="1881" spans="1:10" x14ac:dyDescent="0.25">
      <c r="A1881" s="40"/>
      <c r="B1881" s="40"/>
      <c r="C1881" s="40"/>
      <c r="D1881" s="40"/>
      <c r="E1881" s="40"/>
      <c r="F1881" s="40"/>
      <c r="G1881" s="40"/>
      <c r="H1881" s="40"/>
      <c r="I1881" s="40"/>
      <c r="J1881" s="40"/>
    </row>
    <row r="1882" spans="1:10" x14ac:dyDescent="0.25">
      <c r="A1882" s="40"/>
      <c r="B1882" s="40"/>
      <c r="C1882" s="40"/>
      <c r="D1882" s="40"/>
      <c r="E1882" s="40"/>
      <c r="F1882" s="40"/>
      <c r="G1882" s="40"/>
      <c r="H1882" s="40"/>
      <c r="I1882" s="40"/>
      <c r="J1882" s="40"/>
    </row>
    <row r="1883" spans="1:10" x14ac:dyDescent="0.25">
      <c r="A1883" s="40"/>
      <c r="B1883" s="40"/>
      <c r="C1883" s="40"/>
      <c r="D1883" s="40"/>
      <c r="E1883" s="40"/>
      <c r="F1883" s="40"/>
      <c r="G1883" s="40"/>
      <c r="H1883" s="40"/>
      <c r="I1883" s="40"/>
      <c r="J1883" s="40"/>
    </row>
    <row r="1884" spans="1:10" x14ac:dyDescent="0.25">
      <c r="A1884" s="40"/>
      <c r="B1884" s="40"/>
      <c r="C1884" s="40"/>
      <c r="D1884" s="40"/>
      <c r="E1884" s="40"/>
      <c r="F1884" s="40"/>
      <c r="G1884" s="40"/>
      <c r="H1884" s="40"/>
      <c r="I1884" s="40"/>
      <c r="J1884" s="40"/>
    </row>
    <row r="1885" spans="1:10" x14ac:dyDescent="0.25">
      <c r="A1885" s="40"/>
      <c r="B1885" s="40"/>
      <c r="C1885" s="40"/>
      <c r="D1885" s="40"/>
      <c r="E1885" s="40"/>
      <c r="F1885" s="40"/>
      <c r="G1885" s="40"/>
      <c r="H1885" s="40"/>
      <c r="I1885" s="40"/>
      <c r="J1885" s="40"/>
    </row>
    <row r="1886" spans="1:10" x14ac:dyDescent="0.25">
      <c r="A1886" s="40"/>
      <c r="B1886" s="40"/>
      <c r="C1886" s="40"/>
      <c r="D1886" s="40"/>
      <c r="E1886" s="40"/>
      <c r="F1886" s="40"/>
      <c r="G1886" s="40"/>
      <c r="H1886" s="40"/>
      <c r="I1886" s="40"/>
      <c r="J1886" s="40"/>
    </row>
    <row r="1887" spans="1:10" x14ac:dyDescent="0.25">
      <c r="A1887" s="40"/>
      <c r="B1887" s="40"/>
      <c r="C1887" s="40"/>
      <c r="D1887" s="40"/>
      <c r="E1887" s="40"/>
      <c r="F1887" s="40"/>
      <c r="G1887" s="40"/>
      <c r="H1887" s="40"/>
      <c r="I1887" s="40"/>
      <c r="J1887" s="40"/>
    </row>
    <row r="1888" spans="1:10" x14ac:dyDescent="0.25">
      <c r="A1888" s="40"/>
      <c r="B1888" s="40"/>
      <c r="C1888" s="40"/>
      <c r="D1888" s="40"/>
      <c r="E1888" s="40"/>
      <c r="F1888" s="40"/>
      <c r="G1888" s="40"/>
      <c r="H1888" s="40"/>
      <c r="I1888" s="40"/>
      <c r="J1888" s="40"/>
    </row>
    <row r="1889" spans="1:10" x14ac:dyDescent="0.25">
      <c r="A1889" s="40"/>
      <c r="B1889" s="40"/>
      <c r="C1889" s="40"/>
      <c r="D1889" s="40"/>
      <c r="E1889" s="40"/>
      <c r="F1889" s="40"/>
      <c r="G1889" s="40"/>
      <c r="H1889" s="40"/>
      <c r="I1889" s="40"/>
      <c r="J1889" s="40"/>
    </row>
    <row r="1890" spans="1:10" x14ac:dyDescent="0.25">
      <c r="A1890" s="40"/>
      <c r="B1890" s="40"/>
      <c r="C1890" s="40"/>
      <c r="D1890" s="40"/>
      <c r="E1890" s="40"/>
      <c r="F1890" s="40"/>
      <c r="G1890" s="40"/>
      <c r="H1890" s="40"/>
      <c r="I1890" s="40"/>
      <c r="J1890" s="40"/>
    </row>
    <row r="1891" spans="1:10" x14ac:dyDescent="0.25">
      <c r="A1891" s="40"/>
      <c r="B1891" s="40"/>
      <c r="C1891" s="40"/>
      <c r="D1891" s="40"/>
      <c r="E1891" s="40"/>
      <c r="F1891" s="40"/>
      <c r="G1891" s="40"/>
      <c r="H1891" s="40"/>
      <c r="I1891" s="40"/>
      <c r="J1891" s="40"/>
    </row>
    <row r="1892" spans="1:10" x14ac:dyDescent="0.25">
      <c r="A1892" s="40"/>
      <c r="B1892" s="40"/>
      <c r="C1892" s="40"/>
      <c r="D1892" s="40"/>
      <c r="E1892" s="40"/>
      <c r="F1892" s="40"/>
      <c r="G1892" s="40"/>
      <c r="H1892" s="40"/>
      <c r="I1892" s="40"/>
      <c r="J1892" s="40"/>
    </row>
    <row r="1893" spans="1:10" x14ac:dyDescent="0.25">
      <c r="A1893" s="40"/>
      <c r="B1893" s="40"/>
      <c r="C1893" s="40"/>
      <c r="D1893" s="40"/>
      <c r="E1893" s="40"/>
      <c r="F1893" s="40"/>
      <c r="G1893" s="40"/>
      <c r="H1893" s="40"/>
      <c r="I1893" s="40"/>
      <c r="J1893" s="40"/>
    </row>
    <row r="1894" spans="1:10" x14ac:dyDescent="0.25">
      <c r="A1894" s="40"/>
      <c r="B1894" s="40"/>
      <c r="C1894" s="40"/>
      <c r="D1894" s="40"/>
      <c r="E1894" s="40"/>
      <c r="F1894" s="40"/>
      <c r="G1894" s="40"/>
      <c r="H1894" s="40"/>
      <c r="I1894" s="40"/>
      <c r="J1894" s="40"/>
    </row>
    <row r="1895" spans="1:10" x14ac:dyDescent="0.25">
      <c r="A1895" s="40"/>
      <c r="B1895" s="40"/>
      <c r="C1895" s="40"/>
      <c r="D1895" s="40"/>
      <c r="E1895" s="40"/>
      <c r="F1895" s="40"/>
      <c r="G1895" s="40"/>
      <c r="H1895" s="40"/>
      <c r="I1895" s="40"/>
      <c r="J1895" s="40"/>
    </row>
    <row r="1896" spans="1:10" x14ac:dyDescent="0.25">
      <c r="A1896" s="40"/>
      <c r="B1896" s="40"/>
      <c r="C1896" s="40"/>
      <c r="D1896" s="40"/>
      <c r="E1896" s="40"/>
      <c r="F1896" s="40"/>
      <c r="G1896" s="40"/>
      <c r="H1896" s="40"/>
      <c r="I1896" s="40"/>
      <c r="J1896" s="40"/>
    </row>
    <row r="1897" spans="1:10" x14ac:dyDescent="0.25">
      <c r="A1897" s="40"/>
      <c r="B1897" s="40"/>
      <c r="C1897" s="40"/>
      <c r="D1897" s="40"/>
      <c r="E1897" s="40"/>
      <c r="F1897" s="40"/>
      <c r="G1897" s="40"/>
      <c r="H1897" s="40"/>
      <c r="I1897" s="40"/>
      <c r="J1897" s="40"/>
    </row>
    <row r="1898" spans="1:10" x14ac:dyDescent="0.25">
      <c r="A1898" s="40"/>
      <c r="B1898" s="40"/>
      <c r="C1898" s="40"/>
      <c r="D1898" s="40"/>
      <c r="E1898" s="40"/>
      <c r="F1898" s="40"/>
      <c r="G1898" s="40"/>
      <c r="H1898" s="40"/>
      <c r="I1898" s="40"/>
      <c r="J1898" s="40"/>
    </row>
    <row r="1899" spans="1:10" x14ac:dyDescent="0.25">
      <c r="A1899" s="40"/>
      <c r="B1899" s="40"/>
      <c r="C1899" s="40"/>
      <c r="D1899" s="40"/>
      <c r="E1899" s="40"/>
      <c r="F1899" s="40"/>
      <c r="G1899" s="40"/>
      <c r="H1899" s="40"/>
      <c r="I1899" s="40"/>
      <c r="J1899" s="40"/>
    </row>
    <row r="1900" spans="1:10" x14ac:dyDescent="0.25">
      <c r="A1900" s="40"/>
      <c r="B1900" s="40"/>
      <c r="C1900" s="40"/>
      <c r="D1900" s="40"/>
      <c r="E1900" s="40"/>
      <c r="F1900" s="40"/>
      <c r="G1900" s="40"/>
      <c r="H1900" s="40"/>
      <c r="I1900" s="40"/>
      <c r="J1900" s="40"/>
    </row>
    <row r="1901" spans="1:10" x14ac:dyDescent="0.25">
      <c r="A1901" s="40"/>
      <c r="B1901" s="40"/>
      <c r="C1901" s="40"/>
      <c r="D1901" s="40"/>
      <c r="E1901" s="40"/>
      <c r="F1901" s="40"/>
      <c r="G1901" s="40"/>
      <c r="H1901" s="40"/>
      <c r="I1901" s="40"/>
      <c r="J1901" s="40"/>
    </row>
    <row r="1902" spans="1:10" x14ac:dyDescent="0.25">
      <c r="A1902" s="40"/>
      <c r="B1902" s="40"/>
      <c r="C1902" s="40"/>
      <c r="D1902" s="40"/>
      <c r="E1902" s="40"/>
      <c r="F1902" s="40"/>
      <c r="G1902" s="40"/>
      <c r="H1902" s="40"/>
      <c r="I1902" s="40"/>
      <c r="J1902" s="40"/>
    </row>
    <row r="1903" spans="1:10" x14ac:dyDescent="0.25">
      <c r="A1903" s="40"/>
      <c r="B1903" s="40"/>
      <c r="C1903" s="40"/>
      <c r="D1903" s="40"/>
      <c r="E1903" s="40"/>
      <c r="F1903" s="40"/>
      <c r="G1903" s="40"/>
      <c r="H1903" s="40"/>
      <c r="I1903" s="40"/>
      <c r="J1903" s="40"/>
    </row>
    <row r="1904" spans="1:10" x14ac:dyDescent="0.25">
      <c r="A1904" s="40"/>
      <c r="B1904" s="40"/>
      <c r="C1904" s="40"/>
      <c r="D1904" s="40"/>
      <c r="E1904" s="40"/>
      <c r="F1904" s="40"/>
      <c r="G1904" s="40"/>
      <c r="H1904" s="40"/>
      <c r="I1904" s="40"/>
      <c r="J1904" s="40"/>
    </row>
    <row r="1905" spans="1:10" x14ac:dyDescent="0.25">
      <c r="A1905" s="40"/>
      <c r="B1905" s="40"/>
      <c r="C1905" s="40"/>
      <c r="D1905" s="40"/>
      <c r="E1905" s="40"/>
      <c r="F1905" s="40"/>
      <c r="G1905" s="40"/>
      <c r="H1905" s="40"/>
      <c r="I1905" s="40"/>
      <c r="J1905" s="40"/>
    </row>
    <row r="1906" spans="1:10" x14ac:dyDescent="0.25">
      <c r="A1906" s="40"/>
      <c r="B1906" s="40"/>
      <c r="C1906" s="40"/>
      <c r="D1906" s="40"/>
      <c r="E1906" s="40"/>
      <c r="F1906" s="40"/>
      <c r="G1906" s="40"/>
      <c r="H1906" s="40"/>
      <c r="I1906" s="40"/>
      <c r="J1906" s="40"/>
    </row>
    <row r="1907" spans="1:10" x14ac:dyDescent="0.25">
      <c r="A1907" s="40"/>
      <c r="B1907" s="40"/>
      <c r="C1907" s="40"/>
      <c r="D1907" s="40"/>
      <c r="E1907" s="40"/>
      <c r="F1907" s="40"/>
      <c r="G1907" s="40"/>
      <c r="H1907" s="40"/>
      <c r="I1907" s="40"/>
      <c r="J1907" s="40"/>
    </row>
    <row r="1908" spans="1:10" x14ac:dyDescent="0.25">
      <c r="A1908" s="40"/>
      <c r="B1908" s="40"/>
      <c r="C1908" s="40"/>
      <c r="D1908" s="40"/>
      <c r="E1908" s="40"/>
      <c r="F1908" s="40"/>
      <c r="G1908" s="40"/>
      <c r="H1908" s="40"/>
      <c r="I1908" s="40"/>
      <c r="J1908" s="40"/>
    </row>
    <row r="1909" spans="1:10" x14ac:dyDescent="0.25">
      <c r="A1909" s="40"/>
      <c r="B1909" s="40"/>
      <c r="C1909" s="40"/>
      <c r="D1909" s="40"/>
      <c r="E1909" s="40"/>
      <c r="F1909" s="40"/>
      <c r="G1909" s="40"/>
      <c r="H1909" s="40"/>
      <c r="I1909" s="40"/>
      <c r="J1909" s="40"/>
    </row>
    <row r="1910" spans="1:10" x14ac:dyDescent="0.25">
      <c r="A1910" s="40"/>
      <c r="B1910" s="40"/>
      <c r="C1910" s="40"/>
      <c r="D1910" s="40"/>
      <c r="E1910" s="40"/>
      <c r="F1910" s="40"/>
      <c r="G1910" s="40"/>
      <c r="H1910" s="40"/>
      <c r="I1910" s="40"/>
      <c r="J1910" s="40"/>
    </row>
    <row r="1911" spans="1:10" x14ac:dyDescent="0.25">
      <c r="A1911" s="40"/>
      <c r="B1911" s="40"/>
      <c r="C1911" s="40"/>
      <c r="D1911" s="40"/>
      <c r="E1911" s="40"/>
      <c r="F1911" s="40"/>
      <c r="G1911" s="40"/>
      <c r="H1911" s="40"/>
      <c r="I1911" s="40"/>
      <c r="J1911" s="40"/>
    </row>
    <row r="1912" spans="1:10" x14ac:dyDescent="0.25">
      <c r="A1912" s="40"/>
      <c r="B1912" s="40"/>
      <c r="C1912" s="40"/>
      <c r="D1912" s="40"/>
      <c r="E1912" s="40"/>
      <c r="F1912" s="40"/>
      <c r="G1912" s="40"/>
      <c r="H1912" s="40"/>
      <c r="I1912" s="40"/>
      <c r="J1912" s="40"/>
    </row>
    <row r="1913" spans="1:10" x14ac:dyDescent="0.25">
      <c r="A1913" s="40"/>
      <c r="B1913" s="40"/>
      <c r="C1913" s="40"/>
      <c r="D1913" s="40"/>
      <c r="E1913" s="40"/>
      <c r="F1913" s="40"/>
      <c r="G1913" s="40"/>
      <c r="H1913" s="40"/>
      <c r="I1913" s="40"/>
      <c r="J1913" s="40"/>
    </row>
    <row r="1914" spans="1:10" x14ac:dyDescent="0.25">
      <c r="A1914" s="40"/>
      <c r="B1914" s="40"/>
      <c r="C1914" s="40"/>
      <c r="D1914" s="40"/>
      <c r="E1914" s="40"/>
      <c r="F1914" s="40"/>
      <c r="G1914" s="40"/>
      <c r="H1914" s="40"/>
      <c r="I1914" s="40"/>
      <c r="J1914" s="40"/>
    </row>
    <row r="1915" spans="1:10" x14ac:dyDescent="0.25">
      <c r="A1915" s="40"/>
      <c r="B1915" s="40"/>
      <c r="C1915" s="40"/>
      <c r="D1915" s="40"/>
      <c r="E1915" s="40"/>
      <c r="F1915" s="40"/>
      <c r="G1915" s="40"/>
      <c r="H1915" s="40"/>
      <c r="I1915" s="40"/>
      <c r="J1915" s="40"/>
    </row>
    <row r="1916" spans="1:10" x14ac:dyDescent="0.25">
      <c r="A1916" s="40"/>
      <c r="B1916" s="40"/>
      <c r="C1916" s="40"/>
      <c r="D1916" s="40"/>
      <c r="E1916" s="40"/>
      <c r="F1916" s="40"/>
      <c r="G1916" s="40"/>
      <c r="H1916" s="40"/>
      <c r="I1916" s="40"/>
      <c r="J1916" s="40"/>
    </row>
    <row r="1917" spans="1:10" x14ac:dyDescent="0.25">
      <c r="A1917" s="40"/>
      <c r="B1917" s="40"/>
      <c r="C1917" s="40"/>
      <c r="D1917" s="40"/>
      <c r="E1917" s="40"/>
      <c r="F1917" s="40"/>
      <c r="G1917" s="40"/>
      <c r="H1917" s="40"/>
      <c r="I1917" s="40"/>
      <c r="J1917" s="40"/>
    </row>
    <row r="1918" spans="1:10" x14ac:dyDescent="0.25">
      <c r="A1918" s="40"/>
      <c r="B1918" s="40"/>
      <c r="C1918" s="40"/>
      <c r="D1918" s="40"/>
      <c r="E1918" s="40"/>
      <c r="F1918" s="40"/>
      <c r="G1918" s="40"/>
      <c r="H1918" s="40"/>
      <c r="I1918" s="40"/>
      <c r="J1918" s="40"/>
    </row>
    <row r="1919" spans="1:10" x14ac:dyDescent="0.25">
      <c r="A1919" s="40"/>
      <c r="B1919" s="40"/>
      <c r="C1919" s="40"/>
      <c r="D1919" s="40"/>
      <c r="E1919" s="40"/>
      <c r="F1919" s="40"/>
      <c r="G1919" s="40"/>
      <c r="H1919" s="40"/>
      <c r="I1919" s="40"/>
      <c r="J1919" s="40"/>
    </row>
    <row r="1920" spans="1:10" x14ac:dyDescent="0.25">
      <c r="A1920" s="40"/>
      <c r="B1920" s="40"/>
      <c r="C1920" s="40"/>
      <c r="D1920" s="40"/>
      <c r="E1920" s="40"/>
      <c r="F1920" s="40"/>
      <c r="G1920" s="40"/>
      <c r="H1920" s="40"/>
      <c r="I1920" s="40"/>
      <c r="J1920" s="40"/>
    </row>
    <row r="1921" spans="1:10" x14ac:dyDescent="0.25">
      <c r="A1921" s="40"/>
      <c r="B1921" s="40"/>
      <c r="C1921" s="40"/>
      <c r="D1921" s="40"/>
      <c r="E1921" s="40"/>
      <c r="F1921" s="40"/>
      <c r="G1921" s="40"/>
      <c r="H1921" s="40"/>
      <c r="I1921" s="40"/>
      <c r="J1921" s="40"/>
    </row>
    <row r="1922" spans="1:10" x14ac:dyDescent="0.25">
      <c r="A1922" s="40"/>
      <c r="B1922" s="40"/>
      <c r="C1922" s="40"/>
      <c r="D1922" s="40"/>
      <c r="E1922" s="40"/>
      <c r="F1922" s="40"/>
      <c r="G1922" s="40"/>
      <c r="H1922" s="40"/>
      <c r="I1922" s="40"/>
      <c r="J1922" s="40"/>
    </row>
    <row r="1923" spans="1:10" x14ac:dyDescent="0.25">
      <c r="A1923" s="40"/>
      <c r="B1923" s="40"/>
      <c r="C1923" s="40"/>
      <c r="D1923" s="40"/>
      <c r="E1923" s="40"/>
      <c r="F1923" s="40"/>
      <c r="G1923" s="40"/>
      <c r="H1923" s="40"/>
      <c r="I1923" s="40"/>
      <c r="J1923" s="40"/>
    </row>
    <row r="1924" spans="1:10" x14ac:dyDescent="0.25">
      <c r="A1924" s="40"/>
      <c r="B1924" s="40"/>
      <c r="C1924" s="40"/>
      <c r="D1924" s="40"/>
      <c r="E1924" s="40"/>
      <c r="F1924" s="40"/>
      <c r="G1924" s="40"/>
      <c r="H1924" s="40"/>
      <c r="I1924" s="40"/>
      <c r="J1924" s="40"/>
    </row>
    <row r="1925" spans="1:10" x14ac:dyDescent="0.25">
      <c r="A1925" s="40"/>
      <c r="B1925" s="40"/>
      <c r="C1925" s="40"/>
      <c r="D1925" s="40"/>
      <c r="E1925" s="40"/>
      <c r="F1925" s="40"/>
      <c r="G1925" s="40"/>
      <c r="H1925" s="40"/>
      <c r="I1925" s="40"/>
      <c r="J1925" s="40"/>
    </row>
    <row r="1926" spans="1:10" x14ac:dyDescent="0.25">
      <c r="A1926" s="40"/>
      <c r="B1926" s="40"/>
      <c r="C1926" s="40"/>
      <c r="D1926" s="40"/>
      <c r="E1926" s="40"/>
      <c r="F1926" s="40"/>
      <c r="G1926" s="40"/>
      <c r="H1926" s="40"/>
      <c r="I1926" s="40"/>
      <c r="J1926" s="40"/>
    </row>
    <row r="1927" spans="1:10" x14ac:dyDescent="0.25">
      <c r="A1927" s="40"/>
      <c r="B1927" s="40"/>
      <c r="C1927" s="40"/>
      <c r="D1927" s="40"/>
      <c r="E1927" s="40"/>
      <c r="F1927" s="40"/>
      <c r="G1927" s="40"/>
      <c r="H1927" s="40"/>
      <c r="I1927" s="40"/>
      <c r="J1927" s="40"/>
    </row>
    <row r="1928" spans="1:10" x14ac:dyDescent="0.25">
      <c r="A1928" s="40"/>
      <c r="B1928" s="40"/>
      <c r="C1928" s="40"/>
      <c r="D1928" s="40"/>
      <c r="E1928" s="40"/>
      <c r="F1928" s="40"/>
      <c r="G1928" s="40"/>
      <c r="H1928" s="40"/>
      <c r="I1928" s="40"/>
      <c r="J1928" s="40"/>
    </row>
    <row r="1929" spans="1:10" x14ac:dyDescent="0.25">
      <c r="A1929" s="40"/>
      <c r="B1929" s="40"/>
      <c r="C1929" s="40"/>
      <c r="D1929" s="40"/>
      <c r="E1929" s="40"/>
      <c r="F1929" s="40"/>
      <c r="G1929" s="40"/>
      <c r="H1929" s="40"/>
      <c r="I1929" s="40"/>
      <c r="J1929" s="40"/>
    </row>
    <row r="1930" spans="1:10" x14ac:dyDescent="0.25">
      <c r="A1930" s="40"/>
      <c r="B1930" s="40"/>
      <c r="C1930" s="40"/>
      <c r="D1930" s="40"/>
      <c r="E1930" s="40"/>
      <c r="F1930" s="40"/>
      <c r="G1930" s="40"/>
      <c r="H1930" s="40"/>
      <c r="I1930" s="40"/>
      <c r="J1930" s="40"/>
    </row>
    <row r="1931" spans="1:10" x14ac:dyDescent="0.25">
      <c r="A1931" s="40"/>
      <c r="B1931" s="40"/>
      <c r="C1931" s="40"/>
      <c r="D1931" s="40"/>
      <c r="E1931" s="40"/>
      <c r="F1931" s="40"/>
      <c r="G1931" s="40"/>
      <c r="H1931" s="40"/>
      <c r="I1931" s="40"/>
      <c r="J1931" s="40"/>
    </row>
    <row r="1932" spans="1:10" x14ac:dyDescent="0.25">
      <c r="A1932" s="40"/>
      <c r="B1932" s="40"/>
      <c r="C1932" s="40"/>
      <c r="D1932" s="40"/>
      <c r="E1932" s="40"/>
      <c r="F1932" s="40"/>
      <c r="G1932" s="40"/>
      <c r="H1932" s="40"/>
      <c r="I1932" s="40"/>
      <c r="J1932" s="40"/>
    </row>
    <row r="1933" spans="1:10" x14ac:dyDescent="0.25">
      <c r="A1933" s="40"/>
      <c r="B1933" s="40"/>
      <c r="C1933" s="40"/>
      <c r="D1933" s="40"/>
      <c r="E1933" s="40"/>
      <c r="F1933" s="40"/>
      <c r="G1933" s="40"/>
      <c r="H1933" s="40"/>
      <c r="I1933" s="40"/>
      <c r="J1933" s="40"/>
    </row>
    <row r="1934" spans="1:10" x14ac:dyDescent="0.25">
      <c r="A1934" s="40"/>
      <c r="B1934" s="40"/>
      <c r="C1934" s="40"/>
      <c r="D1934" s="40"/>
      <c r="E1934" s="40"/>
      <c r="F1934" s="40"/>
      <c r="G1934" s="40"/>
      <c r="H1934" s="40"/>
      <c r="I1934" s="40"/>
      <c r="J1934" s="40"/>
    </row>
    <row r="1935" spans="1:10" x14ac:dyDescent="0.25">
      <c r="A1935" s="40"/>
      <c r="B1935" s="40"/>
      <c r="C1935" s="40"/>
      <c r="D1935" s="40"/>
      <c r="E1935" s="40"/>
      <c r="F1935" s="40"/>
      <c r="G1935" s="40"/>
      <c r="H1935" s="40"/>
      <c r="I1935" s="40"/>
      <c r="J1935" s="40"/>
    </row>
    <row r="1936" spans="1:10" x14ac:dyDescent="0.25">
      <c r="A1936" s="40"/>
      <c r="B1936" s="40"/>
      <c r="C1936" s="40"/>
      <c r="D1936" s="40"/>
      <c r="E1936" s="40"/>
      <c r="F1936" s="40"/>
      <c r="G1936" s="40"/>
      <c r="H1936" s="40"/>
      <c r="I1936" s="40"/>
      <c r="J1936" s="40"/>
    </row>
    <row r="1937" spans="1:10" x14ac:dyDescent="0.25">
      <c r="A1937" s="40"/>
      <c r="B1937" s="40"/>
      <c r="C1937" s="40"/>
      <c r="D1937" s="40"/>
      <c r="E1937" s="40"/>
      <c r="F1937" s="40"/>
      <c r="G1937" s="40"/>
      <c r="H1937" s="40"/>
      <c r="I1937" s="40"/>
      <c r="J1937" s="40"/>
    </row>
    <row r="1938" spans="1:10" x14ac:dyDescent="0.25">
      <c r="A1938" s="40"/>
      <c r="B1938" s="40"/>
      <c r="C1938" s="40"/>
      <c r="D1938" s="40"/>
      <c r="E1938" s="40"/>
      <c r="F1938" s="40"/>
      <c r="G1938" s="40"/>
      <c r="H1938" s="40"/>
      <c r="I1938" s="40"/>
      <c r="J1938" s="40"/>
    </row>
    <row r="1939" spans="1:10" x14ac:dyDescent="0.25">
      <c r="A1939" s="40"/>
      <c r="B1939" s="40"/>
      <c r="C1939" s="40"/>
      <c r="D1939" s="40"/>
      <c r="E1939" s="40"/>
      <c r="F1939" s="40"/>
      <c r="G1939" s="40"/>
      <c r="H1939" s="40"/>
      <c r="I1939" s="40"/>
      <c r="J1939" s="40"/>
    </row>
    <row r="1940" spans="1:10" x14ac:dyDescent="0.25">
      <c r="A1940" s="40"/>
      <c r="B1940" s="40"/>
      <c r="C1940" s="40"/>
      <c r="D1940" s="40"/>
      <c r="E1940" s="40"/>
      <c r="F1940" s="40"/>
      <c r="G1940" s="40"/>
      <c r="H1940" s="40"/>
      <c r="I1940" s="40"/>
      <c r="J1940" s="40"/>
    </row>
    <row r="1941" spans="1:10" x14ac:dyDescent="0.25">
      <c r="A1941" s="40"/>
      <c r="B1941" s="40"/>
      <c r="C1941" s="40"/>
      <c r="D1941" s="40"/>
      <c r="E1941" s="40"/>
      <c r="F1941" s="40"/>
      <c r="G1941" s="40"/>
      <c r="H1941" s="40"/>
      <c r="I1941" s="40"/>
      <c r="J1941" s="40"/>
    </row>
    <row r="1942" spans="1:10" x14ac:dyDescent="0.25">
      <c r="A1942" s="40"/>
      <c r="B1942" s="40"/>
      <c r="C1942" s="40"/>
      <c r="D1942" s="40"/>
      <c r="E1942" s="40"/>
      <c r="F1942" s="40"/>
      <c r="G1942" s="40"/>
      <c r="H1942" s="40"/>
      <c r="I1942" s="40"/>
      <c r="J1942" s="40"/>
    </row>
    <row r="1943" spans="1:10" x14ac:dyDescent="0.25">
      <c r="A1943" s="40"/>
      <c r="B1943" s="40"/>
      <c r="C1943" s="40"/>
      <c r="D1943" s="40"/>
      <c r="E1943" s="40"/>
      <c r="F1943" s="40"/>
      <c r="G1943" s="40"/>
      <c r="H1943" s="40"/>
      <c r="I1943" s="40"/>
      <c r="J1943" s="40"/>
    </row>
    <row r="1944" spans="1:10" x14ac:dyDescent="0.25">
      <c r="A1944" s="40"/>
      <c r="B1944" s="40"/>
      <c r="C1944" s="40"/>
      <c r="D1944" s="40"/>
      <c r="E1944" s="40"/>
      <c r="F1944" s="40"/>
      <c r="G1944" s="40"/>
      <c r="H1944" s="40"/>
      <c r="I1944" s="40"/>
      <c r="J1944" s="40"/>
    </row>
    <row r="1945" spans="1:10" x14ac:dyDescent="0.25">
      <c r="A1945" s="40"/>
      <c r="B1945" s="40"/>
      <c r="C1945" s="40"/>
      <c r="D1945" s="40"/>
      <c r="E1945" s="40"/>
      <c r="F1945" s="40"/>
      <c r="G1945" s="40"/>
      <c r="H1945" s="40"/>
      <c r="I1945" s="40"/>
      <c r="J1945" s="40"/>
    </row>
    <row r="1946" spans="1:10" x14ac:dyDescent="0.25">
      <c r="A1946" s="40"/>
      <c r="B1946" s="40"/>
      <c r="C1946" s="40"/>
      <c r="D1946" s="40"/>
      <c r="E1946" s="40"/>
      <c r="F1946" s="40"/>
      <c r="G1946" s="40"/>
      <c r="H1946" s="40"/>
      <c r="I1946" s="40"/>
      <c r="J1946" s="40"/>
    </row>
    <row r="1947" spans="1:10" x14ac:dyDescent="0.25">
      <c r="A1947" s="40"/>
      <c r="B1947" s="40"/>
      <c r="C1947" s="40"/>
      <c r="D1947" s="40"/>
      <c r="E1947" s="40"/>
      <c r="F1947" s="40"/>
      <c r="G1947" s="40"/>
      <c r="H1947" s="40"/>
      <c r="I1947" s="40"/>
      <c r="J1947" s="40"/>
    </row>
    <row r="1948" spans="1:10" x14ac:dyDescent="0.25">
      <c r="A1948" s="40"/>
      <c r="B1948" s="40"/>
      <c r="C1948" s="40"/>
      <c r="D1948" s="40"/>
      <c r="E1948" s="40"/>
      <c r="F1948" s="40"/>
      <c r="G1948" s="40"/>
      <c r="H1948" s="40"/>
      <c r="I1948" s="40"/>
      <c r="J1948" s="40"/>
    </row>
    <row r="1949" spans="1:10" x14ac:dyDescent="0.25">
      <c r="A1949" s="40"/>
      <c r="B1949" s="40"/>
      <c r="C1949" s="40"/>
      <c r="D1949" s="40"/>
      <c r="E1949" s="40"/>
      <c r="F1949" s="40"/>
      <c r="G1949" s="40"/>
      <c r="H1949" s="40"/>
      <c r="I1949" s="40"/>
      <c r="J1949" s="40"/>
    </row>
    <row r="1950" spans="1:10" x14ac:dyDescent="0.25">
      <c r="A1950" s="40"/>
      <c r="B1950" s="40"/>
      <c r="C1950" s="40"/>
      <c r="D1950" s="40"/>
      <c r="E1950" s="40"/>
      <c r="F1950" s="40"/>
      <c r="G1950" s="40"/>
      <c r="H1950" s="40"/>
      <c r="I1950" s="40"/>
      <c r="J1950" s="40"/>
    </row>
    <row r="1951" spans="1:10" x14ac:dyDescent="0.25">
      <c r="A1951" s="40"/>
      <c r="B1951" s="40"/>
      <c r="C1951" s="40"/>
      <c r="D1951" s="40"/>
      <c r="E1951" s="40"/>
      <c r="F1951" s="40"/>
      <c r="G1951" s="40"/>
      <c r="H1951" s="40"/>
      <c r="I1951" s="40"/>
      <c r="J1951" s="40"/>
    </row>
    <row r="1952" spans="1:10" x14ac:dyDescent="0.25">
      <c r="A1952" s="40"/>
      <c r="B1952" s="40"/>
      <c r="C1952" s="40"/>
      <c r="D1952" s="40"/>
      <c r="E1952" s="40"/>
      <c r="F1952" s="40"/>
      <c r="G1952" s="40"/>
      <c r="H1952" s="40"/>
      <c r="I1952" s="40"/>
      <c r="J1952" s="40"/>
    </row>
    <row r="1953" spans="1:10" x14ac:dyDescent="0.25">
      <c r="A1953" s="40"/>
      <c r="B1953" s="40"/>
      <c r="C1953" s="40"/>
      <c r="D1953" s="40"/>
      <c r="E1953" s="40"/>
      <c r="F1953" s="40"/>
      <c r="G1953" s="40"/>
      <c r="H1953" s="40"/>
      <c r="I1953" s="40"/>
      <c r="J1953" s="40"/>
    </row>
    <row r="1954" spans="1:10" x14ac:dyDescent="0.25">
      <c r="A1954" s="40"/>
      <c r="B1954" s="40"/>
      <c r="C1954" s="40"/>
      <c r="D1954" s="40"/>
      <c r="E1954" s="40"/>
      <c r="F1954" s="40"/>
      <c r="G1954" s="40"/>
      <c r="H1954" s="40"/>
      <c r="I1954" s="40"/>
      <c r="J1954" s="40"/>
    </row>
    <row r="1955" spans="1:10" x14ac:dyDescent="0.25">
      <c r="A1955" s="40"/>
      <c r="B1955" s="40"/>
      <c r="C1955" s="40"/>
      <c r="D1955" s="40"/>
      <c r="E1955" s="40"/>
      <c r="F1955" s="40"/>
      <c r="G1955" s="40"/>
      <c r="H1955" s="40"/>
      <c r="I1955" s="40"/>
      <c r="J1955" s="40"/>
    </row>
    <row r="1956" spans="1:10" x14ac:dyDescent="0.25">
      <c r="A1956" s="40"/>
      <c r="B1956" s="40"/>
      <c r="C1956" s="40"/>
      <c r="D1956" s="40"/>
      <c r="E1956" s="40"/>
      <c r="F1956" s="40"/>
      <c r="G1956" s="40"/>
      <c r="H1956" s="40"/>
      <c r="I1956" s="40"/>
      <c r="J1956" s="40"/>
    </row>
    <row r="1957" spans="1:10" x14ac:dyDescent="0.25">
      <c r="A1957" s="40"/>
      <c r="B1957" s="40"/>
      <c r="C1957" s="40"/>
      <c r="D1957" s="40"/>
      <c r="E1957" s="40"/>
      <c r="F1957" s="40"/>
      <c r="G1957" s="40"/>
      <c r="H1957" s="40"/>
      <c r="I1957" s="40"/>
      <c r="J1957" s="40"/>
    </row>
    <row r="1958" spans="1:10" x14ac:dyDescent="0.25">
      <c r="A1958" s="40"/>
      <c r="B1958" s="40"/>
      <c r="C1958" s="40"/>
      <c r="D1958" s="40"/>
      <c r="E1958" s="40"/>
      <c r="F1958" s="40"/>
      <c r="G1958" s="40"/>
      <c r="H1958" s="40"/>
      <c r="I1958" s="40"/>
      <c r="J1958" s="40"/>
    </row>
    <row r="1959" spans="1:10" x14ac:dyDescent="0.25">
      <c r="A1959" s="40"/>
      <c r="B1959" s="40"/>
      <c r="C1959" s="40"/>
      <c r="D1959" s="40"/>
      <c r="E1959" s="40"/>
      <c r="F1959" s="40"/>
      <c r="G1959" s="40"/>
      <c r="H1959" s="40"/>
      <c r="I1959" s="40"/>
      <c r="J1959" s="40"/>
    </row>
    <row r="1960" spans="1:10" x14ac:dyDescent="0.25">
      <c r="A1960" s="40"/>
      <c r="B1960" s="40"/>
      <c r="C1960" s="40"/>
      <c r="D1960" s="40"/>
      <c r="E1960" s="40"/>
      <c r="F1960" s="40"/>
      <c r="G1960" s="40"/>
      <c r="H1960" s="40"/>
      <c r="I1960" s="40"/>
      <c r="J1960" s="40"/>
    </row>
    <row r="1961" spans="1:10" x14ac:dyDescent="0.25">
      <c r="A1961" s="40"/>
      <c r="B1961" s="40"/>
      <c r="C1961" s="40"/>
      <c r="D1961" s="40"/>
      <c r="E1961" s="40"/>
      <c r="F1961" s="40"/>
      <c r="G1961" s="40"/>
      <c r="H1961" s="40"/>
      <c r="I1961" s="40"/>
      <c r="J1961" s="40"/>
    </row>
    <row r="1962" spans="1:10" x14ac:dyDescent="0.25">
      <c r="A1962" s="40"/>
      <c r="B1962" s="40"/>
      <c r="C1962" s="40"/>
      <c r="D1962" s="40"/>
      <c r="E1962" s="40"/>
      <c r="F1962" s="40"/>
      <c r="G1962" s="40"/>
      <c r="H1962" s="40"/>
      <c r="I1962" s="40"/>
      <c r="J1962" s="40"/>
    </row>
    <row r="1963" spans="1:10" x14ac:dyDescent="0.25">
      <c r="A1963" s="40"/>
      <c r="B1963" s="40"/>
      <c r="C1963" s="40"/>
      <c r="D1963" s="40"/>
      <c r="E1963" s="40"/>
      <c r="F1963" s="40"/>
      <c r="G1963" s="40"/>
      <c r="H1963" s="40"/>
      <c r="I1963" s="40"/>
      <c r="J1963" s="40"/>
    </row>
    <row r="1964" spans="1:10" x14ac:dyDescent="0.25">
      <c r="A1964" s="40"/>
      <c r="B1964" s="40"/>
      <c r="C1964" s="40"/>
      <c r="D1964" s="40"/>
      <c r="E1964" s="40"/>
      <c r="F1964" s="40"/>
      <c r="G1964" s="40"/>
      <c r="H1964" s="40"/>
      <c r="I1964" s="40"/>
      <c r="J1964" s="40"/>
    </row>
    <row r="1965" spans="1:10" x14ac:dyDescent="0.25">
      <c r="A1965" s="40"/>
      <c r="B1965" s="40"/>
      <c r="C1965" s="40"/>
      <c r="D1965" s="40"/>
      <c r="E1965" s="40"/>
      <c r="F1965" s="40"/>
      <c r="G1965" s="40"/>
      <c r="H1965" s="40"/>
      <c r="I1965" s="40"/>
      <c r="J1965" s="40"/>
    </row>
    <row r="1966" spans="1:10" x14ac:dyDescent="0.25">
      <c r="A1966" s="40"/>
      <c r="B1966" s="40"/>
      <c r="C1966" s="40"/>
      <c r="D1966" s="40"/>
      <c r="E1966" s="40"/>
      <c r="F1966" s="40"/>
      <c r="G1966" s="40"/>
      <c r="H1966" s="40"/>
      <c r="I1966" s="40"/>
      <c r="J1966" s="40"/>
    </row>
    <row r="1967" spans="1:10" x14ac:dyDescent="0.25">
      <c r="A1967" s="40"/>
      <c r="B1967" s="40"/>
      <c r="C1967" s="40"/>
      <c r="D1967" s="40"/>
      <c r="E1967" s="40"/>
      <c r="F1967" s="40"/>
      <c r="G1967" s="40"/>
      <c r="H1967" s="40"/>
      <c r="I1967" s="40"/>
      <c r="J1967" s="40"/>
    </row>
    <row r="1968" spans="1:10" x14ac:dyDescent="0.25">
      <c r="A1968" s="40"/>
      <c r="B1968" s="40"/>
      <c r="C1968" s="40"/>
      <c r="D1968" s="40"/>
      <c r="E1968" s="40"/>
      <c r="F1968" s="40"/>
      <c r="G1968" s="40"/>
      <c r="H1968" s="40"/>
      <c r="I1968" s="40"/>
      <c r="J1968" s="40"/>
    </row>
    <row r="1969" spans="1:10" x14ac:dyDescent="0.25">
      <c r="A1969" s="40"/>
      <c r="B1969" s="40"/>
      <c r="C1969" s="40"/>
      <c r="D1969" s="40"/>
      <c r="E1969" s="40"/>
      <c r="F1969" s="40"/>
      <c r="G1969" s="40"/>
      <c r="H1969" s="40"/>
      <c r="I1969" s="40"/>
      <c r="J1969" s="40"/>
    </row>
    <row r="1970" spans="1:10" x14ac:dyDescent="0.25">
      <c r="A1970" s="40"/>
      <c r="B1970" s="40"/>
      <c r="C1970" s="40"/>
      <c r="D1970" s="40"/>
      <c r="E1970" s="40"/>
      <c r="F1970" s="40"/>
      <c r="G1970" s="40"/>
      <c r="H1970" s="40"/>
      <c r="I1970" s="40"/>
      <c r="J1970" s="40"/>
    </row>
    <row r="1971" spans="1:10" x14ac:dyDescent="0.25">
      <c r="A1971" s="40"/>
      <c r="B1971" s="40"/>
      <c r="C1971" s="40"/>
      <c r="D1971" s="40"/>
      <c r="E1971" s="40"/>
      <c r="F1971" s="40"/>
      <c r="G1971" s="40"/>
      <c r="H1971" s="40"/>
      <c r="I1971" s="40"/>
      <c r="J1971" s="40"/>
    </row>
    <row r="1972" spans="1:10" x14ac:dyDescent="0.25">
      <c r="A1972" s="40"/>
      <c r="B1972" s="40"/>
      <c r="C1972" s="40"/>
      <c r="D1972" s="40"/>
      <c r="E1972" s="40"/>
      <c r="F1972" s="40"/>
      <c r="G1972" s="40"/>
      <c r="H1972" s="40"/>
      <c r="I1972" s="40"/>
      <c r="J1972" s="40"/>
    </row>
    <row r="1973" spans="1:10" x14ac:dyDescent="0.25">
      <c r="A1973" s="40"/>
      <c r="B1973" s="40"/>
      <c r="C1973" s="40"/>
      <c r="D1973" s="40"/>
      <c r="E1973" s="40"/>
      <c r="F1973" s="40"/>
      <c r="G1973" s="40"/>
      <c r="H1973" s="40"/>
      <c r="I1973" s="40"/>
      <c r="J1973" s="40"/>
    </row>
    <row r="1974" spans="1:10" x14ac:dyDescent="0.25">
      <c r="A1974" s="40"/>
      <c r="B1974" s="40"/>
      <c r="C1974" s="40"/>
      <c r="D1974" s="40"/>
      <c r="E1974" s="40"/>
      <c r="F1974" s="40"/>
      <c r="G1974" s="40"/>
      <c r="H1974" s="40"/>
      <c r="I1974" s="40"/>
      <c r="J1974" s="40"/>
    </row>
    <row r="1975" spans="1:10" x14ac:dyDescent="0.25">
      <c r="A1975" s="40"/>
      <c r="B1975" s="40"/>
      <c r="C1975" s="40"/>
      <c r="D1975" s="40"/>
      <c r="E1975" s="40"/>
      <c r="F1975" s="40"/>
      <c r="G1975" s="40"/>
      <c r="H1975" s="40"/>
      <c r="I1975" s="40"/>
      <c r="J1975" s="40"/>
    </row>
    <row r="1976" spans="1:10" x14ac:dyDescent="0.25">
      <c r="A1976" s="40"/>
      <c r="B1976" s="40"/>
      <c r="C1976" s="40"/>
      <c r="D1976" s="40"/>
      <c r="E1976" s="40"/>
      <c r="F1976" s="40"/>
      <c r="G1976" s="40"/>
      <c r="H1976" s="40"/>
      <c r="I1976" s="40"/>
      <c r="J1976" s="40"/>
    </row>
    <row r="1977" spans="1:10" x14ac:dyDescent="0.25">
      <c r="A1977" s="40"/>
      <c r="B1977" s="40"/>
      <c r="C1977" s="40"/>
      <c r="D1977" s="40"/>
      <c r="E1977" s="40"/>
      <c r="F1977" s="40"/>
      <c r="G1977" s="40"/>
      <c r="H1977" s="40"/>
      <c r="I1977" s="40"/>
      <c r="J1977" s="40"/>
    </row>
    <row r="1978" spans="1:10" x14ac:dyDescent="0.25">
      <c r="A1978" s="40"/>
      <c r="B1978" s="40"/>
      <c r="C1978" s="40"/>
      <c r="D1978" s="40"/>
      <c r="E1978" s="40"/>
      <c r="F1978" s="40"/>
      <c r="G1978" s="40"/>
      <c r="H1978" s="40"/>
      <c r="I1978" s="40"/>
      <c r="J1978" s="40"/>
    </row>
    <row r="1979" spans="1:10" x14ac:dyDescent="0.25">
      <c r="A1979" s="40"/>
      <c r="B1979" s="40"/>
      <c r="C1979" s="40"/>
      <c r="D1979" s="40"/>
      <c r="E1979" s="40"/>
      <c r="F1979" s="40"/>
      <c r="G1979" s="40"/>
      <c r="H1979" s="40"/>
      <c r="I1979" s="40"/>
      <c r="J1979" s="40"/>
    </row>
    <row r="1980" spans="1:10" x14ac:dyDescent="0.25">
      <c r="A1980" s="40"/>
      <c r="B1980" s="40"/>
      <c r="C1980" s="40"/>
      <c r="D1980" s="40"/>
      <c r="E1980" s="40"/>
      <c r="F1980" s="40"/>
      <c r="G1980" s="40"/>
      <c r="H1980" s="40"/>
      <c r="I1980" s="40"/>
      <c r="J1980" s="40"/>
    </row>
    <row r="1981" spans="1:10" x14ac:dyDescent="0.25">
      <c r="A1981" s="40"/>
      <c r="B1981" s="40"/>
      <c r="C1981" s="40"/>
      <c r="D1981" s="40"/>
      <c r="E1981" s="40"/>
      <c r="F1981" s="40"/>
      <c r="G1981" s="40"/>
      <c r="H1981" s="40"/>
      <c r="I1981" s="40"/>
      <c r="J1981" s="40"/>
    </row>
    <row r="1982" spans="1:10" x14ac:dyDescent="0.25">
      <c r="A1982" s="40"/>
      <c r="B1982" s="40"/>
      <c r="C1982" s="40"/>
      <c r="D1982" s="40"/>
      <c r="E1982" s="40"/>
      <c r="F1982" s="40"/>
      <c r="G1982" s="40"/>
      <c r="H1982" s="40"/>
      <c r="I1982" s="40"/>
      <c r="J1982" s="40"/>
    </row>
    <row r="1983" spans="1:10" x14ac:dyDescent="0.25">
      <c r="A1983" s="40"/>
      <c r="B1983" s="40"/>
      <c r="C1983" s="40"/>
      <c r="D1983" s="40"/>
      <c r="E1983" s="40"/>
      <c r="F1983" s="40"/>
      <c r="G1983" s="40"/>
      <c r="H1983" s="40"/>
      <c r="I1983" s="40"/>
      <c r="J1983" s="40"/>
    </row>
    <row r="1984" spans="1:10" x14ac:dyDescent="0.25">
      <c r="A1984" s="40"/>
      <c r="B1984" s="40"/>
      <c r="C1984" s="40"/>
      <c r="D1984" s="40"/>
      <c r="E1984" s="40"/>
      <c r="F1984" s="40"/>
      <c r="G1984" s="40"/>
      <c r="H1984" s="40"/>
      <c r="I1984" s="40"/>
      <c r="J1984" s="40"/>
    </row>
    <row r="1985" spans="1:10" x14ac:dyDescent="0.25">
      <c r="A1985" s="40"/>
      <c r="B1985" s="40"/>
      <c r="C1985" s="40"/>
      <c r="D1985" s="40"/>
      <c r="E1985" s="40"/>
      <c r="F1985" s="40"/>
      <c r="G1985" s="40"/>
      <c r="H1985" s="40"/>
      <c r="I1985" s="40"/>
      <c r="J1985" s="40"/>
    </row>
    <row r="1986" spans="1:10" x14ac:dyDescent="0.25">
      <c r="A1986" s="40"/>
      <c r="B1986" s="40"/>
      <c r="C1986" s="40"/>
      <c r="D1986" s="40"/>
      <c r="E1986" s="40"/>
      <c r="F1986" s="40"/>
      <c r="G1986" s="40"/>
      <c r="H1986" s="40"/>
      <c r="I1986" s="40"/>
      <c r="J1986" s="40"/>
    </row>
    <row r="1987" spans="1:10" x14ac:dyDescent="0.25">
      <c r="A1987" s="40"/>
      <c r="B1987" s="40"/>
      <c r="C1987" s="40"/>
      <c r="D1987" s="40"/>
      <c r="E1987" s="40"/>
      <c r="F1987" s="40"/>
      <c r="G1987" s="40"/>
      <c r="H1987" s="40"/>
      <c r="I1987" s="40"/>
      <c r="J1987" s="40"/>
    </row>
    <row r="1988" spans="1:10" x14ac:dyDescent="0.25">
      <c r="A1988" s="40"/>
      <c r="B1988" s="40"/>
      <c r="C1988" s="40"/>
      <c r="D1988" s="40"/>
      <c r="E1988" s="40"/>
      <c r="F1988" s="40"/>
      <c r="G1988" s="40"/>
      <c r="H1988" s="40"/>
      <c r="I1988" s="40"/>
      <c r="J1988" s="40"/>
    </row>
    <row r="1989" spans="1:10" x14ac:dyDescent="0.25">
      <c r="A1989" s="40"/>
      <c r="B1989" s="40"/>
      <c r="C1989" s="40"/>
      <c r="D1989" s="40"/>
      <c r="E1989" s="40"/>
      <c r="F1989" s="40"/>
      <c r="G1989" s="40"/>
      <c r="H1989" s="40"/>
      <c r="I1989" s="40"/>
      <c r="J1989" s="40"/>
    </row>
    <row r="1990" spans="1:10" x14ac:dyDescent="0.25">
      <c r="A1990" s="40"/>
      <c r="B1990" s="40"/>
      <c r="C1990" s="40"/>
      <c r="D1990" s="40"/>
      <c r="E1990" s="40"/>
      <c r="F1990" s="40"/>
      <c r="G1990" s="40"/>
      <c r="H1990" s="40"/>
      <c r="I1990" s="40"/>
      <c r="J1990" s="40"/>
    </row>
    <row r="1991" spans="1:10" x14ac:dyDescent="0.25">
      <c r="A1991" s="40"/>
      <c r="B1991" s="40"/>
      <c r="C1991" s="40"/>
      <c r="D1991" s="40"/>
      <c r="E1991" s="40"/>
      <c r="F1991" s="40"/>
      <c r="G1991" s="40"/>
      <c r="H1991" s="40"/>
      <c r="I1991" s="40"/>
      <c r="J1991" s="40"/>
    </row>
    <row r="1992" spans="1:10" x14ac:dyDescent="0.25">
      <c r="A1992" s="40"/>
      <c r="B1992" s="40"/>
      <c r="C1992" s="40"/>
      <c r="D1992" s="40"/>
      <c r="E1992" s="40"/>
      <c r="F1992" s="40"/>
      <c r="G1992" s="40"/>
      <c r="H1992" s="40"/>
      <c r="I1992" s="40"/>
      <c r="J1992" s="40"/>
    </row>
    <row r="1993" spans="1:10" x14ac:dyDescent="0.25">
      <c r="A1993" s="40"/>
      <c r="B1993" s="40"/>
      <c r="C1993" s="40"/>
      <c r="D1993" s="40"/>
      <c r="E1993" s="40"/>
      <c r="F1993" s="40"/>
      <c r="G1993" s="40"/>
      <c r="H1993" s="40"/>
      <c r="I1993" s="40"/>
      <c r="J1993" s="40"/>
    </row>
    <row r="1994" spans="1:10" x14ac:dyDescent="0.25">
      <c r="A1994" s="40"/>
      <c r="B1994" s="40"/>
      <c r="C1994" s="40"/>
      <c r="D1994" s="40"/>
      <c r="E1994" s="40"/>
      <c r="F1994" s="40"/>
      <c r="G1994" s="40"/>
      <c r="H1994" s="40"/>
      <c r="I1994" s="40"/>
      <c r="J1994" s="40"/>
    </row>
    <row r="1995" spans="1:10" x14ac:dyDescent="0.25">
      <c r="A1995" s="40"/>
      <c r="B1995" s="40"/>
      <c r="C1995" s="40"/>
      <c r="D1995" s="40"/>
      <c r="E1995" s="40"/>
      <c r="F1995" s="40"/>
      <c r="G1995" s="40"/>
      <c r="H1995" s="40"/>
      <c r="I1995" s="40"/>
      <c r="J1995" s="40"/>
    </row>
    <row r="1996" spans="1:10" x14ac:dyDescent="0.25">
      <c r="A1996" s="40"/>
      <c r="B1996" s="40"/>
      <c r="C1996" s="40"/>
      <c r="D1996" s="40"/>
      <c r="E1996" s="40"/>
      <c r="F1996" s="40"/>
      <c r="G1996" s="40"/>
      <c r="H1996" s="40"/>
      <c r="I1996" s="40"/>
      <c r="J1996" s="40"/>
    </row>
    <row r="1997" spans="1:10" x14ac:dyDescent="0.25">
      <c r="A1997" s="40"/>
      <c r="B1997" s="40"/>
      <c r="C1997" s="40"/>
      <c r="D1997" s="40"/>
      <c r="E1997" s="40"/>
      <c r="F1997" s="40"/>
      <c r="G1997" s="40"/>
      <c r="H1997" s="40"/>
      <c r="I1997" s="40"/>
      <c r="J1997" s="40"/>
    </row>
    <row r="1998" spans="1:10" x14ac:dyDescent="0.25">
      <c r="A1998" s="40"/>
      <c r="B1998" s="40"/>
      <c r="C1998" s="40"/>
      <c r="D1998" s="40"/>
      <c r="E1998" s="40"/>
      <c r="F1998" s="40"/>
      <c r="G1998" s="40"/>
      <c r="H1998" s="40"/>
      <c r="I1998" s="40"/>
      <c r="J1998" s="40"/>
    </row>
    <row r="1999" spans="1:10" x14ac:dyDescent="0.25">
      <c r="A1999" s="40"/>
      <c r="B1999" s="40"/>
      <c r="C1999" s="40"/>
      <c r="D1999" s="40"/>
      <c r="E1999" s="40"/>
      <c r="F1999" s="40"/>
      <c r="G1999" s="40"/>
      <c r="H1999" s="40"/>
      <c r="I1999" s="40"/>
      <c r="J1999" s="40"/>
    </row>
    <row r="2000" spans="1:10" x14ac:dyDescent="0.25">
      <c r="A2000" s="40"/>
      <c r="B2000" s="40"/>
      <c r="C2000" s="40"/>
      <c r="D2000" s="40"/>
      <c r="E2000" s="40"/>
      <c r="F2000" s="40"/>
      <c r="G2000" s="40"/>
      <c r="H2000" s="40"/>
      <c r="I2000" s="40"/>
      <c r="J2000" s="40"/>
    </row>
    <row r="2001" spans="1:10" x14ac:dyDescent="0.25">
      <c r="A2001" s="40"/>
      <c r="B2001" s="40"/>
      <c r="C2001" s="40"/>
      <c r="D2001" s="40"/>
      <c r="E2001" s="40"/>
      <c r="F2001" s="40"/>
      <c r="G2001" s="40"/>
      <c r="H2001" s="40"/>
      <c r="I2001" s="40"/>
      <c r="J2001" s="40"/>
    </row>
    <row r="2002" spans="1:10" x14ac:dyDescent="0.25">
      <c r="A2002" s="40"/>
      <c r="B2002" s="40"/>
      <c r="C2002" s="40"/>
      <c r="D2002" s="40"/>
      <c r="E2002" s="40"/>
      <c r="F2002" s="40"/>
      <c r="G2002" s="40"/>
      <c r="H2002" s="40"/>
      <c r="I2002" s="40"/>
      <c r="J2002" s="40"/>
    </row>
    <row r="2003" spans="1:10" x14ac:dyDescent="0.25">
      <c r="A2003" s="40"/>
      <c r="B2003" s="40"/>
      <c r="C2003" s="40"/>
      <c r="D2003" s="40"/>
      <c r="E2003" s="40"/>
      <c r="F2003" s="40"/>
      <c r="G2003" s="40"/>
      <c r="H2003" s="40"/>
      <c r="I2003" s="40"/>
      <c r="J2003" s="40"/>
    </row>
    <row r="2004" spans="1:10" x14ac:dyDescent="0.25">
      <c r="A2004" s="40"/>
      <c r="B2004" s="40"/>
      <c r="C2004" s="40"/>
      <c r="D2004" s="40"/>
      <c r="E2004" s="40"/>
      <c r="F2004" s="40"/>
      <c r="G2004" s="40"/>
      <c r="H2004" s="40"/>
      <c r="I2004" s="40"/>
      <c r="J2004" s="40"/>
    </row>
    <row r="2005" spans="1:10" x14ac:dyDescent="0.25">
      <c r="A2005" s="40"/>
      <c r="B2005" s="40"/>
      <c r="C2005" s="40"/>
      <c r="D2005" s="40"/>
      <c r="E2005" s="40"/>
      <c r="F2005" s="40"/>
      <c r="G2005" s="40"/>
      <c r="H2005" s="40"/>
      <c r="I2005" s="40"/>
      <c r="J2005" s="40"/>
    </row>
    <row r="2006" spans="1:10" x14ac:dyDescent="0.25">
      <c r="A2006" s="40"/>
      <c r="B2006" s="40"/>
      <c r="C2006" s="40"/>
      <c r="D2006" s="40"/>
      <c r="E2006" s="40"/>
      <c r="F2006" s="40"/>
      <c r="G2006" s="40"/>
      <c r="H2006" s="40"/>
      <c r="I2006" s="40"/>
      <c r="J2006" s="40"/>
    </row>
    <row r="2007" spans="1:10" x14ac:dyDescent="0.25">
      <c r="A2007" s="40"/>
      <c r="B2007" s="40"/>
      <c r="C2007" s="40"/>
      <c r="D2007" s="40"/>
      <c r="E2007" s="40"/>
      <c r="F2007" s="40"/>
      <c r="G2007" s="40"/>
      <c r="H2007" s="40"/>
      <c r="I2007" s="40"/>
      <c r="J2007" s="40"/>
    </row>
    <row r="2008" spans="1:10" x14ac:dyDescent="0.25">
      <c r="A2008" s="40"/>
      <c r="B2008" s="40"/>
      <c r="C2008" s="40"/>
      <c r="D2008" s="40"/>
      <c r="E2008" s="40"/>
      <c r="F2008" s="40"/>
      <c r="G2008" s="40"/>
      <c r="H2008" s="40"/>
      <c r="I2008" s="40"/>
      <c r="J2008" s="40"/>
    </row>
    <row r="2009" spans="1:10" x14ac:dyDescent="0.25">
      <c r="A2009" s="40"/>
      <c r="B2009" s="40"/>
      <c r="C2009" s="40"/>
      <c r="D2009" s="40"/>
      <c r="E2009" s="40"/>
      <c r="F2009" s="40"/>
      <c r="G2009" s="40"/>
      <c r="H2009" s="40"/>
      <c r="I2009" s="40"/>
      <c r="J2009" s="40"/>
    </row>
    <row r="2010" spans="1:10" x14ac:dyDescent="0.25">
      <c r="A2010" s="40"/>
      <c r="B2010" s="40"/>
      <c r="C2010" s="40"/>
      <c r="D2010" s="40"/>
      <c r="E2010" s="40"/>
      <c r="F2010" s="40"/>
      <c r="G2010" s="40"/>
      <c r="H2010" s="40"/>
      <c r="I2010" s="40"/>
      <c r="J2010" s="40"/>
    </row>
    <row r="2011" spans="1:10" x14ac:dyDescent="0.25">
      <c r="A2011" s="40"/>
      <c r="B2011" s="40"/>
      <c r="C2011" s="40"/>
      <c r="D2011" s="40"/>
      <c r="E2011" s="40"/>
      <c r="F2011" s="40"/>
      <c r="G2011" s="40"/>
      <c r="H2011" s="40"/>
      <c r="I2011" s="40"/>
      <c r="J2011" s="40"/>
    </row>
    <row r="2012" spans="1:10" x14ac:dyDescent="0.25">
      <c r="A2012" s="40"/>
      <c r="B2012" s="40"/>
      <c r="C2012" s="40"/>
      <c r="D2012" s="40"/>
      <c r="E2012" s="40"/>
      <c r="F2012" s="40"/>
      <c r="G2012" s="40"/>
      <c r="H2012" s="40"/>
      <c r="I2012" s="40"/>
      <c r="J2012" s="40"/>
    </row>
    <row r="2013" spans="1:10" x14ac:dyDescent="0.25">
      <c r="A2013" s="40"/>
      <c r="B2013" s="40"/>
      <c r="C2013" s="40"/>
      <c r="D2013" s="40"/>
      <c r="E2013" s="40"/>
      <c r="F2013" s="40"/>
      <c r="G2013" s="40"/>
      <c r="H2013" s="40"/>
      <c r="I2013" s="40"/>
      <c r="J2013" s="40"/>
    </row>
    <row r="2014" spans="1:10" x14ac:dyDescent="0.25">
      <c r="A2014" s="40"/>
      <c r="B2014" s="40"/>
      <c r="C2014" s="40"/>
      <c r="D2014" s="40"/>
      <c r="E2014" s="40"/>
      <c r="F2014" s="40"/>
      <c r="G2014" s="40"/>
      <c r="H2014" s="40"/>
      <c r="I2014" s="40"/>
      <c r="J2014" s="40"/>
    </row>
    <row r="2015" spans="1:10" x14ac:dyDescent="0.25">
      <c r="A2015" s="40"/>
      <c r="B2015" s="40"/>
      <c r="C2015" s="40"/>
      <c r="D2015" s="40"/>
      <c r="E2015" s="40"/>
      <c r="F2015" s="40"/>
      <c r="G2015" s="40"/>
      <c r="H2015" s="40"/>
      <c r="I2015" s="40"/>
      <c r="J2015" s="40"/>
    </row>
    <row r="2016" spans="1:10" x14ac:dyDescent="0.25">
      <c r="A2016" s="40"/>
      <c r="B2016" s="40"/>
      <c r="C2016" s="40"/>
      <c r="D2016" s="40"/>
      <c r="E2016" s="40"/>
      <c r="F2016" s="40"/>
      <c r="G2016" s="40"/>
      <c r="H2016" s="40"/>
      <c r="I2016" s="40"/>
      <c r="J2016" s="40"/>
    </row>
    <row r="2017" spans="1:10" x14ac:dyDescent="0.25">
      <c r="A2017" s="40"/>
      <c r="B2017" s="40"/>
      <c r="C2017" s="40"/>
      <c r="D2017" s="40"/>
      <c r="E2017" s="40"/>
      <c r="F2017" s="40"/>
      <c r="G2017" s="40"/>
      <c r="H2017" s="40"/>
      <c r="I2017" s="40"/>
      <c r="J2017" s="40"/>
    </row>
    <row r="2018" spans="1:10" x14ac:dyDescent="0.25">
      <c r="A2018" s="40"/>
      <c r="B2018" s="40"/>
      <c r="C2018" s="40"/>
      <c r="D2018" s="40"/>
      <c r="E2018" s="40"/>
      <c r="F2018" s="40"/>
      <c r="G2018" s="40"/>
      <c r="H2018" s="40"/>
      <c r="I2018" s="40"/>
      <c r="J2018" s="40"/>
    </row>
    <row r="2019" spans="1:10" x14ac:dyDescent="0.25">
      <c r="A2019" s="40"/>
      <c r="B2019" s="40"/>
      <c r="C2019" s="40"/>
      <c r="D2019" s="40"/>
      <c r="E2019" s="40"/>
      <c r="F2019" s="40"/>
      <c r="G2019" s="40"/>
      <c r="H2019" s="40"/>
      <c r="I2019" s="40"/>
      <c r="J2019" s="40"/>
    </row>
    <row r="2020" spans="1:10" x14ac:dyDescent="0.25">
      <c r="A2020" s="40"/>
      <c r="B2020" s="40"/>
      <c r="C2020" s="40"/>
      <c r="D2020" s="40"/>
      <c r="E2020" s="40"/>
      <c r="F2020" s="40"/>
      <c r="G2020" s="40"/>
      <c r="H2020" s="40"/>
      <c r="I2020" s="40"/>
      <c r="J2020" s="40"/>
    </row>
    <row r="2021" spans="1:10" x14ac:dyDescent="0.25">
      <c r="A2021" s="40"/>
      <c r="B2021" s="40"/>
      <c r="C2021" s="40"/>
      <c r="D2021" s="40"/>
      <c r="E2021" s="40"/>
      <c r="F2021" s="40"/>
      <c r="G2021" s="40"/>
      <c r="H2021" s="40"/>
      <c r="I2021" s="40"/>
      <c r="J2021" s="40"/>
    </row>
    <row r="2022" spans="1:10" x14ac:dyDescent="0.25">
      <c r="A2022" s="40"/>
      <c r="B2022" s="40"/>
      <c r="C2022" s="40"/>
      <c r="D2022" s="40"/>
      <c r="E2022" s="40"/>
      <c r="F2022" s="40"/>
      <c r="G2022" s="40"/>
      <c r="H2022" s="40"/>
      <c r="I2022" s="40"/>
      <c r="J2022" s="40"/>
    </row>
    <row r="2023" spans="1:10" x14ac:dyDescent="0.25">
      <c r="A2023" s="40"/>
      <c r="B2023" s="40"/>
      <c r="C2023" s="40"/>
      <c r="D2023" s="40"/>
      <c r="E2023" s="40"/>
      <c r="F2023" s="40"/>
      <c r="G2023" s="40"/>
      <c r="H2023" s="40"/>
      <c r="I2023" s="40"/>
      <c r="J2023" s="40"/>
    </row>
    <row r="2024" spans="1:10" x14ac:dyDescent="0.25">
      <c r="A2024" s="40"/>
      <c r="B2024" s="40"/>
      <c r="C2024" s="40"/>
      <c r="D2024" s="40"/>
      <c r="E2024" s="40"/>
      <c r="F2024" s="40"/>
      <c r="G2024" s="40"/>
      <c r="H2024" s="40"/>
      <c r="I2024" s="40"/>
      <c r="J2024" s="40"/>
    </row>
    <row r="2025" spans="1:10" x14ac:dyDescent="0.25">
      <c r="A2025" s="40"/>
      <c r="B2025" s="40"/>
      <c r="C2025" s="40"/>
      <c r="D2025" s="40"/>
      <c r="E2025" s="40"/>
      <c r="F2025" s="40"/>
      <c r="G2025" s="40"/>
      <c r="H2025" s="40"/>
      <c r="I2025" s="40"/>
      <c r="J2025" s="40"/>
    </row>
    <row r="2026" spans="1:10" x14ac:dyDescent="0.25">
      <c r="A2026" s="40"/>
      <c r="B2026" s="40"/>
      <c r="C2026" s="40"/>
      <c r="D2026" s="40"/>
      <c r="E2026" s="40"/>
      <c r="F2026" s="40"/>
      <c r="G2026" s="40"/>
      <c r="H2026" s="40"/>
      <c r="I2026" s="40"/>
      <c r="J2026" s="40"/>
    </row>
    <row r="2027" spans="1:10" x14ac:dyDescent="0.25">
      <c r="A2027" s="40"/>
      <c r="B2027" s="40"/>
      <c r="C2027" s="40"/>
      <c r="D2027" s="40"/>
      <c r="E2027" s="40"/>
      <c r="F2027" s="40"/>
      <c r="G2027" s="40"/>
      <c r="H2027" s="40"/>
      <c r="I2027" s="40"/>
      <c r="J2027" s="40"/>
    </row>
    <row r="2028" spans="1:10" x14ac:dyDescent="0.25">
      <c r="A2028" s="40"/>
      <c r="B2028" s="40"/>
      <c r="C2028" s="40"/>
      <c r="D2028" s="40"/>
      <c r="E2028" s="40"/>
      <c r="F2028" s="40"/>
      <c r="G2028" s="40"/>
      <c r="H2028" s="40"/>
      <c r="I2028" s="40"/>
      <c r="J2028" s="40"/>
    </row>
    <row r="2029" spans="1:10" x14ac:dyDescent="0.25">
      <c r="A2029" s="40"/>
      <c r="B2029" s="40"/>
      <c r="C2029" s="40"/>
      <c r="D2029" s="40"/>
      <c r="E2029" s="40"/>
      <c r="F2029" s="40"/>
      <c r="G2029" s="40"/>
      <c r="H2029" s="40"/>
      <c r="I2029" s="40"/>
      <c r="J2029" s="40"/>
    </row>
    <row r="2030" spans="1:10" x14ac:dyDescent="0.25">
      <c r="A2030" s="40"/>
      <c r="B2030" s="40"/>
      <c r="C2030" s="40"/>
      <c r="D2030" s="40"/>
      <c r="E2030" s="40"/>
      <c r="F2030" s="40"/>
      <c r="G2030" s="40"/>
      <c r="H2030" s="40"/>
      <c r="I2030" s="40"/>
      <c r="J2030" s="40"/>
    </row>
    <row r="2031" spans="1:10" x14ac:dyDescent="0.25">
      <c r="A2031" s="40"/>
      <c r="B2031" s="40"/>
      <c r="C2031" s="40"/>
      <c r="D2031" s="40"/>
      <c r="E2031" s="40"/>
      <c r="F2031" s="40"/>
      <c r="G2031" s="40"/>
      <c r="H2031" s="40"/>
      <c r="I2031" s="40"/>
      <c r="J2031" s="40"/>
    </row>
    <row r="2032" spans="1:10" x14ac:dyDescent="0.25">
      <c r="A2032" s="40"/>
      <c r="B2032" s="40"/>
      <c r="C2032" s="40"/>
      <c r="D2032" s="40"/>
      <c r="E2032" s="40"/>
      <c r="F2032" s="40"/>
      <c r="G2032" s="40"/>
      <c r="H2032" s="40"/>
      <c r="I2032" s="40"/>
      <c r="J2032" s="40"/>
    </row>
    <row r="2033" spans="1:10" x14ac:dyDescent="0.25">
      <c r="A2033" s="40"/>
      <c r="B2033" s="40"/>
      <c r="C2033" s="40"/>
      <c r="D2033" s="40"/>
      <c r="E2033" s="40"/>
      <c r="F2033" s="40"/>
      <c r="G2033" s="40"/>
      <c r="H2033" s="40"/>
      <c r="I2033" s="40"/>
      <c r="J2033" s="40"/>
    </row>
    <row r="2034" spans="1:10" x14ac:dyDescent="0.25">
      <c r="A2034" s="40"/>
      <c r="B2034" s="40"/>
      <c r="C2034" s="40"/>
      <c r="D2034" s="40"/>
      <c r="E2034" s="40"/>
      <c r="F2034" s="40"/>
      <c r="G2034" s="40"/>
      <c r="H2034" s="40"/>
      <c r="I2034" s="40"/>
      <c r="J2034" s="40"/>
    </row>
    <row r="2035" spans="1:10" x14ac:dyDescent="0.25">
      <c r="A2035" s="40"/>
      <c r="B2035" s="40"/>
      <c r="C2035" s="40"/>
      <c r="D2035" s="40"/>
      <c r="E2035" s="40"/>
      <c r="F2035" s="40"/>
      <c r="G2035" s="40"/>
      <c r="H2035" s="40"/>
      <c r="I2035" s="40"/>
      <c r="J2035" s="40"/>
    </row>
    <row r="2036" spans="1:10" x14ac:dyDescent="0.25">
      <c r="A2036" s="40"/>
      <c r="B2036" s="40"/>
      <c r="C2036" s="40"/>
      <c r="D2036" s="40"/>
      <c r="E2036" s="40"/>
      <c r="F2036" s="40"/>
      <c r="G2036" s="40"/>
      <c r="H2036" s="40"/>
      <c r="I2036" s="40"/>
      <c r="J2036" s="40"/>
    </row>
    <row r="2037" spans="1:10" x14ac:dyDescent="0.25">
      <c r="A2037" s="40"/>
      <c r="B2037" s="40"/>
      <c r="C2037" s="40"/>
      <c r="D2037" s="40"/>
      <c r="E2037" s="40"/>
      <c r="F2037" s="40"/>
      <c r="G2037" s="40"/>
      <c r="H2037" s="40"/>
      <c r="I2037" s="40"/>
      <c r="J2037" s="40"/>
    </row>
    <row r="2038" spans="1:10" x14ac:dyDescent="0.25">
      <c r="A2038" s="40"/>
      <c r="B2038" s="40"/>
      <c r="C2038" s="40"/>
      <c r="D2038" s="40"/>
      <c r="E2038" s="40"/>
      <c r="F2038" s="40"/>
      <c r="G2038" s="40"/>
      <c r="H2038" s="40"/>
      <c r="I2038" s="40"/>
      <c r="J2038" s="40"/>
    </row>
    <row r="2039" spans="1:10" x14ac:dyDescent="0.25">
      <c r="A2039" s="40"/>
      <c r="B2039" s="40"/>
      <c r="C2039" s="40"/>
      <c r="D2039" s="40"/>
      <c r="E2039" s="40"/>
      <c r="F2039" s="40"/>
      <c r="G2039" s="40"/>
      <c r="H2039" s="40"/>
      <c r="I2039" s="40"/>
      <c r="J2039" s="40"/>
    </row>
    <row r="2040" spans="1:10" x14ac:dyDescent="0.25">
      <c r="A2040" s="40"/>
      <c r="B2040" s="40"/>
      <c r="C2040" s="40"/>
      <c r="D2040" s="40"/>
      <c r="E2040" s="40"/>
      <c r="F2040" s="40"/>
      <c r="G2040" s="40"/>
      <c r="H2040" s="40"/>
      <c r="I2040" s="40"/>
      <c r="J2040" s="40"/>
    </row>
    <row r="2041" spans="1:10" x14ac:dyDescent="0.25">
      <c r="A2041" s="40"/>
      <c r="B2041" s="40"/>
      <c r="C2041" s="40"/>
      <c r="D2041" s="40"/>
      <c r="E2041" s="40"/>
      <c r="F2041" s="40"/>
      <c r="G2041" s="40"/>
      <c r="H2041" s="40"/>
      <c r="I2041" s="40"/>
      <c r="J2041" s="40"/>
    </row>
    <row r="2042" spans="1:10" x14ac:dyDescent="0.25">
      <c r="A2042" s="40"/>
      <c r="B2042" s="40"/>
      <c r="C2042" s="40"/>
      <c r="D2042" s="40"/>
      <c r="E2042" s="40"/>
      <c r="F2042" s="40"/>
      <c r="G2042" s="40"/>
      <c r="H2042" s="40"/>
      <c r="I2042" s="40"/>
      <c r="J2042" s="40"/>
    </row>
    <row r="2043" spans="1:10" x14ac:dyDescent="0.25">
      <c r="A2043" s="40"/>
      <c r="B2043" s="40"/>
      <c r="C2043" s="40"/>
      <c r="D2043" s="40"/>
      <c r="E2043" s="40"/>
      <c r="F2043" s="40"/>
      <c r="G2043" s="40"/>
      <c r="H2043" s="40"/>
      <c r="I2043" s="40"/>
      <c r="J2043" s="40"/>
    </row>
    <row r="2044" spans="1:10" x14ac:dyDescent="0.25">
      <c r="A2044" s="40"/>
      <c r="B2044" s="40"/>
      <c r="C2044" s="40"/>
      <c r="D2044" s="40"/>
      <c r="E2044" s="40"/>
      <c r="F2044" s="40"/>
      <c r="G2044" s="40"/>
      <c r="H2044" s="40"/>
      <c r="I2044" s="40"/>
      <c r="J2044" s="40"/>
    </row>
    <row r="2045" spans="1:10" x14ac:dyDescent="0.25">
      <c r="A2045" s="40"/>
      <c r="B2045" s="40"/>
      <c r="C2045" s="40"/>
      <c r="D2045" s="40"/>
      <c r="E2045" s="40"/>
      <c r="F2045" s="40"/>
      <c r="G2045" s="40"/>
      <c r="H2045" s="40"/>
      <c r="I2045" s="40"/>
      <c r="J2045" s="40"/>
    </row>
    <row r="2046" spans="1:10" x14ac:dyDescent="0.25">
      <c r="A2046" s="40"/>
      <c r="B2046" s="40"/>
      <c r="C2046" s="40"/>
      <c r="D2046" s="40"/>
      <c r="E2046" s="40"/>
      <c r="F2046" s="40"/>
      <c r="G2046" s="40"/>
      <c r="H2046" s="40"/>
      <c r="I2046" s="40"/>
      <c r="J2046" s="40"/>
    </row>
    <row r="2047" spans="1:10" x14ac:dyDescent="0.25">
      <c r="A2047" s="40"/>
      <c r="B2047" s="40"/>
      <c r="C2047" s="40"/>
      <c r="D2047" s="40"/>
      <c r="E2047" s="40"/>
      <c r="F2047" s="40"/>
      <c r="G2047" s="40"/>
      <c r="H2047" s="40"/>
      <c r="I2047" s="40"/>
      <c r="J2047" s="40"/>
    </row>
    <row r="2048" spans="1:10" x14ac:dyDescent="0.25">
      <c r="A2048" s="40"/>
      <c r="B2048" s="40"/>
      <c r="C2048" s="40"/>
      <c r="D2048" s="40"/>
      <c r="E2048" s="40"/>
      <c r="F2048" s="40"/>
      <c r="G2048" s="40"/>
      <c r="H2048" s="40"/>
      <c r="I2048" s="40"/>
      <c r="J2048" s="40"/>
    </row>
    <row r="2049" spans="1:10" x14ac:dyDescent="0.25">
      <c r="A2049" s="40"/>
      <c r="B2049" s="40"/>
      <c r="C2049" s="40"/>
      <c r="D2049" s="40"/>
      <c r="E2049" s="40"/>
      <c r="F2049" s="40"/>
      <c r="G2049" s="40"/>
      <c r="H2049" s="40"/>
      <c r="I2049" s="40"/>
      <c r="J2049" s="40"/>
    </row>
    <row r="2050" spans="1:10" x14ac:dyDescent="0.25">
      <c r="A2050" s="40"/>
      <c r="B2050" s="40"/>
      <c r="C2050" s="40"/>
      <c r="D2050" s="40"/>
      <c r="E2050" s="40"/>
      <c r="F2050" s="40"/>
      <c r="G2050" s="40"/>
      <c r="H2050" s="40"/>
      <c r="I2050" s="40"/>
      <c r="J2050" s="40"/>
    </row>
    <row r="2051" spans="1:10" x14ac:dyDescent="0.25">
      <c r="A2051" s="40"/>
      <c r="B2051" s="40"/>
      <c r="C2051" s="40"/>
      <c r="D2051" s="40"/>
      <c r="E2051" s="40"/>
      <c r="F2051" s="40"/>
      <c r="G2051" s="40"/>
      <c r="H2051" s="40"/>
      <c r="I2051" s="40"/>
      <c r="J2051" s="40"/>
    </row>
    <row r="2052" spans="1:10" x14ac:dyDescent="0.25">
      <c r="A2052" s="40"/>
      <c r="B2052" s="40"/>
      <c r="C2052" s="40"/>
      <c r="D2052" s="40"/>
      <c r="E2052" s="40"/>
      <c r="F2052" s="40"/>
      <c r="G2052" s="40"/>
      <c r="H2052" s="40"/>
      <c r="I2052" s="40"/>
      <c r="J2052" s="40"/>
    </row>
    <row r="2053" spans="1:10" x14ac:dyDescent="0.25">
      <c r="A2053" s="40"/>
      <c r="B2053" s="40"/>
      <c r="C2053" s="40"/>
      <c r="D2053" s="40"/>
      <c r="E2053" s="40"/>
      <c r="F2053" s="40"/>
      <c r="G2053" s="40"/>
      <c r="H2053" s="40"/>
      <c r="I2053" s="40"/>
      <c r="J2053" s="40"/>
    </row>
    <row r="2054" spans="1:10" x14ac:dyDescent="0.25">
      <c r="A2054" s="40"/>
      <c r="B2054" s="40"/>
      <c r="C2054" s="40"/>
      <c r="D2054" s="40"/>
      <c r="E2054" s="40"/>
      <c r="F2054" s="40"/>
      <c r="G2054" s="40"/>
      <c r="H2054" s="40"/>
      <c r="I2054" s="40"/>
      <c r="J2054" s="40"/>
    </row>
    <row r="2055" spans="1:10" x14ac:dyDescent="0.25">
      <c r="A2055" s="40"/>
      <c r="B2055" s="40"/>
      <c r="C2055" s="40"/>
      <c r="D2055" s="40"/>
      <c r="E2055" s="40"/>
      <c r="F2055" s="40"/>
      <c r="G2055" s="40"/>
      <c r="H2055" s="40"/>
      <c r="I2055" s="40"/>
      <c r="J2055" s="40"/>
    </row>
    <row r="2056" spans="1:10" x14ac:dyDescent="0.25">
      <c r="A2056" s="40"/>
      <c r="B2056" s="40"/>
      <c r="C2056" s="40"/>
      <c r="D2056" s="40"/>
      <c r="E2056" s="40"/>
      <c r="F2056" s="40"/>
      <c r="G2056" s="40"/>
      <c r="H2056" s="40"/>
      <c r="I2056" s="40"/>
      <c r="J2056" s="40"/>
    </row>
    <row r="2057" spans="1:10" x14ac:dyDescent="0.25">
      <c r="A2057" s="40"/>
      <c r="B2057" s="40"/>
      <c r="C2057" s="40"/>
      <c r="D2057" s="40"/>
      <c r="E2057" s="40"/>
      <c r="F2057" s="40"/>
      <c r="G2057" s="40"/>
      <c r="H2057" s="40"/>
      <c r="I2057" s="40"/>
      <c r="J2057" s="40"/>
    </row>
    <row r="2058" spans="1:10" x14ac:dyDescent="0.25">
      <c r="A2058" s="40"/>
      <c r="B2058" s="40"/>
      <c r="C2058" s="40"/>
      <c r="D2058" s="40"/>
      <c r="E2058" s="40"/>
      <c r="F2058" s="40"/>
      <c r="G2058" s="40"/>
      <c r="H2058" s="40"/>
      <c r="I2058" s="40"/>
      <c r="J2058" s="40"/>
    </row>
    <row r="2059" spans="1:10" x14ac:dyDescent="0.25">
      <c r="A2059" s="40"/>
      <c r="B2059" s="40"/>
      <c r="C2059" s="40"/>
      <c r="D2059" s="40"/>
      <c r="E2059" s="40"/>
      <c r="F2059" s="40"/>
      <c r="G2059" s="40"/>
      <c r="H2059" s="40"/>
      <c r="I2059" s="40"/>
      <c r="J2059" s="40"/>
    </row>
    <row r="2060" spans="1:10" x14ac:dyDescent="0.25">
      <c r="A2060" s="40"/>
      <c r="B2060" s="40"/>
      <c r="C2060" s="40"/>
      <c r="D2060" s="40"/>
      <c r="E2060" s="40"/>
      <c r="F2060" s="40"/>
      <c r="G2060" s="40"/>
      <c r="H2060" s="40"/>
      <c r="I2060" s="40"/>
      <c r="J2060" s="40"/>
    </row>
    <row r="2061" spans="1:10" x14ac:dyDescent="0.25">
      <c r="A2061" s="40"/>
      <c r="B2061" s="40"/>
      <c r="C2061" s="40"/>
      <c r="D2061" s="40"/>
      <c r="E2061" s="40"/>
      <c r="F2061" s="40"/>
      <c r="G2061" s="40"/>
      <c r="H2061" s="40"/>
      <c r="I2061" s="40"/>
      <c r="J2061" s="40"/>
    </row>
    <row r="2062" spans="1:10" x14ac:dyDescent="0.25">
      <c r="A2062" s="40"/>
      <c r="B2062" s="40"/>
      <c r="C2062" s="40"/>
      <c r="D2062" s="40"/>
      <c r="E2062" s="40"/>
      <c r="F2062" s="40"/>
      <c r="G2062" s="40"/>
      <c r="H2062" s="40"/>
      <c r="I2062" s="40"/>
      <c r="J2062" s="40"/>
    </row>
    <row r="2063" spans="1:10" x14ac:dyDescent="0.25">
      <c r="A2063" s="40"/>
      <c r="B2063" s="40"/>
      <c r="C2063" s="40"/>
      <c r="D2063" s="40"/>
      <c r="E2063" s="40"/>
      <c r="F2063" s="40"/>
      <c r="G2063" s="40"/>
      <c r="H2063" s="40"/>
      <c r="I2063" s="40"/>
      <c r="J2063" s="40"/>
    </row>
    <row r="2064" spans="1:10" x14ac:dyDescent="0.25">
      <c r="A2064" s="40"/>
      <c r="B2064" s="40"/>
      <c r="C2064" s="40"/>
      <c r="D2064" s="40"/>
      <c r="E2064" s="40"/>
      <c r="F2064" s="40"/>
      <c r="G2064" s="40"/>
      <c r="H2064" s="40"/>
      <c r="I2064" s="40"/>
      <c r="J2064" s="40"/>
    </row>
    <row r="2065" spans="1:10" x14ac:dyDescent="0.25">
      <c r="A2065" s="40"/>
      <c r="B2065" s="40"/>
      <c r="C2065" s="40"/>
      <c r="D2065" s="40"/>
      <c r="E2065" s="40"/>
      <c r="F2065" s="40"/>
      <c r="G2065" s="40"/>
      <c r="H2065" s="40"/>
      <c r="I2065" s="40"/>
      <c r="J2065" s="40"/>
    </row>
    <row r="2066" spans="1:10" x14ac:dyDescent="0.25">
      <c r="A2066" s="40"/>
      <c r="B2066" s="40"/>
      <c r="C2066" s="40"/>
      <c r="D2066" s="40"/>
      <c r="E2066" s="40"/>
      <c r="F2066" s="40"/>
      <c r="G2066" s="40"/>
      <c r="H2066" s="40"/>
      <c r="I2066" s="40"/>
      <c r="J2066" s="40"/>
    </row>
    <row r="2067" spans="1:10" x14ac:dyDescent="0.25">
      <c r="A2067" s="40"/>
      <c r="B2067" s="40"/>
      <c r="C2067" s="40"/>
      <c r="D2067" s="40"/>
      <c r="E2067" s="40"/>
      <c r="F2067" s="40"/>
      <c r="G2067" s="40"/>
      <c r="H2067" s="40"/>
      <c r="I2067" s="40"/>
      <c r="J2067" s="40"/>
    </row>
    <row r="2068" spans="1:10" x14ac:dyDescent="0.25">
      <c r="A2068" s="40"/>
      <c r="B2068" s="40"/>
      <c r="C2068" s="40"/>
      <c r="D2068" s="40"/>
      <c r="E2068" s="40"/>
      <c r="F2068" s="40"/>
      <c r="G2068" s="40"/>
      <c r="H2068" s="40"/>
      <c r="I2068" s="40"/>
      <c r="J2068" s="40"/>
    </row>
    <row r="2069" spans="1:10" x14ac:dyDescent="0.25">
      <c r="A2069" s="40"/>
      <c r="B2069" s="40"/>
      <c r="C2069" s="40"/>
      <c r="D2069" s="40"/>
      <c r="E2069" s="40"/>
      <c r="F2069" s="40"/>
      <c r="G2069" s="40"/>
      <c r="H2069" s="40"/>
      <c r="I2069" s="40"/>
      <c r="J2069" s="40"/>
    </row>
    <row r="2070" spans="1:10" x14ac:dyDescent="0.25">
      <c r="A2070" s="40"/>
      <c r="B2070" s="40"/>
      <c r="C2070" s="40"/>
      <c r="D2070" s="40"/>
      <c r="E2070" s="40"/>
      <c r="F2070" s="40"/>
      <c r="G2070" s="40"/>
      <c r="H2070" s="40"/>
      <c r="I2070" s="40"/>
      <c r="J2070" s="40"/>
    </row>
    <row r="2071" spans="1:10" x14ac:dyDescent="0.25">
      <c r="A2071" s="40"/>
      <c r="B2071" s="40"/>
      <c r="C2071" s="40"/>
      <c r="D2071" s="40"/>
      <c r="E2071" s="40"/>
      <c r="F2071" s="40"/>
      <c r="G2071" s="40"/>
      <c r="H2071" s="40"/>
      <c r="I2071" s="40"/>
      <c r="J2071" s="40"/>
    </row>
    <row r="2072" spans="1:10" x14ac:dyDescent="0.25">
      <c r="A2072" s="40"/>
      <c r="B2072" s="40"/>
      <c r="C2072" s="40"/>
      <c r="D2072" s="40"/>
      <c r="E2072" s="40"/>
      <c r="F2072" s="40"/>
      <c r="G2072" s="40"/>
      <c r="H2072" s="40"/>
      <c r="I2072" s="40"/>
      <c r="J2072" s="40"/>
    </row>
    <row r="2073" spans="1:10" x14ac:dyDescent="0.25">
      <c r="A2073" s="40"/>
      <c r="B2073" s="40"/>
      <c r="C2073" s="40"/>
      <c r="D2073" s="40"/>
      <c r="E2073" s="40"/>
      <c r="F2073" s="40"/>
      <c r="G2073" s="40"/>
      <c r="H2073" s="40"/>
      <c r="I2073" s="40"/>
      <c r="J2073" s="40"/>
    </row>
    <row r="2074" spans="1:10" x14ac:dyDescent="0.25">
      <c r="A2074" s="40"/>
      <c r="B2074" s="40"/>
      <c r="C2074" s="40"/>
      <c r="D2074" s="40"/>
      <c r="E2074" s="40"/>
      <c r="F2074" s="40"/>
      <c r="G2074" s="40"/>
      <c r="H2074" s="40"/>
      <c r="I2074" s="40"/>
      <c r="J2074" s="40"/>
    </row>
    <row r="2075" spans="1:10" x14ac:dyDescent="0.25">
      <c r="A2075" s="40"/>
      <c r="B2075" s="40"/>
      <c r="C2075" s="40"/>
      <c r="D2075" s="40"/>
      <c r="E2075" s="40"/>
      <c r="F2075" s="40"/>
      <c r="G2075" s="40"/>
      <c r="H2075" s="40"/>
      <c r="I2075" s="40"/>
      <c r="J2075" s="40"/>
    </row>
    <row r="2076" spans="1:10" x14ac:dyDescent="0.25">
      <c r="A2076" s="40"/>
      <c r="B2076" s="40"/>
      <c r="C2076" s="40"/>
      <c r="D2076" s="40"/>
      <c r="E2076" s="40"/>
      <c r="F2076" s="40"/>
      <c r="G2076" s="40"/>
      <c r="H2076" s="40"/>
      <c r="I2076" s="40"/>
      <c r="J2076" s="40"/>
    </row>
    <row r="2077" spans="1:10" x14ac:dyDescent="0.25">
      <c r="A2077" s="40"/>
      <c r="B2077" s="40"/>
      <c r="C2077" s="40"/>
      <c r="D2077" s="40"/>
      <c r="E2077" s="40"/>
      <c r="F2077" s="40"/>
      <c r="G2077" s="40"/>
      <c r="H2077" s="40"/>
      <c r="I2077" s="40"/>
      <c r="J2077" s="40"/>
    </row>
    <row r="2078" spans="1:10" x14ac:dyDescent="0.25">
      <c r="A2078" s="40"/>
      <c r="B2078" s="40"/>
      <c r="C2078" s="40"/>
      <c r="D2078" s="40"/>
      <c r="E2078" s="40"/>
      <c r="F2078" s="40"/>
      <c r="G2078" s="40"/>
      <c r="H2078" s="40"/>
      <c r="I2078" s="40"/>
      <c r="J2078" s="40"/>
    </row>
    <row r="2079" spans="1:10" x14ac:dyDescent="0.25">
      <c r="A2079" s="40"/>
      <c r="B2079" s="40"/>
      <c r="C2079" s="40"/>
      <c r="D2079" s="40"/>
      <c r="E2079" s="40"/>
      <c r="F2079" s="40"/>
      <c r="G2079" s="40"/>
      <c r="H2079" s="40"/>
      <c r="I2079" s="40"/>
      <c r="J2079" s="40"/>
    </row>
    <row r="2080" spans="1:10" x14ac:dyDescent="0.25">
      <c r="A2080" s="40"/>
      <c r="B2080" s="40"/>
      <c r="C2080" s="40"/>
      <c r="D2080" s="40"/>
      <c r="E2080" s="40"/>
      <c r="F2080" s="40"/>
      <c r="G2080" s="40"/>
      <c r="H2080" s="40"/>
      <c r="I2080" s="40"/>
      <c r="J2080" s="40"/>
    </row>
    <row r="2081" spans="1:10" x14ac:dyDescent="0.25">
      <c r="A2081" s="40"/>
      <c r="B2081" s="40"/>
      <c r="C2081" s="40"/>
      <c r="D2081" s="40"/>
      <c r="E2081" s="40"/>
      <c r="F2081" s="40"/>
      <c r="G2081" s="40"/>
      <c r="H2081" s="40"/>
      <c r="I2081" s="40"/>
      <c r="J2081" s="40"/>
    </row>
    <row r="2082" spans="1:10" x14ac:dyDescent="0.25">
      <c r="A2082" s="40"/>
      <c r="B2082" s="40"/>
      <c r="C2082" s="40"/>
      <c r="D2082" s="40"/>
      <c r="E2082" s="40"/>
      <c r="F2082" s="40"/>
      <c r="G2082" s="40"/>
      <c r="H2082" s="40"/>
      <c r="I2082" s="40"/>
      <c r="J2082" s="40"/>
    </row>
    <row r="2083" spans="1:10" x14ac:dyDescent="0.25">
      <c r="A2083" s="40"/>
      <c r="B2083" s="40"/>
      <c r="C2083" s="40"/>
      <c r="D2083" s="40"/>
      <c r="E2083" s="40"/>
      <c r="F2083" s="40"/>
      <c r="G2083" s="40"/>
      <c r="H2083" s="40"/>
      <c r="I2083" s="40"/>
      <c r="J2083" s="40"/>
    </row>
    <row r="2084" spans="1:10" x14ac:dyDescent="0.25">
      <c r="A2084" s="40"/>
      <c r="B2084" s="40"/>
      <c r="C2084" s="40"/>
      <c r="D2084" s="40"/>
      <c r="E2084" s="40"/>
      <c r="F2084" s="40"/>
      <c r="G2084" s="40"/>
      <c r="H2084" s="40"/>
      <c r="I2084" s="40"/>
      <c r="J2084" s="40"/>
    </row>
    <row r="2085" spans="1:10" x14ac:dyDescent="0.25">
      <c r="A2085" s="40"/>
      <c r="B2085" s="40"/>
      <c r="C2085" s="40"/>
      <c r="D2085" s="40"/>
      <c r="E2085" s="40"/>
      <c r="F2085" s="40"/>
      <c r="G2085" s="40"/>
      <c r="H2085" s="40"/>
      <c r="I2085" s="40"/>
      <c r="J2085" s="40"/>
    </row>
    <row r="2086" spans="1:10" x14ac:dyDescent="0.25">
      <c r="A2086" s="40"/>
      <c r="B2086" s="40"/>
      <c r="C2086" s="40"/>
      <c r="D2086" s="40"/>
      <c r="E2086" s="40"/>
      <c r="F2086" s="40"/>
      <c r="G2086" s="40"/>
      <c r="H2086" s="40"/>
      <c r="I2086" s="40"/>
      <c r="J2086" s="40"/>
    </row>
    <row r="2087" spans="1:10" x14ac:dyDescent="0.25">
      <c r="A2087" s="40"/>
      <c r="B2087" s="40"/>
      <c r="C2087" s="40"/>
      <c r="D2087" s="40"/>
      <c r="E2087" s="40"/>
      <c r="F2087" s="40"/>
      <c r="G2087" s="40"/>
      <c r="H2087" s="40"/>
      <c r="I2087" s="40"/>
      <c r="J2087" s="40"/>
    </row>
    <row r="2088" spans="1:10" x14ac:dyDescent="0.25">
      <c r="A2088" s="40"/>
      <c r="B2088" s="40"/>
      <c r="C2088" s="40"/>
      <c r="D2088" s="40"/>
      <c r="E2088" s="40"/>
      <c r="F2088" s="40"/>
      <c r="G2088" s="40"/>
      <c r="H2088" s="40"/>
      <c r="I2088" s="40"/>
      <c r="J2088" s="40"/>
    </row>
    <row r="2089" spans="1:10" x14ac:dyDescent="0.25">
      <c r="A2089" s="40"/>
      <c r="B2089" s="40"/>
      <c r="C2089" s="40"/>
      <c r="D2089" s="40"/>
      <c r="E2089" s="40"/>
      <c r="F2089" s="40"/>
      <c r="G2089" s="40"/>
      <c r="H2089" s="40"/>
      <c r="I2089" s="40"/>
      <c r="J2089" s="40"/>
    </row>
    <row r="2090" spans="1:10" x14ac:dyDescent="0.25">
      <c r="A2090" s="40"/>
      <c r="B2090" s="40"/>
      <c r="C2090" s="40"/>
      <c r="D2090" s="40"/>
      <c r="E2090" s="40"/>
      <c r="F2090" s="40"/>
      <c r="G2090" s="40"/>
      <c r="H2090" s="40"/>
      <c r="I2090" s="40"/>
      <c r="J2090" s="40"/>
    </row>
    <row r="2091" spans="1:10" x14ac:dyDescent="0.25">
      <c r="A2091" s="40"/>
      <c r="B2091" s="40"/>
      <c r="C2091" s="40"/>
      <c r="D2091" s="40"/>
      <c r="E2091" s="40"/>
      <c r="F2091" s="40"/>
      <c r="G2091" s="40"/>
      <c r="H2091" s="40"/>
      <c r="I2091" s="40"/>
      <c r="J2091" s="40"/>
    </row>
    <row r="2092" spans="1:10" x14ac:dyDescent="0.25">
      <c r="A2092" s="40"/>
      <c r="B2092" s="40"/>
      <c r="C2092" s="40"/>
      <c r="D2092" s="40"/>
      <c r="E2092" s="40"/>
      <c r="F2092" s="40"/>
      <c r="G2092" s="40"/>
      <c r="H2092" s="40"/>
      <c r="I2092" s="40"/>
      <c r="J2092" s="40"/>
    </row>
    <row r="2093" spans="1:10" x14ac:dyDescent="0.25">
      <c r="A2093" s="40"/>
      <c r="B2093" s="40"/>
      <c r="C2093" s="40"/>
      <c r="D2093" s="40"/>
      <c r="E2093" s="40"/>
      <c r="F2093" s="40"/>
      <c r="G2093" s="40"/>
      <c r="H2093" s="40"/>
      <c r="I2093" s="40"/>
      <c r="J2093" s="40"/>
    </row>
    <row r="2094" spans="1:10" x14ac:dyDescent="0.25">
      <c r="A2094" s="40"/>
      <c r="B2094" s="40"/>
      <c r="C2094" s="40"/>
      <c r="D2094" s="40"/>
      <c r="E2094" s="40"/>
      <c r="F2094" s="40"/>
      <c r="G2094" s="40"/>
      <c r="H2094" s="40"/>
      <c r="I2094" s="40"/>
      <c r="J2094" s="40"/>
    </row>
    <row r="2095" spans="1:10" x14ac:dyDescent="0.25">
      <c r="A2095" s="40"/>
      <c r="B2095" s="40"/>
      <c r="C2095" s="40"/>
      <c r="D2095" s="40"/>
      <c r="E2095" s="40"/>
      <c r="F2095" s="40"/>
      <c r="G2095" s="40"/>
      <c r="H2095" s="40"/>
      <c r="I2095" s="40"/>
      <c r="J2095" s="40"/>
    </row>
    <row r="2096" spans="1:10" x14ac:dyDescent="0.25">
      <c r="A2096" s="40"/>
      <c r="B2096" s="40"/>
      <c r="C2096" s="40"/>
      <c r="D2096" s="40"/>
      <c r="E2096" s="40"/>
      <c r="F2096" s="40"/>
      <c r="G2096" s="40"/>
      <c r="H2096" s="40"/>
      <c r="I2096" s="40"/>
      <c r="J2096" s="40"/>
    </row>
    <row r="2097" spans="1:10" x14ac:dyDescent="0.25">
      <c r="A2097" s="40"/>
      <c r="B2097" s="40"/>
      <c r="C2097" s="40"/>
      <c r="D2097" s="40"/>
      <c r="E2097" s="40"/>
      <c r="F2097" s="40"/>
      <c r="G2097" s="40"/>
      <c r="H2097" s="40"/>
      <c r="I2097" s="40"/>
      <c r="J2097" s="40"/>
    </row>
    <row r="2098" spans="1:10" x14ac:dyDescent="0.25">
      <c r="A2098" s="40"/>
      <c r="B2098" s="40"/>
      <c r="C2098" s="40"/>
      <c r="D2098" s="40"/>
      <c r="E2098" s="40"/>
      <c r="F2098" s="40"/>
      <c r="G2098" s="40"/>
      <c r="H2098" s="40"/>
      <c r="I2098" s="40"/>
      <c r="J2098" s="40"/>
    </row>
    <row r="2099" spans="1:10" x14ac:dyDescent="0.25">
      <c r="A2099" s="40"/>
      <c r="B2099" s="40"/>
      <c r="C2099" s="40"/>
      <c r="D2099" s="40"/>
      <c r="E2099" s="40"/>
      <c r="F2099" s="40"/>
      <c r="G2099" s="40"/>
      <c r="H2099" s="40"/>
      <c r="I2099" s="40"/>
      <c r="J2099" s="40"/>
    </row>
    <row r="2100" spans="1:10" x14ac:dyDescent="0.25">
      <c r="A2100" s="40"/>
      <c r="B2100" s="40"/>
      <c r="C2100" s="40"/>
      <c r="D2100" s="40"/>
      <c r="E2100" s="40"/>
      <c r="F2100" s="40"/>
      <c r="G2100" s="40"/>
      <c r="H2100" s="40"/>
      <c r="I2100" s="40"/>
      <c r="J2100" s="40"/>
    </row>
    <row r="2101" spans="1:10" x14ac:dyDescent="0.25">
      <c r="A2101" s="40"/>
      <c r="B2101" s="40"/>
      <c r="C2101" s="40"/>
      <c r="D2101" s="40"/>
      <c r="E2101" s="40"/>
      <c r="F2101" s="40"/>
      <c r="G2101" s="40"/>
      <c r="H2101" s="40"/>
      <c r="I2101" s="40"/>
      <c r="J2101" s="40"/>
    </row>
    <row r="2102" spans="1:10" x14ac:dyDescent="0.25">
      <c r="A2102" s="40"/>
      <c r="B2102" s="40"/>
      <c r="C2102" s="40"/>
      <c r="D2102" s="40"/>
      <c r="E2102" s="40"/>
      <c r="F2102" s="40"/>
      <c r="G2102" s="40"/>
      <c r="H2102" s="40"/>
      <c r="I2102" s="40"/>
      <c r="J2102" s="40"/>
    </row>
    <row r="2103" spans="1:10" x14ac:dyDescent="0.25">
      <c r="A2103" s="40"/>
      <c r="B2103" s="40"/>
      <c r="C2103" s="40"/>
      <c r="D2103" s="40"/>
      <c r="E2103" s="40"/>
      <c r="F2103" s="40"/>
      <c r="G2103" s="40"/>
      <c r="H2103" s="40"/>
      <c r="I2103" s="40"/>
      <c r="J2103" s="40"/>
    </row>
    <row r="2104" spans="1:10" x14ac:dyDescent="0.25">
      <c r="A2104" s="40"/>
      <c r="B2104" s="40"/>
      <c r="C2104" s="40"/>
      <c r="D2104" s="40"/>
      <c r="E2104" s="40"/>
      <c r="F2104" s="40"/>
      <c r="G2104" s="40"/>
      <c r="H2104" s="40"/>
      <c r="I2104" s="40"/>
      <c r="J2104" s="40"/>
    </row>
    <row r="2105" spans="1:10" x14ac:dyDescent="0.25">
      <c r="A2105" s="40"/>
      <c r="B2105" s="40"/>
      <c r="C2105" s="40"/>
      <c r="D2105" s="40"/>
      <c r="E2105" s="40"/>
      <c r="F2105" s="40"/>
      <c r="G2105" s="40"/>
      <c r="H2105" s="40"/>
      <c r="I2105" s="40"/>
      <c r="J2105" s="40"/>
    </row>
    <row r="2106" spans="1:10" x14ac:dyDescent="0.25">
      <c r="A2106" s="40"/>
      <c r="B2106" s="40"/>
      <c r="C2106" s="40"/>
      <c r="D2106" s="40"/>
      <c r="E2106" s="40"/>
      <c r="F2106" s="40"/>
      <c r="G2106" s="40"/>
      <c r="H2106" s="40"/>
      <c r="I2106" s="40"/>
      <c r="J2106" s="40"/>
    </row>
    <row r="2107" spans="1:10" x14ac:dyDescent="0.25">
      <c r="A2107" s="40"/>
      <c r="B2107" s="40"/>
      <c r="C2107" s="40"/>
      <c r="D2107" s="40"/>
      <c r="E2107" s="40"/>
      <c r="F2107" s="40"/>
      <c r="G2107" s="40"/>
      <c r="H2107" s="40"/>
      <c r="I2107" s="40"/>
      <c r="J2107" s="40"/>
    </row>
    <row r="2108" spans="1:10" x14ac:dyDescent="0.25">
      <c r="A2108" s="40"/>
      <c r="B2108" s="40"/>
      <c r="C2108" s="40"/>
      <c r="D2108" s="40"/>
      <c r="E2108" s="40"/>
      <c r="F2108" s="40"/>
      <c r="G2108" s="40"/>
      <c r="H2108" s="40"/>
      <c r="I2108" s="40"/>
      <c r="J2108" s="40"/>
    </row>
    <row r="2109" spans="1:10" x14ac:dyDescent="0.25">
      <c r="A2109" s="40"/>
      <c r="B2109" s="40"/>
      <c r="C2109" s="40"/>
      <c r="D2109" s="40"/>
      <c r="E2109" s="40"/>
      <c r="F2109" s="40"/>
      <c r="G2109" s="40"/>
      <c r="H2109" s="40"/>
      <c r="I2109" s="40"/>
      <c r="J2109" s="40"/>
    </row>
    <row r="2110" spans="1:10" x14ac:dyDescent="0.25">
      <c r="A2110" s="40"/>
      <c r="B2110" s="40"/>
      <c r="C2110" s="40"/>
      <c r="D2110" s="40"/>
      <c r="E2110" s="40"/>
      <c r="F2110" s="40"/>
      <c r="G2110" s="40"/>
      <c r="H2110" s="40"/>
      <c r="I2110" s="40"/>
      <c r="J2110" s="40"/>
    </row>
    <row r="2111" spans="1:10" x14ac:dyDescent="0.25">
      <c r="A2111" s="40"/>
      <c r="B2111" s="40"/>
      <c r="C2111" s="40"/>
      <c r="D2111" s="40"/>
      <c r="E2111" s="40"/>
      <c r="F2111" s="40"/>
      <c r="G2111" s="40"/>
      <c r="H2111" s="40"/>
      <c r="I2111" s="40"/>
      <c r="J2111" s="40"/>
    </row>
    <row r="2112" spans="1:10" x14ac:dyDescent="0.25">
      <c r="A2112" s="40"/>
      <c r="B2112" s="40"/>
      <c r="C2112" s="40"/>
      <c r="D2112" s="40"/>
      <c r="E2112" s="40"/>
      <c r="F2112" s="40"/>
      <c r="G2112" s="40"/>
      <c r="H2112" s="40"/>
      <c r="I2112" s="40"/>
      <c r="J2112" s="40"/>
    </row>
    <row r="2113" spans="1:10" x14ac:dyDescent="0.25">
      <c r="A2113" s="40"/>
      <c r="B2113" s="40"/>
      <c r="C2113" s="40"/>
      <c r="D2113" s="40"/>
      <c r="E2113" s="40"/>
      <c r="F2113" s="40"/>
      <c r="G2113" s="40"/>
      <c r="H2113" s="40"/>
      <c r="I2113" s="40"/>
      <c r="J2113" s="40"/>
    </row>
    <row r="2114" spans="1:10" x14ac:dyDescent="0.25">
      <c r="A2114" s="40"/>
      <c r="B2114" s="40"/>
      <c r="C2114" s="40"/>
      <c r="D2114" s="40"/>
      <c r="E2114" s="40"/>
      <c r="F2114" s="40"/>
      <c r="G2114" s="40"/>
      <c r="H2114" s="40"/>
      <c r="I2114" s="40"/>
      <c r="J2114" s="40"/>
    </row>
    <row r="2115" spans="1:10" x14ac:dyDescent="0.25">
      <c r="A2115" s="40"/>
      <c r="B2115" s="40"/>
      <c r="C2115" s="40"/>
      <c r="D2115" s="40"/>
      <c r="E2115" s="40"/>
      <c r="F2115" s="40"/>
      <c r="G2115" s="40"/>
      <c r="H2115" s="40"/>
      <c r="I2115" s="40"/>
      <c r="J2115" s="40"/>
    </row>
    <row r="2116" spans="1:10" x14ac:dyDescent="0.25">
      <c r="A2116" s="40"/>
      <c r="B2116" s="40"/>
      <c r="C2116" s="40"/>
      <c r="D2116" s="40"/>
      <c r="E2116" s="40"/>
      <c r="F2116" s="40"/>
      <c r="G2116" s="40"/>
      <c r="H2116" s="40"/>
      <c r="I2116" s="40"/>
      <c r="J2116" s="40"/>
    </row>
    <row r="2117" spans="1:10" x14ac:dyDescent="0.25">
      <c r="A2117" s="40"/>
      <c r="B2117" s="40"/>
      <c r="C2117" s="40"/>
      <c r="D2117" s="40"/>
      <c r="E2117" s="40"/>
      <c r="F2117" s="40"/>
      <c r="G2117" s="40"/>
      <c r="H2117" s="40"/>
      <c r="I2117" s="40"/>
      <c r="J2117" s="40"/>
    </row>
    <row r="2118" spans="1:10" x14ac:dyDescent="0.25">
      <c r="A2118" s="40"/>
      <c r="B2118" s="40"/>
      <c r="C2118" s="40"/>
      <c r="D2118" s="40"/>
      <c r="E2118" s="40"/>
      <c r="F2118" s="40"/>
      <c r="G2118" s="40"/>
      <c r="H2118" s="40"/>
      <c r="I2118" s="40"/>
      <c r="J2118" s="40"/>
    </row>
    <row r="2119" spans="1:10" x14ac:dyDescent="0.25">
      <c r="A2119" s="40"/>
      <c r="B2119" s="40"/>
      <c r="C2119" s="40"/>
      <c r="D2119" s="40"/>
      <c r="E2119" s="40"/>
      <c r="F2119" s="40"/>
      <c r="G2119" s="40"/>
      <c r="H2119" s="40"/>
      <c r="I2119" s="40"/>
      <c r="J2119" s="40"/>
    </row>
    <row r="2120" spans="1:10" x14ac:dyDescent="0.25">
      <c r="A2120" s="40"/>
      <c r="B2120" s="40"/>
      <c r="C2120" s="40"/>
      <c r="D2120" s="40"/>
      <c r="E2120" s="40"/>
      <c r="F2120" s="40"/>
      <c r="G2120" s="40"/>
      <c r="H2120" s="40"/>
      <c r="I2120" s="40"/>
      <c r="J2120" s="40"/>
    </row>
    <row r="2121" spans="1:10" x14ac:dyDescent="0.25">
      <c r="A2121" s="40"/>
      <c r="B2121" s="40"/>
      <c r="C2121" s="40"/>
      <c r="D2121" s="40"/>
      <c r="E2121" s="40"/>
      <c r="F2121" s="40"/>
      <c r="G2121" s="40"/>
      <c r="H2121" s="40"/>
      <c r="I2121" s="40"/>
      <c r="J2121" s="40"/>
    </row>
    <row r="2122" spans="1:10" x14ac:dyDescent="0.25">
      <c r="A2122" s="40"/>
      <c r="B2122" s="40"/>
      <c r="C2122" s="40"/>
      <c r="D2122" s="40"/>
      <c r="E2122" s="40"/>
      <c r="F2122" s="40"/>
      <c r="G2122" s="40"/>
      <c r="H2122" s="40"/>
      <c r="I2122" s="40"/>
      <c r="J2122" s="40"/>
    </row>
    <row r="2123" spans="1:10" x14ac:dyDescent="0.25">
      <c r="A2123" s="40"/>
      <c r="B2123" s="40"/>
      <c r="C2123" s="40"/>
      <c r="D2123" s="40"/>
      <c r="E2123" s="40"/>
      <c r="F2123" s="40"/>
      <c r="G2123" s="40"/>
      <c r="H2123" s="40"/>
      <c r="I2123" s="40"/>
      <c r="J2123" s="40"/>
    </row>
    <row r="2124" spans="1:10" x14ac:dyDescent="0.25">
      <c r="A2124" s="40"/>
      <c r="B2124" s="40"/>
      <c r="C2124" s="40"/>
      <c r="D2124" s="40"/>
      <c r="E2124" s="40"/>
      <c r="F2124" s="40"/>
      <c r="G2124" s="40"/>
      <c r="H2124" s="40"/>
      <c r="I2124" s="40"/>
      <c r="J2124" s="40"/>
    </row>
    <row r="2125" spans="1:10" x14ac:dyDescent="0.25">
      <c r="A2125" s="40"/>
      <c r="B2125" s="40"/>
      <c r="C2125" s="40"/>
      <c r="D2125" s="40"/>
      <c r="E2125" s="40"/>
      <c r="F2125" s="40"/>
      <c r="G2125" s="40"/>
      <c r="H2125" s="40"/>
      <c r="I2125" s="40"/>
      <c r="J2125" s="40"/>
    </row>
    <row r="2126" spans="1:10" x14ac:dyDescent="0.25">
      <c r="A2126" s="40"/>
      <c r="B2126" s="40"/>
      <c r="C2126" s="40"/>
      <c r="D2126" s="40"/>
      <c r="E2126" s="40"/>
      <c r="F2126" s="40"/>
      <c r="G2126" s="40"/>
      <c r="H2126" s="40"/>
      <c r="I2126" s="40"/>
      <c r="J2126" s="40"/>
    </row>
    <row r="2127" spans="1:10" x14ac:dyDescent="0.25">
      <c r="A2127" s="40"/>
      <c r="B2127" s="40"/>
      <c r="C2127" s="40"/>
      <c r="D2127" s="40"/>
      <c r="E2127" s="40"/>
      <c r="F2127" s="40"/>
      <c r="G2127" s="40"/>
      <c r="H2127" s="40"/>
      <c r="I2127" s="40"/>
      <c r="J2127" s="40"/>
    </row>
    <row r="2128" spans="1:10" x14ac:dyDescent="0.25">
      <c r="A2128" s="40"/>
      <c r="B2128" s="40"/>
      <c r="C2128" s="40"/>
      <c r="D2128" s="40"/>
      <c r="E2128" s="40"/>
      <c r="F2128" s="40"/>
      <c r="G2128" s="40"/>
      <c r="H2128" s="40"/>
      <c r="I2128" s="40"/>
      <c r="J2128" s="40"/>
    </row>
    <row r="2129" spans="1:10" x14ac:dyDescent="0.25">
      <c r="A2129" s="40"/>
      <c r="B2129" s="40"/>
      <c r="C2129" s="40"/>
      <c r="D2129" s="40"/>
      <c r="E2129" s="40"/>
      <c r="F2129" s="40"/>
      <c r="G2129" s="40"/>
      <c r="H2129" s="40"/>
      <c r="I2129" s="40"/>
      <c r="J2129" s="40"/>
    </row>
    <row r="2130" spans="1:10" x14ac:dyDescent="0.25">
      <c r="A2130" s="40"/>
      <c r="B2130" s="40"/>
      <c r="C2130" s="40"/>
      <c r="D2130" s="40"/>
      <c r="E2130" s="40"/>
      <c r="F2130" s="40"/>
      <c r="G2130" s="40"/>
      <c r="H2130" s="40"/>
      <c r="I2130" s="40"/>
      <c r="J2130" s="40"/>
    </row>
    <row r="2131" spans="1:10" x14ac:dyDescent="0.25">
      <c r="A2131" s="40"/>
      <c r="B2131" s="40"/>
      <c r="C2131" s="40"/>
      <c r="D2131" s="40"/>
      <c r="E2131" s="40"/>
      <c r="F2131" s="40"/>
      <c r="G2131" s="40"/>
      <c r="H2131" s="40"/>
      <c r="I2131" s="40"/>
      <c r="J2131" s="40"/>
    </row>
    <row r="2132" spans="1:10" x14ac:dyDescent="0.25">
      <c r="A2132" s="40"/>
      <c r="B2132" s="40"/>
      <c r="C2132" s="40"/>
      <c r="D2132" s="40"/>
      <c r="E2132" s="40"/>
      <c r="F2132" s="40"/>
      <c r="G2132" s="40"/>
      <c r="H2132" s="40"/>
      <c r="I2132" s="40"/>
      <c r="J2132" s="40"/>
    </row>
    <row r="2133" spans="1:10" x14ac:dyDescent="0.25">
      <c r="A2133" s="40"/>
      <c r="B2133" s="40"/>
      <c r="C2133" s="40"/>
      <c r="D2133" s="40"/>
      <c r="E2133" s="40"/>
      <c r="F2133" s="40"/>
      <c r="G2133" s="40"/>
      <c r="H2133" s="40"/>
      <c r="I2133" s="40"/>
      <c r="J2133" s="40"/>
    </row>
    <row r="2134" spans="1:10" x14ac:dyDescent="0.25">
      <c r="A2134" s="40"/>
      <c r="B2134" s="40"/>
      <c r="C2134" s="40"/>
      <c r="D2134" s="40"/>
      <c r="E2134" s="40"/>
      <c r="F2134" s="40"/>
      <c r="G2134" s="40"/>
      <c r="H2134" s="40"/>
      <c r="I2134" s="40"/>
      <c r="J2134" s="40"/>
    </row>
    <row r="2135" spans="1:10" x14ac:dyDescent="0.25">
      <c r="A2135" s="40"/>
      <c r="B2135" s="40"/>
      <c r="C2135" s="40"/>
      <c r="D2135" s="40"/>
      <c r="E2135" s="40"/>
      <c r="F2135" s="40"/>
      <c r="G2135" s="40"/>
      <c r="H2135" s="40"/>
      <c r="I2135" s="40"/>
      <c r="J2135" s="40"/>
    </row>
    <row r="2136" spans="1:10" x14ac:dyDescent="0.25">
      <c r="A2136" s="40"/>
      <c r="B2136" s="40"/>
      <c r="C2136" s="40"/>
      <c r="D2136" s="40"/>
      <c r="E2136" s="40"/>
      <c r="F2136" s="40"/>
      <c r="G2136" s="40"/>
      <c r="H2136" s="40"/>
      <c r="I2136" s="40"/>
      <c r="J2136" s="40"/>
    </row>
    <row r="2137" spans="1:10" x14ac:dyDescent="0.25">
      <c r="A2137" s="40"/>
      <c r="B2137" s="40"/>
      <c r="C2137" s="40"/>
      <c r="D2137" s="40"/>
      <c r="E2137" s="40"/>
      <c r="F2137" s="40"/>
      <c r="G2137" s="40"/>
      <c r="H2137" s="40"/>
      <c r="I2137" s="40"/>
      <c r="J2137" s="40"/>
    </row>
    <row r="2138" spans="1:10" x14ac:dyDescent="0.25">
      <c r="A2138" s="40"/>
      <c r="B2138" s="40"/>
      <c r="C2138" s="40"/>
      <c r="D2138" s="40"/>
      <c r="E2138" s="40"/>
      <c r="F2138" s="40"/>
      <c r="G2138" s="40"/>
      <c r="H2138" s="40"/>
      <c r="I2138" s="40"/>
      <c r="J2138" s="40"/>
    </row>
    <row r="2139" spans="1:10" x14ac:dyDescent="0.25">
      <c r="A2139" s="40"/>
      <c r="B2139" s="40"/>
      <c r="C2139" s="40"/>
      <c r="D2139" s="40"/>
      <c r="E2139" s="40"/>
      <c r="F2139" s="40"/>
      <c r="G2139" s="40"/>
      <c r="H2139" s="40"/>
      <c r="I2139" s="40"/>
      <c r="J2139" s="40"/>
    </row>
    <row r="2140" spans="1:10" x14ac:dyDescent="0.25">
      <c r="A2140" s="40"/>
      <c r="B2140" s="40"/>
      <c r="C2140" s="40"/>
      <c r="D2140" s="40"/>
      <c r="E2140" s="40"/>
      <c r="F2140" s="40"/>
      <c r="G2140" s="40"/>
      <c r="H2140" s="40"/>
      <c r="I2140" s="40"/>
      <c r="J2140" s="40"/>
    </row>
    <row r="2141" spans="1:10" x14ac:dyDescent="0.25">
      <c r="A2141" s="40"/>
      <c r="B2141" s="40"/>
      <c r="C2141" s="40"/>
      <c r="D2141" s="40"/>
      <c r="E2141" s="40"/>
      <c r="F2141" s="40"/>
      <c r="G2141" s="40"/>
      <c r="H2141" s="40"/>
      <c r="I2141" s="40"/>
      <c r="J2141" s="40"/>
    </row>
    <row r="2142" spans="1:10" x14ac:dyDescent="0.25">
      <c r="A2142" s="40"/>
      <c r="B2142" s="40"/>
      <c r="C2142" s="40"/>
      <c r="D2142" s="40"/>
      <c r="E2142" s="40"/>
      <c r="F2142" s="40"/>
      <c r="G2142" s="40"/>
      <c r="H2142" s="40"/>
      <c r="I2142" s="40"/>
      <c r="J2142" s="40"/>
    </row>
    <row r="2143" spans="1:10" x14ac:dyDescent="0.25">
      <c r="A2143" s="40"/>
      <c r="B2143" s="40"/>
      <c r="C2143" s="40"/>
      <c r="D2143" s="40"/>
      <c r="E2143" s="40"/>
      <c r="F2143" s="40"/>
      <c r="G2143" s="40"/>
      <c r="H2143" s="40"/>
      <c r="I2143" s="40"/>
      <c r="J2143" s="40"/>
    </row>
    <row r="2144" spans="1:10" x14ac:dyDescent="0.25">
      <c r="A2144" s="40"/>
      <c r="B2144" s="40"/>
      <c r="C2144" s="40"/>
      <c r="D2144" s="40"/>
      <c r="E2144" s="40"/>
      <c r="F2144" s="40"/>
      <c r="G2144" s="40"/>
      <c r="H2144" s="40"/>
      <c r="I2144" s="40"/>
      <c r="J2144" s="40"/>
    </row>
    <row r="2145" spans="1:10" x14ac:dyDescent="0.25">
      <c r="A2145" s="40"/>
      <c r="B2145" s="40"/>
      <c r="C2145" s="40"/>
      <c r="D2145" s="40"/>
      <c r="E2145" s="40"/>
      <c r="F2145" s="40"/>
      <c r="G2145" s="40"/>
      <c r="H2145" s="40"/>
      <c r="I2145" s="40"/>
      <c r="J2145" s="40"/>
    </row>
    <row r="2146" spans="1:10" x14ac:dyDescent="0.25">
      <c r="A2146" s="40"/>
      <c r="B2146" s="40"/>
      <c r="C2146" s="40"/>
      <c r="D2146" s="40"/>
      <c r="E2146" s="40"/>
      <c r="F2146" s="40"/>
      <c r="G2146" s="40"/>
      <c r="H2146" s="40"/>
      <c r="I2146" s="40"/>
      <c r="J2146" s="40"/>
    </row>
    <row r="2147" spans="1:10" x14ac:dyDescent="0.25">
      <c r="A2147" s="40"/>
      <c r="B2147" s="40"/>
      <c r="C2147" s="40"/>
      <c r="D2147" s="40"/>
      <c r="E2147" s="40"/>
      <c r="F2147" s="40"/>
      <c r="G2147" s="40"/>
      <c r="H2147" s="40"/>
      <c r="I2147" s="40"/>
      <c r="J2147" s="40"/>
    </row>
    <row r="2148" spans="1:10" x14ac:dyDescent="0.25">
      <c r="A2148" s="40"/>
      <c r="B2148" s="40"/>
      <c r="C2148" s="40"/>
      <c r="D2148" s="40"/>
      <c r="E2148" s="40"/>
      <c r="F2148" s="40"/>
      <c r="G2148" s="40"/>
      <c r="H2148" s="40"/>
      <c r="I2148" s="40"/>
      <c r="J2148" s="40"/>
    </row>
    <row r="2149" spans="1:10" x14ac:dyDescent="0.25">
      <c r="A2149" s="40"/>
      <c r="B2149" s="40"/>
      <c r="C2149" s="40"/>
      <c r="D2149" s="40"/>
      <c r="E2149" s="40"/>
      <c r="F2149" s="40"/>
      <c r="G2149" s="40"/>
      <c r="H2149" s="40"/>
      <c r="I2149" s="40"/>
      <c r="J2149" s="40"/>
    </row>
    <row r="2150" spans="1:10" x14ac:dyDescent="0.25">
      <c r="A2150" s="40"/>
      <c r="B2150" s="40"/>
      <c r="C2150" s="40"/>
      <c r="D2150" s="40"/>
      <c r="E2150" s="40"/>
      <c r="F2150" s="40"/>
      <c r="G2150" s="40"/>
      <c r="H2150" s="40"/>
      <c r="I2150" s="40"/>
      <c r="J2150" s="40"/>
    </row>
    <row r="2151" spans="1:10" x14ac:dyDescent="0.25">
      <c r="A2151" s="40"/>
      <c r="B2151" s="40"/>
      <c r="C2151" s="40"/>
      <c r="D2151" s="40"/>
      <c r="E2151" s="40"/>
      <c r="F2151" s="40"/>
      <c r="G2151" s="40"/>
      <c r="H2151" s="40"/>
      <c r="I2151" s="40"/>
      <c r="J2151" s="40"/>
    </row>
    <row r="2152" spans="1:10" x14ac:dyDescent="0.25">
      <c r="A2152" s="40"/>
      <c r="B2152" s="40"/>
      <c r="C2152" s="40"/>
      <c r="D2152" s="40"/>
      <c r="E2152" s="40"/>
      <c r="F2152" s="40"/>
      <c r="G2152" s="40"/>
      <c r="H2152" s="40"/>
      <c r="I2152" s="40"/>
      <c r="J2152" s="40"/>
    </row>
    <row r="2153" spans="1:10" x14ac:dyDescent="0.25">
      <c r="A2153" s="40"/>
      <c r="B2153" s="40"/>
      <c r="C2153" s="40"/>
      <c r="D2153" s="40"/>
      <c r="E2153" s="40"/>
      <c r="F2153" s="40"/>
      <c r="G2153" s="40"/>
      <c r="H2153" s="40"/>
      <c r="I2153" s="40"/>
      <c r="J2153" s="40"/>
    </row>
    <row r="2154" spans="1:10" x14ac:dyDescent="0.25">
      <c r="A2154" s="40"/>
      <c r="B2154" s="40"/>
      <c r="C2154" s="40"/>
      <c r="D2154" s="40"/>
      <c r="E2154" s="40"/>
      <c r="F2154" s="40"/>
      <c r="G2154" s="40"/>
      <c r="H2154" s="40"/>
      <c r="I2154" s="40"/>
      <c r="J2154" s="40"/>
    </row>
    <row r="2155" spans="1:10" x14ac:dyDescent="0.25">
      <c r="A2155" s="40"/>
      <c r="B2155" s="40"/>
      <c r="C2155" s="40"/>
      <c r="D2155" s="40"/>
      <c r="E2155" s="40"/>
      <c r="F2155" s="40"/>
      <c r="G2155" s="40"/>
      <c r="H2155" s="40"/>
      <c r="I2155" s="40"/>
      <c r="J2155" s="40"/>
    </row>
    <row r="2156" spans="1:10" x14ac:dyDescent="0.25">
      <c r="A2156" s="40"/>
      <c r="B2156" s="40"/>
      <c r="C2156" s="40"/>
      <c r="D2156" s="40"/>
      <c r="E2156" s="40"/>
      <c r="F2156" s="40"/>
      <c r="G2156" s="40"/>
      <c r="H2156" s="40"/>
      <c r="I2156" s="40"/>
      <c r="J2156" s="40"/>
    </row>
    <row r="2157" spans="1:10" x14ac:dyDescent="0.25">
      <c r="A2157" s="40"/>
      <c r="B2157" s="40"/>
      <c r="C2157" s="40"/>
      <c r="D2157" s="40"/>
      <c r="E2157" s="40"/>
      <c r="F2157" s="40"/>
      <c r="G2157" s="40"/>
      <c r="H2157" s="40"/>
      <c r="I2157" s="40"/>
      <c r="J2157" s="40"/>
    </row>
    <row r="2158" spans="1:10" x14ac:dyDescent="0.25">
      <c r="A2158" s="40"/>
      <c r="B2158" s="40"/>
      <c r="C2158" s="40"/>
      <c r="D2158" s="40"/>
      <c r="E2158" s="40"/>
      <c r="F2158" s="40"/>
      <c r="G2158" s="40"/>
      <c r="H2158" s="40"/>
      <c r="I2158" s="40"/>
      <c r="J2158" s="40"/>
    </row>
    <row r="2159" spans="1:10" x14ac:dyDescent="0.25">
      <c r="A2159" s="40"/>
      <c r="B2159" s="40"/>
      <c r="C2159" s="40"/>
      <c r="D2159" s="40"/>
      <c r="E2159" s="40"/>
      <c r="F2159" s="40"/>
      <c r="G2159" s="40"/>
      <c r="H2159" s="40"/>
      <c r="I2159" s="40"/>
      <c r="J2159" s="40"/>
    </row>
    <row r="2160" spans="1:10" x14ac:dyDescent="0.25">
      <c r="A2160" s="40"/>
      <c r="B2160" s="40"/>
      <c r="C2160" s="40"/>
      <c r="D2160" s="40"/>
      <c r="E2160" s="40"/>
      <c r="F2160" s="40"/>
      <c r="G2160" s="40"/>
      <c r="H2160" s="40"/>
      <c r="I2160" s="40"/>
      <c r="J2160" s="40"/>
    </row>
    <row r="2161" spans="1:10" x14ac:dyDescent="0.25">
      <c r="A2161" s="40"/>
      <c r="B2161" s="40"/>
      <c r="C2161" s="40"/>
      <c r="D2161" s="40"/>
      <c r="E2161" s="40"/>
      <c r="F2161" s="40"/>
      <c r="G2161" s="40"/>
      <c r="H2161" s="40"/>
      <c r="I2161" s="40"/>
      <c r="J2161" s="40"/>
    </row>
    <row r="2162" spans="1:10" x14ac:dyDescent="0.25">
      <c r="A2162" s="40"/>
      <c r="B2162" s="40"/>
      <c r="C2162" s="40"/>
      <c r="D2162" s="40"/>
      <c r="E2162" s="40"/>
      <c r="F2162" s="40"/>
      <c r="G2162" s="40"/>
      <c r="H2162" s="40"/>
      <c r="I2162" s="40"/>
      <c r="J2162" s="40"/>
    </row>
    <row r="2163" spans="1:10" x14ac:dyDescent="0.25">
      <c r="A2163" s="40"/>
      <c r="B2163" s="40"/>
      <c r="C2163" s="40"/>
      <c r="D2163" s="40"/>
      <c r="E2163" s="40"/>
      <c r="F2163" s="40"/>
      <c r="G2163" s="40"/>
      <c r="H2163" s="40"/>
      <c r="I2163" s="40"/>
      <c r="J2163" s="40"/>
    </row>
    <row r="2164" spans="1:10" x14ac:dyDescent="0.25">
      <c r="A2164" s="40"/>
      <c r="B2164" s="40"/>
      <c r="C2164" s="40"/>
      <c r="D2164" s="40"/>
      <c r="E2164" s="40"/>
      <c r="F2164" s="40"/>
      <c r="G2164" s="40"/>
      <c r="H2164" s="40"/>
      <c r="I2164" s="40"/>
      <c r="J2164" s="40"/>
    </row>
    <row r="2165" spans="1:10" x14ac:dyDescent="0.25">
      <c r="A2165" s="40"/>
      <c r="B2165" s="40"/>
      <c r="C2165" s="40"/>
      <c r="D2165" s="40"/>
      <c r="E2165" s="40"/>
      <c r="F2165" s="40"/>
      <c r="G2165" s="40"/>
      <c r="H2165" s="40"/>
      <c r="I2165" s="40"/>
      <c r="J2165" s="40"/>
    </row>
    <row r="2166" spans="1:10" x14ac:dyDescent="0.25">
      <c r="A2166" s="40"/>
      <c r="B2166" s="40"/>
      <c r="C2166" s="40"/>
      <c r="D2166" s="40"/>
      <c r="E2166" s="40"/>
      <c r="F2166" s="40"/>
      <c r="G2166" s="40"/>
      <c r="H2166" s="40"/>
      <c r="I2166" s="40"/>
      <c r="J2166" s="40"/>
    </row>
    <row r="2167" spans="1:10" x14ac:dyDescent="0.25">
      <c r="A2167" s="40"/>
      <c r="B2167" s="40"/>
      <c r="C2167" s="40"/>
      <c r="D2167" s="40"/>
      <c r="E2167" s="40"/>
      <c r="F2167" s="40"/>
      <c r="G2167" s="40"/>
      <c r="H2167" s="40"/>
      <c r="I2167" s="40"/>
      <c r="J2167" s="40"/>
    </row>
    <row r="2168" spans="1:10" x14ac:dyDescent="0.25">
      <c r="A2168" s="40"/>
      <c r="B2168" s="40"/>
      <c r="C2168" s="40"/>
      <c r="D2168" s="40"/>
      <c r="E2168" s="40"/>
      <c r="F2168" s="40"/>
      <c r="G2168" s="40"/>
      <c r="H2168" s="40"/>
      <c r="I2168" s="40"/>
      <c r="J2168" s="40"/>
    </row>
    <row r="2169" spans="1:10" x14ac:dyDescent="0.25">
      <c r="A2169" s="40"/>
      <c r="B2169" s="40"/>
      <c r="C2169" s="40"/>
      <c r="D2169" s="40"/>
      <c r="E2169" s="40"/>
      <c r="F2169" s="40"/>
      <c r="G2169" s="40"/>
      <c r="H2169" s="40"/>
      <c r="I2169" s="40"/>
      <c r="J2169" s="40"/>
    </row>
    <row r="2170" spans="1:10" x14ac:dyDescent="0.25">
      <c r="A2170" s="40"/>
      <c r="B2170" s="40"/>
      <c r="C2170" s="40"/>
      <c r="D2170" s="40"/>
      <c r="E2170" s="40"/>
      <c r="F2170" s="40"/>
      <c r="G2170" s="40"/>
      <c r="H2170" s="40"/>
      <c r="I2170" s="40"/>
      <c r="J2170" s="40"/>
    </row>
    <row r="2171" spans="1:10" x14ac:dyDescent="0.25">
      <c r="A2171" s="40"/>
      <c r="B2171" s="40"/>
      <c r="C2171" s="40"/>
      <c r="D2171" s="40"/>
      <c r="E2171" s="40"/>
      <c r="F2171" s="40"/>
      <c r="G2171" s="40"/>
      <c r="H2171" s="40"/>
      <c r="I2171" s="40"/>
      <c r="J2171" s="40"/>
    </row>
    <row r="2172" spans="1:10" x14ac:dyDescent="0.25">
      <c r="A2172" s="40"/>
      <c r="B2172" s="40"/>
      <c r="C2172" s="40"/>
      <c r="D2172" s="40"/>
      <c r="E2172" s="40"/>
      <c r="F2172" s="40"/>
      <c r="G2172" s="40"/>
      <c r="H2172" s="40"/>
      <c r="I2172" s="40"/>
      <c r="J2172" s="40"/>
    </row>
    <row r="2173" spans="1:10" x14ac:dyDescent="0.25">
      <c r="A2173" s="40"/>
      <c r="B2173" s="40"/>
      <c r="C2173" s="40"/>
      <c r="D2173" s="40"/>
      <c r="E2173" s="40"/>
      <c r="F2173" s="40"/>
      <c r="G2173" s="40"/>
      <c r="H2173" s="40"/>
      <c r="I2173" s="40"/>
      <c r="J2173" s="40"/>
    </row>
    <row r="2174" spans="1:10" x14ac:dyDescent="0.25">
      <c r="A2174" s="40"/>
      <c r="B2174" s="40"/>
      <c r="C2174" s="40"/>
      <c r="D2174" s="40"/>
      <c r="E2174" s="40"/>
      <c r="F2174" s="40"/>
      <c r="G2174" s="40"/>
      <c r="H2174" s="40"/>
      <c r="I2174" s="40"/>
      <c r="J2174" s="40"/>
    </row>
    <row r="2175" spans="1:10" x14ac:dyDescent="0.25">
      <c r="A2175" s="40"/>
      <c r="B2175" s="40"/>
      <c r="C2175" s="40"/>
      <c r="D2175" s="40"/>
      <c r="E2175" s="40"/>
      <c r="F2175" s="40"/>
      <c r="G2175" s="40"/>
      <c r="H2175" s="40"/>
      <c r="I2175" s="40"/>
      <c r="J2175" s="40"/>
    </row>
    <row r="2176" spans="1:10" x14ac:dyDescent="0.25">
      <c r="A2176" s="40"/>
      <c r="B2176" s="40"/>
      <c r="C2176" s="40"/>
      <c r="D2176" s="40"/>
      <c r="E2176" s="40"/>
      <c r="F2176" s="40"/>
      <c r="G2176" s="40"/>
      <c r="H2176" s="40"/>
      <c r="I2176" s="40"/>
      <c r="J2176" s="40"/>
    </row>
    <row r="2177" spans="1:10" x14ac:dyDescent="0.25">
      <c r="A2177" s="40"/>
      <c r="B2177" s="40"/>
      <c r="C2177" s="40"/>
      <c r="D2177" s="40"/>
      <c r="E2177" s="40"/>
      <c r="F2177" s="40"/>
      <c r="G2177" s="40"/>
      <c r="H2177" s="40"/>
      <c r="I2177" s="40"/>
      <c r="J2177" s="40"/>
    </row>
    <row r="2178" spans="1:10" x14ac:dyDescent="0.25">
      <c r="A2178" s="40"/>
      <c r="B2178" s="40"/>
      <c r="C2178" s="40"/>
      <c r="D2178" s="40"/>
      <c r="E2178" s="40"/>
      <c r="F2178" s="40"/>
      <c r="G2178" s="40"/>
      <c r="H2178" s="40"/>
      <c r="I2178" s="40"/>
      <c r="J2178" s="40"/>
    </row>
    <row r="2179" spans="1:10" x14ac:dyDescent="0.25">
      <c r="A2179" s="40"/>
      <c r="B2179" s="40"/>
      <c r="C2179" s="40"/>
      <c r="D2179" s="40"/>
      <c r="E2179" s="40"/>
      <c r="F2179" s="40"/>
      <c r="G2179" s="40"/>
      <c r="H2179" s="40"/>
      <c r="I2179" s="40"/>
      <c r="J2179" s="40"/>
    </row>
    <row r="2180" spans="1:10" x14ac:dyDescent="0.25">
      <c r="A2180" s="40"/>
      <c r="B2180" s="40"/>
      <c r="C2180" s="40"/>
      <c r="D2180" s="40"/>
      <c r="E2180" s="40"/>
      <c r="F2180" s="40"/>
      <c r="G2180" s="40"/>
      <c r="H2180" s="40"/>
      <c r="I2180" s="40"/>
      <c r="J2180" s="40"/>
    </row>
    <row r="2181" spans="1:10" x14ac:dyDescent="0.25">
      <c r="A2181" s="40"/>
      <c r="B2181" s="40"/>
      <c r="C2181" s="40"/>
      <c r="D2181" s="40"/>
      <c r="E2181" s="40"/>
      <c r="F2181" s="40"/>
      <c r="G2181" s="40"/>
      <c r="H2181" s="40"/>
      <c r="I2181" s="40"/>
      <c r="J2181" s="40"/>
    </row>
    <row r="2182" spans="1:10" x14ac:dyDescent="0.25">
      <c r="A2182" s="40"/>
      <c r="B2182" s="40"/>
      <c r="C2182" s="40"/>
      <c r="D2182" s="40"/>
      <c r="E2182" s="40"/>
      <c r="F2182" s="40"/>
      <c r="G2182" s="40"/>
      <c r="H2182" s="40"/>
      <c r="I2182" s="40"/>
      <c r="J2182" s="40"/>
    </row>
    <row r="2183" spans="1:10" x14ac:dyDescent="0.25">
      <c r="A2183" s="40"/>
      <c r="B2183" s="40"/>
      <c r="C2183" s="40"/>
      <c r="D2183" s="40"/>
      <c r="E2183" s="40"/>
      <c r="F2183" s="40"/>
      <c r="G2183" s="40"/>
      <c r="H2183" s="40"/>
      <c r="I2183" s="40"/>
      <c r="J2183" s="40"/>
    </row>
    <row r="2184" spans="1:10" x14ac:dyDescent="0.25">
      <c r="A2184" s="40"/>
      <c r="B2184" s="40"/>
      <c r="C2184" s="40"/>
      <c r="D2184" s="40"/>
      <c r="E2184" s="40"/>
      <c r="F2184" s="40"/>
      <c r="G2184" s="40"/>
      <c r="H2184" s="40"/>
      <c r="I2184" s="40"/>
      <c r="J2184" s="40"/>
    </row>
    <row r="2185" spans="1:10" x14ac:dyDescent="0.25">
      <c r="A2185" s="40"/>
      <c r="B2185" s="40"/>
      <c r="C2185" s="40"/>
      <c r="D2185" s="40"/>
      <c r="E2185" s="40"/>
      <c r="F2185" s="40"/>
      <c r="G2185" s="40"/>
      <c r="H2185" s="40"/>
      <c r="I2185" s="40"/>
      <c r="J2185" s="40"/>
    </row>
    <row r="2186" spans="1:10" x14ac:dyDescent="0.25">
      <c r="A2186" s="40"/>
      <c r="B2186" s="40"/>
      <c r="C2186" s="40"/>
      <c r="D2186" s="40"/>
      <c r="E2186" s="40"/>
      <c r="F2186" s="40"/>
      <c r="G2186" s="40"/>
      <c r="H2186" s="40"/>
      <c r="I2186" s="40"/>
      <c r="J2186" s="40"/>
    </row>
    <row r="2187" spans="1:10" x14ac:dyDescent="0.25">
      <c r="A2187" s="40"/>
      <c r="B2187" s="40"/>
      <c r="C2187" s="40"/>
      <c r="D2187" s="40"/>
      <c r="E2187" s="40"/>
      <c r="F2187" s="40"/>
      <c r="G2187" s="40"/>
      <c r="H2187" s="40"/>
      <c r="I2187" s="40"/>
      <c r="J2187" s="40"/>
    </row>
    <row r="2188" spans="1:10" x14ac:dyDescent="0.25">
      <c r="A2188" s="40"/>
      <c r="B2188" s="40"/>
      <c r="C2188" s="40"/>
      <c r="D2188" s="40"/>
      <c r="E2188" s="40"/>
      <c r="F2188" s="40"/>
      <c r="G2188" s="40"/>
      <c r="H2188" s="40"/>
      <c r="I2188" s="40"/>
      <c r="J2188" s="40"/>
    </row>
    <row r="2189" spans="1:10" x14ac:dyDescent="0.25">
      <c r="A2189" s="40"/>
      <c r="B2189" s="40"/>
      <c r="C2189" s="40"/>
      <c r="D2189" s="40"/>
      <c r="E2189" s="40"/>
      <c r="F2189" s="40"/>
      <c r="G2189" s="40"/>
      <c r="H2189" s="40"/>
      <c r="I2189" s="40"/>
      <c r="J2189" s="40"/>
    </row>
    <row r="2190" spans="1:10" x14ac:dyDescent="0.25">
      <c r="A2190" s="40"/>
      <c r="B2190" s="40"/>
      <c r="C2190" s="40"/>
      <c r="D2190" s="40"/>
      <c r="E2190" s="40"/>
      <c r="F2190" s="40"/>
      <c r="G2190" s="40"/>
      <c r="H2190" s="40"/>
      <c r="I2190" s="40"/>
      <c r="J2190" s="40"/>
    </row>
    <row r="2191" spans="1:10" x14ac:dyDescent="0.25">
      <c r="A2191" s="40"/>
      <c r="B2191" s="40"/>
      <c r="C2191" s="40"/>
      <c r="D2191" s="40"/>
      <c r="E2191" s="40"/>
      <c r="F2191" s="40"/>
      <c r="G2191" s="40"/>
      <c r="H2191" s="40"/>
      <c r="I2191" s="40"/>
      <c r="J2191" s="40"/>
    </row>
    <row r="2192" spans="1:10" x14ac:dyDescent="0.25">
      <c r="A2192" s="40"/>
      <c r="B2192" s="40"/>
      <c r="C2192" s="40"/>
      <c r="D2192" s="40"/>
      <c r="E2192" s="40"/>
      <c r="F2192" s="40"/>
      <c r="G2192" s="40"/>
      <c r="H2192" s="40"/>
      <c r="I2192" s="40"/>
      <c r="J2192" s="40"/>
    </row>
    <row r="2193" spans="1:10" x14ac:dyDescent="0.25">
      <c r="A2193" s="40"/>
      <c r="B2193" s="40"/>
      <c r="C2193" s="40"/>
      <c r="D2193" s="40"/>
      <c r="E2193" s="40"/>
      <c r="F2193" s="40"/>
      <c r="G2193" s="40"/>
      <c r="H2193" s="40"/>
      <c r="I2193" s="40"/>
      <c r="J2193" s="40"/>
    </row>
    <row r="2194" spans="1:10" x14ac:dyDescent="0.25">
      <c r="A2194" s="40"/>
      <c r="B2194" s="40"/>
      <c r="C2194" s="40"/>
      <c r="D2194" s="40"/>
      <c r="E2194" s="40"/>
      <c r="F2194" s="40"/>
      <c r="G2194" s="40"/>
      <c r="H2194" s="40"/>
      <c r="I2194" s="40"/>
      <c r="J2194" s="40"/>
    </row>
    <row r="2195" spans="1:10" x14ac:dyDescent="0.25">
      <c r="A2195" s="40"/>
      <c r="B2195" s="40"/>
      <c r="C2195" s="40"/>
      <c r="D2195" s="40"/>
      <c r="E2195" s="40"/>
      <c r="F2195" s="40"/>
      <c r="G2195" s="40"/>
      <c r="H2195" s="40"/>
      <c r="I2195" s="40"/>
      <c r="J2195" s="40"/>
    </row>
    <row r="2196" spans="1:10" x14ac:dyDescent="0.25">
      <c r="A2196" s="40"/>
      <c r="B2196" s="40"/>
      <c r="C2196" s="40"/>
      <c r="D2196" s="40"/>
      <c r="E2196" s="40"/>
      <c r="F2196" s="40"/>
      <c r="G2196" s="40"/>
      <c r="H2196" s="40"/>
      <c r="I2196" s="40"/>
      <c r="J2196" s="40"/>
    </row>
    <row r="2197" spans="1:10" x14ac:dyDescent="0.25">
      <c r="A2197" s="40"/>
      <c r="B2197" s="40"/>
      <c r="C2197" s="40"/>
      <c r="D2197" s="40"/>
      <c r="E2197" s="40"/>
      <c r="F2197" s="40"/>
      <c r="G2197" s="40"/>
      <c r="H2197" s="40"/>
      <c r="I2197" s="40"/>
      <c r="J2197" s="40"/>
    </row>
    <row r="2198" spans="1:10" x14ac:dyDescent="0.25">
      <c r="A2198" s="40"/>
      <c r="B2198" s="40"/>
      <c r="C2198" s="40"/>
      <c r="D2198" s="40"/>
      <c r="E2198" s="40"/>
      <c r="F2198" s="40"/>
      <c r="G2198" s="40"/>
      <c r="H2198" s="40"/>
      <c r="I2198" s="40"/>
      <c r="J2198" s="40"/>
    </row>
    <row r="2199" spans="1:10" x14ac:dyDescent="0.25">
      <c r="A2199" s="40"/>
      <c r="B2199" s="40"/>
      <c r="C2199" s="40"/>
      <c r="D2199" s="40"/>
      <c r="E2199" s="40"/>
      <c r="F2199" s="40"/>
      <c r="G2199" s="40"/>
      <c r="H2199" s="40"/>
      <c r="I2199" s="40"/>
      <c r="J2199" s="40"/>
    </row>
    <row r="2200" spans="1:10" x14ac:dyDescent="0.25">
      <c r="A2200" s="40"/>
      <c r="B2200" s="40"/>
      <c r="C2200" s="40"/>
      <c r="D2200" s="40"/>
      <c r="E2200" s="40"/>
      <c r="F2200" s="40"/>
      <c r="G2200" s="40"/>
      <c r="H2200" s="40"/>
      <c r="I2200" s="40"/>
      <c r="J2200" s="40"/>
    </row>
    <row r="2201" spans="1:10" x14ac:dyDescent="0.25">
      <c r="A2201" s="40"/>
      <c r="B2201" s="40"/>
      <c r="C2201" s="40"/>
      <c r="D2201" s="40"/>
      <c r="E2201" s="40"/>
      <c r="F2201" s="40"/>
      <c r="G2201" s="40"/>
      <c r="H2201" s="40"/>
      <c r="I2201" s="40"/>
      <c r="J2201" s="40"/>
    </row>
    <row r="2202" spans="1:10" x14ac:dyDescent="0.25">
      <c r="A2202" s="40"/>
      <c r="B2202" s="40"/>
      <c r="C2202" s="40"/>
      <c r="D2202" s="40"/>
      <c r="E2202" s="40"/>
      <c r="F2202" s="40"/>
      <c r="G2202" s="40"/>
      <c r="H2202" s="40"/>
      <c r="I2202" s="40"/>
      <c r="J2202" s="40"/>
    </row>
    <row r="2203" spans="1:10" x14ac:dyDescent="0.25">
      <c r="A2203" s="40"/>
      <c r="B2203" s="40"/>
      <c r="C2203" s="40"/>
      <c r="D2203" s="40"/>
      <c r="E2203" s="40"/>
      <c r="F2203" s="40"/>
      <c r="G2203" s="40"/>
      <c r="H2203" s="40"/>
      <c r="I2203" s="40"/>
      <c r="J2203" s="40"/>
    </row>
    <row r="2204" spans="1:10" x14ac:dyDescent="0.25">
      <c r="A2204" s="40"/>
      <c r="B2204" s="40"/>
      <c r="C2204" s="40"/>
      <c r="D2204" s="40"/>
      <c r="E2204" s="40"/>
      <c r="F2204" s="40"/>
      <c r="G2204" s="40"/>
      <c r="H2204" s="40"/>
      <c r="I2204" s="40"/>
      <c r="J2204" s="40"/>
    </row>
    <row r="2205" spans="1:10" x14ac:dyDescent="0.25">
      <c r="A2205" s="40"/>
      <c r="B2205" s="40"/>
      <c r="C2205" s="40"/>
      <c r="D2205" s="40"/>
      <c r="E2205" s="40"/>
      <c r="F2205" s="40"/>
      <c r="G2205" s="40"/>
      <c r="H2205" s="40"/>
      <c r="I2205" s="40"/>
      <c r="J2205" s="40"/>
    </row>
    <row r="2206" spans="1:10" x14ac:dyDescent="0.25">
      <c r="A2206" s="40"/>
      <c r="B2206" s="40"/>
      <c r="C2206" s="40"/>
      <c r="D2206" s="40"/>
      <c r="E2206" s="40"/>
      <c r="F2206" s="40"/>
      <c r="G2206" s="40"/>
      <c r="H2206" s="40"/>
      <c r="I2206" s="40"/>
      <c r="J2206" s="40"/>
    </row>
    <row r="2207" spans="1:10" x14ac:dyDescent="0.25">
      <c r="A2207" s="40"/>
      <c r="B2207" s="40"/>
      <c r="C2207" s="40"/>
      <c r="D2207" s="40"/>
      <c r="E2207" s="40"/>
      <c r="F2207" s="40"/>
      <c r="G2207" s="40"/>
      <c r="H2207" s="40"/>
      <c r="I2207" s="40"/>
      <c r="J2207" s="40"/>
    </row>
    <row r="2208" spans="1:10" x14ac:dyDescent="0.25">
      <c r="A2208" s="40"/>
      <c r="B2208" s="40"/>
      <c r="C2208" s="40"/>
      <c r="D2208" s="40"/>
      <c r="E2208" s="40"/>
      <c r="F2208" s="40"/>
      <c r="G2208" s="40"/>
      <c r="H2208" s="40"/>
      <c r="I2208" s="40"/>
      <c r="J2208" s="40"/>
    </row>
    <row r="2209" spans="1:10" x14ac:dyDescent="0.25">
      <c r="A2209" s="40"/>
      <c r="B2209" s="40"/>
      <c r="C2209" s="40"/>
      <c r="D2209" s="40"/>
      <c r="E2209" s="40"/>
      <c r="F2209" s="40"/>
      <c r="G2209" s="40"/>
      <c r="H2209" s="40"/>
      <c r="I2209" s="40"/>
      <c r="J2209" s="40"/>
    </row>
    <row r="2210" spans="1:10" x14ac:dyDescent="0.25">
      <c r="A2210" s="40"/>
      <c r="B2210" s="40"/>
      <c r="C2210" s="40"/>
      <c r="D2210" s="40"/>
      <c r="E2210" s="40"/>
      <c r="F2210" s="40"/>
      <c r="G2210" s="40"/>
      <c r="H2210" s="40"/>
      <c r="I2210" s="40"/>
      <c r="J2210" s="40"/>
    </row>
    <row r="2211" spans="1:10" x14ac:dyDescent="0.25">
      <c r="A2211" s="40"/>
      <c r="B2211" s="40"/>
      <c r="C2211" s="40"/>
      <c r="D2211" s="40"/>
      <c r="E2211" s="40"/>
      <c r="F2211" s="40"/>
      <c r="G2211" s="40"/>
      <c r="H2211" s="40"/>
      <c r="I2211" s="40"/>
      <c r="J2211" s="40"/>
    </row>
    <row r="2212" spans="1:10" x14ac:dyDescent="0.25">
      <c r="A2212" s="40"/>
      <c r="B2212" s="40"/>
      <c r="C2212" s="40"/>
      <c r="D2212" s="40"/>
      <c r="E2212" s="40"/>
      <c r="F2212" s="40"/>
      <c r="G2212" s="40"/>
      <c r="H2212" s="40"/>
      <c r="I2212" s="40"/>
      <c r="J2212" s="40"/>
    </row>
    <row r="2213" spans="1:10" x14ac:dyDescent="0.25">
      <c r="A2213" s="40"/>
      <c r="B2213" s="40"/>
      <c r="C2213" s="40"/>
      <c r="D2213" s="40"/>
      <c r="E2213" s="40"/>
      <c r="F2213" s="40"/>
      <c r="G2213" s="40"/>
      <c r="H2213" s="40"/>
      <c r="I2213" s="40"/>
      <c r="J2213" s="40"/>
    </row>
    <row r="2214" spans="1:10" x14ac:dyDescent="0.25">
      <c r="A2214" s="40"/>
      <c r="B2214" s="40"/>
      <c r="C2214" s="40"/>
      <c r="D2214" s="40"/>
      <c r="E2214" s="40"/>
      <c r="F2214" s="40"/>
      <c r="G2214" s="40"/>
      <c r="H2214" s="40"/>
      <c r="I2214" s="40"/>
      <c r="J2214" s="40"/>
    </row>
    <row r="2215" spans="1:10" x14ac:dyDescent="0.25">
      <c r="A2215" s="40"/>
      <c r="B2215" s="40"/>
      <c r="C2215" s="40"/>
      <c r="D2215" s="40"/>
      <c r="E2215" s="40"/>
      <c r="F2215" s="40"/>
      <c r="G2215" s="40"/>
      <c r="H2215" s="40"/>
      <c r="I2215" s="40"/>
      <c r="J2215" s="40"/>
    </row>
    <row r="2216" spans="1:10" x14ac:dyDescent="0.25">
      <c r="A2216" s="40"/>
      <c r="B2216" s="40"/>
      <c r="C2216" s="40"/>
      <c r="D2216" s="40"/>
      <c r="E2216" s="40"/>
      <c r="F2216" s="40"/>
      <c r="G2216" s="40"/>
      <c r="H2216" s="40"/>
      <c r="I2216" s="40"/>
      <c r="J2216" s="40"/>
    </row>
    <row r="2217" spans="1:10" x14ac:dyDescent="0.25">
      <c r="A2217" s="40"/>
      <c r="B2217" s="40"/>
      <c r="C2217" s="40"/>
      <c r="D2217" s="40"/>
      <c r="E2217" s="40"/>
      <c r="F2217" s="40"/>
      <c r="G2217" s="40"/>
      <c r="H2217" s="40"/>
      <c r="I2217" s="40"/>
      <c r="J2217" s="40"/>
    </row>
    <row r="2218" spans="1:10" x14ac:dyDescent="0.25">
      <c r="A2218" s="40"/>
      <c r="B2218" s="40"/>
      <c r="C2218" s="40"/>
      <c r="D2218" s="40"/>
      <c r="E2218" s="40"/>
      <c r="F2218" s="40"/>
      <c r="G2218" s="40"/>
      <c r="H2218" s="40"/>
      <c r="I2218" s="40"/>
      <c r="J2218" s="40"/>
    </row>
    <row r="2219" spans="1:10" x14ac:dyDescent="0.25">
      <c r="A2219" s="40"/>
      <c r="B2219" s="40"/>
      <c r="C2219" s="40"/>
      <c r="D2219" s="40"/>
      <c r="E2219" s="40"/>
      <c r="F2219" s="40"/>
      <c r="G2219" s="40"/>
      <c r="H2219" s="40"/>
      <c r="I2219" s="40"/>
      <c r="J2219" s="40"/>
    </row>
    <row r="2220" spans="1:10" x14ac:dyDescent="0.25">
      <c r="A2220" s="40"/>
      <c r="B2220" s="40"/>
      <c r="C2220" s="40"/>
      <c r="D2220" s="40"/>
      <c r="E2220" s="40"/>
      <c r="F2220" s="40"/>
      <c r="G2220" s="40"/>
      <c r="H2220" s="40"/>
      <c r="I2220" s="40"/>
      <c r="J2220" s="40"/>
    </row>
    <row r="2221" spans="1:10" x14ac:dyDescent="0.25">
      <c r="A2221" s="40"/>
      <c r="B2221" s="40"/>
      <c r="C2221" s="40"/>
      <c r="D2221" s="40"/>
      <c r="E2221" s="40"/>
      <c r="F2221" s="40"/>
      <c r="G2221" s="40"/>
      <c r="H2221" s="40"/>
      <c r="I2221" s="40"/>
      <c r="J2221" s="40"/>
    </row>
    <row r="2222" spans="1:10" x14ac:dyDescent="0.25">
      <c r="A2222" s="40"/>
      <c r="B2222" s="40"/>
      <c r="C2222" s="40"/>
      <c r="D2222" s="40"/>
      <c r="E2222" s="40"/>
      <c r="F2222" s="40"/>
      <c r="G2222" s="40"/>
      <c r="H2222" s="40"/>
      <c r="I2222" s="40"/>
      <c r="J2222" s="40"/>
    </row>
    <row r="2223" spans="1:10" x14ac:dyDescent="0.25">
      <c r="A2223" s="40"/>
      <c r="B2223" s="40"/>
      <c r="C2223" s="40"/>
      <c r="D2223" s="40"/>
      <c r="E2223" s="40"/>
      <c r="F2223" s="40"/>
      <c r="G2223" s="40"/>
      <c r="H2223" s="40"/>
      <c r="I2223" s="40"/>
      <c r="J2223" s="40"/>
    </row>
    <row r="2224" spans="1:10" x14ac:dyDescent="0.25">
      <c r="A2224" s="40"/>
      <c r="B2224" s="40"/>
      <c r="C2224" s="40"/>
      <c r="D2224" s="40"/>
      <c r="E2224" s="40"/>
      <c r="F2224" s="40"/>
      <c r="G2224" s="40"/>
      <c r="H2224" s="40"/>
      <c r="I2224" s="40"/>
      <c r="J2224" s="40"/>
    </row>
    <row r="2225" spans="1:10" x14ac:dyDescent="0.25">
      <c r="A2225" s="40"/>
      <c r="B2225" s="40"/>
      <c r="C2225" s="40"/>
      <c r="D2225" s="40"/>
      <c r="E2225" s="40"/>
      <c r="F2225" s="40"/>
      <c r="G2225" s="40"/>
      <c r="H2225" s="40"/>
      <c r="I2225" s="40"/>
      <c r="J2225" s="40"/>
    </row>
    <row r="2226" spans="1:10" x14ac:dyDescent="0.25">
      <c r="A2226" s="40"/>
      <c r="B2226" s="40"/>
      <c r="C2226" s="40"/>
      <c r="D2226" s="40"/>
      <c r="E2226" s="40"/>
      <c r="F2226" s="40"/>
      <c r="G2226" s="40"/>
      <c r="H2226" s="40"/>
      <c r="I2226" s="40"/>
      <c r="J2226" s="40"/>
    </row>
    <row r="2227" spans="1:10" x14ac:dyDescent="0.25">
      <c r="A2227" s="40"/>
      <c r="B2227" s="40"/>
      <c r="C2227" s="40"/>
      <c r="D2227" s="40"/>
      <c r="E2227" s="40"/>
      <c r="F2227" s="40"/>
      <c r="G2227" s="40"/>
      <c r="H2227" s="40"/>
      <c r="I2227" s="40"/>
      <c r="J2227" s="40"/>
    </row>
    <row r="2228" spans="1:10" x14ac:dyDescent="0.25">
      <c r="A2228" s="40"/>
      <c r="B2228" s="40"/>
      <c r="C2228" s="40"/>
      <c r="D2228" s="40"/>
      <c r="E2228" s="40"/>
      <c r="F2228" s="40"/>
      <c r="G2228" s="40"/>
      <c r="H2228" s="40"/>
      <c r="I2228" s="40"/>
      <c r="J2228" s="40"/>
    </row>
    <row r="2229" spans="1:10" x14ac:dyDescent="0.25">
      <c r="A2229" s="40"/>
      <c r="B2229" s="40"/>
      <c r="C2229" s="40"/>
      <c r="D2229" s="40"/>
      <c r="E2229" s="40"/>
      <c r="F2229" s="40"/>
      <c r="G2229" s="40"/>
      <c r="H2229" s="40"/>
      <c r="I2229" s="40"/>
      <c r="J2229" s="40"/>
    </row>
    <row r="2230" spans="1:10" x14ac:dyDescent="0.25">
      <c r="A2230" s="40"/>
      <c r="B2230" s="40"/>
      <c r="C2230" s="40"/>
      <c r="D2230" s="40"/>
      <c r="E2230" s="40"/>
      <c r="F2230" s="40"/>
      <c r="G2230" s="40"/>
      <c r="H2230" s="40"/>
      <c r="I2230" s="40"/>
      <c r="J2230" s="40"/>
    </row>
    <row r="2231" spans="1:10" x14ac:dyDescent="0.25">
      <c r="A2231" s="40"/>
      <c r="B2231" s="40"/>
      <c r="C2231" s="40"/>
      <c r="D2231" s="40"/>
      <c r="E2231" s="40"/>
      <c r="F2231" s="40"/>
      <c r="G2231" s="40"/>
      <c r="H2231" s="40"/>
      <c r="I2231" s="40"/>
      <c r="J2231" s="40"/>
    </row>
    <row r="2232" spans="1:10" x14ac:dyDescent="0.25">
      <c r="A2232" s="40"/>
      <c r="B2232" s="40"/>
      <c r="C2232" s="40"/>
      <c r="D2232" s="40"/>
      <c r="E2232" s="40"/>
      <c r="F2232" s="40"/>
      <c r="G2232" s="40"/>
      <c r="H2232" s="40"/>
      <c r="I2232" s="40"/>
      <c r="J2232" s="40"/>
    </row>
    <row r="2233" spans="1:10" x14ac:dyDescent="0.25">
      <c r="A2233" s="40"/>
      <c r="B2233" s="40"/>
      <c r="C2233" s="40"/>
      <c r="D2233" s="40"/>
      <c r="E2233" s="40"/>
      <c r="F2233" s="40"/>
      <c r="G2233" s="40"/>
      <c r="H2233" s="40"/>
      <c r="I2233" s="40"/>
      <c r="J2233" s="40"/>
    </row>
    <row r="2234" spans="1:10" x14ac:dyDescent="0.25">
      <c r="A2234" s="40"/>
      <c r="B2234" s="40"/>
      <c r="C2234" s="40"/>
      <c r="D2234" s="40"/>
      <c r="E2234" s="40"/>
      <c r="F2234" s="40"/>
      <c r="G2234" s="40"/>
      <c r="H2234" s="40"/>
      <c r="I2234" s="40"/>
      <c r="J2234" s="40"/>
    </row>
    <row r="2235" spans="1:10" x14ac:dyDescent="0.25">
      <c r="A2235" s="40"/>
      <c r="B2235" s="40"/>
      <c r="C2235" s="40"/>
      <c r="D2235" s="40"/>
      <c r="E2235" s="40"/>
      <c r="F2235" s="40"/>
      <c r="G2235" s="40"/>
      <c r="H2235" s="40"/>
      <c r="I2235" s="40"/>
      <c r="J2235" s="40"/>
    </row>
    <row r="2236" spans="1:10" x14ac:dyDescent="0.25">
      <c r="A2236" s="40"/>
      <c r="B2236" s="40"/>
      <c r="C2236" s="40"/>
      <c r="D2236" s="40"/>
      <c r="E2236" s="40"/>
      <c r="F2236" s="40"/>
      <c r="G2236" s="40"/>
      <c r="H2236" s="40"/>
      <c r="I2236" s="40"/>
      <c r="J2236" s="40"/>
    </row>
    <row r="2237" spans="1:10" x14ac:dyDescent="0.25">
      <c r="A2237" s="40"/>
      <c r="B2237" s="40"/>
      <c r="C2237" s="40"/>
      <c r="D2237" s="40"/>
      <c r="E2237" s="40"/>
      <c r="F2237" s="40"/>
      <c r="G2237" s="40"/>
      <c r="H2237" s="40"/>
      <c r="I2237" s="40"/>
      <c r="J2237" s="40"/>
    </row>
    <row r="2238" spans="1:10" x14ac:dyDescent="0.25">
      <c r="A2238" s="40"/>
      <c r="B2238" s="40"/>
      <c r="C2238" s="40"/>
      <c r="D2238" s="40"/>
      <c r="E2238" s="40"/>
      <c r="F2238" s="40"/>
      <c r="G2238" s="40"/>
      <c r="H2238" s="40"/>
      <c r="I2238" s="40"/>
      <c r="J2238" s="40"/>
    </row>
    <row r="2239" spans="1:10" x14ac:dyDescent="0.25">
      <c r="A2239" s="40"/>
      <c r="B2239" s="40"/>
      <c r="C2239" s="40"/>
      <c r="D2239" s="40"/>
      <c r="E2239" s="40"/>
      <c r="F2239" s="40"/>
      <c r="G2239" s="40"/>
      <c r="H2239" s="40"/>
      <c r="I2239" s="40"/>
      <c r="J2239" s="40"/>
    </row>
    <row r="2240" spans="1:10" x14ac:dyDescent="0.25">
      <c r="A2240" s="40"/>
      <c r="B2240" s="40"/>
      <c r="C2240" s="40"/>
      <c r="D2240" s="40"/>
      <c r="E2240" s="40"/>
      <c r="F2240" s="40"/>
      <c r="G2240" s="40"/>
      <c r="H2240" s="40"/>
      <c r="I2240" s="40"/>
      <c r="J2240" s="40"/>
    </row>
    <row r="2241" spans="1:10" x14ac:dyDescent="0.25">
      <c r="A2241" s="40"/>
      <c r="B2241" s="40"/>
      <c r="C2241" s="40"/>
      <c r="D2241" s="40"/>
      <c r="E2241" s="40"/>
      <c r="F2241" s="40"/>
      <c r="G2241" s="40"/>
      <c r="H2241" s="40"/>
      <c r="I2241" s="40"/>
      <c r="J2241" s="40"/>
    </row>
    <row r="2242" spans="1:10" x14ac:dyDescent="0.25">
      <c r="A2242" s="40"/>
      <c r="B2242" s="40"/>
      <c r="C2242" s="40"/>
      <c r="D2242" s="40"/>
      <c r="E2242" s="40"/>
      <c r="F2242" s="40"/>
      <c r="G2242" s="40"/>
      <c r="H2242" s="40"/>
      <c r="I2242" s="40"/>
      <c r="J2242" s="40"/>
    </row>
    <row r="2243" spans="1:10" x14ac:dyDescent="0.25">
      <c r="A2243" s="40"/>
      <c r="B2243" s="40"/>
      <c r="C2243" s="40"/>
      <c r="D2243" s="40"/>
      <c r="E2243" s="40"/>
      <c r="F2243" s="40"/>
      <c r="G2243" s="40"/>
      <c r="H2243" s="40"/>
      <c r="I2243" s="40"/>
      <c r="J2243" s="40"/>
    </row>
    <row r="2244" spans="1:10" x14ac:dyDescent="0.25">
      <c r="A2244" s="40"/>
      <c r="B2244" s="40"/>
      <c r="C2244" s="40"/>
      <c r="D2244" s="40"/>
      <c r="E2244" s="40"/>
      <c r="F2244" s="40"/>
      <c r="G2244" s="40"/>
      <c r="H2244" s="40"/>
      <c r="I2244" s="40"/>
      <c r="J2244" s="40"/>
    </row>
    <row r="2245" spans="1:10" x14ac:dyDescent="0.25">
      <c r="A2245" s="40"/>
      <c r="B2245" s="40"/>
      <c r="C2245" s="40"/>
      <c r="D2245" s="40"/>
      <c r="E2245" s="40"/>
      <c r="F2245" s="40"/>
      <c r="G2245" s="40"/>
      <c r="H2245" s="40"/>
      <c r="I2245" s="40"/>
      <c r="J2245" s="40"/>
    </row>
    <row r="2246" spans="1:10" x14ac:dyDescent="0.25">
      <c r="A2246" s="40"/>
      <c r="B2246" s="40"/>
      <c r="C2246" s="40"/>
      <c r="D2246" s="40"/>
      <c r="E2246" s="40"/>
      <c r="F2246" s="40"/>
      <c r="G2246" s="40"/>
      <c r="H2246" s="40"/>
      <c r="I2246" s="40"/>
      <c r="J2246" s="40"/>
    </row>
    <row r="2247" spans="1:10" x14ac:dyDescent="0.25">
      <c r="A2247" s="40"/>
      <c r="B2247" s="40"/>
      <c r="C2247" s="40"/>
      <c r="D2247" s="40"/>
      <c r="E2247" s="40"/>
      <c r="F2247" s="40"/>
      <c r="G2247" s="40"/>
      <c r="H2247" s="40"/>
      <c r="I2247" s="40"/>
      <c r="J2247" s="40"/>
    </row>
    <row r="2248" spans="1:10" x14ac:dyDescent="0.25">
      <c r="A2248" s="40"/>
      <c r="B2248" s="40"/>
      <c r="C2248" s="40"/>
      <c r="D2248" s="40"/>
      <c r="E2248" s="40"/>
      <c r="F2248" s="40"/>
      <c r="G2248" s="40"/>
      <c r="H2248" s="40"/>
      <c r="I2248" s="40"/>
      <c r="J2248" s="40"/>
    </row>
    <row r="2249" spans="1:10" x14ac:dyDescent="0.25">
      <c r="A2249" s="40"/>
      <c r="B2249" s="40"/>
      <c r="C2249" s="40"/>
      <c r="D2249" s="40"/>
      <c r="E2249" s="40"/>
      <c r="F2249" s="40"/>
      <c r="G2249" s="40"/>
      <c r="H2249" s="40"/>
      <c r="I2249" s="40"/>
      <c r="J2249" s="40"/>
    </row>
    <row r="2250" spans="1:10" x14ac:dyDescent="0.25">
      <c r="A2250" s="40"/>
      <c r="B2250" s="40"/>
      <c r="C2250" s="40"/>
      <c r="D2250" s="40"/>
      <c r="E2250" s="40"/>
      <c r="F2250" s="40"/>
      <c r="G2250" s="40"/>
      <c r="H2250" s="40"/>
      <c r="I2250" s="40"/>
      <c r="J2250" s="40"/>
    </row>
    <row r="2251" spans="1:10" x14ac:dyDescent="0.25">
      <c r="A2251" s="40"/>
      <c r="B2251" s="40"/>
      <c r="C2251" s="40"/>
      <c r="D2251" s="40"/>
      <c r="E2251" s="40"/>
      <c r="F2251" s="40"/>
      <c r="G2251" s="40"/>
      <c r="H2251" s="40"/>
      <c r="I2251" s="40"/>
      <c r="J2251" s="40"/>
    </row>
    <row r="2252" spans="1:10" x14ac:dyDescent="0.25">
      <c r="A2252" s="40"/>
      <c r="B2252" s="40"/>
      <c r="C2252" s="40"/>
      <c r="D2252" s="40"/>
      <c r="E2252" s="40"/>
      <c r="F2252" s="40"/>
      <c r="G2252" s="40"/>
      <c r="H2252" s="40"/>
      <c r="I2252" s="40"/>
      <c r="J2252" s="40"/>
    </row>
    <row r="2253" spans="1:10" x14ac:dyDescent="0.25">
      <c r="A2253" s="40"/>
      <c r="B2253" s="40"/>
      <c r="C2253" s="40"/>
      <c r="D2253" s="40"/>
      <c r="E2253" s="40"/>
      <c r="F2253" s="40"/>
      <c r="G2253" s="40"/>
      <c r="H2253" s="40"/>
      <c r="I2253" s="40"/>
      <c r="J2253" s="40"/>
    </row>
    <row r="2254" spans="1:10" x14ac:dyDescent="0.25">
      <c r="A2254" s="40"/>
      <c r="B2254" s="40"/>
      <c r="C2254" s="40"/>
      <c r="D2254" s="40"/>
      <c r="E2254" s="40"/>
      <c r="F2254" s="40"/>
      <c r="G2254" s="40"/>
      <c r="H2254" s="40"/>
      <c r="I2254" s="40"/>
      <c r="J2254" s="40"/>
    </row>
    <row r="2255" spans="1:10" x14ac:dyDescent="0.25">
      <c r="A2255" s="40"/>
      <c r="B2255" s="40"/>
      <c r="C2255" s="40"/>
      <c r="D2255" s="40"/>
      <c r="E2255" s="40"/>
      <c r="F2255" s="40"/>
      <c r="G2255" s="40"/>
      <c r="H2255" s="40"/>
      <c r="I2255" s="40"/>
      <c r="J2255" s="40"/>
    </row>
    <row r="2256" spans="1:10" x14ac:dyDescent="0.25">
      <c r="A2256" s="40"/>
      <c r="B2256" s="40"/>
      <c r="C2256" s="40"/>
      <c r="D2256" s="40"/>
      <c r="E2256" s="40"/>
      <c r="F2256" s="40"/>
      <c r="G2256" s="40"/>
      <c r="H2256" s="40"/>
      <c r="I2256" s="40"/>
      <c r="J2256" s="40"/>
    </row>
    <row r="2257" spans="1:10" x14ac:dyDescent="0.25">
      <c r="A2257" s="40"/>
      <c r="B2257" s="40"/>
      <c r="C2257" s="40"/>
      <c r="D2257" s="40"/>
      <c r="E2257" s="40"/>
      <c r="F2257" s="40"/>
      <c r="G2257" s="40"/>
      <c r="H2257" s="40"/>
      <c r="I2257" s="40"/>
      <c r="J2257" s="40"/>
    </row>
    <row r="2258" spans="1:10" x14ac:dyDescent="0.25">
      <c r="A2258" s="40"/>
      <c r="B2258" s="40"/>
      <c r="C2258" s="40"/>
      <c r="D2258" s="40"/>
      <c r="E2258" s="40"/>
      <c r="F2258" s="40"/>
      <c r="G2258" s="40"/>
      <c r="H2258" s="40"/>
      <c r="I2258" s="40"/>
      <c r="J2258" s="40"/>
    </row>
    <row r="2259" spans="1:10" x14ac:dyDescent="0.25">
      <c r="A2259" s="40"/>
      <c r="B2259" s="40"/>
      <c r="C2259" s="40"/>
      <c r="D2259" s="40"/>
      <c r="E2259" s="40"/>
      <c r="F2259" s="40"/>
      <c r="G2259" s="40"/>
      <c r="H2259" s="40"/>
      <c r="I2259" s="40"/>
      <c r="J2259" s="40"/>
    </row>
    <row r="2260" spans="1:10" x14ac:dyDescent="0.25">
      <c r="A2260" s="40"/>
      <c r="B2260" s="40"/>
      <c r="C2260" s="40"/>
      <c r="D2260" s="40"/>
      <c r="E2260" s="40"/>
      <c r="F2260" s="40"/>
      <c r="G2260" s="40"/>
      <c r="H2260" s="40"/>
      <c r="I2260" s="40"/>
      <c r="J2260" s="40"/>
    </row>
    <row r="2261" spans="1:10" x14ac:dyDescent="0.25">
      <c r="A2261" s="40"/>
      <c r="B2261" s="40"/>
      <c r="C2261" s="40"/>
      <c r="D2261" s="40"/>
      <c r="E2261" s="40"/>
      <c r="F2261" s="40"/>
      <c r="G2261" s="40"/>
      <c r="H2261" s="40"/>
      <c r="I2261" s="40"/>
      <c r="J2261" s="40"/>
    </row>
    <row r="2262" spans="1:10" x14ac:dyDescent="0.25">
      <c r="A2262" s="40"/>
      <c r="B2262" s="40"/>
      <c r="C2262" s="40"/>
      <c r="D2262" s="40"/>
      <c r="E2262" s="40"/>
      <c r="F2262" s="40"/>
      <c r="G2262" s="40"/>
      <c r="H2262" s="40"/>
      <c r="I2262" s="40"/>
      <c r="J2262" s="40"/>
    </row>
    <row r="2263" spans="1:10" x14ac:dyDescent="0.25">
      <c r="A2263" s="40"/>
      <c r="B2263" s="40"/>
      <c r="C2263" s="40"/>
      <c r="D2263" s="40"/>
      <c r="E2263" s="40"/>
      <c r="F2263" s="40"/>
      <c r="G2263" s="40"/>
      <c r="H2263" s="40"/>
      <c r="I2263" s="40"/>
      <c r="J2263" s="40"/>
    </row>
    <row r="2264" spans="1:10" x14ac:dyDescent="0.25">
      <c r="A2264" s="40"/>
      <c r="B2264" s="40"/>
      <c r="C2264" s="40"/>
      <c r="D2264" s="40"/>
      <c r="E2264" s="40"/>
      <c r="F2264" s="40"/>
      <c r="G2264" s="40"/>
      <c r="H2264" s="40"/>
      <c r="I2264" s="40"/>
      <c r="J2264" s="40"/>
    </row>
    <row r="2265" spans="1:10" x14ac:dyDescent="0.25">
      <c r="A2265" s="40"/>
      <c r="B2265" s="40"/>
      <c r="C2265" s="40"/>
      <c r="D2265" s="40"/>
      <c r="E2265" s="40"/>
      <c r="F2265" s="40"/>
      <c r="G2265" s="40"/>
      <c r="H2265" s="40"/>
      <c r="I2265" s="40"/>
      <c r="J2265" s="40"/>
    </row>
    <row r="2266" spans="1:10" x14ac:dyDescent="0.25">
      <c r="A2266" s="40"/>
      <c r="B2266" s="40"/>
      <c r="C2266" s="40"/>
      <c r="D2266" s="40"/>
      <c r="E2266" s="40"/>
      <c r="F2266" s="40"/>
      <c r="G2266" s="40"/>
      <c r="H2266" s="40"/>
      <c r="I2266" s="40"/>
      <c r="J2266" s="40"/>
    </row>
    <row r="2267" spans="1:10" x14ac:dyDescent="0.25">
      <c r="A2267" s="40"/>
      <c r="B2267" s="40"/>
      <c r="C2267" s="40"/>
      <c r="D2267" s="40"/>
      <c r="E2267" s="40"/>
      <c r="F2267" s="40"/>
      <c r="G2267" s="40"/>
      <c r="H2267" s="40"/>
      <c r="I2267" s="40"/>
      <c r="J2267" s="40"/>
    </row>
    <row r="2268" spans="1:10" x14ac:dyDescent="0.25">
      <c r="A2268" s="40"/>
      <c r="B2268" s="40"/>
      <c r="C2268" s="40"/>
      <c r="D2268" s="40"/>
      <c r="E2268" s="40"/>
      <c r="F2268" s="40"/>
      <c r="G2268" s="40"/>
      <c r="H2268" s="40"/>
      <c r="I2268" s="40"/>
      <c r="J2268" s="40"/>
    </row>
    <row r="2269" spans="1:10" x14ac:dyDescent="0.25">
      <c r="A2269" s="40"/>
      <c r="B2269" s="40"/>
      <c r="C2269" s="40"/>
      <c r="D2269" s="40"/>
      <c r="E2269" s="40"/>
      <c r="F2269" s="40"/>
      <c r="G2269" s="40"/>
      <c r="H2269" s="40"/>
      <c r="I2269" s="40"/>
      <c r="J2269" s="40"/>
    </row>
    <row r="2270" spans="1:10" x14ac:dyDescent="0.25">
      <c r="A2270" s="40"/>
      <c r="B2270" s="40"/>
      <c r="C2270" s="40"/>
      <c r="D2270" s="40"/>
      <c r="E2270" s="40"/>
      <c r="F2270" s="40"/>
      <c r="G2270" s="40"/>
      <c r="H2270" s="40"/>
      <c r="I2270" s="40"/>
      <c r="J2270" s="40"/>
    </row>
    <row r="2271" spans="1:10" x14ac:dyDescent="0.25">
      <c r="A2271" s="40"/>
      <c r="B2271" s="40"/>
      <c r="C2271" s="40"/>
      <c r="D2271" s="40"/>
      <c r="E2271" s="40"/>
      <c r="F2271" s="40"/>
      <c r="G2271" s="40"/>
      <c r="H2271" s="40"/>
      <c r="I2271" s="40"/>
      <c r="J2271" s="40"/>
    </row>
    <row r="2272" spans="1:10" x14ac:dyDescent="0.25">
      <c r="A2272" s="40"/>
      <c r="B2272" s="40"/>
      <c r="C2272" s="40"/>
      <c r="D2272" s="40"/>
      <c r="E2272" s="40"/>
      <c r="F2272" s="40"/>
      <c r="G2272" s="40"/>
      <c r="H2272" s="40"/>
      <c r="I2272" s="40"/>
      <c r="J2272" s="40"/>
    </row>
    <row r="2273" spans="1:10" x14ac:dyDescent="0.25">
      <c r="A2273" s="40"/>
      <c r="B2273" s="40"/>
      <c r="C2273" s="40"/>
      <c r="D2273" s="40"/>
      <c r="E2273" s="40"/>
      <c r="F2273" s="40"/>
      <c r="G2273" s="40"/>
      <c r="H2273" s="40"/>
      <c r="I2273" s="40"/>
      <c r="J2273" s="40"/>
    </row>
    <row r="2274" spans="1:10" x14ac:dyDescent="0.25">
      <c r="A2274" s="40"/>
      <c r="B2274" s="40"/>
      <c r="C2274" s="40"/>
      <c r="D2274" s="40"/>
      <c r="E2274" s="40"/>
      <c r="F2274" s="40"/>
      <c r="G2274" s="40"/>
      <c r="H2274" s="40"/>
      <c r="I2274" s="40"/>
      <c r="J2274" s="40"/>
    </row>
    <row r="2275" spans="1:10" x14ac:dyDescent="0.25">
      <c r="A2275" s="40"/>
      <c r="B2275" s="40"/>
      <c r="C2275" s="40"/>
      <c r="D2275" s="40"/>
      <c r="E2275" s="40"/>
      <c r="F2275" s="40"/>
      <c r="G2275" s="40"/>
      <c r="H2275" s="40"/>
      <c r="I2275" s="40"/>
      <c r="J2275" s="40"/>
    </row>
    <row r="2276" spans="1:10" x14ac:dyDescent="0.25">
      <c r="A2276" s="40"/>
      <c r="B2276" s="40"/>
      <c r="C2276" s="40"/>
      <c r="D2276" s="40"/>
      <c r="E2276" s="40"/>
      <c r="F2276" s="40"/>
      <c r="G2276" s="40"/>
      <c r="H2276" s="40"/>
      <c r="I2276" s="40"/>
      <c r="J2276" s="40"/>
    </row>
    <row r="2277" spans="1:10" x14ac:dyDescent="0.25">
      <c r="A2277" s="40"/>
      <c r="B2277" s="40"/>
      <c r="C2277" s="40"/>
      <c r="D2277" s="40"/>
      <c r="E2277" s="40"/>
      <c r="F2277" s="40"/>
      <c r="G2277" s="40"/>
      <c r="H2277" s="40"/>
      <c r="I2277" s="40"/>
      <c r="J2277" s="40"/>
    </row>
    <row r="2278" spans="1:10" x14ac:dyDescent="0.25">
      <c r="A2278" s="40"/>
      <c r="B2278" s="40"/>
      <c r="C2278" s="40"/>
      <c r="D2278" s="40"/>
      <c r="E2278" s="40"/>
      <c r="F2278" s="40"/>
      <c r="G2278" s="40"/>
      <c r="H2278" s="40"/>
      <c r="I2278" s="40"/>
      <c r="J2278" s="40"/>
    </row>
    <row r="2279" spans="1:10" x14ac:dyDescent="0.25">
      <c r="A2279" s="40"/>
      <c r="B2279" s="40"/>
      <c r="C2279" s="40"/>
      <c r="D2279" s="40"/>
      <c r="E2279" s="40"/>
      <c r="F2279" s="40"/>
      <c r="G2279" s="40"/>
      <c r="H2279" s="40"/>
      <c r="I2279" s="40"/>
      <c r="J2279" s="40"/>
    </row>
    <row r="2280" spans="1:10" x14ac:dyDescent="0.25">
      <c r="A2280" s="40"/>
      <c r="B2280" s="40"/>
      <c r="C2280" s="40"/>
      <c r="D2280" s="40"/>
      <c r="E2280" s="40"/>
      <c r="F2280" s="40"/>
      <c r="G2280" s="40"/>
      <c r="H2280" s="40"/>
      <c r="I2280" s="40"/>
      <c r="J2280" s="40"/>
    </row>
    <row r="2281" spans="1:10" x14ac:dyDescent="0.25">
      <c r="A2281" s="40"/>
      <c r="B2281" s="40"/>
      <c r="C2281" s="40"/>
      <c r="D2281" s="40"/>
      <c r="E2281" s="40"/>
      <c r="F2281" s="40"/>
      <c r="G2281" s="40"/>
      <c r="H2281" s="40"/>
      <c r="I2281" s="40"/>
      <c r="J2281" s="40"/>
    </row>
    <row r="2282" spans="1:10" x14ac:dyDescent="0.25">
      <c r="A2282" s="40"/>
      <c r="B2282" s="40"/>
      <c r="C2282" s="40"/>
      <c r="D2282" s="40"/>
      <c r="E2282" s="40"/>
      <c r="F2282" s="40"/>
      <c r="G2282" s="40"/>
      <c r="H2282" s="40"/>
      <c r="I2282" s="40"/>
      <c r="J2282" s="40"/>
    </row>
    <row r="2283" spans="1:10" x14ac:dyDescent="0.25">
      <c r="A2283" s="40"/>
      <c r="B2283" s="40"/>
      <c r="C2283" s="40"/>
      <c r="D2283" s="40"/>
      <c r="E2283" s="40"/>
      <c r="F2283" s="40"/>
      <c r="G2283" s="40"/>
      <c r="H2283" s="40"/>
      <c r="I2283" s="40"/>
      <c r="J2283" s="40"/>
    </row>
    <row r="2284" spans="1:10" x14ac:dyDescent="0.25">
      <c r="A2284" s="40"/>
      <c r="B2284" s="40"/>
      <c r="C2284" s="40"/>
      <c r="D2284" s="40"/>
      <c r="E2284" s="40"/>
      <c r="F2284" s="40"/>
      <c r="G2284" s="40"/>
      <c r="H2284" s="40"/>
      <c r="I2284" s="40"/>
      <c r="J2284" s="40"/>
    </row>
    <row r="2285" spans="1:10" x14ac:dyDescent="0.25">
      <c r="A2285" s="40"/>
      <c r="B2285" s="40"/>
      <c r="C2285" s="40"/>
      <c r="D2285" s="40"/>
      <c r="E2285" s="40"/>
      <c r="F2285" s="40"/>
      <c r="G2285" s="40"/>
      <c r="H2285" s="40"/>
      <c r="I2285" s="40"/>
      <c r="J2285" s="40"/>
    </row>
    <row r="2286" spans="1:10" x14ac:dyDescent="0.25">
      <c r="A2286" s="40"/>
      <c r="B2286" s="40"/>
      <c r="C2286" s="40"/>
      <c r="D2286" s="40"/>
      <c r="E2286" s="40"/>
      <c r="F2286" s="40"/>
      <c r="G2286" s="40"/>
      <c r="H2286" s="40"/>
      <c r="I2286" s="40"/>
      <c r="J2286" s="40"/>
    </row>
    <row r="2287" spans="1:10" x14ac:dyDescent="0.25">
      <c r="A2287" s="40"/>
      <c r="B2287" s="40"/>
      <c r="C2287" s="40"/>
      <c r="D2287" s="40"/>
      <c r="E2287" s="40"/>
      <c r="F2287" s="40"/>
      <c r="G2287" s="40"/>
      <c r="H2287" s="40"/>
      <c r="I2287" s="40"/>
      <c r="J2287" s="40"/>
    </row>
    <row r="2288" spans="1:10" x14ac:dyDescent="0.25">
      <c r="A2288" s="40"/>
      <c r="B2288" s="40"/>
      <c r="C2288" s="40"/>
      <c r="D2288" s="40"/>
      <c r="E2288" s="40"/>
      <c r="F2288" s="40"/>
      <c r="G2288" s="40"/>
      <c r="H2288" s="40"/>
      <c r="I2288" s="40"/>
      <c r="J2288" s="40"/>
    </row>
    <row r="2289" spans="1:10" x14ac:dyDescent="0.25">
      <c r="A2289" s="40"/>
      <c r="B2289" s="40"/>
      <c r="C2289" s="40"/>
      <c r="D2289" s="40"/>
      <c r="E2289" s="40"/>
      <c r="F2289" s="40"/>
      <c r="G2289" s="40"/>
      <c r="H2289" s="40"/>
      <c r="I2289" s="40"/>
      <c r="J2289" s="40"/>
    </row>
    <row r="2290" spans="1:10" x14ac:dyDescent="0.25">
      <c r="A2290" s="40"/>
      <c r="B2290" s="40"/>
      <c r="C2290" s="40"/>
      <c r="D2290" s="40"/>
      <c r="E2290" s="40"/>
      <c r="F2290" s="40"/>
      <c r="G2290" s="40"/>
      <c r="H2290" s="40"/>
      <c r="I2290" s="40"/>
      <c r="J2290" s="40"/>
    </row>
    <row r="2291" spans="1:10" x14ac:dyDescent="0.25">
      <c r="A2291" s="40"/>
      <c r="B2291" s="40"/>
      <c r="C2291" s="40"/>
      <c r="D2291" s="40"/>
      <c r="E2291" s="40"/>
      <c r="F2291" s="40"/>
      <c r="G2291" s="40"/>
      <c r="H2291" s="40"/>
      <c r="I2291" s="40"/>
      <c r="J2291" s="40"/>
    </row>
    <row r="2292" spans="1:10" x14ac:dyDescent="0.25">
      <c r="A2292" s="40"/>
      <c r="B2292" s="40"/>
      <c r="C2292" s="40"/>
      <c r="D2292" s="40"/>
      <c r="E2292" s="40"/>
      <c r="F2292" s="40"/>
      <c r="G2292" s="40"/>
      <c r="H2292" s="40"/>
      <c r="I2292" s="40"/>
      <c r="J2292" s="40"/>
    </row>
    <row r="2293" spans="1:10" x14ac:dyDescent="0.25">
      <c r="A2293" s="40"/>
      <c r="B2293" s="40"/>
      <c r="C2293" s="40"/>
      <c r="D2293" s="40"/>
      <c r="E2293" s="40"/>
      <c r="F2293" s="40"/>
      <c r="G2293" s="40"/>
      <c r="H2293" s="40"/>
      <c r="I2293" s="40"/>
      <c r="J2293" s="40"/>
    </row>
    <row r="2294" spans="1:10" x14ac:dyDescent="0.25">
      <c r="A2294" s="40"/>
      <c r="B2294" s="40"/>
      <c r="C2294" s="40"/>
      <c r="D2294" s="40"/>
      <c r="E2294" s="40"/>
      <c r="F2294" s="40"/>
      <c r="G2294" s="40"/>
      <c r="H2294" s="40"/>
      <c r="I2294" s="40"/>
      <c r="J2294" s="40"/>
    </row>
    <row r="2295" spans="1:10" x14ac:dyDescent="0.25">
      <c r="A2295" s="40"/>
      <c r="B2295" s="40"/>
      <c r="C2295" s="40"/>
      <c r="D2295" s="40"/>
      <c r="E2295" s="40"/>
      <c r="F2295" s="40"/>
      <c r="G2295" s="40"/>
      <c r="H2295" s="40"/>
      <c r="I2295" s="40"/>
      <c r="J2295" s="40"/>
    </row>
    <row r="2296" spans="1:10" x14ac:dyDescent="0.25">
      <c r="A2296" s="40"/>
      <c r="B2296" s="40"/>
      <c r="C2296" s="40"/>
      <c r="D2296" s="40"/>
      <c r="E2296" s="40"/>
      <c r="F2296" s="40"/>
      <c r="G2296" s="40"/>
      <c r="H2296" s="40"/>
      <c r="I2296" s="40"/>
      <c r="J2296" s="40"/>
    </row>
    <row r="2297" spans="1:10" x14ac:dyDescent="0.25">
      <c r="A2297" s="40"/>
      <c r="B2297" s="40"/>
      <c r="C2297" s="40"/>
      <c r="D2297" s="40"/>
      <c r="E2297" s="40"/>
      <c r="F2297" s="40"/>
      <c r="G2297" s="40"/>
      <c r="H2297" s="40"/>
      <c r="I2297" s="40"/>
      <c r="J2297" s="40"/>
    </row>
    <row r="2298" spans="1:10" x14ac:dyDescent="0.25">
      <c r="A2298" s="40"/>
      <c r="B2298" s="40"/>
      <c r="C2298" s="40"/>
      <c r="D2298" s="40"/>
      <c r="E2298" s="40"/>
      <c r="F2298" s="40"/>
      <c r="G2298" s="40"/>
      <c r="H2298" s="40"/>
      <c r="I2298" s="40"/>
      <c r="J2298" s="40"/>
    </row>
    <row r="2299" spans="1:10" x14ac:dyDescent="0.25">
      <c r="A2299" s="40"/>
      <c r="B2299" s="40"/>
      <c r="C2299" s="40"/>
      <c r="D2299" s="40"/>
      <c r="E2299" s="40"/>
      <c r="F2299" s="40"/>
      <c r="G2299" s="40"/>
      <c r="H2299" s="40"/>
      <c r="I2299" s="40"/>
      <c r="J2299" s="40"/>
    </row>
    <row r="2300" spans="1:10" x14ac:dyDescent="0.25">
      <c r="A2300" s="40"/>
      <c r="B2300" s="40"/>
      <c r="C2300" s="40"/>
      <c r="D2300" s="40"/>
      <c r="E2300" s="40"/>
      <c r="F2300" s="40"/>
      <c r="G2300" s="40"/>
      <c r="H2300" s="40"/>
      <c r="I2300" s="40"/>
      <c r="J2300" s="40"/>
    </row>
    <row r="2301" spans="1:10" x14ac:dyDescent="0.25">
      <c r="A2301" s="40"/>
      <c r="B2301" s="40"/>
      <c r="C2301" s="40"/>
      <c r="D2301" s="40"/>
      <c r="E2301" s="40"/>
      <c r="F2301" s="40"/>
      <c r="G2301" s="40"/>
      <c r="H2301" s="40"/>
      <c r="I2301" s="40"/>
      <c r="J2301" s="40"/>
    </row>
    <row r="2302" spans="1:10" x14ac:dyDescent="0.25">
      <c r="A2302" s="40"/>
      <c r="B2302" s="40"/>
      <c r="C2302" s="40"/>
      <c r="D2302" s="40"/>
      <c r="E2302" s="40"/>
      <c r="F2302" s="40"/>
      <c r="G2302" s="40"/>
      <c r="H2302" s="40"/>
      <c r="I2302" s="40"/>
      <c r="J2302" s="40"/>
    </row>
    <row r="2303" spans="1:10" x14ac:dyDescent="0.25">
      <c r="A2303" s="40"/>
      <c r="B2303" s="40"/>
      <c r="C2303" s="40"/>
      <c r="D2303" s="40"/>
      <c r="E2303" s="40"/>
      <c r="F2303" s="40"/>
      <c r="G2303" s="40"/>
      <c r="H2303" s="40"/>
      <c r="I2303" s="40"/>
      <c r="J2303" s="40"/>
    </row>
    <row r="2304" spans="1:10" x14ac:dyDescent="0.25">
      <c r="A2304" s="40"/>
      <c r="B2304" s="40"/>
      <c r="C2304" s="40"/>
      <c r="D2304" s="40"/>
      <c r="E2304" s="40"/>
      <c r="F2304" s="40"/>
      <c r="G2304" s="40"/>
      <c r="H2304" s="40"/>
      <c r="I2304" s="40"/>
      <c r="J2304" s="40"/>
    </row>
    <row r="2305" spans="1:10" x14ac:dyDescent="0.25">
      <c r="A2305" s="40"/>
      <c r="B2305" s="40"/>
      <c r="C2305" s="40"/>
      <c r="D2305" s="40"/>
      <c r="E2305" s="40"/>
      <c r="F2305" s="40"/>
      <c r="G2305" s="40"/>
      <c r="H2305" s="40"/>
      <c r="I2305" s="40"/>
      <c r="J2305" s="40"/>
    </row>
    <row r="2306" spans="1:10" x14ac:dyDescent="0.25">
      <c r="A2306" s="40"/>
      <c r="B2306" s="40"/>
      <c r="C2306" s="40"/>
      <c r="D2306" s="40"/>
      <c r="E2306" s="40"/>
      <c r="F2306" s="40"/>
      <c r="G2306" s="40"/>
      <c r="H2306" s="40"/>
      <c r="I2306" s="40"/>
      <c r="J2306" s="40"/>
    </row>
    <row r="2307" spans="1:10" x14ac:dyDescent="0.25">
      <c r="A2307" s="40"/>
      <c r="B2307" s="40"/>
      <c r="C2307" s="40"/>
      <c r="D2307" s="40"/>
      <c r="E2307" s="40"/>
      <c r="F2307" s="40"/>
      <c r="G2307" s="40"/>
      <c r="H2307" s="40"/>
      <c r="I2307" s="40"/>
      <c r="J2307" s="40"/>
    </row>
    <row r="2308" spans="1:10" x14ac:dyDescent="0.25">
      <c r="A2308" s="40"/>
      <c r="B2308" s="40"/>
      <c r="C2308" s="40"/>
      <c r="D2308" s="40"/>
      <c r="E2308" s="40"/>
      <c r="F2308" s="40"/>
      <c r="G2308" s="40"/>
      <c r="H2308" s="40"/>
      <c r="I2308" s="40"/>
      <c r="J2308" s="40"/>
    </row>
    <row r="2309" spans="1:10" x14ac:dyDescent="0.25">
      <c r="A2309" s="40"/>
      <c r="B2309" s="40"/>
      <c r="C2309" s="40"/>
      <c r="D2309" s="40"/>
      <c r="E2309" s="40"/>
      <c r="F2309" s="40"/>
      <c r="G2309" s="40"/>
      <c r="H2309" s="40"/>
      <c r="I2309" s="40"/>
      <c r="J2309" s="40"/>
    </row>
    <row r="2310" spans="1:10" x14ac:dyDescent="0.25">
      <c r="A2310" s="40"/>
      <c r="B2310" s="40"/>
      <c r="C2310" s="40"/>
      <c r="D2310" s="40"/>
      <c r="E2310" s="40"/>
      <c r="F2310" s="40"/>
      <c r="G2310" s="40"/>
      <c r="H2310" s="40"/>
      <c r="I2310" s="40"/>
      <c r="J2310" s="40"/>
    </row>
    <row r="2311" spans="1:10" x14ac:dyDescent="0.25">
      <c r="A2311" s="40"/>
      <c r="B2311" s="40"/>
      <c r="C2311" s="40"/>
      <c r="D2311" s="40"/>
      <c r="E2311" s="40"/>
      <c r="F2311" s="40"/>
      <c r="G2311" s="40"/>
      <c r="H2311" s="40"/>
      <c r="I2311" s="40"/>
      <c r="J2311" s="40"/>
    </row>
    <row r="2312" spans="1:10" x14ac:dyDescent="0.25">
      <c r="A2312" s="40"/>
      <c r="B2312" s="40"/>
      <c r="C2312" s="40"/>
      <c r="D2312" s="40"/>
      <c r="E2312" s="40"/>
      <c r="F2312" s="40"/>
      <c r="G2312" s="40"/>
      <c r="H2312" s="40"/>
      <c r="I2312" s="40"/>
      <c r="J2312" s="40"/>
    </row>
    <row r="2313" spans="1:10" x14ac:dyDescent="0.25">
      <c r="A2313" s="40"/>
      <c r="B2313" s="40"/>
      <c r="C2313" s="40"/>
      <c r="D2313" s="40"/>
      <c r="E2313" s="40"/>
      <c r="F2313" s="40"/>
      <c r="G2313" s="40"/>
      <c r="H2313" s="40"/>
      <c r="I2313" s="40"/>
      <c r="J2313" s="40"/>
    </row>
    <row r="2314" spans="1:10" x14ac:dyDescent="0.25">
      <c r="A2314" s="40"/>
      <c r="B2314" s="40"/>
      <c r="C2314" s="40"/>
      <c r="D2314" s="40"/>
      <c r="E2314" s="40"/>
      <c r="F2314" s="40"/>
      <c r="G2314" s="40"/>
      <c r="H2314" s="40"/>
      <c r="I2314" s="40"/>
      <c r="J2314" s="40"/>
    </row>
    <row r="2315" spans="1:10" x14ac:dyDescent="0.25">
      <c r="A2315" s="40"/>
      <c r="B2315" s="40"/>
      <c r="C2315" s="40"/>
      <c r="D2315" s="40"/>
      <c r="E2315" s="40"/>
      <c r="F2315" s="40"/>
      <c r="G2315" s="40"/>
      <c r="H2315" s="40"/>
      <c r="I2315" s="40"/>
      <c r="J2315" s="40"/>
    </row>
    <row r="2316" spans="1:10" x14ac:dyDescent="0.25">
      <c r="A2316" s="40"/>
      <c r="B2316" s="40"/>
      <c r="C2316" s="40"/>
      <c r="D2316" s="40"/>
      <c r="E2316" s="40"/>
      <c r="F2316" s="40"/>
      <c r="G2316" s="40"/>
      <c r="H2316" s="40"/>
      <c r="I2316" s="40"/>
      <c r="J2316" s="40"/>
    </row>
    <row r="2317" spans="1:10" x14ac:dyDescent="0.25">
      <c r="A2317" s="40"/>
      <c r="B2317" s="40"/>
      <c r="C2317" s="40"/>
      <c r="D2317" s="40"/>
      <c r="E2317" s="40"/>
      <c r="F2317" s="40"/>
      <c r="G2317" s="40"/>
      <c r="H2317" s="40"/>
      <c r="I2317" s="40"/>
      <c r="J2317" s="40"/>
    </row>
    <row r="2318" spans="1:10" x14ac:dyDescent="0.25">
      <c r="A2318" s="40"/>
      <c r="B2318" s="40"/>
      <c r="C2318" s="40"/>
      <c r="D2318" s="40"/>
      <c r="E2318" s="40"/>
      <c r="F2318" s="40"/>
      <c r="G2318" s="40"/>
      <c r="H2318" s="40"/>
      <c r="I2318" s="40"/>
      <c r="J2318" s="40"/>
    </row>
    <row r="2319" spans="1:10" x14ac:dyDescent="0.25">
      <c r="A2319" s="40"/>
      <c r="B2319" s="40"/>
      <c r="C2319" s="40"/>
      <c r="D2319" s="40"/>
      <c r="E2319" s="40"/>
      <c r="F2319" s="40"/>
      <c r="G2319" s="40"/>
      <c r="H2319" s="40"/>
      <c r="I2319" s="40"/>
      <c r="J2319" s="40"/>
    </row>
    <row r="2320" spans="1:10" x14ac:dyDescent="0.25">
      <c r="A2320" s="40"/>
      <c r="B2320" s="40"/>
      <c r="C2320" s="40"/>
      <c r="D2320" s="40"/>
      <c r="E2320" s="40"/>
      <c r="F2320" s="40"/>
      <c r="G2320" s="40"/>
      <c r="H2320" s="40"/>
      <c r="I2320" s="40"/>
      <c r="J2320" s="40"/>
    </row>
    <row r="2321" spans="1:10" x14ac:dyDescent="0.25">
      <c r="A2321" s="40"/>
      <c r="B2321" s="40"/>
      <c r="C2321" s="40"/>
      <c r="D2321" s="40"/>
      <c r="E2321" s="40"/>
      <c r="F2321" s="40"/>
      <c r="G2321" s="40"/>
      <c r="H2321" s="40"/>
      <c r="I2321" s="40"/>
      <c r="J2321" s="40"/>
    </row>
    <row r="2322" spans="1:10" x14ac:dyDescent="0.25">
      <c r="A2322" s="40"/>
      <c r="B2322" s="40"/>
      <c r="C2322" s="40"/>
      <c r="D2322" s="40"/>
      <c r="E2322" s="40"/>
      <c r="F2322" s="40"/>
      <c r="G2322" s="40"/>
      <c r="H2322" s="40"/>
      <c r="I2322" s="40"/>
      <c r="J2322" s="40"/>
    </row>
    <row r="2323" spans="1:10" x14ac:dyDescent="0.25">
      <c r="A2323" s="40"/>
      <c r="B2323" s="40"/>
      <c r="C2323" s="40"/>
      <c r="D2323" s="40"/>
      <c r="E2323" s="40"/>
      <c r="F2323" s="40"/>
      <c r="G2323" s="40"/>
      <c r="H2323" s="40"/>
      <c r="I2323" s="40"/>
      <c r="J2323" s="40"/>
    </row>
    <row r="2324" spans="1:10" x14ac:dyDescent="0.25">
      <c r="A2324" s="40"/>
      <c r="B2324" s="40"/>
      <c r="C2324" s="40"/>
      <c r="D2324" s="40"/>
      <c r="E2324" s="40"/>
      <c r="F2324" s="40"/>
      <c r="G2324" s="40"/>
      <c r="H2324" s="40"/>
      <c r="I2324" s="40"/>
      <c r="J2324" s="40"/>
    </row>
    <row r="2325" spans="1:10" x14ac:dyDescent="0.25">
      <c r="A2325" s="40"/>
      <c r="B2325" s="40"/>
      <c r="C2325" s="40"/>
      <c r="D2325" s="40"/>
      <c r="E2325" s="40"/>
      <c r="F2325" s="40"/>
      <c r="G2325" s="40"/>
      <c r="H2325" s="40"/>
      <c r="I2325" s="40"/>
      <c r="J2325" s="40"/>
    </row>
    <row r="2326" spans="1:10" x14ac:dyDescent="0.25">
      <c r="A2326" s="40"/>
      <c r="B2326" s="40"/>
      <c r="C2326" s="40"/>
      <c r="D2326" s="40"/>
      <c r="E2326" s="40"/>
      <c r="F2326" s="40"/>
      <c r="G2326" s="40"/>
      <c r="H2326" s="40"/>
      <c r="I2326" s="40"/>
      <c r="J2326" s="40"/>
    </row>
    <row r="2327" spans="1:10" x14ac:dyDescent="0.25">
      <c r="A2327" s="40"/>
      <c r="B2327" s="40"/>
      <c r="C2327" s="40"/>
      <c r="D2327" s="40"/>
      <c r="E2327" s="40"/>
      <c r="F2327" s="40"/>
      <c r="G2327" s="40"/>
      <c r="H2327" s="40"/>
      <c r="I2327" s="40"/>
      <c r="J2327" s="40"/>
    </row>
    <row r="2328" spans="1:10" x14ac:dyDescent="0.25">
      <c r="A2328" s="40"/>
      <c r="B2328" s="40"/>
      <c r="C2328" s="40"/>
      <c r="D2328" s="40"/>
      <c r="E2328" s="40"/>
      <c r="F2328" s="40"/>
      <c r="G2328" s="40"/>
      <c r="H2328" s="40"/>
      <c r="I2328" s="40"/>
      <c r="J2328" s="40"/>
    </row>
    <row r="2329" spans="1:10" x14ac:dyDescent="0.25">
      <c r="A2329" s="40"/>
      <c r="B2329" s="40"/>
      <c r="C2329" s="40"/>
      <c r="D2329" s="40"/>
      <c r="E2329" s="40"/>
      <c r="F2329" s="40"/>
      <c r="G2329" s="40"/>
      <c r="H2329" s="40"/>
      <c r="I2329" s="40"/>
      <c r="J2329" s="40"/>
    </row>
    <row r="2330" spans="1:10" x14ac:dyDescent="0.25">
      <c r="A2330" s="40"/>
      <c r="B2330" s="40"/>
      <c r="C2330" s="40"/>
      <c r="D2330" s="40"/>
      <c r="E2330" s="40"/>
      <c r="F2330" s="40"/>
      <c r="G2330" s="40"/>
      <c r="H2330" s="40"/>
      <c r="I2330" s="40"/>
      <c r="J2330" s="40"/>
    </row>
    <row r="2331" spans="1:10" x14ac:dyDescent="0.25">
      <c r="A2331" s="40"/>
      <c r="B2331" s="40"/>
      <c r="C2331" s="40"/>
      <c r="D2331" s="40"/>
      <c r="E2331" s="40"/>
      <c r="F2331" s="40"/>
      <c r="G2331" s="40"/>
      <c r="H2331" s="40"/>
      <c r="I2331" s="40"/>
      <c r="J2331" s="40"/>
    </row>
    <row r="2332" spans="1:10" x14ac:dyDescent="0.25">
      <c r="A2332" s="40"/>
      <c r="B2332" s="40"/>
      <c r="C2332" s="40"/>
      <c r="D2332" s="40"/>
      <c r="E2332" s="40"/>
      <c r="F2332" s="40"/>
      <c r="G2332" s="40"/>
      <c r="H2332" s="40"/>
      <c r="I2332" s="40"/>
      <c r="J2332" s="40"/>
    </row>
    <row r="2333" spans="1:10" x14ac:dyDescent="0.25">
      <c r="A2333" s="40"/>
      <c r="B2333" s="40"/>
      <c r="C2333" s="40"/>
      <c r="D2333" s="40"/>
      <c r="E2333" s="40"/>
      <c r="F2333" s="40"/>
      <c r="G2333" s="40"/>
      <c r="H2333" s="40"/>
      <c r="I2333" s="40"/>
      <c r="J2333" s="40"/>
    </row>
    <row r="2334" spans="1:10" x14ac:dyDescent="0.25">
      <c r="A2334" s="40"/>
      <c r="B2334" s="40"/>
      <c r="C2334" s="40"/>
      <c r="D2334" s="40"/>
      <c r="E2334" s="40"/>
      <c r="F2334" s="40"/>
      <c r="G2334" s="40"/>
      <c r="H2334" s="40"/>
      <c r="I2334" s="40"/>
      <c r="J2334" s="40"/>
    </row>
    <row r="2335" spans="1:10" x14ac:dyDescent="0.25">
      <c r="A2335" s="40"/>
      <c r="B2335" s="40"/>
      <c r="C2335" s="40"/>
      <c r="D2335" s="40"/>
      <c r="E2335" s="40"/>
      <c r="F2335" s="40"/>
      <c r="G2335" s="40"/>
      <c r="H2335" s="40"/>
      <c r="I2335" s="40"/>
      <c r="J2335" s="40"/>
    </row>
    <row r="2336" spans="1:10" x14ac:dyDescent="0.25">
      <c r="A2336" s="40"/>
      <c r="B2336" s="40"/>
      <c r="C2336" s="40"/>
      <c r="D2336" s="40"/>
      <c r="E2336" s="40"/>
      <c r="F2336" s="40"/>
      <c r="G2336" s="40"/>
      <c r="H2336" s="40"/>
      <c r="I2336" s="40"/>
      <c r="J2336" s="40"/>
    </row>
    <row r="2337" spans="1:10" x14ac:dyDescent="0.25">
      <c r="A2337" s="40"/>
      <c r="B2337" s="40"/>
      <c r="C2337" s="40"/>
      <c r="D2337" s="40"/>
      <c r="E2337" s="40"/>
      <c r="F2337" s="40"/>
      <c r="G2337" s="40"/>
      <c r="H2337" s="40"/>
      <c r="I2337" s="40"/>
      <c r="J2337" s="40"/>
    </row>
    <row r="2338" spans="1:10" x14ac:dyDescent="0.25">
      <c r="A2338" s="40"/>
      <c r="B2338" s="40"/>
      <c r="C2338" s="40"/>
      <c r="D2338" s="40"/>
      <c r="E2338" s="40"/>
      <c r="F2338" s="40"/>
      <c r="G2338" s="40"/>
      <c r="H2338" s="40"/>
      <c r="I2338" s="40"/>
      <c r="J2338" s="40"/>
    </row>
    <row r="2339" spans="1:10" x14ac:dyDescent="0.25">
      <c r="A2339" s="40"/>
      <c r="B2339" s="40"/>
      <c r="C2339" s="40"/>
      <c r="D2339" s="40"/>
      <c r="E2339" s="40"/>
      <c r="F2339" s="40"/>
      <c r="G2339" s="40"/>
      <c r="H2339" s="40"/>
      <c r="I2339" s="40"/>
      <c r="J2339" s="40"/>
    </row>
    <row r="2340" spans="1:10" x14ac:dyDescent="0.25">
      <c r="A2340" s="40"/>
      <c r="B2340" s="40"/>
      <c r="C2340" s="40"/>
      <c r="D2340" s="40"/>
      <c r="E2340" s="40"/>
      <c r="F2340" s="40"/>
      <c r="G2340" s="40"/>
      <c r="H2340" s="40"/>
      <c r="I2340" s="40"/>
      <c r="J2340" s="40"/>
    </row>
    <row r="2341" spans="1:10" x14ac:dyDescent="0.25">
      <c r="A2341" s="40"/>
      <c r="B2341" s="40"/>
      <c r="C2341" s="40"/>
      <c r="D2341" s="40"/>
      <c r="E2341" s="40"/>
      <c r="F2341" s="40"/>
      <c r="G2341" s="40"/>
      <c r="H2341" s="40"/>
      <c r="I2341" s="40"/>
      <c r="J2341" s="40"/>
    </row>
    <row r="2342" spans="1:10" x14ac:dyDescent="0.25">
      <c r="A2342" s="40"/>
      <c r="B2342" s="40"/>
      <c r="C2342" s="40"/>
      <c r="D2342" s="40"/>
      <c r="E2342" s="40"/>
      <c r="F2342" s="40"/>
      <c r="G2342" s="40"/>
      <c r="H2342" s="40"/>
      <c r="I2342" s="40"/>
      <c r="J2342" s="40"/>
    </row>
    <row r="2343" spans="1:10" x14ac:dyDescent="0.25">
      <c r="A2343" s="40"/>
      <c r="B2343" s="40"/>
      <c r="C2343" s="40"/>
      <c r="D2343" s="40"/>
      <c r="E2343" s="40"/>
      <c r="F2343" s="40"/>
      <c r="G2343" s="40"/>
      <c r="H2343" s="40"/>
      <c r="I2343" s="40"/>
      <c r="J2343" s="40"/>
    </row>
    <row r="2344" spans="1:10" x14ac:dyDescent="0.25">
      <c r="A2344" s="40"/>
      <c r="B2344" s="40"/>
      <c r="C2344" s="40"/>
      <c r="D2344" s="40"/>
      <c r="E2344" s="40"/>
      <c r="F2344" s="40"/>
      <c r="G2344" s="40"/>
      <c r="H2344" s="40"/>
      <c r="I2344" s="40"/>
      <c r="J2344" s="40"/>
    </row>
    <row r="2345" spans="1:10" x14ac:dyDescent="0.25">
      <c r="A2345" s="40"/>
      <c r="B2345" s="40"/>
      <c r="C2345" s="40"/>
      <c r="D2345" s="40"/>
      <c r="E2345" s="40"/>
      <c r="F2345" s="40"/>
      <c r="G2345" s="40"/>
      <c r="H2345" s="40"/>
      <c r="I2345" s="40"/>
      <c r="J2345" s="40"/>
    </row>
    <row r="2346" spans="1:10" x14ac:dyDescent="0.25">
      <c r="A2346" s="40"/>
      <c r="B2346" s="40"/>
      <c r="C2346" s="40"/>
      <c r="D2346" s="40"/>
      <c r="E2346" s="40"/>
      <c r="F2346" s="40"/>
      <c r="G2346" s="40"/>
      <c r="H2346" s="40"/>
      <c r="I2346" s="40"/>
      <c r="J2346" s="40"/>
    </row>
    <row r="2347" spans="1:10" x14ac:dyDescent="0.25">
      <c r="A2347" s="40"/>
      <c r="B2347" s="40"/>
      <c r="C2347" s="40"/>
      <c r="D2347" s="40"/>
      <c r="E2347" s="40"/>
      <c r="F2347" s="40"/>
      <c r="G2347" s="40"/>
      <c r="H2347" s="40"/>
      <c r="I2347" s="40"/>
      <c r="J2347" s="40"/>
    </row>
    <row r="2348" spans="1:10" x14ac:dyDescent="0.25">
      <c r="A2348" s="40"/>
      <c r="B2348" s="40"/>
      <c r="C2348" s="40"/>
      <c r="D2348" s="40"/>
      <c r="E2348" s="40"/>
      <c r="F2348" s="40"/>
      <c r="G2348" s="40"/>
      <c r="H2348" s="40"/>
      <c r="I2348" s="40"/>
      <c r="J2348" s="40"/>
    </row>
    <row r="2349" spans="1:10" x14ac:dyDescent="0.25">
      <c r="A2349" s="40"/>
      <c r="B2349" s="40"/>
      <c r="C2349" s="40"/>
      <c r="D2349" s="40"/>
      <c r="E2349" s="40"/>
      <c r="F2349" s="40"/>
      <c r="G2349" s="40"/>
      <c r="H2349" s="40"/>
      <c r="I2349" s="40"/>
      <c r="J2349" s="40"/>
    </row>
    <row r="2350" spans="1:10" x14ac:dyDescent="0.25">
      <c r="A2350" s="40"/>
      <c r="B2350" s="40"/>
      <c r="C2350" s="40"/>
      <c r="D2350" s="40"/>
      <c r="E2350" s="40"/>
      <c r="F2350" s="40"/>
      <c r="G2350" s="40"/>
      <c r="H2350" s="40"/>
      <c r="I2350" s="40"/>
      <c r="J2350" s="40"/>
    </row>
    <row r="2351" spans="1:10" x14ac:dyDescent="0.25">
      <c r="A2351" s="40"/>
      <c r="B2351" s="40"/>
      <c r="C2351" s="40"/>
      <c r="D2351" s="40"/>
      <c r="E2351" s="40"/>
      <c r="F2351" s="40"/>
      <c r="G2351" s="40"/>
      <c r="H2351" s="40"/>
      <c r="I2351" s="40"/>
      <c r="J2351" s="40"/>
    </row>
    <row r="2352" spans="1:10" x14ac:dyDescent="0.25">
      <c r="A2352" s="40"/>
      <c r="B2352" s="40"/>
      <c r="C2352" s="40"/>
      <c r="D2352" s="40"/>
      <c r="E2352" s="40"/>
      <c r="F2352" s="40"/>
      <c r="G2352" s="40"/>
      <c r="H2352" s="40"/>
      <c r="I2352" s="40"/>
      <c r="J2352" s="40"/>
    </row>
    <row r="2353" spans="1:10" x14ac:dyDescent="0.25">
      <c r="A2353" s="40"/>
      <c r="B2353" s="40"/>
      <c r="C2353" s="40"/>
      <c r="D2353" s="40"/>
      <c r="E2353" s="40"/>
      <c r="F2353" s="40"/>
      <c r="G2353" s="40"/>
      <c r="H2353" s="40"/>
      <c r="I2353" s="40"/>
      <c r="J2353" s="40"/>
    </row>
    <row r="2354" spans="1:10" x14ac:dyDescent="0.25">
      <c r="A2354" s="40"/>
      <c r="B2354" s="40"/>
      <c r="C2354" s="40"/>
      <c r="D2354" s="40"/>
      <c r="E2354" s="40"/>
      <c r="F2354" s="40"/>
      <c r="G2354" s="40"/>
      <c r="H2354" s="40"/>
      <c r="I2354" s="40"/>
      <c r="J2354" s="40"/>
    </row>
    <row r="2355" spans="1:10" x14ac:dyDescent="0.25">
      <c r="A2355" s="40"/>
      <c r="B2355" s="40"/>
      <c r="C2355" s="40"/>
      <c r="D2355" s="40"/>
      <c r="E2355" s="40"/>
      <c r="F2355" s="40"/>
      <c r="G2355" s="40"/>
      <c r="H2355" s="40"/>
      <c r="I2355" s="40"/>
      <c r="J2355" s="40"/>
    </row>
    <row r="2356" spans="1:10" x14ac:dyDescent="0.25">
      <c r="A2356" s="40"/>
      <c r="B2356" s="40"/>
      <c r="C2356" s="40"/>
      <c r="D2356" s="40"/>
      <c r="E2356" s="40"/>
      <c r="F2356" s="40"/>
      <c r="G2356" s="40"/>
      <c r="H2356" s="40"/>
      <c r="I2356" s="40"/>
      <c r="J2356" s="40"/>
    </row>
    <row r="2357" spans="1:10" x14ac:dyDescent="0.25">
      <c r="A2357" s="40"/>
      <c r="B2357" s="40"/>
      <c r="C2357" s="40"/>
      <c r="D2357" s="40"/>
      <c r="E2357" s="40"/>
      <c r="F2357" s="40"/>
      <c r="G2357" s="40"/>
      <c r="H2357" s="40"/>
      <c r="I2357" s="40"/>
      <c r="J2357" s="40"/>
    </row>
    <row r="2358" spans="1:10" x14ac:dyDescent="0.25">
      <c r="A2358" s="40"/>
      <c r="B2358" s="40"/>
      <c r="C2358" s="40"/>
      <c r="D2358" s="40"/>
      <c r="E2358" s="40"/>
      <c r="F2358" s="40"/>
      <c r="G2358" s="40"/>
      <c r="H2358" s="40"/>
      <c r="I2358" s="40"/>
      <c r="J2358" s="40"/>
    </row>
    <row r="2359" spans="1:10" x14ac:dyDescent="0.25">
      <c r="A2359" s="40"/>
      <c r="B2359" s="40"/>
      <c r="C2359" s="40"/>
      <c r="D2359" s="40"/>
      <c r="E2359" s="40"/>
      <c r="F2359" s="40"/>
      <c r="G2359" s="40"/>
      <c r="H2359" s="40"/>
      <c r="I2359" s="40"/>
      <c r="J2359" s="40"/>
    </row>
    <row r="2360" spans="1:10" x14ac:dyDescent="0.25">
      <c r="A2360" s="40"/>
      <c r="B2360" s="40"/>
      <c r="C2360" s="40"/>
      <c r="D2360" s="40"/>
      <c r="E2360" s="40"/>
      <c r="F2360" s="40"/>
      <c r="G2360" s="40"/>
      <c r="H2360" s="40"/>
      <c r="I2360" s="40"/>
      <c r="J2360" s="40"/>
    </row>
    <row r="2361" spans="1:10" x14ac:dyDescent="0.25">
      <c r="A2361" s="40"/>
      <c r="B2361" s="40"/>
      <c r="C2361" s="40"/>
      <c r="D2361" s="40"/>
      <c r="E2361" s="40"/>
      <c r="F2361" s="40"/>
      <c r="G2361" s="40"/>
      <c r="H2361" s="40"/>
      <c r="I2361" s="40"/>
      <c r="J2361" s="40"/>
    </row>
    <row r="2362" spans="1:10" x14ac:dyDescent="0.25">
      <c r="A2362" s="40"/>
      <c r="B2362" s="40"/>
      <c r="C2362" s="40"/>
      <c r="D2362" s="40"/>
      <c r="E2362" s="40"/>
      <c r="F2362" s="40"/>
      <c r="G2362" s="40"/>
      <c r="H2362" s="40"/>
      <c r="I2362" s="40"/>
      <c r="J2362" s="40"/>
    </row>
    <row r="2363" spans="1:10" x14ac:dyDescent="0.25">
      <c r="A2363" s="40"/>
      <c r="B2363" s="40"/>
      <c r="C2363" s="40"/>
      <c r="D2363" s="40"/>
      <c r="E2363" s="40"/>
      <c r="F2363" s="40"/>
      <c r="G2363" s="40"/>
      <c r="H2363" s="40"/>
      <c r="I2363" s="40"/>
      <c r="J2363" s="40"/>
    </row>
    <row r="2364" spans="1:10" x14ac:dyDescent="0.25">
      <c r="A2364" s="40"/>
      <c r="B2364" s="40"/>
      <c r="C2364" s="40"/>
      <c r="D2364" s="40"/>
      <c r="E2364" s="40"/>
      <c r="F2364" s="40"/>
      <c r="G2364" s="40"/>
      <c r="H2364" s="40"/>
      <c r="I2364" s="40"/>
      <c r="J2364" s="40"/>
    </row>
    <row r="2365" spans="1:10" x14ac:dyDescent="0.25">
      <c r="A2365" s="40"/>
      <c r="B2365" s="40"/>
      <c r="C2365" s="40"/>
      <c r="D2365" s="40"/>
      <c r="E2365" s="40"/>
      <c r="F2365" s="40"/>
      <c r="G2365" s="40"/>
      <c r="H2365" s="40"/>
      <c r="I2365" s="40"/>
      <c r="J2365" s="40"/>
    </row>
    <row r="2366" spans="1:10" x14ac:dyDescent="0.25">
      <c r="A2366" s="40"/>
      <c r="B2366" s="40"/>
      <c r="C2366" s="40"/>
      <c r="D2366" s="40"/>
      <c r="E2366" s="40"/>
      <c r="F2366" s="40"/>
      <c r="G2366" s="40"/>
      <c r="H2366" s="40"/>
      <c r="I2366" s="40"/>
      <c r="J2366" s="40"/>
    </row>
    <row r="2367" spans="1:10" x14ac:dyDescent="0.25">
      <c r="A2367" s="40"/>
      <c r="B2367" s="40"/>
      <c r="C2367" s="40"/>
      <c r="D2367" s="40"/>
      <c r="E2367" s="40"/>
      <c r="F2367" s="40"/>
      <c r="G2367" s="40"/>
      <c r="H2367" s="40"/>
      <c r="I2367" s="40"/>
      <c r="J2367" s="40"/>
    </row>
    <row r="2368" spans="1:10" x14ac:dyDescent="0.25">
      <c r="A2368" s="40"/>
      <c r="B2368" s="40"/>
      <c r="C2368" s="40"/>
      <c r="D2368" s="40"/>
      <c r="E2368" s="40"/>
      <c r="F2368" s="40"/>
      <c r="G2368" s="40"/>
      <c r="H2368" s="40"/>
      <c r="I2368" s="40"/>
      <c r="J2368" s="40"/>
    </row>
    <row r="2369" spans="1:10" x14ac:dyDescent="0.25">
      <c r="A2369" s="40"/>
      <c r="B2369" s="40"/>
      <c r="C2369" s="40"/>
      <c r="D2369" s="40"/>
      <c r="E2369" s="40"/>
      <c r="F2369" s="40"/>
      <c r="G2369" s="40"/>
      <c r="H2369" s="40"/>
      <c r="I2369" s="40"/>
      <c r="J2369" s="40"/>
    </row>
    <row r="2370" spans="1:10" x14ac:dyDescent="0.25">
      <c r="A2370" s="40"/>
      <c r="B2370" s="40"/>
      <c r="C2370" s="40"/>
      <c r="D2370" s="40"/>
      <c r="E2370" s="40"/>
      <c r="F2370" s="40"/>
      <c r="G2370" s="40"/>
      <c r="H2370" s="40"/>
      <c r="I2370" s="40"/>
      <c r="J2370" s="40"/>
    </row>
    <row r="2371" spans="1:10" x14ac:dyDescent="0.25">
      <c r="A2371" s="40"/>
      <c r="B2371" s="40"/>
      <c r="C2371" s="40"/>
      <c r="D2371" s="40"/>
      <c r="E2371" s="40"/>
      <c r="F2371" s="40"/>
      <c r="G2371" s="40"/>
      <c r="H2371" s="40"/>
      <c r="I2371" s="40"/>
      <c r="J2371" s="40"/>
    </row>
    <row r="2372" spans="1:10" x14ac:dyDescent="0.25">
      <c r="A2372" s="40"/>
      <c r="B2372" s="40"/>
      <c r="C2372" s="40"/>
      <c r="D2372" s="40"/>
      <c r="E2372" s="40"/>
      <c r="F2372" s="40"/>
      <c r="G2372" s="40"/>
      <c r="H2372" s="40"/>
      <c r="I2372" s="40"/>
      <c r="J2372" s="40"/>
    </row>
    <row r="2373" spans="1:10" x14ac:dyDescent="0.25">
      <c r="A2373" s="40"/>
      <c r="B2373" s="40"/>
      <c r="C2373" s="40"/>
      <c r="D2373" s="40"/>
      <c r="E2373" s="40"/>
      <c r="F2373" s="40"/>
      <c r="G2373" s="40"/>
      <c r="H2373" s="40"/>
      <c r="I2373" s="40"/>
      <c r="J2373" s="40"/>
    </row>
    <row r="2374" spans="1:10" x14ac:dyDescent="0.25">
      <c r="A2374" s="40"/>
      <c r="B2374" s="40"/>
      <c r="C2374" s="40"/>
      <c r="D2374" s="40"/>
      <c r="E2374" s="40"/>
      <c r="F2374" s="40"/>
      <c r="G2374" s="40"/>
      <c r="H2374" s="40"/>
      <c r="I2374" s="40"/>
      <c r="J2374" s="40"/>
    </row>
    <row r="2375" spans="1:10" x14ac:dyDescent="0.25">
      <c r="A2375" s="40"/>
      <c r="B2375" s="40"/>
      <c r="C2375" s="40"/>
      <c r="D2375" s="40"/>
      <c r="E2375" s="40"/>
      <c r="F2375" s="40"/>
      <c r="G2375" s="40"/>
      <c r="H2375" s="40"/>
      <c r="I2375" s="40"/>
      <c r="J2375" s="40"/>
    </row>
    <row r="2376" spans="1:10" x14ac:dyDescent="0.25">
      <c r="A2376" s="40"/>
      <c r="B2376" s="40"/>
      <c r="C2376" s="40"/>
      <c r="D2376" s="40"/>
      <c r="E2376" s="40"/>
      <c r="F2376" s="40"/>
      <c r="G2376" s="40"/>
      <c r="H2376" s="40"/>
      <c r="I2376" s="40"/>
      <c r="J2376" s="40"/>
    </row>
    <row r="2377" spans="1:10" x14ac:dyDescent="0.25">
      <c r="A2377" s="40"/>
      <c r="B2377" s="40"/>
      <c r="C2377" s="40"/>
      <c r="D2377" s="40"/>
      <c r="E2377" s="40"/>
      <c r="F2377" s="40"/>
      <c r="G2377" s="40"/>
      <c r="H2377" s="40"/>
      <c r="I2377" s="40"/>
      <c r="J2377" s="40"/>
    </row>
    <row r="2378" spans="1:10" x14ac:dyDescent="0.25">
      <c r="A2378" s="40"/>
      <c r="B2378" s="40"/>
      <c r="C2378" s="40"/>
      <c r="D2378" s="40"/>
      <c r="E2378" s="40"/>
      <c r="F2378" s="40"/>
      <c r="G2378" s="40"/>
      <c r="H2378" s="40"/>
      <c r="I2378" s="40"/>
      <c r="J2378" s="40"/>
    </row>
    <row r="2379" spans="1:10" x14ac:dyDescent="0.25">
      <c r="A2379" s="40"/>
      <c r="B2379" s="40"/>
      <c r="C2379" s="40"/>
      <c r="D2379" s="40"/>
      <c r="E2379" s="40"/>
      <c r="F2379" s="40"/>
      <c r="G2379" s="40"/>
      <c r="H2379" s="40"/>
      <c r="I2379" s="40"/>
      <c r="J2379" s="40"/>
    </row>
    <row r="2380" spans="1:10" x14ac:dyDescent="0.25">
      <c r="A2380" s="40"/>
      <c r="B2380" s="40"/>
      <c r="C2380" s="40"/>
      <c r="D2380" s="40"/>
      <c r="E2380" s="40"/>
      <c r="F2380" s="40"/>
      <c r="G2380" s="40"/>
      <c r="H2380" s="40"/>
      <c r="I2380" s="40"/>
      <c r="J2380" s="40"/>
    </row>
    <row r="2381" spans="1:10" x14ac:dyDescent="0.25">
      <c r="A2381" s="40"/>
      <c r="B2381" s="40"/>
      <c r="C2381" s="40"/>
      <c r="D2381" s="40"/>
      <c r="E2381" s="40"/>
      <c r="F2381" s="40"/>
      <c r="G2381" s="40"/>
      <c r="H2381" s="40"/>
      <c r="I2381" s="40"/>
      <c r="J2381" s="40"/>
    </row>
    <row r="2382" spans="1:10" x14ac:dyDescent="0.25">
      <c r="A2382" s="40"/>
      <c r="B2382" s="40"/>
      <c r="C2382" s="40"/>
      <c r="D2382" s="40"/>
      <c r="E2382" s="40"/>
      <c r="F2382" s="40"/>
      <c r="G2382" s="40"/>
      <c r="H2382" s="40"/>
      <c r="I2382" s="40"/>
      <c r="J2382" s="40"/>
    </row>
    <row r="2383" spans="1:10" x14ac:dyDescent="0.25">
      <c r="A2383" s="40"/>
      <c r="B2383" s="40"/>
      <c r="C2383" s="40"/>
      <c r="D2383" s="40"/>
      <c r="E2383" s="40"/>
      <c r="F2383" s="40"/>
      <c r="G2383" s="40"/>
      <c r="H2383" s="40"/>
      <c r="I2383" s="40"/>
      <c r="J2383" s="40"/>
    </row>
    <row r="2384" spans="1:10" x14ac:dyDescent="0.25">
      <c r="A2384" s="40"/>
      <c r="B2384" s="40"/>
      <c r="C2384" s="40"/>
      <c r="D2384" s="40"/>
      <c r="E2384" s="40"/>
      <c r="F2384" s="40"/>
      <c r="G2384" s="40"/>
      <c r="H2384" s="40"/>
      <c r="I2384" s="40"/>
      <c r="J2384" s="40"/>
    </row>
    <row r="2385" spans="1:10" x14ac:dyDescent="0.25">
      <c r="A2385" s="40"/>
      <c r="B2385" s="40"/>
      <c r="C2385" s="40"/>
      <c r="D2385" s="40"/>
      <c r="E2385" s="40"/>
      <c r="F2385" s="40"/>
      <c r="G2385" s="40"/>
      <c r="H2385" s="40"/>
      <c r="I2385" s="40"/>
      <c r="J2385" s="40"/>
    </row>
    <row r="2386" spans="1:10" x14ac:dyDescent="0.25">
      <c r="A2386" s="40"/>
      <c r="B2386" s="40"/>
      <c r="C2386" s="40"/>
      <c r="D2386" s="40"/>
      <c r="E2386" s="40"/>
      <c r="F2386" s="40"/>
      <c r="G2386" s="40"/>
      <c r="H2386" s="40"/>
      <c r="I2386" s="40"/>
      <c r="J2386" s="40"/>
    </row>
    <row r="2387" spans="1:10" x14ac:dyDescent="0.25">
      <c r="A2387" s="40"/>
      <c r="B2387" s="40"/>
      <c r="C2387" s="40"/>
      <c r="D2387" s="40"/>
      <c r="E2387" s="40"/>
      <c r="F2387" s="40"/>
      <c r="G2387" s="40"/>
      <c r="H2387" s="40"/>
      <c r="I2387" s="40"/>
      <c r="J2387" s="40"/>
    </row>
    <row r="2388" spans="1:10" x14ac:dyDescent="0.25">
      <c r="A2388" s="40"/>
      <c r="B2388" s="40"/>
      <c r="C2388" s="40"/>
      <c r="D2388" s="40"/>
      <c r="E2388" s="40"/>
      <c r="F2388" s="40"/>
      <c r="G2388" s="40"/>
      <c r="H2388" s="40"/>
      <c r="I2388" s="40"/>
      <c r="J2388" s="40"/>
    </row>
    <row r="2389" spans="1:10" x14ac:dyDescent="0.25">
      <c r="A2389" s="40"/>
      <c r="B2389" s="40"/>
      <c r="C2389" s="40"/>
      <c r="D2389" s="40"/>
      <c r="E2389" s="40"/>
      <c r="F2389" s="40"/>
      <c r="G2389" s="40"/>
      <c r="H2389" s="40"/>
      <c r="I2389" s="40"/>
      <c r="J2389" s="40"/>
    </row>
    <row r="2390" spans="1:10" x14ac:dyDescent="0.25">
      <c r="A2390" s="40"/>
      <c r="B2390" s="40"/>
      <c r="C2390" s="40"/>
      <c r="D2390" s="40"/>
      <c r="E2390" s="40"/>
      <c r="F2390" s="40"/>
      <c r="G2390" s="40"/>
      <c r="H2390" s="40"/>
      <c r="I2390" s="40"/>
      <c r="J2390" s="40"/>
    </row>
    <row r="2391" spans="1:10" x14ac:dyDescent="0.25">
      <c r="A2391" s="40"/>
      <c r="B2391" s="40"/>
      <c r="C2391" s="40"/>
      <c r="D2391" s="40"/>
      <c r="E2391" s="40"/>
      <c r="F2391" s="40"/>
      <c r="G2391" s="40"/>
      <c r="H2391" s="40"/>
      <c r="I2391" s="40"/>
      <c r="J2391" s="40"/>
    </row>
    <row r="2392" spans="1:10" x14ac:dyDescent="0.25">
      <c r="A2392" s="40"/>
      <c r="B2392" s="40"/>
      <c r="C2392" s="40"/>
      <c r="D2392" s="40"/>
      <c r="E2392" s="40"/>
      <c r="F2392" s="40"/>
      <c r="G2392" s="40"/>
      <c r="H2392" s="40"/>
      <c r="I2392" s="40"/>
      <c r="J2392" s="40"/>
    </row>
    <row r="2393" spans="1:10" x14ac:dyDescent="0.25">
      <c r="A2393" s="40"/>
      <c r="B2393" s="40"/>
      <c r="C2393" s="40"/>
      <c r="D2393" s="40"/>
      <c r="E2393" s="40"/>
      <c r="F2393" s="40"/>
      <c r="G2393" s="40"/>
      <c r="H2393" s="40"/>
      <c r="I2393" s="40"/>
      <c r="J2393" s="40"/>
    </row>
    <row r="2394" spans="1:10" x14ac:dyDescent="0.25">
      <c r="A2394" s="40"/>
      <c r="B2394" s="40"/>
      <c r="C2394" s="40"/>
      <c r="D2394" s="40"/>
      <c r="E2394" s="40"/>
      <c r="F2394" s="40"/>
      <c r="G2394" s="40"/>
      <c r="H2394" s="40"/>
      <c r="I2394" s="40"/>
      <c r="J2394" s="40"/>
    </row>
    <row r="2395" spans="1:10" x14ac:dyDescent="0.25">
      <c r="A2395" s="40"/>
      <c r="B2395" s="40"/>
      <c r="C2395" s="40"/>
      <c r="D2395" s="40"/>
      <c r="E2395" s="40"/>
      <c r="F2395" s="40"/>
      <c r="G2395" s="40"/>
      <c r="H2395" s="40"/>
      <c r="I2395" s="40"/>
      <c r="J2395" s="40"/>
    </row>
    <row r="2396" spans="1:10" x14ac:dyDescent="0.25">
      <c r="A2396" s="40"/>
      <c r="B2396" s="40"/>
      <c r="C2396" s="40"/>
      <c r="D2396" s="40"/>
      <c r="E2396" s="40"/>
      <c r="F2396" s="40"/>
      <c r="G2396" s="40"/>
      <c r="H2396" s="40"/>
      <c r="I2396" s="40"/>
      <c r="J2396" s="40"/>
    </row>
    <row r="2397" spans="1:10" x14ac:dyDescent="0.25">
      <c r="A2397" s="40"/>
      <c r="B2397" s="40"/>
      <c r="C2397" s="40"/>
      <c r="D2397" s="40"/>
      <c r="E2397" s="40"/>
      <c r="F2397" s="40"/>
      <c r="G2397" s="40"/>
      <c r="H2397" s="40"/>
      <c r="I2397" s="40"/>
      <c r="J2397" s="40"/>
    </row>
    <row r="2398" spans="1:10" x14ac:dyDescent="0.25">
      <c r="A2398" s="40"/>
      <c r="B2398" s="40"/>
      <c r="C2398" s="40"/>
      <c r="D2398" s="40"/>
      <c r="E2398" s="40"/>
      <c r="F2398" s="40"/>
      <c r="G2398" s="40"/>
      <c r="H2398" s="40"/>
      <c r="I2398" s="40"/>
      <c r="J2398" s="40"/>
    </row>
    <row r="2399" spans="1:10" x14ac:dyDescent="0.25">
      <c r="A2399" s="40"/>
      <c r="B2399" s="40"/>
      <c r="C2399" s="40"/>
      <c r="D2399" s="40"/>
      <c r="E2399" s="40"/>
      <c r="F2399" s="40"/>
      <c r="G2399" s="40"/>
      <c r="H2399" s="40"/>
      <c r="I2399" s="40"/>
      <c r="J2399" s="40"/>
    </row>
    <row r="2400" spans="1:10" x14ac:dyDescent="0.25">
      <c r="A2400" s="40"/>
      <c r="B2400" s="40"/>
      <c r="C2400" s="40"/>
      <c r="D2400" s="40"/>
      <c r="E2400" s="40"/>
      <c r="F2400" s="40"/>
      <c r="G2400" s="40"/>
      <c r="H2400" s="40"/>
      <c r="I2400" s="40"/>
      <c r="J2400" s="40"/>
    </row>
    <row r="2401" spans="1:10" x14ac:dyDescent="0.25">
      <c r="A2401" s="40"/>
      <c r="B2401" s="40"/>
      <c r="C2401" s="40"/>
      <c r="D2401" s="40"/>
      <c r="E2401" s="40"/>
      <c r="F2401" s="40"/>
      <c r="G2401" s="40"/>
      <c r="H2401" s="40"/>
      <c r="I2401" s="40"/>
      <c r="J2401" s="40"/>
    </row>
    <row r="2402" spans="1:10" x14ac:dyDescent="0.25">
      <c r="A2402" s="40"/>
      <c r="B2402" s="40"/>
      <c r="C2402" s="40"/>
      <c r="D2402" s="40"/>
      <c r="E2402" s="40"/>
      <c r="F2402" s="40"/>
      <c r="G2402" s="40"/>
      <c r="H2402" s="40"/>
      <c r="I2402" s="40"/>
      <c r="J2402" s="40"/>
    </row>
    <row r="2403" spans="1:10" x14ac:dyDescent="0.25">
      <c r="A2403" s="40"/>
      <c r="B2403" s="40"/>
      <c r="C2403" s="40"/>
      <c r="D2403" s="40"/>
      <c r="E2403" s="40"/>
      <c r="F2403" s="40"/>
      <c r="G2403" s="40"/>
      <c r="H2403" s="40"/>
      <c r="I2403" s="40"/>
      <c r="J2403" s="40"/>
    </row>
    <row r="2404" spans="1:10" x14ac:dyDescent="0.25">
      <c r="A2404" s="40"/>
      <c r="B2404" s="40"/>
      <c r="C2404" s="40"/>
      <c r="D2404" s="40"/>
      <c r="E2404" s="40"/>
      <c r="F2404" s="40"/>
      <c r="G2404" s="40"/>
      <c r="H2404" s="40"/>
      <c r="I2404" s="40"/>
      <c r="J2404" s="40"/>
    </row>
    <row r="2405" spans="1:10" x14ac:dyDescent="0.25">
      <c r="A2405" s="40"/>
      <c r="B2405" s="40"/>
      <c r="C2405" s="40"/>
      <c r="D2405" s="40"/>
      <c r="E2405" s="40"/>
      <c r="F2405" s="40"/>
      <c r="G2405" s="40"/>
      <c r="H2405" s="40"/>
      <c r="I2405" s="40"/>
      <c r="J2405" s="40"/>
    </row>
    <row r="2406" spans="1:10" x14ac:dyDescent="0.25">
      <c r="A2406" s="40"/>
      <c r="B2406" s="40"/>
      <c r="C2406" s="40"/>
      <c r="D2406" s="40"/>
      <c r="E2406" s="40"/>
      <c r="F2406" s="40"/>
      <c r="G2406" s="40"/>
      <c r="H2406" s="40"/>
      <c r="I2406" s="40"/>
      <c r="J2406" s="40"/>
    </row>
    <row r="2407" spans="1:10" x14ac:dyDescent="0.25">
      <c r="A2407" s="40"/>
      <c r="B2407" s="40"/>
      <c r="C2407" s="40"/>
      <c r="D2407" s="40"/>
      <c r="E2407" s="40"/>
      <c r="F2407" s="40"/>
      <c r="G2407" s="40"/>
      <c r="H2407" s="40"/>
      <c r="I2407" s="40"/>
      <c r="J2407" s="40"/>
    </row>
    <row r="2408" spans="1:10" x14ac:dyDescent="0.25">
      <c r="A2408" s="40"/>
      <c r="B2408" s="40"/>
      <c r="C2408" s="40"/>
      <c r="D2408" s="40"/>
      <c r="E2408" s="40"/>
      <c r="F2408" s="40"/>
      <c r="G2408" s="40"/>
      <c r="H2408" s="40"/>
      <c r="I2408" s="40"/>
      <c r="J2408" s="40"/>
    </row>
    <row r="2409" spans="1:10" x14ac:dyDescent="0.25">
      <c r="A2409" s="40"/>
      <c r="B2409" s="40"/>
      <c r="C2409" s="40"/>
      <c r="D2409" s="40"/>
      <c r="E2409" s="40"/>
      <c r="F2409" s="40"/>
      <c r="G2409" s="40"/>
      <c r="H2409" s="40"/>
      <c r="I2409" s="40"/>
      <c r="J2409" s="40"/>
    </row>
    <row r="2410" spans="1:10" x14ac:dyDescent="0.25">
      <c r="A2410" s="40"/>
      <c r="B2410" s="40"/>
      <c r="C2410" s="40"/>
      <c r="D2410" s="40"/>
      <c r="E2410" s="40"/>
      <c r="F2410" s="40"/>
      <c r="G2410" s="40"/>
      <c r="H2410" s="40"/>
      <c r="I2410" s="40"/>
      <c r="J2410" s="40"/>
    </row>
    <row r="2411" spans="1:10" x14ac:dyDescent="0.25">
      <c r="A2411" s="40"/>
      <c r="B2411" s="40"/>
      <c r="C2411" s="40"/>
      <c r="D2411" s="40"/>
      <c r="E2411" s="40"/>
      <c r="F2411" s="40"/>
      <c r="G2411" s="40"/>
      <c r="H2411" s="40"/>
      <c r="I2411" s="40"/>
      <c r="J2411" s="40"/>
    </row>
    <row r="2412" spans="1:10" x14ac:dyDescent="0.25">
      <c r="A2412" s="40"/>
      <c r="B2412" s="40"/>
      <c r="C2412" s="40"/>
      <c r="D2412" s="40"/>
      <c r="E2412" s="40"/>
      <c r="F2412" s="40"/>
      <c r="G2412" s="40"/>
      <c r="H2412" s="40"/>
      <c r="I2412" s="40"/>
      <c r="J2412" s="40"/>
    </row>
    <row r="2413" spans="1:10" x14ac:dyDescent="0.25">
      <c r="A2413" s="40"/>
      <c r="B2413" s="40"/>
      <c r="C2413" s="40"/>
      <c r="D2413" s="40"/>
      <c r="E2413" s="40"/>
      <c r="F2413" s="40"/>
      <c r="G2413" s="40"/>
      <c r="H2413" s="40"/>
      <c r="I2413" s="40"/>
      <c r="J2413" s="40"/>
    </row>
    <row r="2414" spans="1:10" x14ac:dyDescent="0.25">
      <c r="A2414" s="40"/>
      <c r="B2414" s="40"/>
      <c r="C2414" s="40"/>
      <c r="D2414" s="40"/>
      <c r="E2414" s="40"/>
      <c r="F2414" s="40"/>
      <c r="G2414" s="40"/>
      <c r="H2414" s="40"/>
      <c r="I2414" s="40"/>
      <c r="J2414" s="40"/>
    </row>
    <row r="2415" spans="1:10" x14ac:dyDescent="0.25">
      <c r="A2415" s="40"/>
      <c r="B2415" s="40"/>
      <c r="C2415" s="40"/>
      <c r="D2415" s="40"/>
      <c r="E2415" s="40"/>
      <c r="F2415" s="40"/>
      <c r="G2415" s="40"/>
      <c r="H2415" s="40"/>
      <c r="I2415" s="40"/>
      <c r="J2415" s="40"/>
    </row>
    <row r="2416" spans="1:10" x14ac:dyDescent="0.25">
      <c r="A2416" s="40"/>
      <c r="B2416" s="40"/>
      <c r="C2416" s="40"/>
      <c r="D2416" s="40"/>
      <c r="E2416" s="40"/>
      <c r="F2416" s="40"/>
      <c r="G2416" s="40"/>
      <c r="H2416" s="40"/>
      <c r="I2416" s="40"/>
      <c r="J2416" s="40"/>
    </row>
    <row r="2417" spans="1:10" x14ac:dyDescent="0.25">
      <c r="A2417" s="40"/>
      <c r="B2417" s="40"/>
      <c r="C2417" s="40"/>
      <c r="D2417" s="40"/>
      <c r="E2417" s="40"/>
      <c r="F2417" s="40"/>
      <c r="G2417" s="40"/>
      <c r="H2417" s="40"/>
      <c r="I2417" s="40"/>
      <c r="J2417" s="40"/>
    </row>
    <row r="2418" spans="1:10" x14ac:dyDescent="0.25">
      <c r="A2418" s="40"/>
      <c r="B2418" s="40"/>
      <c r="C2418" s="40"/>
      <c r="D2418" s="40"/>
      <c r="E2418" s="40"/>
      <c r="F2418" s="40"/>
      <c r="G2418" s="40"/>
      <c r="H2418" s="40"/>
      <c r="I2418" s="40"/>
      <c r="J2418" s="40"/>
    </row>
    <row r="2419" spans="1:10" x14ac:dyDescent="0.25">
      <c r="A2419" s="40"/>
      <c r="B2419" s="40"/>
      <c r="C2419" s="40"/>
      <c r="D2419" s="40"/>
      <c r="E2419" s="40"/>
      <c r="F2419" s="40"/>
      <c r="G2419" s="40"/>
      <c r="H2419" s="40"/>
      <c r="I2419" s="40"/>
      <c r="J2419" s="40"/>
    </row>
    <row r="2420" spans="1:10" x14ac:dyDescent="0.25">
      <c r="A2420" s="40"/>
      <c r="B2420" s="40"/>
      <c r="C2420" s="40"/>
      <c r="D2420" s="40"/>
      <c r="E2420" s="40"/>
      <c r="F2420" s="40"/>
      <c r="G2420" s="40"/>
      <c r="H2420" s="40"/>
      <c r="I2420" s="40"/>
      <c r="J2420" s="40"/>
    </row>
    <row r="2421" spans="1:10" x14ac:dyDescent="0.25">
      <c r="A2421" s="40"/>
      <c r="B2421" s="40"/>
      <c r="C2421" s="40"/>
      <c r="D2421" s="40"/>
      <c r="E2421" s="40"/>
      <c r="F2421" s="40"/>
      <c r="G2421" s="40"/>
      <c r="H2421" s="40"/>
      <c r="I2421" s="40"/>
      <c r="J2421" s="40"/>
    </row>
    <row r="2422" spans="1:10" x14ac:dyDescent="0.25">
      <c r="A2422" s="40"/>
      <c r="B2422" s="40"/>
      <c r="C2422" s="40"/>
      <c r="D2422" s="40"/>
      <c r="E2422" s="40"/>
      <c r="F2422" s="40"/>
      <c r="G2422" s="40"/>
      <c r="H2422" s="40"/>
      <c r="I2422" s="40"/>
      <c r="J2422" s="40"/>
    </row>
    <row r="2423" spans="1:10" x14ac:dyDescent="0.25">
      <c r="A2423" s="40"/>
      <c r="B2423" s="40"/>
      <c r="C2423" s="40"/>
      <c r="D2423" s="40"/>
      <c r="E2423" s="40"/>
      <c r="F2423" s="40"/>
      <c r="G2423" s="40"/>
      <c r="H2423" s="40"/>
      <c r="I2423" s="40"/>
      <c r="J2423" s="40"/>
    </row>
    <row r="2424" spans="1:10" x14ac:dyDescent="0.25">
      <c r="A2424" s="40"/>
      <c r="B2424" s="40"/>
      <c r="C2424" s="40"/>
      <c r="D2424" s="40"/>
      <c r="E2424" s="40"/>
      <c r="F2424" s="40"/>
      <c r="G2424" s="40"/>
      <c r="H2424" s="40"/>
      <c r="I2424" s="40"/>
      <c r="J2424" s="40"/>
    </row>
    <row r="2425" spans="1:10" x14ac:dyDescent="0.25">
      <c r="A2425" s="40"/>
      <c r="B2425" s="40"/>
      <c r="C2425" s="40"/>
      <c r="D2425" s="40"/>
      <c r="E2425" s="40"/>
      <c r="F2425" s="40"/>
      <c r="G2425" s="40"/>
      <c r="H2425" s="40"/>
      <c r="I2425" s="40"/>
      <c r="J2425" s="40"/>
    </row>
    <row r="2426" spans="1:10" x14ac:dyDescent="0.25">
      <c r="A2426" s="40"/>
      <c r="B2426" s="40"/>
      <c r="C2426" s="40"/>
      <c r="D2426" s="40"/>
      <c r="E2426" s="40"/>
      <c r="F2426" s="40"/>
      <c r="G2426" s="40"/>
      <c r="H2426" s="40"/>
      <c r="I2426" s="40"/>
      <c r="J2426" s="40"/>
    </row>
    <row r="2427" spans="1:10" x14ac:dyDescent="0.25">
      <c r="A2427" s="40"/>
      <c r="B2427" s="40"/>
      <c r="C2427" s="40"/>
      <c r="D2427" s="40"/>
      <c r="E2427" s="40"/>
      <c r="F2427" s="40"/>
      <c r="G2427" s="40"/>
      <c r="H2427" s="40"/>
      <c r="I2427" s="40"/>
      <c r="J2427" s="40"/>
    </row>
    <row r="2428" spans="1:10" x14ac:dyDescent="0.25">
      <c r="A2428" s="40"/>
      <c r="B2428" s="40"/>
      <c r="C2428" s="40"/>
      <c r="D2428" s="40"/>
      <c r="E2428" s="40"/>
      <c r="F2428" s="40"/>
      <c r="G2428" s="40"/>
      <c r="H2428" s="40"/>
      <c r="I2428" s="40"/>
      <c r="J2428" s="40"/>
    </row>
    <row r="2429" spans="1:10" x14ac:dyDescent="0.25">
      <c r="A2429" s="40"/>
      <c r="B2429" s="40"/>
      <c r="C2429" s="40"/>
      <c r="D2429" s="40"/>
      <c r="E2429" s="40"/>
      <c r="F2429" s="40"/>
      <c r="G2429" s="40"/>
      <c r="H2429" s="40"/>
      <c r="I2429" s="40"/>
      <c r="J2429" s="40"/>
    </row>
    <row r="2430" spans="1:10" x14ac:dyDescent="0.25">
      <c r="A2430" s="40"/>
      <c r="B2430" s="40"/>
      <c r="C2430" s="40"/>
      <c r="D2430" s="40"/>
      <c r="E2430" s="40"/>
      <c r="F2430" s="40"/>
      <c r="G2430" s="40"/>
      <c r="H2430" s="40"/>
      <c r="I2430" s="40"/>
      <c r="J2430" s="40"/>
    </row>
    <row r="2431" spans="1:10" x14ac:dyDescent="0.25">
      <c r="A2431" s="40"/>
      <c r="B2431" s="40"/>
      <c r="C2431" s="40"/>
      <c r="D2431" s="40"/>
      <c r="E2431" s="40"/>
      <c r="F2431" s="40"/>
      <c r="G2431" s="40"/>
      <c r="H2431" s="40"/>
      <c r="I2431" s="40"/>
      <c r="J2431" s="40"/>
    </row>
    <row r="2432" spans="1:10" x14ac:dyDescent="0.25">
      <c r="A2432" s="40"/>
      <c r="B2432" s="40"/>
      <c r="C2432" s="40"/>
      <c r="D2432" s="40"/>
      <c r="E2432" s="40"/>
      <c r="F2432" s="40"/>
      <c r="G2432" s="40"/>
      <c r="H2432" s="40"/>
      <c r="I2432" s="40"/>
      <c r="J2432" s="40"/>
    </row>
    <row r="2433" spans="1:10" x14ac:dyDescent="0.25">
      <c r="A2433" s="40"/>
      <c r="B2433" s="40"/>
      <c r="C2433" s="40"/>
      <c r="D2433" s="40"/>
      <c r="E2433" s="40"/>
      <c r="F2433" s="40"/>
      <c r="G2433" s="40"/>
      <c r="H2433" s="40"/>
      <c r="I2433" s="40"/>
      <c r="J2433" s="40"/>
    </row>
    <row r="2434" spans="1:10" x14ac:dyDescent="0.25">
      <c r="A2434" s="40"/>
      <c r="B2434" s="40"/>
      <c r="C2434" s="40"/>
      <c r="D2434" s="40"/>
      <c r="E2434" s="40"/>
      <c r="F2434" s="40"/>
      <c r="G2434" s="40"/>
      <c r="H2434" s="40"/>
      <c r="I2434" s="40"/>
      <c r="J2434" s="40"/>
    </row>
    <row r="2435" spans="1:10" x14ac:dyDescent="0.25">
      <c r="A2435" s="40"/>
      <c r="B2435" s="40"/>
      <c r="C2435" s="40"/>
      <c r="D2435" s="40"/>
      <c r="E2435" s="40"/>
      <c r="F2435" s="40"/>
      <c r="G2435" s="40"/>
      <c r="H2435" s="40"/>
      <c r="I2435" s="40"/>
      <c r="J2435" s="40"/>
    </row>
    <row r="2436" spans="1:10" x14ac:dyDescent="0.25">
      <c r="A2436" s="40"/>
      <c r="B2436" s="40"/>
      <c r="C2436" s="40"/>
      <c r="D2436" s="40"/>
      <c r="E2436" s="40"/>
      <c r="F2436" s="40"/>
      <c r="G2436" s="40"/>
      <c r="H2436" s="40"/>
      <c r="I2436" s="40"/>
      <c r="J2436" s="40"/>
    </row>
    <row r="2437" spans="1:10" x14ac:dyDescent="0.25">
      <c r="A2437" s="40"/>
      <c r="B2437" s="40"/>
      <c r="C2437" s="40"/>
      <c r="D2437" s="40"/>
      <c r="E2437" s="40"/>
      <c r="F2437" s="40"/>
      <c r="G2437" s="40"/>
      <c r="H2437" s="40"/>
      <c r="I2437" s="40"/>
      <c r="J2437" s="40"/>
    </row>
    <row r="2438" spans="1:10" x14ac:dyDescent="0.25">
      <c r="A2438" s="40"/>
      <c r="B2438" s="40"/>
      <c r="C2438" s="40"/>
      <c r="D2438" s="40"/>
      <c r="E2438" s="40"/>
      <c r="F2438" s="40"/>
      <c r="G2438" s="40"/>
      <c r="H2438" s="40"/>
      <c r="I2438" s="40"/>
      <c r="J2438" s="40"/>
    </row>
    <row r="2439" spans="1:10" x14ac:dyDescent="0.25">
      <c r="A2439" s="40"/>
      <c r="B2439" s="40"/>
      <c r="C2439" s="40"/>
      <c r="D2439" s="40"/>
      <c r="E2439" s="40"/>
      <c r="F2439" s="40"/>
      <c r="G2439" s="40"/>
      <c r="H2439" s="40"/>
      <c r="I2439" s="40"/>
      <c r="J2439" s="40"/>
    </row>
    <row r="2440" spans="1:10" x14ac:dyDescent="0.25">
      <c r="A2440" s="40"/>
      <c r="B2440" s="40"/>
      <c r="C2440" s="40"/>
      <c r="D2440" s="40"/>
      <c r="E2440" s="40"/>
      <c r="F2440" s="40"/>
      <c r="G2440" s="40"/>
      <c r="H2440" s="40"/>
      <c r="I2440" s="40"/>
      <c r="J2440" s="40"/>
    </row>
    <row r="2441" spans="1:10" x14ac:dyDescent="0.25">
      <c r="A2441" s="40"/>
      <c r="B2441" s="40"/>
      <c r="C2441" s="40"/>
      <c r="D2441" s="40"/>
      <c r="E2441" s="40"/>
      <c r="F2441" s="40"/>
      <c r="G2441" s="40"/>
      <c r="H2441" s="40"/>
      <c r="I2441" s="40"/>
      <c r="J2441" s="40"/>
    </row>
    <row r="2442" spans="1:10" x14ac:dyDescent="0.25">
      <c r="A2442" s="40"/>
      <c r="B2442" s="40"/>
      <c r="C2442" s="40"/>
      <c r="D2442" s="40"/>
      <c r="E2442" s="40"/>
      <c r="F2442" s="40"/>
      <c r="G2442" s="40"/>
      <c r="H2442" s="40"/>
      <c r="I2442" s="40"/>
      <c r="J2442" s="40"/>
    </row>
    <row r="2443" spans="1:10" x14ac:dyDescent="0.25">
      <c r="A2443" s="40"/>
      <c r="B2443" s="40"/>
      <c r="C2443" s="40"/>
      <c r="D2443" s="40"/>
      <c r="E2443" s="40"/>
      <c r="F2443" s="40"/>
      <c r="G2443" s="40"/>
      <c r="H2443" s="40"/>
      <c r="I2443" s="40"/>
      <c r="J2443" s="40"/>
    </row>
    <row r="2444" spans="1:10" x14ac:dyDescent="0.25">
      <c r="A2444" s="40"/>
      <c r="B2444" s="40"/>
      <c r="C2444" s="40"/>
      <c r="D2444" s="40"/>
      <c r="E2444" s="40"/>
      <c r="F2444" s="40"/>
      <c r="G2444" s="40"/>
      <c r="H2444" s="40"/>
      <c r="I2444" s="40"/>
      <c r="J2444" s="40"/>
    </row>
    <row r="2445" spans="1:10" x14ac:dyDescent="0.25">
      <c r="A2445" s="40"/>
      <c r="B2445" s="40"/>
      <c r="C2445" s="40"/>
      <c r="D2445" s="40"/>
      <c r="E2445" s="40"/>
      <c r="F2445" s="40"/>
      <c r="G2445" s="40"/>
      <c r="H2445" s="40"/>
      <c r="I2445" s="40"/>
      <c r="J2445" s="40"/>
    </row>
    <row r="2446" spans="1:10" x14ac:dyDescent="0.25">
      <c r="A2446" s="40"/>
      <c r="B2446" s="40"/>
      <c r="C2446" s="40"/>
      <c r="D2446" s="40"/>
      <c r="E2446" s="40"/>
      <c r="F2446" s="40"/>
      <c r="G2446" s="40"/>
      <c r="H2446" s="40"/>
      <c r="I2446" s="40"/>
      <c r="J2446" s="40"/>
    </row>
    <row r="2447" spans="1:10" x14ac:dyDescent="0.25">
      <c r="A2447" s="40"/>
      <c r="B2447" s="40"/>
      <c r="C2447" s="40"/>
      <c r="D2447" s="40"/>
      <c r="E2447" s="40"/>
      <c r="F2447" s="40"/>
      <c r="G2447" s="40"/>
      <c r="H2447" s="40"/>
      <c r="I2447" s="40"/>
      <c r="J2447" s="40"/>
    </row>
    <row r="2448" spans="1:10" x14ac:dyDescent="0.25">
      <c r="A2448" s="40"/>
      <c r="B2448" s="40"/>
      <c r="C2448" s="40"/>
      <c r="D2448" s="40"/>
      <c r="E2448" s="40"/>
      <c r="F2448" s="40"/>
      <c r="G2448" s="40"/>
      <c r="H2448" s="40"/>
      <c r="I2448" s="40"/>
      <c r="J2448" s="40"/>
    </row>
    <row r="2449" spans="1:10" x14ac:dyDescent="0.25">
      <c r="A2449" s="40"/>
      <c r="B2449" s="40"/>
      <c r="C2449" s="40"/>
      <c r="D2449" s="40"/>
      <c r="E2449" s="40"/>
      <c r="F2449" s="40"/>
      <c r="G2449" s="40"/>
      <c r="H2449" s="40"/>
      <c r="I2449" s="40"/>
      <c r="J2449" s="40"/>
    </row>
    <row r="2450" spans="1:10" x14ac:dyDescent="0.25">
      <c r="A2450" s="40"/>
      <c r="B2450" s="40"/>
      <c r="C2450" s="40"/>
      <c r="D2450" s="40"/>
      <c r="E2450" s="40"/>
      <c r="F2450" s="40"/>
      <c r="G2450" s="40"/>
      <c r="H2450" s="40"/>
      <c r="I2450" s="40"/>
      <c r="J2450" s="40"/>
    </row>
    <row r="2451" spans="1:10" x14ac:dyDescent="0.25">
      <c r="A2451" s="40"/>
      <c r="B2451" s="40"/>
      <c r="C2451" s="40"/>
      <c r="D2451" s="40"/>
      <c r="E2451" s="40"/>
      <c r="F2451" s="40"/>
      <c r="G2451" s="40"/>
      <c r="H2451" s="40"/>
      <c r="I2451" s="40"/>
      <c r="J2451" s="40"/>
    </row>
    <row r="2452" spans="1:10" x14ac:dyDescent="0.25">
      <c r="A2452" s="40"/>
      <c r="B2452" s="40"/>
      <c r="C2452" s="40"/>
      <c r="D2452" s="40"/>
      <c r="E2452" s="40"/>
      <c r="F2452" s="40"/>
      <c r="G2452" s="40"/>
      <c r="H2452" s="40"/>
      <c r="I2452" s="40"/>
      <c r="J2452" s="40"/>
    </row>
    <row r="2453" spans="1:10" x14ac:dyDescent="0.25">
      <c r="A2453" s="40"/>
      <c r="B2453" s="40"/>
      <c r="C2453" s="40"/>
      <c r="D2453" s="40"/>
      <c r="E2453" s="40"/>
      <c r="F2453" s="40"/>
      <c r="G2453" s="40"/>
      <c r="H2453" s="40"/>
      <c r="I2453" s="40"/>
      <c r="J2453" s="40"/>
    </row>
    <row r="2454" spans="1:10" x14ac:dyDescent="0.25">
      <c r="A2454" s="40"/>
      <c r="B2454" s="40"/>
      <c r="C2454" s="40"/>
      <c r="D2454" s="40"/>
      <c r="E2454" s="40"/>
      <c r="F2454" s="40"/>
      <c r="G2454" s="40"/>
      <c r="H2454" s="40"/>
      <c r="I2454" s="40"/>
      <c r="J2454" s="40"/>
    </row>
    <row r="2455" spans="1:10" x14ac:dyDescent="0.25">
      <c r="A2455" s="40"/>
      <c r="B2455" s="40"/>
      <c r="C2455" s="40"/>
      <c r="D2455" s="40"/>
      <c r="E2455" s="40"/>
      <c r="F2455" s="40"/>
      <c r="G2455" s="40"/>
      <c r="H2455" s="40"/>
      <c r="I2455" s="40"/>
      <c r="J2455" s="40"/>
    </row>
    <row r="2456" spans="1:10" x14ac:dyDescent="0.25">
      <c r="A2456" s="40"/>
      <c r="B2456" s="40"/>
      <c r="C2456" s="40"/>
      <c r="D2456" s="40"/>
      <c r="E2456" s="40"/>
      <c r="F2456" s="40"/>
      <c r="G2456" s="40"/>
      <c r="H2456" s="40"/>
      <c r="I2456" s="40"/>
      <c r="J2456" s="40"/>
    </row>
    <row r="2457" spans="1:10" x14ac:dyDescent="0.25">
      <c r="A2457" s="40"/>
      <c r="B2457" s="40"/>
      <c r="C2457" s="40"/>
      <c r="D2457" s="40"/>
      <c r="E2457" s="40"/>
      <c r="F2457" s="40"/>
      <c r="G2457" s="40"/>
      <c r="H2457" s="40"/>
      <c r="I2457" s="40"/>
      <c r="J2457" s="40"/>
    </row>
    <row r="2458" spans="1:10" x14ac:dyDescent="0.25">
      <c r="A2458" s="40"/>
      <c r="B2458" s="40"/>
      <c r="C2458" s="40"/>
      <c r="D2458" s="40"/>
      <c r="E2458" s="40"/>
      <c r="F2458" s="40"/>
      <c r="G2458" s="40"/>
      <c r="H2458" s="40"/>
      <c r="I2458" s="40"/>
      <c r="J2458" s="40"/>
    </row>
    <row r="2459" spans="1:10" x14ac:dyDescent="0.25">
      <c r="A2459" s="40"/>
      <c r="B2459" s="40"/>
      <c r="C2459" s="40"/>
      <c r="D2459" s="40"/>
      <c r="E2459" s="40"/>
      <c r="F2459" s="40"/>
      <c r="G2459" s="40"/>
      <c r="H2459" s="40"/>
      <c r="I2459" s="40"/>
      <c r="J2459" s="40"/>
    </row>
    <row r="2460" spans="1:10" x14ac:dyDescent="0.25">
      <c r="A2460" s="40"/>
      <c r="B2460" s="40"/>
      <c r="C2460" s="40"/>
      <c r="D2460" s="40"/>
      <c r="E2460" s="40"/>
      <c r="F2460" s="40"/>
      <c r="G2460" s="40"/>
      <c r="H2460" s="40"/>
      <c r="I2460" s="40"/>
      <c r="J2460" s="40"/>
    </row>
    <row r="2461" spans="1:10" x14ac:dyDescent="0.25">
      <c r="A2461" s="40"/>
      <c r="B2461" s="40"/>
      <c r="C2461" s="40"/>
      <c r="D2461" s="40"/>
      <c r="E2461" s="40"/>
      <c r="F2461" s="40"/>
      <c r="G2461" s="40"/>
      <c r="H2461" s="40"/>
      <c r="I2461" s="40"/>
      <c r="J2461" s="40"/>
    </row>
    <row r="2462" spans="1:10" x14ac:dyDescent="0.25">
      <c r="A2462" s="40"/>
      <c r="B2462" s="40"/>
      <c r="C2462" s="40"/>
      <c r="D2462" s="40"/>
      <c r="E2462" s="40"/>
      <c r="F2462" s="40"/>
      <c r="G2462" s="40"/>
      <c r="H2462" s="40"/>
      <c r="I2462" s="40"/>
      <c r="J2462" s="40"/>
    </row>
    <row r="2463" spans="1:10" x14ac:dyDescent="0.25">
      <c r="A2463" s="40"/>
      <c r="B2463" s="40"/>
      <c r="C2463" s="40"/>
      <c r="D2463" s="40"/>
      <c r="E2463" s="40"/>
      <c r="F2463" s="40"/>
      <c r="G2463" s="40"/>
      <c r="H2463" s="40"/>
      <c r="I2463" s="40"/>
      <c r="J2463" s="40"/>
    </row>
    <row r="2464" spans="1:10" x14ac:dyDescent="0.25">
      <c r="A2464" s="40"/>
      <c r="B2464" s="40"/>
      <c r="C2464" s="40"/>
      <c r="D2464" s="40"/>
      <c r="E2464" s="40"/>
      <c r="F2464" s="40"/>
      <c r="G2464" s="40"/>
      <c r="H2464" s="40"/>
      <c r="I2464" s="40"/>
      <c r="J2464" s="40"/>
    </row>
    <row r="2465" spans="1:10" x14ac:dyDescent="0.25">
      <c r="A2465" s="40"/>
      <c r="B2465" s="40"/>
      <c r="C2465" s="40"/>
      <c r="D2465" s="40"/>
      <c r="E2465" s="40"/>
      <c r="F2465" s="40"/>
      <c r="G2465" s="40"/>
      <c r="H2465" s="40"/>
      <c r="I2465" s="40"/>
      <c r="J2465" s="40"/>
    </row>
    <row r="2466" spans="1:10" x14ac:dyDescent="0.25">
      <c r="A2466" s="40"/>
      <c r="B2466" s="40"/>
      <c r="C2466" s="40"/>
      <c r="D2466" s="40"/>
      <c r="E2466" s="40"/>
      <c r="F2466" s="40"/>
      <c r="G2466" s="40"/>
      <c r="H2466" s="40"/>
      <c r="I2466" s="40"/>
      <c r="J2466" s="40"/>
    </row>
    <row r="2467" spans="1:10" x14ac:dyDescent="0.25">
      <c r="A2467" s="40"/>
      <c r="B2467" s="40"/>
      <c r="C2467" s="40"/>
      <c r="D2467" s="40"/>
      <c r="E2467" s="40"/>
      <c r="F2467" s="40"/>
      <c r="G2467" s="40"/>
      <c r="H2467" s="40"/>
      <c r="I2467" s="40"/>
      <c r="J2467" s="40"/>
    </row>
    <row r="2468" spans="1:10" x14ac:dyDescent="0.25">
      <c r="A2468" s="40"/>
      <c r="B2468" s="40"/>
      <c r="C2468" s="40"/>
      <c r="D2468" s="40"/>
      <c r="E2468" s="40"/>
      <c r="F2468" s="40"/>
      <c r="G2468" s="40"/>
      <c r="H2468" s="40"/>
      <c r="I2468" s="40"/>
      <c r="J2468" s="40"/>
    </row>
    <row r="2469" spans="1:10" x14ac:dyDescent="0.25">
      <c r="A2469" s="40"/>
      <c r="B2469" s="40"/>
      <c r="C2469" s="40"/>
      <c r="D2469" s="40"/>
      <c r="E2469" s="40"/>
      <c r="F2469" s="40"/>
      <c r="G2469" s="40"/>
      <c r="H2469" s="40"/>
      <c r="I2469" s="40"/>
      <c r="J2469" s="40"/>
    </row>
    <row r="2470" spans="1:10" x14ac:dyDescent="0.25">
      <c r="A2470" s="40"/>
      <c r="B2470" s="40"/>
      <c r="C2470" s="40"/>
      <c r="D2470" s="40"/>
      <c r="E2470" s="40"/>
      <c r="F2470" s="40"/>
      <c r="G2470" s="40"/>
      <c r="H2470" s="40"/>
      <c r="I2470" s="40"/>
      <c r="J2470" s="40"/>
    </row>
    <row r="2471" spans="1:10" x14ac:dyDescent="0.25">
      <c r="A2471" s="40"/>
      <c r="B2471" s="40"/>
      <c r="C2471" s="40"/>
      <c r="D2471" s="40"/>
      <c r="E2471" s="40"/>
      <c r="F2471" s="40"/>
      <c r="G2471" s="40"/>
      <c r="H2471" s="40"/>
      <c r="I2471" s="40"/>
      <c r="J2471" s="40"/>
    </row>
    <row r="2472" spans="1:10" x14ac:dyDescent="0.25">
      <c r="A2472" s="40"/>
      <c r="B2472" s="40"/>
      <c r="C2472" s="40"/>
      <c r="D2472" s="40"/>
      <c r="E2472" s="40"/>
      <c r="F2472" s="40"/>
      <c r="G2472" s="40"/>
      <c r="H2472" s="40"/>
      <c r="I2472" s="40"/>
      <c r="J2472" s="40"/>
    </row>
    <row r="2473" spans="1:10" x14ac:dyDescent="0.25">
      <c r="A2473" s="40"/>
      <c r="B2473" s="40"/>
      <c r="C2473" s="40"/>
      <c r="D2473" s="40"/>
      <c r="E2473" s="40"/>
      <c r="F2473" s="40"/>
      <c r="G2473" s="40"/>
      <c r="H2473" s="40"/>
      <c r="I2473" s="40"/>
      <c r="J2473" s="40"/>
    </row>
    <row r="2474" spans="1:10" x14ac:dyDescent="0.25">
      <c r="A2474" s="40"/>
      <c r="B2474" s="40"/>
      <c r="C2474" s="40"/>
      <c r="D2474" s="40"/>
      <c r="E2474" s="40"/>
      <c r="F2474" s="40"/>
      <c r="G2474" s="40"/>
      <c r="H2474" s="40"/>
      <c r="I2474" s="40"/>
      <c r="J2474" s="40"/>
    </row>
    <row r="2475" spans="1:10" x14ac:dyDescent="0.25">
      <c r="A2475" s="40"/>
      <c r="B2475" s="40"/>
      <c r="C2475" s="40"/>
      <c r="D2475" s="40"/>
      <c r="E2475" s="40"/>
      <c r="F2475" s="40"/>
      <c r="G2475" s="40"/>
      <c r="H2475" s="40"/>
      <c r="I2475" s="40"/>
      <c r="J2475" s="40"/>
    </row>
    <row r="2476" spans="1:10" x14ac:dyDescent="0.25">
      <c r="A2476" s="40"/>
      <c r="B2476" s="40"/>
      <c r="C2476" s="40"/>
      <c r="D2476" s="40"/>
      <c r="E2476" s="40"/>
      <c r="F2476" s="40"/>
      <c r="G2476" s="40"/>
      <c r="H2476" s="40"/>
      <c r="I2476" s="40"/>
      <c r="J2476" s="40"/>
    </row>
    <row r="2477" spans="1:10" x14ac:dyDescent="0.25">
      <c r="A2477" s="40"/>
      <c r="B2477" s="40"/>
      <c r="C2477" s="40"/>
      <c r="D2477" s="40"/>
      <c r="E2477" s="40"/>
      <c r="F2477" s="40"/>
      <c r="G2477" s="40"/>
      <c r="H2477" s="40"/>
      <c r="I2477" s="40"/>
      <c r="J2477" s="40"/>
    </row>
    <row r="2478" spans="1:10" x14ac:dyDescent="0.25">
      <c r="A2478" s="40"/>
      <c r="B2478" s="40"/>
      <c r="C2478" s="40"/>
      <c r="D2478" s="40"/>
      <c r="E2478" s="40"/>
      <c r="F2478" s="40"/>
      <c r="G2478" s="40"/>
      <c r="H2478" s="40"/>
      <c r="I2478" s="40"/>
      <c r="J2478" s="40"/>
    </row>
    <row r="2479" spans="1:10" x14ac:dyDescent="0.25">
      <c r="A2479" s="40"/>
      <c r="B2479" s="40"/>
      <c r="C2479" s="40"/>
      <c r="D2479" s="40"/>
      <c r="E2479" s="40"/>
      <c r="F2479" s="40"/>
      <c r="G2479" s="40"/>
      <c r="H2479" s="40"/>
      <c r="I2479" s="40"/>
      <c r="J2479" s="40"/>
    </row>
    <row r="2480" spans="1:10" x14ac:dyDescent="0.25">
      <c r="A2480" s="40"/>
      <c r="B2480" s="40"/>
      <c r="C2480" s="40"/>
      <c r="D2480" s="40"/>
      <c r="E2480" s="40"/>
      <c r="F2480" s="40"/>
      <c r="G2480" s="40"/>
      <c r="H2480" s="40"/>
      <c r="I2480" s="40"/>
      <c r="J2480" s="40"/>
    </row>
    <row r="2481" spans="1:10" x14ac:dyDescent="0.25">
      <c r="A2481" s="40"/>
      <c r="B2481" s="40"/>
      <c r="C2481" s="40"/>
      <c r="D2481" s="40"/>
      <c r="E2481" s="40"/>
      <c r="F2481" s="40"/>
      <c r="G2481" s="40"/>
      <c r="H2481" s="40"/>
      <c r="I2481" s="40"/>
      <c r="J2481" s="40"/>
    </row>
    <row r="2482" spans="1:10" x14ac:dyDescent="0.25">
      <c r="A2482" s="40"/>
      <c r="B2482" s="40"/>
      <c r="C2482" s="40"/>
      <c r="D2482" s="40"/>
      <c r="E2482" s="40"/>
      <c r="F2482" s="40"/>
      <c r="G2482" s="40"/>
      <c r="H2482" s="40"/>
      <c r="I2482" s="40"/>
      <c r="J2482" s="40"/>
    </row>
    <row r="2483" spans="1:10" x14ac:dyDescent="0.25">
      <c r="A2483" s="40"/>
      <c r="B2483" s="40"/>
      <c r="C2483" s="40"/>
      <c r="D2483" s="40"/>
      <c r="E2483" s="40"/>
      <c r="F2483" s="40"/>
      <c r="G2483" s="40"/>
      <c r="H2483" s="40"/>
      <c r="I2483" s="40"/>
      <c r="J2483" s="40"/>
    </row>
    <row r="2484" spans="1:10" x14ac:dyDescent="0.25">
      <c r="A2484" s="40"/>
      <c r="B2484" s="40"/>
      <c r="C2484" s="40"/>
      <c r="D2484" s="40"/>
      <c r="E2484" s="40"/>
      <c r="F2484" s="40"/>
      <c r="G2484" s="40"/>
      <c r="H2484" s="40"/>
      <c r="I2484" s="40"/>
      <c r="J2484" s="40"/>
    </row>
    <row r="2485" spans="1:10" x14ac:dyDescent="0.25">
      <c r="A2485" s="40"/>
      <c r="B2485" s="40"/>
      <c r="C2485" s="40"/>
      <c r="D2485" s="40"/>
      <c r="E2485" s="40"/>
      <c r="F2485" s="40"/>
      <c r="G2485" s="40"/>
      <c r="H2485" s="40"/>
      <c r="I2485" s="40"/>
      <c r="J2485" s="40"/>
    </row>
    <row r="2486" spans="1:10" x14ac:dyDescent="0.25">
      <c r="A2486" s="40"/>
      <c r="B2486" s="40"/>
      <c r="C2486" s="40"/>
      <c r="D2486" s="40"/>
      <c r="E2486" s="40"/>
      <c r="F2486" s="40"/>
      <c r="G2486" s="40"/>
      <c r="H2486" s="40"/>
      <c r="I2486" s="40"/>
      <c r="J2486" s="40"/>
    </row>
    <row r="2487" spans="1:10" x14ac:dyDescent="0.25">
      <c r="A2487" s="40"/>
      <c r="B2487" s="40"/>
      <c r="C2487" s="40"/>
      <c r="D2487" s="40"/>
      <c r="E2487" s="40"/>
      <c r="F2487" s="40"/>
      <c r="G2487" s="40"/>
      <c r="H2487" s="40"/>
      <c r="I2487" s="40"/>
      <c r="J2487" s="40"/>
    </row>
    <row r="2488" spans="1:10" x14ac:dyDescent="0.25">
      <c r="A2488" s="40"/>
      <c r="B2488" s="40"/>
      <c r="C2488" s="40"/>
      <c r="D2488" s="40"/>
      <c r="E2488" s="40"/>
      <c r="F2488" s="40"/>
      <c r="G2488" s="40"/>
      <c r="H2488" s="40"/>
      <c r="I2488" s="40"/>
      <c r="J2488" s="40"/>
    </row>
    <row r="2489" spans="1:10" x14ac:dyDescent="0.25">
      <c r="A2489" s="40"/>
      <c r="B2489" s="40"/>
      <c r="C2489" s="40"/>
      <c r="D2489" s="40"/>
      <c r="E2489" s="40"/>
      <c r="F2489" s="40"/>
      <c r="G2489" s="40"/>
      <c r="H2489" s="40"/>
      <c r="I2489" s="40"/>
      <c r="J2489" s="40"/>
    </row>
    <row r="2490" spans="1:10" x14ac:dyDescent="0.25">
      <c r="A2490" s="40"/>
      <c r="B2490" s="40"/>
      <c r="C2490" s="40"/>
      <c r="D2490" s="40"/>
      <c r="E2490" s="40"/>
      <c r="F2490" s="40"/>
      <c r="G2490" s="40"/>
      <c r="H2490" s="40"/>
      <c r="I2490" s="40"/>
      <c r="J2490" s="40"/>
    </row>
    <row r="2491" spans="1:10" x14ac:dyDescent="0.25">
      <c r="A2491" s="40"/>
      <c r="B2491" s="40"/>
      <c r="C2491" s="40"/>
      <c r="D2491" s="40"/>
      <c r="E2491" s="40"/>
      <c r="F2491" s="40"/>
      <c r="G2491" s="40"/>
      <c r="H2491" s="40"/>
      <c r="I2491" s="40"/>
      <c r="J2491" s="40"/>
    </row>
    <row r="2492" spans="1:10" x14ac:dyDescent="0.25">
      <c r="A2492" s="40"/>
      <c r="B2492" s="40"/>
      <c r="C2492" s="40"/>
      <c r="D2492" s="40"/>
      <c r="E2492" s="40"/>
      <c r="F2492" s="40"/>
      <c r="G2492" s="40"/>
      <c r="H2492" s="40"/>
      <c r="I2492" s="40"/>
      <c r="J2492" s="40"/>
    </row>
    <row r="2493" spans="1:10" x14ac:dyDescent="0.25">
      <c r="A2493" s="40"/>
      <c r="B2493" s="40"/>
      <c r="C2493" s="40"/>
      <c r="D2493" s="40"/>
      <c r="E2493" s="40"/>
      <c r="F2493" s="40"/>
      <c r="G2493" s="40"/>
      <c r="H2493" s="40"/>
      <c r="I2493" s="40"/>
      <c r="J2493" s="40"/>
    </row>
    <row r="2494" spans="1:10" x14ac:dyDescent="0.25">
      <c r="A2494" s="40"/>
      <c r="B2494" s="40"/>
      <c r="C2494" s="40"/>
      <c r="D2494" s="40"/>
      <c r="E2494" s="40"/>
      <c r="F2494" s="40"/>
      <c r="G2494" s="40"/>
      <c r="H2494" s="40"/>
      <c r="I2494" s="40"/>
      <c r="J2494" s="40"/>
    </row>
    <row r="2495" spans="1:10" x14ac:dyDescent="0.25">
      <c r="A2495" s="40"/>
      <c r="B2495" s="40"/>
      <c r="C2495" s="40"/>
      <c r="D2495" s="40"/>
      <c r="E2495" s="40"/>
      <c r="F2495" s="40"/>
      <c r="G2495" s="40"/>
      <c r="H2495" s="40"/>
      <c r="I2495" s="40"/>
      <c r="J2495" s="40"/>
    </row>
    <row r="2496" spans="1:10" x14ac:dyDescent="0.25">
      <c r="A2496" s="40"/>
      <c r="B2496" s="40"/>
      <c r="C2496" s="40"/>
      <c r="D2496" s="40"/>
      <c r="E2496" s="40"/>
      <c r="F2496" s="40"/>
      <c r="G2496" s="40"/>
      <c r="H2496" s="40"/>
      <c r="I2496" s="40"/>
      <c r="J2496" s="40"/>
    </row>
    <row r="2497" spans="1:10" x14ac:dyDescent="0.25">
      <c r="A2497" s="40"/>
      <c r="B2497" s="40"/>
      <c r="C2497" s="40"/>
      <c r="D2497" s="40"/>
      <c r="E2497" s="40"/>
      <c r="F2497" s="40"/>
      <c r="G2497" s="40"/>
      <c r="H2497" s="40"/>
      <c r="I2497" s="40"/>
      <c r="J2497" s="40"/>
    </row>
    <row r="2498" spans="1:10" x14ac:dyDescent="0.25">
      <c r="A2498" s="40"/>
      <c r="B2498" s="40"/>
      <c r="C2498" s="40"/>
      <c r="D2498" s="40"/>
      <c r="E2498" s="40"/>
      <c r="F2498" s="40"/>
      <c r="G2498" s="40"/>
      <c r="H2498" s="40"/>
      <c r="I2498" s="40"/>
      <c r="J2498" s="40"/>
    </row>
    <row r="2499" spans="1:10" x14ac:dyDescent="0.25">
      <c r="A2499" s="40"/>
      <c r="B2499" s="40"/>
      <c r="C2499" s="40"/>
      <c r="D2499" s="40"/>
      <c r="E2499" s="40"/>
      <c r="F2499" s="40"/>
      <c r="G2499" s="40"/>
      <c r="H2499" s="40"/>
      <c r="I2499" s="40"/>
      <c r="J2499" s="40"/>
    </row>
    <row r="2500" spans="1:10" x14ac:dyDescent="0.25">
      <c r="A2500" s="40"/>
      <c r="B2500" s="40"/>
      <c r="C2500" s="40"/>
      <c r="D2500" s="40"/>
      <c r="E2500" s="40"/>
      <c r="F2500" s="40"/>
      <c r="G2500" s="40"/>
      <c r="H2500" s="40"/>
      <c r="I2500" s="40"/>
      <c r="J2500" s="40"/>
    </row>
    <row r="2501" spans="1:10" x14ac:dyDescent="0.25">
      <c r="A2501" s="40"/>
      <c r="B2501" s="40"/>
      <c r="C2501" s="40"/>
      <c r="D2501" s="40"/>
      <c r="E2501" s="40"/>
      <c r="F2501" s="40"/>
      <c r="G2501" s="40"/>
      <c r="H2501" s="40"/>
      <c r="I2501" s="40"/>
      <c r="J2501" s="40"/>
    </row>
    <row r="2502" spans="1:10" x14ac:dyDescent="0.25">
      <c r="A2502" s="40"/>
      <c r="B2502" s="40"/>
      <c r="C2502" s="40"/>
      <c r="D2502" s="40"/>
      <c r="E2502" s="40"/>
      <c r="F2502" s="40"/>
      <c r="G2502" s="40"/>
      <c r="H2502" s="40"/>
      <c r="I2502" s="40"/>
      <c r="J2502" s="40"/>
    </row>
    <row r="2503" spans="1:10" x14ac:dyDescent="0.25">
      <c r="A2503" s="40"/>
      <c r="B2503" s="40"/>
      <c r="C2503" s="40"/>
      <c r="D2503" s="40"/>
      <c r="E2503" s="40"/>
      <c r="F2503" s="40"/>
      <c r="G2503" s="40"/>
      <c r="H2503" s="40"/>
      <c r="I2503" s="40"/>
      <c r="J2503" s="40"/>
    </row>
    <row r="2504" spans="1:10" x14ac:dyDescent="0.25">
      <c r="A2504" s="40"/>
      <c r="B2504" s="40"/>
      <c r="C2504" s="40"/>
      <c r="D2504" s="40"/>
      <c r="E2504" s="40"/>
      <c r="F2504" s="40"/>
      <c r="G2504" s="40"/>
      <c r="H2504" s="40"/>
      <c r="I2504" s="40"/>
      <c r="J2504" s="40"/>
    </row>
    <row r="2505" spans="1:10" x14ac:dyDescent="0.25">
      <c r="A2505" s="40"/>
      <c r="B2505" s="40"/>
      <c r="C2505" s="40"/>
      <c r="D2505" s="40"/>
      <c r="E2505" s="40"/>
      <c r="F2505" s="40"/>
      <c r="G2505" s="40"/>
      <c r="H2505" s="40"/>
      <c r="I2505" s="40"/>
      <c r="J2505" s="40"/>
    </row>
    <row r="2506" spans="1:10" x14ac:dyDescent="0.25">
      <c r="A2506" s="40"/>
      <c r="B2506" s="40"/>
      <c r="C2506" s="40"/>
      <c r="D2506" s="40"/>
      <c r="E2506" s="40"/>
      <c r="F2506" s="40"/>
      <c r="G2506" s="40"/>
      <c r="H2506" s="40"/>
      <c r="I2506" s="40"/>
      <c r="J2506" s="40"/>
    </row>
    <row r="2507" spans="1:10" x14ac:dyDescent="0.25">
      <c r="A2507" s="40"/>
      <c r="B2507" s="40"/>
      <c r="C2507" s="40"/>
      <c r="D2507" s="40"/>
      <c r="E2507" s="40"/>
      <c r="F2507" s="40"/>
      <c r="G2507" s="40"/>
      <c r="H2507" s="40"/>
      <c r="I2507" s="40"/>
      <c r="J2507" s="40"/>
    </row>
    <row r="2508" spans="1:10" x14ac:dyDescent="0.25">
      <c r="A2508" s="40"/>
      <c r="B2508" s="40"/>
      <c r="C2508" s="40"/>
      <c r="D2508" s="40"/>
      <c r="E2508" s="40"/>
      <c r="F2508" s="40"/>
      <c r="G2508" s="40"/>
      <c r="H2508" s="40"/>
      <c r="I2508" s="40"/>
      <c r="J2508" s="40"/>
    </row>
    <row r="2509" spans="1:10" x14ac:dyDescent="0.25">
      <c r="A2509" s="40"/>
      <c r="B2509" s="40"/>
      <c r="C2509" s="40"/>
      <c r="D2509" s="40"/>
      <c r="E2509" s="40"/>
      <c r="F2509" s="40"/>
      <c r="G2509" s="40"/>
      <c r="H2509" s="40"/>
      <c r="I2509" s="40"/>
      <c r="J2509" s="40"/>
    </row>
    <row r="2510" spans="1:10" x14ac:dyDescent="0.25">
      <c r="A2510" s="40"/>
      <c r="B2510" s="40"/>
      <c r="C2510" s="40"/>
      <c r="D2510" s="40"/>
      <c r="E2510" s="40"/>
      <c r="F2510" s="40"/>
      <c r="G2510" s="40"/>
      <c r="H2510" s="40"/>
      <c r="I2510" s="40"/>
      <c r="J2510" s="40"/>
    </row>
    <row r="2511" spans="1:10" x14ac:dyDescent="0.25">
      <c r="A2511" s="40"/>
      <c r="B2511" s="40"/>
      <c r="C2511" s="40"/>
      <c r="D2511" s="40"/>
      <c r="E2511" s="40"/>
      <c r="F2511" s="40"/>
      <c r="G2511" s="40"/>
      <c r="H2511" s="40"/>
      <c r="I2511" s="40"/>
      <c r="J2511" s="40"/>
    </row>
    <row r="2512" spans="1:10" x14ac:dyDescent="0.25">
      <c r="A2512" s="40"/>
      <c r="B2512" s="40"/>
      <c r="C2512" s="40"/>
      <c r="D2512" s="40"/>
      <c r="E2512" s="40"/>
      <c r="F2512" s="40"/>
      <c r="G2512" s="40"/>
      <c r="H2512" s="40"/>
      <c r="I2512" s="40"/>
      <c r="J2512" s="40"/>
    </row>
    <row r="2513" spans="1:10" x14ac:dyDescent="0.25">
      <c r="A2513" s="40"/>
      <c r="B2513" s="40"/>
      <c r="C2513" s="40"/>
      <c r="D2513" s="40"/>
      <c r="E2513" s="40"/>
      <c r="F2513" s="40"/>
      <c r="G2513" s="40"/>
      <c r="H2513" s="40"/>
      <c r="I2513" s="40"/>
      <c r="J2513" s="40"/>
    </row>
    <row r="2514" spans="1:10" x14ac:dyDescent="0.25">
      <c r="A2514" s="40"/>
      <c r="B2514" s="40"/>
      <c r="C2514" s="40"/>
      <c r="D2514" s="40"/>
      <c r="E2514" s="40"/>
      <c r="F2514" s="40"/>
      <c r="G2514" s="40"/>
      <c r="H2514" s="40"/>
      <c r="I2514" s="40"/>
      <c r="J2514" s="40"/>
    </row>
    <row r="2515" spans="1:10" x14ac:dyDescent="0.25">
      <c r="A2515" s="40"/>
      <c r="B2515" s="40"/>
      <c r="C2515" s="40"/>
      <c r="D2515" s="40"/>
      <c r="E2515" s="40"/>
      <c r="F2515" s="40"/>
      <c r="G2515" s="40"/>
      <c r="H2515" s="40"/>
      <c r="I2515" s="40"/>
      <c r="J2515" s="40"/>
    </row>
    <row r="2516" spans="1:10" x14ac:dyDescent="0.25">
      <c r="A2516" s="40"/>
      <c r="B2516" s="40"/>
      <c r="C2516" s="40"/>
      <c r="D2516" s="40"/>
      <c r="E2516" s="40"/>
      <c r="F2516" s="40"/>
      <c r="G2516" s="40"/>
      <c r="H2516" s="40"/>
      <c r="I2516" s="40"/>
      <c r="J2516" s="40"/>
    </row>
    <row r="2517" spans="1:10" x14ac:dyDescent="0.25">
      <c r="A2517" s="40"/>
      <c r="B2517" s="40"/>
      <c r="C2517" s="40"/>
      <c r="D2517" s="40"/>
      <c r="E2517" s="40"/>
      <c r="F2517" s="40"/>
      <c r="G2517" s="40"/>
      <c r="H2517" s="40"/>
      <c r="I2517" s="40"/>
      <c r="J2517" s="40"/>
    </row>
    <row r="2518" spans="1:10" x14ac:dyDescent="0.25">
      <c r="A2518" s="40"/>
      <c r="B2518" s="40"/>
      <c r="C2518" s="40"/>
      <c r="D2518" s="40"/>
      <c r="E2518" s="40"/>
      <c r="F2518" s="40"/>
      <c r="G2518" s="40"/>
      <c r="H2518" s="40"/>
      <c r="I2518" s="40"/>
      <c r="J2518" s="40"/>
    </row>
    <row r="2519" spans="1:10" x14ac:dyDescent="0.25">
      <c r="A2519" s="40"/>
      <c r="B2519" s="40"/>
      <c r="C2519" s="40"/>
      <c r="D2519" s="40"/>
      <c r="E2519" s="40"/>
      <c r="F2519" s="40"/>
      <c r="G2519" s="40"/>
      <c r="H2519" s="40"/>
      <c r="I2519" s="40"/>
      <c r="J2519" s="40"/>
    </row>
    <row r="2520" spans="1:10" x14ac:dyDescent="0.25">
      <c r="A2520" s="40"/>
      <c r="B2520" s="40"/>
      <c r="C2520" s="40"/>
      <c r="D2520" s="40"/>
      <c r="E2520" s="40"/>
      <c r="F2520" s="40"/>
      <c r="G2520" s="40"/>
      <c r="H2520" s="40"/>
      <c r="I2520" s="40"/>
      <c r="J2520" s="40"/>
    </row>
    <row r="2521" spans="1:10" x14ac:dyDescent="0.25">
      <c r="A2521" s="40"/>
      <c r="B2521" s="40"/>
      <c r="C2521" s="40"/>
      <c r="D2521" s="40"/>
      <c r="E2521" s="40"/>
      <c r="F2521" s="40"/>
      <c r="G2521" s="40"/>
      <c r="H2521" s="40"/>
      <c r="I2521" s="40"/>
      <c r="J2521" s="40"/>
    </row>
    <row r="2522" spans="1:10" x14ac:dyDescent="0.25">
      <c r="A2522" s="40"/>
      <c r="B2522" s="40"/>
      <c r="C2522" s="40"/>
      <c r="D2522" s="40"/>
      <c r="E2522" s="40"/>
      <c r="F2522" s="40"/>
      <c r="G2522" s="40"/>
      <c r="H2522" s="40"/>
      <c r="I2522" s="40"/>
      <c r="J2522" s="40"/>
    </row>
    <row r="2523" spans="1:10" x14ac:dyDescent="0.25">
      <c r="A2523" s="40"/>
      <c r="B2523" s="40"/>
      <c r="C2523" s="40"/>
      <c r="D2523" s="40"/>
      <c r="E2523" s="40"/>
      <c r="F2523" s="40"/>
      <c r="G2523" s="40"/>
      <c r="H2523" s="40"/>
      <c r="I2523" s="40"/>
      <c r="J2523" s="40"/>
    </row>
    <row r="2524" spans="1:10" x14ac:dyDescent="0.25">
      <c r="A2524" s="40"/>
      <c r="B2524" s="40"/>
      <c r="C2524" s="40"/>
      <c r="D2524" s="40"/>
      <c r="E2524" s="40"/>
      <c r="F2524" s="40"/>
      <c r="G2524" s="40"/>
      <c r="H2524" s="40"/>
      <c r="I2524" s="40"/>
      <c r="J2524" s="40"/>
    </row>
    <row r="2525" spans="1:10" x14ac:dyDescent="0.25">
      <c r="A2525" s="40"/>
      <c r="B2525" s="40"/>
      <c r="C2525" s="40"/>
      <c r="D2525" s="40"/>
      <c r="E2525" s="40"/>
      <c r="F2525" s="40"/>
      <c r="G2525" s="40"/>
      <c r="H2525" s="40"/>
      <c r="I2525" s="40"/>
      <c r="J2525" s="40"/>
    </row>
    <row r="2526" spans="1:10" x14ac:dyDescent="0.25">
      <c r="A2526" s="40"/>
      <c r="B2526" s="40"/>
      <c r="C2526" s="40"/>
      <c r="D2526" s="40"/>
      <c r="E2526" s="40"/>
      <c r="F2526" s="40"/>
      <c r="G2526" s="40"/>
      <c r="H2526" s="40"/>
      <c r="I2526" s="40"/>
      <c r="J2526" s="40"/>
    </row>
    <row r="2527" spans="1:10" x14ac:dyDescent="0.25">
      <c r="A2527" s="40"/>
      <c r="B2527" s="40"/>
      <c r="C2527" s="40"/>
      <c r="D2527" s="40"/>
      <c r="E2527" s="40"/>
      <c r="F2527" s="40"/>
      <c r="G2527" s="40"/>
      <c r="H2527" s="40"/>
      <c r="I2527" s="40"/>
      <c r="J2527" s="40"/>
    </row>
    <row r="2528" spans="1:10" x14ac:dyDescent="0.25">
      <c r="A2528" s="40"/>
      <c r="B2528" s="40"/>
      <c r="C2528" s="40"/>
      <c r="D2528" s="40"/>
      <c r="E2528" s="40"/>
      <c r="F2528" s="40"/>
      <c r="G2528" s="40"/>
      <c r="H2528" s="40"/>
      <c r="I2528" s="40"/>
      <c r="J2528" s="40"/>
    </row>
    <row r="2529" spans="1:10" x14ac:dyDescent="0.25">
      <c r="A2529" s="40"/>
      <c r="B2529" s="40"/>
      <c r="C2529" s="40"/>
      <c r="D2529" s="40"/>
      <c r="E2529" s="40"/>
      <c r="F2529" s="40"/>
      <c r="G2529" s="40"/>
      <c r="H2529" s="40"/>
      <c r="I2529" s="40"/>
      <c r="J2529" s="40"/>
    </row>
    <row r="2530" spans="1:10" x14ac:dyDescent="0.25">
      <c r="A2530" s="40"/>
      <c r="B2530" s="40"/>
      <c r="C2530" s="40"/>
      <c r="D2530" s="40"/>
      <c r="E2530" s="40"/>
      <c r="F2530" s="40"/>
      <c r="G2530" s="40"/>
      <c r="H2530" s="40"/>
      <c r="I2530" s="40"/>
      <c r="J2530" s="40"/>
    </row>
    <row r="2531" spans="1:10" x14ac:dyDescent="0.25">
      <c r="A2531" s="40"/>
      <c r="B2531" s="40"/>
      <c r="C2531" s="40"/>
      <c r="D2531" s="40"/>
      <c r="E2531" s="40"/>
      <c r="F2531" s="40"/>
      <c r="G2531" s="40"/>
      <c r="H2531" s="40"/>
      <c r="I2531" s="40"/>
      <c r="J2531" s="40"/>
    </row>
    <row r="2532" spans="1:10" x14ac:dyDescent="0.25">
      <c r="A2532" s="40"/>
      <c r="B2532" s="40"/>
      <c r="C2532" s="40"/>
      <c r="D2532" s="40"/>
      <c r="E2532" s="40"/>
      <c r="F2532" s="40"/>
      <c r="G2532" s="40"/>
      <c r="H2532" s="40"/>
      <c r="I2532" s="40"/>
      <c r="J2532" s="4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1212-96CE-4E36-A4EA-EDD6D8DCDA5D}">
  <dimension ref="A1:G4"/>
  <sheetViews>
    <sheetView workbookViewId="0">
      <selection activeCell="C7" sqref="C7"/>
    </sheetView>
  </sheetViews>
  <sheetFormatPr defaultRowHeight="15" x14ac:dyDescent="0.25"/>
  <cols>
    <col min="1" max="1" width="12" customWidth="1"/>
    <col min="2" max="2" width="12.85546875" customWidth="1"/>
    <col min="5" max="5" width="12.5703125" bestFit="1" customWidth="1"/>
    <col min="6" max="6" width="12.140625" bestFit="1" customWidth="1"/>
    <col min="7" max="7" width="16.85546875" bestFit="1" customWidth="1"/>
    <col min="8" max="8" width="17.140625" bestFit="1" customWidth="1"/>
  </cols>
  <sheetData>
    <row r="1" spans="1:7" x14ac:dyDescent="0.25">
      <c r="A1" t="s">
        <v>143</v>
      </c>
      <c r="B1" t="s">
        <v>144</v>
      </c>
      <c r="C1" t="s">
        <v>201</v>
      </c>
      <c r="F1" s="24" t="s">
        <v>138</v>
      </c>
      <c r="G1" t="s">
        <v>202</v>
      </c>
    </row>
    <row r="2" spans="1:7" x14ac:dyDescent="0.25">
      <c r="B2" s="39"/>
      <c r="F2" s="25" t="s">
        <v>374</v>
      </c>
      <c r="G2" s="23"/>
    </row>
    <row r="3" spans="1:7" x14ac:dyDescent="0.25">
      <c r="F3" s="42" t="s">
        <v>374</v>
      </c>
      <c r="G3" s="23"/>
    </row>
    <row r="4" spans="1:7" x14ac:dyDescent="0.25">
      <c r="F4" s="25" t="s">
        <v>139</v>
      </c>
      <c r="G4" s="23"/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FAE7-8A38-4629-9EC3-02BA4CB4BD14}">
  <dimension ref="A1:E2"/>
  <sheetViews>
    <sheetView workbookViewId="0">
      <selection activeCell="E2" sqref="E2"/>
    </sheetView>
  </sheetViews>
  <sheetFormatPr defaultRowHeight="15" x14ac:dyDescent="0.25"/>
  <cols>
    <col min="2" max="2" width="13.28515625" customWidth="1"/>
    <col min="4" max="4" width="9.28515625" customWidth="1"/>
    <col min="5" max="5" width="20" customWidth="1"/>
  </cols>
  <sheetData>
    <row r="1" spans="1:5" x14ac:dyDescent="0.25">
      <c r="A1" s="118" t="s">
        <v>3</v>
      </c>
      <c r="B1" s="118" t="s">
        <v>666</v>
      </c>
      <c r="C1" s="118" t="s">
        <v>396</v>
      </c>
      <c r="D1" s="118" t="s">
        <v>5</v>
      </c>
      <c r="E1" s="119" t="s">
        <v>667</v>
      </c>
    </row>
    <row r="2" spans="1:5" x14ac:dyDescent="0.25">
      <c r="A2" s="117"/>
      <c r="B2" s="117"/>
      <c r="C2" s="117"/>
      <c r="D2" s="117"/>
      <c r="E2" s="40" t="e">
        <f t="array" ref="E2">_xlfn.IFNA(INDEX([1]!newscanrecord[LOC],MATCH(1,((momlist[[#This Row],[METRC]]=[1]!newscanrecord[METRC])*('Group Info'!$B$2=[1]!newscanrecord[next clone round])),0)),"")</f>
        <v>#REF!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DD80-EADB-489D-A5E7-A6A100B4B8A6}">
  <sheetPr>
    <pageSetUpPr fitToPage="1"/>
  </sheetPr>
  <dimension ref="A1:C56"/>
  <sheetViews>
    <sheetView tabSelected="1" workbookViewId="0">
      <selection activeCell="B15" sqref="B15"/>
    </sheetView>
  </sheetViews>
  <sheetFormatPr defaultRowHeight="15" x14ac:dyDescent="0.25"/>
  <cols>
    <col min="1" max="1" width="10.42578125" style="40" customWidth="1"/>
    <col min="2" max="2" width="38.5703125" style="40" customWidth="1"/>
    <col min="3" max="3" width="16" style="40" customWidth="1"/>
    <col min="4" max="16384" width="9.140625" style="40"/>
  </cols>
  <sheetData>
    <row r="1" spans="1:3" x14ac:dyDescent="0.25">
      <c r="A1" s="40" t="s">
        <v>711</v>
      </c>
      <c r="B1" s="40" t="s">
        <v>712</v>
      </c>
      <c r="C1" s="40" t="s">
        <v>713</v>
      </c>
    </row>
    <row r="2" spans="1:3" x14ac:dyDescent="0.25">
      <c r="A2" s="40" t="s">
        <v>714</v>
      </c>
      <c r="B2" s="40" t="s">
        <v>46</v>
      </c>
      <c r="C2" s="40" t="s">
        <v>715</v>
      </c>
    </row>
    <row r="3" spans="1:3" x14ac:dyDescent="0.25">
      <c r="A3" s="40" t="s">
        <v>716</v>
      </c>
      <c r="B3" s="40" t="s">
        <v>51</v>
      </c>
      <c r="C3" s="40" t="s">
        <v>717</v>
      </c>
    </row>
    <row r="4" spans="1:3" x14ac:dyDescent="0.25">
      <c r="A4" s="40" t="s">
        <v>718</v>
      </c>
      <c r="B4" s="40" t="s">
        <v>719</v>
      </c>
      <c r="C4" s="40" t="s">
        <v>715</v>
      </c>
    </row>
    <row r="5" spans="1:3" x14ac:dyDescent="0.25">
      <c r="A5" s="40" t="s">
        <v>720</v>
      </c>
      <c r="B5" s="40" t="s">
        <v>52</v>
      </c>
      <c r="C5" s="40" t="s">
        <v>717</v>
      </c>
    </row>
    <row r="6" spans="1:3" x14ac:dyDescent="0.25">
      <c r="A6" s="40" t="s">
        <v>721</v>
      </c>
      <c r="B6" s="40" t="s">
        <v>53</v>
      </c>
      <c r="C6" s="40" t="s">
        <v>717</v>
      </c>
    </row>
    <row r="7" spans="1:3" x14ac:dyDescent="0.25">
      <c r="A7" s="40" t="s">
        <v>722</v>
      </c>
      <c r="B7" s="40" t="s">
        <v>723</v>
      </c>
      <c r="C7" s="40" t="s">
        <v>715</v>
      </c>
    </row>
    <row r="8" spans="1:3" x14ac:dyDescent="0.25">
      <c r="A8" s="40" t="s">
        <v>724</v>
      </c>
      <c r="B8" s="40" t="s">
        <v>725</v>
      </c>
      <c r="C8" s="40" t="s">
        <v>726</v>
      </c>
    </row>
    <row r="9" spans="1:3" x14ac:dyDescent="0.25">
      <c r="A9" s="40" t="s">
        <v>727</v>
      </c>
      <c r="B9" s="40" t="s">
        <v>728</v>
      </c>
      <c r="C9" s="40" t="s">
        <v>726</v>
      </c>
    </row>
    <row r="10" spans="1:3" x14ac:dyDescent="0.25">
      <c r="A10" s="155" t="s">
        <v>729</v>
      </c>
      <c r="B10" s="155" t="s">
        <v>65</v>
      </c>
      <c r="C10" s="155" t="s">
        <v>717</v>
      </c>
    </row>
    <row r="11" spans="1:3" x14ac:dyDescent="0.25">
      <c r="A11" s="40" t="s">
        <v>730</v>
      </c>
      <c r="B11" s="40" t="s">
        <v>731</v>
      </c>
      <c r="C11" s="40" t="s">
        <v>717</v>
      </c>
    </row>
    <row r="12" spans="1:3" x14ac:dyDescent="0.25">
      <c r="A12" s="40" t="s">
        <v>732</v>
      </c>
      <c r="B12" s="40" t="s">
        <v>733</v>
      </c>
      <c r="C12" s="40" t="s">
        <v>717</v>
      </c>
    </row>
    <row r="13" spans="1:3" x14ac:dyDescent="0.25">
      <c r="A13" s="40" t="s">
        <v>734</v>
      </c>
      <c r="B13" s="40" t="s">
        <v>735</v>
      </c>
      <c r="C13" s="40" t="s">
        <v>717</v>
      </c>
    </row>
    <row r="14" spans="1:3" x14ac:dyDescent="0.25">
      <c r="A14" s="40" t="s">
        <v>736</v>
      </c>
      <c r="B14" s="40" t="s">
        <v>67</v>
      </c>
      <c r="C14" s="40" t="s">
        <v>726</v>
      </c>
    </row>
    <row r="15" spans="1:3" x14ac:dyDescent="0.25">
      <c r="A15" s="40" t="s">
        <v>737</v>
      </c>
      <c r="B15" s="40" t="s">
        <v>68</v>
      </c>
      <c r="C15" s="40" t="s">
        <v>726</v>
      </c>
    </row>
    <row r="16" spans="1:3" x14ac:dyDescent="0.25">
      <c r="A16" s="40" t="s">
        <v>738</v>
      </c>
      <c r="B16" s="40" t="s">
        <v>739</v>
      </c>
      <c r="C16" s="40" t="s">
        <v>726</v>
      </c>
    </row>
    <row r="17" spans="1:3" x14ac:dyDescent="0.25">
      <c r="A17" s="40" t="s">
        <v>740</v>
      </c>
      <c r="B17" s="40" t="s">
        <v>741</v>
      </c>
      <c r="C17" s="40" t="s">
        <v>717</v>
      </c>
    </row>
    <row r="18" spans="1:3" x14ac:dyDescent="0.25">
      <c r="A18" s="40" t="s">
        <v>742</v>
      </c>
      <c r="B18" s="40" t="s">
        <v>76</v>
      </c>
      <c r="C18" s="40" t="s">
        <v>715</v>
      </c>
    </row>
    <row r="19" spans="1:3" x14ac:dyDescent="0.25">
      <c r="A19" s="40" t="s">
        <v>743</v>
      </c>
      <c r="B19" s="40" t="s">
        <v>78</v>
      </c>
      <c r="C19" s="40" t="s">
        <v>726</v>
      </c>
    </row>
    <row r="20" spans="1:3" x14ac:dyDescent="0.25">
      <c r="A20" s="40" t="s">
        <v>744</v>
      </c>
      <c r="B20" s="40" t="s">
        <v>745</v>
      </c>
      <c r="C20" s="40" t="s">
        <v>746</v>
      </c>
    </row>
    <row r="21" spans="1:3" x14ac:dyDescent="0.25">
      <c r="A21" s="40" t="s">
        <v>747</v>
      </c>
      <c r="B21" s="40" t="s">
        <v>82</v>
      </c>
      <c r="C21" s="40" t="s">
        <v>726</v>
      </c>
    </row>
    <row r="22" spans="1:3" x14ac:dyDescent="0.25">
      <c r="A22" s="40" t="s">
        <v>748</v>
      </c>
      <c r="B22" s="40" t="s">
        <v>84</v>
      </c>
      <c r="C22" s="40" t="s">
        <v>715</v>
      </c>
    </row>
    <row r="23" spans="1:3" x14ac:dyDescent="0.25">
      <c r="A23" s="40" t="s">
        <v>749</v>
      </c>
      <c r="B23" s="40" t="s">
        <v>385</v>
      </c>
      <c r="C23" s="40" t="s">
        <v>715</v>
      </c>
    </row>
    <row r="24" spans="1:3" x14ac:dyDescent="0.25">
      <c r="A24" s="40" t="s">
        <v>750</v>
      </c>
      <c r="B24" s="40" t="s">
        <v>127</v>
      </c>
      <c r="C24" s="40" t="s">
        <v>717</v>
      </c>
    </row>
    <row r="25" spans="1:3" x14ac:dyDescent="0.25">
      <c r="A25" s="40" t="s">
        <v>751</v>
      </c>
      <c r="B25" s="40" t="s">
        <v>752</v>
      </c>
      <c r="C25" s="40" t="s">
        <v>717</v>
      </c>
    </row>
    <row r="26" spans="1:3" x14ac:dyDescent="0.25">
      <c r="A26" s="40" t="s">
        <v>753</v>
      </c>
      <c r="B26" s="40" t="s">
        <v>754</v>
      </c>
      <c r="C26" s="40" t="s">
        <v>717</v>
      </c>
    </row>
    <row r="27" spans="1:3" x14ac:dyDescent="0.25">
      <c r="A27" s="40" t="s">
        <v>755</v>
      </c>
      <c r="B27" s="40" t="s">
        <v>86</v>
      </c>
      <c r="C27" s="40" t="s">
        <v>717</v>
      </c>
    </row>
    <row r="28" spans="1:3" x14ac:dyDescent="0.25">
      <c r="A28" s="40" t="s">
        <v>756</v>
      </c>
      <c r="B28" s="40" t="s">
        <v>89</v>
      </c>
      <c r="C28" s="40" t="s">
        <v>717</v>
      </c>
    </row>
    <row r="29" spans="1:3" x14ac:dyDescent="0.25">
      <c r="A29" s="40" t="s">
        <v>757</v>
      </c>
      <c r="B29" s="40" t="s">
        <v>90</v>
      </c>
      <c r="C29" s="40" t="s">
        <v>726</v>
      </c>
    </row>
    <row r="30" spans="1:3" x14ac:dyDescent="0.25">
      <c r="A30" s="40" t="s">
        <v>758</v>
      </c>
      <c r="B30" s="40" t="s">
        <v>759</v>
      </c>
      <c r="C30" s="40" t="s">
        <v>717</v>
      </c>
    </row>
    <row r="31" spans="1:3" x14ac:dyDescent="0.25">
      <c r="A31" s="40" t="s">
        <v>760</v>
      </c>
      <c r="B31" s="40" t="s">
        <v>91</v>
      </c>
      <c r="C31" s="40" t="s">
        <v>717</v>
      </c>
    </row>
    <row r="32" spans="1:3" x14ac:dyDescent="0.25">
      <c r="A32" s="40" t="s">
        <v>761</v>
      </c>
      <c r="B32" s="40" t="s">
        <v>93</v>
      </c>
      <c r="C32" s="40" t="s">
        <v>717</v>
      </c>
    </row>
    <row r="33" spans="1:3" x14ac:dyDescent="0.25">
      <c r="A33" s="40" t="s">
        <v>762</v>
      </c>
      <c r="B33" s="40" t="s">
        <v>763</v>
      </c>
      <c r="C33" s="40" t="s">
        <v>726</v>
      </c>
    </row>
    <row r="34" spans="1:3" x14ac:dyDescent="0.25">
      <c r="A34" s="40" t="s">
        <v>764</v>
      </c>
      <c r="B34" s="40" t="s">
        <v>765</v>
      </c>
      <c r="C34" s="40" t="s">
        <v>717</v>
      </c>
    </row>
    <row r="35" spans="1:3" x14ac:dyDescent="0.25">
      <c r="A35" s="40" t="s">
        <v>766</v>
      </c>
      <c r="B35" s="40" t="s">
        <v>94</v>
      </c>
      <c r="C35" s="40" t="s">
        <v>726</v>
      </c>
    </row>
    <row r="36" spans="1:3" x14ac:dyDescent="0.25">
      <c r="A36" s="40" t="s">
        <v>767</v>
      </c>
      <c r="B36" s="40" t="s">
        <v>96</v>
      </c>
      <c r="C36" s="40" t="s">
        <v>717</v>
      </c>
    </row>
    <row r="37" spans="1:3" x14ac:dyDescent="0.25">
      <c r="A37" s="40" t="s">
        <v>768</v>
      </c>
      <c r="B37" s="40" t="s">
        <v>769</v>
      </c>
      <c r="C37" s="40" t="s">
        <v>726</v>
      </c>
    </row>
    <row r="38" spans="1:3" x14ac:dyDescent="0.25">
      <c r="A38" s="40" t="s">
        <v>770</v>
      </c>
      <c r="B38" s="40" t="s">
        <v>98</v>
      </c>
      <c r="C38" s="40" t="s">
        <v>726</v>
      </c>
    </row>
    <row r="39" spans="1:3" x14ac:dyDescent="0.25">
      <c r="A39" s="40" t="s">
        <v>771</v>
      </c>
      <c r="B39" s="40" t="s">
        <v>99</v>
      </c>
      <c r="C39" s="40" t="s">
        <v>726</v>
      </c>
    </row>
    <row r="40" spans="1:3" x14ac:dyDescent="0.25">
      <c r="A40" s="40" t="s">
        <v>772</v>
      </c>
      <c r="B40" s="40" t="s">
        <v>101</v>
      </c>
      <c r="C40" s="40" t="s">
        <v>715</v>
      </c>
    </row>
    <row r="41" spans="1:3" x14ac:dyDescent="0.25">
      <c r="A41" s="40" t="s">
        <v>773</v>
      </c>
      <c r="B41" s="40" t="s">
        <v>102</v>
      </c>
      <c r="C41" s="40" t="s">
        <v>715</v>
      </c>
    </row>
    <row r="42" spans="1:3" x14ac:dyDescent="0.25">
      <c r="A42" s="40" t="s">
        <v>774</v>
      </c>
      <c r="B42" s="40" t="s">
        <v>775</v>
      </c>
      <c r="C42" s="40" t="s">
        <v>717</v>
      </c>
    </row>
    <row r="43" spans="1:3" x14ac:dyDescent="0.25">
      <c r="A43" s="40" t="s">
        <v>776</v>
      </c>
      <c r="B43" s="40" t="s">
        <v>103</v>
      </c>
      <c r="C43" s="40" t="s">
        <v>717</v>
      </c>
    </row>
    <row r="44" spans="1:3" x14ac:dyDescent="0.25">
      <c r="A44" s="40" t="s">
        <v>777</v>
      </c>
      <c r="B44" s="40" t="s">
        <v>778</v>
      </c>
      <c r="C44" s="40" t="s">
        <v>715</v>
      </c>
    </row>
    <row r="45" spans="1:3" x14ac:dyDescent="0.25">
      <c r="A45" s="40" t="s">
        <v>779</v>
      </c>
      <c r="B45" s="40" t="s">
        <v>105</v>
      </c>
      <c r="C45" s="40" t="s">
        <v>717</v>
      </c>
    </row>
    <row r="46" spans="1:3" x14ac:dyDescent="0.25">
      <c r="A46" s="155" t="s">
        <v>780</v>
      </c>
      <c r="B46" s="155" t="s">
        <v>781</v>
      </c>
      <c r="C46" s="155" t="s">
        <v>715</v>
      </c>
    </row>
    <row r="47" spans="1:3" x14ac:dyDescent="0.25">
      <c r="A47" s="40" t="s">
        <v>782</v>
      </c>
      <c r="B47" s="40" t="s">
        <v>783</v>
      </c>
      <c r="C47" s="40" t="s">
        <v>715</v>
      </c>
    </row>
    <row r="48" spans="1:3" x14ac:dyDescent="0.25">
      <c r="A48" s="40" t="s">
        <v>784</v>
      </c>
      <c r="B48" s="40" t="s">
        <v>386</v>
      </c>
      <c r="C48" s="40" t="s">
        <v>715</v>
      </c>
    </row>
    <row r="49" spans="1:3" x14ac:dyDescent="0.25">
      <c r="A49" s="40" t="s">
        <v>785</v>
      </c>
      <c r="B49" s="40" t="s">
        <v>387</v>
      </c>
      <c r="C49" s="40" t="s">
        <v>715</v>
      </c>
    </row>
    <row r="50" spans="1:3" x14ac:dyDescent="0.25">
      <c r="A50" s="40" t="s">
        <v>786</v>
      </c>
      <c r="B50" s="40" t="s">
        <v>108</v>
      </c>
      <c r="C50" s="40" t="s">
        <v>715</v>
      </c>
    </row>
    <row r="51" spans="1:3" x14ac:dyDescent="0.25">
      <c r="A51" s="40" t="s">
        <v>787</v>
      </c>
      <c r="B51" s="40" t="s">
        <v>110</v>
      </c>
      <c r="C51" s="40" t="s">
        <v>715</v>
      </c>
    </row>
    <row r="52" spans="1:3" x14ac:dyDescent="0.25">
      <c r="A52" s="40" t="s">
        <v>788</v>
      </c>
      <c r="B52" s="40" t="s">
        <v>111</v>
      </c>
      <c r="C52" s="40" t="s">
        <v>717</v>
      </c>
    </row>
    <row r="53" spans="1:3" x14ac:dyDescent="0.25">
      <c r="A53" s="40" t="s">
        <v>789</v>
      </c>
      <c r="B53" s="40" t="s">
        <v>112</v>
      </c>
      <c r="C53" s="40" t="s">
        <v>726</v>
      </c>
    </row>
    <row r="54" spans="1:3" x14ac:dyDescent="0.25">
      <c r="A54" s="155" t="s">
        <v>790</v>
      </c>
      <c r="B54" s="155" t="s">
        <v>791</v>
      </c>
      <c r="C54" s="155" t="s">
        <v>726</v>
      </c>
    </row>
    <row r="55" spans="1:3" x14ac:dyDescent="0.25">
      <c r="A55" s="40" t="s">
        <v>792</v>
      </c>
      <c r="B55" s="40" t="s">
        <v>117</v>
      </c>
      <c r="C55" s="40" t="s">
        <v>726</v>
      </c>
    </row>
    <row r="56" spans="1:3" x14ac:dyDescent="0.25">
      <c r="A56" s="40" t="s">
        <v>793</v>
      </c>
      <c r="B56" s="40" t="s">
        <v>794</v>
      </c>
      <c r="C56" s="40" t="s">
        <v>715</v>
      </c>
    </row>
  </sheetData>
  <pageMargins left="0.7" right="0.7" top="0.75" bottom="0.75" header="0.3" footer="0.3"/>
  <pageSetup scale="87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10B-3947-43A9-8484-37E552A56766}">
  <dimension ref="A1:U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9.140625" customWidth="1"/>
    <col min="2" max="2" width="26.85546875" bestFit="1" customWidth="1"/>
    <col min="3" max="3" width="8.85546875" bestFit="1" customWidth="1"/>
    <col min="4" max="4" width="6.85546875" customWidth="1"/>
    <col min="5" max="5" width="12.85546875" bestFit="1" customWidth="1"/>
    <col min="6" max="6" width="12.42578125" customWidth="1"/>
    <col min="7" max="8" width="57.85546875" bestFit="1" customWidth="1"/>
    <col min="9" max="9" width="11.140625" customWidth="1"/>
  </cols>
  <sheetData>
    <row r="1" spans="1:21" x14ac:dyDescent="0.25">
      <c r="A1" s="20" t="s">
        <v>137</v>
      </c>
      <c r="B1" s="20" t="s">
        <v>33</v>
      </c>
      <c r="C1" s="20" t="s">
        <v>136</v>
      </c>
      <c r="D1" s="20" t="s">
        <v>135</v>
      </c>
      <c r="E1" s="20" t="s">
        <v>134</v>
      </c>
      <c r="F1" s="20" t="s">
        <v>133</v>
      </c>
      <c r="G1" s="20" t="s">
        <v>132</v>
      </c>
      <c r="H1" s="20" t="s">
        <v>131</v>
      </c>
      <c r="I1" s="20" t="s">
        <v>130</v>
      </c>
      <c r="J1" s="105" t="s">
        <v>651</v>
      </c>
      <c r="K1" s="105" t="s">
        <v>652</v>
      </c>
      <c r="L1" s="105" t="s">
        <v>396</v>
      </c>
      <c r="M1" s="105" t="s">
        <v>653</v>
      </c>
      <c r="N1" s="105" t="s">
        <v>477</v>
      </c>
      <c r="O1" s="105" t="s">
        <v>654</v>
      </c>
      <c r="P1" s="105" t="s">
        <v>655</v>
      </c>
      <c r="Q1" s="105" t="s">
        <v>656</v>
      </c>
      <c r="R1" s="105" t="s">
        <v>657</v>
      </c>
      <c r="S1" s="105" t="s">
        <v>658</v>
      </c>
      <c r="T1" s="105" t="s">
        <v>659</v>
      </c>
      <c r="U1" s="105" t="s">
        <v>660</v>
      </c>
    </row>
    <row r="2" spans="1:21" x14ac:dyDescent="0.25">
      <c r="A2" s="40"/>
      <c r="B2" s="40"/>
      <c r="C2" s="40"/>
      <c r="D2" s="40"/>
      <c r="E2" s="40"/>
      <c r="F2" s="40"/>
      <c r="G2" s="41"/>
      <c r="H2" s="41"/>
      <c r="I2" s="40"/>
      <c r="J2" s="40">
        <f>'Group Info'!$B$2</f>
        <v>0</v>
      </c>
      <c r="K2" s="40">
        <f t="shared" ref="K2" si="0">A2</f>
        <v>0</v>
      </c>
      <c r="L2" s="40" t="str">
        <f>LEFT(METRCC8[[#This Row],[Barcode]],7)</f>
        <v/>
      </c>
      <c r="M2" s="40" t="str">
        <f>LEFT(METRCC8[[#This Row],[Pheno]],4)</f>
        <v/>
      </c>
      <c r="N2" s="40" t="str">
        <f>_xlfn.IFNA(INDEX(VEGC8[Pheno Barcode],MATCH(METRCC8[[#This Row],[Tag2]],VEGC8[Scion METRC '#],0)),"")</f>
        <v/>
      </c>
      <c r="O2" s="40"/>
      <c r="P2" s="40"/>
      <c r="Q2" s="40" t="str">
        <f>_xlfn.IFNA(_xlfn.CONCAT("VG_",INDEX(VEGC8[loc],MATCH(METRCC8[[#This Row],[Tag2]],VEGC8[Scion METRC '#],0))),"")</f>
        <v/>
      </c>
      <c r="R2" s="40" t="str">
        <f>_xlfn.IFNA(_xlfn.CONCAT('Group Info'!$F$2,"_",INDEX(flower[loc],MATCH(METRCC8[[#This Row],[Tag2]],flower[Scion METRC '#],0))),"")</f>
        <v/>
      </c>
      <c r="S2" s="40" t="str">
        <f>IF(IF(_xlfn.NUMBERVALUE(RIGHT(METRCC8[[#This Row],[VG loc]],2))&lt;10,_xlfn.CONCAT(MID(METRCC8[[#This Row],[VG loc]],4,3)," (VG, 7)"),IF(_xlfn.NUMBERVALUE(RIGHT(METRCC8[[#This Row],[VG loc]],2))&lt;16,_xlfn.CONCAT(MID(METRCC8[[#This Row],[VG loc]],4,3)," (VG, 13)"),IF(_xlfn.NUMBERVALUE(RIGHT(METRCC8[[#This Row],[VG loc]],2))&lt;22,_xlfn.CONCAT(MID(METRCC8[[#This Row],[VG loc]],4,3)," (VG, 19)"))))=FALSE(),"",(IF(_xlfn.NUMBERVALUE(RIGHT(METRCC8[[#This Row],[VG loc]],2))&lt;10,_xlfn.CONCAT(MID(METRCC8[[#This Row],[VG loc]],4,3)," (VG, 7)"),IF(_xlfn.NUMBERVALUE(RIGHT(METRCC8[[#This Row],[VG loc]],2))&lt;16,_xlfn.CONCAT(MID(METRCC8[[#This Row],[VG loc]],4,3)," (VG, 13)"),IF(_xlfn.NUMBERVALUE(RIGHT(METRCC8[[#This Row],[VG loc]],2))&lt;22,_xlfn.CONCAT(MID(METRCC8[[#This Row],[VG loc]],4,3)," (VG, 19)"))))))</f>
        <v xml:space="preserve"> (VG, 7)</v>
      </c>
      <c r="T2" s="40" t="str">
        <f>_xlfn.IFNA(IF(METRCC8[[#This Row],[F(1,2,3) loc]]="","",IF(_xlfn.NUMBERVALUE(RIGHT(METRCC8[[#This Row],[F(1,2,3) loc]],2))&lt;9,_xlfn.CONCAT(MID(METRCC8[[#This Row],[F(1,2,3) loc]],4,3)," (",LEFT(METRCC8[[#This Row],[F(1,2,3) loc]],2),", E)"),_xlfn.CONCAT(MID(METRCC8[[#This Row],[F(1,2,3) loc]],4,3)," (",LEFT(METRCC8[[#This Row],[F(1,2,3) loc]],2),", W)"))),"")</f>
        <v/>
      </c>
      <c r="U2" s="40" t="e">
        <f>_xlfn.IFNA(INDEX(WETSCAN13[Wet Weight per plant (g)],MATCH(METRCC8[[#This Row],[Tag2]],WETSCAN13[METRC TAG],0)),"")</f>
        <v>#VALUE!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A0C5-D7F4-410C-A998-38F18EC6D01C}">
  <dimension ref="A1:B1"/>
  <sheetViews>
    <sheetView workbookViewId="0">
      <selection activeCell="B23" sqref="B23"/>
    </sheetView>
  </sheetViews>
  <sheetFormatPr defaultRowHeight="15" x14ac:dyDescent="0.25"/>
  <cols>
    <col min="1" max="1" width="64.7109375" customWidth="1"/>
    <col min="2" max="2" width="74.7109375" customWidth="1"/>
  </cols>
  <sheetData>
    <row r="1" spans="1:2" x14ac:dyDescent="0.25">
      <c r="A1" t="s">
        <v>5</v>
      </c>
      <c r="B1" t="s">
        <v>649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6793-E013-444E-96AA-931754A7B433}">
  <dimension ref="A6:L7"/>
  <sheetViews>
    <sheetView workbookViewId="0">
      <selection activeCell="L7" sqref="L7"/>
    </sheetView>
  </sheetViews>
  <sheetFormatPr defaultRowHeight="15" x14ac:dyDescent="0.25"/>
  <cols>
    <col min="2" max="2" width="18" customWidth="1"/>
    <col min="3" max="3" width="17.28515625" customWidth="1"/>
    <col min="4" max="4" width="12.140625" customWidth="1"/>
    <col min="5" max="5" width="16.5703125" customWidth="1"/>
    <col min="7" max="7" width="17.5703125" customWidth="1"/>
    <col min="8" max="8" width="10.7109375" customWidth="1"/>
    <col min="10" max="10" width="15.85546875" customWidth="1"/>
    <col min="11" max="11" width="12" customWidth="1"/>
    <col min="12" max="12" width="11.5703125" customWidth="1"/>
  </cols>
  <sheetData>
    <row r="6" spans="1:12" ht="45" x14ac:dyDescent="0.25">
      <c r="A6" t="s">
        <v>396</v>
      </c>
      <c r="B6" t="s">
        <v>687</v>
      </c>
      <c r="C6" t="s">
        <v>688</v>
      </c>
      <c r="D6" t="s">
        <v>689</v>
      </c>
      <c r="E6" t="s">
        <v>690</v>
      </c>
      <c r="F6" t="s">
        <v>691</v>
      </c>
      <c r="G6" t="s">
        <v>692</v>
      </c>
      <c r="H6" t="s">
        <v>693</v>
      </c>
      <c r="I6" t="s">
        <v>399</v>
      </c>
      <c r="J6" s="27" t="s">
        <v>707</v>
      </c>
      <c r="K6" s="27" t="s">
        <v>708</v>
      </c>
      <c r="L6" s="27" t="s">
        <v>709</v>
      </c>
    </row>
    <row r="7" spans="1:12" x14ac:dyDescent="0.25">
      <c r="H7" t="e">
        <f>VLOOKUP(Table18[[#This Row],[Pheno]],thirst[],2,FALSE)</f>
        <v>#N/A</v>
      </c>
      <c r="I7" t="e">
        <f>VLOOKUP(Table18[[#This Row],[Pheno]],color[],2,FALSE)</f>
        <v>#N/A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8EF3-8F7D-4F2C-9E97-8A1901670AA0}">
  <dimension ref="A1:H6241"/>
  <sheetViews>
    <sheetView zoomScale="70" zoomScaleNormal="70" workbookViewId="0">
      <selection activeCell="F16" sqref="F16"/>
    </sheetView>
  </sheetViews>
  <sheetFormatPr defaultColWidth="9" defaultRowHeight="15" x14ac:dyDescent="0.25"/>
  <cols>
    <col min="3" max="3" width="52.85546875" customWidth="1"/>
    <col min="5" max="5" width="5.85546875" customWidth="1"/>
    <col min="6" max="6" width="40" customWidth="1"/>
    <col min="7" max="7" width="29.42578125" customWidth="1"/>
    <col min="8" max="8" width="20.42578125" customWidth="1"/>
  </cols>
  <sheetData>
    <row r="1" spans="1:8" x14ac:dyDescent="0.25">
      <c r="A1" t="s">
        <v>1</v>
      </c>
      <c r="B1" t="s">
        <v>2</v>
      </c>
      <c r="C1" s="1" t="s">
        <v>4</v>
      </c>
      <c r="D1" t="s">
        <v>0</v>
      </c>
      <c r="E1" t="s">
        <v>3</v>
      </c>
      <c r="F1" t="s">
        <v>5</v>
      </c>
      <c r="G1" t="s">
        <v>375</v>
      </c>
      <c r="H1" t="s">
        <v>154</v>
      </c>
    </row>
    <row r="2" spans="1:8" x14ac:dyDescent="0.25">
      <c r="A2">
        <v>1</v>
      </c>
      <c r="B2" t="s">
        <v>478</v>
      </c>
      <c r="D2">
        <v>1</v>
      </c>
      <c r="E2" t="str">
        <f>CONCATENATE(RAWC8[[#This Row],[Table Letter]],RAWC8[[#This Row],[Table '#]])</f>
        <v>AL1</v>
      </c>
      <c r="F2">
        <f>IF(ISEVEN(ROW(RAWC8[[#This Row],[Barcodes]])),C2,"")</f>
        <v>0</v>
      </c>
      <c r="G2">
        <f t="shared" ref="G2:G65" si="0">IF(ISODD(ROW(C3)),C3,"")</f>
        <v>0</v>
      </c>
      <c r="H2" t="str">
        <f>LEFT(RAWC8[[#This Row],[Maternal Pheno Tag]],7)</f>
        <v>0</v>
      </c>
    </row>
    <row r="3" spans="1:8" x14ac:dyDescent="0.25">
      <c r="A3">
        <v>1</v>
      </c>
      <c r="B3" t="s">
        <v>478</v>
      </c>
      <c r="D3">
        <v>1</v>
      </c>
      <c r="E3" t="str">
        <f>CONCATENATE(RAWC8[[#This Row],[Table Letter]],RAWC8[[#This Row],[Table '#]])</f>
        <v>AL1</v>
      </c>
      <c r="F3" t="str">
        <f>IF(ISEVEN(ROW(RAWC8[[#This Row],[Barcodes]])),C3,"")</f>
        <v/>
      </c>
      <c r="G3" t="str">
        <f t="shared" si="0"/>
        <v/>
      </c>
      <c r="H3" t="str">
        <f>LEFT(RAWC8[[#This Row],[Maternal Pheno Tag]],7)</f>
        <v/>
      </c>
    </row>
    <row r="4" spans="1:8" x14ac:dyDescent="0.25">
      <c r="A4">
        <v>1</v>
      </c>
      <c r="B4" t="s">
        <v>478</v>
      </c>
      <c r="D4">
        <v>2</v>
      </c>
      <c r="E4" t="str">
        <f>CONCATENATE(RAWC8[[#This Row],[Table Letter]],RAWC8[[#This Row],[Table '#]])</f>
        <v>AL1</v>
      </c>
      <c r="F4">
        <f>IF(ISEVEN(ROW(RAWC8[[#This Row],[Barcodes]])),C4,"")</f>
        <v>0</v>
      </c>
      <c r="G4">
        <f t="shared" si="0"/>
        <v>0</v>
      </c>
      <c r="H4" t="str">
        <f>LEFT(RAWC8[[#This Row],[Maternal Pheno Tag]],7)</f>
        <v>0</v>
      </c>
    </row>
    <row r="5" spans="1:8" x14ac:dyDescent="0.25">
      <c r="A5">
        <v>1</v>
      </c>
      <c r="B5" t="s">
        <v>478</v>
      </c>
      <c r="D5">
        <v>2</v>
      </c>
      <c r="E5" t="str">
        <f>CONCATENATE(RAWC8[[#This Row],[Table Letter]],RAWC8[[#This Row],[Table '#]])</f>
        <v>AL1</v>
      </c>
      <c r="F5" t="str">
        <f>IF(ISEVEN(ROW(RAWC8[[#This Row],[Barcodes]])),C5,"")</f>
        <v/>
      </c>
      <c r="G5" t="str">
        <f t="shared" si="0"/>
        <v/>
      </c>
      <c r="H5" t="str">
        <f>LEFT(RAWC8[[#This Row],[Maternal Pheno Tag]],7)</f>
        <v/>
      </c>
    </row>
    <row r="6" spans="1:8" x14ac:dyDescent="0.25">
      <c r="A6">
        <v>1</v>
      </c>
      <c r="B6" t="s">
        <v>478</v>
      </c>
      <c r="D6">
        <v>3</v>
      </c>
      <c r="E6" t="str">
        <f>CONCATENATE(RAWC8[[#This Row],[Table Letter]],RAWC8[[#This Row],[Table '#]])</f>
        <v>AL1</v>
      </c>
      <c r="F6">
        <f>IF(ISEVEN(ROW(RAWC8[[#This Row],[Barcodes]])),C6,"")</f>
        <v>0</v>
      </c>
      <c r="G6">
        <f t="shared" si="0"/>
        <v>0</v>
      </c>
      <c r="H6" t="str">
        <f>LEFT(RAWC8[[#This Row],[Maternal Pheno Tag]],7)</f>
        <v>0</v>
      </c>
    </row>
    <row r="7" spans="1:8" x14ac:dyDescent="0.25">
      <c r="A7">
        <v>1</v>
      </c>
      <c r="B7" t="s">
        <v>478</v>
      </c>
      <c r="D7">
        <v>3</v>
      </c>
      <c r="E7" t="str">
        <f>CONCATENATE(RAWC8[[#This Row],[Table Letter]],RAWC8[[#This Row],[Table '#]])</f>
        <v>AL1</v>
      </c>
      <c r="F7" t="str">
        <f>IF(ISEVEN(ROW(RAWC8[[#This Row],[Barcodes]])),C7,"")</f>
        <v/>
      </c>
      <c r="G7" t="str">
        <f t="shared" si="0"/>
        <v/>
      </c>
      <c r="H7" t="str">
        <f>LEFT(RAWC8[[#This Row],[Maternal Pheno Tag]],7)</f>
        <v/>
      </c>
    </row>
    <row r="8" spans="1:8" x14ac:dyDescent="0.25">
      <c r="A8">
        <v>1</v>
      </c>
      <c r="B8" t="s">
        <v>478</v>
      </c>
      <c r="D8">
        <v>4</v>
      </c>
      <c r="E8" t="str">
        <f>CONCATENATE(RAWC8[[#This Row],[Table Letter]],RAWC8[[#This Row],[Table '#]])</f>
        <v>AL1</v>
      </c>
      <c r="F8">
        <f>IF(ISEVEN(ROW(RAWC8[[#This Row],[Barcodes]])),C8,"")</f>
        <v>0</v>
      </c>
      <c r="G8">
        <f t="shared" si="0"/>
        <v>0</v>
      </c>
      <c r="H8" t="str">
        <f>LEFT(RAWC8[[#This Row],[Maternal Pheno Tag]],7)</f>
        <v>0</v>
      </c>
    </row>
    <row r="9" spans="1:8" x14ac:dyDescent="0.25">
      <c r="A9">
        <v>1</v>
      </c>
      <c r="B9" t="s">
        <v>478</v>
      </c>
      <c r="D9">
        <v>4</v>
      </c>
      <c r="E9" t="str">
        <f>CONCATENATE(RAWC8[[#This Row],[Table Letter]],RAWC8[[#This Row],[Table '#]])</f>
        <v>AL1</v>
      </c>
      <c r="F9" t="str">
        <f>IF(ISEVEN(ROW(RAWC8[[#This Row],[Barcodes]])),C9,"")</f>
        <v/>
      </c>
      <c r="G9" t="str">
        <f t="shared" si="0"/>
        <v/>
      </c>
      <c r="H9" t="str">
        <f>LEFT(RAWC8[[#This Row],[Maternal Pheno Tag]],7)</f>
        <v/>
      </c>
    </row>
    <row r="10" spans="1:8" x14ac:dyDescent="0.25">
      <c r="A10">
        <v>1</v>
      </c>
      <c r="B10" t="s">
        <v>478</v>
      </c>
      <c r="D10">
        <v>5</v>
      </c>
      <c r="E10" t="str">
        <f>CONCATENATE(RAWC8[[#This Row],[Table Letter]],RAWC8[[#This Row],[Table '#]])</f>
        <v>AL1</v>
      </c>
      <c r="F10">
        <f>IF(ISEVEN(ROW(RAWC8[[#This Row],[Barcodes]])),C10,"")</f>
        <v>0</v>
      </c>
      <c r="G10">
        <f t="shared" si="0"/>
        <v>0</v>
      </c>
      <c r="H10" t="str">
        <f>LEFT(RAWC8[[#This Row],[Maternal Pheno Tag]],7)</f>
        <v>0</v>
      </c>
    </row>
    <row r="11" spans="1:8" x14ac:dyDescent="0.25">
      <c r="A11">
        <v>1</v>
      </c>
      <c r="B11" t="s">
        <v>478</v>
      </c>
      <c r="D11">
        <v>5</v>
      </c>
      <c r="E11" t="str">
        <f>CONCATENATE(RAWC8[[#This Row],[Table Letter]],RAWC8[[#This Row],[Table '#]])</f>
        <v>AL1</v>
      </c>
      <c r="F11" t="str">
        <f>IF(ISEVEN(ROW(RAWC8[[#This Row],[Barcodes]])),C11,"")</f>
        <v/>
      </c>
      <c r="G11" t="str">
        <f t="shared" si="0"/>
        <v/>
      </c>
      <c r="H11" t="str">
        <f>LEFT(RAWC8[[#This Row],[Maternal Pheno Tag]],7)</f>
        <v/>
      </c>
    </row>
    <row r="12" spans="1:8" x14ac:dyDescent="0.25">
      <c r="A12">
        <v>1</v>
      </c>
      <c r="B12" t="s">
        <v>478</v>
      </c>
      <c r="D12">
        <v>6</v>
      </c>
      <c r="E12" t="str">
        <f>CONCATENATE(RAWC8[[#This Row],[Table Letter]],RAWC8[[#This Row],[Table '#]])</f>
        <v>AL1</v>
      </c>
      <c r="F12">
        <f>IF(ISEVEN(ROW(RAWC8[[#This Row],[Barcodes]])),C12,"")</f>
        <v>0</v>
      </c>
      <c r="G12">
        <f t="shared" si="0"/>
        <v>0</v>
      </c>
      <c r="H12" t="str">
        <f>LEFT(RAWC8[[#This Row],[Maternal Pheno Tag]],7)</f>
        <v>0</v>
      </c>
    </row>
    <row r="13" spans="1:8" x14ac:dyDescent="0.25">
      <c r="A13">
        <v>1</v>
      </c>
      <c r="B13" t="s">
        <v>478</v>
      </c>
      <c r="D13">
        <v>6</v>
      </c>
      <c r="E13" t="str">
        <f>CONCATENATE(RAWC8[[#This Row],[Table Letter]],RAWC8[[#This Row],[Table '#]])</f>
        <v>AL1</v>
      </c>
      <c r="F13" t="str">
        <f>IF(ISEVEN(ROW(RAWC8[[#This Row],[Barcodes]])),C13,"")</f>
        <v/>
      </c>
      <c r="G13" t="str">
        <f t="shared" si="0"/>
        <v/>
      </c>
      <c r="H13" t="str">
        <f>LEFT(RAWC8[[#This Row],[Maternal Pheno Tag]],7)</f>
        <v/>
      </c>
    </row>
    <row r="14" spans="1:8" x14ac:dyDescent="0.25">
      <c r="A14">
        <v>1</v>
      </c>
      <c r="B14" t="s">
        <v>478</v>
      </c>
      <c r="D14">
        <v>7</v>
      </c>
      <c r="E14" t="str">
        <f>CONCATENATE(RAWC8[[#This Row],[Table Letter]],RAWC8[[#This Row],[Table '#]])</f>
        <v>AL1</v>
      </c>
      <c r="F14">
        <f>IF(ISEVEN(ROW(RAWC8[[#This Row],[Barcodes]])),C14,"")</f>
        <v>0</v>
      </c>
      <c r="G14">
        <f t="shared" si="0"/>
        <v>0</v>
      </c>
      <c r="H14" t="str">
        <f>LEFT(RAWC8[[#This Row],[Maternal Pheno Tag]],7)</f>
        <v>0</v>
      </c>
    </row>
    <row r="15" spans="1:8" x14ac:dyDescent="0.25">
      <c r="A15">
        <v>1</v>
      </c>
      <c r="B15" t="s">
        <v>478</v>
      </c>
      <c r="D15">
        <v>7</v>
      </c>
      <c r="E15" t="str">
        <f>CONCATENATE(RAWC8[[#This Row],[Table Letter]],RAWC8[[#This Row],[Table '#]])</f>
        <v>AL1</v>
      </c>
      <c r="F15" t="str">
        <f>IF(ISEVEN(ROW(RAWC8[[#This Row],[Barcodes]])),C15,"")</f>
        <v/>
      </c>
      <c r="G15" t="str">
        <f t="shared" si="0"/>
        <v/>
      </c>
      <c r="H15" t="str">
        <f>LEFT(RAWC8[[#This Row],[Maternal Pheno Tag]],7)</f>
        <v/>
      </c>
    </row>
    <row r="16" spans="1:8" x14ac:dyDescent="0.25">
      <c r="A16">
        <v>1</v>
      </c>
      <c r="B16" t="s">
        <v>478</v>
      </c>
      <c r="D16">
        <v>8</v>
      </c>
      <c r="E16" t="str">
        <f>CONCATENATE(RAWC8[[#This Row],[Table Letter]],RAWC8[[#This Row],[Table '#]])</f>
        <v>AL1</v>
      </c>
      <c r="F16">
        <f>IF(ISEVEN(ROW(RAWC8[[#This Row],[Barcodes]])),C16,"")</f>
        <v>0</v>
      </c>
      <c r="G16">
        <f t="shared" si="0"/>
        <v>0</v>
      </c>
      <c r="H16" t="str">
        <f>LEFT(RAWC8[[#This Row],[Maternal Pheno Tag]],7)</f>
        <v>0</v>
      </c>
    </row>
    <row r="17" spans="1:8" x14ac:dyDescent="0.25">
      <c r="A17">
        <v>1</v>
      </c>
      <c r="B17" t="s">
        <v>478</v>
      </c>
      <c r="D17">
        <v>8</v>
      </c>
      <c r="E17" t="str">
        <f>CONCATENATE(RAWC8[[#This Row],[Table Letter]],RAWC8[[#This Row],[Table '#]])</f>
        <v>AL1</v>
      </c>
      <c r="F17" t="str">
        <f>IF(ISEVEN(ROW(RAWC8[[#This Row],[Barcodes]])),C17,"")</f>
        <v/>
      </c>
      <c r="G17" t="str">
        <f t="shared" si="0"/>
        <v/>
      </c>
      <c r="H17" t="str">
        <f>LEFT(RAWC8[[#This Row],[Maternal Pheno Tag]],7)</f>
        <v/>
      </c>
    </row>
    <row r="18" spans="1:8" x14ac:dyDescent="0.25">
      <c r="A18">
        <v>1</v>
      </c>
      <c r="B18" t="s">
        <v>478</v>
      </c>
      <c r="D18">
        <v>9</v>
      </c>
      <c r="E18" t="str">
        <f>CONCATENATE(RAWC8[[#This Row],[Table Letter]],RAWC8[[#This Row],[Table '#]])</f>
        <v>AL1</v>
      </c>
      <c r="F18">
        <f>IF(ISEVEN(ROW(RAWC8[[#This Row],[Barcodes]])),C18,"")</f>
        <v>0</v>
      </c>
      <c r="G18">
        <f t="shared" si="0"/>
        <v>0</v>
      </c>
      <c r="H18" t="str">
        <f>LEFT(RAWC8[[#This Row],[Maternal Pheno Tag]],7)</f>
        <v>0</v>
      </c>
    </row>
    <row r="19" spans="1:8" x14ac:dyDescent="0.25">
      <c r="A19">
        <v>1</v>
      </c>
      <c r="B19" t="s">
        <v>478</v>
      </c>
      <c r="D19">
        <v>9</v>
      </c>
      <c r="E19" t="str">
        <f>CONCATENATE(RAWC8[[#This Row],[Table Letter]],RAWC8[[#This Row],[Table '#]])</f>
        <v>AL1</v>
      </c>
      <c r="F19" t="str">
        <f>IF(ISEVEN(ROW(RAWC8[[#This Row],[Barcodes]])),C19,"")</f>
        <v/>
      </c>
      <c r="G19" t="str">
        <f t="shared" si="0"/>
        <v/>
      </c>
      <c r="H19" t="str">
        <f>LEFT(RAWC8[[#This Row],[Maternal Pheno Tag]],7)</f>
        <v/>
      </c>
    </row>
    <row r="20" spans="1:8" x14ac:dyDescent="0.25">
      <c r="A20">
        <v>1</v>
      </c>
      <c r="B20" t="s">
        <v>478</v>
      </c>
      <c r="D20">
        <v>10</v>
      </c>
      <c r="E20" t="str">
        <f>CONCATENATE(RAWC8[[#This Row],[Table Letter]],RAWC8[[#This Row],[Table '#]])</f>
        <v>AL1</v>
      </c>
      <c r="F20">
        <f>IF(ISEVEN(ROW(RAWC8[[#This Row],[Barcodes]])),C20,"")</f>
        <v>0</v>
      </c>
      <c r="G20">
        <f t="shared" si="0"/>
        <v>0</v>
      </c>
      <c r="H20" t="str">
        <f>LEFT(RAWC8[[#This Row],[Maternal Pheno Tag]],7)</f>
        <v>0</v>
      </c>
    </row>
    <row r="21" spans="1:8" x14ac:dyDescent="0.25">
      <c r="A21">
        <v>1</v>
      </c>
      <c r="B21" t="s">
        <v>478</v>
      </c>
      <c r="D21">
        <v>10</v>
      </c>
      <c r="E21" t="str">
        <f>CONCATENATE(RAWC8[[#This Row],[Table Letter]],RAWC8[[#This Row],[Table '#]])</f>
        <v>AL1</v>
      </c>
      <c r="F21" t="str">
        <f>IF(ISEVEN(ROW(RAWC8[[#This Row],[Barcodes]])),C21,"")</f>
        <v/>
      </c>
      <c r="G21" t="str">
        <f t="shared" si="0"/>
        <v/>
      </c>
      <c r="H21" t="str">
        <f>LEFT(RAWC8[[#This Row],[Maternal Pheno Tag]],7)</f>
        <v/>
      </c>
    </row>
    <row r="22" spans="1:8" x14ac:dyDescent="0.25">
      <c r="A22">
        <v>1</v>
      </c>
      <c r="B22" t="s">
        <v>478</v>
      </c>
      <c r="D22">
        <v>11</v>
      </c>
      <c r="E22" t="str">
        <f>CONCATENATE(RAWC8[[#This Row],[Table Letter]],RAWC8[[#This Row],[Table '#]])</f>
        <v>AL1</v>
      </c>
      <c r="F22">
        <f>IF(ISEVEN(ROW(RAWC8[[#This Row],[Barcodes]])),C22,"")</f>
        <v>0</v>
      </c>
      <c r="G22">
        <f t="shared" si="0"/>
        <v>0</v>
      </c>
      <c r="H22" t="str">
        <f>LEFT(RAWC8[[#This Row],[Maternal Pheno Tag]],7)</f>
        <v>0</v>
      </c>
    </row>
    <row r="23" spans="1:8" x14ac:dyDescent="0.25">
      <c r="A23">
        <v>1</v>
      </c>
      <c r="B23" t="s">
        <v>478</v>
      </c>
      <c r="D23">
        <v>11</v>
      </c>
      <c r="E23" t="str">
        <f>CONCATENATE(RAWC8[[#This Row],[Table Letter]],RAWC8[[#This Row],[Table '#]])</f>
        <v>AL1</v>
      </c>
      <c r="F23" t="str">
        <f>IF(ISEVEN(ROW(RAWC8[[#This Row],[Barcodes]])),C23,"")</f>
        <v/>
      </c>
      <c r="G23" t="str">
        <f t="shared" si="0"/>
        <v/>
      </c>
      <c r="H23" t="str">
        <f>LEFT(RAWC8[[#This Row],[Maternal Pheno Tag]],7)</f>
        <v/>
      </c>
    </row>
    <row r="24" spans="1:8" x14ac:dyDescent="0.25">
      <c r="A24">
        <v>1</v>
      </c>
      <c r="B24" t="s">
        <v>478</v>
      </c>
      <c r="D24">
        <v>12</v>
      </c>
      <c r="E24" t="str">
        <f>CONCATENATE(RAWC8[[#This Row],[Table Letter]],RAWC8[[#This Row],[Table '#]])</f>
        <v>AL1</v>
      </c>
      <c r="F24">
        <f>IF(ISEVEN(ROW(RAWC8[[#This Row],[Barcodes]])),C24,"")</f>
        <v>0</v>
      </c>
      <c r="G24">
        <f t="shared" si="0"/>
        <v>0</v>
      </c>
      <c r="H24" t="str">
        <f>LEFT(RAWC8[[#This Row],[Maternal Pheno Tag]],7)</f>
        <v>0</v>
      </c>
    </row>
    <row r="25" spans="1:8" x14ac:dyDescent="0.25">
      <c r="A25">
        <v>1</v>
      </c>
      <c r="B25" t="s">
        <v>478</v>
      </c>
      <c r="D25">
        <v>12</v>
      </c>
      <c r="E25" t="str">
        <f>CONCATENATE(RAWC8[[#This Row],[Table Letter]],RAWC8[[#This Row],[Table '#]])</f>
        <v>AL1</v>
      </c>
      <c r="F25" t="str">
        <f>IF(ISEVEN(ROW(RAWC8[[#This Row],[Barcodes]])),C25,"")</f>
        <v/>
      </c>
      <c r="G25" t="str">
        <f t="shared" si="0"/>
        <v/>
      </c>
      <c r="H25" t="str">
        <f>LEFT(RAWC8[[#This Row],[Maternal Pheno Tag]],7)</f>
        <v/>
      </c>
    </row>
    <row r="26" spans="1:8" x14ac:dyDescent="0.25">
      <c r="A26">
        <v>1</v>
      </c>
      <c r="B26" t="s">
        <v>478</v>
      </c>
      <c r="D26">
        <v>13</v>
      </c>
      <c r="E26" t="str">
        <f>CONCATENATE(RAWC8[[#This Row],[Table Letter]],RAWC8[[#This Row],[Table '#]])</f>
        <v>AL1</v>
      </c>
      <c r="F26">
        <f>IF(ISEVEN(ROW(RAWC8[[#This Row],[Barcodes]])),C26,"")</f>
        <v>0</v>
      </c>
      <c r="G26">
        <f t="shared" si="0"/>
        <v>0</v>
      </c>
      <c r="H26" t="str">
        <f>LEFT(RAWC8[[#This Row],[Maternal Pheno Tag]],7)</f>
        <v>0</v>
      </c>
    </row>
    <row r="27" spans="1:8" x14ac:dyDescent="0.25">
      <c r="A27">
        <v>1</v>
      </c>
      <c r="B27" t="s">
        <v>478</v>
      </c>
      <c r="D27">
        <v>13</v>
      </c>
      <c r="E27" t="str">
        <f>CONCATENATE(RAWC8[[#This Row],[Table Letter]],RAWC8[[#This Row],[Table '#]])</f>
        <v>AL1</v>
      </c>
      <c r="F27" t="str">
        <f>IF(ISEVEN(ROW(RAWC8[[#This Row],[Barcodes]])),C27,"")</f>
        <v/>
      </c>
      <c r="G27" t="str">
        <f t="shared" si="0"/>
        <v/>
      </c>
      <c r="H27" t="str">
        <f>LEFT(RAWC8[[#This Row],[Maternal Pheno Tag]],7)</f>
        <v/>
      </c>
    </row>
    <row r="28" spans="1:8" x14ac:dyDescent="0.25">
      <c r="A28">
        <v>1</v>
      </c>
      <c r="B28" t="s">
        <v>478</v>
      </c>
      <c r="D28">
        <v>14</v>
      </c>
      <c r="E28" t="str">
        <f>CONCATENATE(RAWC8[[#This Row],[Table Letter]],RAWC8[[#This Row],[Table '#]])</f>
        <v>AL1</v>
      </c>
      <c r="F28">
        <f>IF(ISEVEN(ROW(RAWC8[[#This Row],[Barcodes]])),C28,"")</f>
        <v>0</v>
      </c>
      <c r="G28">
        <f t="shared" si="0"/>
        <v>0</v>
      </c>
      <c r="H28" t="str">
        <f>LEFT(RAWC8[[#This Row],[Maternal Pheno Tag]],7)</f>
        <v>0</v>
      </c>
    </row>
    <row r="29" spans="1:8" x14ac:dyDescent="0.25">
      <c r="A29">
        <v>1</v>
      </c>
      <c r="B29" t="s">
        <v>478</v>
      </c>
      <c r="D29">
        <v>14</v>
      </c>
      <c r="E29" t="str">
        <f>CONCATENATE(RAWC8[[#This Row],[Table Letter]],RAWC8[[#This Row],[Table '#]])</f>
        <v>AL1</v>
      </c>
      <c r="F29" t="str">
        <f>IF(ISEVEN(ROW(RAWC8[[#This Row],[Barcodes]])),C29,"")</f>
        <v/>
      </c>
      <c r="G29" t="str">
        <f t="shared" si="0"/>
        <v/>
      </c>
      <c r="H29" t="str">
        <f>LEFT(RAWC8[[#This Row],[Maternal Pheno Tag]],7)</f>
        <v/>
      </c>
    </row>
    <row r="30" spans="1:8" x14ac:dyDescent="0.25">
      <c r="A30">
        <v>1</v>
      </c>
      <c r="B30" t="s">
        <v>478</v>
      </c>
      <c r="D30">
        <v>15</v>
      </c>
      <c r="E30" t="str">
        <f>CONCATENATE(RAWC8[[#This Row],[Table Letter]],RAWC8[[#This Row],[Table '#]])</f>
        <v>AL1</v>
      </c>
      <c r="F30">
        <f>IF(ISEVEN(ROW(RAWC8[[#This Row],[Barcodes]])),C30,"")</f>
        <v>0</v>
      </c>
      <c r="G30">
        <f t="shared" si="0"/>
        <v>0</v>
      </c>
      <c r="H30" t="str">
        <f>LEFT(RAWC8[[#This Row],[Maternal Pheno Tag]],7)</f>
        <v>0</v>
      </c>
    </row>
    <row r="31" spans="1:8" x14ac:dyDescent="0.25">
      <c r="A31">
        <v>1</v>
      </c>
      <c r="B31" t="s">
        <v>478</v>
      </c>
      <c r="D31">
        <v>15</v>
      </c>
      <c r="E31" t="str">
        <f>CONCATENATE(RAWC8[[#This Row],[Table Letter]],RAWC8[[#This Row],[Table '#]])</f>
        <v>AL1</v>
      </c>
      <c r="F31" t="str">
        <f>IF(ISEVEN(ROW(RAWC8[[#This Row],[Barcodes]])),C31,"")</f>
        <v/>
      </c>
      <c r="G31" t="str">
        <f t="shared" si="0"/>
        <v/>
      </c>
      <c r="H31" t="str">
        <f>LEFT(RAWC8[[#This Row],[Maternal Pheno Tag]],7)</f>
        <v/>
      </c>
    </row>
    <row r="32" spans="1:8" x14ac:dyDescent="0.25">
      <c r="A32">
        <v>1</v>
      </c>
      <c r="B32" t="s">
        <v>478</v>
      </c>
      <c r="D32">
        <v>16</v>
      </c>
      <c r="E32" t="str">
        <f>CONCATENATE(RAWC8[[#This Row],[Table Letter]],RAWC8[[#This Row],[Table '#]])</f>
        <v>AL1</v>
      </c>
      <c r="F32">
        <f>IF(ISEVEN(ROW(RAWC8[[#This Row],[Barcodes]])),C32,"")</f>
        <v>0</v>
      </c>
      <c r="G32">
        <f t="shared" si="0"/>
        <v>0</v>
      </c>
      <c r="H32" t="str">
        <f>LEFT(RAWC8[[#This Row],[Maternal Pheno Tag]],7)</f>
        <v>0</v>
      </c>
    </row>
    <row r="33" spans="1:8" x14ac:dyDescent="0.25">
      <c r="A33">
        <v>1</v>
      </c>
      <c r="B33" t="s">
        <v>478</v>
      </c>
      <c r="D33">
        <v>16</v>
      </c>
      <c r="E33" t="str">
        <f>CONCATENATE(RAWC8[[#This Row],[Table Letter]],RAWC8[[#This Row],[Table '#]])</f>
        <v>AL1</v>
      </c>
      <c r="F33" t="str">
        <f>IF(ISEVEN(ROW(RAWC8[[#This Row],[Barcodes]])),C33,"")</f>
        <v/>
      </c>
      <c r="G33" t="str">
        <f t="shared" si="0"/>
        <v/>
      </c>
      <c r="H33" t="str">
        <f>LEFT(RAWC8[[#This Row],[Maternal Pheno Tag]],7)</f>
        <v/>
      </c>
    </row>
    <row r="34" spans="1:8" x14ac:dyDescent="0.25">
      <c r="A34">
        <v>1</v>
      </c>
      <c r="B34" t="s">
        <v>478</v>
      </c>
      <c r="D34">
        <v>17</v>
      </c>
      <c r="E34" t="str">
        <f>CONCATENATE(RAWC8[[#This Row],[Table Letter]],RAWC8[[#This Row],[Table '#]])</f>
        <v>AL1</v>
      </c>
      <c r="F34">
        <f>IF(ISEVEN(ROW(RAWC8[[#This Row],[Barcodes]])),C34,"")</f>
        <v>0</v>
      </c>
      <c r="G34">
        <f t="shared" si="0"/>
        <v>0</v>
      </c>
      <c r="H34" t="str">
        <f>LEFT(RAWC8[[#This Row],[Maternal Pheno Tag]],7)</f>
        <v>0</v>
      </c>
    </row>
    <row r="35" spans="1:8" x14ac:dyDescent="0.25">
      <c r="A35">
        <v>1</v>
      </c>
      <c r="B35" t="s">
        <v>478</v>
      </c>
      <c r="D35">
        <v>17</v>
      </c>
      <c r="E35" t="str">
        <f>CONCATENATE(RAWC8[[#This Row],[Table Letter]],RAWC8[[#This Row],[Table '#]])</f>
        <v>AL1</v>
      </c>
      <c r="F35" t="str">
        <f>IF(ISEVEN(ROW(RAWC8[[#This Row],[Barcodes]])),C35,"")</f>
        <v/>
      </c>
      <c r="G35" t="str">
        <f t="shared" si="0"/>
        <v/>
      </c>
      <c r="H35" t="str">
        <f>LEFT(RAWC8[[#This Row],[Maternal Pheno Tag]],7)</f>
        <v/>
      </c>
    </row>
    <row r="36" spans="1:8" x14ac:dyDescent="0.25">
      <c r="A36">
        <v>1</v>
      </c>
      <c r="B36" t="s">
        <v>478</v>
      </c>
      <c r="D36">
        <v>18</v>
      </c>
      <c r="E36" t="str">
        <f>CONCATENATE(RAWC8[[#This Row],[Table Letter]],RAWC8[[#This Row],[Table '#]])</f>
        <v>AL1</v>
      </c>
      <c r="F36">
        <f>IF(ISEVEN(ROW(RAWC8[[#This Row],[Barcodes]])),C36,"")</f>
        <v>0</v>
      </c>
      <c r="G36">
        <f t="shared" si="0"/>
        <v>0</v>
      </c>
      <c r="H36" t="str">
        <f>LEFT(RAWC8[[#This Row],[Maternal Pheno Tag]],7)</f>
        <v>0</v>
      </c>
    </row>
    <row r="37" spans="1:8" x14ac:dyDescent="0.25">
      <c r="A37">
        <v>1</v>
      </c>
      <c r="B37" t="s">
        <v>478</v>
      </c>
      <c r="D37">
        <v>18</v>
      </c>
      <c r="E37" t="str">
        <f>CONCATENATE(RAWC8[[#This Row],[Table Letter]],RAWC8[[#This Row],[Table '#]])</f>
        <v>AL1</v>
      </c>
      <c r="F37" t="str">
        <f>IF(ISEVEN(ROW(RAWC8[[#This Row],[Barcodes]])),C37,"")</f>
        <v/>
      </c>
      <c r="G37" t="str">
        <f t="shared" si="0"/>
        <v/>
      </c>
      <c r="H37" t="str">
        <f>LEFT(RAWC8[[#This Row],[Maternal Pheno Tag]],7)</f>
        <v/>
      </c>
    </row>
    <row r="38" spans="1:8" x14ac:dyDescent="0.25">
      <c r="A38">
        <v>1</v>
      </c>
      <c r="B38" t="s">
        <v>478</v>
      </c>
      <c r="D38">
        <v>19</v>
      </c>
      <c r="E38" t="str">
        <f>CONCATENATE(RAWC8[[#This Row],[Table Letter]],RAWC8[[#This Row],[Table '#]])</f>
        <v>AL1</v>
      </c>
      <c r="F38">
        <f>IF(ISEVEN(ROW(RAWC8[[#This Row],[Barcodes]])),C38,"")</f>
        <v>0</v>
      </c>
      <c r="G38">
        <f t="shared" si="0"/>
        <v>0</v>
      </c>
      <c r="H38" t="str">
        <f>LEFT(RAWC8[[#This Row],[Maternal Pheno Tag]],7)</f>
        <v>0</v>
      </c>
    </row>
    <row r="39" spans="1:8" x14ac:dyDescent="0.25">
      <c r="A39">
        <v>1</v>
      </c>
      <c r="B39" t="s">
        <v>478</v>
      </c>
      <c r="D39">
        <v>19</v>
      </c>
      <c r="E39" t="str">
        <f>CONCATENATE(RAWC8[[#This Row],[Table Letter]],RAWC8[[#This Row],[Table '#]])</f>
        <v>AL1</v>
      </c>
      <c r="F39" t="str">
        <f>IF(ISEVEN(ROW(RAWC8[[#This Row],[Barcodes]])),C39,"")</f>
        <v/>
      </c>
      <c r="G39" t="str">
        <f t="shared" si="0"/>
        <v/>
      </c>
      <c r="H39" t="str">
        <f>LEFT(RAWC8[[#This Row],[Maternal Pheno Tag]],7)</f>
        <v/>
      </c>
    </row>
    <row r="40" spans="1:8" x14ac:dyDescent="0.25">
      <c r="A40">
        <v>1</v>
      </c>
      <c r="B40" t="s">
        <v>478</v>
      </c>
      <c r="D40">
        <v>20</v>
      </c>
      <c r="E40" t="str">
        <f>CONCATENATE(RAWC8[[#This Row],[Table Letter]],RAWC8[[#This Row],[Table '#]])</f>
        <v>AL1</v>
      </c>
      <c r="F40">
        <f>IF(ISEVEN(ROW(RAWC8[[#This Row],[Barcodes]])),C40,"")</f>
        <v>0</v>
      </c>
      <c r="G40">
        <f t="shared" si="0"/>
        <v>0</v>
      </c>
      <c r="H40" t="str">
        <f>LEFT(RAWC8[[#This Row],[Maternal Pheno Tag]],7)</f>
        <v>0</v>
      </c>
    </row>
    <row r="41" spans="1:8" x14ac:dyDescent="0.25">
      <c r="A41">
        <v>1</v>
      </c>
      <c r="B41" t="s">
        <v>478</v>
      </c>
      <c r="D41">
        <v>20</v>
      </c>
      <c r="E41" t="str">
        <f>CONCATENATE(RAWC8[[#This Row],[Table Letter]],RAWC8[[#This Row],[Table '#]])</f>
        <v>AL1</v>
      </c>
      <c r="F41" t="str">
        <f>IF(ISEVEN(ROW(RAWC8[[#This Row],[Barcodes]])),C41,"")</f>
        <v/>
      </c>
      <c r="G41" t="str">
        <f t="shared" si="0"/>
        <v/>
      </c>
      <c r="H41" t="str">
        <f>LEFT(RAWC8[[#This Row],[Maternal Pheno Tag]],7)</f>
        <v/>
      </c>
    </row>
    <row r="42" spans="1:8" x14ac:dyDescent="0.25">
      <c r="A42">
        <v>1</v>
      </c>
      <c r="B42" t="s">
        <v>478</v>
      </c>
      <c r="D42">
        <v>21</v>
      </c>
      <c r="E42" t="str">
        <f>CONCATENATE(RAWC8[[#This Row],[Table Letter]],RAWC8[[#This Row],[Table '#]])</f>
        <v>AL1</v>
      </c>
      <c r="F42">
        <f>IF(ISEVEN(ROW(RAWC8[[#This Row],[Barcodes]])),C42,"")</f>
        <v>0</v>
      </c>
      <c r="G42">
        <f t="shared" si="0"/>
        <v>0</v>
      </c>
      <c r="H42" t="str">
        <f>LEFT(RAWC8[[#This Row],[Maternal Pheno Tag]],7)</f>
        <v>0</v>
      </c>
    </row>
    <row r="43" spans="1:8" x14ac:dyDescent="0.25">
      <c r="A43">
        <v>1</v>
      </c>
      <c r="B43" t="s">
        <v>478</v>
      </c>
      <c r="D43">
        <v>21</v>
      </c>
      <c r="E43" t="str">
        <f>CONCATENATE(RAWC8[[#This Row],[Table Letter]],RAWC8[[#This Row],[Table '#]])</f>
        <v>AL1</v>
      </c>
      <c r="F43" t="str">
        <f>IF(ISEVEN(ROW(RAWC8[[#This Row],[Barcodes]])),C43,"")</f>
        <v/>
      </c>
      <c r="G43" t="str">
        <f t="shared" si="0"/>
        <v/>
      </c>
      <c r="H43" t="str">
        <f>LEFT(RAWC8[[#This Row],[Maternal Pheno Tag]],7)</f>
        <v/>
      </c>
    </row>
    <row r="44" spans="1:8" x14ac:dyDescent="0.25">
      <c r="A44">
        <v>1</v>
      </c>
      <c r="B44" t="s">
        <v>478</v>
      </c>
      <c r="D44">
        <v>22</v>
      </c>
      <c r="E44" t="str">
        <f>CONCATENATE(RAWC8[[#This Row],[Table Letter]],RAWC8[[#This Row],[Table '#]])</f>
        <v>AL1</v>
      </c>
      <c r="F44">
        <f>IF(ISEVEN(ROW(RAWC8[[#This Row],[Barcodes]])),C44,"")</f>
        <v>0</v>
      </c>
      <c r="G44">
        <f t="shared" si="0"/>
        <v>0</v>
      </c>
      <c r="H44" t="str">
        <f>LEFT(RAWC8[[#This Row],[Maternal Pheno Tag]],7)</f>
        <v>0</v>
      </c>
    </row>
    <row r="45" spans="1:8" x14ac:dyDescent="0.25">
      <c r="A45">
        <v>1</v>
      </c>
      <c r="B45" t="s">
        <v>478</v>
      </c>
      <c r="D45">
        <v>22</v>
      </c>
      <c r="E45" t="str">
        <f>CONCATENATE(RAWC8[[#This Row],[Table Letter]],RAWC8[[#This Row],[Table '#]])</f>
        <v>AL1</v>
      </c>
      <c r="F45" t="str">
        <f>IF(ISEVEN(ROW(RAWC8[[#This Row],[Barcodes]])),C45,"")</f>
        <v/>
      </c>
      <c r="G45" t="str">
        <f t="shared" si="0"/>
        <v/>
      </c>
      <c r="H45" t="str">
        <f>LEFT(RAWC8[[#This Row],[Maternal Pheno Tag]],7)</f>
        <v/>
      </c>
    </row>
    <row r="46" spans="1:8" x14ac:dyDescent="0.25">
      <c r="A46">
        <v>1</v>
      </c>
      <c r="B46" t="s">
        <v>478</v>
      </c>
      <c r="D46">
        <v>23</v>
      </c>
      <c r="E46" t="str">
        <f>CONCATENATE(RAWC8[[#This Row],[Table Letter]],RAWC8[[#This Row],[Table '#]])</f>
        <v>AL1</v>
      </c>
      <c r="F46">
        <f>IF(ISEVEN(ROW(RAWC8[[#This Row],[Barcodes]])),C46,"")</f>
        <v>0</v>
      </c>
      <c r="G46">
        <f t="shared" si="0"/>
        <v>0</v>
      </c>
      <c r="H46" t="str">
        <f>LEFT(RAWC8[[#This Row],[Maternal Pheno Tag]],7)</f>
        <v>0</v>
      </c>
    </row>
    <row r="47" spans="1:8" x14ac:dyDescent="0.25">
      <c r="A47">
        <v>1</v>
      </c>
      <c r="B47" t="s">
        <v>478</v>
      </c>
      <c r="D47">
        <v>23</v>
      </c>
      <c r="E47" t="str">
        <f>CONCATENATE(RAWC8[[#This Row],[Table Letter]],RAWC8[[#This Row],[Table '#]])</f>
        <v>AL1</v>
      </c>
      <c r="F47" t="str">
        <f>IF(ISEVEN(ROW(RAWC8[[#This Row],[Barcodes]])),C47,"")</f>
        <v/>
      </c>
      <c r="G47" t="str">
        <f t="shared" si="0"/>
        <v/>
      </c>
      <c r="H47" t="str">
        <f>LEFT(RAWC8[[#This Row],[Maternal Pheno Tag]],7)</f>
        <v/>
      </c>
    </row>
    <row r="48" spans="1:8" x14ac:dyDescent="0.25">
      <c r="A48">
        <v>1</v>
      </c>
      <c r="B48" t="s">
        <v>478</v>
      </c>
      <c r="D48">
        <v>24</v>
      </c>
      <c r="E48" t="str">
        <f>CONCATENATE(RAWC8[[#This Row],[Table Letter]],RAWC8[[#This Row],[Table '#]])</f>
        <v>AL1</v>
      </c>
      <c r="F48">
        <f>IF(ISEVEN(ROW(RAWC8[[#This Row],[Barcodes]])),C48,"")</f>
        <v>0</v>
      </c>
      <c r="G48">
        <f t="shared" si="0"/>
        <v>0</v>
      </c>
      <c r="H48" t="str">
        <f>LEFT(RAWC8[[#This Row],[Maternal Pheno Tag]],7)</f>
        <v>0</v>
      </c>
    </row>
    <row r="49" spans="1:8" x14ac:dyDescent="0.25">
      <c r="A49">
        <v>1</v>
      </c>
      <c r="B49" t="s">
        <v>478</v>
      </c>
      <c r="D49">
        <v>24</v>
      </c>
      <c r="E49" t="str">
        <f>CONCATENATE(RAWC8[[#This Row],[Table Letter]],RAWC8[[#This Row],[Table '#]])</f>
        <v>AL1</v>
      </c>
      <c r="F49" t="str">
        <f>IF(ISEVEN(ROW(RAWC8[[#This Row],[Barcodes]])),C49,"")</f>
        <v/>
      </c>
      <c r="G49" t="str">
        <f t="shared" si="0"/>
        <v/>
      </c>
      <c r="H49" t="str">
        <f>LEFT(RAWC8[[#This Row],[Maternal Pheno Tag]],7)</f>
        <v/>
      </c>
    </row>
    <row r="50" spans="1:8" x14ac:dyDescent="0.25">
      <c r="A50">
        <v>2</v>
      </c>
      <c r="B50" t="s">
        <v>478</v>
      </c>
      <c r="D50">
        <v>1</v>
      </c>
      <c r="E50" t="str">
        <f>CONCATENATE(RAWC8[[#This Row],[Table Letter]],RAWC8[[#This Row],[Table '#]])</f>
        <v>AL2</v>
      </c>
      <c r="F50">
        <f>IF(ISEVEN(ROW(RAWC8[[#This Row],[Barcodes]])),C50,"")</f>
        <v>0</v>
      </c>
      <c r="G50">
        <f t="shared" si="0"/>
        <v>0</v>
      </c>
      <c r="H50" t="str">
        <f>LEFT(RAWC8[[#This Row],[Maternal Pheno Tag]],7)</f>
        <v>0</v>
      </c>
    </row>
    <row r="51" spans="1:8" x14ac:dyDescent="0.25">
      <c r="A51">
        <v>2</v>
      </c>
      <c r="B51" t="s">
        <v>478</v>
      </c>
      <c r="D51">
        <v>1</v>
      </c>
      <c r="E51" t="str">
        <f>CONCATENATE(RAWC8[[#This Row],[Table Letter]],RAWC8[[#This Row],[Table '#]])</f>
        <v>AL2</v>
      </c>
      <c r="F51" t="str">
        <f>IF(ISEVEN(ROW(RAWC8[[#This Row],[Barcodes]])),C51,"")</f>
        <v/>
      </c>
      <c r="G51" t="str">
        <f t="shared" si="0"/>
        <v/>
      </c>
      <c r="H51" t="str">
        <f>LEFT(RAWC8[[#This Row],[Maternal Pheno Tag]],7)</f>
        <v/>
      </c>
    </row>
    <row r="52" spans="1:8" x14ac:dyDescent="0.25">
      <c r="A52">
        <v>2</v>
      </c>
      <c r="B52" t="s">
        <v>478</v>
      </c>
      <c r="D52">
        <v>2</v>
      </c>
      <c r="E52" t="str">
        <f>CONCATENATE(RAWC8[[#This Row],[Table Letter]],RAWC8[[#This Row],[Table '#]])</f>
        <v>AL2</v>
      </c>
      <c r="F52">
        <f>IF(ISEVEN(ROW(RAWC8[[#This Row],[Barcodes]])),C52,"")</f>
        <v>0</v>
      </c>
      <c r="G52">
        <f t="shared" si="0"/>
        <v>0</v>
      </c>
      <c r="H52" t="str">
        <f>LEFT(RAWC8[[#This Row],[Maternal Pheno Tag]],7)</f>
        <v>0</v>
      </c>
    </row>
    <row r="53" spans="1:8" x14ac:dyDescent="0.25">
      <c r="A53">
        <v>2</v>
      </c>
      <c r="B53" t="s">
        <v>478</v>
      </c>
      <c r="D53">
        <v>2</v>
      </c>
      <c r="E53" t="str">
        <f>CONCATENATE(RAWC8[[#This Row],[Table Letter]],RAWC8[[#This Row],[Table '#]])</f>
        <v>AL2</v>
      </c>
      <c r="F53" t="str">
        <f>IF(ISEVEN(ROW(RAWC8[[#This Row],[Barcodes]])),C53,"")</f>
        <v/>
      </c>
      <c r="G53" t="str">
        <f t="shared" si="0"/>
        <v/>
      </c>
      <c r="H53" t="str">
        <f>LEFT(RAWC8[[#This Row],[Maternal Pheno Tag]],7)</f>
        <v/>
      </c>
    </row>
    <row r="54" spans="1:8" x14ac:dyDescent="0.25">
      <c r="A54">
        <v>2</v>
      </c>
      <c r="B54" t="s">
        <v>478</v>
      </c>
      <c r="D54">
        <v>3</v>
      </c>
      <c r="E54" t="str">
        <f>CONCATENATE(RAWC8[[#This Row],[Table Letter]],RAWC8[[#This Row],[Table '#]])</f>
        <v>AL2</v>
      </c>
      <c r="F54">
        <f>IF(ISEVEN(ROW(RAWC8[[#This Row],[Barcodes]])),C54,"")</f>
        <v>0</v>
      </c>
      <c r="G54">
        <f t="shared" si="0"/>
        <v>0</v>
      </c>
      <c r="H54" t="str">
        <f>LEFT(RAWC8[[#This Row],[Maternal Pheno Tag]],7)</f>
        <v>0</v>
      </c>
    </row>
    <row r="55" spans="1:8" x14ac:dyDescent="0.25">
      <c r="A55">
        <v>2</v>
      </c>
      <c r="B55" t="s">
        <v>478</v>
      </c>
      <c r="D55">
        <v>3</v>
      </c>
      <c r="E55" t="str">
        <f>CONCATENATE(RAWC8[[#This Row],[Table Letter]],RAWC8[[#This Row],[Table '#]])</f>
        <v>AL2</v>
      </c>
      <c r="F55" t="str">
        <f>IF(ISEVEN(ROW(RAWC8[[#This Row],[Barcodes]])),C55,"")</f>
        <v/>
      </c>
      <c r="G55" t="str">
        <f t="shared" si="0"/>
        <v/>
      </c>
      <c r="H55" t="str">
        <f>LEFT(RAWC8[[#This Row],[Maternal Pheno Tag]],7)</f>
        <v/>
      </c>
    </row>
    <row r="56" spans="1:8" x14ac:dyDescent="0.25">
      <c r="A56">
        <v>2</v>
      </c>
      <c r="B56" t="s">
        <v>478</v>
      </c>
      <c r="D56">
        <v>4</v>
      </c>
      <c r="E56" t="str">
        <f>CONCATENATE(RAWC8[[#This Row],[Table Letter]],RAWC8[[#This Row],[Table '#]])</f>
        <v>AL2</v>
      </c>
      <c r="F56">
        <f>IF(ISEVEN(ROW(RAWC8[[#This Row],[Barcodes]])),C56,"")</f>
        <v>0</v>
      </c>
      <c r="G56">
        <f t="shared" si="0"/>
        <v>0</v>
      </c>
      <c r="H56" t="str">
        <f>LEFT(RAWC8[[#This Row],[Maternal Pheno Tag]],7)</f>
        <v>0</v>
      </c>
    </row>
    <row r="57" spans="1:8" x14ac:dyDescent="0.25">
      <c r="A57">
        <v>2</v>
      </c>
      <c r="B57" t="s">
        <v>478</v>
      </c>
      <c r="D57">
        <v>4</v>
      </c>
      <c r="E57" t="str">
        <f>CONCATENATE(RAWC8[[#This Row],[Table Letter]],RAWC8[[#This Row],[Table '#]])</f>
        <v>AL2</v>
      </c>
      <c r="F57" t="str">
        <f>IF(ISEVEN(ROW(RAWC8[[#This Row],[Barcodes]])),C57,"")</f>
        <v/>
      </c>
      <c r="G57" t="str">
        <f t="shared" si="0"/>
        <v/>
      </c>
      <c r="H57" t="str">
        <f>LEFT(RAWC8[[#This Row],[Maternal Pheno Tag]],7)</f>
        <v/>
      </c>
    </row>
    <row r="58" spans="1:8" x14ac:dyDescent="0.25">
      <c r="A58">
        <v>2</v>
      </c>
      <c r="B58" t="s">
        <v>478</v>
      </c>
      <c r="D58">
        <v>5</v>
      </c>
      <c r="E58" t="str">
        <f>CONCATENATE(RAWC8[[#This Row],[Table Letter]],RAWC8[[#This Row],[Table '#]])</f>
        <v>AL2</v>
      </c>
      <c r="F58">
        <f>IF(ISEVEN(ROW(RAWC8[[#This Row],[Barcodes]])),C58,"")</f>
        <v>0</v>
      </c>
      <c r="G58">
        <f t="shared" si="0"/>
        <v>0</v>
      </c>
      <c r="H58" t="str">
        <f>LEFT(RAWC8[[#This Row],[Maternal Pheno Tag]],7)</f>
        <v>0</v>
      </c>
    </row>
    <row r="59" spans="1:8" x14ac:dyDescent="0.25">
      <c r="A59">
        <v>2</v>
      </c>
      <c r="B59" t="s">
        <v>478</v>
      </c>
      <c r="D59">
        <v>5</v>
      </c>
      <c r="E59" t="str">
        <f>CONCATENATE(RAWC8[[#This Row],[Table Letter]],RAWC8[[#This Row],[Table '#]])</f>
        <v>AL2</v>
      </c>
      <c r="F59" t="str">
        <f>IF(ISEVEN(ROW(RAWC8[[#This Row],[Barcodes]])),C59,"")</f>
        <v/>
      </c>
      <c r="G59" t="str">
        <f t="shared" si="0"/>
        <v/>
      </c>
      <c r="H59" t="str">
        <f>LEFT(RAWC8[[#This Row],[Maternal Pheno Tag]],7)</f>
        <v/>
      </c>
    </row>
    <row r="60" spans="1:8" x14ac:dyDescent="0.25">
      <c r="A60">
        <v>2</v>
      </c>
      <c r="B60" t="s">
        <v>478</v>
      </c>
      <c r="D60">
        <v>6</v>
      </c>
      <c r="E60" t="str">
        <f>CONCATENATE(RAWC8[[#This Row],[Table Letter]],RAWC8[[#This Row],[Table '#]])</f>
        <v>AL2</v>
      </c>
      <c r="F60">
        <f>IF(ISEVEN(ROW(RAWC8[[#This Row],[Barcodes]])),C60,"")</f>
        <v>0</v>
      </c>
      <c r="G60">
        <f t="shared" si="0"/>
        <v>0</v>
      </c>
      <c r="H60" t="str">
        <f>LEFT(RAWC8[[#This Row],[Maternal Pheno Tag]],7)</f>
        <v>0</v>
      </c>
    </row>
    <row r="61" spans="1:8" x14ac:dyDescent="0.25">
      <c r="A61">
        <v>2</v>
      </c>
      <c r="B61" t="s">
        <v>478</v>
      </c>
      <c r="D61">
        <v>6</v>
      </c>
      <c r="E61" t="str">
        <f>CONCATENATE(RAWC8[[#This Row],[Table Letter]],RAWC8[[#This Row],[Table '#]])</f>
        <v>AL2</v>
      </c>
      <c r="F61" t="str">
        <f>IF(ISEVEN(ROW(RAWC8[[#This Row],[Barcodes]])),C61,"")</f>
        <v/>
      </c>
      <c r="G61" t="str">
        <f t="shared" si="0"/>
        <v/>
      </c>
      <c r="H61" t="str">
        <f>LEFT(RAWC8[[#This Row],[Maternal Pheno Tag]],7)</f>
        <v/>
      </c>
    </row>
    <row r="62" spans="1:8" x14ac:dyDescent="0.25">
      <c r="A62">
        <v>2</v>
      </c>
      <c r="B62" t="s">
        <v>478</v>
      </c>
      <c r="D62">
        <v>7</v>
      </c>
      <c r="E62" t="str">
        <f>CONCATENATE(RAWC8[[#This Row],[Table Letter]],RAWC8[[#This Row],[Table '#]])</f>
        <v>AL2</v>
      </c>
      <c r="F62">
        <f>IF(ISEVEN(ROW(RAWC8[[#This Row],[Barcodes]])),C62,"")</f>
        <v>0</v>
      </c>
      <c r="G62">
        <f t="shared" si="0"/>
        <v>0</v>
      </c>
      <c r="H62" t="str">
        <f>LEFT(RAWC8[[#This Row],[Maternal Pheno Tag]],7)</f>
        <v>0</v>
      </c>
    </row>
    <row r="63" spans="1:8" x14ac:dyDescent="0.25">
      <c r="A63">
        <v>2</v>
      </c>
      <c r="B63" t="s">
        <v>478</v>
      </c>
      <c r="D63">
        <v>7</v>
      </c>
      <c r="E63" t="str">
        <f>CONCATENATE(RAWC8[[#This Row],[Table Letter]],RAWC8[[#This Row],[Table '#]])</f>
        <v>AL2</v>
      </c>
      <c r="F63" t="str">
        <f>IF(ISEVEN(ROW(RAWC8[[#This Row],[Barcodes]])),C63,"")</f>
        <v/>
      </c>
      <c r="G63" t="str">
        <f t="shared" si="0"/>
        <v/>
      </c>
      <c r="H63" t="str">
        <f>LEFT(RAWC8[[#This Row],[Maternal Pheno Tag]],7)</f>
        <v/>
      </c>
    </row>
    <row r="64" spans="1:8" x14ac:dyDescent="0.25">
      <c r="A64">
        <v>2</v>
      </c>
      <c r="B64" t="s">
        <v>478</v>
      </c>
      <c r="D64">
        <v>8</v>
      </c>
      <c r="E64" t="str">
        <f>CONCATENATE(RAWC8[[#This Row],[Table Letter]],RAWC8[[#This Row],[Table '#]])</f>
        <v>AL2</v>
      </c>
      <c r="F64">
        <f>IF(ISEVEN(ROW(RAWC8[[#This Row],[Barcodes]])),C64,"")</f>
        <v>0</v>
      </c>
      <c r="G64">
        <f t="shared" si="0"/>
        <v>0</v>
      </c>
      <c r="H64" t="str">
        <f>LEFT(RAWC8[[#This Row],[Maternal Pheno Tag]],7)</f>
        <v>0</v>
      </c>
    </row>
    <row r="65" spans="1:8" x14ac:dyDescent="0.25">
      <c r="A65">
        <v>2</v>
      </c>
      <c r="B65" t="s">
        <v>478</v>
      </c>
      <c r="D65">
        <v>8</v>
      </c>
      <c r="E65" t="str">
        <f>CONCATENATE(RAWC8[[#This Row],[Table Letter]],RAWC8[[#This Row],[Table '#]])</f>
        <v>AL2</v>
      </c>
      <c r="F65" t="str">
        <f>IF(ISEVEN(ROW(RAWC8[[#This Row],[Barcodes]])),C65,"")</f>
        <v/>
      </c>
      <c r="G65" t="str">
        <f t="shared" si="0"/>
        <v/>
      </c>
      <c r="H65" t="str">
        <f>LEFT(RAWC8[[#This Row],[Maternal Pheno Tag]],7)</f>
        <v/>
      </c>
    </row>
    <row r="66" spans="1:8" x14ac:dyDescent="0.25">
      <c r="A66">
        <v>2</v>
      </c>
      <c r="B66" t="s">
        <v>478</v>
      </c>
      <c r="D66">
        <v>9</v>
      </c>
      <c r="E66" t="str">
        <f>CONCATENATE(RAWC8[[#This Row],[Table Letter]],RAWC8[[#This Row],[Table '#]])</f>
        <v>AL2</v>
      </c>
      <c r="F66">
        <f>IF(ISEVEN(ROW(RAWC8[[#This Row],[Barcodes]])),C66,"")</f>
        <v>0</v>
      </c>
      <c r="G66">
        <f t="shared" ref="G66:G129" si="1">IF(ISODD(ROW(C67)),C67,"")</f>
        <v>0</v>
      </c>
      <c r="H66" t="str">
        <f>LEFT(RAWC8[[#This Row],[Maternal Pheno Tag]],7)</f>
        <v>0</v>
      </c>
    </row>
    <row r="67" spans="1:8" x14ac:dyDescent="0.25">
      <c r="A67">
        <v>2</v>
      </c>
      <c r="B67" t="s">
        <v>478</v>
      </c>
      <c r="D67">
        <v>9</v>
      </c>
      <c r="E67" t="str">
        <f>CONCATENATE(RAWC8[[#This Row],[Table Letter]],RAWC8[[#This Row],[Table '#]])</f>
        <v>AL2</v>
      </c>
      <c r="F67" t="str">
        <f>IF(ISEVEN(ROW(RAWC8[[#This Row],[Barcodes]])),C67,"")</f>
        <v/>
      </c>
      <c r="G67" t="str">
        <f t="shared" si="1"/>
        <v/>
      </c>
      <c r="H67" t="str">
        <f>LEFT(RAWC8[[#This Row],[Maternal Pheno Tag]],7)</f>
        <v/>
      </c>
    </row>
    <row r="68" spans="1:8" x14ac:dyDescent="0.25">
      <c r="A68">
        <v>2</v>
      </c>
      <c r="B68" t="s">
        <v>478</v>
      </c>
      <c r="D68">
        <v>10</v>
      </c>
      <c r="E68" t="str">
        <f>CONCATENATE(RAWC8[[#This Row],[Table Letter]],RAWC8[[#This Row],[Table '#]])</f>
        <v>AL2</v>
      </c>
      <c r="F68">
        <f>IF(ISEVEN(ROW(RAWC8[[#This Row],[Barcodes]])),C68,"")</f>
        <v>0</v>
      </c>
      <c r="G68">
        <f t="shared" si="1"/>
        <v>0</v>
      </c>
      <c r="H68" t="str">
        <f>LEFT(RAWC8[[#This Row],[Maternal Pheno Tag]],7)</f>
        <v>0</v>
      </c>
    </row>
    <row r="69" spans="1:8" x14ac:dyDescent="0.25">
      <c r="A69">
        <v>2</v>
      </c>
      <c r="B69" t="s">
        <v>478</v>
      </c>
      <c r="D69">
        <v>10</v>
      </c>
      <c r="E69" t="str">
        <f>CONCATENATE(RAWC8[[#This Row],[Table Letter]],RAWC8[[#This Row],[Table '#]])</f>
        <v>AL2</v>
      </c>
      <c r="F69" t="str">
        <f>IF(ISEVEN(ROW(RAWC8[[#This Row],[Barcodes]])),C69,"")</f>
        <v/>
      </c>
      <c r="G69" t="str">
        <f t="shared" si="1"/>
        <v/>
      </c>
      <c r="H69" t="str">
        <f>LEFT(RAWC8[[#This Row],[Maternal Pheno Tag]],7)</f>
        <v/>
      </c>
    </row>
    <row r="70" spans="1:8" x14ac:dyDescent="0.25">
      <c r="A70">
        <v>2</v>
      </c>
      <c r="B70" t="s">
        <v>478</v>
      </c>
      <c r="D70">
        <v>11</v>
      </c>
      <c r="E70" t="str">
        <f>CONCATENATE(RAWC8[[#This Row],[Table Letter]],RAWC8[[#This Row],[Table '#]])</f>
        <v>AL2</v>
      </c>
      <c r="F70">
        <f>IF(ISEVEN(ROW(RAWC8[[#This Row],[Barcodes]])),C70,"")</f>
        <v>0</v>
      </c>
      <c r="G70">
        <f t="shared" si="1"/>
        <v>0</v>
      </c>
      <c r="H70" t="str">
        <f>LEFT(RAWC8[[#This Row],[Maternal Pheno Tag]],7)</f>
        <v>0</v>
      </c>
    </row>
    <row r="71" spans="1:8" x14ac:dyDescent="0.25">
      <c r="A71">
        <v>2</v>
      </c>
      <c r="B71" t="s">
        <v>478</v>
      </c>
      <c r="D71">
        <v>11</v>
      </c>
      <c r="E71" t="str">
        <f>CONCATENATE(RAWC8[[#This Row],[Table Letter]],RAWC8[[#This Row],[Table '#]])</f>
        <v>AL2</v>
      </c>
      <c r="F71" t="str">
        <f>IF(ISEVEN(ROW(RAWC8[[#This Row],[Barcodes]])),C71,"")</f>
        <v/>
      </c>
      <c r="G71" t="str">
        <f t="shared" si="1"/>
        <v/>
      </c>
      <c r="H71" t="str">
        <f>LEFT(RAWC8[[#This Row],[Maternal Pheno Tag]],7)</f>
        <v/>
      </c>
    </row>
    <row r="72" spans="1:8" x14ac:dyDescent="0.25">
      <c r="A72">
        <v>2</v>
      </c>
      <c r="B72" t="s">
        <v>478</v>
      </c>
      <c r="D72">
        <v>12</v>
      </c>
      <c r="E72" t="str">
        <f>CONCATENATE(RAWC8[[#This Row],[Table Letter]],RAWC8[[#This Row],[Table '#]])</f>
        <v>AL2</v>
      </c>
      <c r="F72">
        <f>IF(ISEVEN(ROW(RAWC8[[#This Row],[Barcodes]])),C72,"")</f>
        <v>0</v>
      </c>
      <c r="G72">
        <f t="shared" si="1"/>
        <v>0</v>
      </c>
      <c r="H72" t="str">
        <f>LEFT(RAWC8[[#This Row],[Maternal Pheno Tag]],7)</f>
        <v>0</v>
      </c>
    </row>
    <row r="73" spans="1:8" x14ac:dyDescent="0.25">
      <c r="A73">
        <v>2</v>
      </c>
      <c r="B73" t="s">
        <v>478</v>
      </c>
      <c r="D73">
        <v>12</v>
      </c>
      <c r="E73" t="str">
        <f>CONCATENATE(RAWC8[[#This Row],[Table Letter]],RAWC8[[#This Row],[Table '#]])</f>
        <v>AL2</v>
      </c>
      <c r="F73" t="str">
        <f>IF(ISEVEN(ROW(RAWC8[[#This Row],[Barcodes]])),C73,"")</f>
        <v/>
      </c>
      <c r="G73" t="str">
        <f t="shared" si="1"/>
        <v/>
      </c>
      <c r="H73" t="str">
        <f>LEFT(RAWC8[[#This Row],[Maternal Pheno Tag]],7)</f>
        <v/>
      </c>
    </row>
    <row r="74" spans="1:8" x14ac:dyDescent="0.25">
      <c r="A74">
        <v>2</v>
      </c>
      <c r="B74" t="s">
        <v>478</v>
      </c>
      <c r="D74">
        <v>13</v>
      </c>
      <c r="E74" t="str">
        <f>CONCATENATE(RAWC8[[#This Row],[Table Letter]],RAWC8[[#This Row],[Table '#]])</f>
        <v>AL2</v>
      </c>
      <c r="F74">
        <f>IF(ISEVEN(ROW(RAWC8[[#This Row],[Barcodes]])),C74,"")</f>
        <v>0</v>
      </c>
      <c r="G74">
        <f t="shared" si="1"/>
        <v>0</v>
      </c>
      <c r="H74" t="str">
        <f>LEFT(RAWC8[[#This Row],[Maternal Pheno Tag]],7)</f>
        <v>0</v>
      </c>
    </row>
    <row r="75" spans="1:8" x14ac:dyDescent="0.25">
      <c r="A75">
        <v>2</v>
      </c>
      <c r="B75" t="s">
        <v>478</v>
      </c>
      <c r="D75">
        <v>13</v>
      </c>
      <c r="E75" t="str">
        <f>CONCATENATE(RAWC8[[#This Row],[Table Letter]],RAWC8[[#This Row],[Table '#]])</f>
        <v>AL2</v>
      </c>
      <c r="F75" t="str">
        <f>IF(ISEVEN(ROW(RAWC8[[#This Row],[Barcodes]])),C75,"")</f>
        <v/>
      </c>
      <c r="G75" t="str">
        <f t="shared" si="1"/>
        <v/>
      </c>
      <c r="H75" t="str">
        <f>LEFT(RAWC8[[#This Row],[Maternal Pheno Tag]],7)</f>
        <v/>
      </c>
    </row>
    <row r="76" spans="1:8" x14ac:dyDescent="0.25">
      <c r="A76">
        <v>2</v>
      </c>
      <c r="B76" t="s">
        <v>478</v>
      </c>
      <c r="D76">
        <v>14</v>
      </c>
      <c r="E76" t="str">
        <f>CONCATENATE(RAWC8[[#This Row],[Table Letter]],RAWC8[[#This Row],[Table '#]])</f>
        <v>AL2</v>
      </c>
      <c r="F76">
        <f>IF(ISEVEN(ROW(RAWC8[[#This Row],[Barcodes]])),C76,"")</f>
        <v>0</v>
      </c>
      <c r="G76">
        <f t="shared" si="1"/>
        <v>0</v>
      </c>
      <c r="H76" t="str">
        <f>LEFT(RAWC8[[#This Row],[Maternal Pheno Tag]],7)</f>
        <v>0</v>
      </c>
    </row>
    <row r="77" spans="1:8" x14ac:dyDescent="0.25">
      <c r="A77">
        <v>2</v>
      </c>
      <c r="B77" t="s">
        <v>478</v>
      </c>
      <c r="D77">
        <v>14</v>
      </c>
      <c r="E77" t="str">
        <f>CONCATENATE(RAWC8[[#This Row],[Table Letter]],RAWC8[[#This Row],[Table '#]])</f>
        <v>AL2</v>
      </c>
      <c r="F77" t="str">
        <f>IF(ISEVEN(ROW(RAWC8[[#This Row],[Barcodes]])),C77,"")</f>
        <v/>
      </c>
      <c r="G77" t="str">
        <f t="shared" si="1"/>
        <v/>
      </c>
      <c r="H77" t="str">
        <f>LEFT(RAWC8[[#This Row],[Maternal Pheno Tag]],7)</f>
        <v/>
      </c>
    </row>
    <row r="78" spans="1:8" x14ac:dyDescent="0.25">
      <c r="A78">
        <v>2</v>
      </c>
      <c r="B78" t="s">
        <v>478</v>
      </c>
      <c r="D78">
        <v>15</v>
      </c>
      <c r="E78" t="str">
        <f>CONCATENATE(RAWC8[[#This Row],[Table Letter]],RAWC8[[#This Row],[Table '#]])</f>
        <v>AL2</v>
      </c>
      <c r="F78">
        <f>IF(ISEVEN(ROW(RAWC8[[#This Row],[Barcodes]])),C78,"")</f>
        <v>0</v>
      </c>
      <c r="G78">
        <f t="shared" si="1"/>
        <v>0</v>
      </c>
      <c r="H78" t="str">
        <f>LEFT(RAWC8[[#This Row],[Maternal Pheno Tag]],7)</f>
        <v>0</v>
      </c>
    </row>
    <row r="79" spans="1:8" x14ac:dyDescent="0.25">
      <c r="A79">
        <v>2</v>
      </c>
      <c r="B79" t="s">
        <v>478</v>
      </c>
      <c r="D79">
        <v>15</v>
      </c>
      <c r="E79" t="str">
        <f>CONCATENATE(RAWC8[[#This Row],[Table Letter]],RAWC8[[#This Row],[Table '#]])</f>
        <v>AL2</v>
      </c>
      <c r="F79" t="str">
        <f>IF(ISEVEN(ROW(RAWC8[[#This Row],[Barcodes]])),C79,"")</f>
        <v/>
      </c>
      <c r="G79" t="str">
        <f t="shared" si="1"/>
        <v/>
      </c>
      <c r="H79" t="str">
        <f>LEFT(RAWC8[[#This Row],[Maternal Pheno Tag]],7)</f>
        <v/>
      </c>
    </row>
    <row r="80" spans="1:8" x14ac:dyDescent="0.25">
      <c r="A80">
        <v>2</v>
      </c>
      <c r="B80" t="s">
        <v>478</v>
      </c>
      <c r="D80">
        <v>16</v>
      </c>
      <c r="E80" t="str">
        <f>CONCATENATE(RAWC8[[#This Row],[Table Letter]],RAWC8[[#This Row],[Table '#]])</f>
        <v>AL2</v>
      </c>
      <c r="F80">
        <f>IF(ISEVEN(ROW(RAWC8[[#This Row],[Barcodes]])),C80,"")</f>
        <v>0</v>
      </c>
      <c r="G80">
        <f t="shared" si="1"/>
        <v>0</v>
      </c>
      <c r="H80" t="str">
        <f>LEFT(RAWC8[[#This Row],[Maternal Pheno Tag]],7)</f>
        <v>0</v>
      </c>
    </row>
    <row r="81" spans="1:8" x14ac:dyDescent="0.25">
      <c r="A81">
        <v>2</v>
      </c>
      <c r="B81" t="s">
        <v>478</v>
      </c>
      <c r="D81">
        <v>16</v>
      </c>
      <c r="E81" t="str">
        <f>CONCATENATE(RAWC8[[#This Row],[Table Letter]],RAWC8[[#This Row],[Table '#]])</f>
        <v>AL2</v>
      </c>
      <c r="F81" t="str">
        <f>IF(ISEVEN(ROW(RAWC8[[#This Row],[Barcodes]])),C81,"")</f>
        <v/>
      </c>
      <c r="G81" t="str">
        <f t="shared" si="1"/>
        <v/>
      </c>
      <c r="H81" t="str">
        <f>LEFT(RAWC8[[#This Row],[Maternal Pheno Tag]],7)</f>
        <v/>
      </c>
    </row>
    <row r="82" spans="1:8" x14ac:dyDescent="0.25">
      <c r="A82">
        <v>2</v>
      </c>
      <c r="B82" t="s">
        <v>478</v>
      </c>
      <c r="D82">
        <v>17</v>
      </c>
      <c r="E82" t="str">
        <f>CONCATENATE(RAWC8[[#This Row],[Table Letter]],RAWC8[[#This Row],[Table '#]])</f>
        <v>AL2</v>
      </c>
      <c r="F82">
        <f>IF(ISEVEN(ROW(RAWC8[[#This Row],[Barcodes]])),C82,"")</f>
        <v>0</v>
      </c>
      <c r="G82">
        <f t="shared" si="1"/>
        <v>0</v>
      </c>
      <c r="H82" t="str">
        <f>LEFT(RAWC8[[#This Row],[Maternal Pheno Tag]],7)</f>
        <v>0</v>
      </c>
    </row>
    <row r="83" spans="1:8" x14ac:dyDescent="0.25">
      <c r="A83">
        <v>2</v>
      </c>
      <c r="B83" t="s">
        <v>478</v>
      </c>
      <c r="D83">
        <v>17</v>
      </c>
      <c r="E83" t="str">
        <f>CONCATENATE(RAWC8[[#This Row],[Table Letter]],RAWC8[[#This Row],[Table '#]])</f>
        <v>AL2</v>
      </c>
      <c r="F83" t="str">
        <f>IF(ISEVEN(ROW(RAWC8[[#This Row],[Barcodes]])),C83,"")</f>
        <v/>
      </c>
      <c r="G83" t="str">
        <f t="shared" si="1"/>
        <v/>
      </c>
      <c r="H83" t="str">
        <f>LEFT(RAWC8[[#This Row],[Maternal Pheno Tag]],7)</f>
        <v/>
      </c>
    </row>
    <row r="84" spans="1:8" x14ac:dyDescent="0.25">
      <c r="A84">
        <v>2</v>
      </c>
      <c r="B84" t="s">
        <v>478</v>
      </c>
      <c r="D84">
        <v>18</v>
      </c>
      <c r="E84" t="str">
        <f>CONCATENATE(RAWC8[[#This Row],[Table Letter]],RAWC8[[#This Row],[Table '#]])</f>
        <v>AL2</v>
      </c>
      <c r="F84">
        <f>IF(ISEVEN(ROW(RAWC8[[#This Row],[Barcodes]])),C84,"")</f>
        <v>0</v>
      </c>
      <c r="G84">
        <f t="shared" si="1"/>
        <v>0</v>
      </c>
      <c r="H84" t="str">
        <f>LEFT(RAWC8[[#This Row],[Maternal Pheno Tag]],7)</f>
        <v>0</v>
      </c>
    </row>
    <row r="85" spans="1:8" x14ac:dyDescent="0.25">
      <c r="A85">
        <v>2</v>
      </c>
      <c r="B85" t="s">
        <v>478</v>
      </c>
      <c r="D85">
        <v>18</v>
      </c>
      <c r="E85" t="str">
        <f>CONCATENATE(RAWC8[[#This Row],[Table Letter]],RAWC8[[#This Row],[Table '#]])</f>
        <v>AL2</v>
      </c>
      <c r="F85" t="str">
        <f>IF(ISEVEN(ROW(RAWC8[[#This Row],[Barcodes]])),C85,"")</f>
        <v/>
      </c>
      <c r="G85" t="str">
        <f t="shared" si="1"/>
        <v/>
      </c>
      <c r="H85" t="str">
        <f>LEFT(RAWC8[[#This Row],[Maternal Pheno Tag]],7)</f>
        <v/>
      </c>
    </row>
    <row r="86" spans="1:8" x14ac:dyDescent="0.25">
      <c r="A86">
        <v>2</v>
      </c>
      <c r="B86" t="s">
        <v>478</v>
      </c>
      <c r="D86">
        <v>19</v>
      </c>
      <c r="E86" t="str">
        <f>CONCATENATE(RAWC8[[#This Row],[Table Letter]],RAWC8[[#This Row],[Table '#]])</f>
        <v>AL2</v>
      </c>
      <c r="F86">
        <f>IF(ISEVEN(ROW(RAWC8[[#This Row],[Barcodes]])),C86,"")</f>
        <v>0</v>
      </c>
      <c r="G86">
        <f t="shared" si="1"/>
        <v>0</v>
      </c>
      <c r="H86" t="str">
        <f>LEFT(RAWC8[[#This Row],[Maternal Pheno Tag]],7)</f>
        <v>0</v>
      </c>
    </row>
    <row r="87" spans="1:8" x14ac:dyDescent="0.25">
      <c r="A87">
        <v>2</v>
      </c>
      <c r="B87" t="s">
        <v>478</v>
      </c>
      <c r="D87">
        <v>19</v>
      </c>
      <c r="E87" t="str">
        <f>CONCATENATE(RAWC8[[#This Row],[Table Letter]],RAWC8[[#This Row],[Table '#]])</f>
        <v>AL2</v>
      </c>
      <c r="F87" t="str">
        <f>IF(ISEVEN(ROW(RAWC8[[#This Row],[Barcodes]])),C87,"")</f>
        <v/>
      </c>
      <c r="G87" t="str">
        <f t="shared" si="1"/>
        <v/>
      </c>
      <c r="H87" t="str">
        <f>LEFT(RAWC8[[#This Row],[Maternal Pheno Tag]],7)</f>
        <v/>
      </c>
    </row>
    <row r="88" spans="1:8" x14ac:dyDescent="0.25">
      <c r="A88">
        <v>2</v>
      </c>
      <c r="B88" t="s">
        <v>478</v>
      </c>
      <c r="D88">
        <v>20</v>
      </c>
      <c r="E88" t="str">
        <f>CONCATENATE(RAWC8[[#This Row],[Table Letter]],RAWC8[[#This Row],[Table '#]])</f>
        <v>AL2</v>
      </c>
      <c r="F88">
        <f>IF(ISEVEN(ROW(RAWC8[[#This Row],[Barcodes]])),C88,"")</f>
        <v>0</v>
      </c>
      <c r="G88">
        <f t="shared" si="1"/>
        <v>0</v>
      </c>
      <c r="H88" t="str">
        <f>LEFT(RAWC8[[#This Row],[Maternal Pheno Tag]],7)</f>
        <v>0</v>
      </c>
    </row>
    <row r="89" spans="1:8" x14ac:dyDescent="0.25">
      <c r="A89">
        <v>2</v>
      </c>
      <c r="B89" t="s">
        <v>478</v>
      </c>
      <c r="D89">
        <v>20</v>
      </c>
      <c r="E89" t="str">
        <f>CONCATENATE(RAWC8[[#This Row],[Table Letter]],RAWC8[[#This Row],[Table '#]])</f>
        <v>AL2</v>
      </c>
      <c r="F89" t="str">
        <f>IF(ISEVEN(ROW(RAWC8[[#This Row],[Barcodes]])),C89,"")</f>
        <v/>
      </c>
      <c r="G89" t="str">
        <f t="shared" si="1"/>
        <v/>
      </c>
      <c r="H89" t="str">
        <f>LEFT(RAWC8[[#This Row],[Maternal Pheno Tag]],7)</f>
        <v/>
      </c>
    </row>
    <row r="90" spans="1:8" x14ac:dyDescent="0.25">
      <c r="A90">
        <v>2</v>
      </c>
      <c r="B90" t="s">
        <v>478</v>
      </c>
      <c r="D90">
        <v>21</v>
      </c>
      <c r="E90" t="str">
        <f>CONCATENATE(RAWC8[[#This Row],[Table Letter]],RAWC8[[#This Row],[Table '#]])</f>
        <v>AL2</v>
      </c>
      <c r="F90">
        <f>IF(ISEVEN(ROW(RAWC8[[#This Row],[Barcodes]])),C90,"")</f>
        <v>0</v>
      </c>
      <c r="G90">
        <f t="shared" si="1"/>
        <v>0</v>
      </c>
      <c r="H90" t="str">
        <f>LEFT(RAWC8[[#This Row],[Maternal Pheno Tag]],7)</f>
        <v>0</v>
      </c>
    </row>
    <row r="91" spans="1:8" x14ac:dyDescent="0.25">
      <c r="A91">
        <v>2</v>
      </c>
      <c r="B91" t="s">
        <v>478</v>
      </c>
      <c r="D91">
        <v>21</v>
      </c>
      <c r="E91" t="str">
        <f>CONCATENATE(RAWC8[[#This Row],[Table Letter]],RAWC8[[#This Row],[Table '#]])</f>
        <v>AL2</v>
      </c>
      <c r="F91" t="str">
        <f>IF(ISEVEN(ROW(RAWC8[[#This Row],[Barcodes]])),C91,"")</f>
        <v/>
      </c>
      <c r="G91" t="str">
        <f t="shared" si="1"/>
        <v/>
      </c>
      <c r="H91" t="str">
        <f>LEFT(RAWC8[[#This Row],[Maternal Pheno Tag]],7)</f>
        <v/>
      </c>
    </row>
    <row r="92" spans="1:8" x14ac:dyDescent="0.25">
      <c r="A92">
        <v>2</v>
      </c>
      <c r="B92" t="s">
        <v>478</v>
      </c>
      <c r="D92">
        <v>22</v>
      </c>
      <c r="E92" t="str">
        <f>CONCATENATE(RAWC8[[#This Row],[Table Letter]],RAWC8[[#This Row],[Table '#]])</f>
        <v>AL2</v>
      </c>
      <c r="F92">
        <f>IF(ISEVEN(ROW(RAWC8[[#This Row],[Barcodes]])),C92,"")</f>
        <v>0</v>
      </c>
      <c r="G92">
        <f t="shared" si="1"/>
        <v>0</v>
      </c>
      <c r="H92" t="str">
        <f>LEFT(RAWC8[[#This Row],[Maternal Pheno Tag]],7)</f>
        <v>0</v>
      </c>
    </row>
    <row r="93" spans="1:8" x14ac:dyDescent="0.25">
      <c r="A93">
        <v>2</v>
      </c>
      <c r="B93" t="s">
        <v>478</v>
      </c>
      <c r="D93">
        <v>22</v>
      </c>
      <c r="E93" t="str">
        <f>CONCATENATE(RAWC8[[#This Row],[Table Letter]],RAWC8[[#This Row],[Table '#]])</f>
        <v>AL2</v>
      </c>
      <c r="F93" t="str">
        <f>IF(ISEVEN(ROW(RAWC8[[#This Row],[Barcodes]])),C93,"")</f>
        <v/>
      </c>
      <c r="G93" t="str">
        <f t="shared" si="1"/>
        <v/>
      </c>
      <c r="H93" t="str">
        <f>LEFT(RAWC8[[#This Row],[Maternal Pheno Tag]],7)</f>
        <v/>
      </c>
    </row>
    <row r="94" spans="1:8" x14ac:dyDescent="0.25">
      <c r="A94">
        <v>2</v>
      </c>
      <c r="B94" t="s">
        <v>478</v>
      </c>
      <c r="D94">
        <v>23</v>
      </c>
      <c r="E94" t="str">
        <f>CONCATENATE(RAWC8[[#This Row],[Table Letter]],RAWC8[[#This Row],[Table '#]])</f>
        <v>AL2</v>
      </c>
      <c r="F94">
        <f>IF(ISEVEN(ROW(RAWC8[[#This Row],[Barcodes]])),C94,"")</f>
        <v>0</v>
      </c>
      <c r="G94">
        <f t="shared" si="1"/>
        <v>0</v>
      </c>
      <c r="H94" t="str">
        <f>LEFT(RAWC8[[#This Row],[Maternal Pheno Tag]],7)</f>
        <v>0</v>
      </c>
    </row>
    <row r="95" spans="1:8" x14ac:dyDescent="0.25">
      <c r="A95">
        <v>2</v>
      </c>
      <c r="B95" t="s">
        <v>478</v>
      </c>
      <c r="D95">
        <v>23</v>
      </c>
      <c r="E95" t="str">
        <f>CONCATENATE(RAWC8[[#This Row],[Table Letter]],RAWC8[[#This Row],[Table '#]])</f>
        <v>AL2</v>
      </c>
      <c r="F95" t="str">
        <f>IF(ISEVEN(ROW(RAWC8[[#This Row],[Barcodes]])),C95,"")</f>
        <v/>
      </c>
      <c r="G95" t="str">
        <f t="shared" si="1"/>
        <v/>
      </c>
      <c r="H95" t="str">
        <f>LEFT(RAWC8[[#This Row],[Maternal Pheno Tag]],7)</f>
        <v/>
      </c>
    </row>
    <row r="96" spans="1:8" x14ac:dyDescent="0.25">
      <c r="A96">
        <v>2</v>
      </c>
      <c r="B96" t="s">
        <v>478</v>
      </c>
      <c r="D96">
        <v>24</v>
      </c>
      <c r="E96" t="str">
        <f>CONCATENATE(RAWC8[[#This Row],[Table Letter]],RAWC8[[#This Row],[Table '#]])</f>
        <v>AL2</v>
      </c>
      <c r="F96">
        <f>IF(ISEVEN(ROW(RAWC8[[#This Row],[Barcodes]])),C96,"")</f>
        <v>0</v>
      </c>
      <c r="G96">
        <f t="shared" si="1"/>
        <v>0</v>
      </c>
      <c r="H96" t="str">
        <f>LEFT(RAWC8[[#This Row],[Maternal Pheno Tag]],7)</f>
        <v>0</v>
      </c>
    </row>
    <row r="97" spans="1:8" x14ac:dyDescent="0.25">
      <c r="A97">
        <v>2</v>
      </c>
      <c r="B97" t="s">
        <v>478</v>
      </c>
      <c r="D97">
        <v>24</v>
      </c>
      <c r="E97" t="str">
        <f>CONCATENATE(RAWC8[[#This Row],[Table Letter]],RAWC8[[#This Row],[Table '#]])</f>
        <v>AL2</v>
      </c>
      <c r="F97" t="str">
        <f>IF(ISEVEN(ROW(RAWC8[[#This Row],[Barcodes]])),C97,"")</f>
        <v/>
      </c>
      <c r="G97" t="str">
        <f t="shared" si="1"/>
        <v/>
      </c>
      <c r="H97" t="str">
        <f>LEFT(RAWC8[[#This Row],[Maternal Pheno Tag]],7)</f>
        <v/>
      </c>
    </row>
    <row r="98" spans="1:8" x14ac:dyDescent="0.25">
      <c r="A98">
        <v>3</v>
      </c>
      <c r="B98" t="s">
        <v>478</v>
      </c>
      <c r="D98">
        <v>1</v>
      </c>
      <c r="E98" t="str">
        <f>CONCATENATE(RAWC8[[#This Row],[Table Letter]],RAWC8[[#This Row],[Table '#]])</f>
        <v>AL3</v>
      </c>
      <c r="F98">
        <f>IF(ISEVEN(ROW(RAWC8[[#This Row],[Barcodes]])),C98,"")</f>
        <v>0</v>
      </c>
      <c r="G98">
        <f t="shared" si="1"/>
        <v>0</v>
      </c>
      <c r="H98" t="str">
        <f>LEFT(RAWC8[[#This Row],[Maternal Pheno Tag]],7)</f>
        <v>0</v>
      </c>
    </row>
    <row r="99" spans="1:8" x14ac:dyDescent="0.25">
      <c r="A99">
        <v>3</v>
      </c>
      <c r="B99" t="s">
        <v>478</v>
      </c>
      <c r="D99">
        <v>1</v>
      </c>
      <c r="E99" t="str">
        <f>CONCATENATE(RAWC8[[#This Row],[Table Letter]],RAWC8[[#This Row],[Table '#]])</f>
        <v>AL3</v>
      </c>
      <c r="F99" t="str">
        <f>IF(ISEVEN(ROW(RAWC8[[#This Row],[Barcodes]])),C99,"")</f>
        <v/>
      </c>
      <c r="G99" t="str">
        <f t="shared" si="1"/>
        <v/>
      </c>
      <c r="H99" t="str">
        <f>LEFT(RAWC8[[#This Row],[Maternal Pheno Tag]],7)</f>
        <v/>
      </c>
    </row>
    <row r="100" spans="1:8" x14ac:dyDescent="0.25">
      <c r="A100">
        <v>3</v>
      </c>
      <c r="B100" t="s">
        <v>478</v>
      </c>
      <c r="D100">
        <v>2</v>
      </c>
      <c r="E100" t="str">
        <f>CONCATENATE(RAWC8[[#This Row],[Table Letter]],RAWC8[[#This Row],[Table '#]])</f>
        <v>AL3</v>
      </c>
      <c r="F100">
        <f>IF(ISEVEN(ROW(RAWC8[[#This Row],[Barcodes]])),C100,"")</f>
        <v>0</v>
      </c>
      <c r="G100">
        <f t="shared" si="1"/>
        <v>0</v>
      </c>
      <c r="H100" t="str">
        <f>LEFT(RAWC8[[#This Row],[Maternal Pheno Tag]],7)</f>
        <v>0</v>
      </c>
    </row>
    <row r="101" spans="1:8" x14ac:dyDescent="0.25">
      <c r="A101">
        <v>3</v>
      </c>
      <c r="B101" t="s">
        <v>478</v>
      </c>
      <c r="D101">
        <v>2</v>
      </c>
      <c r="E101" t="str">
        <f>CONCATENATE(RAWC8[[#This Row],[Table Letter]],RAWC8[[#This Row],[Table '#]])</f>
        <v>AL3</v>
      </c>
      <c r="F101" t="str">
        <f>IF(ISEVEN(ROW(RAWC8[[#This Row],[Barcodes]])),C101,"")</f>
        <v/>
      </c>
      <c r="G101" t="str">
        <f t="shared" si="1"/>
        <v/>
      </c>
      <c r="H101" t="str">
        <f>LEFT(RAWC8[[#This Row],[Maternal Pheno Tag]],7)</f>
        <v/>
      </c>
    </row>
    <row r="102" spans="1:8" x14ac:dyDescent="0.25">
      <c r="A102">
        <v>3</v>
      </c>
      <c r="B102" t="s">
        <v>478</v>
      </c>
      <c r="D102">
        <v>3</v>
      </c>
      <c r="E102" t="str">
        <f>CONCATENATE(RAWC8[[#This Row],[Table Letter]],RAWC8[[#This Row],[Table '#]])</f>
        <v>AL3</v>
      </c>
      <c r="F102">
        <f>IF(ISEVEN(ROW(RAWC8[[#This Row],[Barcodes]])),C102,"")</f>
        <v>0</v>
      </c>
      <c r="G102">
        <f t="shared" si="1"/>
        <v>0</v>
      </c>
      <c r="H102" t="str">
        <f>LEFT(RAWC8[[#This Row],[Maternal Pheno Tag]],7)</f>
        <v>0</v>
      </c>
    </row>
    <row r="103" spans="1:8" x14ac:dyDescent="0.25">
      <c r="A103">
        <v>3</v>
      </c>
      <c r="B103" t="s">
        <v>478</v>
      </c>
      <c r="D103">
        <v>3</v>
      </c>
      <c r="E103" t="str">
        <f>CONCATENATE(RAWC8[[#This Row],[Table Letter]],RAWC8[[#This Row],[Table '#]])</f>
        <v>AL3</v>
      </c>
      <c r="F103" t="str">
        <f>IF(ISEVEN(ROW(RAWC8[[#This Row],[Barcodes]])),C103,"")</f>
        <v/>
      </c>
      <c r="G103" t="str">
        <f t="shared" si="1"/>
        <v/>
      </c>
      <c r="H103" t="str">
        <f>LEFT(RAWC8[[#This Row],[Maternal Pheno Tag]],7)</f>
        <v/>
      </c>
    </row>
    <row r="104" spans="1:8" x14ac:dyDescent="0.25">
      <c r="A104">
        <v>3</v>
      </c>
      <c r="B104" t="s">
        <v>478</v>
      </c>
      <c r="D104">
        <v>4</v>
      </c>
      <c r="E104" t="str">
        <f>CONCATENATE(RAWC8[[#This Row],[Table Letter]],RAWC8[[#This Row],[Table '#]])</f>
        <v>AL3</v>
      </c>
      <c r="F104">
        <f>IF(ISEVEN(ROW(RAWC8[[#This Row],[Barcodes]])),C104,"")</f>
        <v>0</v>
      </c>
      <c r="G104">
        <f t="shared" si="1"/>
        <v>0</v>
      </c>
      <c r="H104" t="str">
        <f>LEFT(RAWC8[[#This Row],[Maternal Pheno Tag]],7)</f>
        <v>0</v>
      </c>
    </row>
    <row r="105" spans="1:8" x14ac:dyDescent="0.25">
      <c r="A105">
        <v>3</v>
      </c>
      <c r="B105" t="s">
        <v>478</v>
      </c>
      <c r="D105">
        <v>4</v>
      </c>
      <c r="E105" t="str">
        <f>CONCATENATE(RAWC8[[#This Row],[Table Letter]],RAWC8[[#This Row],[Table '#]])</f>
        <v>AL3</v>
      </c>
      <c r="F105" t="str">
        <f>IF(ISEVEN(ROW(RAWC8[[#This Row],[Barcodes]])),C105,"")</f>
        <v/>
      </c>
      <c r="G105" t="str">
        <f t="shared" si="1"/>
        <v/>
      </c>
      <c r="H105" t="str">
        <f>LEFT(RAWC8[[#This Row],[Maternal Pheno Tag]],7)</f>
        <v/>
      </c>
    </row>
    <row r="106" spans="1:8" x14ac:dyDescent="0.25">
      <c r="A106">
        <v>3</v>
      </c>
      <c r="B106" t="s">
        <v>478</v>
      </c>
      <c r="D106">
        <v>5</v>
      </c>
      <c r="E106" t="str">
        <f>CONCATENATE(RAWC8[[#This Row],[Table Letter]],RAWC8[[#This Row],[Table '#]])</f>
        <v>AL3</v>
      </c>
      <c r="F106">
        <f>IF(ISEVEN(ROW(RAWC8[[#This Row],[Barcodes]])),C106,"")</f>
        <v>0</v>
      </c>
      <c r="G106">
        <f t="shared" si="1"/>
        <v>0</v>
      </c>
      <c r="H106" t="str">
        <f>LEFT(RAWC8[[#This Row],[Maternal Pheno Tag]],7)</f>
        <v>0</v>
      </c>
    </row>
    <row r="107" spans="1:8" x14ac:dyDescent="0.25">
      <c r="A107">
        <v>3</v>
      </c>
      <c r="B107" t="s">
        <v>478</v>
      </c>
      <c r="D107">
        <v>5</v>
      </c>
      <c r="E107" t="str">
        <f>CONCATENATE(RAWC8[[#This Row],[Table Letter]],RAWC8[[#This Row],[Table '#]])</f>
        <v>AL3</v>
      </c>
      <c r="F107" t="str">
        <f>IF(ISEVEN(ROW(RAWC8[[#This Row],[Barcodes]])),C107,"")</f>
        <v/>
      </c>
      <c r="G107" t="str">
        <f t="shared" si="1"/>
        <v/>
      </c>
      <c r="H107" t="str">
        <f>LEFT(RAWC8[[#This Row],[Maternal Pheno Tag]],7)</f>
        <v/>
      </c>
    </row>
    <row r="108" spans="1:8" x14ac:dyDescent="0.25">
      <c r="A108">
        <v>3</v>
      </c>
      <c r="B108" t="s">
        <v>478</v>
      </c>
      <c r="D108">
        <v>6</v>
      </c>
      <c r="E108" t="str">
        <f>CONCATENATE(RAWC8[[#This Row],[Table Letter]],RAWC8[[#This Row],[Table '#]])</f>
        <v>AL3</v>
      </c>
      <c r="F108">
        <f>IF(ISEVEN(ROW(RAWC8[[#This Row],[Barcodes]])),C108,"")</f>
        <v>0</v>
      </c>
      <c r="G108">
        <f t="shared" si="1"/>
        <v>0</v>
      </c>
      <c r="H108" t="str">
        <f>LEFT(RAWC8[[#This Row],[Maternal Pheno Tag]],7)</f>
        <v>0</v>
      </c>
    </row>
    <row r="109" spans="1:8" x14ac:dyDescent="0.25">
      <c r="A109">
        <v>3</v>
      </c>
      <c r="B109" t="s">
        <v>478</v>
      </c>
      <c r="D109">
        <v>6</v>
      </c>
      <c r="E109" t="str">
        <f>CONCATENATE(RAWC8[[#This Row],[Table Letter]],RAWC8[[#This Row],[Table '#]])</f>
        <v>AL3</v>
      </c>
      <c r="F109" t="str">
        <f>IF(ISEVEN(ROW(RAWC8[[#This Row],[Barcodes]])),C109,"")</f>
        <v/>
      </c>
      <c r="G109" t="str">
        <f t="shared" si="1"/>
        <v/>
      </c>
      <c r="H109" t="str">
        <f>LEFT(RAWC8[[#This Row],[Maternal Pheno Tag]],7)</f>
        <v/>
      </c>
    </row>
    <row r="110" spans="1:8" x14ac:dyDescent="0.25">
      <c r="A110">
        <v>3</v>
      </c>
      <c r="B110" t="s">
        <v>478</v>
      </c>
      <c r="D110">
        <v>7</v>
      </c>
      <c r="E110" t="str">
        <f>CONCATENATE(RAWC8[[#This Row],[Table Letter]],RAWC8[[#This Row],[Table '#]])</f>
        <v>AL3</v>
      </c>
      <c r="F110">
        <f>IF(ISEVEN(ROW(RAWC8[[#This Row],[Barcodes]])),C110,"")</f>
        <v>0</v>
      </c>
      <c r="G110">
        <f t="shared" si="1"/>
        <v>0</v>
      </c>
      <c r="H110" t="str">
        <f>LEFT(RAWC8[[#This Row],[Maternal Pheno Tag]],7)</f>
        <v>0</v>
      </c>
    </row>
    <row r="111" spans="1:8" x14ac:dyDescent="0.25">
      <c r="A111">
        <v>3</v>
      </c>
      <c r="B111" t="s">
        <v>478</v>
      </c>
      <c r="D111">
        <v>7</v>
      </c>
      <c r="E111" t="str">
        <f>CONCATENATE(RAWC8[[#This Row],[Table Letter]],RAWC8[[#This Row],[Table '#]])</f>
        <v>AL3</v>
      </c>
      <c r="F111" t="str">
        <f>IF(ISEVEN(ROW(RAWC8[[#This Row],[Barcodes]])),C111,"")</f>
        <v/>
      </c>
      <c r="G111" t="str">
        <f t="shared" si="1"/>
        <v/>
      </c>
      <c r="H111" t="str">
        <f>LEFT(RAWC8[[#This Row],[Maternal Pheno Tag]],7)</f>
        <v/>
      </c>
    </row>
    <row r="112" spans="1:8" x14ac:dyDescent="0.25">
      <c r="A112">
        <v>3</v>
      </c>
      <c r="B112" t="s">
        <v>478</v>
      </c>
      <c r="D112">
        <v>8</v>
      </c>
      <c r="E112" t="str">
        <f>CONCATENATE(RAWC8[[#This Row],[Table Letter]],RAWC8[[#This Row],[Table '#]])</f>
        <v>AL3</v>
      </c>
      <c r="F112">
        <f>IF(ISEVEN(ROW(RAWC8[[#This Row],[Barcodes]])),C112,"")</f>
        <v>0</v>
      </c>
      <c r="G112">
        <f t="shared" si="1"/>
        <v>0</v>
      </c>
      <c r="H112" t="str">
        <f>LEFT(RAWC8[[#This Row],[Maternal Pheno Tag]],7)</f>
        <v>0</v>
      </c>
    </row>
    <row r="113" spans="1:8" x14ac:dyDescent="0.25">
      <c r="A113">
        <v>3</v>
      </c>
      <c r="B113" t="s">
        <v>478</v>
      </c>
      <c r="D113">
        <v>8</v>
      </c>
      <c r="E113" t="str">
        <f>CONCATENATE(RAWC8[[#This Row],[Table Letter]],RAWC8[[#This Row],[Table '#]])</f>
        <v>AL3</v>
      </c>
      <c r="F113" t="str">
        <f>IF(ISEVEN(ROW(RAWC8[[#This Row],[Barcodes]])),C113,"")</f>
        <v/>
      </c>
      <c r="G113" t="str">
        <f t="shared" si="1"/>
        <v/>
      </c>
      <c r="H113" t="str">
        <f>LEFT(RAWC8[[#This Row],[Maternal Pheno Tag]],7)</f>
        <v/>
      </c>
    </row>
    <row r="114" spans="1:8" x14ac:dyDescent="0.25">
      <c r="A114">
        <v>3</v>
      </c>
      <c r="B114" t="s">
        <v>478</v>
      </c>
      <c r="D114">
        <v>9</v>
      </c>
      <c r="E114" t="str">
        <f>CONCATENATE(RAWC8[[#This Row],[Table Letter]],RAWC8[[#This Row],[Table '#]])</f>
        <v>AL3</v>
      </c>
      <c r="F114">
        <f>IF(ISEVEN(ROW(RAWC8[[#This Row],[Barcodes]])),C114,"")</f>
        <v>0</v>
      </c>
      <c r="G114">
        <f t="shared" si="1"/>
        <v>0</v>
      </c>
      <c r="H114" t="str">
        <f>LEFT(RAWC8[[#This Row],[Maternal Pheno Tag]],7)</f>
        <v>0</v>
      </c>
    </row>
    <row r="115" spans="1:8" x14ac:dyDescent="0.25">
      <c r="A115">
        <v>3</v>
      </c>
      <c r="B115" t="s">
        <v>478</v>
      </c>
      <c r="D115">
        <v>9</v>
      </c>
      <c r="E115" t="str">
        <f>CONCATENATE(RAWC8[[#This Row],[Table Letter]],RAWC8[[#This Row],[Table '#]])</f>
        <v>AL3</v>
      </c>
      <c r="F115" t="str">
        <f>IF(ISEVEN(ROW(RAWC8[[#This Row],[Barcodes]])),C115,"")</f>
        <v/>
      </c>
      <c r="G115" t="str">
        <f t="shared" si="1"/>
        <v/>
      </c>
      <c r="H115" t="str">
        <f>LEFT(RAWC8[[#This Row],[Maternal Pheno Tag]],7)</f>
        <v/>
      </c>
    </row>
    <row r="116" spans="1:8" x14ac:dyDescent="0.25">
      <c r="A116">
        <v>3</v>
      </c>
      <c r="B116" t="s">
        <v>478</v>
      </c>
      <c r="D116">
        <v>10</v>
      </c>
      <c r="E116" t="str">
        <f>CONCATENATE(RAWC8[[#This Row],[Table Letter]],RAWC8[[#This Row],[Table '#]])</f>
        <v>AL3</v>
      </c>
      <c r="F116">
        <f>IF(ISEVEN(ROW(RAWC8[[#This Row],[Barcodes]])),C116,"")</f>
        <v>0</v>
      </c>
      <c r="G116">
        <f t="shared" si="1"/>
        <v>0</v>
      </c>
      <c r="H116" t="str">
        <f>LEFT(RAWC8[[#This Row],[Maternal Pheno Tag]],7)</f>
        <v>0</v>
      </c>
    </row>
    <row r="117" spans="1:8" x14ac:dyDescent="0.25">
      <c r="A117">
        <v>3</v>
      </c>
      <c r="B117" t="s">
        <v>478</v>
      </c>
      <c r="D117">
        <v>10</v>
      </c>
      <c r="E117" t="str">
        <f>CONCATENATE(RAWC8[[#This Row],[Table Letter]],RAWC8[[#This Row],[Table '#]])</f>
        <v>AL3</v>
      </c>
      <c r="F117" t="str">
        <f>IF(ISEVEN(ROW(RAWC8[[#This Row],[Barcodes]])),C117,"")</f>
        <v/>
      </c>
      <c r="G117" t="str">
        <f t="shared" si="1"/>
        <v/>
      </c>
      <c r="H117" t="str">
        <f>LEFT(RAWC8[[#This Row],[Maternal Pheno Tag]],7)</f>
        <v/>
      </c>
    </row>
    <row r="118" spans="1:8" x14ac:dyDescent="0.25">
      <c r="A118">
        <v>3</v>
      </c>
      <c r="B118" t="s">
        <v>478</v>
      </c>
      <c r="D118">
        <v>11</v>
      </c>
      <c r="E118" t="str">
        <f>CONCATENATE(RAWC8[[#This Row],[Table Letter]],RAWC8[[#This Row],[Table '#]])</f>
        <v>AL3</v>
      </c>
      <c r="F118">
        <f>IF(ISEVEN(ROW(RAWC8[[#This Row],[Barcodes]])),C118,"")</f>
        <v>0</v>
      </c>
      <c r="G118">
        <f t="shared" si="1"/>
        <v>0</v>
      </c>
      <c r="H118" t="str">
        <f>LEFT(RAWC8[[#This Row],[Maternal Pheno Tag]],7)</f>
        <v>0</v>
      </c>
    </row>
    <row r="119" spans="1:8" x14ac:dyDescent="0.25">
      <c r="A119">
        <v>3</v>
      </c>
      <c r="B119" t="s">
        <v>478</v>
      </c>
      <c r="D119">
        <v>11</v>
      </c>
      <c r="E119" t="str">
        <f>CONCATENATE(RAWC8[[#This Row],[Table Letter]],RAWC8[[#This Row],[Table '#]])</f>
        <v>AL3</v>
      </c>
      <c r="F119" t="str">
        <f>IF(ISEVEN(ROW(RAWC8[[#This Row],[Barcodes]])),C119,"")</f>
        <v/>
      </c>
      <c r="G119" t="str">
        <f t="shared" si="1"/>
        <v/>
      </c>
      <c r="H119" t="str">
        <f>LEFT(RAWC8[[#This Row],[Maternal Pheno Tag]],7)</f>
        <v/>
      </c>
    </row>
    <row r="120" spans="1:8" x14ac:dyDescent="0.25">
      <c r="A120">
        <v>3</v>
      </c>
      <c r="B120" t="s">
        <v>478</v>
      </c>
      <c r="D120">
        <v>12</v>
      </c>
      <c r="E120" t="str">
        <f>CONCATENATE(RAWC8[[#This Row],[Table Letter]],RAWC8[[#This Row],[Table '#]])</f>
        <v>AL3</v>
      </c>
      <c r="F120">
        <f>IF(ISEVEN(ROW(RAWC8[[#This Row],[Barcodes]])),C120,"")</f>
        <v>0</v>
      </c>
      <c r="G120">
        <f t="shared" si="1"/>
        <v>0</v>
      </c>
      <c r="H120" t="str">
        <f>LEFT(RAWC8[[#This Row],[Maternal Pheno Tag]],7)</f>
        <v>0</v>
      </c>
    </row>
    <row r="121" spans="1:8" x14ac:dyDescent="0.25">
      <c r="A121">
        <v>3</v>
      </c>
      <c r="B121" t="s">
        <v>478</v>
      </c>
      <c r="D121">
        <v>12</v>
      </c>
      <c r="E121" t="str">
        <f>CONCATENATE(RAWC8[[#This Row],[Table Letter]],RAWC8[[#This Row],[Table '#]])</f>
        <v>AL3</v>
      </c>
      <c r="F121" t="str">
        <f>IF(ISEVEN(ROW(RAWC8[[#This Row],[Barcodes]])),C121,"")</f>
        <v/>
      </c>
      <c r="G121" t="str">
        <f t="shared" si="1"/>
        <v/>
      </c>
      <c r="H121" t="str">
        <f>LEFT(RAWC8[[#This Row],[Maternal Pheno Tag]],7)</f>
        <v/>
      </c>
    </row>
    <row r="122" spans="1:8" x14ac:dyDescent="0.25">
      <c r="A122">
        <v>3</v>
      </c>
      <c r="B122" t="s">
        <v>478</v>
      </c>
      <c r="D122">
        <v>13</v>
      </c>
      <c r="E122" t="str">
        <f>CONCATENATE(RAWC8[[#This Row],[Table Letter]],RAWC8[[#This Row],[Table '#]])</f>
        <v>AL3</v>
      </c>
      <c r="F122">
        <f>IF(ISEVEN(ROW(RAWC8[[#This Row],[Barcodes]])),C122,"")</f>
        <v>0</v>
      </c>
      <c r="G122">
        <f t="shared" si="1"/>
        <v>0</v>
      </c>
      <c r="H122" t="str">
        <f>LEFT(RAWC8[[#This Row],[Maternal Pheno Tag]],7)</f>
        <v>0</v>
      </c>
    </row>
    <row r="123" spans="1:8" x14ac:dyDescent="0.25">
      <c r="A123">
        <v>3</v>
      </c>
      <c r="B123" t="s">
        <v>478</v>
      </c>
      <c r="D123">
        <v>13</v>
      </c>
      <c r="E123" t="str">
        <f>CONCATENATE(RAWC8[[#This Row],[Table Letter]],RAWC8[[#This Row],[Table '#]])</f>
        <v>AL3</v>
      </c>
      <c r="F123" t="str">
        <f>IF(ISEVEN(ROW(RAWC8[[#This Row],[Barcodes]])),C123,"")</f>
        <v/>
      </c>
      <c r="G123" t="str">
        <f t="shared" si="1"/>
        <v/>
      </c>
      <c r="H123" t="str">
        <f>LEFT(RAWC8[[#This Row],[Maternal Pheno Tag]],7)</f>
        <v/>
      </c>
    </row>
    <row r="124" spans="1:8" x14ac:dyDescent="0.25">
      <c r="A124">
        <v>3</v>
      </c>
      <c r="B124" t="s">
        <v>478</v>
      </c>
      <c r="D124">
        <v>14</v>
      </c>
      <c r="E124" t="str">
        <f>CONCATENATE(RAWC8[[#This Row],[Table Letter]],RAWC8[[#This Row],[Table '#]])</f>
        <v>AL3</v>
      </c>
      <c r="F124">
        <f>IF(ISEVEN(ROW(RAWC8[[#This Row],[Barcodes]])),C124,"")</f>
        <v>0</v>
      </c>
      <c r="G124">
        <f t="shared" si="1"/>
        <v>0</v>
      </c>
      <c r="H124" t="str">
        <f>LEFT(RAWC8[[#This Row],[Maternal Pheno Tag]],7)</f>
        <v>0</v>
      </c>
    </row>
    <row r="125" spans="1:8" x14ac:dyDescent="0.25">
      <c r="A125">
        <v>3</v>
      </c>
      <c r="B125" t="s">
        <v>478</v>
      </c>
      <c r="D125">
        <v>14</v>
      </c>
      <c r="E125" t="str">
        <f>CONCATENATE(RAWC8[[#This Row],[Table Letter]],RAWC8[[#This Row],[Table '#]])</f>
        <v>AL3</v>
      </c>
      <c r="F125" t="str">
        <f>IF(ISEVEN(ROW(RAWC8[[#This Row],[Barcodes]])),C125,"")</f>
        <v/>
      </c>
      <c r="G125" t="str">
        <f t="shared" si="1"/>
        <v/>
      </c>
      <c r="H125" t="str">
        <f>LEFT(RAWC8[[#This Row],[Maternal Pheno Tag]],7)</f>
        <v/>
      </c>
    </row>
    <row r="126" spans="1:8" x14ac:dyDescent="0.25">
      <c r="A126">
        <v>3</v>
      </c>
      <c r="B126" t="s">
        <v>478</v>
      </c>
      <c r="D126">
        <v>15</v>
      </c>
      <c r="E126" t="str">
        <f>CONCATENATE(RAWC8[[#This Row],[Table Letter]],RAWC8[[#This Row],[Table '#]])</f>
        <v>AL3</v>
      </c>
      <c r="F126">
        <f>IF(ISEVEN(ROW(RAWC8[[#This Row],[Barcodes]])),C126,"")</f>
        <v>0</v>
      </c>
      <c r="G126">
        <f t="shared" si="1"/>
        <v>0</v>
      </c>
      <c r="H126" t="str">
        <f>LEFT(RAWC8[[#This Row],[Maternal Pheno Tag]],7)</f>
        <v>0</v>
      </c>
    </row>
    <row r="127" spans="1:8" x14ac:dyDescent="0.25">
      <c r="A127">
        <v>3</v>
      </c>
      <c r="B127" t="s">
        <v>478</v>
      </c>
      <c r="D127">
        <v>15</v>
      </c>
      <c r="E127" t="str">
        <f>CONCATENATE(RAWC8[[#This Row],[Table Letter]],RAWC8[[#This Row],[Table '#]])</f>
        <v>AL3</v>
      </c>
      <c r="F127" t="str">
        <f>IF(ISEVEN(ROW(RAWC8[[#This Row],[Barcodes]])),C127,"")</f>
        <v/>
      </c>
      <c r="G127" t="str">
        <f t="shared" si="1"/>
        <v/>
      </c>
      <c r="H127" t="str">
        <f>LEFT(RAWC8[[#This Row],[Maternal Pheno Tag]],7)</f>
        <v/>
      </c>
    </row>
    <row r="128" spans="1:8" x14ac:dyDescent="0.25">
      <c r="A128">
        <v>3</v>
      </c>
      <c r="B128" t="s">
        <v>478</v>
      </c>
      <c r="D128">
        <v>16</v>
      </c>
      <c r="E128" t="str">
        <f>CONCATENATE(RAWC8[[#This Row],[Table Letter]],RAWC8[[#This Row],[Table '#]])</f>
        <v>AL3</v>
      </c>
      <c r="F128">
        <f>IF(ISEVEN(ROW(RAWC8[[#This Row],[Barcodes]])),C128,"")</f>
        <v>0</v>
      </c>
      <c r="G128">
        <f t="shared" si="1"/>
        <v>0</v>
      </c>
      <c r="H128" t="str">
        <f>LEFT(RAWC8[[#This Row],[Maternal Pheno Tag]],7)</f>
        <v>0</v>
      </c>
    </row>
    <row r="129" spans="1:8" x14ac:dyDescent="0.25">
      <c r="A129">
        <v>3</v>
      </c>
      <c r="B129" t="s">
        <v>478</v>
      </c>
      <c r="D129">
        <v>16</v>
      </c>
      <c r="E129" t="str">
        <f>CONCATENATE(RAWC8[[#This Row],[Table Letter]],RAWC8[[#This Row],[Table '#]])</f>
        <v>AL3</v>
      </c>
      <c r="F129" t="str">
        <f>IF(ISEVEN(ROW(RAWC8[[#This Row],[Barcodes]])),C129,"")</f>
        <v/>
      </c>
      <c r="G129" t="str">
        <f t="shared" si="1"/>
        <v/>
      </c>
      <c r="H129" t="str">
        <f>LEFT(RAWC8[[#This Row],[Maternal Pheno Tag]],7)</f>
        <v/>
      </c>
    </row>
    <row r="130" spans="1:8" x14ac:dyDescent="0.25">
      <c r="A130">
        <v>3</v>
      </c>
      <c r="B130" t="s">
        <v>478</v>
      </c>
      <c r="D130">
        <v>17</v>
      </c>
      <c r="E130" t="str">
        <f>CONCATENATE(RAWC8[[#This Row],[Table Letter]],RAWC8[[#This Row],[Table '#]])</f>
        <v>AL3</v>
      </c>
      <c r="F130">
        <f>IF(ISEVEN(ROW(RAWC8[[#This Row],[Barcodes]])),C130,"")</f>
        <v>0</v>
      </c>
      <c r="G130">
        <f t="shared" ref="G130:G193" si="2">IF(ISODD(ROW(C131)),C131,"")</f>
        <v>0</v>
      </c>
      <c r="H130" t="str">
        <f>LEFT(RAWC8[[#This Row],[Maternal Pheno Tag]],7)</f>
        <v>0</v>
      </c>
    </row>
    <row r="131" spans="1:8" x14ac:dyDescent="0.25">
      <c r="A131">
        <v>3</v>
      </c>
      <c r="B131" t="s">
        <v>478</v>
      </c>
      <c r="D131">
        <v>17</v>
      </c>
      <c r="E131" t="str">
        <f>CONCATENATE(RAWC8[[#This Row],[Table Letter]],RAWC8[[#This Row],[Table '#]])</f>
        <v>AL3</v>
      </c>
      <c r="F131" t="str">
        <f>IF(ISEVEN(ROW(RAWC8[[#This Row],[Barcodes]])),C131,"")</f>
        <v/>
      </c>
      <c r="G131" t="str">
        <f t="shared" si="2"/>
        <v/>
      </c>
      <c r="H131" t="str">
        <f>LEFT(RAWC8[[#This Row],[Maternal Pheno Tag]],7)</f>
        <v/>
      </c>
    </row>
    <row r="132" spans="1:8" x14ac:dyDescent="0.25">
      <c r="A132">
        <v>3</v>
      </c>
      <c r="B132" t="s">
        <v>478</v>
      </c>
      <c r="D132">
        <v>18</v>
      </c>
      <c r="E132" t="str">
        <f>CONCATENATE(RAWC8[[#This Row],[Table Letter]],RAWC8[[#This Row],[Table '#]])</f>
        <v>AL3</v>
      </c>
      <c r="F132">
        <f>IF(ISEVEN(ROW(RAWC8[[#This Row],[Barcodes]])),C132,"")</f>
        <v>0</v>
      </c>
      <c r="G132">
        <f t="shared" si="2"/>
        <v>0</v>
      </c>
      <c r="H132" t="str">
        <f>LEFT(RAWC8[[#This Row],[Maternal Pheno Tag]],7)</f>
        <v>0</v>
      </c>
    </row>
    <row r="133" spans="1:8" x14ac:dyDescent="0.25">
      <c r="A133">
        <v>3</v>
      </c>
      <c r="B133" t="s">
        <v>478</v>
      </c>
      <c r="D133">
        <v>18</v>
      </c>
      <c r="E133" t="str">
        <f>CONCATENATE(RAWC8[[#This Row],[Table Letter]],RAWC8[[#This Row],[Table '#]])</f>
        <v>AL3</v>
      </c>
      <c r="F133" t="str">
        <f>IF(ISEVEN(ROW(RAWC8[[#This Row],[Barcodes]])),C133,"")</f>
        <v/>
      </c>
      <c r="G133" t="str">
        <f t="shared" si="2"/>
        <v/>
      </c>
      <c r="H133" t="str">
        <f>LEFT(RAWC8[[#This Row],[Maternal Pheno Tag]],7)</f>
        <v/>
      </c>
    </row>
    <row r="134" spans="1:8" x14ac:dyDescent="0.25">
      <c r="A134">
        <v>3</v>
      </c>
      <c r="B134" t="s">
        <v>478</v>
      </c>
      <c r="D134">
        <v>19</v>
      </c>
      <c r="E134" t="str">
        <f>CONCATENATE(RAWC8[[#This Row],[Table Letter]],RAWC8[[#This Row],[Table '#]])</f>
        <v>AL3</v>
      </c>
      <c r="F134">
        <f>IF(ISEVEN(ROW(RAWC8[[#This Row],[Barcodes]])),C134,"")</f>
        <v>0</v>
      </c>
      <c r="G134">
        <f t="shared" si="2"/>
        <v>0</v>
      </c>
      <c r="H134" t="str">
        <f>LEFT(RAWC8[[#This Row],[Maternal Pheno Tag]],7)</f>
        <v>0</v>
      </c>
    </row>
    <row r="135" spans="1:8" x14ac:dyDescent="0.25">
      <c r="A135">
        <v>3</v>
      </c>
      <c r="B135" t="s">
        <v>478</v>
      </c>
      <c r="D135">
        <v>19</v>
      </c>
      <c r="E135" t="str">
        <f>CONCATENATE(RAWC8[[#This Row],[Table Letter]],RAWC8[[#This Row],[Table '#]])</f>
        <v>AL3</v>
      </c>
      <c r="F135" t="str">
        <f>IF(ISEVEN(ROW(RAWC8[[#This Row],[Barcodes]])),C135,"")</f>
        <v/>
      </c>
      <c r="G135" t="str">
        <f t="shared" si="2"/>
        <v/>
      </c>
      <c r="H135" t="str">
        <f>LEFT(RAWC8[[#This Row],[Maternal Pheno Tag]],7)</f>
        <v/>
      </c>
    </row>
    <row r="136" spans="1:8" x14ac:dyDescent="0.25">
      <c r="A136">
        <v>3</v>
      </c>
      <c r="B136" t="s">
        <v>478</v>
      </c>
      <c r="D136">
        <v>20</v>
      </c>
      <c r="E136" t="str">
        <f>CONCATENATE(RAWC8[[#This Row],[Table Letter]],RAWC8[[#This Row],[Table '#]])</f>
        <v>AL3</v>
      </c>
      <c r="F136">
        <f>IF(ISEVEN(ROW(RAWC8[[#This Row],[Barcodes]])),C136,"")</f>
        <v>0</v>
      </c>
      <c r="G136">
        <f t="shared" si="2"/>
        <v>0</v>
      </c>
      <c r="H136" t="str">
        <f>LEFT(RAWC8[[#This Row],[Maternal Pheno Tag]],7)</f>
        <v>0</v>
      </c>
    </row>
    <row r="137" spans="1:8" x14ac:dyDescent="0.25">
      <c r="A137">
        <v>3</v>
      </c>
      <c r="B137" t="s">
        <v>478</v>
      </c>
      <c r="D137">
        <v>20</v>
      </c>
      <c r="E137" t="str">
        <f>CONCATENATE(RAWC8[[#This Row],[Table Letter]],RAWC8[[#This Row],[Table '#]])</f>
        <v>AL3</v>
      </c>
      <c r="F137" t="str">
        <f>IF(ISEVEN(ROW(RAWC8[[#This Row],[Barcodes]])),C137,"")</f>
        <v/>
      </c>
      <c r="G137" t="str">
        <f t="shared" si="2"/>
        <v/>
      </c>
      <c r="H137" t="str">
        <f>LEFT(RAWC8[[#This Row],[Maternal Pheno Tag]],7)</f>
        <v/>
      </c>
    </row>
    <row r="138" spans="1:8" x14ac:dyDescent="0.25">
      <c r="A138">
        <v>3</v>
      </c>
      <c r="B138" t="s">
        <v>478</v>
      </c>
      <c r="D138">
        <v>21</v>
      </c>
      <c r="E138" t="str">
        <f>CONCATENATE(RAWC8[[#This Row],[Table Letter]],RAWC8[[#This Row],[Table '#]])</f>
        <v>AL3</v>
      </c>
      <c r="F138">
        <f>IF(ISEVEN(ROW(RAWC8[[#This Row],[Barcodes]])),C138,"")</f>
        <v>0</v>
      </c>
      <c r="G138">
        <f t="shared" si="2"/>
        <v>0</v>
      </c>
      <c r="H138" t="str">
        <f>LEFT(RAWC8[[#This Row],[Maternal Pheno Tag]],7)</f>
        <v>0</v>
      </c>
    </row>
    <row r="139" spans="1:8" x14ac:dyDescent="0.25">
      <c r="A139">
        <v>3</v>
      </c>
      <c r="B139" t="s">
        <v>478</v>
      </c>
      <c r="D139">
        <v>21</v>
      </c>
      <c r="E139" t="str">
        <f>CONCATENATE(RAWC8[[#This Row],[Table Letter]],RAWC8[[#This Row],[Table '#]])</f>
        <v>AL3</v>
      </c>
      <c r="F139" t="str">
        <f>IF(ISEVEN(ROW(RAWC8[[#This Row],[Barcodes]])),C139,"")</f>
        <v/>
      </c>
      <c r="G139" t="str">
        <f t="shared" si="2"/>
        <v/>
      </c>
      <c r="H139" t="str">
        <f>LEFT(RAWC8[[#This Row],[Maternal Pheno Tag]],7)</f>
        <v/>
      </c>
    </row>
    <row r="140" spans="1:8" x14ac:dyDescent="0.25">
      <c r="A140">
        <v>3</v>
      </c>
      <c r="B140" t="s">
        <v>478</v>
      </c>
      <c r="D140">
        <v>22</v>
      </c>
      <c r="E140" t="str">
        <f>CONCATENATE(RAWC8[[#This Row],[Table Letter]],RAWC8[[#This Row],[Table '#]])</f>
        <v>AL3</v>
      </c>
      <c r="F140">
        <f>IF(ISEVEN(ROW(RAWC8[[#This Row],[Barcodes]])),C140,"")</f>
        <v>0</v>
      </c>
      <c r="G140">
        <f t="shared" si="2"/>
        <v>0</v>
      </c>
      <c r="H140" t="str">
        <f>LEFT(RAWC8[[#This Row],[Maternal Pheno Tag]],7)</f>
        <v>0</v>
      </c>
    </row>
    <row r="141" spans="1:8" x14ac:dyDescent="0.25">
      <c r="A141">
        <v>3</v>
      </c>
      <c r="B141" t="s">
        <v>478</v>
      </c>
      <c r="D141">
        <v>22</v>
      </c>
      <c r="E141" t="str">
        <f>CONCATENATE(RAWC8[[#This Row],[Table Letter]],RAWC8[[#This Row],[Table '#]])</f>
        <v>AL3</v>
      </c>
      <c r="F141" t="str">
        <f>IF(ISEVEN(ROW(RAWC8[[#This Row],[Barcodes]])),C141,"")</f>
        <v/>
      </c>
      <c r="G141" t="str">
        <f t="shared" si="2"/>
        <v/>
      </c>
      <c r="H141" t="str">
        <f>LEFT(RAWC8[[#This Row],[Maternal Pheno Tag]],7)</f>
        <v/>
      </c>
    </row>
    <row r="142" spans="1:8" x14ac:dyDescent="0.25">
      <c r="A142">
        <v>3</v>
      </c>
      <c r="B142" t="s">
        <v>478</v>
      </c>
      <c r="D142">
        <v>23</v>
      </c>
      <c r="E142" t="str">
        <f>CONCATENATE(RAWC8[[#This Row],[Table Letter]],RAWC8[[#This Row],[Table '#]])</f>
        <v>AL3</v>
      </c>
      <c r="F142">
        <f>IF(ISEVEN(ROW(RAWC8[[#This Row],[Barcodes]])),C142,"")</f>
        <v>0</v>
      </c>
      <c r="G142">
        <f t="shared" si="2"/>
        <v>0</v>
      </c>
      <c r="H142" t="str">
        <f>LEFT(RAWC8[[#This Row],[Maternal Pheno Tag]],7)</f>
        <v>0</v>
      </c>
    </row>
    <row r="143" spans="1:8" x14ac:dyDescent="0.25">
      <c r="A143">
        <v>3</v>
      </c>
      <c r="B143" t="s">
        <v>478</v>
      </c>
      <c r="D143">
        <v>23</v>
      </c>
      <c r="E143" t="str">
        <f>CONCATENATE(RAWC8[[#This Row],[Table Letter]],RAWC8[[#This Row],[Table '#]])</f>
        <v>AL3</v>
      </c>
      <c r="F143" t="str">
        <f>IF(ISEVEN(ROW(RAWC8[[#This Row],[Barcodes]])),C143,"")</f>
        <v/>
      </c>
      <c r="G143" t="str">
        <f t="shared" si="2"/>
        <v/>
      </c>
      <c r="H143" t="str">
        <f>LEFT(RAWC8[[#This Row],[Maternal Pheno Tag]],7)</f>
        <v/>
      </c>
    </row>
    <row r="144" spans="1:8" x14ac:dyDescent="0.25">
      <c r="A144">
        <v>3</v>
      </c>
      <c r="B144" t="s">
        <v>478</v>
      </c>
      <c r="D144">
        <v>24</v>
      </c>
      <c r="E144" t="str">
        <f>CONCATENATE(RAWC8[[#This Row],[Table Letter]],RAWC8[[#This Row],[Table '#]])</f>
        <v>AL3</v>
      </c>
      <c r="F144">
        <f>IF(ISEVEN(ROW(RAWC8[[#This Row],[Barcodes]])),C144,"")</f>
        <v>0</v>
      </c>
      <c r="G144">
        <f t="shared" si="2"/>
        <v>0</v>
      </c>
      <c r="H144" t="str">
        <f>LEFT(RAWC8[[#This Row],[Maternal Pheno Tag]],7)</f>
        <v>0</v>
      </c>
    </row>
    <row r="145" spans="1:8" x14ac:dyDescent="0.25">
      <c r="A145">
        <v>3</v>
      </c>
      <c r="B145" t="s">
        <v>478</v>
      </c>
      <c r="D145">
        <v>24</v>
      </c>
      <c r="E145" t="str">
        <f>CONCATENATE(RAWC8[[#This Row],[Table Letter]],RAWC8[[#This Row],[Table '#]])</f>
        <v>AL3</v>
      </c>
      <c r="F145" t="str">
        <f>IF(ISEVEN(ROW(RAWC8[[#This Row],[Barcodes]])),C145,"")</f>
        <v/>
      </c>
      <c r="G145" t="str">
        <f t="shared" si="2"/>
        <v/>
      </c>
      <c r="H145" t="str">
        <f>LEFT(RAWC8[[#This Row],[Maternal Pheno Tag]],7)</f>
        <v/>
      </c>
    </row>
    <row r="146" spans="1:8" x14ac:dyDescent="0.25">
      <c r="A146">
        <v>4</v>
      </c>
      <c r="B146" t="s">
        <v>478</v>
      </c>
      <c r="D146">
        <v>1</v>
      </c>
      <c r="E146" t="str">
        <f>CONCATENATE(RAWC8[[#This Row],[Table Letter]],RAWC8[[#This Row],[Table '#]])</f>
        <v>AL4</v>
      </c>
      <c r="F146">
        <f>IF(ISEVEN(ROW(RAWC8[[#This Row],[Barcodes]])),C146,"")</f>
        <v>0</v>
      </c>
      <c r="G146">
        <f t="shared" si="2"/>
        <v>0</v>
      </c>
      <c r="H146" t="str">
        <f>LEFT(RAWC8[[#This Row],[Maternal Pheno Tag]],7)</f>
        <v>0</v>
      </c>
    </row>
    <row r="147" spans="1:8" x14ac:dyDescent="0.25">
      <c r="A147">
        <v>4</v>
      </c>
      <c r="B147" t="s">
        <v>478</v>
      </c>
      <c r="D147">
        <v>1</v>
      </c>
      <c r="E147" t="str">
        <f>CONCATENATE(RAWC8[[#This Row],[Table Letter]],RAWC8[[#This Row],[Table '#]])</f>
        <v>AL4</v>
      </c>
      <c r="F147" t="str">
        <f>IF(ISEVEN(ROW(RAWC8[[#This Row],[Barcodes]])),C147,"")</f>
        <v/>
      </c>
      <c r="G147" t="str">
        <f t="shared" si="2"/>
        <v/>
      </c>
      <c r="H147" t="str">
        <f>LEFT(RAWC8[[#This Row],[Maternal Pheno Tag]],7)</f>
        <v/>
      </c>
    </row>
    <row r="148" spans="1:8" x14ac:dyDescent="0.25">
      <c r="A148">
        <v>4</v>
      </c>
      <c r="B148" t="s">
        <v>478</v>
      </c>
      <c r="D148">
        <v>2</v>
      </c>
      <c r="E148" t="str">
        <f>CONCATENATE(RAWC8[[#This Row],[Table Letter]],RAWC8[[#This Row],[Table '#]])</f>
        <v>AL4</v>
      </c>
      <c r="F148">
        <f>IF(ISEVEN(ROW(RAWC8[[#This Row],[Barcodes]])),C148,"")</f>
        <v>0</v>
      </c>
      <c r="G148">
        <f t="shared" si="2"/>
        <v>0</v>
      </c>
      <c r="H148" t="str">
        <f>LEFT(RAWC8[[#This Row],[Maternal Pheno Tag]],7)</f>
        <v>0</v>
      </c>
    </row>
    <row r="149" spans="1:8" x14ac:dyDescent="0.25">
      <c r="A149">
        <v>4</v>
      </c>
      <c r="B149" t="s">
        <v>478</v>
      </c>
      <c r="D149">
        <v>2</v>
      </c>
      <c r="E149" t="str">
        <f>CONCATENATE(RAWC8[[#This Row],[Table Letter]],RAWC8[[#This Row],[Table '#]])</f>
        <v>AL4</v>
      </c>
      <c r="F149" t="str">
        <f>IF(ISEVEN(ROW(RAWC8[[#This Row],[Barcodes]])),C149,"")</f>
        <v/>
      </c>
      <c r="G149" t="str">
        <f t="shared" si="2"/>
        <v/>
      </c>
      <c r="H149" t="str">
        <f>LEFT(RAWC8[[#This Row],[Maternal Pheno Tag]],7)</f>
        <v/>
      </c>
    </row>
    <row r="150" spans="1:8" x14ac:dyDescent="0.25">
      <c r="A150">
        <v>4</v>
      </c>
      <c r="B150" t="s">
        <v>478</v>
      </c>
      <c r="D150">
        <v>3</v>
      </c>
      <c r="E150" t="str">
        <f>CONCATENATE(RAWC8[[#This Row],[Table Letter]],RAWC8[[#This Row],[Table '#]])</f>
        <v>AL4</v>
      </c>
      <c r="F150">
        <f>IF(ISEVEN(ROW(RAWC8[[#This Row],[Barcodes]])),C150,"")</f>
        <v>0</v>
      </c>
      <c r="G150">
        <f t="shared" si="2"/>
        <v>0</v>
      </c>
      <c r="H150" t="str">
        <f>LEFT(RAWC8[[#This Row],[Maternal Pheno Tag]],7)</f>
        <v>0</v>
      </c>
    </row>
    <row r="151" spans="1:8" x14ac:dyDescent="0.25">
      <c r="A151">
        <v>4</v>
      </c>
      <c r="B151" t="s">
        <v>478</v>
      </c>
      <c r="D151">
        <v>3</v>
      </c>
      <c r="E151" t="str">
        <f>CONCATENATE(RAWC8[[#This Row],[Table Letter]],RAWC8[[#This Row],[Table '#]])</f>
        <v>AL4</v>
      </c>
      <c r="F151" t="str">
        <f>IF(ISEVEN(ROW(RAWC8[[#This Row],[Barcodes]])),C151,"")</f>
        <v/>
      </c>
      <c r="G151" t="str">
        <f t="shared" si="2"/>
        <v/>
      </c>
      <c r="H151" t="str">
        <f>LEFT(RAWC8[[#This Row],[Maternal Pheno Tag]],7)</f>
        <v/>
      </c>
    </row>
    <row r="152" spans="1:8" x14ac:dyDescent="0.25">
      <c r="A152">
        <v>4</v>
      </c>
      <c r="B152" t="s">
        <v>478</v>
      </c>
      <c r="D152">
        <v>4</v>
      </c>
      <c r="E152" t="str">
        <f>CONCATENATE(RAWC8[[#This Row],[Table Letter]],RAWC8[[#This Row],[Table '#]])</f>
        <v>AL4</v>
      </c>
      <c r="F152">
        <f>IF(ISEVEN(ROW(RAWC8[[#This Row],[Barcodes]])),C152,"")</f>
        <v>0</v>
      </c>
      <c r="G152">
        <f t="shared" si="2"/>
        <v>0</v>
      </c>
      <c r="H152" t="str">
        <f>LEFT(RAWC8[[#This Row],[Maternal Pheno Tag]],7)</f>
        <v>0</v>
      </c>
    </row>
    <row r="153" spans="1:8" x14ac:dyDescent="0.25">
      <c r="A153">
        <v>4</v>
      </c>
      <c r="B153" t="s">
        <v>478</v>
      </c>
      <c r="D153">
        <v>4</v>
      </c>
      <c r="E153" t="str">
        <f>CONCATENATE(RAWC8[[#This Row],[Table Letter]],RAWC8[[#This Row],[Table '#]])</f>
        <v>AL4</v>
      </c>
      <c r="F153" t="str">
        <f>IF(ISEVEN(ROW(RAWC8[[#This Row],[Barcodes]])),C153,"")</f>
        <v/>
      </c>
      <c r="G153" t="str">
        <f t="shared" si="2"/>
        <v/>
      </c>
      <c r="H153" t="str">
        <f>LEFT(RAWC8[[#This Row],[Maternal Pheno Tag]],7)</f>
        <v/>
      </c>
    </row>
    <row r="154" spans="1:8" x14ac:dyDescent="0.25">
      <c r="A154">
        <v>4</v>
      </c>
      <c r="B154" t="s">
        <v>478</v>
      </c>
      <c r="D154">
        <v>5</v>
      </c>
      <c r="E154" t="str">
        <f>CONCATENATE(RAWC8[[#This Row],[Table Letter]],RAWC8[[#This Row],[Table '#]])</f>
        <v>AL4</v>
      </c>
      <c r="F154">
        <f>IF(ISEVEN(ROW(RAWC8[[#This Row],[Barcodes]])),C154,"")</f>
        <v>0</v>
      </c>
      <c r="G154">
        <f t="shared" si="2"/>
        <v>0</v>
      </c>
      <c r="H154" t="str">
        <f>LEFT(RAWC8[[#This Row],[Maternal Pheno Tag]],7)</f>
        <v>0</v>
      </c>
    </row>
    <row r="155" spans="1:8" x14ac:dyDescent="0.25">
      <c r="A155">
        <v>4</v>
      </c>
      <c r="B155" t="s">
        <v>478</v>
      </c>
      <c r="D155">
        <v>5</v>
      </c>
      <c r="E155" t="str">
        <f>CONCATENATE(RAWC8[[#This Row],[Table Letter]],RAWC8[[#This Row],[Table '#]])</f>
        <v>AL4</v>
      </c>
      <c r="F155" t="str">
        <f>IF(ISEVEN(ROW(RAWC8[[#This Row],[Barcodes]])),C155,"")</f>
        <v/>
      </c>
      <c r="G155" t="str">
        <f t="shared" si="2"/>
        <v/>
      </c>
      <c r="H155" t="str">
        <f>LEFT(RAWC8[[#This Row],[Maternal Pheno Tag]],7)</f>
        <v/>
      </c>
    </row>
    <row r="156" spans="1:8" x14ac:dyDescent="0.25">
      <c r="A156">
        <v>4</v>
      </c>
      <c r="B156" t="s">
        <v>478</v>
      </c>
      <c r="D156">
        <v>6</v>
      </c>
      <c r="E156" t="str">
        <f>CONCATENATE(RAWC8[[#This Row],[Table Letter]],RAWC8[[#This Row],[Table '#]])</f>
        <v>AL4</v>
      </c>
      <c r="F156">
        <f>IF(ISEVEN(ROW(RAWC8[[#This Row],[Barcodes]])),C156,"")</f>
        <v>0</v>
      </c>
      <c r="G156">
        <f t="shared" si="2"/>
        <v>0</v>
      </c>
      <c r="H156" t="str">
        <f>LEFT(RAWC8[[#This Row],[Maternal Pheno Tag]],7)</f>
        <v>0</v>
      </c>
    </row>
    <row r="157" spans="1:8" x14ac:dyDescent="0.25">
      <c r="A157">
        <v>4</v>
      </c>
      <c r="B157" t="s">
        <v>478</v>
      </c>
      <c r="D157">
        <v>6</v>
      </c>
      <c r="E157" t="str">
        <f>CONCATENATE(RAWC8[[#This Row],[Table Letter]],RAWC8[[#This Row],[Table '#]])</f>
        <v>AL4</v>
      </c>
      <c r="F157" t="str">
        <f>IF(ISEVEN(ROW(RAWC8[[#This Row],[Barcodes]])),C157,"")</f>
        <v/>
      </c>
      <c r="G157" t="str">
        <f t="shared" si="2"/>
        <v/>
      </c>
      <c r="H157" t="str">
        <f>LEFT(RAWC8[[#This Row],[Maternal Pheno Tag]],7)</f>
        <v/>
      </c>
    </row>
    <row r="158" spans="1:8" x14ac:dyDescent="0.25">
      <c r="A158">
        <v>4</v>
      </c>
      <c r="B158" t="s">
        <v>478</v>
      </c>
      <c r="D158">
        <v>7</v>
      </c>
      <c r="E158" t="str">
        <f>CONCATENATE(RAWC8[[#This Row],[Table Letter]],RAWC8[[#This Row],[Table '#]])</f>
        <v>AL4</v>
      </c>
      <c r="F158">
        <f>IF(ISEVEN(ROW(RAWC8[[#This Row],[Barcodes]])),C158,"")</f>
        <v>0</v>
      </c>
      <c r="G158">
        <f t="shared" si="2"/>
        <v>0</v>
      </c>
      <c r="H158" t="str">
        <f>LEFT(RAWC8[[#This Row],[Maternal Pheno Tag]],7)</f>
        <v>0</v>
      </c>
    </row>
    <row r="159" spans="1:8" x14ac:dyDescent="0.25">
      <c r="A159">
        <v>4</v>
      </c>
      <c r="B159" t="s">
        <v>478</v>
      </c>
      <c r="D159">
        <v>7</v>
      </c>
      <c r="E159" t="str">
        <f>CONCATENATE(RAWC8[[#This Row],[Table Letter]],RAWC8[[#This Row],[Table '#]])</f>
        <v>AL4</v>
      </c>
      <c r="F159" t="str">
        <f>IF(ISEVEN(ROW(RAWC8[[#This Row],[Barcodes]])),C159,"")</f>
        <v/>
      </c>
      <c r="G159" t="str">
        <f t="shared" si="2"/>
        <v/>
      </c>
      <c r="H159" t="str">
        <f>LEFT(RAWC8[[#This Row],[Maternal Pheno Tag]],7)</f>
        <v/>
      </c>
    </row>
    <row r="160" spans="1:8" x14ac:dyDescent="0.25">
      <c r="A160">
        <v>4</v>
      </c>
      <c r="B160" t="s">
        <v>478</v>
      </c>
      <c r="D160">
        <v>8</v>
      </c>
      <c r="E160" t="str">
        <f>CONCATENATE(RAWC8[[#This Row],[Table Letter]],RAWC8[[#This Row],[Table '#]])</f>
        <v>AL4</v>
      </c>
      <c r="F160">
        <f>IF(ISEVEN(ROW(RAWC8[[#This Row],[Barcodes]])),C160,"")</f>
        <v>0</v>
      </c>
      <c r="G160">
        <f t="shared" si="2"/>
        <v>0</v>
      </c>
      <c r="H160" t="str">
        <f>LEFT(RAWC8[[#This Row],[Maternal Pheno Tag]],7)</f>
        <v>0</v>
      </c>
    </row>
    <row r="161" spans="1:8" x14ac:dyDescent="0.25">
      <c r="A161">
        <v>4</v>
      </c>
      <c r="B161" t="s">
        <v>478</v>
      </c>
      <c r="D161">
        <v>8</v>
      </c>
      <c r="E161" t="str">
        <f>CONCATENATE(RAWC8[[#This Row],[Table Letter]],RAWC8[[#This Row],[Table '#]])</f>
        <v>AL4</v>
      </c>
      <c r="F161" t="str">
        <f>IF(ISEVEN(ROW(RAWC8[[#This Row],[Barcodes]])),C161,"")</f>
        <v/>
      </c>
      <c r="G161" t="str">
        <f t="shared" si="2"/>
        <v/>
      </c>
      <c r="H161" t="str">
        <f>LEFT(RAWC8[[#This Row],[Maternal Pheno Tag]],7)</f>
        <v/>
      </c>
    </row>
    <row r="162" spans="1:8" x14ac:dyDescent="0.25">
      <c r="A162">
        <v>4</v>
      </c>
      <c r="B162" t="s">
        <v>478</v>
      </c>
      <c r="D162">
        <v>9</v>
      </c>
      <c r="E162" t="str">
        <f>CONCATENATE(RAWC8[[#This Row],[Table Letter]],RAWC8[[#This Row],[Table '#]])</f>
        <v>AL4</v>
      </c>
      <c r="F162">
        <f>IF(ISEVEN(ROW(RAWC8[[#This Row],[Barcodes]])),C162,"")</f>
        <v>0</v>
      </c>
      <c r="G162">
        <f t="shared" si="2"/>
        <v>0</v>
      </c>
      <c r="H162" t="str">
        <f>LEFT(RAWC8[[#This Row],[Maternal Pheno Tag]],7)</f>
        <v>0</v>
      </c>
    </row>
    <row r="163" spans="1:8" x14ac:dyDescent="0.25">
      <c r="A163">
        <v>4</v>
      </c>
      <c r="B163" t="s">
        <v>478</v>
      </c>
      <c r="D163">
        <v>9</v>
      </c>
      <c r="E163" t="str">
        <f>CONCATENATE(RAWC8[[#This Row],[Table Letter]],RAWC8[[#This Row],[Table '#]])</f>
        <v>AL4</v>
      </c>
      <c r="F163" t="str">
        <f>IF(ISEVEN(ROW(RAWC8[[#This Row],[Barcodes]])),C163,"")</f>
        <v/>
      </c>
      <c r="G163" t="str">
        <f t="shared" si="2"/>
        <v/>
      </c>
      <c r="H163" t="str">
        <f>LEFT(RAWC8[[#This Row],[Maternal Pheno Tag]],7)</f>
        <v/>
      </c>
    </row>
    <row r="164" spans="1:8" x14ac:dyDescent="0.25">
      <c r="A164">
        <v>4</v>
      </c>
      <c r="B164" t="s">
        <v>478</v>
      </c>
      <c r="D164">
        <v>10</v>
      </c>
      <c r="E164" t="str">
        <f>CONCATENATE(RAWC8[[#This Row],[Table Letter]],RAWC8[[#This Row],[Table '#]])</f>
        <v>AL4</v>
      </c>
      <c r="F164">
        <f>IF(ISEVEN(ROW(RAWC8[[#This Row],[Barcodes]])),C164,"")</f>
        <v>0</v>
      </c>
      <c r="G164">
        <f t="shared" si="2"/>
        <v>0</v>
      </c>
      <c r="H164" t="str">
        <f>LEFT(RAWC8[[#This Row],[Maternal Pheno Tag]],7)</f>
        <v>0</v>
      </c>
    </row>
    <row r="165" spans="1:8" x14ac:dyDescent="0.25">
      <c r="A165">
        <v>4</v>
      </c>
      <c r="B165" t="s">
        <v>478</v>
      </c>
      <c r="D165">
        <v>10</v>
      </c>
      <c r="E165" t="str">
        <f>CONCATENATE(RAWC8[[#This Row],[Table Letter]],RAWC8[[#This Row],[Table '#]])</f>
        <v>AL4</v>
      </c>
      <c r="F165" t="str">
        <f>IF(ISEVEN(ROW(RAWC8[[#This Row],[Barcodes]])),C165,"")</f>
        <v/>
      </c>
      <c r="G165" t="str">
        <f t="shared" si="2"/>
        <v/>
      </c>
      <c r="H165" t="str">
        <f>LEFT(RAWC8[[#This Row],[Maternal Pheno Tag]],7)</f>
        <v/>
      </c>
    </row>
    <row r="166" spans="1:8" x14ac:dyDescent="0.25">
      <c r="A166">
        <v>4</v>
      </c>
      <c r="B166" t="s">
        <v>478</v>
      </c>
      <c r="D166">
        <v>11</v>
      </c>
      <c r="E166" t="str">
        <f>CONCATENATE(RAWC8[[#This Row],[Table Letter]],RAWC8[[#This Row],[Table '#]])</f>
        <v>AL4</v>
      </c>
      <c r="F166">
        <f>IF(ISEVEN(ROW(RAWC8[[#This Row],[Barcodes]])),C166,"")</f>
        <v>0</v>
      </c>
      <c r="G166">
        <f t="shared" si="2"/>
        <v>0</v>
      </c>
      <c r="H166" t="str">
        <f>LEFT(RAWC8[[#This Row],[Maternal Pheno Tag]],7)</f>
        <v>0</v>
      </c>
    </row>
    <row r="167" spans="1:8" x14ac:dyDescent="0.25">
      <c r="A167">
        <v>4</v>
      </c>
      <c r="B167" t="s">
        <v>478</v>
      </c>
      <c r="D167">
        <v>11</v>
      </c>
      <c r="E167" t="str">
        <f>CONCATENATE(RAWC8[[#This Row],[Table Letter]],RAWC8[[#This Row],[Table '#]])</f>
        <v>AL4</v>
      </c>
      <c r="F167" t="str">
        <f>IF(ISEVEN(ROW(RAWC8[[#This Row],[Barcodes]])),C167,"")</f>
        <v/>
      </c>
      <c r="G167" t="str">
        <f t="shared" si="2"/>
        <v/>
      </c>
      <c r="H167" t="str">
        <f>LEFT(RAWC8[[#This Row],[Maternal Pheno Tag]],7)</f>
        <v/>
      </c>
    </row>
    <row r="168" spans="1:8" x14ac:dyDescent="0.25">
      <c r="A168">
        <v>4</v>
      </c>
      <c r="B168" t="s">
        <v>478</v>
      </c>
      <c r="D168">
        <v>12</v>
      </c>
      <c r="E168" t="str">
        <f>CONCATENATE(RAWC8[[#This Row],[Table Letter]],RAWC8[[#This Row],[Table '#]])</f>
        <v>AL4</v>
      </c>
      <c r="F168">
        <f>IF(ISEVEN(ROW(RAWC8[[#This Row],[Barcodes]])),C168,"")</f>
        <v>0</v>
      </c>
      <c r="G168">
        <f t="shared" si="2"/>
        <v>0</v>
      </c>
      <c r="H168" t="str">
        <f>LEFT(RAWC8[[#This Row],[Maternal Pheno Tag]],7)</f>
        <v>0</v>
      </c>
    </row>
    <row r="169" spans="1:8" x14ac:dyDescent="0.25">
      <c r="A169">
        <v>4</v>
      </c>
      <c r="B169" t="s">
        <v>478</v>
      </c>
      <c r="D169">
        <v>12</v>
      </c>
      <c r="E169" t="str">
        <f>CONCATENATE(RAWC8[[#This Row],[Table Letter]],RAWC8[[#This Row],[Table '#]])</f>
        <v>AL4</v>
      </c>
      <c r="F169" t="str">
        <f>IF(ISEVEN(ROW(RAWC8[[#This Row],[Barcodes]])),C169,"")</f>
        <v/>
      </c>
      <c r="G169" t="str">
        <f t="shared" si="2"/>
        <v/>
      </c>
      <c r="H169" t="str">
        <f>LEFT(RAWC8[[#This Row],[Maternal Pheno Tag]],7)</f>
        <v/>
      </c>
    </row>
    <row r="170" spans="1:8" x14ac:dyDescent="0.25">
      <c r="A170">
        <v>4</v>
      </c>
      <c r="B170" t="s">
        <v>478</v>
      </c>
      <c r="D170">
        <v>13</v>
      </c>
      <c r="E170" t="str">
        <f>CONCATENATE(RAWC8[[#This Row],[Table Letter]],RAWC8[[#This Row],[Table '#]])</f>
        <v>AL4</v>
      </c>
      <c r="F170">
        <f>IF(ISEVEN(ROW(RAWC8[[#This Row],[Barcodes]])),C170,"")</f>
        <v>0</v>
      </c>
      <c r="G170">
        <f t="shared" si="2"/>
        <v>0</v>
      </c>
      <c r="H170" t="str">
        <f>LEFT(RAWC8[[#This Row],[Maternal Pheno Tag]],7)</f>
        <v>0</v>
      </c>
    </row>
    <row r="171" spans="1:8" x14ac:dyDescent="0.25">
      <c r="A171">
        <v>4</v>
      </c>
      <c r="B171" t="s">
        <v>478</v>
      </c>
      <c r="D171">
        <v>13</v>
      </c>
      <c r="E171" t="str">
        <f>CONCATENATE(RAWC8[[#This Row],[Table Letter]],RAWC8[[#This Row],[Table '#]])</f>
        <v>AL4</v>
      </c>
      <c r="F171" t="str">
        <f>IF(ISEVEN(ROW(RAWC8[[#This Row],[Barcodes]])),C171,"")</f>
        <v/>
      </c>
      <c r="G171" t="str">
        <f t="shared" si="2"/>
        <v/>
      </c>
      <c r="H171" t="str">
        <f>LEFT(RAWC8[[#This Row],[Maternal Pheno Tag]],7)</f>
        <v/>
      </c>
    </row>
    <row r="172" spans="1:8" x14ac:dyDescent="0.25">
      <c r="A172">
        <v>4</v>
      </c>
      <c r="B172" t="s">
        <v>478</v>
      </c>
      <c r="D172">
        <v>14</v>
      </c>
      <c r="E172" t="str">
        <f>CONCATENATE(RAWC8[[#This Row],[Table Letter]],RAWC8[[#This Row],[Table '#]])</f>
        <v>AL4</v>
      </c>
      <c r="F172">
        <f>IF(ISEVEN(ROW(RAWC8[[#This Row],[Barcodes]])),C172,"")</f>
        <v>0</v>
      </c>
      <c r="G172">
        <f t="shared" si="2"/>
        <v>0</v>
      </c>
      <c r="H172" t="str">
        <f>LEFT(RAWC8[[#This Row],[Maternal Pheno Tag]],7)</f>
        <v>0</v>
      </c>
    </row>
    <row r="173" spans="1:8" x14ac:dyDescent="0.25">
      <c r="A173">
        <v>4</v>
      </c>
      <c r="B173" t="s">
        <v>478</v>
      </c>
      <c r="D173">
        <v>14</v>
      </c>
      <c r="E173" t="str">
        <f>CONCATENATE(RAWC8[[#This Row],[Table Letter]],RAWC8[[#This Row],[Table '#]])</f>
        <v>AL4</v>
      </c>
      <c r="F173" t="str">
        <f>IF(ISEVEN(ROW(RAWC8[[#This Row],[Barcodes]])),C173,"")</f>
        <v/>
      </c>
      <c r="G173" t="str">
        <f t="shared" si="2"/>
        <v/>
      </c>
      <c r="H173" t="str">
        <f>LEFT(RAWC8[[#This Row],[Maternal Pheno Tag]],7)</f>
        <v/>
      </c>
    </row>
    <row r="174" spans="1:8" x14ac:dyDescent="0.25">
      <c r="A174">
        <v>4</v>
      </c>
      <c r="B174" t="s">
        <v>478</v>
      </c>
      <c r="D174">
        <v>15</v>
      </c>
      <c r="E174" t="str">
        <f>CONCATENATE(RAWC8[[#This Row],[Table Letter]],RAWC8[[#This Row],[Table '#]])</f>
        <v>AL4</v>
      </c>
      <c r="F174">
        <f>IF(ISEVEN(ROW(RAWC8[[#This Row],[Barcodes]])),C174,"")</f>
        <v>0</v>
      </c>
      <c r="G174">
        <f t="shared" si="2"/>
        <v>0</v>
      </c>
      <c r="H174" t="str">
        <f>LEFT(RAWC8[[#This Row],[Maternal Pheno Tag]],7)</f>
        <v>0</v>
      </c>
    </row>
    <row r="175" spans="1:8" x14ac:dyDescent="0.25">
      <c r="A175">
        <v>4</v>
      </c>
      <c r="B175" t="s">
        <v>478</v>
      </c>
      <c r="D175">
        <v>15</v>
      </c>
      <c r="E175" t="str">
        <f>CONCATENATE(RAWC8[[#This Row],[Table Letter]],RAWC8[[#This Row],[Table '#]])</f>
        <v>AL4</v>
      </c>
      <c r="F175" t="str">
        <f>IF(ISEVEN(ROW(RAWC8[[#This Row],[Barcodes]])),C175,"")</f>
        <v/>
      </c>
      <c r="G175" t="str">
        <f t="shared" si="2"/>
        <v/>
      </c>
      <c r="H175" t="str">
        <f>LEFT(RAWC8[[#This Row],[Maternal Pheno Tag]],7)</f>
        <v/>
      </c>
    </row>
    <row r="176" spans="1:8" x14ac:dyDescent="0.25">
      <c r="A176">
        <v>4</v>
      </c>
      <c r="B176" t="s">
        <v>478</v>
      </c>
      <c r="D176">
        <v>16</v>
      </c>
      <c r="E176" t="str">
        <f>CONCATENATE(RAWC8[[#This Row],[Table Letter]],RAWC8[[#This Row],[Table '#]])</f>
        <v>AL4</v>
      </c>
      <c r="F176">
        <f>IF(ISEVEN(ROW(RAWC8[[#This Row],[Barcodes]])),C176,"")</f>
        <v>0</v>
      </c>
      <c r="G176">
        <f t="shared" si="2"/>
        <v>0</v>
      </c>
      <c r="H176" t="str">
        <f>LEFT(RAWC8[[#This Row],[Maternal Pheno Tag]],7)</f>
        <v>0</v>
      </c>
    </row>
    <row r="177" spans="1:8" x14ac:dyDescent="0.25">
      <c r="A177">
        <v>4</v>
      </c>
      <c r="B177" t="s">
        <v>478</v>
      </c>
      <c r="D177">
        <v>16</v>
      </c>
      <c r="E177" t="str">
        <f>CONCATENATE(RAWC8[[#This Row],[Table Letter]],RAWC8[[#This Row],[Table '#]])</f>
        <v>AL4</v>
      </c>
      <c r="F177" t="str">
        <f>IF(ISEVEN(ROW(RAWC8[[#This Row],[Barcodes]])),C177,"")</f>
        <v/>
      </c>
      <c r="G177" t="str">
        <f t="shared" si="2"/>
        <v/>
      </c>
      <c r="H177" t="str">
        <f>LEFT(RAWC8[[#This Row],[Maternal Pheno Tag]],7)</f>
        <v/>
      </c>
    </row>
    <row r="178" spans="1:8" x14ac:dyDescent="0.25">
      <c r="A178">
        <v>4</v>
      </c>
      <c r="B178" t="s">
        <v>478</v>
      </c>
      <c r="D178">
        <v>17</v>
      </c>
      <c r="E178" t="str">
        <f>CONCATENATE(RAWC8[[#This Row],[Table Letter]],RAWC8[[#This Row],[Table '#]])</f>
        <v>AL4</v>
      </c>
      <c r="F178">
        <f>IF(ISEVEN(ROW(RAWC8[[#This Row],[Barcodes]])),C178,"")</f>
        <v>0</v>
      </c>
      <c r="G178">
        <f t="shared" si="2"/>
        <v>0</v>
      </c>
      <c r="H178" t="str">
        <f>LEFT(RAWC8[[#This Row],[Maternal Pheno Tag]],7)</f>
        <v>0</v>
      </c>
    </row>
    <row r="179" spans="1:8" x14ac:dyDescent="0.25">
      <c r="A179">
        <v>4</v>
      </c>
      <c r="B179" t="s">
        <v>478</v>
      </c>
      <c r="D179">
        <v>17</v>
      </c>
      <c r="E179" t="str">
        <f>CONCATENATE(RAWC8[[#This Row],[Table Letter]],RAWC8[[#This Row],[Table '#]])</f>
        <v>AL4</v>
      </c>
      <c r="F179" t="str">
        <f>IF(ISEVEN(ROW(RAWC8[[#This Row],[Barcodes]])),C179,"")</f>
        <v/>
      </c>
      <c r="G179" t="str">
        <f t="shared" si="2"/>
        <v/>
      </c>
      <c r="H179" t="str">
        <f>LEFT(RAWC8[[#This Row],[Maternal Pheno Tag]],7)</f>
        <v/>
      </c>
    </row>
    <row r="180" spans="1:8" x14ac:dyDescent="0.25">
      <c r="A180">
        <v>4</v>
      </c>
      <c r="B180" t="s">
        <v>478</v>
      </c>
      <c r="D180">
        <v>18</v>
      </c>
      <c r="E180" t="str">
        <f>CONCATENATE(RAWC8[[#This Row],[Table Letter]],RAWC8[[#This Row],[Table '#]])</f>
        <v>AL4</v>
      </c>
      <c r="F180">
        <f>IF(ISEVEN(ROW(RAWC8[[#This Row],[Barcodes]])),C180,"")</f>
        <v>0</v>
      </c>
      <c r="G180">
        <f t="shared" si="2"/>
        <v>0</v>
      </c>
      <c r="H180" t="str">
        <f>LEFT(RAWC8[[#This Row],[Maternal Pheno Tag]],7)</f>
        <v>0</v>
      </c>
    </row>
    <row r="181" spans="1:8" x14ac:dyDescent="0.25">
      <c r="A181">
        <v>4</v>
      </c>
      <c r="B181" t="s">
        <v>478</v>
      </c>
      <c r="D181">
        <v>18</v>
      </c>
      <c r="E181" t="str">
        <f>CONCATENATE(RAWC8[[#This Row],[Table Letter]],RAWC8[[#This Row],[Table '#]])</f>
        <v>AL4</v>
      </c>
      <c r="F181" t="str">
        <f>IF(ISEVEN(ROW(RAWC8[[#This Row],[Barcodes]])),C181,"")</f>
        <v/>
      </c>
      <c r="G181" t="str">
        <f t="shared" si="2"/>
        <v/>
      </c>
      <c r="H181" t="str">
        <f>LEFT(RAWC8[[#This Row],[Maternal Pheno Tag]],7)</f>
        <v/>
      </c>
    </row>
    <row r="182" spans="1:8" x14ac:dyDescent="0.25">
      <c r="A182">
        <v>4</v>
      </c>
      <c r="B182" t="s">
        <v>478</v>
      </c>
      <c r="D182">
        <v>19</v>
      </c>
      <c r="E182" t="str">
        <f>CONCATENATE(RAWC8[[#This Row],[Table Letter]],RAWC8[[#This Row],[Table '#]])</f>
        <v>AL4</v>
      </c>
      <c r="F182">
        <f>IF(ISEVEN(ROW(RAWC8[[#This Row],[Barcodes]])),C182,"")</f>
        <v>0</v>
      </c>
      <c r="G182">
        <f t="shared" si="2"/>
        <v>0</v>
      </c>
      <c r="H182" t="str">
        <f>LEFT(RAWC8[[#This Row],[Maternal Pheno Tag]],7)</f>
        <v>0</v>
      </c>
    </row>
    <row r="183" spans="1:8" x14ac:dyDescent="0.25">
      <c r="A183">
        <v>4</v>
      </c>
      <c r="B183" t="s">
        <v>478</v>
      </c>
      <c r="D183">
        <v>19</v>
      </c>
      <c r="E183" t="str">
        <f>CONCATENATE(RAWC8[[#This Row],[Table Letter]],RAWC8[[#This Row],[Table '#]])</f>
        <v>AL4</v>
      </c>
      <c r="F183" t="str">
        <f>IF(ISEVEN(ROW(RAWC8[[#This Row],[Barcodes]])),C183,"")</f>
        <v/>
      </c>
      <c r="G183" t="str">
        <f t="shared" si="2"/>
        <v/>
      </c>
      <c r="H183" t="str">
        <f>LEFT(RAWC8[[#This Row],[Maternal Pheno Tag]],7)</f>
        <v/>
      </c>
    </row>
    <row r="184" spans="1:8" x14ac:dyDescent="0.25">
      <c r="A184">
        <v>4</v>
      </c>
      <c r="B184" t="s">
        <v>478</v>
      </c>
      <c r="D184">
        <v>20</v>
      </c>
      <c r="E184" t="str">
        <f>CONCATENATE(RAWC8[[#This Row],[Table Letter]],RAWC8[[#This Row],[Table '#]])</f>
        <v>AL4</v>
      </c>
      <c r="F184">
        <f>IF(ISEVEN(ROW(RAWC8[[#This Row],[Barcodes]])),C184,"")</f>
        <v>0</v>
      </c>
      <c r="G184">
        <f t="shared" si="2"/>
        <v>0</v>
      </c>
      <c r="H184" t="str">
        <f>LEFT(RAWC8[[#This Row],[Maternal Pheno Tag]],7)</f>
        <v>0</v>
      </c>
    </row>
    <row r="185" spans="1:8" x14ac:dyDescent="0.25">
      <c r="A185">
        <v>4</v>
      </c>
      <c r="B185" t="s">
        <v>478</v>
      </c>
      <c r="D185">
        <v>20</v>
      </c>
      <c r="E185" t="str">
        <f>CONCATENATE(RAWC8[[#This Row],[Table Letter]],RAWC8[[#This Row],[Table '#]])</f>
        <v>AL4</v>
      </c>
      <c r="F185" t="str">
        <f>IF(ISEVEN(ROW(RAWC8[[#This Row],[Barcodes]])),C185,"")</f>
        <v/>
      </c>
      <c r="G185" t="str">
        <f t="shared" si="2"/>
        <v/>
      </c>
      <c r="H185" t="str">
        <f>LEFT(RAWC8[[#This Row],[Maternal Pheno Tag]],7)</f>
        <v/>
      </c>
    </row>
    <row r="186" spans="1:8" x14ac:dyDescent="0.25">
      <c r="A186">
        <v>4</v>
      </c>
      <c r="B186" t="s">
        <v>478</v>
      </c>
      <c r="D186">
        <v>21</v>
      </c>
      <c r="E186" t="str">
        <f>CONCATENATE(RAWC8[[#This Row],[Table Letter]],RAWC8[[#This Row],[Table '#]])</f>
        <v>AL4</v>
      </c>
      <c r="F186">
        <f>IF(ISEVEN(ROW(RAWC8[[#This Row],[Barcodes]])),C186,"")</f>
        <v>0</v>
      </c>
      <c r="G186">
        <f t="shared" si="2"/>
        <v>0</v>
      </c>
      <c r="H186" t="str">
        <f>LEFT(RAWC8[[#This Row],[Maternal Pheno Tag]],7)</f>
        <v>0</v>
      </c>
    </row>
    <row r="187" spans="1:8" x14ac:dyDescent="0.25">
      <c r="A187">
        <v>4</v>
      </c>
      <c r="B187" t="s">
        <v>478</v>
      </c>
      <c r="D187">
        <v>21</v>
      </c>
      <c r="E187" t="str">
        <f>CONCATENATE(RAWC8[[#This Row],[Table Letter]],RAWC8[[#This Row],[Table '#]])</f>
        <v>AL4</v>
      </c>
      <c r="F187" t="str">
        <f>IF(ISEVEN(ROW(RAWC8[[#This Row],[Barcodes]])),C187,"")</f>
        <v/>
      </c>
      <c r="G187" t="str">
        <f t="shared" si="2"/>
        <v/>
      </c>
      <c r="H187" t="str">
        <f>LEFT(RAWC8[[#This Row],[Maternal Pheno Tag]],7)</f>
        <v/>
      </c>
    </row>
    <row r="188" spans="1:8" x14ac:dyDescent="0.25">
      <c r="A188">
        <v>4</v>
      </c>
      <c r="B188" t="s">
        <v>478</v>
      </c>
      <c r="D188">
        <v>22</v>
      </c>
      <c r="E188" t="str">
        <f>CONCATENATE(RAWC8[[#This Row],[Table Letter]],RAWC8[[#This Row],[Table '#]])</f>
        <v>AL4</v>
      </c>
      <c r="F188">
        <f>IF(ISEVEN(ROW(RAWC8[[#This Row],[Barcodes]])),C188,"")</f>
        <v>0</v>
      </c>
      <c r="G188">
        <f t="shared" si="2"/>
        <v>0</v>
      </c>
      <c r="H188" t="str">
        <f>LEFT(RAWC8[[#This Row],[Maternal Pheno Tag]],7)</f>
        <v>0</v>
      </c>
    </row>
    <row r="189" spans="1:8" x14ac:dyDescent="0.25">
      <c r="A189">
        <v>4</v>
      </c>
      <c r="B189" t="s">
        <v>478</v>
      </c>
      <c r="D189">
        <v>22</v>
      </c>
      <c r="E189" t="str">
        <f>CONCATENATE(RAWC8[[#This Row],[Table Letter]],RAWC8[[#This Row],[Table '#]])</f>
        <v>AL4</v>
      </c>
      <c r="F189" t="str">
        <f>IF(ISEVEN(ROW(RAWC8[[#This Row],[Barcodes]])),C189,"")</f>
        <v/>
      </c>
      <c r="G189" t="str">
        <f t="shared" si="2"/>
        <v/>
      </c>
      <c r="H189" t="str">
        <f>LEFT(RAWC8[[#This Row],[Maternal Pheno Tag]],7)</f>
        <v/>
      </c>
    </row>
    <row r="190" spans="1:8" x14ac:dyDescent="0.25">
      <c r="A190">
        <v>4</v>
      </c>
      <c r="B190" t="s">
        <v>478</v>
      </c>
      <c r="D190">
        <v>23</v>
      </c>
      <c r="E190" t="str">
        <f>CONCATENATE(RAWC8[[#This Row],[Table Letter]],RAWC8[[#This Row],[Table '#]])</f>
        <v>AL4</v>
      </c>
      <c r="F190">
        <f>IF(ISEVEN(ROW(RAWC8[[#This Row],[Barcodes]])),C190,"")</f>
        <v>0</v>
      </c>
      <c r="G190">
        <f t="shared" si="2"/>
        <v>0</v>
      </c>
      <c r="H190" t="str">
        <f>LEFT(RAWC8[[#This Row],[Maternal Pheno Tag]],7)</f>
        <v>0</v>
      </c>
    </row>
    <row r="191" spans="1:8" x14ac:dyDescent="0.25">
      <c r="A191">
        <v>4</v>
      </c>
      <c r="B191" t="s">
        <v>478</v>
      </c>
      <c r="D191">
        <v>23</v>
      </c>
      <c r="E191" t="str">
        <f>CONCATENATE(RAWC8[[#This Row],[Table Letter]],RAWC8[[#This Row],[Table '#]])</f>
        <v>AL4</v>
      </c>
      <c r="F191" t="str">
        <f>IF(ISEVEN(ROW(RAWC8[[#This Row],[Barcodes]])),C191,"")</f>
        <v/>
      </c>
      <c r="G191" t="str">
        <f t="shared" si="2"/>
        <v/>
      </c>
      <c r="H191" t="str">
        <f>LEFT(RAWC8[[#This Row],[Maternal Pheno Tag]],7)</f>
        <v/>
      </c>
    </row>
    <row r="192" spans="1:8" x14ac:dyDescent="0.25">
      <c r="A192">
        <v>4</v>
      </c>
      <c r="B192" t="s">
        <v>478</v>
      </c>
      <c r="D192">
        <v>24</v>
      </c>
      <c r="E192" t="str">
        <f>CONCATENATE(RAWC8[[#This Row],[Table Letter]],RAWC8[[#This Row],[Table '#]])</f>
        <v>AL4</v>
      </c>
      <c r="F192">
        <f>IF(ISEVEN(ROW(RAWC8[[#This Row],[Barcodes]])),C192,"")</f>
        <v>0</v>
      </c>
      <c r="G192">
        <f t="shared" si="2"/>
        <v>0</v>
      </c>
      <c r="H192" t="str">
        <f>LEFT(RAWC8[[#This Row],[Maternal Pheno Tag]],7)</f>
        <v>0</v>
      </c>
    </row>
    <row r="193" spans="1:8" x14ac:dyDescent="0.25">
      <c r="A193">
        <v>4</v>
      </c>
      <c r="B193" t="s">
        <v>478</v>
      </c>
      <c r="D193">
        <v>24</v>
      </c>
      <c r="E193" t="str">
        <f>CONCATENATE(RAWC8[[#This Row],[Table Letter]],RAWC8[[#This Row],[Table '#]])</f>
        <v>AL4</v>
      </c>
      <c r="F193" t="str">
        <f>IF(ISEVEN(ROW(RAWC8[[#This Row],[Barcodes]])),C193,"")</f>
        <v/>
      </c>
      <c r="G193" t="str">
        <f t="shared" si="2"/>
        <v/>
      </c>
      <c r="H193" t="str">
        <f>LEFT(RAWC8[[#This Row],[Maternal Pheno Tag]],7)</f>
        <v/>
      </c>
    </row>
    <row r="194" spans="1:8" x14ac:dyDescent="0.25">
      <c r="A194">
        <v>5</v>
      </c>
      <c r="B194" t="s">
        <v>478</v>
      </c>
      <c r="D194">
        <v>1</v>
      </c>
      <c r="E194" t="str">
        <f>CONCATENATE(RAWC8[[#This Row],[Table Letter]],RAWC8[[#This Row],[Table '#]])</f>
        <v>AL5</v>
      </c>
      <c r="F194">
        <f>IF(ISEVEN(ROW(RAWC8[[#This Row],[Barcodes]])),C194,"")</f>
        <v>0</v>
      </c>
      <c r="G194">
        <f t="shared" ref="G194:G257" si="3">IF(ISODD(ROW(C195)),C195,"")</f>
        <v>0</v>
      </c>
      <c r="H194" t="str">
        <f>LEFT(RAWC8[[#This Row],[Maternal Pheno Tag]],7)</f>
        <v>0</v>
      </c>
    </row>
    <row r="195" spans="1:8" x14ac:dyDescent="0.25">
      <c r="A195">
        <v>5</v>
      </c>
      <c r="B195" t="s">
        <v>478</v>
      </c>
      <c r="D195">
        <v>1</v>
      </c>
      <c r="E195" t="str">
        <f>CONCATENATE(RAWC8[[#This Row],[Table Letter]],RAWC8[[#This Row],[Table '#]])</f>
        <v>AL5</v>
      </c>
      <c r="F195" t="str">
        <f>IF(ISEVEN(ROW(RAWC8[[#This Row],[Barcodes]])),C195,"")</f>
        <v/>
      </c>
      <c r="G195" t="str">
        <f t="shared" si="3"/>
        <v/>
      </c>
      <c r="H195" t="str">
        <f>LEFT(RAWC8[[#This Row],[Maternal Pheno Tag]],7)</f>
        <v/>
      </c>
    </row>
    <row r="196" spans="1:8" x14ac:dyDescent="0.25">
      <c r="A196">
        <v>5</v>
      </c>
      <c r="B196" t="s">
        <v>478</v>
      </c>
      <c r="D196">
        <v>2</v>
      </c>
      <c r="E196" t="str">
        <f>CONCATENATE(RAWC8[[#This Row],[Table Letter]],RAWC8[[#This Row],[Table '#]])</f>
        <v>AL5</v>
      </c>
      <c r="F196">
        <f>IF(ISEVEN(ROW(RAWC8[[#This Row],[Barcodes]])),C196,"")</f>
        <v>0</v>
      </c>
      <c r="G196">
        <f t="shared" si="3"/>
        <v>0</v>
      </c>
      <c r="H196" t="str">
        <f>LEFT(RAWC8[[#This Row],[Maternal Pheno Tag]],7)</f>
        <v>0</v>
      </c>
    </row>
    <row r="197" spans="1:8" x14ac:dyDescent="0.25">
      <c r="A197">
        <v>5</v>
      </c>
      <c r="B197" t="s">
        <v>478</v>
      </c>
      <c r="D197">
        <v>2</v>
      </c>
      <c r="E197" t="str">
        <f>CONCATENATE(RAWC8[[#This Row],[Table Letter]],RAWC8[[#This Row],[Table '#]])</f>
        <v>AL5</v>
      </c>
      <c r="F197" t="str">
        <f>IF(ISEVEN(ROW(RAWC8[[#This Row],[Barcodes]])),C197,"")</f>
        <v/>
      </c>
      <c r="G197" t="str">
        <f t="shared" si="3"/>
        <v/>
      </c>
      <c r="H197" t="str">
        <f>LEFT(RAWC8[[#This Row],[Maternal Pheno Tag]],7)</f>
        <v/>
      </c>
    </row>
    <row r="198" spans="1:8" x14ac:dyDescent="0.25">
      <c r="A198">
        <v>5</v>
      </c>
      <c r="B198" t="s">
        <v>478</v>
      </c>
      <c r="D198">
        <v>3</v>
      </c>
      <c r="E198" t="str">
        <f>CONCATENATE(RAWC8[[#This Row],[Table Letter]],RAWC8[[#This Row],[Table '#]])</f>
        <v>AL5</v>
      </c>
      <c r="F198">
        <f>IF(ISEVEN(ROW(RAWC8[[#This Row],[Barcodes]])),C198,"")</f>
        <v>0</v>
      </c>
      <c r="G198">
        <f t="shared" si="3"/>
        <v>0</v>
      </c>
      <c r="H198" t="str">
        <f>LEFT(RAWC8[[#This Row],[Maternal Pheno Tag]],7)</f>
        <v>0</v>
      </c>
    </row>
    <row r="199" spans="1:8" x14ac:dyDescent="0.25">
      <c r="A199">
        <v>5</v>
      </c>
      <c r="B199" t="s">
        <v>478</v>
      </c>
      <c r="D199">
        <v>3</v>
      </c>
      <c r="E199" t="str">
        <f>CONCATENATE(RAWC8[[#This Row],[Table Letter]],RAWC8[[#This Row],[Table '#]])</f>
        <v>AL5</v>
      </c>
      <c r="F199" t="str">
        <f>IF(ISEVEN(ROW(RAWC8[[#This Row],[Barcodes]])),C199,"")</f>
        <v/>
      </c>
      <c r="G199" t="str">
        <f t="shared" si="3"/>
        <v/>
      </c>
      <c r="H199" t="str">
        <f>LEFT(RAWC8[[#This Row],[Maternal Pheno Tag]],7)</f>
        <v/>
      </c>
    </row>
    <row r="200" spans="1:8" x14ac:dyDescent="0.25">
      <c r="A200">
        <v>5</v>
      </c>
      <c r="B200" t="s">
        <v>478</v>
      </c>
      <c r="D200">
        <v>4</v>
      </c>
      <c r="E200" t="str">
        <f>CONCATENATE(RAWC8[[#This Row],[Table Letter]],RAWC8[[#This Row],[Table '#]])</f>
        <v>AL5</v>
      </c>
      <c r="F200">
        <f>IF(ISEVEN(ROW(RAWC8[[#This Row],[Barcodes]])),C200,"")</f>
        <v>0</v>
      </c>
      <c r="G200">
        <f t="shared" si="3"/>
        <v>0</v>
      </c>
      <c r="H200" t="str">
        <f>LEFT(RAWC8[[#This Row],[Maternal Pheno Tag]],7)</f>
        <v>0</v>
      </c>
    </row>
    <row r="201" spans="1:8" x14ac:dyDescent="0.25">
      <c r="A201">
        <v>5</v>
      </c>
      <c r="B201" t="s">
        <v>478</v>
      </c>
      <c r="D201">
        <v>4</v>
      </c>
      <c r="E201" t="str">
        <f>CONCATENATE(RAWC8[[#This Row],[Table Letter]],RAWC8[[#This Row],[Table '#]])</f>
        <v>AL5</v>
      </c>
      <c r="F201" t="str">
        <f>IF(ISEVEN(ROW(RAWC8[[#This Row],[Barcodes]])),C201,"")</f>
        <v/>
      </c>
      <c r="G201" t="str">
        <f t="shared" si="3"/>
        <v/>
      </c>
      <c r="H201" t="str">
        <f>LEFT(RAWC8[[#This Row],[Maternal Pheno Tag]],7)</f>
        <v/>
      </c>
    </row>
    <row r="202" spans="1:8" x14ac:dyDescent="0.25">
      <c r="A202">
        <v>5</v>
      </c>
      <c r="B202" t="s">
        <v>478</v>
      </c>
      <c r="D202">
        <v>5</v>
      </c>
      <c r="E202" t="str">
        <f>CONCATENATE(RAWC8[[#This Row],[Table Letter]],RAWC8[[#This Row],[Table '#]])</f>
        <v>AL5</v>
      </c>
      <c r="F202">
        <f>IF(ISEVEN(ROW(RAWC8[[#This Row],[Barcodes]])),C202,"")</f>
        <v>0</v>
      </c>
      <c r="G202">
        <f t="shared" si="3"/>
        <v>0</v>
      </c>
      <c r="H202" t="str">
        <f>LEFT(RAWC8[[#This Row],[Maternal Pheno Tag]],7)</f>
        <v>0</v>
      </c>
    </row>
    <row r="203" spans="1:8" x14ac:dyDescent="0.25">
      <c r="A203">
        <v>5</v>
      </c>
      <c r="B203" t="s">
        <v>478</v>
      </c>
      <c r="D203">
        <v>5</v>
      </c>
      <c r="E203" t="str">
        <f>CONCATENATE(RAWC8[[#This Row],[Table Letter]],RAWC8[[#This Row],[Table '#]])</f>
        <v>AL5</v>
      </c>
      <c r="F203" t="str">
        <f>IF(ISEVEN(ROW(RAWC8[[#This Row],[Barcodes]])),C203,"")</f>
        <v/>
      </c>
      <c r="G203" t="str">
        <f t="shared" si="3"/>
        <v/>
      </c>
      <c r="H203" t="str">
        <f>LEFT(RAWC8[[#This Row],[Maternal Pheno Tag]],7)</f>
        <v/>
      </c>
    </row>
    <row r="204" spans="1:8" x14ac:dyDescent="0.25">
      <c r="A204">
        <v>5</v>
      </c>
      <c r="B204" t="s">
        <v>478</v>
      </c>
      <c r="D204">
        <v>6</v>
      </c>
      <c r="E204" t="str">
        <f>CONCATENATE(RAWC8[[#This Row],[Table Letter]],RAWC8[[#This Row],[Table '#]])</f>
        <v>AL5</v>
      </c>
      <c r="F204">
        <f>IF(ISEVEN(ROW(RAWC8[[#This Row],[Barcodes]])),C204,"")</f>
        <v>0</v>
      </c>
      <c r="G204">
        <f t="shared" si="3"/>
        <v>0</v>
      </c>
      <c r="H204" t="str">
        <f>LEFT(RAWC8[[#This Row],[Maternal Pheno Tag]],7)</f>
        <v>0</v>
      </c>
    </row>
    <row r="205" spans="1:8" x14ac:dyDescent="0.25">
      <c r="A205">
        <v>5</v>
      </c>
      <c r="B205" t="s">
        <v>478</v>
      </c>
      <c r="D205">
        <v>6</v>
      </c>
      <c r="E205" t="str">
        <f>CONCATENATE(RAWC8[[#This Row],[Table Letter]],RAWC8[[#This Row],[Table '#]])</f>
        <v>AL5</v>
      </c>
      <c r="F205" t="str">
        <f>IF(ISEVEN(ROW(RAWC8[[#This Row],[Barcodes]])),C205,"")</f>
        <v/>
      </c>
      <c r="G205" t="str">
        <f t="shared" si="3"/>
        <v/>
      </c>
      <c r="H205" t="str">
        <f>LEFT(RAWC8[[#This Row],[Maternal Pheno Tag]],7)</f>
        <v/>
      </c>
    </row>
    <row r="206" spans="1:8" x14ac:dyDescent="0.25">
      <c r="A206">
        <v>5</v>
      </c>
      <c r="B206" t="s">
        <v>478</v>
      </c>
      <c r="D206">
        <v>7</v>
      </c>
      <c r="E206" t="str">
        <f>CONCATENATE(RAWC8[[#This Row],[Table Letter]],RAWC8[[#This Row],[Table '#]])</f>
        <v>AL5</v>
      </c>
      <c r="F206">
        <f>IF(ISEVEN(ROW(RAWC8[[#This Row],[Barcodes]])),C206,"")</f>
        <v>0</v>
      </c>
      <c r="G206">
        <f t="shared" si="3"/>
        <v>0</v>
      </c>
      <c r="H206" t="str">
        <f>LEFT(RAWC8[[#This Row],[Maternal Pheno Tag]],7)</f>
        <v>0</v>
      </c>
    </row>
    <row r="207" spans="1:8" x14ac:dyDescent="0.25">
      <c r="A207">
        <v>5</v>
      </c>
      <c r="B207" t="s">
        <v>478</v>
      </c>
      <c r="D207">
        <v>7</v>
      </c>
      <c r="E207" t="str">
        <f>CONCATENATE(RAWC8[[#This Row],[Table Letter]],RAWC8[[#This Row],[Table '#]])</f>
        <v>AL5</v>
      </c>
      <c r="F207" t="str">
        <f>IF(ISEVEN(ROW(RAWC8[[#This Row],[Barcodes]])),C207,"")</f>
        <v/>
      </c>
      <c r="G207" t="str">
        <f t="shared" si="3"/>
        <v/>
      </c>
      <c r="H207" t="str">
        <f>LEFT(RAWC8[[#This Row],[Maternal Pheno Tag]],7)</f>
        <v/>
      </c>
    </row>
    <row r="208" spans="1:8" x14ac:dyDescent="0.25">
      <c r="A208">
        <v>5</v>
      </c>
      <c r="B208" t="s">
        <v>478</v>
      </c>
      <c r="D208">
        <v>8</v>
      </c>
      <c r="E208" t="str">
        <f>CONCATENATE(RAWC8[[#This Row],[Table Letter]],RAWC8[[#This Row],[Table '#]])</f>
        <v>AL5</v>
      </c>
      <c r="F208">
        <f>IF(ISEVEN(ROW(RAWC8[[#This Row],[Barcodes]])),C208,"")</f>
        <v>0</v>
      </c>
      <c r="G208">
        <f t="shared" si="3"/>
        <v>0</v>
      </c>
      <c r="H208" t="str">
        <f>LEFT(RAWC8[[#This Row],[Maternal Pheno Tag]],7)</f>
        <v>0</v>
      </c>
    </row>
    <row r="209" spans="1:8" x14ac:dyDescent="0.25">
      <c r="A209">
        <v>5</v>
      </c>
      <c r="B209" t="s">
        <v>478</v>
      </c>
      <c r="D209">
        <v>8</v>
      </c>
      <c r="E209" t="str">
        <f>CONCATENATE(RAWC8[[#This Row],[Table Letter]],RAWC8[[#This Row],[Table '#]])</f>
        <v>AL5</v>
      </c>
      <c r="F209" t="str">
        <f>IF(ISEVEN(ROW(RAWC8[[#This Row],[Barcodes]])),C209,"")</f>
        <v/>
      </c>
      <c r="G209" t="str">
        <f t="shared" si="3"/>
        <v/>
      </c>
      <c r="H209" t="str">
        <f>LEFT(RAWC8[[#This Row],[Maternal Pheno Tag]],7)</f>
        <v/>
      </c>
    </row>
    <row r="210" spans="1:8" x14ac:dyDescent="0.25">
      <c r="A210">
        <v>5</v>
      </c>
      <c r="B210" t="s">
        <v>478</v>
      </c>
      <c r="D210">
        <v>9</v>
      </c>
      <c r="E210" t="str">
        <f>CONCATENATE(RAWC8[[#This Row],[Table Letter]],RAWC8[[#This Row],[Table '#]])</f>
        <v>AL5</v>
      </c>
      <c r="F210">
        <f>IF(ISEVEN(ROW(RAWC8[[#This Row],[Barcodes]])),C210,"")</f>
        <v>0</v>
      </c>
      <c r="G210">
        <f t="shared" si="3"/>
        <v>0</v>
      </c>
      <c r="H210" t="str">
        <f>LEFT(RAWC8[[#This Row],[Maternal Pheno Tag]],7)</f>
        <v>0</v>
      </c>
    </row>
    <row r="211" spans="1:8" x14ac:dyDescent="0.25">
      <c r="A211">
        <v>5</v>
      </c>
      <c r="B211" t="s">
        <v>478</v>
      </c>
      <c r="D211">
        <v>9</v>
      </c>
      <c r="E211" t="str">
        <f>CONCATENATE(RAWC8[[#This Row],[Table Letter]],RAWC8[[#This Row],[Table '#]])</f>
        <v>AL5</v>
      </c>
      <c r="F211" t="str">
        <f>IF(ISEVEN(ROW(RAWC8[[#This Row],[Barcodes]])),C211,"")</f>
        <v/>
      </c>
      <c r="G211" t="str">
        <f t="shared" si="3"/>
        <v/>
      </c>
      <c r="H211" t="str">
        <f>LEFT(RAWC8[[#This Row],[Maternal Pheno Tag]],7)</f>
        <v/>
      </c>
    </row>
    <row r="212" spans="1:8" x14ac:dyDescent="0.25">
      <c r="A212">
        <v>5</v>
      </c>
      <c r="B212" t="s">
        <v>478</v>
      </c>
      <c r="D212">
        <v>10</v>
      </c>
      <c r="E212" t="str">
        <f>CONCATENATE(RAWC8[[#This Row],[Table Letter]],RAWC8[[#This Row],[Table '#]])</f>
        <v>AL5</v>
      </c>
      <c r="F212">
        <f>IF(ISEVEN(ROW(RAWC8[[#This Row],[Barcodes]])),C212,"")</f>
        <v>0</v>
      </c>
      <c r="G212">
        <f t="shared" si="3"/>
        <v>0</v>
      </c>
      <c r="H212" t="str">
        <f>LEFT(RAWC8[[#This Row],[Maternal Pheno Tag]],7)</f>
        <v>0</v>
      </c>
    </row>
    <row r="213" spans="1:8" x14ac:dyDescent="0.25">
      <c r="A213">
        <v>5</v>
      </c>
      <c r="B213" t="s">
        <v>478</v>
      </c>
      <c r="D213">
        <v>10</v>
      </c>
      <c r="E213" t="str">
        <f>CONCATENATE(RAWC8[[#This Row],[Table Letter]],RAWC8[[#This Row],[Table '#]])</f>
        <v>AL5</v>
      </c>
      <c r="F213" t="str">
        <f>IF(ISEVEN(ROW(RAWC8[[#This Row],[Barcodes]])),C213,"")</f>
        <v/>
      </c>
      <c r="G213" t="str">
        <f t="shared" si="3"/>
        <v/>
      </c>
      <c r="H213" t="str">
        <f>LEFT(RAWC8[[#This Row],[Maternal Pheno Tag]],7)</f>
        <v/>
      </c>
    </row>
    <row r="214" spans="1:8" x14ac:dyDescent="0.25">
      <c r="A214">
        <v>5</v>
      </c>
      <c r="B214" t="s">
        <v>478</v>
      </c>
      <c r="D214">
        <v>11</v>
      </c>
      <c r="E214" t="str">
        <f>CONCATENATE(RAWC8[[#This Row],[Table Letter]],RAWC8[[#This Row],[Table '#]])</f>
        <v>AL5</v>
      </c>
      <c r="F214">
        <f>IF(ISEVEN(ROW(RAWC8[[#This Row],[Barcodes]])),C214,"")</f>
        <v>0</v>
      </c>
      <c r="G214">
        <f t="shared" si="3"/>
        <v>0</v>
      </c>
      <c r="H214" t="str">
        <f>LEFT(RAWC8[[#This Row],[Maternal Pheno Tag]],7)</f>
        <v>0</v>
      </c>
    </row>
    <row r="215" spans="1:8" x14ac:dyDescent="0.25">
      <c r="A215">
        <v>5</v>
      </c>
      <c r="B215" t="s">
        <v>478</v>
      </c>
      <c r="D215">
        <v>11</v>
      </c>
      <c r="E215" t="str">
        <f>CONCATENATE(RAWC8[[#This Row],[Table Letter]],RAWC8[[#This Row],[Table '#]])</f>
        <v>AL5</v>
      </c>
      <c r="F215" t="str">
        <f>IF(ISEVEN(ROW(RAWC8[[#This Row],[Barcodes]])),C215,"")</f>
        <v/>
      </c>
      <c r="G215" t="str">
        <f t="shared" si="3"/>
        <v/>
      </c>
      <c r="H215" t="str">
        <f>LEFT(RAWC8[[#This Row],[Maternal Pheno Tag]],7)</f>
        <v/>
      </c>
    </row>
    <row r="216" spans="1:8" x14ac:dyDescent="0.25">
      <c r="A216">
        <v>5</v>
      </c>
      <c r="B216" t="s">
        <v>478</v>
      </c>
      <c r="D216">
        <v>12</v>
      </c>
      <c r="E216" t="str">
        <f>CONCATENATE(RAWC8[[#This Row],[Table Letter]],RAWC8[[#This Row],[Table '#]])</f>
        <v>AL5</v>
      </c>
      <c r="F216">
        <f>IF(ISEVEN(ROW(RAWC8[[#This Row],[Barcodes]])),C216,"")</f>
        <v>0</v>
      </c>
      <c r="G216">
        <f t="shared" si="3"/>
        <v>0</v>
      </c>
      <c r="H216" t="str">
        <f>LEFT(RAWC8[[#This Row],[Maternal Pheno Tag]],7)</f>
        <v>0</v>
      </c>
    </row>
    <row r="217" spans="1:8" x14ac:dyDescent="0.25">
      <c r="A217">
        <v>5</v>
      </c>
      <c r="B217" t="s">
        <v>478</v>
      </c>
      <c r="D217">
        <v>12</v>
      </c>
      <c r="E217" t="str">
        <f>CONCATENATE(RAWC8[[#This Row],[Table Letter]],RAWC8[[#This Row],[Table '#]])</f>
        <v>AL5</v>
      </c>
      <c r="F217" t="str">
        <f>IF(ISEVEN(ROW(RAWC8[[#This Row],[Barcodes]])),C217,"")</f>
        <v/>
      </c>
      <c r="G217" t="str">
        <f t="shared" si="3"/>
        <v/>
      </c>
      <c r="H217" t="str">
        <f>LEFT(RAWC8[[#This Row],[Maternal Pheno Tag]],7)</f>
        <v/>
      </c>
    </row>
    <row r="218" spans="1:8" x14ac:dyDescent="0.25">
      <c r="A218">
        <v>5</v>
      </c>
      <c r="B218" t="s">
        <v>478</v>
      </c>
      <c r="D218">
        <v>13</v>
      </c>
      <c r="E218" t="str">
        <f>CONCATENATE(RAWC8[[#This Row],[Table Letter]],RAWC8[[#This Row],[Table '#]])</f>
        <v>AL5</v>
      </c>
      <c r="F218">
        <f>IF(ISEVEN(ROW(RAWC8[[#This Row],[Barcodes]])),C218,"")</f>
        <v>0</v>
      </c>
      <c r="G218">
        <f t="shared" si="3"/>
        <v>0</v>
      </c>
      <c r="H218" t="str">
        <f>LEFT(RAWC8[[#This Row],[Maternal Pheno Tag]],7)</f>
        <v>0</v>
      </c>
    </row>
    <row r="219" spans="1:8" x14ac:dyDescent="0.25">
      <c r="A219">
        <v>5</v>
      </c>
      <c r="B219" t="s">
        <v>478</v>
      </c>
      <c r="D219">
        <v>13</v>
      </c>
      <c r="E219" t="str">
        <f>CONCATENATE(RAWC8[[#This Row],[Table Letter]],RAWC8[[#This Row],[Table '#]])</f>
        <v>AL5</v>
      </c>
      <c r="F219" t="str">
        <f>IF(ISEVEN(ROW(RAWC8[[#This Row],[Barcodes]])),C219,"")</f>
        <v/>
      </c>
      <c r="G219" t="str">
        <f t="shared" si="3"/>
        <v/>
      </c>
      <c r="H219" t="str">
        <f>LEFT(RAWC8[[#This Row],[Maternal Pheno Tag]],7)</f>
        <v/>
      </c>
    </row>
    <row r="220" spans="1:8" x14ac:dyDescent="0.25">
      <c r="A220">
        <v>5</v>
      </c>
      <c r="B220" t="s">
        <v>478</v>
      </c>
      <c r="D220">
        <v>14</v>
      </c>
      <c r="E220" t="str">
        <f>CONCATENATE(RAWC8[[#This Row],[Table Letter]],RAWC8[[#This Row],[Table '#]])</f>
        <v>AL5</v>
      </c>
      <c r="F220">
        <f>IF(ISEVEN(ROW(RAWC8[[#This Row],[Barcodes]])),C220,"")</f>
        <v>0</v>
      </c>
      <c r="G220">
        <f t="shared" si="3"/>
        <v>0</v>
      </c>
      <c r="H220" t="str">
        <f>LEFT(RAWC8[[#This Row],[Maternal Pheno Tag]],7)</f>
        <v>0</v>
      </c>
    </row>
    <row r="221" spans="1:8" x14ac:dyDescent="0.25">
      <c r="A221">
        <v>5</v>
      </c>
      <c r="B221" t="s">
        <v>478</v>
      </c>
      <c r="D221">
        <v>14</v>
      </c>
      <c r="E221" t="str">
        <f>CONCATENATE(RAWC8[[#This Row],[Table Letter]],RAWC8[[#This Row],[Table '#]])</f>
        <v>AL5</v>
      </c>
      <c r="F221" t="str">
        <f>IF(ISEVEN(ROW(RAWC8[[#This Row],[Barcodes]])),C221,"")</f>
        <v/>
      </c>
      <c r="G221" t="str">
        <f t="shared" si="3"/>
        <v/>
      </c>
      <c r="H221" t="str">
        <f>LEFT(RAWC8[[#This Row],[Maternal Pheno Tag]],7)</f>
        <v/>
      </c>
    </row>
    <row r="222" spans="1:8" x14ac:dyDescent="0.25">
      <c r="A222">
        <v>5</v>
      </c>
      <c r="B222" t="s">
        <v>478</v>
      </c>
      <c r="D222">
        <v>15</v>
      </c>
      <c r="E222" t="str">
        <f>CONCATENATE(RAWC8[[#This Row],[Table Letter]],RAWC8[[#This Row],[Table '#]])</f>
        <v>AL5</v>
      </c>
      <c r="F222">
        <f>IF(ISEVEN(ROW(RAWC8[[#This Row],[Barcodes]])),C222,"")</f>
        <v>0</v>
      </c>
      <c r="G222">
        <f t="shared" si="3"/>
        <v>0</v>
      </c>
      <c r="H222" t="str">
        <f>LEFT(RAWC8[[#This Row],[Maternal Pheno Tag]],7)</f>
        <v>0</v>
      </c>
    </row>
    <row r="223" spans="1:8" x14ac:dyDescent="0.25">
      <c r="A223">
        <v>5</v>
      </c>
      <c r="B223" t="s">
        <v>478</v>
      </c>
      <c r="D223">
        <v>15</v>
      </c>
      <c r="E223" t="str">
        <f>CONCATENATE(RAWC8[[#This Row],[Table Letter]],RAWC8[[#This Row],[Table '#]])</f>
        <v>AL5</v>
      </c>
      <c r="F223" t="str">
        <f>IF(ISEVEN(ROW(RAWC8[[#This Row],[Barcodes]])),C223,"")</f>
        <v/>
      </c>
      <c r="G223" t="str">
        <f t="shared" si="3"/>
        <v/>
      </c>
      <c r="H223" t="str">
        <f>LEFT(RAWC8[[#This Row],[Maternal Pheno Tag]],7)</f>
        <v/>
      </c>
    </row>
    <row r="224" spans="1:8" x14ac:dyDescent="0.25">
      <c r="A224">
        <v>5</v>
      </c>
      <c r="B224" t="s">
        <v>478</v>
      </c>
      <c r="D224">
        <v>16</v>
      </c>
      <c r="E224" t="str">
        <f>CONCATENATE(RAWC8[[#This Row],[Table Letter]],RAWC8[[#This Row],[Table '#]])</f>
        <v>AL5</v>
      </c>
      <c r="F224">
        <f>IF(ISEVEN(ROW(RAWC8[[#This Row],[Barcodes]])),C224,"")</f>
        <v>0</v>
      </c>
      <c r="G224">
        <f t="shared" si="3"/>
        <v>0</v>
      </c>
      <c r="H224" t="str">
        <f>LEFT(RAWC8[[#This Row],[Maternal Pheno Tag]],7)</f>
        <v>0</v>
      </c>
    </row>
    <row r="225" spans="1:8" x14ac:dyDescent="0.25">
      <c r="A225">
        <v>5</v>
      </c>
      <c r="B225" t="s">
        <v>478</v>
      </c>
      <c r="D225">
        <v>16</v>
      </c>
      <c r="E225" t="str">
        <f>CONCATENATE(RAWC8[[#This Row],[Table Letter]],RAWC8[[#This Row],[Table '#]])</f>
        <v>AL5</v>
      </c>
      <c r="F225" t="str">
        <f>IF(ISEVEN(ROW(RAWC8[[#This Row],[Barcodes]])),C225,"")</f>
        <v/>
      </c>
      <c r="G225" t="str">
        <f t="shared" si="3"/>
        <v/>
      </c>
      <c r="H225" t="str">
        <f>LEFT(RAWC8[[#This Row],[Maternal Pheno Tag]],7)</f>
        <v/>
      </c>
    </row>
    <row r="226" spans="1:8" x14ac:dyDescent="0.25">
      <c r="A226">
        <v>5</v>
      </c>
      <c r="B226" t="s">
        <v>478</v>
      </c>
      <c r="D226">
        <v>17</v>
      </c>
      <c r="E226" t="str">
        <f>CONCATENATE(RAWC8[[#This Row],[Table Letter]],RAWC8[[#This Row],[Table '#]])</f>
        <v>AL5</v>
      </c>
      <c r="F226">
        <f>IF(ISEVEN(ROW(RAWC8[[#This Row],[Barcodes]])),C226,"")</f>
        <v>0</v>
      </c>
      <c r="G226">
        <f t="shared" si="3"/>
        <v>0</v>
      </c>
      <c r="H226" t="str">
        <f>LEFT(RAWC8[[#This Row],[Maternal Pheno Tag]],7)</f>
        <v>0</v>
      </c>
    </row>
    <row r="227" spans="1:8" x14ac:dyDescent="0.25">
      <c r="A227">
        <v>5</v>
      </c>
      <c r="B227" t="s">
        <v>478</v>
      </c>
      <c r="D227">
        <v>17</v>
      </c>
      <c r="E227" t="str">
        <f>CONCATENATE(RAWC8[[#This Row],[Table Letter]],RAWC8[[#This Row],[Table '#]])</f>
        <v>AL5</v>
      </c>
      <c r="F227" t="str">
        <f>IF(ISEVEN(ROW(RAWC8[[#This Row],[Barcodes]])),C227,"")</f>
        <v/>
      </c>
      <c r="G227" t="str">
        <f t="shared" si="3"/>
        <v/>
      </c>
      <c r="H227" t="str">
        <f>LEFT(RAWC8[[#This Row],[Maternal Pheno Tag]],7)</f>
        <v/>
      </c>
    </row>
    <row r="228" spans="1:8" x14ac:dyDescent="0.25">
      <c r="A228">
        <v>5</v>
      </c>
      <c r="B228" t="s">
        <v>478</v>
      </c>
      <c r="D228">
        <v>18</v>
      </c>
      <c r="E228" t="str">
        <f>CONCATENATE(RAWC8[[#This Row],[Table Letter]],RAWC8[[#This Row],[Table '#]])</f>
        <v>AL5</v>
      </c>
      <c r="F228">
        <f>IF(ISEVEN(ROW(RAWC8[[#This Row],[Barcodes]])),C228,"")</f>
        <v>0</v>
      </c>
      <c r="G228">
        <f t="shared" si="3"/>
        <v>0</v>
      </c>
      <c r="H228" t="str">
        <f>LEFT(RAWC8[[#This Row],[Maternal Pheno Tag]],7)</f>
        <v>0</v>
      </c>
    </row>
    <row r="229" spans="1:8" x14ac:dyDescent="0.25">
      <c r="A229">
        <v>5</v>
      </c>
      <c r="B229" t="s">
        <v>478</v>
      </c>
      <c r="D229">
        <v>18</v>
      </c>
      <c r="E229" t="str">
        <f>CONCATENATE(RAWC8[[#This Row],[Table Letter]],RAWC8[[#This Row],[Table '#]])</f>
        <v>AL5</v>
      </c>
      <c r="F229" t="str">
        <f>IF(ISEVEN(ROW(RAWC8[[#This Row],[Barcodes]])),C229,"")</f>
        <v/>
      </c>
      <c r="G229" t="str">
        <f t="shared" si="3"/>
        <v/>
      </c>
      <c r="H229" t="str">
        <f>LEFT(RAWC8[[#This Row],[Maternal Pheno Tag]],7)</f>
        <v/>
      </c>
    </row>
    <row r="230" spans="1:8" x14ac:dyDescent="0.25">
      <c r="A230">
        <v>5</v>
      </c>
      <c r="B230" t="s">
        <v>478</v>
      </c>
      <c r="D230">
        <v>19</v>
      </c>
      <c r="E230" t="str">
        <f>CONCATENATE(RAWC8[[#This Row],[Table Letter]],RAWC8[[#This Row],[Table '#]])</f>
        <v>AL5</v>
      </c>
      <c r="F230">
        <f>IF(ISEVEN(ROW(RAWC8[[#This Row],[Barcodes]])),C230,"")</f>
        <v>0</v>
      </c>
      <c r="G230">
        <f t="shared" si="3"/>
        <v>0</v>
      </c>
      <c r="H230" t="str">
        <f>LEFT(RAWC8[[#This Row],[Maternal Pheno Tag]],7)</f>
        <v>0</v>
      </c>
    </row>
    <row r="231" spans="1:8" x14ac:dyDescent="0.25">
      <c r="A231">
        <v>5</v>
      </c>
      <c r="B231" t="s">
        <v>478</v>
      </c>
      <c r="D231">
        <v>19</v>
      </c>
      <c r="E231" t="str">
        <f>CONCATENATE(RAWC8[[#This Row],[Table Letter]],RAWC8[[#This Row],[Table '#]])</f>
        <v>AL5</v>
      </c>
      <c r="F231" t="str">
        <f>IF(ISEVEN(ROW(RAWC8[[#This Row],[Barcodes]])),C231,"")</f>
        <v/>
      </c>
      <c r="G231" t="str">
        <f t="shared" si="3"/>
        <v/>
      </c>
      <c r="H231" t="str">
        <f>LEFT(RAWC8[[#This Row],[Maternal Pheno Tag]],7)</f>
        <v/>
      </c>
    </row>
    <row r="232" spans="1:8" x14ac:dyDescent="0.25">
      <c r="A232">
        <v>5</v>
      </c>
      <c r="B232" t="s">
        <v>478</v>
      </c>
      <c r="D232">
        <v>20</v>
      </c>
      <c r="E232" t="str">
        <f>CONCATENATE(RAWC8[[#This Row],[Table Letter]],RAWC8[[#This Row],[Table '#]])</f>
        <v>AL5</v>
      </c>
      <c r="F232">
        <f>IF(ISEVEN(ROW(RAWC8[[#This Row],[Barcodes]])),C232,"")</f>
        <v>0</v>
      </c>
      <c r="G232">
        <f t="shared" si="3"/>
        <v>0</v>
      </c>
      <c r="H232" t="str">
        <f>LEFT(RAWC8[[#This Row],[Maternal Pheno Tag]],7)</f>
        <v>0</v>
      </c>
    </row>
    <row r="233" spans="1:8" x14ac:dyDescent="0.25">
      <c r="A233">
        <v>5</v>
      </c>
      <c r="B233" t="s">
        <v>478</v>
      </c>
      <c r="D233">
        <v>20</v>
      </c>
      <c r="E233" t="str">
        <f>CONCATENATE(RAWC8[[#This Row],[Table Letter]],RAWC8[[#This Row],[Table '#]])</f>
        <v>AL5</v>
      </c>
      <c r="F233" t="str">
        <f>IF(ISEVEN(ROW(RAWC8[[#This Row],[Barcodes]])),C233,"")</f>
        <v/>
      </c>
      <c r="G233" t="str">
        <f t="shared" si="3"/>
        <v/>
      </c>
      <c r="H233" t="str">
        <f>LEFT(RAWC8[[#This Row],[Maternal Pheno Tag]],7)</f>
        <v/>
      </c>
    </row>
    <row r="234" spans="1:8" x14ac:dyDescent="0.25">
      <c r="A234">
        <v>5</v>
      </c>
      <c r="B234" t="s">
        <v>478</v>
      </c>
      <c r="D234">
        <v>21</v>
      </c>
      <c r="E234" t="str">
        <f>CONCATENATE(RAWC8[[#This Row],[Table Letter]],RAWC8[[#This Row],[Table '#]])</f>
        <v>AL5</v>
      </c>
      <c r="F234">
        <f>IF(ISEVEN(ROW(RAWC8[[#This Row],[Barcodes]])),C234,"")</f>
        <v>0</v>
      </c>
      <c r="G234">
        <f t="shared" si="3"/>
        <v>0</v>
      </c>
      <c r="H234" t="str">
        <f>LEFT(RAWC8[[#This Row],[Maternal Pheno Tag]],7)</f>
        <v>0</v>
      </c>
    </row>
    <row r="235" spans="1:8" x14ac:dyDescent="0.25">
      <c r="A235">
        <v>5</v>
      </c>
      <c r="B235" t="s">
        <v>478</v>
      </c>
      <c r="D235">
        <v>21</v>
      </c>
      <c r="E235" t="str">
        <f>CONCATENATE(RAWC8[[#This Row],[Table Letter]],RAWC8[[#This Row],[Table '#]])</f>
        <v>AL5</v>
      </c>
      <c r="F235" t="str">
        <f>IF(ISEVEN(ROW(RAWC8[[#This Row],[Barcodes]])),C235,"")</f>
        <v/>
      </c>
      <c r="G235" t="str">
        <f t="shared" si="3"/>
        <v/>
      </c>
      <c r="H235" t="str">
        <f>LEFT(RAWC8[[#This Row],[Maternal Pheno Tag]],7)</f>
        <v/>
      </c>
    </row>
    <row r="236" spans="1:8" x14ac:dyDescent="0.25">
      <c r="A236">
        <v>5</v>
      </c>
      <c r="B236" t="s">
        <v>478</v>
      </c>
      <c r="D236">
        <v>22</v>
      </c>
      <c r="E236" t="str">
        <f>CONCATENATE(RAWC8[[#This Row],[Table Letter]],RAWC8[[#This Row],[Table '#]])</f>
        <v>AL5</v>
      </c>
      <c r="F236">
        <f>IF(ISEVEN(ROW(RAWC8[[#This Row],[Barcodes]])),C236,"")</f>
        <v>0</v>
      </c>
      <c r="G236">
        <f t="shared" si="3"/>
        <v>0</v>
      </c>
      <c r="H236" t="str">
        <f>LEFT(RAWC8[[#This Row],[Maternal Pheno Tag]],7)</f>
        <v>0</v>
      </c>
    </row>
    <row r="237" spans="1:8" x14ac:dyDescent="0.25">
      <c r="A237">
        <v>5</v>
      </c>
      <c r="B237" t="s">
        <v>478</v>
      </c>
      <c r="D237">
        <v>22</v>
      </c>
      <c r="E237" t="str">
        <f>CONCATENATE(RAWC8[[#This Row],[Table Letter]],RAWC8[[#This Row],[Table '#]])</f>
        <v>AL5</v>
      </c>
      <c r="F237" t="str">
        <f>IF(ISEVEN(ROW(RAWC8[[#This Row],[Barcodes]])),C237,"")</f>
        <v/>
      </c>
      <c r="G237" t="str">
        <f t="shared" si="3"/>
        <v/>
      </c>
      <c r="H237" t="str">
        <f>LEFT(RAWC8[[#This Row],[Maternal Pheno Tag]],7)</f>
        <v/>
      </c>
    </row>
    <row r="238" spans="1:8" x14ac:dyDescent="0.25">
      <c r="A238">
        <v>5</v>
      </c>
      <c r="B238" t="s">
        <v>478</v>
      </c>
      <c r="D238">
        <v>23</v>
      </c>
      <c r="E238" t="str">
        <f>CONCATENATE(RAWC8[[#This Row],[Table Letter]],RAWC8[[#This Row],[Table '#]])</f>
        <v>AL5</v>
      </c>
      <c r="F238">
        <f>IF(ISEVEN(ROW(RAWC8[[#This Row],[Barcodes]])),C238,"")</f>
        <v>0</v>
      </c>
      <c r="G238">
        <f t="shared" si="3"/>
        <v>0</v>
      </c>
      <c r="H238" t="str">
        <f>LEFT(RAWC8[[#This Row],[Maternal Pheno Tag]],7)</f>
        <v>0</v>
      </c>
    </row>
    <row r="239" spans="1:8" x14ac:dyDescent="0.25">
      <c r="A239">
        <v>5</v>
      </c>
      <c r="B239" t="s">
        <v>478</v>
      </c>
      <c r="D239">
        <v>23</v>
      </c>
      <c r="E239" t="str">
        <f>CONCATENATE(RAWC8[[#This Row],[Table Letter]],RAWC8[[#This Row],[Table '#]])</f>
        <v>AL5</v>
      </c>
      <c r="F239" t="str">
        <f>IF(ISEVEN(ROW(RAWC8[[#This Row],[Barcodes]])),C239,"")</f>
        <v/>
      </c>
      <c r="G239" t="str">
        <f t="shared" si="3"/>
        <v/>
      </c>
      <c r="H239" t="str">
        <f>LEFT(RAWC8[[#This Row],[Maternal Pheno Tag]],7)</f>
        <v/>
      </c>
    </row>
    <row r="240" spans="1:8" x14ac:dyDescent="0.25">
      <c r="A240">
        <v>5</v>
      </c>
      <c r="B240" t="s">
        <v>478</v>
      </c>
      <c r="D240">
        <v>24</v>
      </c>
      <c r="E240" t="str">
        <f>CONCATENATE(RAWC8[[#This Row],[Table Letter]],RAWC8[[#This Row],[Table '#]])</f>
        <v>AL5</v>
      </c>
      <c r="F240">
        <f>IF(ISEVEN(ROW(RAWC8[[#This Row],[Barcodes]])),C240,"")</f>
        <v>0</v>
      </c>
      <c r="G240">
        <f t="shared" si="3"/>
        <v>0</v>
      </c>
      <c r="H240" t="str">
        <f>LEFT(RAWC8[[#This Row],[Maternal Pheno Tag]],7)</f>
        <v>0</v>
      </c>
    </row>
    <row r="241" spans="1:8" x14ac:dyDescent="0.25">
      <c r="A241">
        <v>5</v>
      </c>
      <c r="B241" t="s">
        <v>478</v>
      </c>
      <c r="D241">
        <v>24</v>
      </c>
      <c r="E241" t="str">
        <f>CONCATENATE(RAWC8[[#This Row],[Table Letter]],RAWC8[[#This Row],[Table '#]])</f>
        <v>AL5</v>
      </c>
      <c r="F241" t="str">
        <f>IF(ISEVEN(ROW(RAWC8[[#This Row],[Barcodes]])),C241,"")</f>
        <v/>
      </c>
      <c r="G241" t="str">
        <f t="shared" si="3"/>
        <v/>
      </c>
      <c r="H241" t="str">
        <f>LEFT(RAWC8[[#This Row],[Maternal Pheno Tag]],7)</f>
        <v/>
      </c>
    </row>
    <row r="242" spans="1:8" x14ac:dyDescent="0.25">
      <c r="A242">
        <v>1</v>
      </c>
      <c r="B242" t="s">
        <v>504</v>
      </c>
      <c r="D242">
        <v>1</v>
      </c>
      <c r="E242" t="str">
        <f>CONCATENATE(RAWC8[[#This Row],[Table Letter]],RAWC8[[#This Row],[Table '#]])</f>
        <v>BL1</v>
      </c>
      <c r="F242">
        <f>IF(ISEVEN(ROW(RAWC8[[#This Row],[Barcodes]])),C242,"")</f>
        <v>0</v>
      </c>
      <c r="G242">
        <f t="shared" si="3"/>
        <v>0</v>
      </c>
      <c r="H242" t="str">
        <f>LEFT(RAWC8[[#This Row],[Maternal Pheno Tag]],7)</f>
        <v>0</v>
      </c>
    </row>
    <row r="243" spans="1:8" x14ac:dyDescent="0.25">
      <c r="A243">
        <v>1</v>
      </c>
      <c r="B243" t="s">
        <v>504</v>
      </c>
      <c r="D243">
        <v>1</v>
      </c>
      <c r="E243" t="str">
        <f>CONCATENATE(RAWC8[[#This Row],[Table Letter]],RAWC8[[#This Row],[Table '#]])</f>
        <v>BL1</v>
      </c>
      <c r="F243" t="str">
        <f>IF(ISEVEN(ROW(RAWC8[[#This Row],[Barcodes]])),C243,"")</f>
        <v/>
      </c>
      <c r="G243" t="str">
        <f t="shared" si="3"/>
        <v/>
      </c>
      <c r="H243" t="str">
        <f>LEFT(RAWC8[[#This Row],[Maternal Pheno Tag]],7)</f>
        <v/>
      </c>
    </row>
    <row r="244" spans="1:8" x14ac:dyDescent="0.25">
      <c r="A244">
        <v>1</v>
      </c>
      <c r="B244" t="s">
        <v>504</v>
      </c>
      <c r="D244">
        <v>2</v>
      </c>
      <c r="E244" t="str">
        <f>CONCATENATE(RAWC8[[#This Row],[Table Letter]],RAWC8[[#This Row],[Table '#]])</f>
        <v>BL1</v>
      </c>
      <c r="F244">
        <f>IF(ISEVEN(ROW(RAWC8[[#This Row],[Barcodes]])),C244,"")</f>
        <v>0</v>
      </c>
      <c r="G244">
        <f t="shared" si="3"/>
        <v>0</v>
      </c>
      <c r="H244" t="str">
        <f>LEFT(RAWC8[[#This Row],[Maternal Pheno Tag]],7)</f>
        <v>0</v>
      </c>
    </row>
    <row r="245" spans="1:8" x14ac:dyDescent="0.25">
      <c r="A245">
        <v>1</v>
      </c>
      <c r="B245" t="s">
        <v>504</v>
      </c>
      <c r="D245">
        <v>2</v>
      </c>
      <c r="E245" t="str">
        <f>CONCATENATE(RAWC8[[#This Row],[Table Letter]],RAWC8[[#This Row],[Table '#]])</f>
        <v>BL1</v>
      </c>
      <c r="F245" t="str">
        <f>IF(ISEVEN(ROW(RAWC8[[#This Row],[Barcodes]])),C245,"")</f>
        <v/>
      </c>
      <c r="G245" t="str">
        <f t="shared" si="3"/>
        <v/>
      </c>
      <c r="H245" t="str">
        <f>LEFT(RAWC8[[#This Row],[Maternal Pheno Tag]],7)</f>
        <v/>
      </c>
    </row>
    <row r="246" spans="1:8" x14ac:dyDescent="0.25">
      <c r="A246">
        <v>1</v>
      </c>
      <c r="B246" t="s">
        <v>504</v>
      </c>
      <c r="D246">
        <v>3</v>
      </c>
      <c r="E246" t="str">
        <f>CONCATENATE(RAWC8[[#This Row],[Table Letter]],RAWC8[[#This Row],[Table '#]])</f>
        <v>BL1</v>
      </c>
      <c r="F246">
        <f>IF(ISEVEN(ROW(RAWC8[[#This Row],[Barcodes]])),C246,"")</f>
        <v>0</v>
      </c>
      <c r="G246">
        <f t="shared" si="3"/>
        <v>0</v>
      </c>
      <c r="H246" t="str">
        <f>LEFT(RAWC8[[#This Row],[Maternal Pheno Tag]],7)</f>
        <v>0</v>
      </c>
    </row>
    <row r="247" spans="1:8" x14ac:dyDescent="0.25">
      <c r="A247">
        <v>1</v>
      </c>
      <c r="B247" t="s">
        <v>504</v>
      </c>
      <c r="D247">
        <v>3</v>
      </c>
      <c r="E247" t="str">
        <f>CONCATENATE(RAWC8[[#This Row],[Table Letter]],RAWC8[[#This Row],[Table '#]])</f>
        <v>BL1</v>
      </c>
      <c r="F247" t="str">
        <f>IF(ISEVEN(ROW(RAWC8[[#This Row],[Barcodes]])),C247,"")</f>
        <v/>
      </c>
      <c r="G247" t="str">
        <f t="shared" si="3"/>
        <v/>
      </c>
      <c r="H247" t="str">
        <f>LEFT(RAWC8[[#This Row],[Maternal Pheno Tag]],7)</f>
        <v/>
      </c>
    </row>
    <row r="248" spans="1:8" x14ac:dyDescent="0.25">
      <c r="A248">
        <v>1</v>
      </c>
      <c r="B248" t="s">
        <v>504</v>
      </c>
      <c r="D248">
        <v>4</v>
      </c>
      <c r="E248" t="str">
        <f>CONCATENATE(RAWC8[[#This Row],[Table Letter]],RAWC8[[#This Row],[Table '#]])</f>
        <v>BL1</v>
      </c>
      <c r="F248">
        <f>IF(ISEVEN(ROW(RAWC8[[#This Row],[Barcodes]])),C248,"")</f>
        <v>0</v>
      </c>
      <c r="G248">
        <f t="shared" si="3"/>
        <v>0</v>
      </c>
      <c r="H248" t="str">
        <f>LEFT(RAWC8[[#This Row],[Maternal Pheno Tag]],7)</f>
        <v>0</v>
      </c>
    </row>
    <row r="249" spans="1:8" x14ac:dyDescent="0.25">
      <c r="A249">
        <v>1</v>
      </c>
      <c r="B249" t="s">
        <v>504</v>
      </c>
      <c r="D249">
        <v>4</v>
      </c>
      <c r="E249" t="str">
        <f>CONCATENATE(RAWC8[[#This Row],[Table Letter]],RAWC8[[#This Row],[Table '#]])</f>
        <v>BL1</v>
      </c>
      <c r="F249" t="str">
        <f>IF(ISEVEN(ROW(RAWC8[[#This Row],[Barcodes]])),C249,"")</f>
        <v/>
      </c>
      <c r="G249" t="str">
        <f t="shared" si="3"/>
        <v/>
      </c>
      <c r="H249" t="str">
        <f>LEFT(RAWC8[[#This Row],[Maternal Pheno Tag]],7)</f>
        <v/>
      </c>
    </row>
    <row r="250" spans="1:8" x14ac:dyDescent="0.25">
      <c r="A250">
        <v>1</v>
      </c>
      <c r="B250" t="s">
        <v>504</v>
      </c>
      <c r="D250">
        <v>5</v>
      </c>
      <c r="E250" t="str">
        <f>CONCATENATE(RAWC8[[#This Row],[Table Letter]],RAWC8[[#This Row],[Table '#]])</f>
        <v>BL1</v>
      </c>
      <c r="F250">
        <f>IF(ISEVEN(ROW(RAWC8[[#This Row],[Barcodes]])),C250,"")</f>
        <v>0</v>
      </c>
      <c r="G250">
        <f t="shared" si="3"/>
        <v>0</v>
      </c>
      <c r="H250" t="str">
        <f>LEFT(RAWC8[[#This Row],[Maternal Pheno Tag]],7)</f>
        <v>0</v>
      </c>
    </row>
    <row r="251" spans="1:8" x14ac:dyDescent="0.25">
      <c r="A251">
        <v>1</v>
      </c>
      <c r="B251" t="s">
        <v>504</v>
      </c>
      <c r="D251">
        <v>5</v>
      </c>
      <c r="E251" t="str">
        <f>CONCATENATE(RAWC8[[#This Row],[Table Letter]],RAWC8[[#This Row],[Table '#]])</f>
        <v>BL1</v>
      </c>
      <c r="F251" t="str">
        <f>IF(ISEVEN(ROW(RAWC8[[#This Row],[Barcodes]])),C251,"")</f>
        <v/>
      </c>
      <c r="G251" t="str">
        <f t="shared" si="3"/>
        <v/>
      </c>
      <c r="H251" t="str">
        <f>LEFT(RAWC8[[#This Row],[Maternal Pheno Tag]],7)</f>
        <v/>
      </c>
    </row>
    <row r="252" spans="1:8" x14ac:dyDescent="0.25">
      <c r="A252">
        <v>1</v>
      </c>
      <c r="B252" t="s">
        <v>504</v>
      </c>
      <c r="D252">
        <v>6</v>
      </c>
      <c r="E252" t="str">
        <f>CONCATENATE(RAWC8[[#This Row],[Table Letter]],RAWC8[[#This Row],[Table '#]])</f>
        <v>BL1</v>
      </c>
      <c r="F252">
        <f>IF(ISEVEN(ROW(RAWC8[[#This Row],[Barcodes]])),C252,"")</f>
        <v>0</v>
      </c>
      <c r="G252">
        <f t="shared" si="3"/>
        <v>0</v>
      </c>
      <c r="H252" t="str">
        <f>LEFT(RAWC8[[#This Row],[Maternal Pheno Tag]],7)</f>
        <v>0</v>
      </c>
    </row>
    <row r="253" spans="1:8" x14ac:dyDescent="0.25">
      <c r="A253">
        <v>1</v>
      </c>
      <c r="B253" t="s">
        <v>504</v>
      </c>
      <c r="D253">
        <v>6</v>
      </c>
      <c r="E253" t="str">
        <f>CONCATENATE(RAWC8[[#This Row],[Table Letter]],RAWC8[[#This Row],[Table '#]])</f>
        <v>BL1</v>
      </c>
      <c r="F253" t="str">
        <f>IF(ISEVEN(ROW(RAWC8[[#This Row],[Barcodes]])),C253,"")</f>
        <v/>
      </c>
      <c r="G253" t="str">
        <f t="shared" si="3"/>
        <v/>
      </c>
      <c r="H253" t="str">
        <f>LEFT(RAWC8[[#This Row],[Maternal Pheno Tag]],7)</f>
        <v/>
      </c>
    </row>
    <row r="254" spans="1:8" x14ac:dyDescent="0.25">
      <c r="A254">
        <v>1</v>
      </c>
      <c r="B254" t="s">
        <v>504</v>
      </c>
      <c r="D254">
        <v>7</v>
      </c>
      <c r="E254" t="str">
        <f>CONCATENATE(RAWC8[[#This Row],[Table Letter]],RAWC8[[#This Row],[Table '#]])</f>
        <v>BL1</v>
      </c>
      <c r="F254">
        <f>IF(ISEVEN(ROW(RAWC8[[#This Row],[Barcodes]])),C254,"")</f>
        <v>0</v>
      </c>
      <c r="G254">
        <f t="shared" si="3"/>
        <v>0</v>
      </c>
      <c r="H254" t="str">
        <f>LEFT(RAWC8[[#This Row],[Maternal Pheno Tag]],7)</f>
        <v>0</v>
      </c>
    </row>
    <row r="255" spans="1:8" x14ac:dyDescent="0.25">
      <c r="A255">
        <v>1</v>
      </c>
      <c r="B255" t="s">
        <v>504</v>
      </c>
      <c r="D255">
        <v>7</v>
      </c>
      <c r="E255" t="str">
        <f>CONCATENATE(RAWC8[[#This Row],[Table Letter]],RAWC8[[#This Row],[Table '#]])</f>
        <v>BL1</v>
      </c>
      <c r="F255" t="str">
        <f>IF(ISEVEN(ROW(RAWC8[[#This Row],[Barcodes]])),C255,"")</f>
        <v/>
      </c>
      <c r="G255" t="str">
        <f t="shared" si="3"/>
        <v/>
      </c>
      <c r="H255" t="str">
        <f>LEFT(RAWC8[[#This Row],[Maternal Pheno Tag]],7)</f>
        <v/>
      </c>
    </row>
    <row r="256" spans="1:8" x14ac:dyDescent="0.25">
      <c r="A256">
        <v>1</v>
      </c>
      <c r="B256" t="s">
        <v>504</v>
      </c>
      <c r="D256">
        <v>8</v>
      </c>
      <c r="E256" t="str">
        <f>CONCATENATE(RAWC8[[#This Row],[Table Letter]],RAWC8[[#This Row],[Table '#]])</f>
        <v>BL1</v>
      </c>
      <c r="F256">
        <f>IF(ISEVEN(ROW(RAWC8[[#This Row],[Barcodes]])),C256,"")</f>
        <v>0</v>
      </c>
      <c r="G256">
        <f t="shared" si="3"/>
        <v>0</v>
      </c>
      <c r="H256" t="str">
        <f>LEFT(RAWC8[[#This Row],[Maternal Pheno Tag]],7)</f>
        <v>0</v>
      </c>
    </row>
    <row r="257" spans="1:8" x14ac:dyDescent="0.25">
      <c r="A257">
        <v>1</v>
      </c>
      <c r="B257" t="s">
        <v>504</v>
      </c>
      <c r="D257">
        <v>8</v>
      </c>
      <c r="E257" t="str">
        <f>CONCATENATE(RAWC8[[#This Row],[Table Letter]],RAWC8[[#This Row],[Table '#]])</f>
        <v>BL1</v>
      </c>
      <c r="F257" t="str">
        <f>IF(ISEVEN(ROW(RAWC8[[#This Row],[Barcodes]])),C257,"")</f>
        <v/>
      </c>
      <c r="G257" t="str">
        <f t="shared" si="3"/>
        <v/>
      </c>
      <c r="H257" t="str">
        <f>LEFT(RAWC8[[#This Row],[Maternal Pheno Tag]],7)</f>
        <v/>
      </c>
    </row>
    <row r="258" spans="1:8" x14ac:dyDescent="0.25">
      <c r="A258">
        <v>1</v>
      </c>
      <c r="B258" t="s">
        <v>504</v>
      </c>
      <c r="D258">
        <v>9</v>
      </c>
      <c r="E258" t="str">
        <f>CONCATENATE(RAWC8[[#This Row],[Table Letter]],RAWC8[[#This Row],[Table '#]])</f>
        <v>BL1</v>
      </c>
      <c r="F258">
        <f>IF(ISEVEN(ROW(RAWC8[[#This Row],[Barcodes]])),C258,"")</f>
        <v>0</v>
      </c>
      <c r="G258">
        <f t="shared" ref="G258:G321" si="4">IF(ISODD(ROW(C259)),C259,"")</f>
        <v>0</v>
      </c>
      <c r="H258" t="str">
        <f>LEFT(RAWC8[[#This Row],[Maternal Pheno Tag]],7)</f>
        <v>0</v>
      </c>
    </row>
    <row r="259" spans="1:8" x14ac:dyDescent="0.25">
      <c r="A259">
        <v>1</v>
      </c>
      <c r="B259" t="s">
        <v>504</v>
      </c>
      <c r="D259">
        <v>9</v>
      </c>
      <c r="E259" t="str">
        <f>CONCATENATE(RAWC8[[#This Row],[Table Letter]],RAWC8[[#This Row],[Table '#]])</f>
        <v>BL1</v>
      </c>
      <c r="F259" t="str">
        <f>IF(ISEVEN(ROW(RAWC8[[#This Row],[Barcodes]])),C259,"")</f>
        <v/>
      </c>
      <c r="G259" t="str">
        <f t="shared" si="4"/>
        <v/>
      </c>
      <c r="H259" t="str">
        <f>LEFT(RAWC8[[#This Row],[Maternal Pheno Tag]],7)</f>
        <v/>
      </c>
    </row>
    <row r="260" spans="1:8" x14ac:dyDescent="0.25">
      <c r="A260">
        <v>1</v>
      </c>
      <c r="B260" t="s">
        <v>504</v>
      </c>
      <c r="D260">
        <v>10</v>
      </c>
      <c r="E260" t="str">
        <f>CONCATENATE(RAWC8[[#This Row],[Table Letter]],RAWC8[[#This Row],[Table '#]])</f>
        <v>BL1</v>
      </c>
      <c r="F260">
        <f>IF(ISEVEN(ROW(RAWC8[[#This Row],[Barcodes]])),C260,"")</f>
        <v>0</v>
      </c>
      <c r="G260">
        <f t="shared" si="4"/>
        <v>0</v>
      </c>
      <c r="H260" t="str">
        <f>LEFT(RAWC8[[#This Row],[Maternal Pheno Tag]],7)</f>
        <v>0</v>
      </c>
    </row>
    <row r="261" spans="1:8" x14ac:dyDescent="0.25">
      <c r="A261">
        <v>1</v>
      </c>
      <c r="B261" t="s">
        <v>504</v>
      </c>
      <c r="D261">
        <v>10</v>
      </c>
      <c r="E261" t="str">
        <f>CONCATENATE(RAWC8[[#This Row],[Table Letter]],RAWC8[[#This Row],[Table '#]])</f>
        <v>BL1</v>
      </c>
      <c r="F261" t="str">
        <f>IF(ISEVEN(ROW(RAWC8[[#This Row],[Barcodes]])),C261,"")</f>
        <v/>
      </c>
      <c r="G261" t="str">
        <f t="shared" si="4"/>
        <v/>
      </c>
      <c r="H261" t="str">
        <f>LEFT(RAWC8[[#This Row],[Maternal Pheno Tag]],7)</f>
        <v/>
      </c>
    </row>
    <row r="262" spans="1:8" x14ac:dyDescent="0.25">
      <c r="A262">
        <v>1</v>
      </c>
      <c r="B262" t="s">
        <v>504</v>
      </c>
      <c r="D262">
        <v>11</v>
      </c>
      <c r="E262" t="str">
        <f>CONCATENATE(RAWC8[[#This Row],[Table Letter]],RAWC8[[#This Row],[Table '#]])</f>
        <v>BL1</v>
      </c>
      <c r="F262">
        <f>IF(ISEVEN(ROW(RAWC8[[#This Row],[Barcodes]])),C262,"")</f>
        <v>0</v>
      </c>
      <c r="G262">
        <f t="shared" si="4"/>
        <v>0</v>
      </c>
      <c r="H262" t="str">
        <f>LEFT(RAWC8[[#This Row],[Maternal Pheno Tag]],7)</f>
        <v>0</v>
      </c>
    </row>
    <row r="263" spans="1:8" x14ac:dyDescent="0.25">
      <c r="A263">
        <v>1</v>
      </c>
      <c r="B263" t="s">
        <v>504</v>
      </c>
      <c r="D263">
        <v>11</v>
      </c>
      <c r="E263" t="str">
        <f>CONCATENATE(RAWC8[[#This Row],[Table Letter]],RAWC8[[#This Row],[Table '#]])</f>
        <v>BL1</v>
      </c>
      <c r="F263" t="str">
        <f>IF(ISEVEN(ROW(RAWC8[[#This Row],[Barcodes]])),C263,"")</f>
        <v/>
      </c>
      <c r="G263" t="str">
        <f t="shared" si="4"/>
        <v/>
      </c>
      <c r="H263" t="str">
        <f>LEFT(RAWC8[[#This Row],[Maternal Pheno Tag]],7)</f>
        <v/>
      </c>
    </row>
    <row r="264" spans="1:8" x14ac:dyDescent="0.25">
      <c r="A264">
        <v>1</v>
      </c>
      <c r="B264" t="s">
        <v>504</v>
      </c>
      <c r="D264">
        <v>12</v>
      </c>
      <c r="E264" t="str">
        <f>CONCATENATE(RAWC8[[#This Row],[Table Letter]],RAWC8[[#This Row],[Table '#]])</f>
        <v>BL1</v>
      </c>
      <c r="F264">
        <f>IF(ISEVEN(ROW(RAWC8[[#This Row],[Barcodes]])),C264,"")</f>
        <v>0</v>
      </c>
      <c r="G264">
        <f t="shared" si="4"/>
        <v>0</v>
      </c>
      <c r="H264" t="str">
        <f>LEFT(RAWC8[[#This Row],[Maternal Pheno Tag]],7)</f>
        <v>0</v>
      </c>
    </row>
    <row r="265" spans="1:8" x14ac:dyDescent="0.25">
      <c r="A265">
        <v>1</v>
      </c>
      <c r="B265" t="s">
        <v>504</v>
      </c>
      <c r="D265">
        <v>12</v>
      </c>
      <c r="E265" t="str">
        <f>CONCATENATE(RAWC8[[#This Row],[Table Letter]],RAWC8[[#This Row],[Table '#]])</f>
        <v>BL1</v>
      </c>
      <c r="F265" t="str">
        <f>IF(ISEVEN(ROW(RAWC8[[#This Row],[Barcodes]])),C265,"")</f>
        <v/>
      </c>
      <c r="G265" t="str">
        <f t="shared" si="4"/>
        <v/>
      </c>
      <c r="H265" t="str">
        <f>LEFT(RAWC8[[#This Row],[Maternal Pheno Tag]],7)</f>
        <v/>
      </c>
    </row>
    <row r="266" spans="1:8" x14ac:dyDescent="0.25">
      <c r="A266">
        <v>1</v>
      </c>
      <c r="B266" t="s">
        <v>504</v>
      </c>
      <c r="D266">
        <v>13</v>
      </c>
      <c r="E266" t="str">
        <f>CONCATENATE(RAWC8[[#This Row],[Table Letter]],RAWC8[[#This Row],[Table '#]])</f>
        <v>BL1</v>
      </c>
      <c r="F266">
        <f>IF(ISEVEN(ROW(RAWC8[[#This Row],[Barcodes]])),C266,"")</f>
        <v>0</v>
      </c>
      <c r="G266">
        <f t="shared" si="4"/>
        <v>0</v>
      </c>
      <c r="H266" t="str">
        <f>LEFT(RAWC8[[#This Row],[Maternal Pheno Tag]],7)</f>
        <v>0</v>
      </c>
    </row>
    <row r="267" spans="1:8" x14ac:dyDescent="0.25">
      <c r="A267">
        <v>1</v>
      </c>
      <c r="B267" t="s">
        <v>504</v>
      </c>
      <c r="D267">
        <v>13</v>
      </c>
      <c r="E267" t="str">
        <f>CONCATENATE(RAWC8[[#This Row],[Table Letter]],RAWC8[[#This Row],[Table '#]])</f>
        <v>BL1</v>
      </c>
      <c r="F267" t="str">
        <f>IF(ISEVEN(ROW(RAWC8[[#This Row],[Barcodes]])),C267,"")</f>
        <v/>
      </c>
      <c r="G267" t="str">
        <f t="shared" si="4"/>
        <v/>
      </c>
      <c r="H267" t="str">
        <f>LEFT(RAWC8[[#This Row],[Maternal Pheno Tag]],7)</f>
        <v/>
      </c>
    </row>
    <row r="268" spans="1:8" x14ac:dyDescent="0.25">
      <c r="A268">
        <v>1</v>
      </c>
      <c r="B268" t="s">
        <v>504</v>
      </c>
      <c r="D268">
        <v>14</v>
      </c>
      <c r="E268" t="str">
        <f>CONCATENATE(RAWC8[[#This Row],[Table Letter]],RAWC8[[#This Row],[Table '#]])</f>
        <v>BL1</v>
      </c>
      <c r="F268">
        <f>IF(ISEVEN(ROW(RAWC8[[#This Row],[Barcodes]])),C268,"")</f>
        <v>0</v>
      </c>
      <c r="G268">
        <f t="shared" si="4"/>
        <v>0</v>
      </c>
      <c r="H268" t="str">
        <f>LEFT(RAWC8[[#This Row],[Maternal Pheno Tag]],7)</f>
        <v>0</v>
      </c>
    </row>
    <row r="269" spans="1:8" x14ac:dyDescent="0.25">
      <c r="A269">
        <v>1</v>
      </c>
      <c r="B269" t="s">
        <v>504</v>
      </c>
      <c r="D269">
        <v>14</v>
      </c>
      <c r="E269" t="str">
        <f>CONCATENATE(RAWC8[[#This Row],[Table Letter]],RAWC8[[#This Row],[Table '#]])</f>
        <v>BL1</v>
      </c>
      <c r="F269" t="str">
        <f>IF(ISEVEN(ROW(RAWC8[[#This Row],[Barcodes]])),C269,"")</f>
        <v/>
      </c>
      <c r="G269" t="str">
        <f t="shared" si="4"/>
        <v/>
      </c>
      <c r="H269" t="str">
        <f>LEFT(RAWC8[[#This Row],[Maternal Pheno Tag]],7)</f>
        <v/>
      </c>
    </row>
    <row r="270" spans="1:8" x14ac:dyDescent="0.25">
      <c r="A270">
        <v>1</v>
      </c>
      <c r="B270" t="s">
        <v>504</v>
      </c>
      <c r="D270">
        <v>15</v>
      </c>
      <c r="E270" t="str">
        <f>CONCATENATE(RAWC8[[#This Row],[Table Letter]],RAWC8[[#This Row],[Table '#]])</f>
        <v>BL1</v>
      </c>
      <c r="F270">
        <f>IF(ISEVEN(ROW(RAWC8[[#This Row],[Barcodes]])),C270,"")</f>
        <v>0</v>
      </c>
      <c r="G270">
        <f t="shared" si="4"/>
        <v>0</v>
      </c>
      <c r="H270" t="str">
        <f>LEFT(RAWC8[[#This Row],[Maternal Pheno Tag]],7)</f>
        <v>0</v>
      </c>
    </row>
    <row r="271" spans="1:8" x14ac:dyDescent="0.25">
      <c r="A271">
        <v>1</v>
      </c>
      <c r="B271" t="s">
        <v>504</v>
      </c>
      <c r="D271">
        <v>15</v>
      </c>
      <c r="E271" t="str">
        <f>CONCATENATE(RAWC8[[#This Row],[Table Letter]],RAWC8[[#This Row],[Table '#]])</f>
        <v>BL1</v>
      </c>
      <c r="F271" t="str">
        <f>IF(ISEVEN(ROW(RAWC8[[#This Row],[Barcodes]])),C271,"")</f>
        <v/>
      </c>
      <c r="G271" t="str">
        <f t="shared" si="4"/>
        <v/>
      </c>
      <c r="H271" t="str">
        <f>LEFT(RAWC8[[#This Row],[Maternal Pheno Tag]],7)</f>
        <v/>
      </c>
    </row>
    <row r="272" spans="1:8" x14ac:dyDescent="0.25">
      <c r="A272">
        <v>1</v>
      </c>
      <c r="B272" t="s">
        <v>504</v>
      </c>
      <c r="D272">
        <v>16</v>
      </c>
      <c r="E272" t="str">
        <f>CONCATENATE(RAWC8[[#This Row],[Table Letter]],RAWC8[[#This Row],[Table '#]])</f>
        <v>BL1</v>
      </c>
      <c r="F272">
        <f>IF(ISEVEN(ROW(RAWC8[[#This Row],[Barcodes]])),C272,"")</f>
        <v>0</v>
      </c>
      <c r="G272">
        <f t="shared" si="4"/>
        <v>0</v>
      </c>
      <c r="H272" t="str">
        <f>LEFT(RAWC8[[#This Row],[Maternal Pheno Tag]],7)</f>
        <v>0</v>
      </c>
    </row>
    <row r="273" spans="1:8" x14ac:dyDescent="0.25">
      <c r="A273">
        <v>1</v>
      </c>
      <c r="B273" t="s">
        <v>504</v>
      </c>
      <c r="D273">
        <v>16</v>
      </c>
      <c r="E273" t="str">
        <f>CONCATENATE(RAWC8[[#This Row],[Table Letter]],RAWC8[[#This Row],[Table '#]])</f>
        <v>BL1</v>
      </c>
      <c r="F273" t="str">
        <f>IF(ISEVEN(ROW(RAWC8[[#This Row],[Barcodes]])),C273,"")</f>
        <v/>
      </c>
      <c r="G273" t="str">
        <f t="shared" si="4"/>
        <v/>
      </c>
      <c r="H273" t="str">
        <f>LEFT(RAWC8[[#This Row],[Maternal Pheno Tag]],7)</f>
        <v/>
      </c>
    </row>
    <row r="274" spans="1:8" x14ac:dyDescent="0.25">
      <c r="A274">
        <v>1</v>
      </c>
      <c r="B274" t="s">
        <v>504</v>
      </c>
      <c r="D274">
        <v>17</v>
      </c>
      <c r="E274" t="str">
        <f>CONCATENATE(RAWC8[[#This Row],[Table Letter]],RAWC8[[#This Row],[Table '#]])</f>
        <v>BL1</v>
      </c>
      <c r="F274">
        <f>IF(ISEVEN(ROW(RAWC8[[#This Row],[Barcodes]])),C274,"")</f>
        <v>0</v>
      </c>
      <c r="G274">
        <f t="shared" si="4"/>
        <v>0</v>
      </c>
      <c r="H274" t="str">
        <f>LEFT(RAWC8[[#This Row],[Maternal Pheno Tag]],7)</f>
        <v>0</v>
      </c>
    </row>
    <row r="275" spans="1:8" x14ac:dyDescent="0.25">
      <c r="A275">
        <v>1</v>
      </c>
      <c r="B275" t="s">
        <v>504</v>
      </c>
      <c r="D275">
        <v>17</v>
      </c>
      <c r="E275" t="str">
        <f>CONCATENATE(RAWC8[[#This Row],[Table Letter]],RAWC8[[#This Row],[Table '#]])</f>
        <v>BL1</v>
      </c>
      <c r="F275" t="str">
        <f>IF(ISEVEN(ROW(RAWC8[[#This Row],[Barcodes]])),C275,"")</f>
        <v/>
      </c>
      <c r="G275" t="str">
        <f t="shared" si="4"/>
        <v/>
      </c>
      <c r="H275" t="str">
        <f>LEFT(RAWC8[[#This Row],[Maternal Pheno Tag]],7)</f>
        <v/>
      </c>
    </row>
    <row r="276" spans="1:8" x14ac:dyDescent="0.25">
      <c r="A276">
        <v>1</v>
      </c>
      <c r="B276" t="s">
        <v>504</v>
      </c>
      <c r="D276">
        <v>18</v>
      </c>
      <c r="E276" t="str">
        <f>CONCATENATE(RAWC8[[#This Row],[Table Letter]],RAWC8[[#This Row],[Table '#]])</f>
        <v>BL1</v>
      </c>
      <c r="F276">
        <f>IF(ISEVEN(ROW(RAWC8[[#This Row],[Barcodes]])),C276,"")</f>
        <v>0</v>
      </c>
      <c r="G276">
        <f t="shared" si="4"/>
        <v>0</v>
      </c>
      <c r="H276" t="str">
        <f>LEFT(RAWC8[[#This Row],[Maternal Pheno Tag]],7)</f>
        <v>0</v>
      </c>
    </row>
    <row r="277" spans="1:8" x14ac:dyDescent="0.25">
      <c r="A277">
        <v>1</v>
      </c>
      <c r="B277" t="s">
        <v>504</v>
      </c>
      <c r="D277">
        <v>18</v>
      </c>
      <c r="E277" t="str">
        <f>CONCATENATE(RAWC8[[#This Row],[Table Letter]],RAWC8[[#This Row],[Table '#]])</f>
        <v>BL1</v>
      </c>
      <c r="F277" t="str">
        <f>IF(ISEVEN(ROW(RAWC8[[#This Row],[Barcodes]])),C277,"")</f>
        <v/>
      </c>
      <c r="G277" t="str">
        <f t="shared" si="4"/>
        <v/>
      </c>
      <c r="H277" t="str">
        <f>LEFT(RAWC8[[#This Row],[Maternal Pheno Tag]],7)</f>
        <v/>
      </c>
    </row>
    <row r="278" spans="1:8" x14ac:dyDescent="0.25">
      <c r="A278">
        <v>1</v>
      </c>
      <c r="B278" t="s">
        <v>504</v>
      </c>
      <c r="D278">
        <v>19</v>
      </c>
      <c r="E278" t="str">
        <f>CONCATENATE(RAWC8[[#This Row],[Table Letter]],RAWC8[[#This Row],[Table '#]])</f>
        <v>BL1</v>
      </c>
      <c r="F278">
        <f>IF(ISEVEN(ROW(RAWC8[[#This Row],[Barcodes]])),C278,"")</f>
        <v>0</v>
      </c>
      <c r="G278">
        <f t="shared" si="4"/>
        <v>0</v>
      </c>
      <c r="H278" t="str">
        <f>LEFT(RAWC8[[#This Row],[Maternal Pheno Tag]],7)</f>
        <v>0</v>
      </c>
    </row>
    <row r="279" spans="1:8" x14ac:dyDescent="0.25">
      <c r="A279">
        <v>1</v>
      </c>
      <c r="B279" t="s">
        <v>504</v>
      </c>
      <c r="D279">
        <v>19</v>
      </c>
      <c r="E279" t="str">
        <f>CONCATENATE(RAWC8[[#This Row],[Table Letter]],RAWC8[[#This Row],[Table '#]])</f>
        <v>BL1</v>
      </c>
      <c r="F279" t="str">
        <f>IF(ISEVEN(ROW(RAWC8[[#This Row],[Barcodes]])),C279,"")</f>
        <v/>
      </c>
      <c r="G279" t="str">
        <f t="shared" si="4"/>
        <v/>
      </c>
      <c r="H279" t="str">
        <f>LEFT(RAWC8[[#This Row],[Maternal Pheno Tag]],7)</f>
        <v/>
      </c>
    </row>
    <row r="280" spans="1:8" x14ac:dyDescent="0.25">
      <c r="A280">
        <v>1</v>
      </c>
      <c r="B280" t="s">
        <v>504</v>
      </c>
      <c r="D280">
        <v>20</v>
      </c>
      <c r="E280" t="str">
        <f>CONCATENATE(RAWC8[[#This Row],[Table Letter]],RAWC8[[#This Row],[Table '#]])</f>
        <v>BL1</v>
      </c>
      <c r="F280">
        <f>IF(ISEVEN(ROW(RAWC8[[#This Row],[Barcodes]])),C280,"")</f>
        <v>0</v>
      </c>
      <c r="G280">
        <f t="shared" si="4"/>
        <v>0</v>
      </c>
      <c r="H280" t="str">
        <f>LEFT(RAWC8[[#This Row],[Maternal Pheno Tag]],7)</f>
        <v>0</v>
      </c>
    </row>
    <row r="281" spans="1:8" x14ac:dyDescent="0.25">
      <c r="A281">
        <v>1</v>
      </c>
      <c r="B281" t="s">
        <v>504</v>
      </c>
      <c r="D281">
        <v>20</v>
      </c>
      <c r="E281" t="str">
        <f>CONCATENATE(RAWC8[[#This Row],[Table Letter]],RAWC8[[#This Row],[Table '#]])</f>
        <v>BL1</v>
      </c>
      <c r="F281" t="str">
        <f>IF(ISEVEN(ROW(RAWC8[[#This Row],[Barcodes]])),C281,"")</f>
        <v/>
      </c>
      <c r="G281" t="str">
        <f t="shared" si="4"/>
        <v/>
      </c>
      <c r="H281" t="str">
        <f>LEFT(RAWC8[[#This Row],[Maternal Pheno Tag]],7)</f>
        <v/>
      </c>
    </row>
    <row r="282" spans="1:8" x14ac:dyDescent="0.25">
      <c r="A282">
        <v>1</v>
      </c>
      <c r="B282" t="s">
        <v>504</v>
      </c>
      <c r="D282">
        <v>21</v>
      </c>
      <c r="E282" t="str">
        <f>CONCATENATE(RAWC8[[#This Row],[Table Letter]],RAWC8[[#This Row],[Table '#]])</f>
        <v>BL1</v>
      </c>
      <c r="F282">
        <f>IF(ISEVEN(ROW(RAWC8[[#This Row],[Barcodes]])),C282,"")</f>
        <v>0</v>
      </c>
      <c r="G282">
        <f t="shared" si="4"/>
        <v>0</v>
      </c>
      <c r="H282" t="str">
        <f>LEFT(RAWC8[[#This Row],[Maternal Pheno Tag]],7)</f>
        <v>0</v>
      </c>
    </row>
    <row r="283" spans="1:8" x14ac:dyDescent="0.25">
      <c r="A283">
        <v>1</v>
      </c>
      <c r="B283" t="s">
        <v>504</v>
      </c>
      <c r="D283">
        <v>21</v>
      </c>
      <c r="E283" t="str">
        <f>CONCATENATE(RAWC8[[#This Row],[Table Letter]],RAWC8[[#This Row],[Table '#]])</f>
        <v>BL1</v>
      </c>
      <c r="F283" t="str">
        <f>IF(ISEVEN(ROW(RAWC8[[#This Row],[Barcodes]])),C283,"")</f>
        <v/>
      </c>
      <c r="G283" t="str">
        <f t="shared" si="4"/>
        <v/>
      </c>
      <c r="H283" t="str">
        <f>LEFT(RAWC8[[#This Row],[Maternal Pheno Tag]],7)</f>
        <v/>
      </c>
    </row>
    <row r="284" spans="1:8" x14ac:dyDescent="0.25">
      <c r="A284">
        <v>1</v>
      </c>
      <c r="B284" t="s">
        <v>504</v>
      </c>
      <c r="D284">
        <v>22</v>
      </c>
      <c r="E284" t="str">
        <f>CONCATENATE(RAWC8[[#This Row],[Table Letter]],RAWC8[[#This Row],[Table '#]])</f>
        <v>BL1</v>
      </c>
      <c r="F284">
        <f>IF(ISEVEN(ROW(RAWC8[[#This Row],[Barcodes]])),C284,"")</f>
        <v>0</v>
      </c>
      <c r="G284">
        <f t="shared" si="4"/>
        <v>0</v>
      </c>
      <c r="H284" t="str">
        <f>LEFT(RAWC8[[#This Row],[Maternal Pheno Tag]],7)</f>
        <v>0</v>
      </c>
    </row>
    <row r="285" spans="1:8" x14ac:dyDescent="0.25">
      <c r="A285">
        <v>1</v>
      </c>
      <c r="B285" t="s">
        <v>504</v>
      </c>
      <c r="D285">
        <v>22</v>
      </c>
      <c r="E285" t="str">
        <f>CONCATENATE(RAWC8[[#This Row],[Table Letter]],RAWC8[[#This Row],[Table '#]])</f>
        <v>BL1</v>
      </c>
      <c r="F285" t="str">
        <f>IF(ISEVEN(ROW(RAWC8[[#This Row],[Barcodes]])),C285,"")</f>
        <v/>
      </c>
      <c r="G285" t="str">
        <f t="shared" si="4"/>
        <v/>
      </c>
      <c r="H285" t="str">
        <f>LEFT(RAWC8[[#This Row],[Maternal Pheno Tag]],7)</f>
        <v/>
      </c>
    </row>
    <row r="286" spans="1:8" x14ac:dyDescent="0.25">
      <c r="A286">
        <v>1</v>
      </c>
      <c r="B286" t="s">
        <v>504</v>
      </c>
      <c r="D286">
        <v>23</v>
      </c>
      <c r="E286" t="str">
        <f>CONCATENATE(RAWC8[[#This Row],[Table Letter]],RAWC8[[#This Row],[Table '#]])</f>
        <v>BL1</v>
      </c>
      <c r="F286">
        <f>IF(ISEVEN(ROW(RAWC8[[#This Row],[Barcodes]])),C286,"")</f>
        <v>0</v>
      </c>
      <c r="G286">
        <f t="shared" si="4"/>
        <v>0</v>
      </c>
      <c r="H286" t="str">
        <f>LEFT(RAWC8[[#This Row],[Maternal Pheno Tag]],7)</f>
        <v>0</v>
      </c>
    </row>
    <row r="287" spans="1:8" x14ac:dyDescent="0.25">
      <c r="A287">
        <v>1</v>
      </c>
      <c r="B287" t="s">
        <v>504</v>
      </c>
      <c r="D287">
        <v>23</v>
      </c>
      <c r="E287" t="str">
        <f>CONCATENATE(RAWC8[[#This Row],[Table Letter]],RAWC8[[#This Row],[Table '#]])</f>
        <v>BL1</v>
      </c>
      <c r="F287" t="str">
        <f>IF(ISEVEN(ROW(RAWC8[[#This Row],[Barcodes]])),C287,"")</f>
        <v/>
      </c>
      <c r="G287" t="str">
        <f t="shared" si="4"/>
        <v/>
      </c>
      <c r="H287" t="str">
        <f>LEFT(RAWC8[[#This Row],[Maternal Pheno Tag]],7)</f>
        <v/>
      </c>
    </row>
    <row r="288" spans="1:8" x14ac:dyDescent="0.25">
      <c r="A288">
        <v>1</v>
      </c>
      <c r="B288" t="s">
        <v>504</v>
      </c>
      <c r="D288">
        <v>24</v>
      </c>
      <c r="E288" t="str">
        <f>CONCATENATE(RAWC8[[#This Row],[Table Letter]],RAWC8[[#This Row],[Table '#]])</f>
        <v>BL1</v>
      </c>
      <c r="F288">
        <f>IF(ISEVEN(ROW(RAWC8[[#This Row],[Barcodes]])),C288,"")</f>
        <v>0</v>
      </c>
      <c r="G288">
        <f t="shared" si="4"/>
        <v>0</v>
      </c>
      <c r="H288" t="str">
        <f>LEFT(RAWC8[[#This Row],[Maternal Pheno Tag]],7)</f>
        <v>0</v>
      </c>
    </row>
    <row r="289" spans="1:8" x14ac:dyDescent="0.25">
      <c r="A289">
        <v>1</v>
      </c>
      <c r="B289" t="s">
        <v>504</v>
      </c>
      <c r="D289">
        <v>24</v>
      </c>
      <c r="E289" t="str">
        <f>CONCATENATE(RAWC8[[#This Row],[Table Letter]],RAWC8[[#This Row],[Table '#]])</f>
        <v>BL1</v>
      </c>
      <c r="F289" t="str">
        <f>IF(ISEVEN(ROW(RAWC8[[#This Row],[Barcodes]])),C289,"")</f>
        <v/>
      </c>
      <c r="G289" t="str">
        <f t="shared" si="4"/>
        <v/>
      </c>
      <c r="H289" t="str">
        <f>LEFT(RAWC8[[#This Row],[Maternal Pheno Tag]],7)</f>
        <v/>
      </c>
    </row>
    <row r="290" spans="1:8" x14ac:dyDescent="0.25">
      <c r="A290">
        <v>2</v>
      </c>
      <c r="B290" t="s">
        <v>504</v>
      </c>
      <c r="D290">
        <v>1</v>
      </c>
      <c r="E290" t="str">
        <f>CONCATENATE(RAWC8[[#This Row],[Table Letter]],RAWC8[[#This Row],[Table '#]])</f>
        <v>BL2</v>
      </c>
      <c r="F290">
        <f>IF(ISEVEN(ROW(RAWC8[[#This Row],[Barcodes]])),C290,"")</f>
        <v>0</v>
      </c>
      <c r="G290">
        <f t="shared" si="4"/>
        <v>0</v>
      </c>
      <c r="H290" t="str">
        <f>LEFT(RAWC8[[#This Row],[Maternal Pheno Tag]],7)</f>
        <v>0</v>
      </c>
    </row>
    <row r="291" spans="1:8" x14ac:dyDescent="0.25">
      <c r="A291">
        <v>2</v>
      </c>
      <c r="B291" t="s">
        <v>504</v>
      </c>
      <c r="D291">
        <v>1</v>
      </c>
      <c r="E291" t="str">
        <f>CONCATENATE(RAWC8[[#This Row],[Table Letter]],RAWC8[[#This Row],[Table '#]])</f>
        <v>BL2</v>
      </c>
      <c r="F291" t="str">
        <f>IF(ISEVEN(ROW(RAWC8[[#This Row],[Barcodes]])),C291,"")</f>
        <v/>
      </c>
      <c r="G291" t="str">
        <f t="shared" si="4"/>
        <v/>
      </c>
      <c r="H291" t="str">
        <f>LEFT(RAWC8[[#This Row],[Maternal Pheno Tag]],7)</f>
        <v/>
      </c>
    </row>
    <row r="292" spans="1:8" x14ac:dyDescent="0.25">
      <c r="A292">
        <v>2</v>
      </c>
      <c r="B292" t="s">
        <v>504</v>
      </c>
      <c r="D292">
        <v>2</v>
      </c>
      <c r="E292" t="str">
        <f>CONCATENATE(RAWC8[[#This Row],[Table Letter]],RAWC8[[#This Row],[Table '#]])</f>
        <v>BL2</v>
      </c>
      <c r="F292">
        <f>IF(ISEVEN(ROW(RAWC8[[#This Row],[Barcodes]])),C292,"")</f>
        <v>0</v>
      </c>
      <c r="G292">
        <f t="shared" si="4"/>
        <v>0</v>
      </c>
      <c r="H292" t="str">
        <f>LEFT(RAWC8[[#This Row],[Maternal Pheno Tag]],7)</f>
        <v>0</v>
      </c>
    </row>
    <row r="293" spans="1:8" x14ac:dyDescent="0.25">
      <c r="A293">
        <v>2</v>
      </c>
      <c r="B293" t="s">
        <v>504</v>
      </c>
      <c r="D293">
        <v>2</v>
      </c>
      <c r="E293" t="str">
        <f>CONCATENATE(RAWC8[[#This Row],[Table Letter]],RAWC8[[#This Row],[Table '#]])</f>
        <v>BL2</v>
      </c>
      <c r="F293" t="str">
        <f>IF(ISEVEN(ROW(RAWC8[[#This Row],[Barcodes]])),C293,"")</f>
        <v/>
      </c>
      <c r="G293" t="str">
        <f t="shared" si="4"/>
        <v/>
      </c>
      <c r="H293" t="str">
        <f>LEFT(RAWC8[[#This Row],[Maternal Pheno Tag]],7)</f>
        <v/>
      </c>
    </row>
    <row r="294" spans="1:8" x14ac:dyDescent="0.25">
      <c r="A294">
        <v>2</v>
      </c>
      <c r="B294" t="s">
        <v>504</v>
      </c>
      <c r="D294">
        <v>3</v>
      </c>
      <c r="E294" t="str">
        <f>CONCATENATE(RAWC8[[#This Row],[Table Letter]],RAWC8[[#This Row],[Table '#]])</f>
        <v>BL2</v>
      </c>
      <c r="F294">
        <f>IF(ISEVEN(ROW(RAWC8[[#This Row],[Barcodes]])),C294,"")</f>
        <v>0</v>
      </c>
      <c r="G294">
        <f t="shared" si="4"/>
        <v>0</v>
      </c>
      <c r="H294" t="str">
        <f>LEFT(RAWC8[[#This Row],[Maternal Pheno Tag]],7)</f>
        <v>0</v>
      </c>
    </row>
    <row r="295" spans="1:8" x14ac:dyDescent="0.25">
      <c r="A295">
        <v>2</v>
      </c>
      <c r="B295" t="s">
        <v>504</v>
      </c>
      <c r="D295">
        <v>3</v>
      </c>
      <c r="E295" t="str">
        <f>CONCATENATE(RAWC8[[#This Row],[Table Letter]],RAWC8[[#This Row],[Table '#]])</f>
        <v>BL2</v>
      </c>
      <c r="F295" t="str">
        <f>IF(ISEVEN(ROW(RAWC8[[#This Row],[Barcodes]])),C295,"")</f>
        <v/>
      </c>
      <c r="G295" t="str">
        <f t="shared" si="4"/>
        <v/>
      </c>
      <c r="H295" t="str">
        <f>LEFT(RAWC8[[#This Row],[Maternal Pheno Tag]],7)</f>
        <v/>
      </c>
    </row>
    <row r="296" spans="1:8" x14ac:dyDescent="0.25">
      <c r="A296">
        <v>2</v>
      </c>
      <c r="B296" t="s">
        <v>504</v>
      </c>
      <c r="D296">
        <v>4</v>
      </c>
      <c r="E296" t="str">
        <f>CONCATENATE(RAWC8[[#This Row],[Table Letter]],RAWC8[[#This Row],[Table '#]])</f>
        <v>BL2</v>
      </c>
      <c r="F296">
        <f>IF(ISEVEN(ROW(RAWC8[[#This Row],[Barcodes]])),C296,"")</f>
        <v>0</v>
      </c>
      <c r="G296">
        <f t="shared" si="4"/>
        <v>0</v>
      </c>
      <c r="H296" t="str">
        <f>LEFT(RAWC8[[#This Row],[Maternal Pheno Tag]],7)</f>
        <v>0</v>
      </c>
    </row>
    <row r="297" spans="1:8" x14ac:dyDescent="0.25">
      <c r="A297">
        <v>2</v>
      </c>
      <c r="B297" t="s">
        <v>504</v>
      </c>
      <c r="D297">
        <v>4</v>
      </c>
      <c r="E297" t="str">
        <f>CONCATENATE(RAWC8[[#This Row],[Table Letter]],RAWC8[[#This Row],[Table '#]])</f>
        <v>BL2</v>
      </c>
      <c r="F297" t="str">
        <f>IF(ISEVEN(ROW(RAWC8[[#This Row],[Barcodes]])),C297,"")</f>
        <v/>
      </c>
      <c r="G297" t="str">
        <f t="shared" si="4"/>
        <v/>
      </c>
      <c r="H297" t="str">
        <f>LEFT(RAWC8[[#This Row],[Maternal Pheno Tag]],7)</f>
        <v/>
      </c>
    </row>
    <row r="298" spans="1:8" x14ac:dyDescent="0.25">
      <c r="A298">
        <v>2</v>
      </c>
      <c r="B298" t="s">
        <v>504</v>
      </c>
      <c r="D298">
        <v>5</v>
      </c>
      <c r="E298" t="str">
        <f>CONCATENATE(RAWC8[[#This Row],[Table Letter]],RAWC8[[#This Row],[Table '#]])</f>
        <v>BL2</v>
      </c>
      <c r="F298">
        <f>IF(ISEVEN(ROW(RAWC8[[#This Row],[Barcodes]])),C298,"")</f>
        <v>0</v>
      </c>
      <c r="G298">
        <f t="shared" si="4"/>
        <v>0</v>
      </c>
      <c r="H298" t="str">
        <f>LEFT(RAWC8[[#This Row],[Maternal Pheno Tag]],7)</f>
        <v>0</v>
      </c>
    </row>
    <row r="299" spans="1:8" x14ac:dyDescent="0.25">
      <c r="A299">
        <v>2</v>
      </c>
      <c r="B299" t="s">
        <v>504</v>
      </c>
      <c r="D299">
        <v>5</v>
      </c>
      <c r="E299" t="str">
        <f>CONCATENATE(RAWC8[[#This Row],[Table Letter]],RAWC8[[#This Row],[Table '#]])</f>
        <v>BL2</v>
      </c>
      <c r="F299" t="str">
        <f>IF(ISEVEN(ROW(RAWC8[[#This Row],[Barcodes]])),C299,"")</f>
        <v/>
      </c>
      <c r="G299" t="str">
        <f t="shared" si="4"/>
        <v/>
      </c>
      <c r="H299" t="str">
        <f>LEFT(RAWC8[[#This Row],[Maternal Pheno Tag]],7)</f>
        <v/>
      </c>
    </row>
    <row r="300" spans="1:8" x14ac:dyDescent="0.25">
      <c r="A300">
        <v>2</v>
      </c>
      <c r="B300" t="s">
        <v>504</v>
      </c>
      <c r="D300">
        <v>6</v>
      </c>
      <c r="E300" t="str">
        <f>CONCATENATE(RAWC8[[#This Row],[Table Letter]],RAWC8[[#This Row],[Table '#]])</f>
        <v>BL2</v>
      </c>
      <c r="F300">
        <f>IF(ISEVEN(ROW(RAWC8[[#This Row],[Barcodes]])),C300,"")</f>
        <v>0</v>
      </c>
      <c r="G300">
        <f t="shared" si="4"/>
        <v>0</v>
      </c>
      <c r="H300" t="str">
        <f>LEFT(RAWC8[[#This Row],[Maternal Pheno Tag]],7)</f>
        <v>0</v>
      </c>
    </row>
    <row r="301" spans="1:8" x14ac:dyDescent="0.25">
      <c r="A301">
        <v>2</v>
      </c>
      <c r="B301" t="s">
        <v>504</v>
      </c>
      <c r="D301">
        <v>6</v>
      </c>
      <c r="E301" t="str">
        <f>CONCATENATE(RAWC8[[#This Row],[Table Letter]],RAWC8[[#This Row],[Table '#]])</f>
        <v>BL2</v>
      </c>
      <c r="F301" t="str">
        <f>IF(ISEVEN(ROW(RAWC8[[#This Row],[Barcodes]])),C301,"")</f>
        <v/>
      </c>
      <c r="G301" t="str">
        <f t="shared" si="4"/>
        <v/>
      </c>
      <c r="H301" t="str">
        <f>LEFT(RAWC8[[#This Row],[Maternal Pheno Tag]],7)</f>
        <v/>
      </c>
    </row>
    <row r="302" spans="1:8" x14ac:dyDescent="0.25">
      <c r="A302">
        <v>2</v>
      </c>
      <c r="B302" t="s">
        <v>504</v>
      </c>
      <c r="D302">
        <v>7</v>
      </c>
      <c r="E302" t="str">
        <f>CONCATENATE(RAWC8[[#This Row],[Table Letter]],RAWC8[[#This Row],[Table '#]])</f>
        <v>BL2</v>
      </c>
      <c r="F302">
        <f>IF(ISEVEN(ROW(RAWC8[[#This Row],[Barcodes]])),C302,"")</f>
        <v>0</v>
      </c>
      <c r="G302">
        <f t="shared" si="4"/>
        <v>0</v>
      </c>
      <c r="H302" t="str">
        <f>LEFT(RAWC8[[#This Row],[Maternal Pheno Tag]],7)</f>
        <v>0</v>
      </c>
    </row>
    <row r="303" spans="1:8" x14ac:dyDescent="0.25">
      <c r="A303">
        <v>2</v>
      </c>
      <c r="B303" t="s">
        <v>504</v>
      </c>
      <c r="D303">
        <v>7</v>
      </c>
      <c r="E303" t="str">
        <f>CONCATENATE(RAWC8[[#This Row],[Table Letter]],RAWC8[[#This Row],[Table '#]])</f>
        <v>BL2</v>
      </c>
      <c r="F303" t="str">
        <f>IF(ISEVEN(ROW(RAWC8[[#This Row],[Barcodes]])),C303,"")</f>
        <v/>
      </c>
      <c r="G303" t="str">
        <f t="shared" si="4"/>
        <v/>
      </c>
      <c r="H303" t="str">
        <f>LEFT(RAWC8[[#This Row],[Maternal Pheno Tag]],7)</f>
        <v/>
      </c>
    </row>
    <row r="304" spans="1:8" x14ac:dyDescent="0.25">
      <c r="A304">
        <v>2</v>
      </c>
      <c r="B304" t="s">
        <v>504</v>
      </c>
      <c r="D304">
        <v>8</v>
      </c>
      <c r="E304" t="str">
        <f>CONCATENATE(RAWC8[[#This Row],[Table Letter]],RAWC8[[#This Row],[Table '#]])</f>
        <v>BL2</v>
      </c>
      <c r="F304">
        <f>IF(ISEVEN(ROW(RAWC8[[#This Row],[Barcodes]])),C304,"")</f>
        <v>0</v>
      </c>
      <c r="G304">
        <f t="shared" si="4"/>
        <v>0</v>
      </c>
      <c r="H304" t="str">
        <f>LEFT(RAWC8[[#This Row],[Maternal Pheno Tag]],7)</f>
        <v>0</v>
      </c>
    </row>
    <row r="305" spans="1:8" x14ac:dyDescent="0.25">
      <c r="A305">
        <v>2</v>
      </c>
      <c r="B305" t="s">
        <v>504</v>
      </c>
      <c r="D305">
        <v>8</v>
      </c>
      <c r="E305" t="str">
        <f>CONCATENATE(RAWC8[[#This Row],[Table Letter]],RAWC8[[#This Row],[Table '#]])</f>
        <v>BL2</v>
      </c>
      <c r="F305" t="str">
        <f>IF(ISEVEN(ROW(RAWC8[[#This Row],[Barcodes]])),C305,"")</f>
        <v/>
      </c>
      <c r="G305" t="str">
        <f t="shared" si="4"/>
        <v/>
      </c>
      <c r="H305" t="str">
        <f>LEFT(RAWC8[[#This Row],[Maternal Pheno Tag]],7)</f>
        <v/>
      </c>
    </row>
    <row r="306" spans="1:8" x14ac:dyDescent="0.25">
      <c r="A306">
        <v>2</v>
      </c>
      <c r="B306" t="s">
        <v>504</v>
      </c>
      <c r="D306">
        <v>9</v>
      </c>
      <c r="E306" t="str">
        <f>CONCATENATE(RAWC8[[#This Row],[Table Letter]],RAWC8[[#This Row],[Table '#]])</f>
        <v>BL2</v>
      </c>
      <c r="F306">
        <f>IF(ISEVEN(ROW(RAWC8[[#This Row],[Barcodes]])),C306,"")</f>
        <v>0</v>
      </c>
      <c r="G306">
        <f t="shared" si="4"/>
        <v>0</v>
      </c>
      <c r="H306" t="str">
        <f>LEFT(RAWC8[[#This Row],[Maternal Pheno Tag]],7)</f>
        <v>0</v>
      </c>
    </row>
    <row r="307" spans="1:8" x14ac:dyDescent="0.25">
      <c r="A307">
        <v>2</v>
      </c>
      <c r="B307" t="s">
        <v>504</v>
      </c>
      <c r="D307">
        <v>9</v>
      </c>
      <c r="E307" t="str">
        <f>CONCATENATE(RAWC8[[#This Row],[Table Letter]],RAWC8[[#This Row],[Table '#]])</f>
        <v>BL2</v>
      </c>
      <c r="F307" t="str">
        <f>IF(ISEVEN(ROW(RAWC8[[#This Row],[Barcodes]])),C307,"")</f>
        <v/>
      </c>
      <c r="G307" t="str">
        <f t="shared" si="4"/>
        <v/>
      </c>
      <c r="H307" t="str">
        <f>LEFT(RAWC8[[#This Row],[Maternal Pheno Tag]],7)</f>
        <v/>
      </c>
    </row>
    <row r="308" spans="1:8" x14ac:dyDescent="0.25">
      <c r="A308">
        <v>2</v>
      </c>
      <c r="B308" t="s">
        <v>504</v>
      </c>
      <c r="D308">
        <v>10</v>
      </c>
      <c r="E308" t="str">
        <f>CONCATENATE(RAWC8[[#This Row],[Table Letter]],RAWC8[[#This Row],[Table '#]])</f>
        <v>BL2</v>
      </c>
      <c r="F308">
        <f>IF(ISEVEN(ROW(RAWC8[[#This Row],[Barcodes]])),C308,"")</f>
        <v>0</v>
      </c>
      <c r="G308">
        <f t="shared" si="4"/>
        <v>0</v>
      </c>
      <c r="H308" t="str">
        <f>LEFT(RAWC8[[#This Row],[Maternal Pheno Tag]],7)</f>
        <v>0</v>
      </c>
    </row>
    <row r="309" spans="1:8" x14ac:dyDescent="0.25">
      <c r="A309">
        <v>2</v>
      </c>
      <c r="B309" t="s">
        <v>504</v>
      </c>
      <c r="D309">
        <v>10</v>
      </c>
      <c r="E309" t="str">
        <f>CONCATENATE(RAWC8[[#This Row],[Table Letter]],RAWC8[[#This Row],[Table '#]])</f>
        <v>BL2</v>
      </c>
      <c r="F309" t="str">
        <f>IF(ISEVEN(ROW(RAWC8[[#This Row],[Barcodes]])),C309,"")</f>
        <v/>
      </c>
      <c r="G309" t="str">
        <f t="shared" si="4"/>
        <v/>
      </c>
      <c r="H309" t="str">
        <f>LEFT(RAWC8[[#This Row],[Maternal Pheno Tag]],7)</f>
        <v/>
      </c>
    </row>
    <row r="310" spans="1:8" x14ac:dyDescent="0.25">
      <c r="A310">
        <v>2</v>
      </c>
      <c r="B310" t="s">
        <v>504</v>
      </c>
      <c r="D310">
        <v>11</v>
      </c>
      <c r="E310" t="str">
        <f>CONCATENATE(RAWC8[[#This Row],[Table Letter]],RAWC8[[#This Row],[Table '#]])</f>
        <v>BL2</v>
      </c>
      <c r="F310">
        <f>IF(ISEVEN(ROW(RAWC8[[#This Row],[Barcodes]])),C310,"")</f>
        <v>0</v>
      </c>
      <c r="G310">
        <f t="shared" si="4"/>
        <v>0</v>
      </c>
      <c r="H310" t="str">
        <f>LEFT(RAWC8[[#This Row],[Maternal Pheno Tag]],7)</f>
        <v>0</v>
      </c>
    </row>
    <row r="311" spans="1:8" x14ac:dyDescent="0.25">
      <c r="A311">
        <v>2</v>
      </c>
      <c r="B311" t="s">
        <v>504</v>
      </c>
      <c r="D311">
        <v>11</v>
      </c>
      <c r="E311" t="str">
        <f>CONCATENATE(RAWC8[[#This Row],[Table Letter]],RAWC8[[#This Row],[Table '#]])</f>
        <v>BL2</v>
      </c>
      <c r="F311" t="str">
        <f>IF(ISEVEN(ROW(RAWC8[[#This Row],[Barcodes]])),C311,"")</f>
        <v/>
      </c>
      <c r="G311" t="str">
        <f t="shared" si="4"/>
        <v/>
      </c>
      <c r="H311" t="str">
        <f>LEFT(RAWC8[[#This Row],[Maternal Pheno Tag]],7)</f>
        <v/>
      </c>
    </row>
    <row r="312" spans="1:8" x14ac:dyDescent="0.25">
      <c r="A312">
        <v>2</v>
      </c>
      <c r="B312" t="s">
        <v>504</v>
      </c>
      <c r="D312">
        <v>12</v>
      </c>
      <c r="E312" t="str">
        <f>CONCATENATE(RAWC8[[#This Row],[Table Letter]],RAWC8[[#This Row],[Table '#]])</f>
        <v>BL2</v>
      </c>
      <c r="F312">
        <f>IF(ISEVEN(ROW(RAWC8[[#This Row],[Barcodes]])),C312,"")</f>
        <v>0</v>
      </c>
      <c r="G312">
        <f t="shared" si="4"/>
        <v>0</v>
      </c>
      <c r="H312" t="str">
        <f>LEFT(RAWC8[[#This Row],[Maternal Pheno Tag]],7)</f>
        <v>0</v>
      </c>
    </row>
    <row r="313" spans="1:8" x14ac:dyDescent="0.25">
      <c r="A313">
        <v>2</v>
      </c>
      <c r="B313" t="s">
        <v>504</v>
      </c>
      <c r="D313">
        <v>12</v>
      </c>
      <c r="E313" t="str">
        <f>CONCATENATE(RAWC8[[#This Row],[Table Letter]],RAWC8[[#This Row],[Table '#]])</f>
        <v>BL2</v>
      </c>
      <c r="F313" t="str">
        <f>IF(ISEVEN(ROW(RAWC8[[#This Row],[Barcodes]])),C313,"")</f>
        <v/>
      </c>
      <c r="G313" t="str">
        <f t="shared" si="4"/>
        <v/>
      </c>
      <c r="H313" t="str">
        <f>LEFT(RAWC8[[#This Row],[Maternal Pheno Tag]],7)</f>
        <v/>
      </c>
    </row>
    <row r="314" spans="1:8" x14ac:dyDescent="0.25">
      <c r="A314">
        <v>2</v>
      </c>
      <c r="B314" t="s">
        <v>504</v>
      </c>
      <c r="D314">
        <v>13</v>
      </c>
      <c r="E314" t="str">
        <f>CONCATENATE(RAWC8[[#This Row],[Table Letter]],RAWC8[[#This Row],[Table '#]])</f>
        <v>BL2</v>
      </c>
      <c r="F314">
        <f>IF(ISEVEN(ROW(RAWC8[[#This Row],[Barcodes]])),C314,"")</f>
        <v>0</v>
      </c>
      <c r="G314">
        <f t="shared" si="4"/>
        <v>0</v>
      </c>
      <c r="H314" t="str">
        <f>LEFT(RAWC8[[#This Row],[Maternal Pheno Tag]],7)</f>
        <v>0</v>
      </c>
    </row>
    <row r="315" spans="1:8" x14ac:dyDescent="0.25">
      <c r="A315">
        <v>2</v>
      </c>
      <c r="B315" t="s">
        <v>504</v>
      </c>
      <c r="D315">
        <v>13</v>
      </c>
      <c r="E315" t="str">
        <f>CONCATENATE(RAWC8[[#This Row],[Table Letter]],RAWC8[[#This Row],[Table '#]])</f>
        <v>BL2</v>
      </c>
      <c r="F315" t="str">
        <f>IF(ISEVEN(ROW(RAWC8[[#This Row],[Barcodes]])),C315,"")</f>
        <v/>
      </c>
      <c r="G315" t="str">
        <f t="shared" si="4"/>
        <v/>
      </c>
      <c r="H315" t="str">
        <f>LEFT(RAWC8[[#This Row],[Maternal Pheno Tag]],7)</f>
        <v/>
      </c>
    </row>
    <row r="316" spans="1:8" x14ac:dyDescent="0.25">
      <c r="A316">
        <v>2</v>
      </c>
      <c r="B316" t="s">
        <v>504</v>
      </c>
      <c r="D316">
        <v>14</v>
      </c>
      <c r="E316" t="str">
        <f>CONCATENATE(RAWC8[[#This Row],[Table Letter]],RAWC8[[#This Row],[Table '#]])</f>
        <v>BL2</v>
      </c>
      <c r="F316">
        <f>IF(ISEVEN(ROW(RAWC8[[#This Row],[Barcodes]])),C316,"")</f>
        <v>0</v>
      </c>
      <c r="G316">
        <f t="shared" si="4"/>
        <v>0</v>
      </c>
      <c r="H316" t="str">
        <f>LEFT(RAWC8[[#This Row],[Maternal Pheno Tag]],7)</f>
        <v>0</v>
      </c>
    </row>
    <row r="317" spans="1:8" x14ac:dyDescent="0.25">
      <c r="A317">
        <v>2</v>
      </c>
      <c r="B317" t="s">
        <v>504</v>
      </c>
      <c r="D317">
        <v>14</v>
      </c>
      <c r="E317" t="str">
        <f>CONCATENATE(RAWC8[[#This Row],[Table Letter]],RAWC8[[#This Row],[Table '#]])</f>
        <v>BL2</v>
      </c>
      <c r="F317" t="str">
        <f>IF(ISEVEN(ROW(RAWC8[[#This Row],[Barcodes]])),C317,"")</f>
        <v/>
      </c>
      <c r="G317" t="str">
        <f t="shared" si="4"/>
        <v/>
      </c>
      <c r="H317" t="str">
        <f>LEFT(RAWC8[[#This Row],[Maternal Pheno Tag]],7)</f>
        <v/>
      </c>
    </row>
    <row r="318" spans="1:8" x14ac:dyDescent="0.25">
      <c r="A318">
        <v>2</v>
      </c>
      <c r="B318" t="s">
        <v>504</v>
      </c>
      <c r="D318">
        <v>15</v>
      </c>
      <c r="E318" t="str">
        <f>CONCATENATE(RAWC8[[#This Row],[Table Letter]],RAWC8[[#This Row],[Table '#]])</f>
        <v>BL2</v>
      </c>
      <c r="F318">
        <f>IF(ISEVEN(ROW(RAWC8[[#This Row],[Barcodes]])),C318,"")</f>
        <v>0</v>
      </c>
      <c r="G318">
        <f t="shared" si="4"/>
        <v>0</v>
      </c>
      <c r="H318" t="str">
        <f>LEFT(RAWC8[[#This Row],[Maternal Pheno Tag]],7)</f>
        <v>0</v>
      </c>
    </row>
    <row r="319" spans="1:8" x14ac:dyDescent="0.25">
      <c r="A319">
        <v>2</v>
      </c>
      <c r="B319" t="s">
        <v>504</v>
      </c>
      <c r="D319">
        <v>15</v>
      </c>
      <c r="E319" t="str">
        <f>CONCATENATE(RAWC8[[#This Row],[Table Letter]],RAWC8[[#This Row],[Table '#]])</f>
        <v>BL2</v>
      </c>
      <c r="F319" t="str">
        <f>IF(ISEVEN(ROW(RAWC8[[#This Row],[Barcodes]])),C319,"")</f>
        <v/>
      </c>
      <c r="G319" t="str">
        <f t="shared" si="4"/>
        <v/>
      </c>
      <c r="H319" t="str">
        <f>LEFT(RAWC8[[#This Row],[Maternal Pheno Tag]],7)</f>
        <v/>
      </c>
    </row>
    <row r="320" spans="1:8" x14ac:dyDescent="0.25">
      <c r="A320">
        <v>2</v>
      </c>
      <c r="B320" t="s">
        <v>504</v>
      </c>
      <c r="D320">
        <v>16</v>
      </c>
      <c r="E320" t="str">
        <f>CONCATENATE(RAWC8[[#This Row],[Table Letter]],RAWC8[[#This Row],[Table '#]])</f>
        <v>BL2</v>
      </c>
      <c r="F320">
        <f>IF(ISEVEN(ROW(RAWC8[[#This Row],[Barcodes]])),C320,"")</f>
        <v>0</v>
      </c>
      <c r="G320">
        <f t="shared" si="4"/>
        <v>0</v>
      </c>
      <c r="H320" t="str">
        <f>LEFT(RAWC8[[#This Row],[Maternal Pheno Tag]],7)</f>
        <v>0</v>
      </c>
    </row>
    <row r="321" spans="1:8" x14ac:dyDescent="0.25">
      <c r="A321">
        <v>2</v>
      </c>
      <c r="B321" t="s">
        <v>504</v>
      </c>
      <c r="D321">
        <v>16</v>
      </c>
      <c r="E321" t="str">
        <f>CONCATENATE(RAWC8[[#This Row],[Table Letter]],RAWC8[[#This Row],[Table '#]])</f>
        <v>BL2</v>
      </c>
      <c r="F321" t="str">
        <f>IF(ISEVEN(ROW(RAWC8[[#This Row],[Barcodes]])),C321,"")</f>
        <v/>
      </c>
      <c r="G321" t="str">
        <f t="shared" si="4"/>
        <v/>
      </c>
      <c r="H321" t="str">
        <f>LEFT(RAWC8[[#This Row],[Maternal Pheno Tag]],7)</f>
        <v/>
      </c>
    </row>
    <row r="322" spans="1:8" x14ac:dyDescent="0.25">
      <c r="A322">
        <v>2</v>
      </c>
      <c r="B322" t="s">
        <v>504</v>
      </c>
      <c r="D322">
        <v>17</v>
      </c>
      <c r="E322" t="str">
        <f>CONCATENATE(RAWC8[[#This Row],[Table Letter]],RAWC8[[#This Row],[Table '#]])</f>
        <v>BL2</v>
      </c>
      <c r="F322">
        <f>IF(ISEVEN(ROW(RAWC8[[#This Row],[Barcodes]])),C322,"")</f>
        <v>0</v>
      </c>
      <c r="G322">
        <f t="shared" ref="G322:G385" si="5">IF(ISODD(ROW(C323)),C323,"")</f>
        <v>0</v>
      </c>
      <c r="H322" t="str">
        <f>LEFT(RAWC8[[#This Row],[Maternal Pheno Tag]],7)</f>
        <v>0</v>
      </c>
    </row>
    <row r="323" spans="1:8" x14ac:dyDescent="0.25">
      <c r="A323">
        <v>2</v>
      </c>
      <c r="B323" t="s">
        <v>504</v>
      </c>
      <c r="D323">
        <v>17</v>
      </c>
      <c r="E323" t="str">
        <f>CONCATENATE(RAWC8[[#This Row],[Table Letter]],RAWC8[[#This Row],[Table '#]])</f>
        <v>BL2</v>
      </c>
      <c r="F323" t="str">
        <f>IF(ISEVEN(ROW(RAWC8[[#This Row],[Barcodes]])),C323,"")</f>
        <v/>
      </c>
      <c r="G323" t="str">
        <f t="shared" si="5"/>
        <v/>
      </c>
      <c r="H323" t="str">
        <f>LEFT(RAWC8[[#This Row],[Maternal Pheno Tag]],7)</f>
        <v/>
      </c>
    </row>
    <row r="324" spans="1:8" x14ac:dyDescent="0.25">
      <c r="A324">
        <v>2</v>
      </c>
      <c r="B324" t="s">
        <v>504</v>
      </c>
      <c r="D324">
        <v>18</v>
      </c>
      <c r="E324" t="str">
        <f>CONCATENATE(RAWC8[[#This Row],[Table Letter]],RAWC8[[#This Row],[Table '#]])</f>
        <v>BL2</v>
      </c>
      <c r="F324">
        <f>IF(ISEVEN(ROW(RAWC8[[#This Row],[Barcodes]])),C324,"")</f>
        <v>0</v>
      </c>
      <c r="G324">
        <f t="shared" si="5"/>
        <v>0</v>
      </c>
      <c r="H324" t="str">
        <f>LEFT(RAWC8[[#This Row],[Maternal Pheno Tag]],7)</f>
        <v>0</v>
      </c>
    </row>
    <row r="325" spans="1:8" x14ac:dyDescent="0.25">
      <c r="A325">
        <v>2</v>
      </c>
      <c r="B325" t="s">
        <v>504</v>
      </c>
      <c r="D325">
        <v>18</v>
      </c>
      <c r="E325" t="str">
        <f>CONCATENATE(RAWC8[[#This Row],[Table Letter]],RAWC8[[#This Row],[Table '#]])</f>
        <v>BL2</v>
      </c>
      <c r="F325" t="str">
        <f>IF(ISEVEN(ROW(RAWC8[[#This Row],[Barcodes]])),C325,"")</f>
        <v/>
      </c>
      <c r="G325" t="str">
        <f t="shared" si="5"/>
        <v/>
      </c>
      <c r="H325" t="str">
        <f>LEFT(RAWC8[[#This Row],[Maternal Pheno Tag]],7)</f>
        <v/>
      </c>
    </row>
    <row r="326" spans="1:8" x14ac:dyDescent="0.25">
      <c r="A326">
        <v>2</v>
      </c>
      <c r="B326" t="s">
        <v>504</v>
      </c>
      <c r="D326">
        <v>19</v>
      </c>
      <c r="E326" t="str">
        <f>CONCATENATE(RAWC8[[#This Row],[Table Letter]],RAWC8[[#This Row],[Table '#]])</f>
        <v>BL2</v>
      </c>
      <c r="F326">
        <f>IF(ISEVEN(ROW(RAWC8[[#This Row],[Barcodes]])),C326,"")</f>
        <v>0</v>
      </c>
      <c r="G326">
        <f t="shared" si="5"/>
        <v>0</v>
      </c>
      <c r="H326" t="str">
        <f>LEFT(RAWC8[[#This Row],[Maternal Pheno Tag]],7)</f>
        <v>0</v>
      </c>
    </row>
    <row r="327" spans="1:8" x14ac:dyDescent="0.25">
      <c r="A327">
        <v>2</v>
      </c>
      <c r="B327" t="s">
        <v>504</v>
      </c>
      <c r="D327">
        <v>19</v>
      </c>
      <c r="E327" t="str">
        <f>CONCATENATE(RAWC8[[#This Row],[Table Letter]],RAWC8[[#This Row],[Table '#]])</f>
        <v>BL2</v>
      </c>
      <c r="F327" t="str">
        <f>IF(ISEVEN(ROW(RAWC8[[#This Row],[Barcodes]])),C327,"")</f>
        <v/>
      </c>
      <c r="G327" t="str">
        <f t="shared" si="5"/>
        <v/>
      </c>
      <c r="H327" t="str">
        <f>LEFT(RAWC8[[#This Row],[Maternal Pheno Tag]],7)</f>
        <v/>
      </c>
    </row>
    <row r="328" spans="1:8" x14ac:dyDescent="0.25">
      <c r="A328">
        <v>2</v>
      </c>
      <c r="B328" t="s">
        <v>504</v>
      </c>
      <c r="D328">
        <v>20</v>
      </c>
      <c r="E328" t="str">
        <f>CONCATENATE(RAWC8[[#This Row],[Table Letter]],RAWC8[[#This Row],[Table '#]])</f>
        <v>BL2</v>
      </c>
      <c r="F328">
        <f>IF(ISEVEN(ROW(RAWC8[[#This Row],[Barcodes]])),C328,"")</f>
        <v>0</v>
      </c>
      <c r="G328">
        <f t="shared" si="5"/>
        <v>0</v>
      </c>
      <c r="H328" t="str">
        <f>LEFT(RAWC8[[#This Row],[Maternal Pheno Tag]],7)</f>
        <v>0</v>
      </c>
    </row>
    <row r="329" spans="1:8" x14ac:dyDescent="0.25">
      <c r="A329">
        <v>2</v>
      </c>
      <c r="B329" t="s">
        <v>504</v>
      </c>
      <c r="D329">
        <v>20</v>
      </c>
      <c r="E329" t="str">
        <f>CONCATENATE(RAWC8[[#This Row],[Table Letter]],RAWC8[[#This Row],[Table '#]])</f>
        <v>BL2</v>
      </c>
      <c r="F329" t="str">
        <f>IF(ISEVEN(ROW(RAWC8[[#This Row],[Barcodes]])),C329,"")</f>
        <v/>
      </c>
      <c r="G329" t="str">
        <f t="shared" si="5"/>
        <v/>
      </c>
      <c r="H329" t="str">
        <f>LEFT(RAWC8[[#This Row],[Maternal Pheno Tag]],7)</f>
        <v/>
      </c>
    </row>
    <row r="330" spans="1:8" x14ac:dyDescent="0.25">
      <c r="A330">
        <v>2</v>
      </c>
      <c r="B330" t="s">
        <v>504</v>
      </c>
      <c r="D330">
        <v>21</v>
      </c>
      <c r="E330" t="str">
        <f>CONCATENATE(RAWC8[[#This Row],[Table Letter]],RAWC8[[#This Row],[Table '#]])</f>
        <v>BL2</v>
      </c>
      <c r="F330">
        <f>IF(ISEVEN(ROW(RAWC8[[#This Row],[Barcodes]])),C330,"")</f>
        <v>0</v>
      </c>
      <c r="G330">
        <f t="shared" si="5"/>
        <v>0</v>
      </c>
      <c r="H330" t="str">
        <f>LEFT(RAWC8[[#This Row],[Maternal Pheno Tag]],7)</f>
        <v>0</v>
      </c>
    </row>
    <row r="331" spans="1:8" x14ac:dyDescent="0.25">
      <c r="A331">
        <v>2</v>
      </c>
      <c r="B331" t="s">
        <v>504</v>
      </c>
      <c r="D331">
        <v>21</v>
      </c>
      <c r="E331" t="str">
        <f>CONCATENATE(RAWC8[[#This Row],[Table Letter]],RAWC8[[#This Row],[Table '#]])</f>
        <v>BL2</v>
      </c>
      <c r="F331" t="str">
        <f>IF(ISEVEN(ROW(RAWC8[[#This Row],[Barcodes]])),C331,"")</f>
        <v/>
      </c>
      <c r="G331" t="str">
        <f t="shared" si="5"/>
        <v/>
      </c>
      <c r="H331" t="str">
        <f>LEFT(RAWC8[[#This Row],[Maternal Pheno Tag]],7)</f>
        <v/>
      </c>
    </row>
    <row r="332" spans="1:8" x14ac:dyDescent="0.25">
      <c r="A332">
        <v>2</v>
      </c>
      <c r="B332" t="s">
        <v>504</v>
      </c>
      <c r="D332">
        <v>22</v>
      </c>
      <c r="E332" t="str">
        <f>CONCATENATE(RAWC8[[#This Row],[Table Letter]],RAWC8[[#This Row],[Table '#]])</f>
        <v>BL2</v>
      </c>
      <c r="F332">
        <f>IF(ISEVEN(ROW(RAWC8[[#This Row],[Barcodes]])),C332,"")</f>
        <v>0</v>
      </c>
      <c r="G332">
        <f t="shared" si="5"/>
        <v>0</v>
      </c>
      <c r="H332" t="str">
        <f>LEFT(RAWC8[[#This Row],[Maternal Pheno Tag]],7)</f>
        <v>0</v>
      </c>
    </row>
    <row r="333" spans="1:8" x14ac:dyDescent="0.25">
      <c r="A333">
        <v>2</v>
      </c>
      <c r="B333" t="s">
        <v>504</v>
      </c>
      <c r="D333">
        <v>22</v>
      </c>
      <c r="E333" t="str">
        <f>CONCATENATE(RAWC8[[#This Row],[Table Letter]],RAWC8[[#This Row],[Table '#]])</f>
        <v>BL2</v>
      </c>
      <c r="F333" t="str">
        <f>IF(ISEVEN(ROW(RAWC8[[#This Row],[Barcodes]])),C333,"")</f>
        <v/>
      </c>
      <c r="G333" t="str">
        <f t="shared" si="5"/>
        <v/>
      </c>
      <c r="H333" t="str">
        <f>LEFT(RAWC8[[#This Row],[Maternal Pheno Tag]],7)</f>
        <v/>
      </c>
    </row>
    <row r="334" spans="1:8" x14ac:dyDescent="0.25">
      <c r="A334">
        <v>2</v>
      </c>
      <c r="B334" t="s">
        <v>504</v>
      </c>
      <c r="D334">
        <v>23</v>
      </c>
      <c r="E334" t="str">
        <f>CONCATENATE(RAWC8[[#This Row],[Table Letter]],RAWC8[[#This Row],[Table '#]])</f>
        <v>BL2</v>
      </c>
      <c r="F334">
        <f>IF(ISEVEN(ROW(RAWC8[[#This Row],[Barcodes]])),C334,"")</f>
        <v>0</v>
      </c>
      <c r="G334">
        <f t="shared" si="5"/>
        <v>0</v>
      </c>
      <c r="H334" t="str">
        <f>LEFT(RAWC8[[#This Row],[Maternal Pheno Tag]],7)</f>
        <v>0</v>
      </c>
    </row>
    <row r="335" spans="1:8" x14ac:dyDescent="0.25">
      <c r="A335">
        <v>2</v>
      </c>
      <c r="B335" t="s">
        <v>504</v>
      </c>
      <c r="D335">
        <v>23</v>
      </c>
      <c r="E335" t="str">
        <f>CONCATENATE(RAWC8[[#This Row],[Table Letter]],RAWC8[[#This Row],[Table '#]])</f>
        <v>BL2</v>
      </c>
      <c r="F335" t="str">
        <f>IF(ISEVEN(ROW(RAWC8[[#This Row],[Barcodes]])),C335,"")</f>
        <v/>
      </c>
      <c r="G335" t="str">
        <f t="shared" si="5"/>
        <v/>
      </c>
      <c r="H335" t="str">
        <f>LEFT(RAWC8[[#This Row],[Maternal Pheno Tag]],7)</f>
        <v/>
      </c>
    </row>
    <row r="336" spans="1:8" x14ac:dyDescent="0.25">
      <c r="A336">
        <v>2</v>
      </c>
      <c r="B336" t="s">
        <v>504</v>
      </c>
      <c r="D336">
        <v>24</v>
      </c>
      <c r="E336" t="str">
        <f>CONCATENATE(RAWC8[[#This Row],[Table Letter]],RAWC8[[#This Row],[Table '#]])</f>
        <v>BL2</v>
      </c>
      <c r="F336">
        <f>IF(ISEVEN(ROW(RAWC8[[#This Row],[Barcodes]])),C336,"")</f>
        <v>0</v>
      </c>
      <c r="G336">
        <f t="shared" si="5"/>
        <v>0</v>
      </c>
      <c r="H336" t="str">
        <f>LEFT(RAWC8[[#This Row],[Maternal Pheno Tag]],7)</f>
        <v>0</v>
      </c>
    </row>
    <row r="337" spans="1:8" x14ac:dyDescent="0.25">
      <c r="A337">
        <v>2</v>
      </c>
      <c r="B337" t="s">
        <v>504</v>
      </c>
      <c r="D337">
        <v>24</v>
      </c>
      <c r="E337" t="str">
        <f>CONCATENATE(RAWC8[[#This Row],[Table Letter]],RAWC8[[#This Row],[Table '#]])</f>
        <v>BL2</v>
      </c>
      <c r="F337" t="str">
        <f>IF(ISEVEN(ROW(RAWC8[[#This Row],[Barcodes]])),C337,"")</f>
        <v/>
      </c>
      <c r="G337" t="str">
        <f t="shared" si="5"/>
        <v/>
      </c>
      <c r="H337" t="str">
        <f>LEFT(RAWC8[[#This Row],[Maternal Pheno Tag]],7)</f>
        <v/>
      </c>
    </row>
    <row r="338" spans="1:8" x14ac:dyDescent="0.25">
      <c r="A338">
        <v>3</v>
      </c>
      <c r="B338" t="s">
        <v>504</v>
      </c>
      <c r="D338">
        <v>1</v>
      </c>
      <c r="E338" t="str">
        <f>CONCATENATE(RAWC8[[#This Row],[Table Letter]],RAWC8[[#This Row],[Table '#]])</f>
        <v>BL3</v>
      </c>
      <c r="F338">
        <f>IF(ISEVEN(ROW(RAWC8[[#This Row],[Barcodes]])),C338,"")</f>
        <v>0</v>
      </c>
      <c r="G338">
        <f t="shared" si="5"/>
        <v>0</v>
      </c>
      <c r="H338" t="str">
        <f>LEFT(RAWC8[[#This Row],[Maternal Pheno Tag]],7)</f>
        <v>0</v>
      </c>
    </row>
    <row r="339" spans="1:8" x14ac:dyDescent="0.25">
      <c r="A339">
        <v>3</v>
      </c>
      <c r="B339" t="s">
        <v>504</v>
      </c>
      <c r="D339">
        <v>1</v>
      </c>
      <c r="E339" t="str">
        <f>CONCATENATE(RAWC8[[#This Row],[Table Letter]],RAWC8[[#This Row],[Table '#]])</f>
        <v>BL3</v>
      </c>
      <c r="F339" t="str">
        <f>IF(ISEVEN(ROW(RAWC8[[#This Row],[Barcodes]])),C339,"")</f>
        <v/>
      </c>
      <c r="G339" t="str">
        <f t="shared" si="5"/>
        <v/>
      </c>
      <c r="H339" t="str">
        <f>LEFT(RAWC8[[#This Row],[Maternal Pheno Tag]],7)</f>
        <v/>
      </c>
    </row>
    <row r="340" spans="1:8" x14ac:dyDescent="0.25">
      <c r="A340">
        <v>3</v>
      </c>
      <c r="B340" t="s">
        <v>504</v>
      </c>
      <c r="D340">
        <v>2</v>
      </c>
      <c r="E340" t="str">
        <f>CONCATENATE(RAWC8[[#This Row],[Table Letter]],RAWC8[[#This Row],[Table '#]])</f>
        <v>BL3</v>
      </c>
      <c r="F340">
        <f>IF(ISEVEN(ROW(RAWC8[[#This Row],[Barcodes]])),C340,"")</f>
        <v>0</v>
      </c>
      <c r="G340">
        <f t="shared" si="5"/>
        <v>0</v>
      </c>
      <c r="H340" t="str">
        <f>LEFT(RAWC8[[#This Row],[Maternal Pheno Tag]],7)</f>
        <v>0</v>
      </c>
    </row>
    <row r="341" spans="1:8" x14ac:dyDescent="0.25">
      <c r="A341">
        <v>3</v>
      </c>
      <c r="B341" t="s">
        <v>504</v>
      </c>
      <c r="D341">
        <v>2</v>
      </c>
      <c r="E341" t="str">
        <f>CONCATENATE(RAWC8[[#This Row],[Table Letter]],RAWC8[[#This Row],[Table '#]])</f>
        <v>BL3</v>
      </c>
      <c r="F341" t="str">
        <f>IF(ISEVEN(ROW(RAWC8[[#This Row],[Barcodes]])),C341,"")</f>
        <v/>
      </c>
      <c r="G341" t="str">
        <f t="shared" si="5"/>
        <v/>
      </c>
      <c r="H341" t="str">
        <f>LEFT(RAWC8[[#This Row],[Maternal Pheno Tag]],7)</f>
        <v/>
      </c>
    </row>
    <row r="342" spans="1:8" x14ac:dyDescent="0.25">
      <c r="A342">
        <v>3</v>
      </c>
      <c r="B342" t="s">
        <v>504</v>
      </c>
      <c r="D342">
        <v>3</v>
      </c>
      <c r="E342" t="str">
        <f>CONCATENATE(RAWC8[[#This Row],[Table Letter]],RAWC8[[#This Row],[Table '#]])</f>
        <v>BL3</v>
      </c>
      <c r="F342">
        <f>IF(ISEVEN(ROW(RAWC8[[#This Row],[Barcodes]])),C342,"")</f>
        <v>0</v>
      </c>
      <c r="G342">
        <f t="shared" si="5"/>
        <v>0</v>
      </c>
      <c r="H342" t="str">
        <f>LEFT(RAWC8[[#This Row],[Maternal Pheno Tag]],7)</f>
        <v>0</v>
      </c>
    </row>
    <row r="343" spans="1:8" x14ac:dyDescent="0.25">
      <c r="A343">
        <v>3</v>
      </c>
      <c r="B343" t="s">
        <v>504</v>
      </c>
      <c r="D343">
        <v>3</v>
      </c>
      <c r="E343" t="str">
        <f>CONCATENATE(RAWC8[[#This Row],[Table Letter]],RAWC8[[#This Row],[Table '#]])</f>
        <v>BL3</v>
      </c>
      <c r="F343" t="str">
        <f>IF(ISEVEN(ROW(RAWC8[[#This Row],[Barcodes]])),C343,"")</f>
        <v/>
      </c>
      <c r="G343" t="str">
        <f t="shared" si="5"/>
        <v/>
      </c>
      <c r="H343" t="str">
        <f>LEFT(RAWC8[[#This Row],[Maternal Pheno Tag]],7)</f>
        <v/>
      </c>
    </row>
    <row r="344" spans="1:8" x14ac:dyDescent="0.25">
      <c r="A344">
        <v>3</v>
      </c>
      <c r="B344" t="s">
        <v>504</v>
      </c>
      <c r="D344">
        <v>4</v>
      </c>
      <c r="E344" t="str">
        <f>CONCATENATE(RAWC8[[#This Row],[Table Letter]],RAWC8[[#This Row],[Table '#]])</f>
        <v>BL3</v>
      </c>
      <c r="F344">
        <f>IF(ISEVEN(ROW(RAWC8[[#This Row],[Barcodes]])),C344,"")</f>
        <v>0</v>
      </c>
      <c r="G344">
        <f t="shared" si="5"/>
        <v>0</v>
      </c>
      <c r="H344" t="str">
        <f>LEFT(RAWC8[[#This Row],[Maternal Pheno Tag]],7)</f>
        <v>0</v>
      </c>
    </row>
    <row r="345" spans="1:8" x14ac:dyDescent="0.25">
      <c r="A345">
        <v>3</v>
      </c>
      <c r="B345" t="s">
        <v>504</v>
      </c>
      <c r="D345">
        <v>4</v>
      </c>
      <c r="E345" t="str">
        <f>CONCATENATE(RAWC8[[#This Row],[Table Letter]],RAWC8[[#This Row],[Table '#]])</f>
        <v>BL3</v>
      </c>
      <c r="F345" t="str">
        <f>IF(ISEVEN(ROW(RAWC8[[#This Row],[Barcodes]])),C345,"")</f>
        <v/>
      </c>
      <c r="G345" t="str">
        <f t="shared" si="5"/>
        <v/>
      </c>
      <c r="H345" t="str">
        <f>LEFT(RAWC8[[#This Row],[Maternal Pheno Tag]],7)</f>
        <v/>
      </c>
    </row>
    <row r="346" spans="1:8" x14ac:dyDescent="0.25">
      <c r="A346">
        <v>3</v>
      </c>
      <c r="B346" t="s">
        <v>504</v>
      </c>
      <c r="D346">
        <v>5</v>
      </c>
      <c r="E346" t="str">
        <f>CONCATENATE(RAWC8[[#This Row],[Table Letter]],RAWC8[[#This Row],[Table '#]])</f>
        <v>BL3</v>
      </c>
      <c r="F346">
        <f>IF(ISEVEN(ROW(RAWC8[[#This Row],[Barcodes]])),C346,"")</f>
        <v>0</v>
      </c>
      <c r="G346">
        <f t="shared" si="5"/>
        <v>0</v>
      </c>
      <c r="H346" t="str">
        <f>LEFT(RAWC8[[#This Row],[Maternal Pheno Tag]],7)</f>
        <v>0</v>
      </c>
    </row>
    <row r="347" spans="1:8" x14ac:dyDescent="0.25">
      <c r="A347">
        <v>3</v>
      </c>
      <c r="B347" t="s">
        <v>504</v>
      </c>
      <c r="D347">
        <v>5</v>
      </c>
      <c r="E347" t="str">
        <f>CONCATENATE(RAWC8[[#This Row],[Table Letter]],RAWC8[[#This Row],[Table '#]])</f>
        <v>BL3</v>
      </c>
      <c r="F347" t="str">
        <f>IF(ISEVEN(ROW(RAWC8[[#This Row],[Barcodes]])),C347,"")</f>
        <v/>
      </c>
      <c r="G347" t="str">
        <f t="shared" si="5"/>
        <v/>
      </c>
      <c r="H347" t="str">
        <f>LEFT(RAWC8[[#This Row],[Maternal Pheno Tag]],7)</f>
        <v/>
      </c>
    </row>
    <row r="348" spans="1:8" x14ac:dyDescent="0.25">
      <c r="A348">
        <v>3</v>
      </c>
      <c r="B348" t="s">
        <v>504</v>
      </c>
      <c r="D348">
        <v>6</v>
      </c>
      <c r="E348" t="str">
        <f>CONCATENATE(RAWC8[[#This Row],[Table Letter]],RAWC8[[#This Row],[Table '#]])</f>
        <v>BL3</v>
      </c>
      <c r="F348">
        <f>IF(ISEVEN(ROW(RAWC8[[#This Row],[Barcodes]])),C348,"")</f>
        <v>0</v>
      </c>
      <c r="G348">
        <f t="shared" si="5"/>
        <v>0</v>
      </c>
      <c r="H348" t="str">
        <f>LEFT(RAWC8[[#This Row],[Maternal Pheno Tag]],7)</f>
        <v>0</v>
      </c>
    </row>
    <row r="349" spans="1:8" x14ac:dyDescent="0.25">
      <c r="A349">
        <v>3</v>
      </c>
      <c r="B349" t="s">
        <v>504</v>
      </c>
      <c r="D349">
        <v>6</v>
      </c>
      <c r="E349" t="str">
        <f>CONCATENATE(RAWC8[[#This Row],[Table Letter]],RAWC8[[#This Row],[Table '#]])</f>
        <v>BL3</v>
      </c>
      <c r="F349" t="str">
        <f>IF(ISEVEN(ROW(RAWC8[[#This Row],[Barcodes]])),C349,"")</f>
        <v/>
      </c>
      <c r="G349" t="str">
        <f t="shared" si="5"/>
        <v/>
      </c>
      <c r="H349" t="str">
        <f>LEFT(RAWC8[[#This Row],[Maternal Pheno Tag]],7)</f>
        <v/>
      </c>
    </row>
    <row r="350" spans="1:8" x14ac:dyDescent="0.25">
      <c r="A350">
        <v>3</v>
      </c>
      <c r="B350" t="s">
        <v>504</v>
      </c>
      <c r="D350">
        <v>7</v>
      </c>
      <c r="E350" t="str">
        <f>CONCATENATE(RAWC8[[#This Row],[Table Letter]],RAWC8[[#This Row],[Table '#]])</f>
        <v>BL3</v>
      </c>
      <c r="F350">
        <f>IF(ISEVEN(ROW(RAWC8[[#This Row],[Barcodes]])),C350,"")</f>
        <v>0</v>
      </c>
      <c r="G350">
        <f t="shared" si="5"/>
        <v>0</v>
      </c>
      <c r="H350" t="str">
        <f>LEFT(RAWC8[[#This Row],[Maternal Pheno Tag]],7)</f>
        <v>0</v>
      </c>
    </row>
    <row r="351" spans="1:8" x14ac:dyDescent="0.25">
      <c r="A351">
        <v>3</v>
      </c>
      <c r="B351" t="s">
        <v>504</v>
      </c>
      <c r="D351">
        <v>7</v>
      </c>
      <c r="E351" t="str">
        <f>CONCATENATE(RAWC8[[#This Row],[Table Letter]],RAWC8[[#This Row],[Table '#]])</f>
        <v>BL3</v>
      </c>
      <c r="F351" t="str">
        <f>IF(ISEVEN(ROW(RAWC8[[#This Row],[Barcodes]])),C351,"")</f>
        <v/>
      </c>
      <c r="G351" t="str">
        <f t="shared" si="5"/>
        <v/>
      </c>
      <c r="H351" t="str">
        <f>LEFT(RAWC8[[#This Row],[Maternal Pheno Tag]],7)</f>
        <v/>
      </c>
    </row>
    <row r="352" spans="1:8" x14ac:dyDescent="0.25">
      <c r="A352">
        <v>3</v>
      </c>
      <c r="B352" t="s">
        <v>504</v>
      </c>
      <c r="D352">
        <v>8</v>
      </c>
      <c r="E352" t="str">
        <f>CONCATENATE(RAWC8[[#This Row],[Table Letter]],RAWC8[[#This Row],[Table '#]])</f>
        <v>BL3</v>
      </c>
      <c r="F352">
        <f>IF(ISEVEN(ROW(RAWC8[[#This Row],[Barcodes]])),C352,"")</f>
        <v>0</v>
      </c>
      <c r="G352">
        <f t="shared" si="5"/>
        <v>0</v>
      </c>
      <c r="H352" t="str">
        <f>LEFT(RAWC8[[#This Row],[Maternal Pheno Tag]],7)</f>
        <v>0</v>
      </c>
    </row>
    <row r="353" spans="1:8" x14ac:dyDescent="0.25">
      <c r="A353">
        <v>3</v>
      </c>
      <c r="B353" t="s">
        <v>504</v>
      </c>
      <c r="D353">
        <v>8</v>
      </c>
      <c r="E353" t="str">
        <f>CONCATENATE(RAWC8[[#This Row],[Table Letter]],RAWC8[[#This Row],[Table '#]])</f>
        <v>BL3</v>
      </c>
      <c r="F353" t="str">
        <f>IF(ISEVEN(ROW(RAWC8[[#This Row],[Barcodes]])),C353,"")</f>
        <v/>
      </c>
      <c r="G353" t="str">
        <f t="shared" si="5"/>
        <v/>
      </c>
      <c r="H353" t="str">
        <f>LEFT(RAWC8[[#This Row],[Maternal Pheno Tag]],7)</f>
        <v/>
      </c>
    </row>
    <row r="354" spans="1:8" x14ac:dyDescent="0.25">
      <c r="A354">
        <v>3</v>
      </c>
      <c r="B354" t="s">
        <v>504</v>
      </c>
      <c r="D354">
        <v>9</v>
      </c>
      <c r="E354" t="str">
        <f>CONCATENATE(RAWC8[[#This Row],[Table Letter]],RAWC8[[#This Row],[Table '#]])</f>
        <v>BL3</v>
      </c>
      <c r="F354">
        <f>IF(ISEVEN(ROW(RAWC8[[#This Row],[Barcodes]])),C354,"")</f>
        <v>0</v>
      </c>
      <c r="G354">
        <f t="shared" si="5"/>
        <v>0</v>
      </c>
      <c r="H354" t="str">
        <f>LEFT(RAWC8[[#This Row],[Maternal Pheno Tag]],7)</f>
        <v>0</v>
      </c>
    </row>
    <row r="355" spans="1:8" x14ac:dyDescent="0.25">
      <c r="A355">
        <v>3</v>
      </c>
      <c r="B355" t="s">
        <v>504</v>
      </c>
      <c r="D355">
        <v>9</v>
      </c>
      <c r="E355" t="str">
        <f>CONCATENATE(RAWC8[[#This Row],[Table Letter]],RAWC8[[#This Row],[Table '#]])</f>
        <v>BL3</v>
      </c>
      <c r="F355" t="str">
        <f>IF(ISEVEN(ROW(RAWC8[[#This Row],[Barcodes]])),C355,"")</f>
        <v/>
      </c>
      <c r="G355" t="str">
        <f t="shared" si="5"/>
        <v/>
      </c>
      <c r="H355" t="str">
        <f>LEFT(RAWC8[[#This Row],[Maternal Pheno Tag]],7)</f>
        <v/>
      </c>
    </row>
    <row r="356" spans="1:8" x14ac:dyDescent="0.25">
      <c r="A356">
        <v>3</v>
      </c>
      <c r="B356" t="s">
        <v>504</v>
      </c>
      <c r="D356">
        <v>10</v>
      </c>
      <c r="E356" t="str">
        <f>CONCATENATE(RAWC8[[#This Row],[Table Letter]],RAWC8[[#This Row],[Table '#]])</f>
        <v>BL3</v>
      </c>
      <c r="F356">
        <f>IF(ISEVEN(ROW(RAWC8[[#This Row],[Barcodes]])),C356,"")</f>
        <v>0</v>
      </c>
      <c r="G356">
        <f t="shared" si="5"/>
        <v>0</v>
      </c>
      <c r="H356" t="str">
        <f>LEFT(RAWC8[[#This Row],[Maternal Pheno Tag]],7)</f>
        <v>0</v>
      </c>
    </row>
    <row r="357" spans="1:8" x14ac:dyDescent="0.25">
      <c r="A357">
        <v>3</v>
      </c>
      <c r="B357" t="s">
        <v>504</v>
      </c>
      <c r="D357">
        <v>10</v>
      </c>
      <c r="E357" t="str">
        <f>CONCATENATE(RAWC8[[#This Row],[Table Letter]],RAWC8[[#This Row],[Table '#]])</f>
        <v>BL3</v>
      </c>
      <c r="F357" t="str">
        <f>IF(ISEVEN(ROW(RAWC8[[#This Row],[Barcodes]])),C357,"")</f>
        <v/>
      </c>
      <c r="G357" t="str">
        <f t="shared" si="5"/>
        <v/>
      </c>
      <c r="H357" t="str">
        <f>LEFT(RAWC8[[#This Row],[Maternal Pheno Tag]],7)</f>
        <v/>
      </c>
    </row>
    <row r="358" spans="1:8" x14ac:dyDescent="0.25">
      <c r="A358">
        <v>3</v>
      </c>
      <c r="B358" t="s">
        <v>504</v>
      </c>
      <c r="D358">
        <v>11</v>
      </c>
      <c r="E358" t="str">
        <f>CONCATENATE(RAWC8[[#This Row],[Table Letter]],RAWC8[[#This Row],[Table '#]])</f>
        <v>BL3</v>
      </c>
      <c r="F358">
        <f>IF(ISEVEN(ROW(RAWC8[[#This Row],[Barcodes]])),C358,"")</f>
        <v>0</v>
      </c>
      <c r="G358">
        <f t="shared" si="5"/>
        <v>0</v>
      </c>
      <c r="H358" t="str">
        <f>LEFT(RAWC8[[#This Row],[Maternal Pheno Tag]],7)</f>
        <v>0</v>
      </c>
    </row>
    <row r="359" spans="1:8" x14ac:dyDescent="0.25">
      <c r="A359">
        <v>3</v>
      </c>
      <c r="B359" t="s">
        <v>504</v>
      </c>
      <c r="D359">
        <v>11</v>
      </c>
      <c r="E359" t="str">
        <f>CONCATENATE(RAWC8[[#This Row],[Table Letter]],RAWC8[[#This Row],[Table '#]])</f>
        <v>BL3</v>
      </c>
      <c r="F359" t="str">
        <f>IF(ISEVEN(ROW(RAWC8[[#This Row],[Barcodes]])),C359,"")</f>
        <v/>
      </c>
      <c r="G359" t="str">
        <f t="shared" si="5"/>
        <v/>
      </c>
      <c r="H359" t="str">
        <f>LEFT(RAWC8[[#This Row],[Maternal Pheno Tag]],7)</f>
        <v/>
      </c>
    </row>
    <row r="360" spans="1:8" x14ac:dyDescent="0.25">
      <c r="A360">
        <v>3</v>
      </c>
      <c r="B360" t="s">
        <v>504</v>
      </c>
      <c r="D360">
        <v>12</v>
      </c>
      <c r="E360" t="str">
        <f>CONCATENATE(RAWC8[[#This Row],[Table Letter]],RAWC8[[#This Row],[Table '#]])</f>
        <v>BL3</v>
      </c>
      <c r="F360">
        <f>IF(ISEVEN(ROW(RAWC8[[#This Row],[Barcodes]])),C360,"")</f>
        <v>0</v>
      </c>
      <c r="G360">
        <f t="shared" si="5"/>
        <v>0</v>
      </c>
      <c r="H360" t="str">
        <f>LEFT(RAWC8[[#This Row],[Maternal Pheno Tag]],7)</f>
        <v>0</v>
      </c>
    </row>
    <row r="361" spans="1:8" x14ac:dyDescent="0.25">
      <c r="A361">
        <v>3</v>
      </c>
      <c r="B361" t="s">
        <v>504</v>
      </c>
      <c r="D361">
        <v>12</v>
      </c>
      <c r="E361" t="str">
        <f>CONCATENATE(RAWC8[[#This Row],[Table Letter]],RAWC8[[#This Row],[Table '#]])</f>
        <v>BL3</v>
      </c>
      <c r="F361" t="str">
        <f>IF(ISEVEN(ROW(RAWC8[[#This Row],[Barcodes]])),C361,"")</f>
        <v/>
      </c>
      <c r="G361" t="str">
        <f t="shared" si="5"/>
        <v/>
      </c>
      <c r="H361" t="str">
        <f>LEFT(RAWC8[[#This Row],[Maternal Pheno Tag]],7)</f>
        <v/>
      </c>
    </row>
    <row r="362" spans="1:8" x14ac:dyDescent="0.25">
      <c r="A362">
        <v>3</v>
      </c>
      <c r="B362" t="s">
        <v>504</v>
      </c>
      <c r="D362">
        <v>13</v>
      </c>
      <c r="E362" t="str">
        <f>CONCATENATE(RAWC8[[#This Row],[Table Letter]],RAWC8[[#This Row],[Table '#]])</f>
        <v>BL3</v>
      </c>
      <c r="F362">
        <f>IF(ISEVEN(ROW(RAWC8[[#This Row],[Barcodes]])),C362,"")</f>
        <v>0</v>
      </c>
      <c r="G362">
        <f t="shared" si="5"/>
        <v>0</v>
      </c>
      <c r="H362" t="str">
        <f>LEFT(RAWC8[[#This Row],[Maternal Pheno Tag]],7)</f>
        <v>0</v>
      </c>
    </row>
    <row r="363" spans="1:8" x14ac:dyDescent="0.25">
      <c r="A363">
        <v>3</v>
      </c>
      <c r="B363" t="s">
        <v>504</v>
      </c>
      <c r="D363">
        <v>13</v>
      </c>
      <c r="E363" t="str">
        <f>CONCATENATE(RAWC8[[#This Row],[Table Letter]],RAWC8[[#This Row],[Table '#]])</f>
        <v>BL3</v>
      </c>
      <c r="F363" t="str">
        <f>IF(ISEVEN(ROW(RAWC8[[#This Row],[Barcodes]])),C363,"")</f>
        <v/>
      </c>
      <c r="G363" t="str">
        <f t="shared" si="5"/>
        <v/>
      </c>
      <c r="H363" t="str">
        <f>LEFT(RAWC8[[#This Row],[Maternal Pheno Tag]],7)</f>
        <v/>
      </c>
    </row>
    <row r="364" spans="1:8" x14ac:dyDescent="0.25">
      <c r="A364">
        <v>3</v>
      </c>
      <c r="B364" t="s">
        <v>504</v>
      </c>
      <c r="D364">
        <v>14</v>
      </c>
      <c r="E364" t="str">
        <f>CONCATENATE(RAWC8[[#This Row],[Table Letter]],RAWC8[[#This Row],[Table '#]])</f>
        <v>BL3</v>
      </c>
      <c r="F364">
        <f>IF(ISEVEN(ROW(RAWC8[[#This Row],[Barcodes]])),C364,"")</f>
        <v>0</v>
      </c>
      <c r="G364">
        <f t="shared" si="5"/>
        <v>0</v>
      </c>
      <c r="H364" t="str">
        <f>LEFT(RAWC8[[#This Row],[Maternal Pheno Tag]],7)</f>
        <v>0</v>
      </c>
    </row>
    <row r="365" spans="1:8" x14ac:dyDescent="0.25">
      <c r="A365">
        <v>3</v>
      </c>
      <c r="B365" t="s">
        <v>504</v>
      </c>
      <c r="D365">
        <v>14</v>
      </c>
      <c r="E365" t="str">
        <f>CONCATENATE(RAWC8[[#This Row],[Table Letter]],RAWC8[[#This Row],[Table '#]])</f>
        <v>BL3</v>
      </c>
      <c r="F365" t="str">
        <f>IF(ISEVEN(ROW(RAWC8[[#This Row],[Barcodes]])),C365,"")</f>
        <v/>
      </c>
      <c r="G365" t="str">
        <f t="shared" si="5"/>
        <v/>
      </c>
      <c r="H365" t="str">
        <f>LEFT(RAWC8[[#This Row],[Maternal Pheno Tag]],7)</f>
        <v/>
      </c>
    </row>
    <row r="366" spans="1:8" x14ac:dyDescent="0.25">
      <c r="A366">
        <v>3</v>
      </c>
      <c r="B366" t="s">
        <v>504</v>
      </c>
      <c r="D366">
        <v>15</v>
      </c>
      <c r="E366" t="str">
        <f>CONCATENATE(RAWC8[[#This Row],[Table Letter]],RAWC8[[#This Row],[Table '#]])</f>
        <v>BL3</v>
      </c>
      <c r="F366">
        <f>IF(ISEVEN(ROW(RAWC8[[#This Row],[Barcodes]])),C366,"")</f>
        <v>0</v>
      </c>
      <c r="G366">
        <f t="shared" si="5"/>
        <v>0</v>
      </c>
      <c r="H366" t="str">
        <f>LEFT(RAWC8[[#This Row],[Maternal Pheno Tag]],7)</f>
        <v>0</v>
      </c>
    </row>
    <row r="367" spans="1:8" x14ac:dyDescent="0.25">
      <c r="A367">
        <v>3</v>
      </c>
      <c r="B367" t="s">
        <v>504</v>
      </c>
      <c r="D367">
        <v>15</v>
      </c>
      <c r="E367" t="str">
        <f>CONCATENATE(RAWC8[[#This Row],[Table Letter]],RAWC8[[#This Row],[Table '#]])</f>
        <v>BL3</v>
      </c>
      <c r="F367" t="str">
        <f>IF(ISEVEN(ROW(RAWC8[[#This Row],[Barcodes]])),C367,"")</f>
        <v/>
      </c>
      <c r="G367" t="str">
        <f t="shared" si="5"/>
        <v/>
      </c>
      <c r="H367" t="str">
        <f>LEFT(RAWC8[[#This Row],[Maternal Pheno Tag]],7)</f>
        <v/>
      </c>
    </row>
    <row r="368" spans="1:8" x14ac:dyDescent="0.25">
      <c r="A368">
        <v>3</v>
      </c>
      <c r="B368" t="s">
        <v>504</v>
      </c>
      <c r="D368">
        <v>16</v>
      </c>
      <c r="E368" t="str">
        <f>CONCATENATE(RAWC8[[#This Row],[Table Letter]],RAWC8[[#This Row],[Table '#]])</f>
        <v>BL3</v>
      </c>
      <c r="F368">
        <f>IF(ISEVEN(ROW(RAWC8[[#This Row],[Barcodes]])),C368,"")</f>
        <v>0</v>
      </c>
      <c r="G368">
        <f t="shared" si="5"/>
        <v>0</v>
      </c>
      <c r="H368" t="str">
        <f>LEFT(RAWC8[[#This Row],[Maternal Pheno Tag]],7)</f>
        <v>0</v>
      </c>
    </row>
    <row r="369" spans="1:8" x14ac:dyDescent="0.25">
      <c r="A369">
        <v>3</v>
      </c>
      <c r="B369" t="s">
        <v>504</v>
      </c>
      <c r="D369">
        <v>16</v>
      </c>
      <c r="E369" t="str">
        <f>CONCATENATE(RAWC8[[#This Row],[Table Letter]],RAWC8[[#This Row],[Table '#]])</f>
        <v>BL3</v>
      </c>
      <c r="F369" t="str">
        <f>IF(ISEVEN(ROW(RAWC8[[#This Row],[Barcodes]])),C369,"")</f>
        <v/>
      </c>
      <c r="G369" t="str">
        <f t="shared" si="5"/>
        <v/>
      </c>
      <c r="H369" t="str">
        <f>LEFT(RAWC8[[#This Row],[Maternal Pheno Tag]],7)</f>
        <v/>
      </c>
    </row>
    <row r="370" spans="1:8" x14ac:dyDescent="0.25">
      <c r="A370">
        <v>3</v>
      </c>
      <c r="B370" t="s">
        <v>504</v>
      </c>
      <c r="D370">
        <v>17</v>
      </c>
      <c r="E370" t="str">
        <f>CONCATENATE(RAWC8[[#This Row],[Table Letter]],RAWC8[[#This Row],[Table '#]])</f>
        <v>BL3</v>
      </c>
      <c r="F370">
        <f>IF(ISEVEN(ROW(RAWC8[[#This Row],[Barcodes]])),C370,"")</f>
        <v>0</v>
      </c>
      <c r="G370">
        <f t="shared" si="5"/>
        <v>0</v>
      </c>
      <c r="H370" t="str">
        <f>LEFT(RAWC8[[#This Row],[Maternal Pheno Tag]],7)</f>
        <v>0</v>
      </c>
    </row>
    <row r="371" spans="1:8" x14ac:dyDescent="0.25">
      <c r="A371">
        <v>3</v>
      </c>
      <c r="B371" t="s">
        <v>504</v>
      </c>
      <c r="D371">
        <v>17</v>
      </c>
      <c r="E371" t="str">
        <f>CONCATENATE(RAWC8[[#This Row],[Table Letter]],RAWC8[[#This Row],[Table '#]])</f>
        <v>BL3</v>
      </c>
      <c r="F371" t="str">
        <f>IF(ISEVEN(ROW(RAWC8[[#This Row],[Barcodes]])),C371,"")</f>
        <v/>
      </c>
      <c r="G371" t="str">
        <f t="shared" si="5"/>
        <v/>
      </c>
      <c r="H371" t="str">
        <f>LEFT(RAWC8[[#This Row],[Maternal Pheno Tag]],7)</f>
        <v/>
      </c>
    </row>
    <row r="372" spans="1:8" x14ac:dyDescent="0.25">
      <c r="A372">
        <v>3</v>
      </c>
      <c r="B372" t="s">
        <v>504</v>
      </c>
      <c r="D372">
        <v>18</v>
      </c>
      <c r="E372" t="str">
        <f>CONCATENATE(RAWC8[[#This Row],[Table Letter]],RAWC8[[#This Row],[Table '#]])</f>
        <v>BL3</v>
      </c>
      <c r="F372">
        <f>IF(ISEVEN(ROW(RAWC8[[#This Row],[Barcodes]])),C372,"")</f>
        <v>0</v>
      </c>
      <c r="G372">
        <f t="shared" si="5"/>
        <v>0</v>
      </c>
      <c r="H372" t="str">
        <f>LEFT(RAWC8[[#This Row],[Maternal Pheno Tag]],7)</f>
        <v>0</v>
      </c>
    </row>
    <row r="373" spans="1:8" x14ac:dyDescent="0.25">
      <c r="A373">
        <v>3</v>
      </c>
      <c r="B373" t="s">
        <v>504</v>
      </c>
      <c r="D373">
        <v>18</v>
      </c>
      <c r="E373" t="str">
        <f>CONCATENATE(RAWC8[[#This Row],[Table Letter]],RAWC8[[#This Row],[Table '#]])</f>
        <v>BL3</v>
      </c>
      <c r="F373" t="str">
        <f>IF(ISEVEN(ROW(RAWC8[[#This Row],[Barcodes]])),C373,"")</f>
        <v/>
      </c>
      <c r="G373" t="str">
        <f t="shared" si="5"/>
        <v/>
      </c>
      <c r="H373" t="str">
        <f>LEFT(RAWC8[[#This Row],[Maternal Pheno Tag]],7)</f>
        <v/>
      </c>
    </row>
    <row r="374" spans="1:8" x14ac:dyDescent="0.25">
      <c r="A374">
        <v>3</v>
      </c>
      <c r="B374" t="s">
        <v>504</v>
      </c>
      <c r="D374">
        <v>19</v>
      </c>
      <c r="E374" t="str">
        <f>CONCATENATE(RAWC8[[#This Row],[Table Letter]],RAWC8[[#This Row],[Table '#]])</f>
        <v>BL3</v>
      </c>
      <c r="F374">
        <f>IF(ISEVEN(ROW(RAWC8[[#This Row],[Barcodes]])),C374,"")</f>
        <v>0</v>
      </c>
      <c r="G374">
        <f t="shared" si="5"/>
        <v>0</v>
      </c>
      <c r="H374" t="str">
        <f>LEFT(RAWC8[[#This Row],[Maternal Pheno Tag]],7)</f>
        <v>0</v>
      </c>
    </row>
    <row r="375" spans="1:8" x14ac:dyDescent="0.25">
      <c r="A375">
        <v>3</v>
      </c>
      <c r="B375" t="s">
        <v>504</v>
      </c>
      <c r="D375">
        <v>19</v>
      </c>
      <c r="E375" t="str">
        <f>CONCATENATE(RAWC8[[#This Row],[Table Letter]],RAWC8[[#This Row],[Table '#]])</f>
        <v>BL3</v>
      </c>
      <c r="F375" t="str">
        <f>IF(ISEVEN(ROW(RAWC8[[#This Row],[Barcodes]])),C375,"")</f>
        <v/>
      </c>
      <c r="G375" t="str">
        <f t="shared" si="5"/>
        <v/>
      </c>
      <c r="H375" t="str">
        <f>LEFT(RAWC8[[#This Row],[Maternal Pheno Tag]],7)</f>
        <v/>
      </c>
    </row>
    <row r="376" spans="1:8" x14ac:dyDescent="0.25">
      <c r="A376">
        <v>3</v>
      </c>
      <c r="B376" t="s">
        <v>504</v>
      </c>
      <c r="D376">
        <v>20</v>
      </c>
      <c r="E376" t="str">
        <f>CONCATENATE(RAWC8[[#This Row],[Table Letter]],RAWC8[[#This Row],[Table '#]])</f>
        <v>BL3</v>
      </c>
      <c r="F376">
        <f>IF(ISEVEN(ROW(RAWC8[[#This Row],[Barcodes]])),C376,"")</f>
        <v>0</v>
      </c>
      <c r="G376">
        <f t="shared" si="5"/>
        <v>0</v>
      </c>
      <c r="H376" t="str">
        <f>LEFT(RAWC8[[#This Row],[Maternal Pheno Tag]],7)</f>
        <v>0</v>
      </c>
    </row>
    <row r="377" spans="1:8" x14ac:dyDescent="0.25">
      <c r="A377">
        <v>3</v>
      </c>
      <c r="B377" t="s">
        <v>504</v>
      </c>
      <c r="D377">
        <v>20</v>
      </c>
      <c r="E377" t="str">
        <f>CONCATENATE(RAWC8[[#This Row],[Table Letter]],RAWC8[[#This Row],[Table '#]])</f>
        <v>BL3</v>
      </c>
      <c r="F377" t="str">
        <f>IF(ISEVEN(ROW(RAWC8[[#This Row],[Barcodes]])),C377,"")</f>
        <v/>
      </c>
      <c r="G377" t="str">
        <f t="shared" si="5"/>
        <v/>
      </c>
      <c r="H377" t="str">
        <f>LEFT(RAWC8[[#This Row],[Maternal Pheno Tag]],7)</f>
        <v/>
      </c>
    </row>
    <row r="378" spans="1:8" x14ac:dyDescent="0.25">
      <c r="A378">
        <v>3</v>
      </c>
      <c r="B378" t="s">
        <v>504</v>
      </c>
      <c r="D378">
        <v>21</v>
      </c>
      <c r="E378" t="str">
        <f>CONCATENATE(RAWC8[[#This Row],[Table Letter]],RAWC8[[#This Row],[Table '#]])</f>
        <v>BL3</v>
      </c>
      <c r="F378">
        <f>IF(ISEVEN(ROW(RAWC8[[#This Row],[Barcodes]])),C378,"")</f>
        <v>0</v>
      </c>
      <c r="G378">
        <f t="shared" si="5"/>
        <v>0</v>
      </c>
      <c r="H378" t="str">
        <f>LEFT(RAWC8[[#This Row],[Maternal Pheno Tag]],7)</f>
        <v>0</v>
      </c>
    </row>
    <row r="379" spans="1:8" x14ac:dyDescent="0.25">
      <c r="A379">
        <v>3</v>
      </c>
      <c r="B379" t="s">
        <v>504</v>
      </c>
      <c r="D379">
        <v>21</v>
      </c>
      <c r="E379" t="str">
        <f>CONCATENATE(RAWC8[[#This Row],[Table Letter]],RAWC8[[#This Row],[Table '#]])</f>
        <v>BL3</v>
      </c>
      <c r="F379" t="str">
        <f>IF(ISEVEN(ROW(RAWC8[[#This Row],[Barcodes]])),C379,"")</f>
        <v/>
      </c>
      <c r="G379" t="str">
        <f t="shared" si="5"/>
        <v/>
      </c>
      <c r="H379" t="str">
        <f>LEFT(RAWC8[[#This Row],[Maternal Pheno Tag]],7)</f>
        <v/>
      </c>
    </row>
    <row r="380" spans="1:8" x14ac:dyDescent="0.25">
      <c r="A380">
        <v>3</v>
      </c>
      <c r="B380" t="s">
        <v>504</v>
      </c>
      <c r="D380">
        <v>22</v>
      </c>
      <c r="E380" t="str">
        <f>CONCATENATE(RAWC8[[#This Row],[Table Letter]],RAWC8[[#This Row],[Table '#]])</f>
        <v>BL3</v>
      </c>
      <c r="F380">
        <f>IF(ISEVEN(ROW(RAWC8[[#This Row],[Barcodes]])),C380,"")</f>
        <v>0</v>
      </c>
      <c r="G380">
        <f t="shared" si="5"/>
        <v>0</v>
      </c>
      <c r="H380" t="str">
        <f>LEFT(RAWC8[[#This Row],[Maternal Pheno Tag]],7)</f>
        <v>0</v>
      </c>
    </row>
    <row r="381" spans="1:8" x14ac:dyDescent="0.25">
      <c r="A381">
        <v>3</v>
      </c>
      <c r="B381" t="s">
        <v>504</v>
      </c>
      <c r="D381">
        <v>22</v>
      </c>
      <c r="E381" t="str">
        <f>CONCATENATE(RAWC8[[#This Row],[Table Letter]],RAWC8[[#This Row],[Table '#]])</f>
        <v>BL3</v>
      </c>
      <c r="F381" t="str">
        <f>IF(ISEVEN(ROW(RAWC8[[#This Row],[Barcodes]])),C381,"")</f>
        <v/>
      </c>
      <c r="G381" t="str">
        <f t="shared" si="5"/>
        <v/>
      </c>
      <c r="H381" t="str">
        <f>LEFT(RAWC8[[#This Row],[Maternal Pheno Tag]],7)</f>
        <v/>
      </c>
    </row>
    <row r="382" spans="1:8" x14ac:dyDescent="0.25">
      <c r="A382">
        <v>3</v>
      </c>
      <c r="B382" t="s">
        <v>504</v>
      </c>
      <c r="D382">
        <v>23</v>
      </c>
      <c r="E382" t="str">
        <f>CONCATENATE(RAWC8[[#This Row],[Table Letter]],RAWC8[[#This Row],[Table '#]])</f>
        <v>BL3</v>
      </c>
      <c r="F382">
        <f>IF(ISEVEN(ROW(RAWC8[[#This Row],[Barcodes]])),C382,"")</f>
        <v>0</v>
      </c>
      <c r="G382">
        <f t="shared" si="5"/>
        <v>0</v>
      </c>
      <c r="H382" t="str">
        <f>LEFT(RAWC8[[#This Row],[Maternal Pheno Tag]],7)</f>
        <v>0</v>
      </c>
    </row>
    <row r="383" spans="1:8" x14ac:dyDescent="0.25">
      <c r="A383">
        <v>3</v>
      </c>
      <c r="B383" t="s">
        <v>504</v>
      </c>
      <c r="D383">
        <v>23</v>
      </c>
      <c r="E383" t="str">
        <f>CONCATENATE(RAWC8[[#This Row],[Table Letter]],RAWC8[[#This Row],[Table '#]])</f>
        <v>BL3</v>
      </c>
      <c r="F383" t="str">
        <f>IF(ISEVEN(ROW(RAWC8[[#This Row],[Barcodes]])),C383,"")</f>
        <v/>
      </c>
      <c r="G383" t="str">
        <f t="shared" si="5"/>
        <v/>
      </c>
      <c r="H383" t="str">
        <f>LEFT(RAWC8[[#This Row],[Maternal Pheno Tag]],7)</f>
        <v/>
      </c>
    </row>
    <row r="384" spans="1:8" x14ac:dyDescent="0.25">
      <c r="A384">
        <v>3</v>
      </c>
      <c r="B384" t="s">
        <v>504</v>
      </c>
      <c r="D384">
        <v>24</v>
      </c>
      <c r="E384" t="str">
        <f>CONCATENATE(RAWC8[[#This Row],[Table Letter]],RAWC8[[#This Row],[Table '#]])</f>
        <v>BL3</v>
      </c>
      <c r="F384">
        <f>IF(ISEVEN(ROW(RAWC8[[#This Row],[Barcodes]])),C384,"")</f>
        <v>0</v>
      </c>
      <c r="G384">
        <f t="shared" si="5"/>
        <v>0</v>
      </c>
      <c r="H384" t="str">
        <f>LEFT(RAWC8[[#This Row],[Maternal Pheno Tag]],7)</f>
        <v>0</v>
      </c>
    </row>
    <row r="385" spans="1:8" x14ac:dyDescent="0.25">
      <c r="A385">
        <v>3</v>
      </c>
      <c r="B385" t="s">
        <v>504</v>
      </c>
      <c r="D385">
        <v>24</v>
      </c>
      <c r="E385" t="str">
        <f>CONCATENATE(RAWC8[[#This Row],[Table Letter]],RAWC8[[#This Row],[Table '#]])</f>
        <v>BL3</v>
      </c>
      <c r="F385" t="str">
        <f>IF(ISEVEN(ROW(RAWC8[[#This Row],[Barcodes]])),C385,"")</f>
        <v/>
      </c>
      <c r="G385" t="str">
        <f t="shared" si="5"/>
        <v/>
      </c>
      <c r="H385" t="str">
        <f>LEFT(RAWC8[[#This Row],[Maternal Pheno Tag]],7)</f>
        <v/>
      </c>
    </row>
    <row r="386" spans="1:8" x14ac:dyDescent="0.25">
      <c r="A386">
        <v>4</v>
      </c>
      <c r="B386" t="s">
        <v>504</v>
      </c>
      <c r="D386">
        <v>1</v>
      </c>
      <c r="E386" t="str">
        <f>CONCATENATE(RAWC8[[#This Row],[Table Letter]],RAWC8[[#This Row],[Table '#]])</f>
        <v>BL4</v>
      </c>
      <c r="F386">
        <f>IF(ISEVEN(ROW(RAWC8[[#This Row],[Barcodes]])),C386,"")</f>
        <v>0</v>
      </c>
      <c r="G386">
        <f t="shared" ref="G386:G449" si="6">IF(ISODD(ROW(C387)),C387,"")</f>
        <v>0</v>
      </c>
      <c r="H386" t="str">
        <f>LEFT(RAWC8[[#This Row],[Maternal Pheno Tag]],7)</f>
        <v>0</v>
      </c>
    </row>
    <row r="387" spans="1:8" x14ac:dyDescent="0.25">
      <c r="A387">
        <v>4</v>
      </c>
      <c r="B387" t="s">
        <v>504</v>
      </c>
      <c r="D387">
        <v>1</v>
      </c>
      <c r="E387" t="str">
        <f>CONCATENATE(RAWC8[[#This Row],[Table Letter]],RAWC8[[#This Row],[Table '#]])</f>
        <v>BL4</v>
      </c>
      <c r="F387" t="str">
        <f>IF(ISEVEN(ROW(RAWC8[[#This Row],[Barcodes]])),C387,"")</f>
        <v/>
      </c>
      <c r="G387" t="str">
        <f t="shared" si="6"/>
        <v/>
      </c>
      <c r="H387" t="str">
        <f>LEFT(RAWC8[[#This Row],[Maternal Pheno Tag]],7)</f>
        <v/>
      </c>
    </row>
    <row r="388" spans="1:8" x14ac:dyDescent="0.25">
      <c r="A388">
        <v>4</v>
      </c>
      <c r="B388" t="s">
        <v>504</v>
      </c>
      <c r="D388">
        <v>2</v>
      </c>
      <c r="E388" t="str">
        <f>CONCATENATE(RAWC8[[#This Row],[Table Letter]],RAWC8[[#This Row],[Table '#]])</f>
        <v>BL4</v>
      </c>
      <c r="F388">
        <f>IF(ISEVEN(ROW(RAWC8[[#This Row],[Barcodes]])),C388,"")</f>
        <v>0</v>
      </c>
      <c r="G388">
        <f t="shared" si="6"/>
        <v>0</v>
      </c>
      <c r="H388" t="str">
        <f>LEFT(RAWC8[[#This Row],[Maternal Pheno Tag]],7)</f>
        <v>0</v>
      </c>
    </row>
    <row r="389" spans="1:8" x14ac:dyDescent="0.25">
      <c r="A389">
        <v>4</v>
      </c>
      <c r="B389" t="s">
        <v>504</v>
      </c>
      <c r="D389">
        <v>2</v>
      </c>
      <c r="E389" t="str">
        <f>CONCATENATE(RAWC8[[#This Row],[Table Letter]],RAWC8[[#This Row],[Table '#]])</f>
        <v>BL4</v>
      </c>
      <c r="F389" t="str">
        <f>IF(ISEVEN(ROW(RAWC8[[#This Row],[Barcodes]])),C389,"")</f>
        <v/>
      </c>
      <c r="G389" t="str">
        <f t="shared" si="6"/>
        <v/>
      </c>
      <c r="H389" t="str">
        <f>LEFT(RAWC8[[#This Row],[Maternal Pheno Tag]],7)</f>
        <v/>
      </c>
    </row>
    <row r="390" spans="1:8" x14ac:dyDescent="0.25">
      <c r="A390">
        <v>4</v>
      </c>
      <c r="B390" t="s">
        <v>504</v>
      </c>
      <c r="D390">
        <v>3</v>
      </c>
      <c r="E390" t="str">
        <f>CONCATENATE(RAWC8[[#This Row],[Table Letter]],RAWC8[[#This Row],[Table '#]])</f>
        <v>BL4</v>
      </c>
      <c r="F390">
        <f>IF(ISEVEN(ROW(RAWC8[[#This Row],[Barcodes]])),C390,"")</f>
        <v>0</v>
      </c>
      <c r="G390">
        <f t="shared" si="6"/>
        <v>0</v>
      </c>
      <c r="H390" t="str">
        <f>LEFT(RAWC8[[#This Row],[Maternal Pheno Tag]],7)</f>
        <v>0</v>
      </c>
    </row>
    <row r="391" spans="1:8" x14ac:dyDescent="0.25">
      <c r="A391">
        <v>4</v>
      </c>
      <c r="B391" t="s">
        <v>504</v>
      </c>
      <c r="D391">
        <v>3</v>
      </c>
      <c r="E391" t="str">
        <f>CONCATENATE(RAWC8[[#This Row],[Table Letter]],RAWC8[[#This Row],[Table '#]])</f>
        <v>BL4</v>
      </c>
      <c r="F391" t="str">
        <f>IF(ISEVEN(ROW(RAWC8[[#This Row],[Barcodes]])),C391,"")</f>
        <v/>
      </c>
      <c r="G391" t="str">
        <f t="shared" si="6"/>
        <v/>
      </c>
      <c r="H391" t="str">
        <f>LEFT(RAWC8[[#This Row],[Maternal Pheno Tag]],7)</f>
        <v/>
      </c>
    </row>
    <row r="392" spans="1:8" x14ac:dyDescent="0.25">
      <c r="A392">
        <v>4</v>
      </c>
      <c r="B392" t="s">
        <v>504</v>
      </c>
      <c r="D392">
        <v>4</v>
      </c>
      <c r="E392" t="str">
        <f>CONCATENATE(RAWC8[[#This Row],[Table Letter]],RAWC8[[#This Row],[Table '#]])</f>
        <v>BL4</v>
      </c>
      <c r="F392">
        <f>IF(ISEVEN(ROW(RAWC8[[#This Row],[Barcodes]])),C392,"")</f>
        <v>0</v>
      </c>
      <c r="G392">
        <f t="shared" si="6"/>
        <v>0</v>
      </c>
      <c r="H392" t="str">
        <f>LEFT(RAWC8[[#This Row],[Maternal Pheno Tag]],7)</f>
        <v>0</v>
      </c>
    </row>
    <row r="393" spans="1:8" x14ac:dyDescent="0.25">
      <c r="A393">
        <v>4</v>
      </c>
      <c r="B393" t="s">
        <v>504</v>
      </c>
      <c r="D393">
        <v>4</v>
      </c>
      <c r="E393" t="str">
        <f>CONCATENATE(RAWC8[[#This Row],[Table Letter]],RAWC8[[#This Row],[Table '#]])</f>
        <v>BL4</v>
      </c>
      <c r="F393" t="str">
        <f>IF(ISEVEN(ROW(RAWC8[[#This Row],[Barcodes]])),C393,"")</f>
        <v/>
      </c>
      <c r="G393" t="str">
        <f t="shared" si="6"/>
        <v/>
      </c>
      <c r="H393" t="str">
        <f>LEFT(RAWC8[[#This Row],[Maternal Pheno Tag]],7)</f>
        <v/>
      </c>
    </row>
    <row r="394" spans="1:8" x14ac:dyDescent="0.25">
      <c r="A394">
        <v>4</v>
      </c>
      <c r="B394" t="s">
        <v>504</v>
      </c>
      <c r="D394">
        <v>5</v>
      </c>
      <c r="E394" t="str">
        <f>CONCATENATE(RAWC8[[#This Row],[Table Letter]],RAWC8[[#This Row],[Table '#]])</f>
        <v>BL4</v>
      </c>
      <c r="F394">
        <f>IF(ISEVEN(ROW(RAWC8[[#This Row],[Barcodes]])),C394,"")</f>
        <v>0</v>
      </c>
      <c r="G394">
        <f t="shared" si="6"/>
        <v>0</v>
      </c>
      <c r="H394" t="str">
        <f>LEFT(RAWC8[[#This Row],[Maternal Pheno Tag]],7)</f>
        <v>0</v>
      </c>
    </row>
    <row r="395" spans="1:8" x14ac:dyDescent="0.25">
      <c r="A395">
        <v>4</v>
      </c>
      <c r="B395" t="s">
        <v>504</v>
      </c>
      <c r="D395">
        <v>5</v>
      </c>
      <c r="E395" t="str">
        <f>CONCATENATE(RAWC8[[#This Row],[Table Letter]],RAWC8[[#This Row],[Table '#]])</f>
        <v>BL4</v>
      </c>
      <c r="F395" t="str">
        <f>IF(ISEVEN(ROW(RAWC8[[#This Row],[Barcodes]])),C395,"")</f>
        <v/>
      </c>
      <c r="G395" t="str">
        <f t="shared" si="6"/>
        <v/>
      </c>
      <c r="H395" t="str">
        <f>LEFT(RAWC8[[#This Row],[Maternal Pheno Tag]],7)</f>
        <v/>
      </c>
    </row>
    <row r="396" spans="1:8" x14ac:dyDescent="0.25">
      <c r="A396">
        <v>4</v>
      </c>
      <c r="B396" t="s">
        <v>504</v>
      </c>
      <c r="D396">
        <v>6</v>
      </c>
      <c r="E396" t="str">
        <f>CONCATENATE(RAWC8[[#This Row],[Table Letter]],RAWC8[[#This Row],[Table '#]])</f>
        <v>BL4</v>
      </c>
      <c r="F396">
        <f>IF(ISEVEN(ROW(RAWC8[[#This Row],[Barcodes]])),C396,"")</f>
        <v>0</v>
      </c>
      <c r="G396">
        <f t="shared" si="6"/>
        <v>0</v>
      </c>
      <c r="H396" t="str">
        <f>LEFT(RAWC8[[#This Row],[Maternal Pheno Tag]],7)</f>
        <v>0</v>
      </c>
    </row>
    <row r="397" spans="1:8" x14ac:dyDescent="0.25">
      <c r="A397">
        <v>4</v>
      </c>
      <c r="B397" t="s">
        <v>504</v>
      </c>
      <c r="D397">
        <v>6</v>
      </c>
      <c r="E397" t="str">
        <f>CONCATENATE(RAWC8[[#This Row],[Table Letter]],RAWC8[[#This Row],[Table '#]])</f>
        <v>BL4</v>
      </c>
      <c r="F397" t="str">
        <f>IF(ISEVEN(ROW(RAWC8[[#This Row],[Barcodes]])),C397,"")</f>
        <v/>
      </c>
      <c r="G397" t="str">
        <f t="shared" si="6"/>
        <v/>
      </c>
      <c r="H397" t="str">
        <f>LEFT(RAWC8[[#This Row],[Maternal Pheno Tag]],7)</f>
        <v/>
      </c>
    </row>
    <row r="398" spans="1:8" x14ac:dyDescent="0.25">
      <c r="A398">
        <v>4</v>
      </c>
      <c r="B398" t="s">
        <v>504</v>
      </c>
      <c r="D398">
        <v>7</v>
      </c>
      <c r="E398" t="str">
        <f>CONCATENATE(RAWC8[[#This Row],[Table Letter]],RAWC8[[#This Row],[Table '#]])</f>
        <v>BL4</v>
      </c>
      <c r="F398">
        <f>IF(ISEVEN(ROW(RAWC8[[#This Row],[Barcodes]])),C398,"")</f>
        <v>0</v>
      </c>
      <c r="G398">
        <f t="shared" si="6"/>
        <v>0</v>
      </c>
      <c r="H398" t="str">
        <f>LEFT(RAWC8[[#This Row],[Maternal Pheno Tag]],7)</f>
        <v>0</v>
      </c>
    </row>
    <row r="399" spans="1:8" x14ac:dyDescent="0.25">
      <c r="A399">
        <v>4</v>
      </c>
      <c r="B399" t="s">
        <v>504</v>
      </c>
      <c r="D399">
        <v>7</v>
      </c>
      <c r="E399" t="str">
        <f>CONCATENATE(RAWC8[[#This Row],[Table Letter]],RAWC8[[#This Row],[Table '#]])</f>
        <v>BL4</v>
      </c>
      <c r="F399" t="str">
        <f>IF(ISEVEN(ROW(RAWC8[[#This Row],[Barcodes]])),C399,"")</f>
        <v/>
      </c>
      <c r="G399" t="str">
        <f t="shared" si="6"/>
        <v/>
      </c>
      <c r="H399" t="str">
        <f>LEFT(RAWC8[[#This Row],[Maternal Pheno Tag]],7)</f>
        <v/>
      </c>
    </row>
    <row r="400" spans="1:8" x14ac:dyDescent="0.25">
      <c r="A400">
        <v>4</v>
      </c>
      <c r="B400" t="s">
        <v>504</v>
      </c>
      <c r="D400">
        <v>8</v>
      </c>
      <c r="E400" t="str">
        <f>CONCATENATE(RAWC8[[#This Row],[Table Letter]],RAWC8[[#This Row],[Table '#]])</f>
        <v>BL4</v>
      </c>
      <c r="F400">
        <f>IF(ISEVEN(ROW(RAWC8[[#This Row],[Barcodes]])),C400,"")</f>
        <v>0</v>
      </c>
      <c r="G400">
        <f t="shared" si="6"/>
        <v>0</v>
      </c>
      <c r="H400" t="str">
        <f>LEFT(RAWC8[[#This Row],[Maternal Pheno Tag]],7)</f>
        <v>0</v>
      </c>
    </row>
    <row r="401" spans="1:8" x14ac:dyDescent="0.25">
      <c r="A401">
        <v>4</v>
      </c>
      <c r="B401" t="s">
        <v>504</v>
      </c>
      <c r="D401">
        <v>8</v>
      </c>
      <c r="E401" t="str">
        <f>CONCATENATE(RAWC8[[#This Row],[Table Letter]],RAWC8[[#This Row],[Table '#]])</f>
        <v>BL4</v>
      </c>
      <c r="F401" t="str">
        <f>IF(ISEVEN(ROW(RAWC8[[#This Row],[Barcodes]])),C401,"")</f>
        <v/>
      </c>
      <c r="G401" t="str">
        <f t="shared" si="6"/>
        <v/>
      </c>
      <c r="H401" t="str">
        <f>LEFT(RAWC8[[#This Row],[Maternal Pheno Tag]],7)</f>
        <v/>
      </c>
    </row>
    <row r="402" spans="1:8" x14ac:dyDescent="0.25">
      <c r="A402">
        <v>4</v>
      </c>
      <c r="B402" t="s">
        <v>504</v>
      </c>
      <c r="D402">
        <v>9</v>
      </c>
      <c r="E402" t="str">
        <f>CONCATENATE(RAWC8[[#This Row],[Table Letter]],RAWC8[[#This Row],[Table '#]])</f>
        <v>BL4</v>
      </c>
      <c r="F402">
        <f>IF(ISEVEN(ROW(RAWC8[[#This Row],[Barcodes]])),C402,"")</f>
        <v>0</v>
      </c>
      <c r="G402">
        <f t="shared" si="6"/>
        <v>0</v>
      </c>
      <c r="H402" t="str">
        <f>LEFT(RAWC8[[#This Row],[Maternal Pheno Tag]],7)</f>
        <v>0</v>
      </c>
    </row>
    <row r="403" spans="1:8" x14ac:dyDescent="0.25">
      <c r="A403">
        <v>4</v>
      </c>
      <c r="B403" t="s">
        <v>504</v>
      </c>
      <c r="D403">
        <v>9</v>
      </c>
      <c r="E403" t="str">
        <f>CONCATENATE(RAWC8[[#This Row],[Table Letter]],RAWC8[[#This Row],[Table '#]])</f>
        <v>BL4</v>
      </c>
      <c r="F403" t="str">
        <f>IF(ISEVEN(ROW(RAWC8[[#This Row],[Barcodes]])),C403,"")</f>
        <v/>
      </c>
      <c r="G403" t="str">
        <f t="shared" si="6"/>
        <v/>
      </c>
      <c r="H403" t="str">
        <f>LEFT(RAWC8[[#This Row],[Maternal Pheno Tag]],7)</f>
        <v/>
      </c>
    </row>
    <row r="404" spans="1:8" x14ac:dyDescent="0.25">
      <c r="A404">
        <v>4</v>
      </c>
      <c r="B404" t="s">
        <v>504</v>
      </c>
      <c r="D404">
        <v>10</v>
      </c>
      <c r="E404" t="str">
        <f>CONCATENATE(RAWC8[[#This Row],[Table Letter]],RAWC8[[#This Row],[Table '#]])</f>
        <v>BL4</v>
      </c>
      <c r="F404">
        <f>IF(ISEVEN(ROW(RAWC8[[#This Row],[Barcodes]])),C404,"")</f>
        <v>0</v>
      </c>
      <c r="G404">
        <f t="shared" si="6"/>
        <v>0</v>
      </c>
      <c r="H404" t="str">
        <f>LEFT(RAWC8[[#This Row],[Maternal Pheno Tag]],7)</f>
        <v>0</v>
      </c>
    </row>
    <row r="405" spans="1:8" x14ac:dyDescent="0.25">
      <c r="A405">
        <v>4</v>
      </c>
      <c r="B405" t="s">
        <v>504</v>
      </c>
      <c r="D405">
        <v>10</v>
      </c>
      <c r="E405" t="str">
        <f>CONCATENATE(RAWC8[[#This Row],[Table Letter]],RAWC8[[#This Row],[Table '#]])</f>
        <v>BL4</v>
      </c>
      <c r="F405" t="str">
        <f>IF(ISEVEN(ROW(RAWC8[[#This Row],[Barcodes]])),C405,"")</f>
        <v/>
      </c>
      <c r="G405" t="str">
        <f t="shared" si="6"/>
        <v/>
      </c>
      <c r="H405" t="str">
        <f>LEFT(RAWC8[[#This Row],[Maternal Pheno Tag]],7)</f>
        <v/>
      </c>
    </row>
    <row r="406" spans="1:8" x14ac:dyDescent="0.25">
      <c r="A406">
        <v>4</v>
      </c>
      <c r="B406" t="s">
        <v>504</v>
      </c>
      <c r="D406">
        <v>11</v>
      </c>
      <c r="E406" t="str">
        <f>CONCATENATE(RAWC8[[#This Row],[Table Letter]],RAWC8[[#This Row],[Table '#]])</f>
        <v>BL4</v>
      </c>
      <c r="F406">
        <f>IF(ISEVEN(ROW(RAWC8[[#This Row],[Barcodes]])),C406,"")</f>
        <v>0</v>
      </c>
      <c r="G406">
        <f t="shared" si="6"/>
        <v>0</v>
      </c>
      <c r="H406" t="str">
        <f>LEFT(RAWC8[[#This Row],[Maternal Pheno Tag]],7)</f>
        <v>0</v>
      </c>
    </row>
    <row r="407" spans="1:8" x14ac:dyDescent="0.25">
      <c r="A407">
        <v>4</v>
      </c>
      <c r="B407" t="s">
        <v>504</v>
      </c>
      <c r="D407">
        <v>11</v>
      </c>
      <c r="E407" t="str">
        <f>CONCATENATE(RAWC8[[#This Row],[Table Letter]],RAWC8[[#This Row],[Table '#]])</f>
        <v>BL4</v>
      </c>
      <c r="F407" t="str">
        <f>IF(ISEVEN(ROW(RAWC8[[#This Row],[Barcodes]])),C407,"")</f>
        <v/>
      </c>
      <c r="G407" t="str">
        <f t="shared" si="6"/>
        <v/>
      </c>
      <c r="H407" t="str">
        <f>LEFT(RAWC8[[#This Row],[Maternal Pheno Tag]],7)</f>
        <v/>
      </c>
    </row>
    <row r="408" spans="1:8" x14ac:dyDescent="0.25">
      <c r="A408">
        <v>4</v>
      </c>
      <c r="B408" t="s">
        <v>504</v>
      </c>
      <c r="D408">
        <v>12</v>
      </c>
      <c r="E408" t="str">
        <f>CONCATENATE(RAWC8[[#This Row],[Table Letter]],RAWC8[[#This Row],[Table '#]])</f>
        <v>BL4</v>
      </c>
      <c r="F408">
        <f>IF(ISEVEN(ROW(RAWC8[[#This Row],[Barcodes]])),C408,"")</f>
        <v>0</v>
      </c>
      <c r="G408">
        <f t="shared" si="6"/>
        <v>0</v>
      </c>
      <c r="H408" t="str">
        <f>LEFT(RAWC8[[#This Row],[Maternal Pheno Tag]],7)</f>
        <v>0</v>
      </c>
    </row>
    <row r="409" spans="1:8" x14ac:dyDescent="0.25">
      <c r="A409">
        <v>4</v>
      </c>
      <c r="B409" t="s">
        <v>504</v>
      </c>
      <c r="D409">
        <v>12</v>
      </c>
      <c r="E409" t="str">
        <f>CONCATENATE(RAWC8[[#This Row],[Table Letter]],RAWC8[[#This Row],[Table '#]])</f>
        <v>BL4</v>
      </c>
      <c r="F409" t="str">
        <f>IF(ISEVEN(ROW(RAWC8[[#This Row],[Barcodes]])),C409,"")</f>
        <v/>
      </c>
      <c r="G409" t="str">
        <f t="shared" si="6"/>
        <v/>
      </c>
      <c r="H409" t="str">
        <f>LEFT(RAWC8[[#This Row],[Maternal Pheno Tag]],7)</f>
        <v/>
      </c>
    </row>
    <row r="410" spans="1:8" x14ac:dyDescent="0.25">
      <c r="A410">
        <v>4</v>
      </c>
      <c r="B410" t="s">
        <v>504</v>
      </c>
      <c r="D410">
        <v>13</v>
      </c>
      <c r="E410" t="str">
        <f>CONCATENATE(RAWC8[[#This Row],[Table Letter]],RAWC8[[#This Row],[Table '#]])</f>
        <v>BL4</v>
      </c>
      <c r="F410">
        <f>IF(ISEVEN(ROW(RAWC8[[#This Row],[Barcodes]])),C410,"")</f>
        <v>0</v>
      </c>
      <c r="G410">
        <f t="shared" si="6"/>
        <v>0</v>
      </c>
      <c r="H410" t="str">
        <f>LEFT(RAWC8[[#This Row],[Maternal Pheno Tag]],7)</f>
        <v>0</v>
      </c>
    </row>
    <row r="411" spans="1:8" x14ac:dyDescent="0.25">
      <c r="A411">
        <v>4</v>
      </c>
      <c r="B411" t="s">
        <v>504</v>
      </c>
      <c r="D411">
        <v>13</v>
      </c>
      <c r="E411" t="str">
        <f>CONCATENATE(RAWC8[[#This Row],[Table Letter]],RAWC8[[#This Row],[Table '#]])</f>
        <v>BL4</v>
      </c>
      <c r="F411" t="str">
        <f>IF(ISEVEN(ROW(RAWC8[[#This Row],[Barcodes]])),C411,"")</f>
        <v/>
      </c>
      <c r="G411" t="str">
        <f t="shared" si="6"/>
        <v/>
      </c>
      <c r="H411" t="str">
        <f>LEFT(RAWC8[[#This Row],[Maternal Pheno Tag]],7)</f>
        <v/>
      </c>
    </row>
    <row r="412" spans="1:8" x14ac:dyDescent="0.25">
      <c r="A412">
        <v>4</v>
      </c>
      <c r="B412" t="s">
        <v>504</v>
      </c>
      <c r="D412">
        <v>14</v>
      </c>
      <c r="E412" t="str">
        <f>CONCATENATE(RAWC8[[#This Row],[Table Letter]],RAWC8[[#This Row],[Table '#]])</f>
        <v>BL4</v>
      </c>
      <c r="F412">
        <f>IF(ISEVEN(ROW(RAWC8[[#This Row],[Barcodes]])),C412,"")</f>
        <v>0</v>
      </c>
      <c r="G412">
        <f t="shared" si="6"/>
        <v>0</v>
      </c>
      <c r="H412" t="str">
        <f>LEFT(RAWC8[[#This Row],[Maternal Pheno Tag]],7)</f>
        <v>0</v>
      </c>
    </row>
    <row r="413" spans="1:8" x14ac:dyDescent="0.25">
      <c r="A413">
        <v>4</v>
      </c>
      <c r="B413" t="s">
        <v>504</v>
      </c>
      <c r="D413">
        <v>14</v>
      </c>
      <c r="E413" t="str">
        <f>CONCATENATE(RAWC8[[#This Row],[Table Letter]],RAWC8[[#This Row],[Table '#]])</f>
        <v>BL4</v>
      </c>
      <c r="F413" t="str">
        <f>IF(ISEVEN(ROW(RAWC8[[#This Row],[Barcodes]])),C413,"")</f>
        <v/>
      </c>
      <c r="G413" t="str">
        <f t="shared" si="6"/>
        <v/>
      </c>
      <c r="H413" t="str">
        <f>LEFT(RAWC8[[#This Row],[Maternal Pheno Tag]],7)</f>
        <v/>
      </c>
    </row>
    <row r="414" spans="1:8" x14ac:dyDescent="0.25">
      <c r="A414">
        <v>4</v>
      </c>
      <c r="B414" t="s">
        <v>504</v>
      </c>
      <c r="D414">
        <v>15</v>
      </c>
      <c r="E414" t="str">
        <f>CONCATENATE(RAWC8[[#This Row],[Table Letter]],RAWC8[[#This Row],[Table '#]])</f>
        <v>BL4</v>
      </c>
      <c r="F414">
        <f>IF(ISEVEN(ROW(RAWC8[[#This Row],[Barcodes]])),C414,"")</f>
        <v>0</v>
      </c>
      <c r="G414">
        <f t="shared" si="6"/>
        <v>0</v>
      </c>
      <c r="H414" t="str">
        <f>LEFT(RAWC8[[#This Row],[Maternal Pheno Tag]],7)</f>
        <v>0</v>
      </c>
    </row>
    <row r="415" spans="1:8" x14ac:dyDescent="0.25">
      <c r="A415">
        <v>4</v>
      </c>
      <c r="B415" t="s">
        <v>504</v>
      </c>
      <c r="D415">
        <v>15</v>
      </c>
      <c r="E415" t="str">
        <f>CONCATENATE(RAWC8[[#This Row],[Table Letter]],RAWC8[[#This Row],[Table '#]])</f>
        <v>BL4</v>
      </c>
      <c r="F415" t="str">
        <f>IF(ISEVEN(ROW(RAWC8[[#This Row],[Barcodes]])),C415,"")</f>
        <v/>
      </c>
      <c r="G415" t="str">
        <f t="shared" si="6"/>
        <v/>
      </c>
      <c r="H415" t="str">
        <f>LEFT(RAWC8[[#This Row],[Maternal Pheno Tag]],7)</f>
        <v/>
      </c>
    </row>
    <row r="416" spans="1:8" x14ac:dyDescent="0.25">
      <c r="A416">
        <v>4</v>
      </c>
      <c r="B416" t="s">
        <v>504</v>
      </c>
      <c r="D416">
        <v>16</v>
      </c>
      <c r="E416" t="str">
        <f>CONCATENATE(RAWC8[[#This Row],[Table Letter]],RAWC8[[#This Row],[Table '#]])</f>
        <v>BL4</v>
      </c>
      <c r="F416">
        <f>IF(ISEVEN(ROW(RAWC8[[#This Row],[Barcodes]])),C416,"")</f>
        <v>0</v>
      </c>
      <c r="G416">
        <f t="shared" si="6"/>
        <v>0</v>
      </c>
      <c r="H416" t="str">
        <f>LEFT(RAWC8[[#This Row],[Maternal Pheno Tag]],7)</f>
        <v>0</v>
      </c>
    </row>
    <row r="417" spans="1:8" x14ac:dyDescent="0.25">
      <c r="A417">
        <v>4</v>
      </c>
      <c r="B417" t="s">
        <v>504</v>
      </c>
      <c r="D417">
        <v>16</v>
      </c>
      <c r="E417" t="str">
        <f>CONCATENATE(RAWC8[[#This Row],[Table Letter]],RAWC8[[#This Row],[Table '#]])</f>
        <v>BL4</v>
      </c>
      <c r="F417" t="str">
        <f>IF(ISEVEN(ROW(RAWC8[[#This Row],[Barcodes]])),C417,"")</f>
        <v/>
      </c>
      <c r="G417" t="str">
        <f t="shared" si="6"/>
        <v/>
      </c>
      <c r="H417" t="str">
        <f>LEFT(RAWC8[[#This Row],[Maternal Pheno Tag]],7)</f>
        <v/>
      </c>
    </row>
    <row r="418" spans="1:8" x14ac:dyDescent="0.25">
      <c r="A418">
        <v>4</v>
      </c>
      <c r="B418" t="s">
        <v>504</v>
      </c>
      <c r="D418">
        <v>17</v>
      </c>
      <c r="E418" t="str">
        <f>CONCATENATE(RAWC8[[#This Row],[Table Letter]],RAWC8[[#This Row],[Table '#]])</f>
        <v>BL4</v>
      </c>
      <c r="F418">
        <f>IF(ISEVEN(ROW(RAWC8[[#This Row],[Barcodes]])),C418,"")</f>
        <v>0</v>
      </c>
      <c r="G418">
        <f t="shared" si="6"/>
        <v>0</v>
      </c>
      <c r="H418" t="str">
        <f>LEFT(RAWC8[[#This Row],[Maternal Pheno Tag]],7)</f>
        <v>0</v>
      </c>
    </row>
    <row r="419" spans="1:8" x14ac:dyDescent="0.25">
      <c r="A419">
        <v>4</v>
      </c>
      <c r="B419" t="s">
        <v>504</v>
      </c>
      <c r="D419">
        <v>17</v>
      </c>
      <c r="E419" t="str">
        <f>CONCATENATE(RAWC8[[#This Row],[Table Letter]],RAWC8[[#This Row],[Table '#]])</f>
        <v>BL4</v>
      </c>
      <c r="F419" t="str">
        <f>IF(ISEVEN(ROW(RAWC8[[#This Row],[Barcodes]])),C419,"")</f>
        <v/>
      </c>
      <c r="G419" t="str">
        <f t="shared" si="6"/>
        <v/>
      </c>
      <c r="H419" t="str">
        <f>LEFT(RAWC8[[#This Row],[Maternal Pheno Tag]],7)</f>
        <v/>
      </c>
    </row>
    <row r="420" spans="1:8" x14ac:dyDescent="0.25">
      <c r="A420">
        <v>4</v>
      </c>
      <c r="B420" t="s">
        <v>504</v>
      </c>
      <c r="D420">
        <v>18</v>
      </c>
      <c r="E420" t="str">
        <f>CONCATENATE(RAWC8[[#This Row],[Table Letter]],RAWC8[[#This Row],[Table '#]])</f>
        <v>BL4</v>
      </c>
      <c r="F420">
        <f>IF(ISEVEN(ROW(RAWC8[[#This Row],[Barcodes]])),C420,"")</f>
        <v>0</v>
      </c>
      <c r="G420">
        <f t="shared" si="6"/>
        <v>0</v>
      </c>
      <c r="H420" t="str">
        <f>LEFT(RAWC8[[#This Row],[Maternal Pheno Tag]],7)</f>
        <v>0</v>
      </c>
    </row>
    <row r="421" spans="1:8" x14ac:dyDescent="0.25">
      <c r="A421">
        <v>4</v>
      </c>
      <c r="B421" t="s">
        <v>504</v>
      </c>
      <c r="D421">
        <v>18</v>
      </c>
      <c r="E421" t="str">
        <f>CONCATENATE(RAWC8[[#This Row],[Table Letter]],RAWC8[[#This Row],[Table '#]])</f>
        <v>BL4</v>
      </c>
      <c r="F421" t="str">
        <f>IF(ISEVEN(ROW(RAWC8[[#This Row],[Barcodes]])),C421,"")</f>
        <v/>
      </c>
      <c r="G421" t="str">
        <f t="shared" si="6"/>
        <v/>
      </c>
      <c r="H421" t="str">
        <f>LEFT(RAWC8[[#This Row],[Maternal Pheno Tag]],7)</f>
        <v/>
      </c>
    </row>
    <row r="422" spans="1:8" x14ac:dyDescent="0.25">
      <c r="A422">
        <v>4</v>
      </c>
      <c r="B422" t="s">
        <v>504</v>
      </c>
      <c r="D422">
        <v>19</v>
      </c>
      <c r="E422" t="str">
        <f>CONCATENATE(RAWC8[[#This Row],[Table Letter]],RAWC8[[#This Row],[Table '#]])</f>
        <v>BL4</v>
      </c>
      <c r="F422">
        <f>IF(ISEVEN(ROW(RAWC8[[#This Row],[Barcodes]])),C422,"")</f>
        <v>0</v>
      </c>
      <c r="G422">
        <f t="shared" si="6"/>
        <v>0</v>
      </c>
      <c r="H422" t="str">
        <f>LEFT(RAWC8[[#This Row],[Maternal Pheno Tag]],7)</f>
        <v>0</v>
      </c>
    </row>
    <row r="423" spans="1:8" x14ac:dyDescent="0.25">
      <c r="A423">
        <v>4</v>
      </c>
      <c r="B423" t="s">
        <v>504</v>
      </c>
      <c r="D423">
        <v>19</v>
      </c>
      <c r="E423" t="str">
        <f>CONCATENATE(RAWC8[[#This Row],[Table Letter]],RAWC8[[#This Row],[Table '#]])</f>
        <v>BL4</v>
      </c>
      <c r="F423" t="str">
        <f>IF(ISEVEN(ROW(RAWC8[[#This Row],[Barcodes]])),C423,"")</f>
        <v/>
      </c>
      <c r="G423" t="str">
        <f t="shared" si="6"/>
        <v/>
      </c>
      <c r="H423" t="str">
        <f>LEFT(RAWC8[[#This Row],[Maternal Pheno Tag]],7)</f>
        <v/>
      </c>
    </row>
    <row r="424" spans="1:8" x14ac:dyDescent="0.25">
      <c r="A424">
        <v>4</v>
      </c>
      <c r="B424" t="s">
        <v>504</v>
      </c>
      <c r="D424">
        <v>20</v>
      </c>
      <c r="E424" t="str">
        <f>CONCATENATE(RAWC8[[#This Row],[Table Letter]],RAWC8[[#This Row],[Table '#]])</f>
        <v>BL4</v>
      </c>
      <c r="F424">
        <f>IF(ISEVEN(ROW(RAWC8[[#This Row],[Barcodes]])),C424,"")</f>
        <v>0</v>
      </c>
      <c r="G424">
        <f t="shared" si="6"/>
        <v>0</v>
      </c>
      <c r="H424" t="str">
        <f>LEFT(RAWC8[[#This Row],[Maternal Pheno Tag]],7)</f>
        <v>0</v>
      </c>
    </row>
    <row r="425" spans="1:8" x14ac:dyDescent="0.25">
      <c r="A425">
        <v>4</v>
      </c>
      <c r="B425" t="s">
        <v>504</v>
      </c>
      <c r="D425">
        <v>20</v>
      </c>
      <c r="E425" t="str">
        <f>CONCATENATE(RAWC8[[#This Row],[Table Letter]],RAWC8[[#This Row],[Table '#]])</f>
        <v>BL4</v>
      </c>
      <c r="F425" t="str">
        <f>IF(ISEVEN(ROW(RAWC8[[#This Row],[Barcodes]])),C425,"")</f>
        <v/>
      </c>
      <c r="G425" t="str">
        <f t="shared" si="6"/>
        <v/>
      </c>
      <c r="H425" t="str">
        <f>LEFT(RAWC8[[#This Row],[Maternal Pheno Tag]],7)</f>
        <v/>
      </c>
    </row>
    <row r="426" spans="1:8" x14ac:dyDescent="0.25">
      <c r="A426">
        <v>4</v>
      </c>
      <c r="B426" t="s">
        <v>504</v>
      </c>
      <c r="D426">
        <v>21</v>
      </c>
      <c r="E426" t="str">
        <f>CONCATENATE(RAWC8[[#This Row],[Table Letter]],RAWC8[[#This Row],[Table '#]])</f>
        <v>BL4</v>
      </c>
      <c r="F426">
        <f>IF(ISEVEN(ROW(RAWC8[[#This Row],[Barcodes]])),C426,"")</f>
        <v>0</v>
      </c>
      <c r="G426">
        <f t="shared" si="6"/>
        <v>0</v>
      </c>
      <c r="H426" t="str">
        <f>LEFT(RAWC8[[#This Row],[Maternal Pheno Tag]],7)</f>
        <v>0</v>
      </c>
    </row>
    <row r="427" spans="1:8" x14ac:dyDescent="0.25">
      <c r="A427">
        <v>4</v>
      </c>
      <c r="B427" t="s">
        <v>504</v>
      </c>
      <c r="D427">
        <v>21</v>
      </c>
      <c r="E427" t="str">
        <f>CONCATENATE(RAWC8[[#This Row],[Table Letter]],RAWC8[[#This Row],[Table '#]])</f>
        <v>BL4</v>
      </c>
      <c r="F427" t="str">
        <f>IF(ISEVEN(ROW(RAWC8[[#This Row],[Barcodes]])),C427,"")</f>
        <v/>
      </c>
      <c r="G427" t="str">
        <f t="shared" si="6"/>
        <v/>
      </c>
      <c r="H427" t="str">
        <f>LEFT(RAWC8[[#This Row],[Maternal Pheno Tag]],7)</f>
        <v/>
      </c>
    </row>
    <row r="428" spans="1:8" x14ac:dyDescent="0.25">
      <c r="A428">
        <v>4</v>
      </c>
      <c r="B428" t="s">
        <v>504</v>
      </c>
      <c r="D428">
        <v>22</v>
      </c>
      <c r="E428" t="str">
        <f>CONCATENATE(RAWC8[[#This Row],[Table Letter]],RAWC8[[#This Row],[Table '#]])</f>
        <v>BL4</v>
      </c>
      <c r="F428">
        <f>IF(ISEVEN(ROW(RAWC8[[#This Row],[Barcodes]])),C428,"")</f>
        <v>0</v>
      </c>
      <c r="G428">
        <f t="shared" si="6"/>
        <v>0</v>
      </c>
      <c r="H428" t="str">
        <f>LEFT(RAWC8[[#This Row],[Maternal Pheno Tag]],7)</f>
        <v>0</v>
      </c>
    </row>
    <row r="429" spans="1:8" x14ac:dyDescent="0.25">
      <c r="A429">
        <v>4</v>
      </c>
      <c r="B429" t="s">
        <v>504</v>
      </c>
      <c r="D429">
        <v>22</v>
      </c>
      <c r="E429" t="str">
        <f>CONCATENATE(RAWC8[[#This Row],[Table Letter]],RAWC8[[#This Row],[Table '#]])</f>
        <v>BL4</v>
      </c>
      <c r="F429" t="str">
        <f>IF(ISEVEN(ROW(RAWC8[[#This Row],[Barcodes]])),C429,"")</f>
        <v/>
      </c>
      <c r="G429" t="str">
        <f t="shared" si="6"/>
        <v/>
      </c>
      <c r="H429" t="str">
        <f>LEFT(RAWC8[[#This Row],[Maternal Pheno Tag]],7)</f>
        <v/>
      </c>
    </row>
    <row r="430" spans="1:8" x14ac:dyDescent="0.25">
      <c r="A430">
        <v>4</v>
      </c>
      <c r="B430" t="s">
        <v>504</v>
      </c>
      <c r="D430">
        <v>23</v>
      </c>
      <c r="E430" t="str">
        <f>CONCATENATE(RAWC8[[#This Row],[Table Letter]],RAWC8[[#This Row],[Table '#]])</f>
        <v>BL4</v>
      </c>
      <c r="F430">
        <f>IF(ISEVEN(ROW(RAWC8[[#This Row],[Barcodes]])),C430,"")</f>
        <v>0</v>
      </c>
      <c r="G430">
        <f t="shared" si="6"/>
        <v>0</v>
      </c>
      <c r="H430" t="str">
        <f>LEFT(RAWC8[[#This Row],[Maternal Pheno Tag]],7)</f>
        <v>0</v>
      </c>
    </row>
    <row r="431" spans="1:8" x14ac:dyDescent="0.25">
      <c r="A431">
        <v>4</v>
      </c>
      <c r="B431" t="s">
        <v>504</v>
      </c>
      <c r="D431">
        <v>23</v>
      </c>
      <c r="E431" t="str">
        <f>CONCATENATE(RAWC8[[#This Row],[Table Letter]],RAWC8[[#This Row],[Table '#]])</f>
        <v>BL4</v>
      </c>
      <c r="F431" t="str">
        <f>IF(ISEVEN(ROW(RAWC8[[#This Row],[Barcodes]])),C431,"")</f>
        <v/>
      </c>
      <c r="G431" t="str">
        <f t="shared" si="6"/>
        <v/>
      </c>
      <c r="H431" t="str">
        <f>LEFT(RAWC8[[#This Row],[Maternal Pheno Tag]],7)</f>
        <v/>
      </c>
    </row>
    <row r="432" spans="1:8" x14ac:dyDescent="0.25">
      <c r="A432">
        <v>4</v>
      </c>
      <c r="B432" t="s">
        <v>504</v>
      </c>
      <c r="D432">
        <v>24</v>
      </c>
      <c r="E432" t="str">
        <f>CONCATENATE(RAWC8[[#This Row],[Table Letter]],RAWC8[[#This Row],[Table '#]])</f>
        <v>BL4</v>
      </c>
      <c r="F432">
        <f>IF(ISEVEN(ROW(RAWC8[[#This Row],[Barcodes]])),C432,"")</f>
        <v>0</v>
      </c>
      <c r="G432">
        <f t="shared" si="6"/>
        <v>0</v>
      </c>
      <c r="H432" t="str">
        <f>LEFT(RAWC8[[#This Row],[Maternal Pheno Tag]],7)</f>
        <v>0</v>
      </c>
    </row>
    <row r="433" spans="1:8" x14ac:dyDescent="0.25">
      <c r="A433">
        <v>4</v>
      </c>
      <c r="B433" t="s">
        <v>504</v>
      </c>
      <c r="D433">
        <v>24</v>
      </c>
      <c r="E433" t="str">
        <f>CONCATENATE(RAWC8[[#This Row],[Table Letter]],RAWC8[[#This Row],[Table '#]])</f>
        <v>BL4</v>
      </c>
      <c r="F433" t="str">
        <f>IF(ISEVEN(ROW(RAWC8[[#This Row],[Barcodes]])),C433,"")</f>
        <v/>
      </c>
      <c r="G433" t="str">
        <f t="shared" si="6"/>
        <v/>
      </c>
      <c r="H433" t="str">
        <f>LEFT(RAWC8[[#This Row],[Maternal Pheno Tag]],7)</f>
        <v/>
      </c>
    </row>
    <row r="434" spans="1:8" x14ac:dyDescent="0.25">
      <c r="A434">
        <v>5</v>
      </c>
      <c r="B434" t="s">
        <v>504</v>
      </c>
      <c r="D434">
        <v>1</v>
      </c>
      <c r="E434" t="str">
        <f>CONCATENATE(RAWC8[[#This Row],[Table Letter]],RAWC8[[#This Row],[Table '#]])</f>
        <v>BL5</v>
      </c>
      <c r="F434">
        <f>IF(ISEVEN(ROW(RAWC8[[#This Row],[Barcodes]])),C434,"")</f>
        <v>0</v>
      </c>
      <c r="G434">
        <f t="shared" si="6"/>
        <v>0</v>
      </c>
      <c r="H434" t="str">
        <f>LEFT(RAWC8[[#This Row],[Maternal Pheno Tag]],7)</f>
        <v>0</v>
      </c>
    </row>
    <row r="435" spans="1:8" x14ac:dyDescent="0.25">
      <c r="A435">
        <v>5</v>
      </c>
      <c r="B435" t="s">
        <v>504</v>
      </c>
      <c r="D435">
        <v>1</v>
      </c>
      <c r="E435" t="str">
        <f>CONCATENATE(RAWC8[[#This Row],[Table Letter]],RAWC8[[#This Row],[Table '#]])</f>
        <v>BL5</v>
      </c>
      <c r="F435" t="str">
        <f>IF(ISEVEN(ROW(RAWC8[[#This Row],[Barcodes]])),C435,"")</f>
        <v/>
      </c>
      <c r="G435" t="str">
        <f t="shared" si="6"/>
        <v/>
      </c>
      <c r="H435" t="str">
        <f>LEFT(RAWC8[[#This Row],[Maternal Pheno Tag]],7)</f>
        <v/>
      </c>
    </row>
    <row r="436" spans="1:8" x14ac:dyDescent="0.25">
      <c r="A436">
        <v>5</v>
      </c>
      <c r="B436" t="s">
        <v>504</v>
      </c>
      <c r="D436">
        <v>2</v>
      </c>
      <c r="E436" t="str">
        <f>CONCATENATE(RAWC8[[#This Row],[Table Letter]],RAWC8[[#This Row],[Table '#]])</f>
        <v>BL5</v>
      </c>
      <c r="F436">
        <f>IF(ISEVEN(ROW(RAWC8[[#This Row],[Barcodes]])),C436,"")</f>
        <v>0</v>
      </c>
      <c r="G436">
        <f t="shared" si="6"/>
        <v>0</v>
      </c>
      <c r="H436" t="str">
        <f>LEFT(RAWC8[[#This Row],[Maternal Pheno Tag]],7)</f>
        <v>0</v>
      </c>
    </row>
    <row r="437" spans="1:8" x14ac:dyDescent="0.25">
      <c r="A437">
        <v>5</v>
      </c>
      <c r="B437" t="s">
        <v>504</v>
      </c>
      <c r="D437">
        <v>2</v>
      </c>
      <c r="E437" t="str">
        <f>CONCATENATE(RAWC8[[#This Row],[Table Letter]],RAWC8[[#This Row],[Table '#]])</f>
        <v>BL5</v>
      </c>
      <c r="F437" t="str">
        <f>IF(ISEVEN(ROW(RAWC8[[#This Row],[Barcodes]])),C437,"")</f>
        <v/>
      </c>
      <c r="G437" t="str">
        <f t="shared" si="6"/>
        <v/>
      </c>
      <c r="H437" t="str">
        <f>LEFT(RAWC8[[#This Row],[Maternal Pheno Tag]],7)</f>
        <v/>
      </c>
    </row>
    <row r="438" spans="1:8" x14ac:dyDescent="0.25">
      <c r="A438">
        <v>5</v>
      </c>
      <c r="B438" t="s">
        <v>504</v>
      </c>
      <c r="D438">
        <v>3</v>
      </c>
      <c r="E438" t="str">
        <f>CONCATENATE(RAWC8[[#This Row],[Table Letter]],RAWC8[[#This Row],[Table '#]])</f>
        <v>BL5</v>
      </c>
      <c r="F438">
        <f>IF(ISEVEN(ROW(RAWC8[[#This Row],[Barcodes]])),C438,"")</f>
        <v>0</v>
      </c>
      <c r="G438">
        <f t="shared" si="6"/>
        <v>0</v>
      </c>
      <c r="H438" t="str">
        <f>LEFT(RAWC8[[#This Row],[Maternal Pheno Tag]],7)</f>
        <v>0</v>
      </c>
    </row>
    <row r="439" spans="1:8" x14ac:dyDescent="0.25">
      <c r="A439">
        <v>5</v>
      </c>
      <c r="B439" t="s">
        <v>504</v>
      </c>
      <c r="D439">
        <v>3</v>
      </c>
      <c r="E439" t="str">
        <f>CONCATENATE(RAWC8[[#This Row],[Table Letter]],RAWC8[[#This Row],[Table '#]])</f>
        <v>BL5</v>
      </c>
      <c r="F439" t="str">
        <f>IF(ISEVEN(ROW(RAWC8[[#This Row],[Barcodes]])),C439,"")</f>
        <v/>
      </c>
      <c r="G439" t="str">
        <f t="shared" si="6"/>
        <v/>
      </c>
      <c r="H439" t="str">
        <f>LEFT(RAWC8[[#This Row],[Maternal Pheno Tag]],7)</f>
        <v/>
      </c>
    </row>
    <row r="440" spans="1:8" x14ac:dyDescent="0.25">
      <c r="A440">
        <v>5</v>
      </c>
      <c r="B440" t="s">
        <v>504</v>
      </c>
      <c r="D440">
        <v>4</v>
      </c>
      <c r="E440" t="str">
        <f>CONCATENATE(RAWC8[[#This Row],[Table Letter]],RAWC8[[#This Row],[Table '#]])</f>
        <v>BL5</v>
      </c>
      <c r="F440">
        <f>IF(ISEVEN(ROW(RAWC8[[#This Row],[Barcodes]])),C440,"")</f>
        <v>0</v>
      </c>
      <c r="G440">
        <f t="shared" si="6"/>
        <v>0</v>
      </c>
      <c r="H440" t="str">
        <f>LEFT(RAWC8[[#This Row],[Maternal Pheno Tag]],7)</f>
        <v>0</v>
      </c>
    </row>
    <row r="441" spans="1:8" x14ac:dyDescent="0.25">
      <c r="A441">
        <v>5</v>
      </c>
      <c r="B441" t="s">
        <v>504</v>
      </c>
      <c r="D441">
        <v>4</v>
      </c>
      <c r="E441" t="str">
        <f>CONCATENATE(RAWC8[[#This Row],[Table Letter]],RAWC8[[#This Row],[Table '#]])</f>
        <v>BL5</v>
      </c>
      <c r="F441" t="str">
        <f>IF(ISEVEN(ROW(RAWC8[[#This Row],[Barcodes]])),C441,"")</f>
        <v/>
      </c>
      <c r="G441" t="str">
        <f t="shared" si="6"/>
        <v/>
      </c>
      <c r="H441" t="str">
        <f>LEFT(RAWC8[[#This Row],[Maternal Pheno Tag]],7)</f>
        <v/>
      </c>
    </row>
    <row r="442" spans="1:8" x14ac:dyDescent="0.25">
      <c r="A442">
        <v>5</v>
      </c>
      <c r="B442" t="s">
        <v>504</v>
      </c>
      <c r="D442">
        <v>5</v>
      </c>
      <c r="E442" t="str">
        <f>CONCATENATE(RAWC8[[#This Row],[Table Letter]],RAWC8[[#This Row],[Table '#]])</f>
        <v>BL5</v>
      </c>
      <c r="F442">
        <f>IF(ISEVEN(ROW(RAWC8[[#This Row],[Barcodes]])),C442,"")</f>
        <v>0</v>
      </c>
      <c r="G442">
        <f t="shared" si="6"/>
        <v>0</v>
      </c>
      <c r="H442" t="str">
        <f>LEFT(RAWC8[[#This Row],[Maternal Pheno Tag]],7)</f>
        <v>0</v>
      </c>
    </row>
    <row r="443" spans="1:8" x14ac:dyDescent="0.25">
      <c r="A443">
        <v>5</v>
      </c>
      <c r="B443" t="s">
        <v>504</v>
      </c>
      <c r="D443">
        <v>5</v>
      </c>
      <c r="E443" t="str">
        <f>CONCATENATE(RAWC8[[#This Row],[Table Letter]],RAWC8[[#This Row],[Table '#]])</f>
        <v>BL5</v>
      </c>
      <c r="F443" t="str">
        <f>IF(ISEVEN(ROW(RAWC8[[#This Row],[Barcodes]])),C443,"")</f>
        <v/>
      </c>
      <c r="G443" t="str">
        <f t="shared" si="6"/>
        <v/>
      </c>
      <c r="H443" t="str">
        <f>LEFT(RAWC8[[#This Row],[Maternal Pheno Tag]],7)</f>
        <v/>
      </c>
    </row>
    <row r="444" spans="1:8" x14ac:dyDescent="0.25">
      <c r="A444">
        <v>5</v>
      </c>
      <c r="B444" t="s">
        <v>504</v>
      </c>
      <c r="D444">
        <v>6</v>
      </c>
      <c r="E444" t="str">
        <f>CONCATENATE(RAWC8[[#This Row],[Table Letter]],RAWC8[[#This Row],[Table '#]])</f>
        <v>BL5</v>
      </c>
      <c r="F444">
        <f>IF(ISEVEN(ROW(RAWC8[[#This Row],[Barcodes]])),C444,"")</f>
        <v>0</v>
      </c>
      <c r="G444">
        <f t="shared" si="6"/>
        <v>0</v>
      </c>
      <c r="H444" t="str">
        <f>LEFT(RAWC8[[#This Row],[Maternal Pheno Tag]],7)</f>
        <v>0</v>
      </c>
    </row>
    <row r="445" spans="1:8" x14ac:dyDescent="0.25">
      <c r="A445">
        <v>5</v>
      </c>
      <c r="B445" t="s">
        <v>504</v>
      </c>
      <c r="D445">
        <v>6</v>
      </c>
      <c r="E445" t="str">
        <f>CONCATENATE(RAWC8[[#This Row],[Table Letter]],RAWC8[[#This Row],[Table '#]])</f>
        <v>BL5</v>
      </c>
      <c r="F445" t="str">
        <f>IF(ISEVEN(ROW(RAWC8[[#This Row],[Barcodes]])),C445,"")</f>
        <v/>
      </c>
      <c r="G445" t="str">
        <f t="shared" si="6"/>
        <v/>
      </c>
      <c r="H445" t="str">
        <f>LEFT(RAWC8[[#This Row],[Maternal Pheno Tag]],7)</f>
        <v/>
      </c>
    </row>
    <row r="446" spans="1:8" x14ac:dyDescent="0.25">
      <c r="A446">
        <v>5</v>
      </c>
      <c r="B446" t="s">
        <v>504</v>
      </c>
      <c r="D446">
        <v>7</v>
      </c>
      <c r="E446" t="str">
        <f>CONCATENATE(RAWC8[[#This Row],[Table Letter]],RAWC8[[#This Row],[Table '#]])</f>
        <v>BL5</v>
      </c>
      <c r="F446">
        <f>IF(ISEVEN(ROW(RAWC8[[#This Row],[Barcodes]])),C446,"")</f>
        <v>0</v>
      </c>
      <c r="G446">
        <f t="shared" si="6"/>
        <v>0</v>
      </c>
      <c r="H446" t="str">
        <f>LEFT(RAWC8[[#This Row],[Maternal Pheno Tag]],7)</f>
        <v>0</v>
      </c>
    </row>
    <row r="447" spans="1:8" x14ac:dyDescent="0.25">
      <c r="A447">
        <v>5</v>
      </c>
      <c r="B447" t="s">
        <v>504</v>
      </c>
      <c r="D447">
        <v>7</v>
      </c>
      <c r="E447" t="str">
        <f>CONCATENATE(RAWC8[[#This Row],[Table Letter]],RAWC8[[#This Row],[Table '#]])</f>
        <v>BL5</v>
      </c>
      <c r="F447" t="str">
        <f>IF(ISEVEN(ROW(RAWC8[[#This Row],[Barcodes]])),C447,"")</f>
        <v/>
      </c>
      <c r="G447" t="str">
        <f t="shared" si="6"/>
        <v/>
      </c>
      <c r="H447" t="str">
        <f>LEFT(RAWC8[[#This Row],[Maternal Pheno Tag]],7)</f>
        <v/>
      </c>
    </row>
    <row r="448" spans="1:8" x14ac:dyDescent="0.25">
      <c r="A448">
        <v>5</v>
      </c>
      <c r="B448" t="s">
        <v>504</v>
      </c>
      <c r="D448">
        <v>8</v>
      </c>
      <c r="E448" t="str">
        <f>CONCATENATE(RAWC8[[#This Row],[Table Letter]],RAWC8[[#This Row],[Table '#]])</f>
        <v>BL5</v>
      </c>
      <c r="F448">
        <f>IF(ISEVEN(ROW(RAWC8[[#This Row],[Barcodes]])),C448,"")</f>
        <v>0</v>
      </c>
      <c r="G448">
        <f t="shared" si="6"/>
        <v>0</v>
      </c>
      <c r="H448" t="str">
        <f>LEFT(RAWC8[[#This Row],[Maternal Pheno Tag]],7)</f>
        <v>0</v>
      </c>
    </row>
    <row r="449" spans="1:8" x14ac:dyDescent="0.25">
      <c r="A449">
        <v>5</v>
      </c>
      <c r="B449" t="s">
        <v>504</v>
      </c>
      <c r="D449">
        <v>8</v>
      </c>
      <c r="E449" t="str">
        <f>CONCATENATE(RAWC8[[#This Row],[Table Letter]],RAWC8[[#This Row],[Table '#]])</f>
        <v>BL5</v>
      </c>
      <c r="F449" t="str">
        <f>IF(ISEVEN(ROW(RAWC8[[#This Row],[Barcodes]])),C449,"")</f>
        <v/>
      </c>
      <c r="G449" t="str">
        <f t="shared" si="6"/>
        <v/>
      </c>
      <c r="H449" t="str">
        <f>LEFT(RAWC8[[#This Row],[Maternal Pheno Tag]],7)</f>
        <v/>
      </c>
    </row>
    <row r="450" spans="1:8" x14ac:dyDescent="0.25">
      <c r="A450">
        <v>5</v>
      </c>
      <c r="B450" t="s">
        <v>504</v>
      </c>
      <c r="D450">
        <v>9</v>
      </c>
      <c r="E450" t="str">
        <f>CONCATENATE(RAWC8[[#This Row],[Table Letter]],RAWC8[[#This Row],[Table '#]])</f>
        <v>BL5</v>
      </c>
      <c r="F450">
        <f>IF(ISEVEN(ROW(RAWC8[[#This Row],[Barcodes]])),C450,"")</f>
        <v>0</v>
      </c>
      <c r="G450">
        <f t="shared" ref="G450:G513" si="7">IF(ISODD(ROW(C451)),C451,"")</f>
        <v>0</v>
      </c>
      <c r="H450" t="str">
        <f>LEFT(RAWC8[[#This Row],[Maternal Pheno Tag]],7)</f>
        <v>0</v>
      </c>
    </row>
    <row r="451" spans="1:8" x14ac:dyDescent="0.25">
      <c r="A451">
        <v>5</v>
      </c>
      <c r="B451" t="s">
        <v>504</v>
      </c>
      <c r="D451">
        <v>9</v>
      </c>
      <c r="E451" t="str">
        <f>CONCATENATE(RAWC8[[#This Row],[Table Letter]],RAWC8[[#This Row],[Table '#]])</f>
        <v>BL5</v>
      </c>
      <c r="F451" t="str">
        <f>IF(ISEVEN(ROW(RAWC8[[#This Row],[Barcodes]])),C451,"")</f>
        <v/>
      </c>
      <c r="G451" t="str">
        <f t="shared" si="7"/>
        <v/>
      </c>
      <c r="H451" t="str">
        <f>LEFT(RAWC8[[#This Row],[Maternal Pheno Tag]],7)</f>
        <v/>
      </c>
    </row>
    <row r="452" spans="1:8" x14ac:dyDescent="0.25">
      <c r="A452">
        <v>5</v>
      </c>
      <c r="B452" t="s">
        <v>504</v>
      </c>
      <c r="D452">
        <v>10</v>
      </c>
      <c r="E452" t="str">
        <f>CONCATENATE(RAWC8[[#This Row],[Table Letter]],RAWC8[[#This Row],[Table '#]])</f>
        <v>BL5</v>
      </c>
      <c r="F452">
        <f>IF(ISEVEN(ROW(RAWC8[[#This Row],[Barcodes]])),C452,"")</f>
        <v>0</v>
      </c>
      <c r="G452">
        <f t="shared" si="7"/>
        <v>0</v>
      </c>
      <c r="H452" t="str">
        <f>LEFT(RAWC8[[#This Row],[Maternal Pheno Tag]],7)</f>
        <v>0</v>
      </c>
    </row>
    <row r="453" spans="1:8" x14ac:dyDescent="0.25">
      <c r="A453">
        <v>5</v>
      </c>
      <c r="B453" t="s">
        <v>504</v>
      </c>
      <c r="D453">
        <v>10</v>
      </c>
      <c r="E453" t="str">
        <f>CONCATENATE(RAWC8[[#This Row],[Table Letter]],RAWC8[[#This Row],[Table '#]])</f>
        <v>BL5</v>
      </c>
      <c r="F453" t="str">
        <f>IF(ISEVEN(ROW(RAWC8[[#This Row],[Barcodes]])),C453,"")</f>
        <v/>
      </c>
      <c r="G453" t="str">
        <f t="shared" si="7"/>
        <v/>
      </c>
      <c r="H453" t="str">
        <f>LEFT(RAWC8[[#This Row],[Maternal Pheno Tag]],7)</f>
        <v/>
      </c>
    </row>
    <row r="454" spans="1:8" x14ac:dyDescent="0.25">
      <c r="A454">
        <v>5</v>
      </c>
      <c r="B454" t="s">
        <v>504</v>
      </c>
      <c r="D454">
        <v>11</v>
      </c>
      <c r="E454" t="str">
        <f>CONCATENATE(RAWC8[[#This Row],[Table Letter]],RAWC8[[#This Row],[Table '#]])</f>
        <v>BL5</v>
      </c>
      <c r="F454">
        <f>IF(ISEVEN(ROW(RAWC8[[#This Row],[Barcodes]])),C454,"")</f>
        <v>0</v>
      </c>
      <c r="G454">
        <f t="shared" si="7"/>
        <v>0</v>
      </c>
      <c r="H454" t="str">
        <f>LEFT(RAWC8[[#This Row],[Maternal Pheno Tag]],7)</f>
        <v>0</v>
      </c>
    </row>
    <row r="455" spans="1:8" x14ac:dyDescent="0.25">
      <c r="A455">
        <v>5</v>
      </c>
      <c r="B455" t="s">
        <v>504</v>
      </c>
      <c r="D455">
        <v>11</v>
      </c>
      <c r="E455" t="str">
        <f>CONCATENATE(RAWC8[[#This Row],[Table Letter]],RAWC8[[#This Row],[Table '#]])</f>
        <v>BL5</v>
      </c>
      <c r="F455" t="str">
        <f>IF(ISEVEN(ROW(RAWC8[[#This Row],[Barcodes]])),C455,"")</f>
        <v/>
      </c>
      <c r="G455" t="str">
        <f t="shared" si="7"/>
        <v/>
      </c>
      <c r="H455" t="str">
        <f>LEFT(RAWC8[[#This Row],[Maternal Pheno Tag]],7)</f>
        <v/>
      </c>
    </row>
    <row r="456" spans="1:8" x14ac:dyDescent="0.25">
      <c r="A456">
        <v>5</v>
      </c>
      <c r="B456" t="s">
        <v>504</v>
      </c>
      <c r="D456">
        <v>12</v>
      </c>
      <c r="E456" t="str">
        <f>CONCATENATE(RAWC8[[#This Row],[Table Letter]],RAWC8[[#This Row],[Table '#]])</f>
        <v>BL5</v>
      </c>
      <c r="F456">
        <f>IF(ISEVEN(ROW(RAWC8[[#This Row],[Barcodes]])),C456,"")</f>
        <v>0</v>
      </c>
      <c r="G456">
        <f t="shared" si="7"/>
        <v>0</v>
      </c>
      <c r="H456" t="str">
        <f>LEFT(RAWC8[[#This Row],[Maternal Pheno Tag]],7)</f>
        <v>0</v>
      </c>
    </row>
    <row r="457" spans="1:8" x14ac:dyDescent="0.25">
      <c r="A457">
        <v>5</v>
      </c>
      <c r="B457" t="s">
        <v>504</v>
      </c>
      <c r="D457">
        <v>12</v>
      </c>
      <c r="E457" t="str">
        <f>CONCATENATE(RAWC8[[#This Row],[Table Letter]],RAWC8[[#This Row],[Table '#]])</f>
        <v>BL5</v>
      </c>
      <c r="F457" t="str">
        <f>IF(ISEVEN(ROW(RAWC8[[#This Row],[Barcodes]])),C457,"")</f>
        <v/>
      </c>
      <c r="G457" t="str">
        <f t="shared" si="7"/>
        <v/>
      </c>
      <c r="H457" t="str">
        <f>LEFT(RAWC8[[#This Row],[Maternal Pheno Tag]],7)</f>
        <v/>
      </c>
    </row>
    <row r="458" spans="1:8" x14ac:dyDescent="0.25">
      <c r="A458">
        <v>5</v>
      </c>
      <c r="B458" t="s">
        <v>504</v>
      </c>
      <c r="D458">
        <v>13</v>
      </c>
      <c r="E458" t="str">
        <f>CONCATENATE(RAWC8[[#This Row],[Table Letter]],RAWC8[[#This Row],[Table '#]])</f>
        <v>BL5</v>
      </c>
      <c r="F458">
        <f>IF(ISEVEN(ROW(RAWC8[[#This Row],[Barcodes]])),C458,"")</f>
        <v>0</v>
      </c>
      <c r="G458">
        <f t="shared" si="7"/>
        <v>0</v>
      </c>
      <c r="H458" t="str">
        <f>LEFT(RAWC8[[#This Row],[Maternal Pheno Tag]],7)</f>
        <v>0</v>
      </c>
    </row>
    <row r="459" spans="1:8" x14ac:dyDescent="0.25">
      <c r="A459">
        <v>5</v>
      </c>
      <c r="B459" t="s">
        <v>504</v>
      </c>
      <c r="D459">
        <v>13</v>
      </c>
      <c r="E459" t="str">
        <f>CONCATENATE(RAWC8[[#This Row],[Table Letter]],RAWC8[[#This Row],[Table '#]])</f>
        <v>BL5</v>
      </c>
      <c r="F459" t="str">
        <f>IF(ISEVEN(ROW(RAWC8[[#This Row],[Barcodes]])),C459,"")</f>
        <v/>
      </c>
      <c r="G459" t="str">
        <f t="shared" si="7"/>
        <v/>
      </c>
      <c r="H459" t="str">
        <f>LEFT(RAWC8[[#This Row],[Maternal Pheno Tag]],7)</f>
        <v/>
      </c>
    </row>
    <row r="460" spans="1:8" x14ac:dyDescent="0.25">
      <c r="A460">
        <v>5</v>
      </c>
      <c r="B460" t="s">
        <v>504</v>
      </c>
      <c r="D460">
        <v>14</v>
      </c>
      <c r="E460" t="str">
        <f>CONCATENATE(RAWC8[[#This Row],[Table Letter]],RAWC8[[#This Row],[Table '#]])</f>
        <v>BL5</v>
      </c>
      <c r="F460">
        <f>IF(ISEVEN(ROW(RAWC8[[#This Row],[Barcodes]])),C460,"")</f>
        <v>0</v>
      </c>
      <c r="G460">
        <f t="shared" si="7"/>
        <v>0</v>
      </c>
      <c r="H460" t="str">
        <f>LEFT(RAWC8[[#This Row],[Maternal Pheno Tag]],7)</f>
        <v>0</v>
      </c>
    </row>
    <row r="461" spans="1:8" x14ac:dyDescent="0.25">
      <c r="A461">
        <v>5</v>
      </c>
      <c r="B461" t="s">
        <v>504</v>
      </c>
      <c r="D461">
        <v>14</v>
      </c>
      <c r="E461" t="str">
        <f>CONCATENATE(RAWC8[[#This Row],[Table Letter]],RAWC8[[#This Row],[Table '#]])</f>
        <v>BL5</v>
      </c>
      <c r="F461" t="str">
        <f>IF(ISEVEN(ROW(RAWC8[[#This Row],[Barcodes]])),C461,"")</f>
        <v/>
      </c>
      <c r="G461" t="str">
        <f t="shared" si="7"/>
        <v/>
      </c>
      <c r="H461" t="str">
        <f>LEFT(RAWC8[[#This Row],[Maternal Pheno Tag]],7)</f>
        <v/>
      </c>
    </row>
    <row r="462" spans="1:8" x14ac:dyDescent="0.25">
      <c r="A462">
        <v>5</v>
      </c>
      <c r="B462" t="s">
        <v>504</v>
      </c>
      <c r="D462">
        <v>15</v>
      </c>
      <c r="E462" t="str">
        <f>CONCATENATE(RAWC8[[#This Row],[Table Letter]],RAWC8[[#This Row],[Table '#]])</f>
        <v>BL5</v>
      </c>
      <c r="F462">
        <f>IF(ISEVEN(ROW(RAWC8[[#This Row],[Barcodes]])),C462,"")</f>
        <v>0</v>
      </c>
      <c r="G462">
        <f t="shared" si="7"/>
        <v>0</v>
      </c>
      <c r="H462" t="str">
        <f>LEFT(RAWC8[[#This Row],[Maternal Pheno Tag]],7)</f>
        <v>0</v>
      </c>
    </row>
    <row r="463" spans="1:8" x14ac:dyDescent="0.25">
      <c r="A463">
        <v>5</v>
      </c>
      <c r="B463" t="s">
        <v>504</v>
      </c>
      <c r="D463">
        <v>15</v>
      </c>
      <c r="E463" t="str">
        <f>CONCATENATE(RAWC8[[#This Row],[Table Letter]],RAWC8[[#This Row],[Table '#]])</f>
        <v>BL5</v>
      </c>
      <c r="F463" t="str">
        <f>IF(ISEVEN(ROW(RAWC8[[#This Row],[Barcodes]])),C463,"")</f>
        <v/>
      </c>
      <c r="G463" t="str">
        <f t="shared" si="7"/>
        <v/>
      </c>
      <c r="H463" t="str">
        <f>LEFT(RAWC8[[#This Row],[Maternal Pheno Tag]],7)</f>
        <v/>
      </c>
    </row>
    <row r="464" spans="1:8" x14ac:dyDescent="0.25">
      <c r="A464">
        <v>5</v>
      </c>
      <c r="B464" t="s">
        <v>504</v>
      </c>
      <c r="D464">
        <v>16</v>
      </c>
      <c r="E464" t="str">
        <f>CONCATENATE(RAWC8[[#This Row],[Table Letter]],RAWC8[[#This Row],[Table '#]])</f>
        <v>BL5</v>
      </c>
      <c r="F464">
        <f>IF(ISEVEN(ROW(RAWC8[[#This Row],[Barcodes]])),C464,"")</f>
        <v>0</v>
      </c>
      <c r="G464">
        <f t="shared" si="7"/>
        <v>0</v>
      </c>
      <c r="H464" t="str">
        <f>LEFT(RAWC8[[#This Row],[Maternal Pheno Tag]],7)</f>
        <v>0</v>
      </c>
    </row>
    <row r="465" spans="1:8" x14ac:dyDescent="0.25">
      <c r="A465">
        <v>5</v>
      </c>
      <c r="B465" t="s">
        <v>504</v>
      </c>
      <c r="D465">
        <v>16</v>
      </c>
      <c r="E465" t="str">
        <f>CONCATENATE(RAWC8[[#This Row],[Table Letter]],RAWC8[[#This Row],[Table '#]])</f>
        <v>BL5</v>
      </c>
      <c r="F465" t="str">
        <f>IF(ISEVEN(ROW(RAWC8[[#This Row],[Barcodes]])),C465,"")</f>
        <v/>
      </c>
      <c r="G465" t="str">
        <f t="shared" si="7"/>
        <v/>
      </c>
      <c r="H465" t="str">
        <f>LEFT(RAWC8[[#This Row],[Maternal Pheno Tag]],7)</f>
        <v/>
      </c>
    </row>
    <row r="466" spans="1:8" x14ac:dyDescent="0.25">
      <c r="A466">
        <v>5</v>
      </c>
      <c r="B466" t="s">
        <v>504</v>
      </c>
      <c r="D466">
        <v>17</v>
      </c>
      <c r="E466" t="str">
        <f>CONCATENATE(RAWC8[[#This Row],[Table Letter]],RAWC8[[#This Row],[Table '#]])</f>
        <v>BL5</v>
      </c>
      <c r="F466">
        <f>IF(ISEVEN(ROW(RAWC8[[#This Row],[Barcodes]])),C466,"")</f>
        <v>0</v>
      </c>
      <c r="G466">
        <f t="shared" si="7"/>
        <v>0</v>
      </c>
      <c r="H466" t="str">
        <f>LEFT(RAWC8[[#This Row],[Maternal Pheno Tag]],7)</f>
        <v>0</v>
      </c>
    </row>
    <row r="467" spans="1:8" x14ac:dyDescent="0.25">
      <c r="A467">
        <v>5</v>
      </c>
      <c r="B467" t="s">
        <v>504</v>
      </c>
      <c r="D467">
        <v>17</v>
      </c>
      <c r="E467" t="str">
        <f>CONCATENATE(RAWC8[[#This Row],[Table Letter]],RAWC8[[#This Row],[Table '#]])</f>
        <v>BL5</v>
      </c>
      <c r="F467" t="str">
        <f>IF(ISEVEN(ROW(RAWC8[[#This Row],[Barcodes]])),C467,"")</f>
        <v/>
      </c>
      <c r="G467" t="str">
        <f t="shared" si="7"/>
        <v/>
      </c>
      <c r="H467" t="str">
        <f>LEFT(RAWC8[[#This Row],[Maternal Pheno Tag]],7)</f>
        <v/>
      </c>
    </row>
    <row r="468" spans="1:8" x14ac:dyDescent="0.25">
      <c r="A468">
        <v>5</v>
      </c>
      <c r="B468" t="s">
        <v>504</v>
      </c>
      <c r="D468">
        <v>18</v>
      </c>
      <c r="E468" t="str">
        <f>CONCATENATE(RAWC8[[#This Row],[Table Letter]],RAWC8[[#This Row],[Table '#]])</f>
        <v>BL5</v>
      </c>
      <c r="F468">
        <f>IF(ISEVEN(ROW(RAWC8[[#This Row],[Barcodes]])),C468,"")</f>
        <v>0</v>
      </c>
      <c r="G468">
        <f t="shared" si="7"/>
        <v>0</v>
      </c>
      <c r="H468" t="str">
        <f>LEFT(RAWC8[[#This Row],[Maternal Pheno Tag]],7)</f>
        <v>0</v>
      </c>
    </row>
    <row r="469" spans="1:8" x14ac:dyDescent="0.25">
      <c r="A469">
        <v>5</v>
      </c>
      <c r="B469" t="s">
        <v>504</v>
      </c>
      <c r="D469">
        <v>18</v>
      </c>
      <c r="E469" t="str">
        <f>CONCATENATE(RAWC8[[#This Row],[Table Letter]],RAWC8[[#This Row],[Table '#]])</f>
        <v>BL5</v>
      </c>
      <c r="F469" t="str">
        <f>IF(ISEVEN(ROW(RAWC8[[#This Row],[Barcodes]])),C469,"")</f>
        <v/>
      </c>
      <c r="G469" t="str">
        <f t="shared" si="7"/>
        <v/>
      </c>
      <c r="H469" t="str">
        <f>LEFT(RAWC8[[#This Row],[Maternal Pheno Tag]],7)</f>
        <v/>
      </c>
    </row>
    <row r="470" spans="1:8" x14ac:dyDescent="0.25">
      <c r="A470">
        <v>5</v>
      </c>
      <c r="B470" t="s">
        <v>504</v>
      </c>
      <c r="D470">
        <v>19</v>
      </c>
      <c r="E470" t="str">
        <f>CONCATENATE(RAWC8[[#This Row],[Table Letter]],RAWC8[[#This Row],[Table '#]])</f>
        <v>BL5</v>
      </c>
      <c r="F470">
        <f>IF(ISEVEN(ROW(RAWC8[[#This Row],[Barcodes]])),C470,"")</f>
        <v>0</v>
      </c>
      <c r="G470">
        <f t="shared" si="7"/>
        <v>0</v>
      </c>
      <c r="H470" t="str">
        <f>LEFT(RAWC8[[#This Row],[Maternal Pheno Tag]],7)</f>
        <v>0</v>
      </c>
    </row>
    <row r="471" spans="1:8" x14ac:dyDescent="0.25">
      <c r="A471">
        <v>5</v>
      </c>
      <c r="B471" t="s">
        <v>504</v>
      </c>
      <c r="D471">
        <v>19</v>
      </c>
      <c r="E471" t="str">
        <f>CONCATENATE(RAWC8[[#This Row],[Table Letter]],RAWC8[[#This Row],[Table '#]])</f>
        <v>BL5</v>
      </c>
      <c r="F471" t="str">
        <f>IF(ISEVEN(ROW(RAWC8[[#This Row],[Barcodes]])),C471,"")</f>
        <v/>
      </c>
      <c r="G471" t="str">
        <f t="shared" si="7"/>
        <v/>
      </c>
      <c r="H471" t="str">
        <f>LEFT(RAWC8[[#This Row],[Maternal Pheno Tag]],7)</f>
        <v/>
      </c>
    </row>
    <row r="472" spans="1:8" x14ac:dyDescent="0.25">
      <c r="A472">
        <v>5</v>
      </c>
      <c r="B472" t="s">
        <v>504</v>
      </c>
      <c r="D472">
        <v>20</v>
      </c>
      <c r="E472" t="str">
        <f>CONCATENATE(RAWC8[[#This Row],[Table Letter]],RAWC8[[#This Row],[Table '#]])</f>
        <v>BL5</v>
      </c>
      <c r="F472">
        <f>IF(ISEVEN(ROW(RAWC8[[#This Row],[Barcodes]])),C472,"")</f>
        <v>0</v>
      </c>
      <c r="G472">
        <f t="shared" si="7"/>
        <v>0</v>
      </c>
      <c r="H472" t="str">
        <f>LEFT(RAWC8[[#This Row],[Maternal Pheno Tag]],7)</f>
        <v>0</v>
      </c>
    </row>
    <row r="473" spans="1:8" x14ac:dyDescent="0.25">
      <c r="A473">
        <v>5</v>
      </c>
      <c r="B473" t="s">
        <v>504</v>
      </c>
      <c r="D473">
        <v>20</v>
      </c>
      <c r="E473" t="str">
        <f>CONCATENATE(RAWC8[[#This Row],[Table Letter]],RAWC8[[#This Row],[Table '#]])</f>
        <v>BL5</v>
      </c>
      <c r="F473" t="str">
        <f>IF(ISEVEN(ROW(RAWC8[[#This Row],[Barcodes]])),C473,"")</f>
        <v/>
      </c>
      <c r="G473" t="str">
        <f t="shared" si="7"/>
        <v/>
      </c>
      <c r="H473" t="str">
        <f>LEFT(RAWC8[[#This Row],[Maternal Pheno Tag]],7)</f>
        <v/>
      </c>
    </row>
    <row r="474" spans="1:8" x14ac:dyDescent="0.25">
      <c r="A474">
        <v>5</v>
      </c>
      <c r="B474" t="s">
        <v>504</v>
      </c>
      <c r="D474">
        <v>21</v>
      </c>
      <c r="E474" t="str">
        <f>CONCATENATE(RAWC8[[#This Row],[Table Letter]],RAWC8[[#This Row],[Table '#]])</f>
        <v>BL5</v>
      </c>
      <c r="F474">
        <f>IF(ISEVEN(ROW(RAWC8[[#This Row],[Barcodes]])),C474,"")</f>
        <v>0</v>
      </c>
      <c r="G474">
        <f t="shared" si="7"/>
        <v>0</v>
      </c>
      <c r="H474" t="str">
        <f>LEFT(RAWC8[[#This Row],[Maternal Pheno Tag]],7)</f>
        <v>0</v>
      </c>
    </row>
    <row r="475" spans="1:8" x14ac:dyDescent="0.25">
      <c r="A475">
        <v>5</v>
      </c>
      <c r="B475" t="s">
        <v>504</v>
      </c>
      <c r="D475">
        <v>21</v>
      </c>
      <c r="E475" t="str">
        <f>CONCATENATE(RAWC8[[#This Row],[Table Letter]],RAWC8[[#This Row],[Table '#]])</f>
        <v>BL5</v>
      </c>
      <c r="F475" t="str">
        <f>IF(ISEVEN(ROW(RAWC8[[#This Row],[Barcodes]])),C475,"")</f>
        <v/>
      </c>
      <c r="G475" t="str">
        <f t="shared" si="7"/>
        <v/>
      </c>
      <c r="H475" t="str">
        <f>LEFT(RAWC8[[#This Row],[Maternal Pheno Tag]],7)</f>
        <v/>
      </c>
    </row>
    <row r="476" spans="1:8" x14ac:dyDescent="0.25">
      <c r="A476">
        <v>5</v>
      </c>
      <c r="B476" t="s">
        <v>504</v>
      </c>
      <c r="D476">
        <v>22</v>
      </c>
      <c r="E476" t="str">
        <f>CONCATENATE(RAWC8[[#This Row],[Table Letter]],RAWC8[[#This Row],[Table '#]])</f>
        <v>BL5</v>
      </c>
      <c r="F476">
        <f>IF(ISEVEN(ROW(RAWC8[[#This Row],[Barcodes]])),C476,"")</f>
        <v>0</v>
      </c>
      <c r="G476">
        <f t="shared" si="7"/>
        <v>0</v>
      </c>
      <c r="H476" t="str">
        <f>LEFT(RAWC8[[#This Row],[Maternal Pheno Tag]],7)</f>
        <v>0</v>
      </c>
    </row>
    <row r="477" spans="1:8" x14ac:dyDescent="0.25">
      <c r="A477">
        <v>5</v>
      </c>
      <c r="B477" t="s">
        <v>504</v>
      </c>
      <c r="D477">
        <v>22</v>
      </c>
      <c r="E477" t="str">
        <f>CONCATENATE(RAWC8[[#This Row],[Table Letter]],RAWC8[[#This Row],[Table '#]])</f>
        <v>BL5</v>
      </c>
      <c r="F477" t="str">
        <f>IF(ISEVEN(ROW(RAWC8[[#This Row],[Barcodes]])),C477,"")</f>
        <v/>
      </c>
      <c r="G477" t="str">
        <f t="shared" si="7"/>
        <v/>
      </c>
      <c r="H477" t="str">
        <f>LEFT(RAWC8[[#This Row],[Maternal Pheno Tag]],7)</f>
        <v/>
      </c>
    </row>
    <row r="478" spans="1:8" x14ac:dyDescent="0.25">
      <c r="A478">
        <v>5</v>
      </c>
      <c r="B478" t="s">
        <v>504</v>
      </c>
      <c r="D478">
        <v>23</v>
      </c>
      <c r="E478" t="str">
        <f>CONCATENATE(RAWC8[[#This Row],[Table Letter]],RAWC8[[#This Row],[Table '#]])</f>
        <v>BL5</v>
      </c>
      <c r="F478">
        <f>IF(ISEVEN(ROW(RAWC8[[#This Row],[Barcodes]])),C478,"")</f>
        <v>0</v>
      </c>
      <c r="G478">
        <f t="shared" si="7"/>
        <v>0</v>
      </c>
      <c r="H478" t="str">
        <f>LEFT(RAWC8[[#This Row],[Maternal Pheno Tag]],7)</f>
        <v>0</v>
      </c>
    </row>
    <row r="479" spans="1:8" x14ac:dyDescent="0.25">
      <c r="A479">
        <v>5</v>
      </c>
      <c r="B479" t="s">
        <v>504</v>
      </c>
      <c r="D479">
        <v>23</v>
      </c>
      <c r="E479" t="str">
        <f>CONCATENATE(RAWC8[[#This Row],[Table Letter]],RAWC8[[#This Row],[Table '#]])</f>
        <v>BL5</v>
      </c>
      <c r="F479" t="str">
        <f>IF(ISEVEN(ROW(RAWC8[[#This Row],[Barcodes]])),C479,"")</f>
        <v/>
      </c>
      <c r="G479" t="str">
        <f t="shared" si="7"/>
        <v/>
      </c>
      <c r="H479" t="str">
        <f>LEFT(RAWC8[[#This Row],[Maternal Pheno Tag]],7)</f>
        <v/>
      </c>
    </row>
    <row r="480" spans="1:8" x14ac:dyDescent="0.25">
      <c r="A480">
        <v>5</v>
      </c>
      <c r="B480" t="s">
        <v>504</v>
      </c>
      <c r="D480">
        <v>24</v>
      </c>
      <c r="E480" t="str">
        <f>CONCATENATE(RAWC8[[#This Row],[Table Letter]],RAWC8[[#This Row],[Table '#]])</f>
        <v>BL5</v>
      </c>
      <c r="F480">
        <f>IF(ISEVEN(ROW(RAWC8[[#This Row],[Barcodes]])),C480,"")</f>
        <v>0</v>
      </c>
      <c r="G480">
        <f t="shared" si="7"/>
        <v>0</v>
      </c>
      <c r="H480" t="str">
        <f>LEFT(RAWC8[[#This Row],[Maternal Pheno Tag]],7)</f>
        <v>0</v>
      </c>
    </row>
    <row r="481" spans="1:8" x14ac:dyDescent="0.25">
      <c r="A481">
        <v>5</v>
      </c>
      <c r="B481" t="s">
        <v>504</v>
      </c>
      <c r="D481">
        <v>24</v>
      </c>
      <c r="E481" t="str">
        <f>CONCATENATE(RAWC8[[#This Row],[Table Letter]],RAWC8[[#This Row],[Table '#]])</f>
        <v>BL5</v>
      </c>
      <c r="F481" t="str">
        <f>IF(ISEVEN(ROW(RAWC8[[#This Row],[Barcodes]])),C481,"")</f>
        <v/>
      </c>
      <c r="G481" t="str">
        <f t="shared" si="7"/>
        <v/>
      </c>
      <c r="H481" t="str">
        <f>LEFT(RAWC8[[#This Row],[Maternal Pheno Tag]],7)</f>
        <v/>
      </c>
    </row>
    <row r="482" spans="1:8" x14ac:dyDescent="0.25">
      <c r="A482">
        <v>1</v>
      </c>
      <c r="B482" t="s">
        <v>530</v>
      </c>
      <c r="D482">
        <v>1</v>
      </c>
      <c r="E482" t="str">
        <f>CONCATENATE(RAWC8[[#This Row],[Table Letter]],RAWC8[[#This Row],[Table '#]])</f>
        <v>CL1</v>
      </c>
      <c r="F482">
        <f>IF(ISEVEN(ROW(RAWC8[[#This Row],[Barcodes]])),C482,"")</f>
        <v>0</v>
      </c>
      <c r="G482">
        <f t="shared" si="7"/>
        <v>0</v>
      </c>
      <c r="H482" t="str">
        <f>LEFT(RAWC8[[#This Row],[Maternal Pheno Tag]],7)</f>
        <v>0</v>
      </c>
    </row>
    <row r="483" spans="1:8" x14ac:dyDescent="0.25">
      <c r="A483">
        <v>1</v>
      </c>
      <c r="B483" t="s">
        <v>530</v>
      </c>
      <c r="D483">
        <v>1</v>
      </c>
      <c r="E483" t="str">
        <f>CONCATENATE(RAWC8[[#This Row],[Table Letter]],RAWC8[[#This Row],[Table '#]])</f>
        <v>CL1</v>
      </c>
      <c r="F483" t="str">
        <f>IF(ISEVEN(ROW(RAWC8[[#This Row],[Barcodes]])),C483,"")</f>
        <v/>
      </c>
      <c r="G483" t="str">
        <f t="shared" si="7"/>
        <v/>
      </c>
      <c r="H483" t="str">
        <f>LEFT(RAWC8[[#This Row],[Maternal Pheno Tag]],7)</f>
        <v/>
      </c>
    </row>
    <row r="484" spans="1:8" x14ac:dyDescent="0.25">
      <c r="A484">
        <v>1</v>
      </c>
      <c r="B484" t="s">
        <v>530</v>
      </c>
      <c r="D484">
        <v>2</v>
      </c>
      <c r="E484" t="str">
        <f>CONCATENATE(RAWC8[[#This Row],[Table Letter]],RAWC8[[#This Row],[Table '#]])</f>
        <v>CL1</v>
      </c>
      <c r="F484">
        <f>IF(ISEVEN(ROW(RAWC8[[#This Row],[Barcodes]])),C484,"")</f>
        <v>0</v>
      </c>
      <c r="G484">
        <f t="shared" si="7"/>
        <v>0</v>
      </c>
      <c r="H484" t="str">
        <f>LEFT(RAWC8[[#This Row],[Maternal Pheno Tag]],7)</f>
        <v>0</v>
      </c>
    </row>
    <row r="485" spans="1:8" x14ac:dyDescent="0.25">
      <c r="A485">
        <v>1</v>
      </c>
      <c r="B485" t="s">
        <v>530</v>
      </c>
      <c r="D485">
        <v>2</v>
      </c>
      <c r="E485" t="str">
        <f>CONCATENATE(RAWC8[[#This Row],[Table Letter]],RAWC8[[#This Row],[Table '#]])</f>
        <v>CL1</v>
      </c>
      <c r="F485" t="str">
        <f>IF(ISEVEN(ROW(RAWC8[[#This Row],[Barcodes]])),C485,"")</f>
        <v/>
      </c>
      <c r="G485" t="str">
        <f t="shared" si="7"/>
        <v/>
      </c>
      <c r="H485" t="str">
        <f>LEFT(RAWC8[[#This Row],[Maternal Pheno Tag]],7)</f>
        <v/>
      </c>
    </row>
    <row r="486" spans="1:8" x14ac:dyDescent="0.25">
      <c r="A486">
        <v>1</v>
      </c>
      <c r="B486" t="s">
        <v>530</v>
      </c>
      <c r="D486">
        <v>3</v>
      </c>
      <c r="E486" t="str">
        <f>CONCATENATE(RAWC8[[#This Row],[Table Letter]],RAWC8[[#This Row],[Table '#]])</f>
        <v>CL1</v>
      </c>
      <c r="F486">
        <f>IF(ISEVEN(ROW(RAWC8[[#This Row],[Barcodes]])),C486,"")</f>
        <v>0</v>
      </c>
      <c r="G486">
        <f t="shared" si="7"/>
        <v>0</v>
      </c>
      <c r="H486" t="str">
        <f>LEFT(RAWC8[[#This Row],[Maternal Pheno Tag]],7)</f>
        <v>0</v>
      </c>
    </row>
    <row r="487" spans="1:8" x14ac:dyDescent="0.25">
      <c r="A487">
        <v>1</v>
      </c>
      <c r="B487" t="s">
        <v>530</v>
      </c>
      <c r="D487">
        <v>3</v>
      </c>
      <c r="E487" t="str">
        <f>CONCATENATE(RAWC8[[#This Row],[Table Letter]],RAWC8[[#This Row],[Table '#]])</f>
        <v>CL1</v>
      </c>
      <c r="F487" t="str">
        <f>IF(ISEVEN(ROW(RAWC8[[#This Row],[Barcodes]])),C487,"")</f>
        <v/>
      </c>
      <c r="G487" t="str">
        <f t="shared" si="7"/>
        <v/>
      </c>
      <c r="H487" t="str">
        <f>LEFT(RAWC8[[#This Row],[Maternal Pheno Tag]],7)</f>
        <v/>
      </c>
    </row>
    <row r="488" spans="1:8" x14ac:dyDescent="0.25">
      <c r="A488">
        <v>1</v>
      </c>
      <c r="B488" t="s">
        <v>530</v>
      </c>
      <c r="D488">
        <v>4</v>
      </c>
      <c r="E488" t="str">
        <f>CONCATENATE(RAWC8[[#This Row],[Table Letter]],RAWC8[[#This Row],[Table '#]])</f>
        <v>CL1</v>
      </c>
      <c r="F488">
        <f>IF(ISEVEN(ROW(RAWC8[[#This Row],[Barcodes]])),C488,"")</f>
        <v>0</v>
      </c>
      <c r="G488">
        <f t="shared" si="7"/>
        <v>0</v>
      </c>
      <c r="H488" t="str">
        <f>LEFT(RAWC8[[#This Row],[Maternal Pheno Tag]],7)</f>
        <v>0</v>
      </c>
    </row>
    <row r="489" spans="1:8" x14ac:dyDescent="0.25">
      <c r="A489">
        <v>1</v>
      </c>
      <c r="B489" t="s">
        <v>530</v>
      </c>
      <c r="D489">
        <v>4</v>
      </c>
      <c r="E489" t="str">
        <f>CONCATENATE(RAWC8[[#This Row],[Table Letter]],RAWC8[[#This Row],[Table '#]])</f>
        <v>CL1</v>
      </c>
      <c r="F489" t="str">
        <f>IF(ISEVEN(ROW(RAWC8[[#This Row],[Barcodes]])),C489,"")</f>
        <v/>
      </c>
      <c r="G489" t="str">
        <f t="shared" si="7"/>
        <v/>
      </c>
      <c r="H489" t="str">
        <f>LEFT(RAWC8[[#This Row],[Maternal Pheno Tag]],7)</f>
        <v/>
      </c>
    </row>
    <row r="490" spans="1:8" x14ac:dyDescent="0.25">
      <c r="A490">
        <v>1</v>
      </c>
      <c r="B490" t="s">
        <v>530</v>
      </c>
      <c r="D490">
        <v>5</v>
      </c>
      <c r="E490" t="str">
        <f>CONCATENATE(RAWC8[[#This Row],[Table Letter]],RAWC8[[#This Row],[Table '#]])</f>
        <v>CL1</v>
      </c>
      <c r="F490">
        <f>IF(ISEVEN(ROW(RAWC8[[#This Row],[Barcodes]])),C490,"")</f>
        <v>0</v>
      </c>
      <c r="G490">
        <f t="shared" si="7"/>
        <v>0</v>
      </c>
      <c r="H490" t="str">
        <f>LEFT(RAWC8[[#This Row],[Maternal Pheno Tag]],7)</f>
        <v>0</v>
      </c>
    </row>
    <row r="491" spans="1:8" x14ac:dyDescent="0.25">
      <c r="A491">
        <v>1</v>
      </c>
      <c r="B491" t="s">
        <v>530</v>
      </c>
      <c r="D491">
        <v>5</v>
      </c>
      <c r="E491" t="str">
        <f>CONCATENATE(RAWC8[[#This Row],[Table Letter]],RAWC8[[#This Row],[Table '#]])</f>
        <v>CL1</v>
      </c>
      <c r="F491" t="str">
        <f>IF(ISEVEN(ROW(RAWC8[[#This Row],[Barcodes]])),C491,"")</f>
        <v/>
      </c>
      <c r="G491" t="str">
        <f t="shared" si="7"/>
        <v/>
      </c>
      <c r="H491" t="str">
        <f>LEFT(RAWC8[[#This Row],[Maternal Pheno Tag]],7)</f>
        <v/>
      </c>
    </row>
    <row r="492" spans="1:8" x14ac:dyDescent="0.25">
      <c r="A492">
        <v>1</v>
      </c>
      <c r="B492" t="s">
        <v>530</v>
      </c>
      <c r="D492">
        <v>6</v>
      </c>
      <c r="E492" t="str">
        <f>CONCATENATE(RAWC8[[#This Row],[Table Letter]],RAWC8[[#This Row],[Table '#]])</f>
        <v>CL1</v>
      </c>
      <c r="F492">
        <f>IF(ISEVEN(ROW(RAWC8[[#This Row],[Barcodes]])),C492,"")</f>
        <v>0</v>
      </c>
      <c r="G492">
        <f t="shared" si="7"/>
        <v>0</v>
      </c>
      <c r="H492" t="str">
        <f>LEFT(RAWC8[[#This Row],[Maternal Pheno Tag]],7)</f>
        <v>0</v>
      </c>
    </row>
    <row r="493" spans="1:8" x14ac:dyDescent="0.25">
      <c r="A493">
        <v>1</v>
      </c>
      <c r="B493" t="s">
        <v>530</v>
      </c>
      <c r="D493">
        <v>6</v>
      </c>
      <c r="E493" t="str">
        <f>CONCATENATE(RAWC8[[#This Row],[Table Letter]],RAWC8[[#This Row],[Table '#]])</f>
        <v>CL1</v>
      </c>
      <c r="F493" t="str">
        <f>IF(ISEVEN(ROW(RAWC8[[#This Row],[Barcodes]])),C493,"")</f>
        <v/>
      </c>
      <c r="G493" t="str">
        <f t="shared" si="7"/>
        <v/>
      </c>
      <c r="H493" t="str">
        <f>LEFT(RAWC8[[#This Row],[Maternal Pheno Tag]],7)</f>
        <v/>
      </c>
    </row>
    <row r="494" spans="1:8" x14ac:dyDescent="0.25">
      <c r="A494">
        <v>1</v>
      </c>
      <c r="B494" t="s">
        <v>530</v>
      </c>
      <c r="D494">
        <v>7</v>
      </c>
      <c r="E494" t="str">
        <f>CONCATENATE(RAWC8[[#This Row],[Table Letter]],RAWC8[[#This Row],[Table '#]])</f>
        <v>CL1</v>
      </c>
      <c r="F494">
        <f>IF(ISEVEN(ROW(RAWC8[[#This Row],[Barcodes]])),C494,"")</f>
        <v>0</v>
      </c>
      <c r="G494">
        <f t="shared" si="7"/>
        <v>0</v>
      </c>
      <c r="H494" t="str">
        <f>LEFT(RAWC8[[#This Row],[Maternal Pheno Tag]],7)</f>
        <v>0</v>
      </c>
    </row>
    <row r="495" spans="1:8" x14ac:dyDescent="0.25">
      <c r="A495">
        <v>1</v>
      </c>
      <c r="B495" t="s">
        <v>530</v>
      </c>
      <c r="D495">
        <v>7</v>
      </c>
      <c r="E495" t="str">
        <f>CONCATENATE(RAWC8[[#This Row],[Table Letter]],RAWC8[[#This Row],[Table '#]])</f>
        <v>CL1</v>
      </c>
      <c r="F495" t="str">
        <f>IF(ISEVEN(ROW(RAWC8[[#This Row],[Barcodes]])),C495,"")</f>
        <v/>
      </c>
      <c r="G495" t="str">
        <f t="shared" si="7"/>
        <v/>
      </c>
      <c r="H495" t="str">
        <f>LEFT(RAWC8[[#This Row],[Maternal Pheno Tag]],7)</f>
        <v/>
      </c>
    </row>
    <row r="496" spans="1:8" x14ac:dyDescent="0.25">
      <c r="A496">
        <v>1</v>
      </c>
      <c r="B496" t="s">
        <v>530</v>
      </c>
      <c r="D496">
        <v>8</v>
      </c>
      <c r="E496" t="str">
        <f>CONCATENATE(RAWC8[[#This Row],[Table Letter]],RAWC8[[#This Row],[Table '#]])</f>
        <v>CL1</v>
      </c>
      <c r="F496">
        <f>IF(ISEVEN(ROW(RAWC8[[#This Row],[Barcodes]])),C496,"")</f>
        <v>0</v>
      </c>
      <c r="G496">
        <f t="shared" si="7"/>
        <v>0</v>
      </c>
      <c r="H496" t="str">
        <f>LEFT(RAWC8[[#This Row],[Maternal Pheno Tag]],7)</f>
        <v>0</v>
      </c>
    </row>
    <row r="497" spans="1:8" x14ac:dyDescent="0.25">
      <c r="A497">
        <v>1</v>
      </c>
      <c r="B497" t="s">
        <v>530</v>
      </c>
      <c r="D497">
        <v>8</v>
      </c>
      <c r="E497" t="str">
        <f>CONCATENATE(RAWC8[[#This Row],[Table Letter]],RAWC8[[#This Row],[Table '#]])</f>
        <v>CL1</v>
      </c>
      <c r="F497" t="str">
        <f>IF(ISEVEN(ROW(RAWC8[[#This Row],[Barcodes]])),C497,"")</f>
        <v/>
      </c>
      <c r="G497" t="str">
        <f t="shared" si="7"/>
        <v/>
      </c>
      <c r="H497" t="str">
        <f>LEFT(RAWC8[[#This Row],[Maternal Pheno Tag]],7)</f>
        <v/>
      </c>
    </row>
    <row r="498" spans="1:8" x14ac:dyDescent="0.25">
      <c r="A498">
        <v>1</v>
      </c>
      <c r="B498" t="s">
        <v>530</v>
      </c>
      <c r="D498">
        <v>9</v>
      </c>
      <c r="E498" t="str">
        <f>CONCATENATE(RAWC8[[#This Row],[Table Letter]],RAWC8[[#This Row],[Table '#]])</f>
        <v>CL1</v>
      </c>
      <c r="F498">
        <f>IF(ISEVEN(ROW(RAWC8[[#This Row],[Barcodes]])),C498,"")</f>
        <v>0</v>
      </c>
      <c r="G498">
        <f t="shared" si="7"/>
        <v>0</v>
      </c>
      <c r="H498" t="str">
        <f>LEFT(RAWC8[[#This Row],[Maternal Pheno Tag]],7)</f>
        <v>0</v>
      </c>
    </row>
    <row r="499" spans="1:8" x14ac:dyDescent="0.25">
      <c r="A499">
        <v>1</v>
      </c>
      <c r="B499" t="s">
        <v>530</v>
      </c>
      <c r="D499">
        <v>9</v>
      </c>
      <c r="E499" t="str">
        <f>CONCATENATE(RAWC8[[#This Row],[Table Letter]],RAWC8[[#This Row],[Table '#]])</f>
        <v>CL1</v>
      </c>
      <c r="F499" t="str">
        <f>IF(ISEVEN(ROW(RAWC8[[#This Row],[Barcodes]])),C499,"")</f>
        <v/>
      </c>
      <c r="G499" t="str">
        <f t="shared" si="7"/>
        <v/>
      </c>
      <c r="H499" t="str">
        <f>LEFT(RAWC8[[#This Row],[Maternal Pheno Tag]],7)</f>
        <v/>
      </c>
    </row>
    <row r="500" spans="1:8" x14ac:dyDescent="0.25">
      <c r="A500">
        <v>1</v>
      </c>
      <c r="B500" t="s">
        <v>530</v>
      </c>
      <c r="D500">
        <v>10</v>
      </c>
      <c r="E500" t="str">
        <f>CONCATENATE(RAWC8[[#This Row],[Table Letter]],RAWC8[[#This Row],[Table '#]])</f>
        <v>CL1</v>
      </c>
      <c r="F500">
        <f>IF(ISEVEN(ROW(RAWC8[[#This Row],[Barcodes]])),C500,"")</f>
        <v>0</v>
      </c>
      <c r="G500">
        <f t="shared" si="7"/>
        <v>0</v>
      </c>
      <c r="H500" t="str">
        <f>LEFT(RAWC8[[#This Row],[Maternal Pheno Tag]],7)</f>
        <v>0</v>
      </c>
    </row>
    <row r="501" spans="1:8" x14ac:dyDescent="0.25">
      <c r="A501">
        <v>1</v>
      </c>
      <c r="B501" t="s">
        <v>530</v>
      </c>
      <c r="D501">
        <v>10</v>
      </c>
      <c r="E501" t="str">
        <f>CONCATENATE(RAWC8[[#This Row],[Table Letter]],RAWC8[[#This Row],[Table '#]])</f>
        <v>CL1</v>
      </c>
      <c r="F501" t="str">
        <f>IF(ISEVEN(ROW(RAWC8[[#This Row],[Barcodes]])),C501,"")</f>
        <v/>
      </c>
      <c r="G501" t="str">
        <f t="shared" si="7"/>
        <v/>
      </c>
      <c r="H501" t="str">
        <f>LEFT(RAWC8[[#This Row],[Maternal Pheno Tag]],7)</f>
        <v/>
      </c>
    </row>
    <row r="502" spans="1:8" x14ac:dyDescent="0.25">
      <c r="A502">
        <v>1</v>
      </c>
      <c r="B502" t="s">
        <v>530</v>
      </c>
      <c r="D502">
        <v>11</v>
      </c>
      <c r="E502" t="str">
        <f>CONCATENATE(RAWC8[[#This Row],[Table Letter]],RAWC8[[#This Row],[Table '#]])</f>
        <v>CL1</v>
      </c>
      <c r="F502">
        <f>IF(ISEVEN(ROW(RAWC8[[#This Row],[Barcodes]])),C502,"")</f>
        <v>0</v>
      </c>
      <c r="G502">
        <f t="shared" si="7"/>
        <v>0</v>
      </c>
      <c r="H502" t="str">
        <f>LEFT(RAWC8[[#This Row],[Maternal Pheno Tag]],7)</f>
        <v>0</v>
      </c>
    </row>
    <row r="503" spans="1:8" x14ac:dyDescent="0.25">
      <c r="A503">
        <v>1</v>
      </c>
      <c r="B503" t="s">
        <v>530</v>
      </c>
      <c r="D503">
        <v>11</v>
      </c>
      <c r="E503" t="str">
        <f>CONCATENATE(RAWC8[[#This Row],[Table Letter]],RAWC8[[#This Row],[Table '#]])</f>
        <v>CL1</v>
      </c>
      <c r="F503" t="str">
        <f>IF(ISEVEN(ROW(RAWC8[[#This Row],[Barcodes]])),C503,"")</f>
        <v/>
      </c>
      <c r="G503" t="str">
        <f t="shared" si="7"/>
        <v/>
      </c>
      <c r="H503" t="str">
        <f>LEFT(RAWC8[[#This Row],[Maternal Pheno Tag]],7)</f>
        <v/>
      </c>
    </row>
    <row r="504" spans="1:8" x14ac:dyDescent="0.25">
      <c r="A504">
        <v>1</v>
      </c>
      <c r="B504" t="s">
        <v>530</v>
      </c>
      <c r="D504">
        <v>12</v>
      </c>
      <c r="E504" t="str">
        <f>CONCATENATE(RAWC8[[#This Row],[Table Letter]],RAWC8[[#This Row],[Table '#]])</f>
        <v>CL1</v>
      </c>
      <c r="F504">
        <f>IF(ISEVEN(ROW(RAWC8[[#This Row],[Barcodes]])),C504,"")</f>
        <v>0</v>
      </c>
      <c r="G504">
        <f t="shared" si="7"/>
        <v>0</v>
      </c>
      <c r="H504" t="str">
        <f>LEFT(RAWC8[[#This Row],[Maternal Pheno Tag]],7)</f>
        <v>0</v>
      </c>
    </row>
    <row r="505" spans="1:8" x14ac:dyDescent="0.25">
      <c r="A505">
        <v>1</v>
      </c>
      <c r="B505" t="s">
        <v>530</v>
      </c>
      <c r="D505">
        <v>12</v>
      </c>
      <c r="E505" t="str">
        <f>CONCATENATE(RAWC8[[#This Row],[Table Letter]],RAWC8[[#This Row],[Table '#]])</f>
        <v>CL1</v>
      </c>
      <c r="F505" t="str">
        <f>IF(ISEVEN(ROW(RAWC8[[#This Row],[Barcodes]])),C505,"")</f>
        <v/>
      </c>
      <c r="G505" t="str">
        <f t="shared" si="7"/>
        <v/>
      </c>
      <c r="H505" t="str">
        <f>LEFT(RAWC8[[#This Row],[Maternal Pheno Tag]],7)</f>
        <v/>
      </c>
    </row>
    <row r="506" spans="1:8" x14ac:dyDescent="0.25">
      <c r="A506">
        <v>1</v>
      </c>
      <c r="B506" t="s">
        <v>530</v>
      </c>
      <c r="D506">
        <v>13</v>
      </c>
      <c r="E506" t="str">
        <f>CONCATENATE(RAWC8[[#This Row],[Table Letter]],RAWC8[[#This Row],[Table '#]])</f>
        <v>CL1</v>
      </c>
      <c r="F506">
        <f>IF(ISEVEN(ROW(RAWC8[[#This Row],[Barcodes]])),C506,"")</f>
        <v>0</v>
      </c>
      <c r="G506">
        <f t="shared" si="7"/>
        <v>0</v>
      </c>
      <c r="H506" t="str">
        <f>LEFT(RAWC8[[#This Row],[Maternal Pheno Tag]],7)</f>
        <v>0</v>
      </c>
    </row>
    <row r="507" spans="1:8" x14ac:dyDescent="0.25">
      <c r="A507">
        <v>1</v>
      </c>
      <c r="B507" t="s">
        <v>530</v>
      </c>
      <c r="D507">
        <v>13</v>
      </c>
      <c r="E507" t="str">
        <f>CONCATENATE(RAWC8[[#This Row],[Table Letter]],RAWC8[[#This Row],[Table '#]])</f>
        <v>CL1</v>
      </c>
      <c r="F507" t="str">
        <f>IF(ISEVEN(ROW(RAWC8[[#This Row],[Barcodes]])),C507,"")</f>
        <v/>
      </c>
      <c r="G507" t="str">
        <f t="shared" si="7"/>
        <v/>
      </c>
      <c r="H507" t="str">
        <f>LEFT(RAWC8[[#This Row],[Maternal Pheno Tag]],7)</f>
        <v/>
      </c>
    </row>
    <row r="508" spans="1:8" x14ac:dyDescent="0.25">
      <c r="A508">
        <v>1</v>
      </c>
      <c r="B508" t="s">
        <v>530</v>
      </c>
      <c r="D508">
        <v>14</v>
      </c>
      <c r="E508" t="str">
        <f>CONCATENATE(RAWC8[[#This Row],[Table Letter]],RAWC8[[#This Row],[Table '#]])</f>
        <v>CL1</v>
      </c>
      <c r="F508">
        <f>IF(ISEVEN(ROW(RAWC8[[#This Row],[Barcodes]])),C508,"")</f>
        <v>0</v>
      </c>
      <c r="G508">
        <f t="shared" si="7"/>
        <v>0</v>
      </c>
      <c r="H508" t="str">
        <f>LEFT(RAWC8[[#This Row],[Maternal Pheno Tag]],7)</f>
        <v>0</v>
      </c>
    </row>
    <row r="509" spans="1:8" x14ac:dyDescent="0.25">
      <c r="A509">
        <v>1</v>
      </c>
      <c r="B509" t="s">
        <v>530</v>
      </c>
      <c r="D509">
        <v>14</v>
      </c>
      <c r="E509" t="str">
        <f>CONCATENATE(RAWC8[[#This Row],[Table Letter]],RAWC8[[#This Row],[Table '#]])</f>
        <v>CL1</v>
      </c>
      <c r="F509" t="str">
        <f>IF(ISEVEN(ROW(RAWC8[[#This Row],[Barcodes]])),C509,"")</f>
        <v/>
      </c>
      <c r="G509" t="str">
        <f t="shared" si="7"/>
        <v/>
      </c>
      <c r="H509" t="str">
        <f>LEFT(RAWC8[[#This Row],[Maternal Pheno Tag]],7)</f>
        <v/>
      </c>
    </row>
    <row r="510" spans="1:8" x14ac:dyDescent="0.25">
      <c r="A510">
        <v>1</v>
      </c>
      <c r="B510" t="s">
        <v>530</v>
      </c>
      <c r="D510">
        <v>15</v>
      </c>
      <c r="E510" t="str">
        <f>CONCATENATE(RAWC8[[#This Row],[Table Letter]],RAWC8[[#This Row],[Table '#]])</f>
        <v>CL1</v>
      </c>
      <c r="F510">
        <f>IF(ISEVEN(ROW(RAWC8[[#This Row],[Barcodes]])),C510,"")</f>
        <v>0</v>
      </c>
      <c r="G510">
        <f t="shared" si="7"/>
        <v>0</v>
      </c>
      <c r="H510" t="str">
        <f>LEFT(RAWC8[[#This Row],[Maternal Pheno Tag]],7)</f>
        <v>0</v>
      </c>
    </row>
    <row r="511" spans="1:8" x14ac:dyDescent="0.25">
      <c r="A511">
        <v>1</v>
      </c>
      <c r="B511" t="s">
        <v>530</v>
      </c>
      <c r="D511">
        <v>15</v>
      </c>
      <c r="E511" t="str">
        <f>CONCATENATE(RAWC8[[#This Row],[Table Letter]],RAWC8[[#This Row],[Table '#]])</f>
        <v>CL1</v>
      </c>
      <c r="F511" t="str">
        <f>IF(ISEVEN(ROW(RAWC8[[#This Row],[Barcodes]])),C511,"")</f>
        <v/>
      </c>
      <c r="G511" t="str">
        <f t="shared" si="7"/>
        <v/>
      </c>
      <c r="H511" t="str">
        <f>LEFT(RAWC8[[#This Row],[Maternal Pheno Tag]],7)</f>
        <v/>
      </c>
    </row>
    <row r="512" spans="1:8" x14ac:dyDescent="0.25">
      <c r="A512">
        <v>1</v>
      </c>
      <c r="B512" t="s">
        <v>530</v>
      </c>
      <c r="D512">
        <v>16</v>
      </c>
      <c r="E512" t="str">
        <f>CONCATENATE(RAWC8[[#This Row],[Table Letter]],RAWC8[[#This Row],[Table '#]])</f>
        <v>CL1</v>
      </c>
      <c r="F512">
        <f>IF(ISEVEN(ROW(RAWC8[[#This Row],[Barcodes]])),C512,"")</f>
        <v>0</v>
      </c>
      <c r="G512">
        <f t="shared" si="7"/>
        <v>0</v>
      </c>
      <c r="H512" t="str">
        <f>LEFT(RAWC8[[#This Row],[Maternal Pheno Tag]],7)</f>
        <v>0</v>
      </c>
    </row>
    <row r="513" spans="1:8" x14ac:dyDescent="0.25">
      <c r="A513">
        <v>1</v>
      </c>
      <c r="B513" t="s">
        <v>530</v>
      </c>
      <c r="D513">
        <v>16</v>
      </c>
      <c r="E513" t="str">
        <f>CONCATENATE(RAWC8[[#This Row],[Table Letter]],RAWC8[[#This Row],[Table '#]])</f>
        <v>CL1</v>
      </c>
      <c r="F513" t="str">
        <f>IF(ISEVEN(ROW(RAWC8[[#This Row],[Barcodes]])),C513,"")</f>
        <v/>
      </c>
      <c r="G513" t="str">
        <f t="shared" si="7"/>
        <v/>
      </c>
      <c r="H513" t="str">
        <f>LEFT(RAWC8[[#This Row],[Maternal Pheno Tag]],7)</f>
        <v/>
      </c>
    </row>
    <row r="514" spans="1:8" x14ac:dyDescent="0.25">
      <c r="A514">
        <v>1</v>
      </c>
      <c r="B514" t="s">
        <v>530</v>
      </c>
      <c r="D514">
        <v>17</v>
      </c>
      <c r="E514" t="str">
        <f>CONCATENATE(RAWC8[[#This Row],[Table Letter]],RAWC8[[#This Row],[Table '#]])</f>
        <v>CL1</v>
      </c>
      <c r="F514">
        <f>IF(ISEVEN(ROW(RAWC8[[#This Row],[Barcodes]])),C514,"")</f>
        <v>0</v>
      </c>
      <c r="G514">
        <f t="shared" ref="G514:G577" si="8">IF(ISODD(ROW(C515)),C515,"")</f>
        <v>0</v>
      </c>
      <c r="H514" t="str">
        <f>LEFT(RAWC8[[#This Row],[Maternal Pheno Tag]],7)</f>
        <v>0</v>
      </c>
    </row>
    <row r="515" spans="1:8" x14ac:dyDescent="0.25">
      <c r="A515">
        <v>1</v>
      </c>
      <c r="B515" t="s">
        <v>530</v>
      </c>
      <c r="D515">
        <v>17</v>
      </c>
      <c r="E515" t="str">
        <f>CONCATENATE(RAWC8[[#This Row],[Table Letter]],RAWC8[[#This Row],[Table '#]])</f>
        <v>CL1</v>
      </c>
      <c r="F515" t="str">
        <f>IF(ISEVEN(ROW(RAWC8[[#This Row],[Barcodes]])),C515,"")</f>
        <v/>
      </c>
      <c r="G515" t="str">
        <f t="shared" si="8"/>
        <v/>
      </c>
      <c r="H515" t="str">
        <f>LEFT(RAWC8[[#This Row],[Maternal Pheno Tag]],7)</f>
        <v/>
      </c>
    </row>
    <row r="516" spans="1:8" x14ac:dyDescent="0.25">
      <c r="A516">
        <v>1</v>
      </c>
      <c r="B516" t="s">
        <v>530</v>
      </c>
      <c r="D516">
        <v>18</v>
      </c>
      <c r="E516" t="str">
        <f>CONCATENATE(RAWC8[[#This Row],[Table Letter]],RAWC8[[#This Row],[Table '#]])</f>
        <v>CL1</v>
      </c>
      <c r="F516">
        <f>IF(ISEVEN(ROW(RAWC8[[#This Row],[Barcodes]])),C516,"")</f>
        <v>0</v>
      </c>
      <c r="G516">
        <f t="shared" si="8"/>
        <v>0</v>
      </c>
      <c r="H516" t="str">
        <f>LEFT(RAWC8[[#This Row],[Maternal Pheno Tag]],7)</f>
        <v>0</v>
      </c>
    </row>
    <row r="517" spans="1:8" x14ac:dyDescent="0.25">
      <c r="A517">
        <v>1</v>
      </c>
      <c r="B517" t="s">
        <v>530</v>
      </c>
      <c r="D517">
        <v>18</v>
      </c>
      <c r="E517" t="str">
        <f>CONCATENATE(RAWC8[[#This Row],[Table Letter]],RAWC8[[#This Row],[Table '#]])</f>
        <v>CL1</v>
      </c>
      <c r="F517" t="str">
        <f>IF(ISEVEN(ROW(RAWC8[[#This Row],[Barcodes]])),C517,"")</f>
        <v/>
      </c>
      <c r="G517" t="str">
        <f t="shared" si="8"/>
        <v/>
      </c>
      <c r="H517" t="str">
        <f>LEFT(RAWC8[[#This Row],[Maternal Pheno Tag]],7)</f>
        <v/>
      </c>
    </row>
    <row r="518" spans="1:8" x14ac:dyDescent="0.25">
      <c r="A518">
        <v>1</v>
      </c>
      <c r="B518" t="s">
        <v>530</v>
      </c>
      <c r="D518">
        <v>19</v>
      </c>
      <c r="E518" t="str">
        <f>CONCATENATE(RAWC8[[#This Row],[Table Letter]],RAWC8[[#This Row],[Table '#]])</f>
        <v>CL1</v>
      </c>
      <c r="F518">
        <f>IF(ISEVEN(ROW(RAWC8[[#This Row],[Barcodes]])),C518,"")</f>
        <v>0</v>
      </c>
      <c r="G518">
        <f t="shared" si="8"/>
        <v>0</v>
      </c>
      <c r="H518" t="str">
        <f>LEFT(RAWC8[[#This Row],[Maternal Pheno Tag]],7)</f>
        <v>0</v>
      </c>
    </row>
    <row r="519" spans="1:8" x14ac:dyDescent="0.25">
      <c r="A519">
        <v>1</v>
      </c>
      <c r="B519" t="s">
        <v>530</v>
      </c>
      <c r="D519">
        <v>19</v>
      </c>
      <c r="E519" t="str">
        <f>CONCATENATE(RAWC8[[#This Row],[Table Letter]],RAWC8[[#This Row],[Table '#]])</f>
        <v>CL1</v>
      </c>
      <c r="F519" t="str">
        <f>IF(ISEVEN(ROW(RAWC8[[#This Row],[Barcodes]])),C519,"")</f>
        <v/>
      </c>
      <c r="G519" t="str">
        <f t="shared" si="8"/>
        <v/>
      </c>
      <c r="H519" t="str">
        <f>LEFT(RAWC8[[#This Row],[Maternal Pheno Tag]],7)</f>
        <v/>
      </c>
    </row>
    <row r="520" spans="1:8" x14ac:dyDescent="0.25">
      <c r="A520">
        <v>1</v>
      </c>
      <c r="B520" t="s">
        <v>530</v>
      </c>
      <c r="D520">
        <v>20</v>
      </c>
      <c r="E520" t="str">
        <f>CONCATENATE(RAWC8[[#This Row],[Table Letter]],RAWC8[[#This Row],[Table '#]])</f>
        <v>CL1</v>
      </c>
      <c r="F520">
        <f>IF(ISEVEN(ROW(RAWC8[[#This Row],[Barcodes]])),C520,"")</f>
        <v>0</v>
      </c>
      <c r="G520">
        <f t="shared" si="8"/>
        <v>0</v>
      </c>
      <c r="H520" t="str">
        <f>LEFT(RAWC8[[#This Row],[Maternal Pheno Tag]],7)</f>
        <v>0</v>
      </c>
    </row>
    <row r="521" spans="1:8" x14ac:dyDescent="0.25">
      <c r="A521">
        <v>1</v>
      </c>
      <c r="B521" t="s">
        <v>530</v>
      </c>
      <c r="D521">
        <v>20</v>
      </c>
      <c r="E521" t="str">
        <f>CONCATENATE(RAWC8[[#This Row],[Table Letter]],RAWC8[[#This Row],[Table '#]])</f>
        <v>CL1</v>
      </c>
      <c r="F521" t="str">
        <f>IF(ISEVEN(ROW(RAWC8[[#This Row],[Barcodes]])),C521,"")</f>
        <v/>
      </c>
      <c r="G521" t="str">
        <f t="shared" si="8"/>
        <v/>
      </c>
      <c r="H521" t="str">
        <f>LEFT(RAWC8[[#This Row],[Maternal Pheno Tag]],7)</f>
        <v/>
      </c>
    </row>
    <row r="522" spans="1:8" x14ac:dyDescent="0.25">
      <c r="A522">
        <v>1</v>
      </c>
      <c r="B522" t="s">
        <v>530</v>
      </c>
      <c r="D522">
        <v>21</v>
      </c>
      <c r="E522" t="str">
        <f>CONCATENATE(RAWC8[[#This Row],[Table Letter]],RAWC8[[#This Row],[Table '#]])</f>
        <v>CL1</v>
      </c>
      <c r="F522">
        <f>IF(ISEVEN(ROW(RAWC8[[#This Row],[Barcodes]])),C522,"")</f>
        <v>0</v>
      </c>
      <c r="G522">
        <f t="shared" si="8"/>
        <v>0</v>
      </c>
      <c r="H522" t="str">
        <f>LEFT(RAWC8[[#This Row],[Maternal Pheno Tag]],7)</f>
        <v>0</v>
      </c>
    </row>
    <row r="523" spans="1:8" x14ac:dyDescent="0.25">
      <c r="A523">
        <v>1</v>
      </c>
      <c r="B523" t="s">
        <v>530</v>
      </c>
      <c r="D523">
        <v>21</v>
      </c>
      <c r="E523" t="str">
        <f>CONCATENATE(RAWC8[[#This Row],[Table Letter]],RAWC8[[#This Row],[Table '#]])</f>
        <v>CL1</v>
      </c>
      <c r="F523" t="str">
        <f>IF(ISEVEN(ROW(RAWC8[[#This Row],[Barcodes]])),C523,"")</f>
        <v/>
      </c>
      <c r="G523" t="str">
        <f t="shared" si="8"/>
        <v/>
      </c>
      <c r="H523" t="str">
        <f>LEFT(RAWC8[[#This Row],[Maternal Pheno Tag]],7)</f>
        <v/>
      </c>
    </row>
    <row r="524" spans="1:8" x14ac:dyDescent="0.25">
      <c r="A524">
        <v>1</v>
      </c>
      <c r="B524" t="s">
        <v>530</v>
      </c>
      <c r="D524">
        <v>22</v>
      </c>
      <c r="E524" t="str">
        <f>CONCATENATE(RAWC8[[#This Row],[Table Letter]],RAWC8[[#This Row],[Table '#]])</f>
        <v>CL1</v>
      </c>
      <c r="F524">
        <f>IF(ISEVEN(ROW(RAWC8[[#This Row],[Barcodes]])),C524,"")</f>
        <v>0</v>
      </c>
      <c r="G524">
        <f t="shared" si="8"/>
        <v>0</v>
      </c>
      <c r="H524" t="str">
        <f>LEFT(RAWC8[[#This Row],[Maternal Pheno Tag]],7)</f>
        <v>0</v>
      </c>
    </row>
    <row r="525" spans="1:8" x14ac:dyDescent="0.25">
      <c r="A525">
        <v>1</v>
      </c>
      <c r="B525" t="s">
        <v>530</v>
      </c>
      <c r="D525">
        <v>22</v>
      </c>
      <c r="E525" t="str">
        <f>CONCATENATE(RAWC8[[#This Row],[Table Letter]],RAWC8[[#This Row],[Table '#]])</f>
        <v>CL1</v>
      </c>
      <c r="F525" t="str">
        <f>IF(ISEVEN(ROW(RAWC8[[#This Row],[Barcodes]])),C525,"")</f>
        <v/>
      </c>
      <c r="G525" t="str">
        <f t="shared" si="8"/>
        <v/>
      </c>
      <c r="H525" t="str">
        <f>LEFT(RAWC8[[#This Row],[Maternal Pheno Tag]],7)</f>
        <v/>
      </c>
    </row>
    <row r="526" spans="1:8" x14ac:dyDescent="0.25">
      <c r="A526">
        <v>1</v>
      </c>
      <c r="B526" t="s">
        <v>530</v>
      </c>
      <c r="D526">
        <v>23</v>
      </c>
      <c r="E526" t="str">
        <f>CONCATENATE(RAWC8[[#This Row],[Table Letter]],RAWC8[[#This Row],[Table '#]])</f>
        <v>CL1</v>
      </c>
      <c r="F526">
        <f>IF(ISEVEN(ROW(RAWC8[[#This Row],[Barcodes]])),C526,"")</f>
        <v>0</v>
      </c>
      <c r="G526">
        <f t="shared" si="8"/>
        <v>0</v>
      </c>
      <c r="H526" t="str">
        <f>LEFT(RAWC8[[#This Row],[Maternal Pheno Tag]],7)</f>
        <v>0</v>
      </c>
    </row>
    <row r="527" spans="1:8" x14ac:dyDescent="0.25">
      <c r="A527">
        <v>1</v>
      </c>
      <c r="B527" t="s">
        <v>530</v>
      </c>
      <c r="D527">
        <v>23</v>
      </c>
      <c r="E527" t="str">
        <f>CONCATENATE(RAWC8[[#This Row],[Table Letter]],RAWC8[[#This Row],[Table '#]])</f>
        <v>CL1</v>
      </c>
      <c r="F527" t="str">
        <f>IF(ISEVEN(ROW(RAWC8[[#This Row],[Barcodes]])),C527,"")</f>
        <v/>
      </c>
      <c r="G527" t="str">
        <f t="shared" si="8"/>
        <v/>
      </c>
      <c r="H527" t="str">
        <f>LEFT(RAWC8[[#This Row],[Maternal Pheno Tag]],7)</f>
        <v/>
      </c>
    </row>
    <row r="528" spans="1:8" x14ac:dyDescent="0.25">
      <c r="A528">
        <v>1</v>
      </c>
      <c r="B528" t="s">
        <v>530</v>
      </c>
      <c r="D528">
        <v>24</v>
      </c>
      <c r="E528" t="str">
        <f>CONCATENATE(RAWC8[[#This Row],[Table Letter]],RAWC8[[#This Row],[Table '#]])</f>
        <v>CL1</v>
      </c>
      <c r="F528">
        <f>IF(ISEVEN(ROW(RAWC8[[#This Row],[Barcodes]])),C528,"")</f>
        <v>0</v>
      </c>
      <c r="G528">
        <f t="shared" si="8"/>
        <v>0</v>
      </c>
      <c r="H528" t="str">
        <f>LEFT(RAWC8[[#This Row],[Maternal Pheno Tag]],7)</f>
        <v>0</v>
      </c>
    </row>
    <row r="529" spans="1:8" x14ac:dyDescent="0.25">
      <c r="A529">
        <v>1</v>
      </c>
      <c r="B529" t="s">
        <v>530</v>
      </c>
      <c r="D529">
        <v>24</v>
      </c>
      <c r="E529" t="str">
        <f>CONCATENATE(RAWC8[[#This Row],[Table Letter]],RAWC8[[#This Row],[Table '#]])</f>
        <v>CL1</v>
      </c>
      <c r="F529" t="str">
        <f>IF(ISEVEN(ROW(RAWC8[[#This Row],[Barcodes]])),C529,"")</f>
        <v/>
      </c>
      <c r="G529" t="str">
        <f t="shared" si="8"/>
        <v/>
      </c>
      <c r="H529" t="str">
        <f>LEFT(RAWC8[[#This Row],[Maternal Pheno Tag]],7)</f>
        <v/>
      </c>
    </row>
    <row r="530" spans="1:8" x14ac:dyDescent="0.25">
      <c r="A530">
        <v>2</v>
      </c>
      <c r="B530" t="s">
        <v>530</v>
      </c>
      <c r="D530">
        <v>1</v>
      </c>
      <c r="E530" t="str">
        <f>CONCATENATE(RAWC8[[#This Row],[Table Letter]],RAWC8[[#This Row],[Table '#]])</f>
        <v>CL2</v>
      </c>
      <c r="F530">
        <f>IF(ISEVEN(ROW(RAWC8[[#This Row],[Barcodes]])),C530,"")</f>
        <v>0</v>
      </c>
      <c r="G530">
        <f t="shared" si="8"/>
        <v>0</v>
      </c>
      <c r="H530" t="str">
        <f>LEFT(RAWC8[[#This Row],[Maternal Pheno Tag]],7)</f>
        <v>0</v>
      </c>
    </row>
    <row r="531" spans="1:8" x14ac:dyDescent="0.25">
      <c r="A531">
        <v>2</v>
      </c>
      <c r="B531" t="s">
        <v>530</v>
      </c>
      <c r="D531">
        <v>1</v>
      </c>
      <c r="E531" t="str">
        <f>CONCATENATE(RAWC8[[#This Row],[Table Letter]],RAWC8[[#This Row],[Table '#]])</f>
        <v>CL2</v>
      </c>
      <c r="F531" t="str">
        <f>IF(ISEVEN(ROW(RAWC8[[#This Row],[Barcodes]])),C531,"")</f>
        <v/>
      </c>
      <c r="G531" t="str">
        <f t="shared" si="8"/>
        <v/>
      </c>
      <c r="H531" t="str">
        <f>LEFT(RAWC8[[#This Row],[Maternal Pheno Tag]],7)</f>
        <v/>
      </c>
    </row>
    <row r="532" spans="1:8" x14ac:dyDescent="0.25">
      <c r="A532">
        <v>2</v>
      </c>
      <c r="B532" t="s">
        <v>530</v>
      </c>
      <c r="D532">
        <v>2</v>
      </c>
      <c r="E532" t="str">
        <f>CONCATENATE(RAWC8[[#This Row],[Table Letter]],RAWC8[[#This Row],[Table '#]])</f>
        <v>CL2</v>
      </c>
      <c r="F532">
        <f>IF(ISEVEN(ROW(RAWC8[[#This Row],[Barcodes]])),C532,"")</f>
        <v>0</v>
      </c>
      <c r="G532">
        <f t="shared" si="8"/>
        <v>0</v>
      </c>
      <c r="H532" t="str">
        <f>LEFT(RAWC8[[#This Row],[Maternal Pheno Tag]],7)</f>
        <v>0</v>
      </c>
    </row>
    <row r="533" spans="1:8" x14ac:dyDescent="0.25">
      <c r="A533">
        <v>2</v>
      </c>
      <c r="B533" t="s">
        <v>530</v>
      </c>
      <c r="D533">
        <v>2</v>
      </c>
      <c r="E533" t="str">
        <f>CONCATENATE(RAWC8[[#This Row],[Table Letter]],RAWC8[[#This Row],[Table '#]])</f>
        <v>CL2</v>
      </c>
      <c r="F533" t="str">
        <f>IF(ISEVEN(ROW(RAWC8[[#This Row],[Barcodes]])),C533,"")</f>
        <v/>
      </c>
      <c r="G533" t="str">
        <f t="shared" si="8"/>
        <v/>
      </c>
      <c r="H533" t="str">
        <f>LEFT(RAWC8[[#This Row],[Maternal Pheno Tag]],7)</f>
        <v/>
      </c>
    </row>
    <row r="534" spans="1:8" x14ac:dyDescent="0.25">
      <c r="A534">
        <v>2</v>
      </c>
      <c r="B534" t="s">
        <v>530</v>
      </c>
      <c r="D534">
        <v>3</v>
      </c>
      <c r="E534" t="str">
        <f>CONCATENATE(RAWC8[[#This Row],[Table Letter]],RAWC8[[#This Row],[Table '#]])</f>
        <v>CL2</v>
      </c>
      <c r="F534">
        <f>IF(ISEVEN(ROW(RAWC8[[#This Row],[Barcodes]])),C534,"")</f>
        <v>0</v>
      </c>
      <c r="G534">
        <f t="shared" si="8"/>
        <v>0</v>
      </c>
      <c r="H534" t="str">
        <f>LEFT(RAWC8[[#This Row],[Maternal Pheno Tag]],7)</f>
        <v>0</v>
      </c>
    </row>
    <row r="535" spans="1:8" x14ac:dyDescent="0.25">
      <c r="A535">
        <v>2</v>
      </c>
      <c r="B535" t="s">
        <v>530</v>
      </c>
      <c r="D535">
        <v>3</v>
      </c>
      <c r="E535" t="str">
        <f>CONCATENATE(RAWC8[[#This Row],[Table Letter]],RAWC8[[#This Row],[Table '#]])</f>
        <v>CL2</v>
      </c>
      <c r="F535" t="str">
        <f>IF(ISEVEN(ROW(RAWC8[[#This Row],[Barcodes]])),C535,"")</f>
        <v/>
      </c>
      <c r="G535" t="str">
        <f t="shared" si="8"/>
        <v/>
      </c>
      <c r="H535" t="str">
        <f>LEFT(RAWC8[[#This Row],[Maternal Pheno Tag]],7)</f>
        <v/>
      </c>
    </row>
    <row r="536" spans="1:8" x14ac:dyDescent="0.25">
      <c r="A536">
        <v>2</v>
      </c>
      <c r="B536" t="s">
        <v>530</v>
      </c>
      <c r="D536">
        <v>4</v>
      </c>
      <c r="E536" t="str">
        <f>CONCATENATE(RAWC8[[#This Row],[Table Letter]],RAWC8[[#This Row],[Table '#]])</f>
        <v>CL2</v>
      </c>
      <c r="F536">
        <f>IF(ISEVEN(ROW(RAWC8[[#This Row],[Barcodes]])),C536,"")</f>
        <v>0</v>
      </c>
      <c r="G536">
        <f t="shared" si="8"/>
        <v>0</v>
      </c>
      <c r="H536" t="str">
        <f>LEFT(RAWC8[[#This Row],[Maternal Pheno Tag]],7)</f>
        <v>0</v>
      </c>
    </row>
    <row r="537" spans="1:8" x14ac:dyDescent="0.25">
      <c r="A537">
        <v>2</v>
      </c>
      <c r="B537" t="s">
        <v>530</v>
      </c>
      <c r="D537">
        <v>4</v>
      </c>
      <c r="E537" t="str">
        <f>CONCATENATE(RAWC8[[#This Row],[Table Letter]],RAWC8[[#This Row],[Table '#]])</f>
        <v>CL2</v>
      </c>
      <c r="F537" t="str">
        <f>IF(ISEVEN(ROW(RAWC8[[#This Row],[Barcodes]])),C537,"")</f>
        <v/>
      </c>
      <c r="G537" t="str">
        <f t="shared" si="8"/>
        <v/>
      </c>
      <c r="H537" t="str">
        <f>LEFT(RAWC8[[#This Row],[Maternal Pheno Tag]],7)</f>
        <v/>
      </c>
    </row>
    <row r="538" spans="1:8" x14ac:dyDescent="0.25">
      <c r="A538">
        <v>2</v>
      </c>
      <c r="B538" t="s">
        <v>530</v>
      </c>
      <c r="D538">
        <v>5</v>
      </c>
      <c r="E538" t="str">
        <f>CONCATENATE(RAWC8[[#This Row],[Table Letter]],RAWC8[[#This Row],[Table '#]])</f>
        <v>CL2</v>
      </c>
      <c r="F538">
        <f>IF(ISEVEN(ROW(RAWC8[[#This Row],[Barcodes]])),C538,"")</f>
        <v>0</v>
      </c>
      <c r="G538">
        <f t="shared" si="8"/>
        <v>0</v>
      </c>
      <c r="H538" t="str">
        <f>LEFT(RAWC8[[#This Row],[Maternal Pheno Tag]],7)</f>
        <v>0</v>
      </c>
    </row>
    <row r="539" spans="1:8" x14ac:dyDescent="0.25">
      <c r="A539">
        <v>2</v>
      </c>
      <c r="B539" t="s">
        <v>530</v>
      </c>
      <c r="D539">
        <v>5</v>
      </c>
      <c r="E539" t="str">
        <f>CONCATENATE(RAWC8[[#This Row],[Table Letter]],RAWC8[[#This Row],[Table '#]])</f>
        <v>CL2</v>
      </c>
      <c r="F539" t="str">
        <f>IF(ISEVEN(ROW(RAWC8[[#This Row],[Barcodes]])),C539,"")</f>
        <v/>
      </c>
      <c r="G539" t="str">
        <f t="shared" si="8"/>
        <v/>
      </c>
      <c r="H539" t="str">
        <f>LEFT(RAWC8[[#This Row],[Maternal Pheno Tag]],7)</f>
        <v/>
      </c>
    </row>
    <row r="540" spans="1:8" x14ac:dyDescent="0.25">
      <c r="A540">
        <v>2</v>
      </c>
      <c r="B540" t="s">
        <v>530</v>
      </c>
      <c r="D540">
        <v>6</v>
      </c>
      <c r="E540" t="str">
        <f>CONCATENATE(RAWC8[[#This Row],[Table Letter]],RAWC8[[#This Row],[Table '#]])</f>
        <v>CL2</v>
      </c>
      <c r="F540">
        <f>IF(ISEVEN(ROW(RAWC8[[#This Row],[Barcodes]])),C540,"")</f>
        <v>0</v>
      </c>
      <c r="G540">
        <f t="shared" si="8"/>
        <v>0</v>
      </c>
      <c r="H540" t="str">
        <f>LEFT(RAWC8[[#This Row],[Maternal Pheno Tag]],7)</f>
        <v>0</v>
      </c>
    </row>
    <row r="541" spans="1:8" x14ac:dyDescent="0.25">
      <c r="A541">
        <v>2</v>
      </c>
      <c r="B541" t="s">
        <v>530</v>
      </c>
      <c r="D541">
        <v>6</v>
      </c>
      <c r="E541" t="str">
        <f>CONCATENATE(RAWC8[[#This Row],[Table Letter]],RAWC8[[#This Row],[Table '#]])</f>
        <v>CL2</v>
      </c>
      <c r="F541" t="str">
        <f>IF(ISEVEN(ROW(RAWC8[[#This Row],[Barcodes]])),C541,"")</f>
        <v/>
      </c>
      <c r="G541" t="str">
        <f t="shared" si="8"/>
        <v/>
      </c>
      <c r="H541" t="str">
        <f>LEFT(RAWC8[[#This Row],[Maternal Pheno Tag]],7)</f>
        <v/>
      </c>
    </row>
    <row r="542" spans="1:8" x14ac:dyDescent="0.25">
      <c r="A542">
        <v>2</v>
      </c>
      <c r="B542" t="s">
        <v>530</v>
      </c>
      <c r="D542">
        <v>7</v>
      </c>
      <c r="E542" t="str">
        <f>CONCATENATE(RAWC8[[#This Row],[Table Letter]],RAWC8[[#This Row],[Table '#]])</f>
        <v>CL2</v>
      </c>
      <c r="F542">
        <f>IF(ISEVEN(ROW(RAWC8[[#This Row],[Barcodes]])),C542,"")</f>
        <v>0</v>
      </c>
      <c r="G542">
        <f t="shared" si="8"/>
        <v>0</v>
      </c>
      <c r="H542" t="str">
        <f>LEFT(RAWC8[[#This Row],[Maternal Pheno Tag]],7)</f>
        <v>0</v>
      </c>
    </row>
    <row r="543" spans="1:8" x14ac:dyDescent="0.25">
      <c r="A543">
        <v>2</v>
      </c>
      <c r="B543" t="s">
        <v>530</v>
      </c>
      <c r="D543">
        <v>7</v>
      </c>
      <c r="E543" t="str">
        <f>CONCATENATE(RAWC8[[#This Row],[Table Letter]],RAWC8[[#This Row],[Table '#]])</f>
        <v>CL2</v>
      </c>
      <c r="F543" t="str">
        <f>IF(ISEVEN(ROW(RAWC8[[#This Row],[Barcodes]])),C543,"")</f>
        <v/>
      </c>
      <c r="G543" t="str">
        <f t="shared" si="8"/>
        <v/>
      </c>
      <c r="H543" t="str">
        <f>LEFT(RAWC8[[#This Row],[Maternal Pheno Tag]],7)</f>
        <v/>
      </c>
    </row>
    <row r="544" spans="1:8" x14ac:dyDescent="0.25">
      <c r="A544">
        <v>2</v>
      </c>
      <c r="B544" t="s">
        <v>530</v>
      </c>
      <c r="D544">
        <v>8</v>
      </c>
      <c r="E544" t="str">
        <f>CONCATENATE(RAWC8[[#This Row],[Table Letter]],RAWC8[[#This Row],[Table '#]])</f>
        <v>CL2</v>
      </c>
      <c r="F544">
        <f>IF(ISEVEN(ROW(RAWC8[[#This Row],[Barcodes]])),C544,"")</f>
        <v>0</v>
      </c>
      <c r="G544">
        <f t="shared" si="8"/>
        <v>0</v>
      </c>
      <c r="H544" t="str">
        <f>LEFT(RAWC8[[#This Row],[Maternal Pheno Tag]],7)</f>
        <v>0</v>
      </c>
    </row>
    <row r="545" spans="1:8" x14ac:dyDescent="0.25">
      <c r="A545">
        <v>2</v>
      </c>
      <c r="B545" t="s">
        <v>530</v>
      </c>
      <c r="D545">
        <v>8</v>
      </c>
      <c r="E545" t="str">
        <f>CONCATENATE(RAWC8[[#This Row],[Table Letter]],RAWC8[[#This Row],[Table '#]])</f>
        <v>CL2</v>
      </c>
      <c r="F545" t="str">
        <f>IF(ISEVEN(ROW(RAWC8[[#This Row],[Barcodes]])),C545,"")</f>
        <v/>
      </c>
      <c r="G545" t="str">
        <f t="shared" si="8"/>
        <v/>
      </c>
      <c r="H545" t="str">
        <f>LEFT(RAWC8[[#This Row],[Maternal Pheno Tag]],7)</f>
        <v/>
      </c>
    </row>
    <row r="546" spans="1:8" x14ac:dyDescent="0.25">
      <c r="A546">
        <v>2</v>
      </c>
      <c r="B546" t="s">
        <v>530</v>
      </c>
      <c r="D546">
        <v>9</v>
      </c>
      <c r="E546" t="str">
        <f>CONCATENATE(RAWC8[[#This Row],[Table Letter]],RAWC8[[#This Row],[Table '#]])</f>
        <v>CL2</v>
      </c>
      <c r="F546">
        <f>IF(ISEVEN(ROW(RAWC8[[#This Row],[Barcodes]])),C546,"")</f>
        <v>0</v>
      </c>
      <c r="G546">
        <f t="shared" si="8"/>
        <v>0</v>
      </c>
      <c r="H546" t="str">
        <f>LEFT(RAWC8[[#This Row],[Maternal Pheno Tag]],7)</f>
        <v>0</v>
      </c>
    </row>
    <row r="547" spans="1:8" x14ac:dyDescent="0.25">
      <c r="A547">
        <v>2</v>
      </c>
      <c r="B547" t="s">
        <v>530</v>
      </c>
      <c r="D547">
        <v>9</v>
      </c>
      <c r="E547" t="str">
        <f>CONCATENATE(RAWC8[[#This Row],[Table Letter]],RAWC8[[#This Row],[Table '#]])</f>
        <v>CL2</v>
      </c>
      <c r="F547" t="str">
        <f>IF(ISEVEN(ROW(RAWC8[[#This Row],[Barcodes]])),C547,"")</f>
        <v/>
      </c>
      <c r="G547" t="str">
        <f t="shared" si="8"/>
        <v/>
      </c>
      <c r="H547" t="str">
        <f>LEFT(RAWC8[[#This Row],[Maternal Pheno Tag]],7)</f>
        <v/>
      </c>
    </row>
    <row r="548" spans="1:8" x14ac:dyDescent="0.25">
      <c r="A548">
        <v>2</v>
      </c>
      <c r="B548" t="s">
        <v>530</v>
      </c>
      <c r="D548">
        <v>10</v>
      </c>
      <c r="E548" t="str">
        <f>CONCATENATE(RAWC8[[#This Row],[Table Letter]],RAWC8[[#This Row],[Table '#]])</f>
        <v>CL2</v>
      </c>
      <c r="F548">
        <f>IF(ISEVEN(ROW(RAWC8[[#This Row],[Barcodes]])),C548,"")</f>
        <v>0</v>
      </c>
      <c r="G548">
        <f t="shared" si="8"/>
        <v>0</v>
      </c>
      <c r="H548" t="str">
        <f>LEFT(RAWC8[[#This Row],[Maternal Pheno Tag]],7)</f>
        <v>0</v>
      </c>
    </row>
    <row r="549" spans="1:8" x14ac:dyDescent="0.25">
      <c r="A549">
        <v>2</v>
      </c>
      <c r="B549" t="s">
        <v>530</v>
      </c>
      <c r="D549">
        <v>10</v>
      </c>
      <c r="E549" t="str">
        <f>CONCATENATE(RAWC8[[#This Row],[Table Letter]],RAWC8[[#This Row],[Table '#]])</f>
        <v>CL2</v>
      </c>
      <c r="F549" t="str">
        <f>IF(ISEVEN(ROW(RAWC8[[#This Row],[Barcodes]])),C549,"")</f>
        <v/>
      </c>
      <c r="G549" t="str">
        <f t="shared" si="8"/>
        <v/>
      </c>
      <c r="H549" t="str">
        <f>LEFT(RAWC8[[#This Row],[Maternal Pheno Tag]],7)</f>
        <v/>
      </c>
    </row>
    <row r="550" spans="1:8" x14ac:dyDescent="0.25">
      <c r="A550">
        <v>2</v>
      </c>
      <c r="B550" t="s">
        <v>530</v>
      </c>
      <c r="D550">
        <v>11</v>
      </c>
      <c r="E550" t="str">
        <f>CONCATENATE(RAWC8[[#This Row],[Table Letter]],RAWC8[[#This Row],[Table '#]])</f>
        <v>CL2</v>
      </c>
      <c r="F550">
        <f>IF(ISEVEN(ROW(RAWC8[[#This Row],[Barcodes]])),C550,"")</f>
        <v>0</v>
      </c>
      <c r="G550">
        <f t="shared" si="8"/>
        <v>0</v>
      </c>
      <c r="H550" t="str">
        <f>LEFT(RAWC8[[#This Row],[Maternal Pheno Tag]],7)</f>
        <v>0</v>
      </c>
    </row>
    <row r="551" spans="1:8" x14ac:dyDescent="0.25">
      <c r="A551">
        <v>2</v>
      </c>
      <c r="B551" t="s">
        <v>530</v>
      </c>
      <c r="D551">
        <v>11</v>
      </c>
      <c r="E551" t="str">
        <f>CONCATENATE(RAWC8[[#This Row],[Table Letter]],RAWC8[[#This Row],[Table '#]])</f>
        <v>CL2</v>
      </c>
      <c r="F551" t="str">
        <f>IF(ISEVEN(ROW(RAWC8[[#This Row],[Barcodes]])),C551,"")</f>
        <v/>
      </c>
      <c r="G551" t="str">
        <f t="shared" si="8"/>
        <v/>
      </c>
      <c r="H551" t="str">
        <f>LEFT(RAWC8[[#This Row],[Maternal Pheno Tag]],7)</f>
        <v/>
      </c>
    </row>
    <row r="552" spans="1:8" x14ac:dyDescent="0.25">
      <c r="A552">
        <v>2</v>
      </c>
      <c r="B552" t="s">
        <v>530</v>
      </c>
      <c r="D552">
        <v>12</v>
      </c>
      <c r="E552" t="str">
        <f>CONCATENATE(RAWC8[[#This Row],[Table Letter]],RAWC8[[#This Row],[Table '#]])</f>
        <v>CL2</v>
      </c>
      <c r="F552">
        <f>IF(ISEVEN(ROW(RAWC8[[#This Row],[Barcodes]])),C552,"")</f>
        <v>0</v>
      </c>
      <c r="G552">
        <f t="shared" si="8"/>
        <v>0</v>
      </c>
      <c r="H552" t="str">
        <f>LEFT(RAWC8[[#This Row],[Maternal Pheno Tag]],7)</f>
        <v>0</v>
      </c>
    </row>
    <row r="553" spans="1:8" x14ac:dyDescent="0.25">
      <c r="A553">
        <v>2</v>
      </c>
      <c r="B553" t="s">
        <v>530</v>
      </c>
      <c r="D553">
        <v>12</v>
      </c>
      <c r="E553" t="str">
        <f>CONCATENATE(RAWC8[[#This Row],[Table Letter]],RAWC8[[#This Row],[Table '#]])</f>
        <v>CL2</v>
      </c>
      <c r="F553" t="str">
        <f>IF(ISEVEN(ROW(RAWC8[[#This Row],[Barcodes]])),C553,"")</f>
        <v/>
      </c>
      <c r="G553" t="str">
        <f t="shared" si="8"/>
        <v/>
      </c>
      <c r="H553" t="str">
        <f>LEFT(RAWC8[[#This Row],[Maternal Pheno Tag]],7)</f>
        <v/>
      </c>
    </row>
    <row r="554" spans="1:8" x14ac:dyDescent="0.25">
      <c r="A554">
        <v>2</v>
      </c>
      <c r="B554" t="s">
        <v>530</v>
      </c>
      <c r="D554">
        <v>13</v>
      </c>
      <c r="E554" t="str">
        <f>CONCATENATE(RAWC8[[#This Row],[Table Letter]],RAWC8[[#This Row],[Table '#]])</f>
        <v>CL2</v>
      </c>
      <c r="F554">
        <f>IF(ISEVEN(ROW(RAWC8[[#This Row],[Barcodes]])),C554,"")</f>
        <v>0</v>
      </c>
      <c r="G554">
        <f t="shared" si="8"/>
        <v>0</v>
      </c>
      <c r="H554" t="str">
        <f>LEFT(RAWC8[[#This Row],[Maternal Pheno Tag]],7)</f>
        <v>0</v>
      </c>
    </row>
    <row r="555" spans="1:8" x14ac:dyDescent="0.25">
      <c r="A555">
        <v>2</v>
      </c>
      <c r="B555" t="s">
        <v>530</v>
      </c>
      <c r="D555">
        <v>13</v>
      </c>
      <c r="E555" t="str">
        <f>CONCATENATE(RAWC8[[#This Row],[Table Letter]],RAWC8[[#This Row],[Table '#]])</f>
        <v>CL2</v>
      </c>
      <c r="F555" t="str">
        <f>IF(ISEVEN(ROW(RAWC8[[#This Row],[Barcodes]])),C555,"")</f>
        <v/>
      </c>
      <c r="G555" t="str">
        <f t="shared" si="8"/>
        <v/>
      </c>
      <c r="H555" t="str">
        <f>LEFT(RAWC8[[#This Row],[Maternal Pheno Tag]],7)</f>
        <v/>
      </c>
    </row>
    <row r="556" spans="1:8" x14ac:dyDescent="0.25">
      <c r="A556">
        <v>2</v>
      </c>
      <c r="B556" t="s">
        <v>530</v>
      </c>
      <c r="D556">
        <v>14</v>
      </c>
      <c r="E556" t="str">
        <f>CONCATENATE(RAWC8[[#This Row],[Table Letter]],RAWC8[[#This Row],[Table '#]])</f>
        <v>CL2</v>
      </c>
      <c r="F556">
        <f>IF(ISEVEN(ROW(RAWC8[[#This Row],[Barcodes]])),C556,"")</f>
        <v>0</v>
      </c>
      <c r="G556">
        <f t="shared" si="8"/>
        <v>0</v>
      </c>
      <c r="H556" t="str">
        <f>LEFT(RAWC8[[#This Row],[Maternal Pheno Tag]],7)</f>
        <v>0</v>
      </c>
    </row>
    <row r="557" spans="1:8" x14ac:dyDescent="0.25">
      <c r="A557">
        <v>2</v>
      </c>
      <c r="B557" t="s">
        <v>530</v>
      </c>
      <c r="D557">
        <v>14</v>
      </c>
      <c r="E557" t="str">
        <f>CONCATENATE(RAWC8[[#This Row],[Table Letter]],RAWC8[[#This Row],[Table '#]])</f>
        <v>CL2</v>
      </c>
      <c r="F557" t="str">
        <f>IF(ISEVEN(ROW(RAWC8[[#This Row],[Barcodes]])),C557,"")</f>
        <v/>
      </c>
      <c r="G557" t="str">
        <f t="shared" si="8"/>
        <v/>
      </c>
      <c r="H557" t="str">
        <f>LEFT(RAWC8[[#This Row],[Maternal Pheno Tag]],7)</f>
        <v/>
      </c>
    </row>
    <row r="558" spans="1:8" x14ac:dyDescent="0.25">
      <c r="A558">
        <v>2</v>
      </c>
      <c r="B558" t="s">
        <v>530</v>
      </c>
      <c r="D558">
        <v>15</v>
      </c>
      <c r="E558" t="str">
        <f>CONCATENATE(RAWC8[[#This Row],[Table Letter]],RAWC8[[#This Row],[Table '#]])</f>
        <v>CL2</v>
      </c>
      <c r="F558">
        <f>IF(ISEVEN(ROW(RAWC8[[#This Row],[Barcodes]])),C558,"")</f>
        <v>0</v>
      </c>
      <c r="G558">
        <f t="shared" si="8"/>
        <v>0</v>
      </c>
      <c r="H558" t="str">
        <f>LEFT(RAWC8[[#This Row],[Maternal Pheno Tag]],7)</f>
        <v>0</v>
      </c>
    </row>
    <row r="559" spans="1:8" x14ac:dyDescent="0.25">
      <c r="A559">
        <v>2</v>
      </c>
      <c r="B559" t="s">
        <v>530</v>
      </c>
      <c r="D559">
        <v>15</v>
      </c>
      <c r="E559" t="str">
        <f>CONCATENATE(RAWC8[[#This Row],[Table Letter]],RAWC8[[#This Row],[Table '#]])</f>
        <v>CL2</v>
      </c>
      <c r="F559" t="str">
        <f>IF(ISEVEN(ROW(RAWC8[[#This Row],[Barcodes]])),C559,"")</f>
        <v/>
      </c>
      <c r="G559" t="str">
        <f t="shared" si="8"/>
        <v/>
      </c>
      <c r="H559" t="str">
        <f>LEFT(RAWC8[[#This Row],[Maternal Pheno Tag]],7)</f>
        <v/>
      </c>
    </row>
    <row r="560" spans="1:8" x14ac:dyDescent="0.25">
      <c r="A560">
        <v>2</v>
      </c>
      <c r="B560" t="s">
        <v>530</v>
      </c>
      <c r="D560">
        <v>16</v>
      </c>
      <c r="E560" t="str">
        <f>CONCATENATE(RAWC8[[#This Row],[Table Letter]],RAWC8[[#This Row],[Table '#]])</f>
        <v>CL2</v>
      </c>
      <c r="F560">
        <f>IF(ISEVEN(ROW(RAWC8[[#This Row],[Barcodes]])),C560,"")</f>
        <v>0</v>
      </c>
      <c r="G560">
        <f t="shared" si="8"/>
        <v>0</v>
      </c>
      <c r="H560" t="str">
        <f>LEFT(RAWC8[[#This Row],[Maternal Pheno Tag]],7)</f>
        <v>0</v>
      </c>
    </row>
    <row r="561" spans="1:8" x14ac:dyDescent="0.25">
      <c r="A561">
        <v>2</v>
      </c>
      <c r="B561" t="s">
        <v>530</v>
      </c>
      <c r="D561">
        <v>16</v>
      </c>
      <c r="E561" t="str">
        <f>CONCATENATE(RAWC8[[#This Row],[Table Letter]],RAWC8[[#This Row],[Table '#]])</f>
        <v>CL2</v>
      </c>
      <c r="F561" t="str">
        <f>IF(ISEVEN(ROW(RAWC8[[#This Row],[Barcodes]])),C561,"")</f>
        <v/>
      </c>
      <c r="G561" t="str">
        <f t="shared" si="8"/>
        <v/>
      </c>
      <c r="H561" t="str">
        <f>LEFT(RAWC8[[#This Row],[Maternal Pheno Tag]],7)</f>
        <v/>
      </c>
    </row>
    <row r="562" spans="1:8" x14ac:dyDescent="0.25">
      <c r="A562">
        <v>2</v>
      </c>
      <c r="B562" t="s">
        <v>530</v>
      </c>
      <c r="D562">
        <v>17</v>
      </c>
      <c r="E562" t="str">
        <f>CONCATENATE(RAWC8[[#This Row],[Table Letter]],RAWC8[[#This Row],[Table '#]])</f>
        <v>CL2</v>
      </c>
      <c r="F562">
        <f>IF(ISEVEN(ROW(RAWC8[[#This Row],[Barcodes]])),C562,"")</f>
        <v>0</v>
      </c>
      <c r="G562">
        <f t="shared" si="8"/>
        <v>0</v>
      </c>
      <c r="H562" t="str">
        <f>LEFT(RAWC8[[#This Row],[Maternal Pheno Tag]],7)</f>
        <v>0</v>
      </c>
    </row>
    <row r="563" spans="1:8" x14ac:dyDescent="0.25">
      <c r="A563">
        <v>2</v>
      </c>
      <c r="B563" t="s">
        <v>530</v>
      </c>
      <c r="D563">
        <v>17</v>
      </c>
      <c r="E563" t="str">
        <f>CONCATENATE(RAWC8[[#This Row],[Table Letter]],RAWC8[[#This Row],[Table '#]])</f>
        <v>CL2</v>
      </c>
      <c r="F563" t="str">
        <f>IF(ISEVEN(ROW(RAWC8[[#This Row],[Barcodes]])),C563,"")</f>
        <v/>
      </c>
      <c r="G563" t="str">
        <f t="shared" si="8"/>
        <v/>
      </c>
      <c r="H563" t="str">
        <f>LEFT(RAWC8[[#This Row],[Maternal Pheno Tag]],7)</f>
        <v/>
      </c>
    </row>
    <row r="564" spans="1:8" x14ac:dyDescent="0.25">
      <c r="A564">
        <v>2</v>
      </c>
      <c r="B564" t="s">
        <v>530</v>
      </c>
      <c r="D564">
        <v>18</v>
      </c>
      <c r="E564" t="str">
        <f>CONCATENATE(RAWC8[[#This Row],[Table Letter]],RAWC8[[#This Row],[Table '#]])</f>
        <v>CL2</v>
      </c>
      <c r="F564">
        <f>IF(ISEVEN(ROW(RAWC8[[#This Row],[Barcodes]])),C564,"")</f>
        <v>0</v>
      </c>
      <c r="G564">
        <f t="shared" si="8"/>
        <v>0</v>
      </c>
      <c r="H564" t="str">
        <f>LEFT(RAWC8[[#This Row],[Maternal Pheno Tag]],7)</f>
        <v>0</v>
      </c>
    </row>
    <row r="565" spans="1:8" x14ac:dyDescent="0.25">
      <c r="A565">
        <v>2</v>
      </c>
      <c r="B565" t="s">
        <v>530</v>
      </c>
      <c r="D565">
        <v>18</v>
      </c>
      <c r="E565" t="str">
        <f>CONCATENATE(RAWC8[[#This Row],[Table Letter]],RAWC8[[#This Row],[Table '#]])</f>
        <v>CL2</v>
      </c>
      <c r="F565" t="str">
        <f>IF(ISEVEN(ROW(RAWC8[[#This Row],[Barcodes]])),C565,"")</f>
        <v/>
      </c>
      <c r="G565" t="str">
        <f t="shared" si="8"/>
        <v/>
      </c>
      <c r="H565" t="str">
        <f>LEFT(RAWC8[[#This Row],[Maternal Pheno Tag]],7)</f>
        <v/>
      </c>
    </row>
    <row r="566" spans="1:8" x14ac:dyDescent="0.25">
      <c r="A566">
        <v>2</v>
      </c>
      <c r="B566" t="s">
        <v>530</v>
      </c>
      <c r="D566">
        <v>19</v>
      </c>
      <c r="E566" t="str">
        <f>CONCATENATE(RAWC8[[#This Row],[Table Letter]],RAWC8[[#This Row],[Table '#]])</f>
        <v>CL2</v>
      </c>
      <c r="F566">
        <f>IF(ISEVEN(ROW(RAWC8[[#This Row],[Barcodes]])),C566,"")</f>
        <v>0</v>
      </c>
      <c r="G566">
        <f t="shared" si="8"/>
        <v>0</v>
      </c>
      <c r="H566" t="str">
        <f>LEFT(RAWC8[[#This Row],[Maternal Pheno Tag]],7)</f>
        <v>0</v>
      </c>
    </row>
    <row r="567" spans="1:8" x14ac:dyDescent="0.25">
      <c r="A567">
        <v>2</v>
      </c>
      <c r="B567" t="s">
        <v>530</v>
      </c>
      <c r="D567">
        <v>19</v>
      </c>
      <c r="E567" t="str">
        <f>CONCATENATE(RAWC8[[#This Row],[Table Letter]],RAWC8[[#This Row],[Table '#]])</f>
        <v>CL2</v>
      </c>
      <c r="F567" t="str">
        <f>IF(ISEVEN(ROW(RAWC8[[#This Row],[Barcodes]])),C567,"")</f>
        <v/>
      </c>
      <c r="G567" t="str">
        <f t="shared" si="8"/>
        <v/>
      </c>
      <c r="H567" t="str">
        <f>LEFT(RAWC8[[#This Row],[Maternal Pheno Tag]],7)</f>
        <v/>
      </c>
    </row>
    <row r="568" spans="1:8" x14ac:dyDescent="0.25">
      <c r="A568">
        <v>2</v>
      </c>
      <c r="B568" t="s">
        <v>530</v>
      </c>
      <c r="D568">
        <v>20</v>
      </c>
      <c r="E568" t="str">
        <f>CONCATENATE(RAWC8[[#This Row],[Table Letter]],RAWC8[[#This Row],[Table '#]])</f>
        <v>CL2</v>
      </c>
      <c r="F568">
        <f>IF(ISEVEN(ROW(RAWC8[[#This Row],[Barcodes]])),C568,"")</f>
        <v>0</v>
      </c>
      <c r="G568">
        <f t="shared" si="8"/>
        <v>0</v>
      </c>
      <c r="H568" t="str">
        <f>LEFT(RAWC8[[#This Row],[Maternal Pheno Tag]],7)</f>
        <v>0</v>
      </c>
    </row>
    <row r="569" spans="1:8" x14ac:dyDescent="0.25">
      <c r="A569">
        <v>2</v>
      </c>
      <c r="B569" t="s">
        <v>530</v>
      </c>
      <c r="D569">
        <v>20</v>
      </c>
      <c r="E569" t="str">
        <f>CONCATENATE(RAWC8[[#This Row],[Table Letter]],RAWC8[[#This Row],[Table '#]])</f>
        <v>CL2</v>
      </c>
      <c r="F569" t="str">
        <f>IF(ISEVEN(ROW(RAWC8[[#This Row],[Barcodes]])),C569,"")</f>
        <v/>
      </c>
      <c r="G569" t="str">
        <f t="shared" si="8"/>
        <v/>
      </c>
      <c r="H569" t="str">
        <f>LEFT(RAWC8[[#This Row],[Maternal Pheno Tag]],7)</f>
        <v/>
      </c>
    </row>
    <row r="570" spans="1:8" x14ac:dyDescent="0.25">
      <c r="A570">
        <v>2</v>
      </c>
      <c r="B570" t="s">
        <v>530</v>
      </c>
      <c r="D570">
        <v>21</v>
      </c>
      <c r="E570" t="str">
        <f>CONCATENATE(RAWC8[[#This Row],[Table Letter]],RAWC8[[#This Row],[Table '#]])</f>
        <v>CL2</v>
      </c>
      <c r="F570">
        <f>IF(ISEVEN(ROW(RAWC8[[#This Row],[Barcodes]])),C570,"")</f>
        <v>0</v>
      </c>
      <c r="G570">
        <f t="shared" si="8"/>
        <v>0</v>
      </c>
      <c r="H570" t="str">
        <f>LEFT(RAWC8[[#This Row],[Maternal Pheno Tag]],7)</f>
        <v>0</v>
      </c>
    </row>
    <row r="571" spans="1:8" x14ac:dyDescent="0.25">
      <c r="A571">
        <v>2</v>
      </c>
      <c r="B571" t="s">
        <v>530</v>
      </c>
      <c r="D571">
        <v>21</v>
      </c>
      <c r="E571" t="str">
        <f>CONCATENATE(RAWC8[[#This Row],[Table Letter]],RAWC8[[#This Row],[Table '#]])</f>
        <v>CL2</v>
      </c>
      <c r="F571" t="str">
        <f>IF(ISEVEN(ROW(RAWC8[[#This Row],[Barcodes]])),C571,"")</f>
        <v/>
      </c>
      <c r="G571" t="str">
        <f t="shared" si="8"/>
        <v/>
      </c>
      <c r="H571" t="str">
        <f>LEFT(RAWC8[[#This Row],[Maternal Pheno Tag]],7)</f>
        <v/>
      </c>
    </row>
    <row r="572" spans="1:8" x14ac:dyDescent="0.25">
      <c r="A572">
        <v>2</v>
      </c>
      <c r="B572" t="s">
        <v>530</v>
      </c>
      <c r="D572">
        <v>22</v>
      </c>
      <c r="E572" t="str">
        <f>CONCATENATE(RAWC8[[#This Row],[Table Letter]],RAWC8[[#This Row],[Table '#]])</f>
        <v>CL2</v>
      </c>
      <c r="F572">
        <f>IF(ISEVEN(ROW(RAWC8[[#This Row],[Barcodes]])),C572,"")</f>
        <v>0</v>
      </c>
      <c r="G572">
        <f t="shared" si="8"/>
        <v>0</v>
      </c>
      <c r="H572" t="str">
        <f>LEFT(RAWC8[[#This Row],[Maternal Pheno Tag]],7)</f>
        <v>0</v>
      </c>
    </row>
    <row r="573" spans="1:8" x14ac:dyDescent="0.25">
      <c r="A573">
        <v>2</v>
      </c>
      <c r="B573" t="s">
        <v>530</v>
      </c>
      <c r="D573">
        <v>22</v>
      </c>
      <c r="E573" t="str">
        <f>CONCATENATE(RAWC8[[#This Row],[Table Letter]],RAWC8[[#This Row],[Table '#]])</f>
        <v>CL2</v>
      </c>
      <c r="F573" t="str">
        <f>IF(ISEVEN(ROW(RAWC8[[#This Row],[Barcodes]])),C573,"")</f>
        <v/>
      </c>
      <c r="G573" t="str">
        <f t="shared" si="8"/>
        <v/>
      </c>
      <c r="H573" t="str">
        <f>LEFT(RAWC8[[#This Row],[Maternal Pheno Tag]],7)</f>
        <v/>
      </c>
    </row>
    <row r="574" spans="1:8" x14ac:dyDescent="0.25">
      <c r="A574">
        <v>2</v>
      </c>
      <c r="B574" t="s">
        <v>530</v>
      </c>
      <c r="D574">
        <v>23</v>
      </c>
      <c r="E574" t="str">
        <f>CONCATENATE(RAWC8[[#This Row],[Table Letter]],RAWC8[[#This Row],[Table '#]])</f>
        <v>CL2</v>
      </c>
      <c r="F574">
        <f>IF(ISEVEN(ROW(RAWC8[[#This Row],[Barcodes]])),C574,"")</f>
        <v>0</v>
      </c>
      <c r="G574">
        <f t="shared" si="8"/>
        <v>0</v>
      </c>
      <c r="H574" t="str">
        <f>LEFT(RAWC8[[#This Row],[Maternal Pheno Tag]],7)</f>
        <v>0</v>
      </c>
    </row>
    <row r="575" spans="1:8" x14ac:dyDescent="0.25">
      <c r="A575">
        <v>2</v>
      </c>
      <c r="B575" t="s">
        <v>530</v>
      </c>
      <c r="D575">
        <v>23</v>
      </c>
      <c r="E575" t="str">
        <f>CONCATENATE(RAWC8[[#This Row],[Table Letter]],RAWC8[[#This Row],[Table '#]])</f>
        <v>CL2</v>
      </c>
      <c r="F575" t="str">
        <f>IF(ISEVEN(ROW(RAWC8[[#This Row],[Barcodes]])),C575,"")</f>
        <v/>
      </c>
      <c r="G575" t="str">
        <f t="shared" si="8"/>
        <v/>
      </c>
      <c r="H575" t="str">
        <f>LEFT(RAWC8[[#This Row],[Maternal Pheno Tag]],7)</f>
        <v/>
      </c>
    </row>
    <row r="576" spans="1:8" x14ac:dyDescent="0.25">
      <c r="A576">
        <v>2</v>
      </c>
      <c r="B576" t="s">
        <v>530</v>
      </c>
      <c r="D576">
        <v>24</v>
      </c>
      <c r="E576" t="str">
        <f>CONCATENATE(RAWC8[[#This Row],[Table Letter]],RAWC8[[#This Row],[Table '#]])</f>
        <v>CL2</v>
      </c>
      <c r="F576">
        <f>IF(ISEVEN(ROW(RAWC8[[#This Row],[Barcodes]])),C576,"")</f>
        <v>0</v>
      </c>
      <c r="G576">
        <f t="shared" si="8"/>
        <v>0</v>
      </c>
      <c r="H576" t="str">
        <f>LEFT(RAWC8[[#This Row],[Maternal Pheno Tag]],7)</f>
        <v>0</v>
      </c>
    </row>
    <row r="577" spans="1:8" x14ac:dyDescent="0.25">
      <c r="A577">
        <v>2</v>
      </c>
      <c r="B577" t="s">
        <v>530</v>
      </c>
      <c r="D577">
        <v>24</v>
      </c>
      <c r="E577" t="str">
        <f>CONCATENATE(RAWC8[[#This Row],[Table Letter]],RAWC8[[#This Row],[Table '#]])</f>
        <v>CL2</v>
      </c>
      <c r="F577" t="str">
        <f>IF(ISEVEN(ROW(RAWC8[[#This Row],[Barcodes]])),C577,"")</f>
        <v/>
      </c>
      <c r="G577" t="str">
        <f t="shared" si="8"/>
        <v/>
      </c>
      <c r="H577" t="str">
        <f>LEFT(RAWC8[[#This Row],[Maternal Pheno Tag]],7)</f>
        <v/>
      </c>
    </row>
    <row r="578" spans="1:8" x14ac:dyDescent="0.25">
      <c r="A578">
        <v>3</v>
      </c>
      <c r="B578" t="s">
        <v>530</v>
      </c>
      <c r="D578">
        <v>1</v>
      </c>
      <c r="E578" t="str">
        <f>CONCATENATE(RAWC8[[#This Row],[Table Letter]],RAWC8[[#This Row],[Table '#]])</f>
        <v>CL3</v>
      </c>
      <c r="F578">
        <f>IF(ISEVEN(ROW(RAWC8[[#This Row],[Barcodes]])),C578,"")</f>
        <v>0</v>
      </c>
      <c r="G578">
        <f t="shared" ref="G578:G641" si="9">IF(ISODD(ROW(C579)),C579,"")</f>
        <v>0</v>
      </c>
      <c r="H578" t="str">
        <f>LEFT(RAWC8[[#This Row],[Maternal Pheno Tag]],7)</f>
        <v>0</v>
      </c>
    </row>
    <row r="579" spans="1:8" x14ac:dyDescent="0.25">
      <c r="A579">
        <v>3</v>
      </c>
      <c r="B579" t="s">
        <v>530</v>
      </c>
      <c r="D579">
        <v>1</v>
      </c>
      <c r="E579" t="str">
        <f>CONCATENATE(RAWC8[[#This Row],[Table Letter]],RAWC8[[#This Row],[Table '#]])</f>
        <v>CL3</v>
      </c>
      <c r="F579" t="str">
        <f>IF(ISEVEN(ROW(RAWC8[[#This Row],[Barcodes]])),C579,"")</f>
        <v/>
      </c>
      <c r="G579" t="str">
        <f t="shared" si="9"/>
        <v/>
      </c>
      <c r="H579" t="str">
        <f>LEFT(RAWC8[[#This Row],[Maternal Pheno Tag]],7)</f>
        <v/>
      </c>
    </row>
    <row r="580" spans="1:8" x14ac:dyDescent="0.25">
      <c r="A580">
        <v>3</v>
      </c>
      <c r="B580" t="s">
        <v>530</v>
      </c>
      <c r="D580">
        <v>2</v>
      </c>
      <c r="E580" t="str">
        <f>CONCATENATE(RAWC8[[#This Row],[Table Letter]],RAWC8[[#This Row],[Table '#]])</f>
        <v>CL3</v>
      </c>
      <c r="F580">
        <f>IF(ISEVEN(ROW(RAWC8[[#This Row],[Barcodes]])),C580,"")</f>
        <v>0</v>
      </c>
      <c r="G580">
        <f t="shared" si="9"/>
        <v>0</v>
      </c>
      <c r="H580" t="str">
        <f>LEFT(RAWC8[[#This Row],[Maternal Pheno Tag]],7)</f>
        <v>0</v>
      </c>
    </row>
    <row r="581" spans="1:8" x14ac:dyDescent="0.25">
      <c r="A581">
        <v>3</v>
      </c>
      <c r="B581" t="s">
        <v>530</v>
      </c>
      <c r="D581">
        <v>2</v>
      </c>
      <c r="E581" t="str">
        <f>CONCATENATE(RAWC8[[#This Row],[Table Letter]],RAWC8[[#This Row],[Table '#]])</f>
        <v>CL3</v>
      </c>
      <c r="F581" t="str">
        <f>IF(ISEVEN(ROW(RAWC8[[#This Row],[Barcodes]])),C581,"")</f>
        <v/>
      </c>
      <c r="G581" t="str">
        <f t="shared" si="9"/>
        <v/>
      </c>
      <c r="H581" t="str">
        <f>LEFT(RAWC8[[#This Row],[Maternal Pheno Tag]],7)</f>
        <v/>
      </c>
    </row>
    <row r="582" spans="1:8" x14ac:dyDescent="0.25">
      <c r="A582">
        <v>3</v>
      </c>
      <c r="B582" t="s">
        <v>530</v>
      </c>
      <c r="D582">
        <v>3</v>
      </c>
      <c r="E582" t="str">
        <f>CONCATENATE(RAWC8[[#This Row],[Table Letter]],RAWC8[[#This Row],[Table '#]])</f>
        <v>CL3</v>
      </c>
      <c r="F582">
        <f>IF(ISEVEN(ROW(RAWC8[[#This Row],[Barcodes]])),C582,"")</f>
        <v>0</v>
      </c>
      <c r="G582">
        <f t="shared" si="9"/>
        <v>0</v>
      </c>
      <c r="H582" t="str">
        <f>LEFT(RAWC8[[#This Row],[Maternal Pheno Tag]],7)</f>
        <v>0</v>
      </c>
    </row>
    <row r="583" spans="1:8" x14ac:dyDescent="0.25">
      <c r="A583">
        <v>3</v>
      </c>
      <c r="B583" t="s">
        <v>530</v>
      </c>
      <c r="D583">
        <v>3</v>
      </c>
      <c r="E583" t="str">
        <f>CONCATENATE(RAWC8[[#This Row],[Table Letter]],RAWC8[[#This Row],[Table '#]])</f>
        <v>CL3</v>
      </c>
      <c r="F583" t="str">
        <f>IF(ISEVEN(ROW(RAWC8[[#This Row],[Barcodes]])),C583,"")</f>
        <v/>
      </c>
      <c r="G583" t="str">
        <f t="shared" si="9"/>
        <v/>
      </c>
      <c r="H583" t="str">
        <f>LEFT(RAWC8[[#This Row],[Maternal Pheno Tag]],7)</f>
        <v/>
      </c>
    </row>
    <row r="584" spans="1:8" x14ac:dyDescent="0.25">
      <c r="A584">
        <v>3</v>
      </c>
      <c r="B584" t="s">
        <v>530</v>
      </c>
      <c r="D584">
        <v>4</v>
      </c>
      <c r="E584" t="str">
        <f>CONCATENATE(RAWC8[[#This Row],[Table Letter]],RAWC8[[#This Row],[Table '#]])</f>
        <v>CL3</v>
      </c>
      <c r="F584">
        <f>IF(ISEVEN(ROW(RAWC8[[#This Row],[Barcodes]])),C584,"")</f>
        <v>0</v>
      </c>
      <c r="G584">
        <f t="shared" si="9"/>
        <v>0</v>
      </c>
      <c r="H584" t="str">
        <f>LEFT(RAWC8[[#This Row],[Maternal Pheno Tag]],7)</f>
        <v>0</v>
      </c>
    </row>
    <row r="585" spans="1:8" x14ac:dyDescent="0.25">
      <c r="A585">
        <v>3</v>
      </c>
      <c r="B585" t="s">
        <v>530</v>
      </c>
      <c r="D585">
        <v>4</v>
      </c>
      <c r="E585" t="str">
        <f>CONCATENATE(RAWC8[[#This Row],[Table Letter]],RAWC8[[#This Row],[Table '#]])</f>
        <v>CL3</v>
      </c>
      <c r="F585" t="str">
        <f>IF(ISEVEN(ROW(RAWC8[[#This Row],[Barcodes]])),C585,"")</f>
        <v/>
      </c>
      <c r="G585" t="str">
        <f t="shared" si="9"/>
        <v/>
      </c>
      <c r="H585" t="str">
        <f>LEFT(RAWC8[[#This Row],[Maternal Pheno Tag]],7)</f>
        <v/>
      </c>
    </row>
    <row r="586" spans="1:8" x14ac:dyDescent="0.25">
      <c r="A586">
        <v>3</v>
      </c>
      <c r="B586" t="s">
        <v>530</v>
      </c>
      <c r="D586">
        <v>5</v>
      </c>
      <c r="E586" t="str">
        <f>CONCATENATE(RAWC8[[#This Row],[Table Letter]],RAWC8[[#This Row],[Table '#]])</f>
        <v>CL3</v>
      </c>
      <c r="F586">
        <f>IF(ISEVEN(ROW(RAWC8[[#This Row],[Barcodes]])),C586,"")</f>
        <v>0</v>
      </c>
      <c r="G586">
        <f t="shared" si="9"/>
        <v>0</v>
      </c>
      <c r="H586" t="str">
        <f>LEFT(RAWC8[[#This Row],[Maternal Pheno Tag]],7)</f>
        <v>0</v>
      </c>
    </row>
    <row r="587" spans="1:8" x14ac:dyDescent="0.25">
      <c r="A587">
        <v>3</v>
      </c>
      <c r="B587" t="s">
        <v>530</v>
      </c>
      <c r="D587">
        <v>5</v>
      </c>
      <c r="E587" t="str">
        <f>CONCATENATE(RAWC8[[#This Row],[Table Letter]],RAWC8[[#This Row],[Table '#]])</f>
        <v>CL3</v>
      </c>
      <c r="F587" t="str">
        <f>IF(ISEVEN(ROW(RAWC8[[#This Row],[Barcodes]])),C587,"")</f>
        <v/>
      </c>
      <c r="G587" t="str">
        <f t="shared" si="9"/>
        <v/>
      </c>
      <c r="H587" t="str">
        <f>LEFT(RAWC8[[#This Row],[Maternal Pheno Tag]],7)</f>
        <v/>
      </c>
    </row>
    <row r="588" spans="1:8" x14ac:dyDescent="0.25">
      <c r="A588">
        <v>3</v>
      </c>
      <c r="B588" t="s">
        <v>530</v>
      </c>
      <c r="D588">
        <v>6</v>
      </c>
      <c r="E588" t="str">
        <f>CONCATENATE(RAWC8[[#This Row],[Table Letter]],RAWC8[[#This Row],[Table '#]])</f>
        <v>CL3</v>
      </c>
      <c r="F588">
        <f>IF(ISEVEN(ROW(RAWC8[[#This Row],[Barcodes]])),C588,"")</f>
        <v>0</v>
      </c>
      <c r="G588">
        <f t="shared" si="9"/>
        <v>0</v>
      </c>
      <c r="H588" t="str">
        <f>LEFT(RAWC8[[#This Row],[Maternal Pheno Tag]],7)</f>
        <v>0</v>
      </c>
    </row>
    <row r="589" spans="1:8" x14ac:dyDescent="0.25">
      <c r="A589">
        <v>3</v>
      </c>
      <c r="B589" t="s">
        <v>530</v>
      </c>
      <c r="D589">
        <v>6</v>
      </c>
      <c r="E589" t="str">
        <f>CONCATENATE(RAWC8[[#This Row],[Table Letter]],RAWC8[[#This Row],[Table '#]])</f>
        <v>CL3</v>
      </c>
      <c r="F589" t="str">
        <f>IF(ISEVEN(ROW(RAWC8[[#This Row],[Barcodes]])),C589,"")</f>
        <v/>
      </c>
      <c r="G589" t="str">
        <f t="shared" si="9"/>
        <v/>
      </c>
      <c r="H589" t="str">
        <f>LEFT(RAWC8[[#This Row],[Maternal Pheno Tag]],7)</f>
        <v/>
      </c>
    </row>
    <row r="590" spans="1:8" x14ac:dyDescent="0.25">
      <c r="A590">
        <v>3</v>
      </c>
      <c r="B590" t="s">
        <v>530</v>
      </c>
      <c r="D590">
        <v>7</v>
      </c>
      <c r="E590" t="str">
        <f>CONCATENATE(RAWC8[[#This Row],[Table Letter]],RAWC8[[#This Row],[Table '#]])</f>
        <v>CL3</v>
      </c>
      <c r="F590">
        <f>IF(ISEVEN(ROW(RAWC8[[#This Row],[Barcodes]])),C590,"")</f>
        <v>0</v>
      </c>
      <c r="G590">
        <f t="shared" si="9"/>
        <v>0</v>
      </c>
      <c r="H590" t="str">
        <f>LEFT(RAWC8[[#This Row],[Maternal Pheno Tag]],7)</f>
        <v>0</v>
      </c>
    </row>
    <row r="591" spans="1:8" x14ac:dyDescent="0.25">
      <c r="A591">
        <v>3</v>
      </c>
      <c r="B591" t="s">
        <v>530</v>
      </c>
      <c r="D591">
        <v>7</v>
      </c>
      <c r="E591" t="str">
        <f>CONCATENATE(RAWC8[[#This Row],[Table Letter]],RAWC8[[#This Row],[Table '#]])</f>
        <v>CL3</v>
      </c>
      <c r="F591" t="str">
        <f>IF(ISEVEN(ROW(RAWC8[[#This Row],[Barcodes]])),C591,"")</f>
        <v/>
      </c>
      <c r="G591" t="str">
        <f t="shared" si="9"/>
        <v/>
      </c>
      <c r="H591" t="str">
        <f>LEFT(RAWC8[[#This Row],[Maternal Pheno Tag]],7)</f>
        <v/>
      </c>
    </row>
    <row r="592" spans="1:8" x14ac:dyDescent="0.25">
      <c r="A592">
        <v>3</v>
      </c>
      <c r="B592" t="s">
        <v>530</v>
      </c>
      <c r="D592">
        <v>8</v>
      </c>
      <c r="E592" t="str">
        <f>CONCATENATE(RAWC8[[#This Row],[Table Letter]],RAWC8[[#This Row],[Table '#]])</f>
        <v>CL3</v>
      </c>
      <c r="F592">
        <f>IF(ISEVEN(ROW(RAWC8[[#This Row],[Barcodes]])),C592,"")</f>
        <v>0</v>
      </c>
      <c r="G592">
        <f t="shared" si="9"/>
        <v>0</v>
      </c>
      <c r="H592" t="str">
        <f>LEFT(RAWC8[[#This Row],[Maternal Pheno Tag]],7)</f>
        <v>0</v>
      </c>
    </row>
    <row r="593" spans="1:8" x14ac:dyDescent="0.25">
      <c r="A593">
        <v>3</v>
      </c>
      <c r="B593" t="s">
        <v>530</v>
      </c>
      <c r="D593">
        <v>8</v>
      </c>
      <c r="E593" t="str">
        <f>CONCATENATE(RAWC8[[#This Row],[Table Letter]],RAWC8[[#This Row],[Table '#]])</f>
        <v>CL3</v>
      </c>
      <c r="F593" t="str">
        <f>IF(ISEVEN(ROW(RAWC8[[#This Row],[Barcodes]])),C593,"")</f>
        <v/>
      </c>
      <c r="G593" t="str">
        <f t="shared" si="9"/>
        <v/>
      </c>
      <c r="H593" t="str">
        <f>LEFT(RAWC8[[#This Row],[Maternal Pheno Tag]],7)</f>
        <v/>
      </c>
    </row>
    <row r="594" spans="1:8" x14ac:dyDescent="0.25">
      <c r="A594">
        <v>3</v>
      </c>
      <c r="B594" t="s">
        <v>530</v>
      </c>
      <c r="D594">
        <v>9</v>
      </c>
      <c r="E594" t="str">
        <f>CONCATENATE(RAWC8[[#This Row],[Table Letter]],RAWC8[[#This Row],[Table '#]])</f>
        <v>CL3</v>
      </c>
      <c r="F594">
        <f>IF(ISEVEN(ROW(RAWC8[[#This Row],[Barcodes]])),C594,"")</f>
        <v>0</v>
      </c>
      <c r="G594">
        <f t="shared" si="9"/>
        <v>0</v>
      </c>
      <c r="H594" t="str">
        <f>LEFT(RAWC8[[#This Row],[Maternal Pheno Tag]],7)</f>
        <v>0</v>
      </c>
    </row>
    <row r="595" spans="1:8" x14ac:dyDescent="0.25">
      <c r="A595">
        <v>3</v>
      </c>
      <c r="B595" t="s">
        <v>530</v>
      </c>
      <c r="D595">
        <v>9</v>
      </c>
      <c r="E595" t="str">
        <f>CONCATENATE(RAWC8[[#This Row],[Table Letter]],RAWC8[[#This Row],[Table '#]])</f>
        <v>CL3</v>
      </c>
      <c r="F595" t="str">
        <f>IF(ISEVEN(ROW(RAWC8[[#This Row],[Barcodes]])),C595,"")</f>
        <v/>
      </c>
      <c r="G595" t="str">
        <f t="shared" si="9"/>
        <v/>
      </c>
      <c r="H595" t="str">
        <f>LEFT(RAWC8[[#This Row],[Maternal Pheno Tag]],7)</f>
        <v/>
      </c>
    </row>
    <row r="596" spans="1:8" x14ac:dyDescent="0.25">
      <c r="A596">
        <v>3</v>
      </c>
      <c r="B596" t="s">
        <v>530</v>
      </c>
      <c r="D596">
        <v>10</v>
      </c>
      <c r="E596" t="str">
        <f>CONCATENATE(RAWC8[[#This Row],[Table Letter]],RAWC8[[#This Row],[Table '#]])</f>
        <v>CL3</v>
      </c>
      <c r="F596">
        <f>IF(ISEVEN(ROW(RAWC8[[#This Row],[Barcodes]])),C596,"")</f>
        <v>0</v>
      </c>
      <c r="G596">
        <f t="shared" si="9"/>
        <v>0</v>
      </c>
      <c r="H596" t="str">
        <f>LEFT(RAWC8[[#This Row],[Maternal Pheno Tag]],7)</f>
        <v>0</v>
      </c>
    </row>
    <row r="597" spans="1:8" x14ac:dyDescent="0.25">
      <c r="A597">
        <v>3</v>
      </c>
      <c r="B597" t="s">
        <v>530</v>
      </c>
      <c r="D597">
        <v>10</v>
      </c>
      <c r="E597" t="str">
        <f>CONCATENATE(RAWC8[[#This Row],[Table Letter]],RAWC8[[#This Row],[Table '#]])</f>
        <v>CL3</v>
      </c>
      <c r="F597" t="str">
        <f>IF(ISEVEN(ROW(RAWC8[[#This Row],[Barcodes]])),C597,"")</f>
        <v/>
      </c>
      <c r="G597" t="str">
        <f t="shared" si="9"/>
        <v/>
      </c>
      <c r="H597" t="str">
        <f>LEFT(RAWC8[[#This Row],[Maternal Pheno Tag]],7)</f>
        <v/>
      </c>
    </row>
    <row r="598" spans="1:8" x14ac:dyDescent="0.25">
      <c r="A598">
        <v>3</v>
      </c>
      <c r="B598" t="s">
        <v>530</v>
      </c>
      <c r="D598">
        <v>11</v>
      </c>
      <c r="E598" t="str">
        <f>CONCATENATE(RAWC8[[#This Row],[Table Letter]],RAWC8[[#This Row],[Table '#]])</f>
        <v>CL3</v>
      </c>
      <c r="F598">
        <f>IF(ISEVEN(ROW(RAWC8[[#This Row],[Barcodes]])),C598,"")</f>
        <v>0</v>
      </c>
      <c r="G598">
        <f t="shared" si="9"/>
        <v>0</v>
      </c>
      <c r="H598" t="str">
        <f>LEFT(RAWC8[[#This Row],[Maternal Pheno Tag]],7)</f>
        <v>0</v>
      </c>
    </row>
    <row r="599" spans="1:8" x14ac:dyDescent="0.25">
      <c r="A599">
        <v>3</v>
      </c>
      <c r="B599" t="s">
        <v>530</v>
      </c>
      <c r="D599">
        <v>11</v>
      </c>
      <c r="E599" t="str">
        <f>CONCATENATE(RAWC8[[#This Row],[Table Letter]],RAWC8[[#This Row],[Table '#]])</f>
        <v>CL3</v>
      </c>
      <c r="F599" t="str">
        <f>IF(ISEVEN(ROW(RAWC8[[#This Row],[Barcodes]])),C599,"")</f>
        <v/>
      </c>
      <c r="G599" t="str">
        <f t="shared" si="9"/>
        <v/>
      </c>
      <c r="H599" t="str">
        <f>LEFT(RAWC8[[#This Row],[Maternal Pheno Tag]],7)</f>
        <v/>
      </c>
    </row>
    <row r="600" spans="1:8" x14ac:dyDescent="0.25">
      <c r="A600">
        <v>3</v>
      </c>
      <c r="B600" t="s">
        <v>530</v>
      </c>
      <c r="D600">
        <v>12</v>
      </c>
      <c r="E600" t="str">
        <f>CONCATENATE(RAWC8[[#This Row],[Table Letter]],RAWC8[[#This Row],[Table '#]])</f>
        <v>CL3</v>
      </c>
      <c r="F600">
        <f>IF(ISEVEN(ROW(RAWC8[[#This Row],[Barcodes]])),C600,"")</f>
        <v>0</v>
      </c>
      <c r="G600">
        <f t="shared" si="9"/>
        <v>0</v>
      </c>
      <c r="H600" t="str">
        <f>LEFT(RAWC8[[#This Row],[Maternal Pheno Tag]],7)</f>
        <v>0</v>
      </c>
    </row>
    <row r="601" spans="1:8" x14ac:dyDescent="0.25">
      <c r="A601">
        <v>3</v>
      </c>
      <c r="B601" t="s">
        <v>530</v>
      </c>
      <c r="D601">
        <v>12</v>
      </c>
      <c r="E601" t="str">
        <f>CONCATENATE(RAWC8[[#This Row],[Table Letter]],RAWC8[[#This Row],[Table '#]])</f>
        <v>CL3</v>
      </c>
      <c r="F601" t="str">
        <f>IF(ISEVEN(ROW(RAWC8[[#This Row],[Barcodes]])),C601,"")</f>
        <v/>
      </c>
      <c r="G601" t="str">
        <f t="shared" si="9"/>
        <v/>
      </c>
      <c r="H601" t="str">
        <f>LEFT(RAWC8[[#This Row],[Maternal Pheno Tag]],7)</f>
        <v/>
      </c>
    </row>
    <row r="602" spans="1:8" x14ac:dyDescent="0.25">
      <c r="A602">
        <v>3</v>
      </c>
      <c r="B602" t="s">
        <v>530</v>
      </c>
      <c r="D602">
        <v>13</v>
      </c>
      <c r="E602" t="str">
        <f>CONCATENATE(RAWC8[[#This Row],[Table Letter]],RAWC8[[#This Row],[Table '#]])</f>
        <v>CL3</v>
      </c>
      <c r="F602">
        <f>IF(ISEVEN(ROW(RAWC8[[#This Row],[Barcodes]])),C602,"")</f>
        <v>0</v>
      </c>
      <c r="G602">
        <f t="shared" si="9"/>
        <v>0</v>
      </c>
      <c r="H602" t="str">
        <f>LEFT(RAWC8[[#This Row],[Maternal Pheno Tag]],7)</f>
        <v>0</v>
      </c>
    </row>
    <row r="603" spans="1:8" x14ac:dyDescent="0.25">
      <c r="A603">
        <v>3</v>
      </c>
      <c r="B603" t="s">
        <v>530</v>
      </c>
      <c r="D603">
        <v>13</v>
      </c>
      <c r="E603" t="str">
        <f>CONCATENATE(RAWC8[[#This Row],[Table Letter]],RAWC8[[#This Row],[Table '#]])</f>
        <v>CL3</v>
      </c>
      <c r="F603" t="str">
        <f>IF(ISEVEN(ROW(RAWC8[[#This Row],[Barcodes]])),C603,"")</f>
        <v/>
      </c>
      <c r="G603" t="str">
        <f t="shared" si="9"/>
        <v/>
      </c>
      <c r="H603" t="str">
        <f>LEFT(RAWC8[[#This Row],[Maternal Pheno Tag]],7)</f>
        <v/>
      </c>
    </row>
    <row r="604" spans="1:8" x14ac:dyDescent="0.25">
      <c r="A604">
        <v>3</v>
      </c>
      <c r="B604" t="s">
        <v>530</v>
      </c>
      <c r="D604">
        <v>14</v>
      </c>
      <c r="E604" t="str">
        <f>CONCATENATE(RAWC8[[#This Row],[Table Letter]],RAWC8[[#This Row],[Table '#]])</f>
        <v>CL3</v>
      </c>
      <c r="F604">
        <f>IF(ISEVEN(ROW(RAWC8[[#This Row],[Barcodes]])),C604,"")</f>
        <v>0</v>
      </c>
      <c r="G604">
        <f t="shared" si="9"/>
        <v>0</v>
      </c>
      <c r="H604" t="str">
        <f>LEFT(RAWC8[[#This Row],[Maternal Pheno Tag]],7)</f>
        <v>0</v>
      </c>
    </row>
    <row r="605" spans="1:8" x14ac:dyDescent="0.25">
      <c r="A605">
        <v>3</v>
      </c>
      <c r="B605" t="s">
        <v>530</v>
      </c>
      <c r="D605">
        <v>14</v>
      </c>
      <c r="E605" t="str">
        <f>CONCATENATE(RAWC8[[#This Row],[Table Letter]],RAWC8[[#This Row],[Table '#]])</f>
        <v>CL3</v>
      </c>
      <c r="F605" t="str">
        <f>IF(ISEVEN(ROW(RAWC8[[#This Row],[Barcodes]])),C605,"")</f>
        <v/>
      </c>
      <c r="G605" t="str">
        <f t="shared" si="9"/>
        <v/>
      </c>
      <c r="H605" t="str">
        <f>LEFT(RAWC8[[#This Row],[Maternal Pheno Tag]],7)</f>
        <v/>
      </c>
    </row>
    <row r="606" spans="1:8" x14ac:dyDescent="0.25">
      <c r="A606">
        <v>3</v>
      </c>
      <c r="B606" t="s">
        <v>530</v>
      </c>
      <c r="D606">
        <v>15</v>
      </c>
      <c r="E606" t="str">
        <f>CONCATENATE(RAWC8[[#This Row],[Table Letter]],RAWC8[[#This Row],[Table '#]])</f>
        <v>CL3</v>
      </c>
      <c r="F606">
        <f>IF(ISEVEN(ROW(RAWC8[[#This Row],[Barcodes]])),C606,"")</f>
        <v>0</v>
      </c>
      <c r="G606">
        <f t="shared" si="9"/>
        <v>0</v>
      </c>
      <c r="H606" t="str">
        <f>LEFT(RAWC8[[#This Row],[Maternal Pheno Tag]],7)</f>
        <v>0</v>
      </c>
    </row>
    <row r="607" spans="1:8" x14ac:dyDescent="0.25">
      <c r="A607">
        <v>3</v>
      </c>
      <c r="B607" t="s">
        <v>530</v>
      </c>
      <c r="D607">
        <v>15</v>
      </c>
      <c r="E607" t="str">
        <f>CONCATENATE(RAWC8[[#This Row],[Table Letter]],RAWC8[[#This Row],[Table '#]])</f>
        <v>CL3</v>
      </c>
      <c r="F607" t="str">
        <f>IF(ISEVEN(ROW(RAWC8[[#This Row],[Barcodes]])),C607,"")</f>
        <v/>
      </c>
      <c r="G607" t="str">
        <f t="shared" si="9"/>
        <v/>
      </c>
      <c r="H607" t="str">
        <f>LEFT(RAWC8[[#This Row],[Maternal Pheno Tag]],7)</f>
        <v/>
      </c>
    </row>
    <row r="608" spans="1:8" x14ac:dyDescent="0.25">
      <c r="A608">
        <v>3</v>
      </c>
      <c r="B608" t="s">
        <v>530</v>
      </c>
      <c r="D608">
        <v>16</v>
      </c>
      <c r="E608" t="str">
        <f>CONCATENATE(RAWC8[[#This Row],[Table Letter]],RAWC8[[#This Row],[Table '#]])</f>
        <v>CL3</v>
      </c>
      <c r="F608">
        <f>IF(ISEVEN(ROW(RAWC8[[#This Row],[Barcodes]])),C608,"")</f>
        <v>0</v>
      </c>
      <c r="G608">
        <f t="shared" si="9"/>
        <v>0</v>
      </c>
      <c r="H608" t="str">
        <f>LEFT(RAWC8[[#This Row],[Maternal Pheno Tag]],7)</f>
        <v>0</v>
      </c>
    </row>
    <row r="609" spans="1:8" x14ac:dyDescent="0.25">
      <c r="A609">
        <v>3</v>
      </c>
      <c r="B609" t="s">
        <v>530</v>
      </c>
      <c r="D609">
        <v>16</v>
      </c>
      <c r="E609" t="str">
        <f>CONCATENATE(RAWC8[[#This Row],[Table Letter]],RAWC8[[#This Row],[Table '#]])</f>
        <v>CL3</v>
      </c>
      <c r="F609" t="str">
        <f>IF(ISEVEN(ROW(RAWC8[[#This Row],[Barcodes]])),C609,"")</f>
        <v/>
      </c>
      <c r="G609" t="str">
        <f t="shared" si="9"/>
        <v/>
      </c>
      <c r="H609" t="str">
        <f>LEFT(RAWC8[[#This Row],[Maternal Pheno Tag]],7)</f>
        <v/>
      </c>
    </row>
    <row r="610" spans="1:8" x14ac:dyDescent="0.25">
      <c r="A610">
        <v>3</v>
      </c>
      <c r="B610" t="s">
        <v>530</v>
      </c>
      <c r="D610">
        <v>17</v>
      </c>
      <c r="E610" t="str">
        <f>CONCATENATE(RAWC8[[#This Row],[Table Letter]],RAWC8[[#This Row],[Table '#]])</f>
        <v>CL3</v>
      </c>
      <c r="F610">
        <f>IF(ISEVEN(ROW(RAWC8[[#This Row],[Barcodes]])),C610,"")</f>
        <v>0</v>
      </c>
      <c r="G610">
        <f t="shared" si="9"/>
        <v>0</v>
      </c>
      <c r="H610" t="str">
        <f>LEFT(RAWC8[[#This Row],[Maternal Pheno Tag]],7)</f>
        <v>0</v>
      </c>
    </row>
    <row r="611" spans="1:8" x14ac:dyDescent="0.25">
      <c r="A611">
        <v>3</v>
      </c>
      <c r="B611" t="s">
        <v>530</v>
      </c>
      <c r="D611">
        <v>17</v>
      </c>
      <c r="E611" t="str">
        <f>CONCATENATE(RAWC8[[#This Row],[Table Letter]],RAWC8[[#This Row],[Table '#]])</f>
        <v>CL3</v>
      </c>
      <c r="F611" t="str">
        <f>IF(ISEVEN(ROW(RAWC8[[#This Row],[Barcodes]])),C611,"")</f>
        <v/>
      </c>
      <c r="G611" t="str">
        <f t="shared" si="9"/>
        <v/>
      </c>
      <c r="H611" t="str">
        <f>LEFT(RAWC8[[#This Row],[Maternal Pheno Tag]],7)</f>
        <v/>
      </c>
    </row>
    <row r="612" spans="1:8" x14ac:dyDescent="0.25">
      <c r="A612">
        <v>3</v>
      </c>
      <c r="B612" t="s">
        <v>530</v>
      </c>
      <c r="D612">
        <v>18</v>
      </c>
      <c r="E612" t="str">
        <f>CONCATENATE(RAWC8[[#This Row],[Table Letter]],RAWC8[[#This Row],[Table '#]])</f>
        <v>CL3</v>
      </c>
      <c r="F612">
        <f>IF(ISEVEN(ROW(RAWC8[[#This Row],[Barcodes]])),C612,"")</f>
        <v>0</v>
      </c>
      <c r="G612">
        <f t="shared" si="9"/>
        <v>0</v>
      </c>
      <c r="H612" t="str">
        <f>LEFT(RAWC8[[#This Row],[Maternal Pheno Tag]],7)</f>
        <v>0</v>
      </c>
    </row>
    <row r="613" spans="1:8" x14ac:dyDescent="0.25">
      <c r="A613">
        <v>3</v>
      </c>
      <c r="B613" t="s">
        <v>530</v>
      </c>
      <c r="D613">
        <v>18</v>
      </c>
      <c r="E613" t="str">
        <f>CONCATENATE(RAWC8[[#This Row],[Table Letter]],RAWC8[[#This Row],[Table '#]])</f>
        <v>CL3</v>
      </c>
      <c r="F613" t="str">
        <f>IF(ISEVEN(ROW(RAWC8[[#This Row],[Barcodes]])),C613,"")</f>
        <v/>
      </c>
      <c r="G613" t="str">
        <f t="shared" si="9"/>
        <v/>
      </c>
      <c r="H613" t="str">
        <f>LEFT(RAWC8[[#This Row],[Maternal Pheno Tag]],7)</f>
        <v/>
      </c>
    </row>
    <row r="614" spans="1:8" x14ac:dyDescent="0.25">
      <c r="A614">
        <v>3</v>
      </c>
      <c r="B614" t="s">
        <v>530</v>
      </c>
      <c r="D614">
        <v>19</v>
      </c>
      <c r="E614" t="str">
        <f>CONCATENATE(RAWC8[[#This Row],[Table Letter]],RAWC8[[#This Row],[Table '#]])</f>
        <v>CL3</v>
      </c>
      <c r="F614">
        <f>IF(ISEVEN(ROW(RAWC8[[#This Row],[Barcodes]])),C614,"")</f>
        <v>0</v>
      </c>
      <c r="G614">
        <f t="shared" si="9"/>
        <v>0</v>
      </c>
      <c r="H614" t="str">
        <f>LEFT(RAWC8[[#This Row],[Maternal Pheno Tag]],7)</f>
        <v>0</v>
      </c>
    </row>
    <row r="615" spans="1:8" x14ac:dyDescent="0.25">
      <c r="A615">
        <v>3</v>
      </c>
      <c r="B615" t="s">
        <v>530</v>
      </c>
      <c r="D615">
        <v>19</v>
      </c>
      <c r="E615" t="str">
        <f>CONCATENATE(RAWC8[[#This Row],[Table Letter]],RAWC8[[#This Row],[Table '#]])</f>
        <v>CL3</v>
      </c>
      <c r="F615" t="str">
        <f>IF(ISEVEN(ROW(RAWC8[[#This Row],[Barcodes]])),C615,"")</f>
        <v/>
      </c>
      <c r="G615" t="str">
        <f t="shared" si="9"/>
        <v/>
      </c>
      <c r="H615" t="str">
        <f>LEFT(RAWC8[[#This Row],[Maternal Pheno Tag]],7)</f>
        <v/>
      </c>
    </row>
    <row r="616" spans="1:8" x14ac:dyDescent="0.25">
      <c r="A616">
        <v>3</v>
      </c>
      <c r="B616" t="s">
        <v>530</v>
      </c>
      <c r="D616">
        <v>20</v>
      </c>
      <c r="E616" t="str">
        <f>CONCATENATE(RAWC8[[#This Row],[Table Letter]],RAWC8[[#This Row],[Table '#]])</f>
        <v>CL3</v>
      </c>
      <c r="F616">
        <f>IF(ISEVEN(ROW(RAWC8[[#This Row],[Barcodes]])),C616,"")</f>
        <v>0</v>
      </c>
      <c r="G616">
        <f t="shared" si="9"/>
        <v>0</v>
      </c>
      <c r="H616" t="str">
        <f>LEFT(RAWC8[[#This Row],[Maternal Pheno Tag]],7)</f>
        <v>0</v>
      </c>
    </row>
    <row r="617" spans="1:8" x14ac:dyDescent="0.25">
      <c r="A617">
        <v>3</v>
      </c>
      <c r="B617" t="s">
        <v>530</v>
      </c>
      <c r="D617">
        <v>20</v>
      </c>
      <c r="E617" t="str">
        <f>CONCATENATE(RAWC8[[#This Row],[Table Letter]],RAWC8[[#This Row],[Table '#]])</f>
        <v>CL3</v>
      </c>
      <c r="F617" t="str">
        <f>IF(ISEVEN(ROW(RAWC8[[#This Row],[Barcodes]])),C617,"")</f>
        <v/>
      </c>
      <c r="G617" t="str">
        <f t="shared" si="9"/>
        <v/>
      </c>
      <c r="H617" t="str">
        <f>LEFT(RAWC8[[#This Row],[Maternal Pheno Tag]],7)</f>
        <v/>
      </c>
    </row>
    <row r="618" spans="1:8" x14ac:dyDescent="0.25">
      <c r="A618">
        <v>3</v>
      </c>
      <c r="B618" t="s">
        <v>530</v>
      </c>
      <c r="D618">
        <v>21</v>
      </c>
      <c r="E618" t="str">
        <f>CONCATENATE(RAWC8[[#This Row],[Table Letter]],RAWC8[[#This Row],[Table '#]])</f>
        <v>CL3</v>
      </c>
      <c r="F618">
        <f>IF(ISEVEN(ROW(RAWC8[[#This Row],[Barcodes]])),C618,"")</f>
        <v>0</v>
      </c>
      <c r="G618">
        <f t="shared" si="9"/>
        <v>0</v>
      </c>
      <c r="H618" t="str">
        <f>LEFT(RAWC8[[#This Row],[Maternal Pheno Tag]],7)</f>
        <v>0</v>
      </c>
    </row>
    <row r="619" spans="1:8" x14ac:dyDescent="0.25">
      <c r="A619">
        <v>3</v>
      </c>
      <c r="B619" t="s">
        <v>530</v>
      </c>
      <c r="D619">
        <v>21</v>
      </c>
      <c r="E619" t="str">
        <f>CONCATENATE(RAWC8[[#This Row],[Table Letter]],RAWC8[[#This Row],[Table '#]])</f>
        <v>CL3</v>
      </c>
      <c r="F619" t="str">
        <f>IF(ISEVEN(ROW(RAWC8[[#This Row],[Barcodes]])),C619,"")</f>
        <v/>
      </c>
      <c r="G619" t="str">
        <f t="shared" si="9"/>
        <v/>
      </c>
      <c r="H619" t="str">
        <f>LEFT(RAWC8[[#This Row],[Maternal Pheno Tag]],7)</f>
        <v/>
      </c>
    </row>
    <row r="620" spans="1:8" x14ac:dyDescent="0.25">
      <c r="A620">
        <v>3</v>
      </c>
      <c r="B620" t="s">
        <v>530</v>
      </c>
      <c r="D620">
        <v>22</v>
      </c>
      <c r="E620" t="str">
        <f>CONCATENATE(RAWC8[[#This Row],[Table Letter]],RAWC8[[#This Row],[Table '#]])</f>
        <v>CL3</v>
      </c>
      <c r="F620">
        <f>IF(ISEVEN(ROW(RAWC8[[#This Row],[Barcodes]])),C620,"")</f>
        <v>0</v>
      </c>
      <c r="G620">
        <f t="shared" si="9"/>
        <v>0</v>
      </c>
      <c r="H620" t="str">
        <f>LEFT(RAWC8[[#This Row],[Maternal Pheno Tag]],7)</f>
        <v>0</v>
      </c>
    </row>
    <row r="621" spans="1:8" x14ac:dyDescent="0.25">
      <c r="A621">
        <v>3</v>
      </c>
      <c r="B621" t="s">
        <v>530</v>
      </c>
      <c r="D621">
        <v>22</v>
      </c>
      <c r="E621" t="str">
        <f>CONCATENATE(RAWC8[[#This Row],[Table Letter]],RAWC8[[#This Row],[Table '#]])</f>
        <v>CL3</v>
      </c>
      <c r="F621" t="str">
        <f>IF(ISEVEN(ROW(RAWC8[[#This Row],[Barcodes]])),C621,"")</f>
        <v/>
      </c>
      <c r="G621" t="str">
        <f t="shared" si="9"/>
        <v/>
      </c>
      <c r="H621" t="str">
        <f>LEFT(RAWC8[[#This Row],[Maternal Pheno Tag]],7)</f>
        <v/>
      </c>
    </row>
    <row r="622" spans="1:8" x14ac:dyDescent="0.25">
      <c r="A622">
        <v>3</v>
      </c>
      <c r="B622" t="s">
        <v>530</v>
      </c>
      <c r="D622">
        <v>23</v>
      </c>
      <c r="E622" t="str">
        <f>CONCATENATE(RAWC8[[#This Row],[Table Letter]],RAWC8[[#This Row],[Table '#]])</f>
        <v>CL3</v>
      </c>
      <c r="F622">
        <f>IF(ISEVEN(ROW(RAWC8[[#This Row],[Barcodes]])),C622,"")</f>
        <v>0</v>
      </c>
      <c r="G622">
        <f t="shared" si="9"/>
        <v>0</v>
      </c>
      <c r="H622" t="str">
        <f>LEFT(RAWC8[[#This Row],[Maternal Pheno Tag]],7)</f>
        <v>0</v>
      </c>
    </row>
    <row r="623" spans="1:8" x14ac:dyDescent="0.25">
      <c r="A623">
        <v>3</v>
      </c>
      <c r="B623" t="s">
        <v>530</v>
      </c>
      <c r="D623">
        <v>23</v>
      </c>
      <c r="E623" t="str">
        <f>CONCATENATE(RAWC8[[#This Row],[Table Letter]],RAWC8[[#This Row],[Table '#]])</f>
        <v>CL3</v>
      </c>
      <c r="F623" t="str">
        <f>IF(ISEVEN(ROW(RAWC8[[#This Row],[Barcodes]])),C623,"")</f>
        <v/>
      </c>
      <c r="G623" t="str">
        <f t="shared" si="9"/>
        <v/>
      </c>
      <c r="H623" t="str">
        <f>LEFT(RAWC8[[#This Row],[Maternal Pheno Tag]],7)</f>
        <v/>
      </c>
    </row>
    <row r="624" spans="1:8" x14ac:dyDescent="0.25">
      <c r="A624">
        <v>3</v>
      </c>
      <c r="B624" t="s">
        <v>530</v>
      </c>
      <c r="D624">
        <v>24</v>
      </c>
      <c r="E624" t="str">
        <f>CONCATENATE(RAWC8[[#This Row],[Table Letter]],RAWC8[[#This Row],[Table '#]])</f>
        <v>CL3</v>
      </c>
      <c r="F624">
        <f>IF(ISEVEN(ROW(RAWC8[[#This Row],[Barcodes]])),C624,"")</f>
        <v>0</v>
      </c>
      <c r="G624">
        <f t="shared" si="9"/>
        <v>0</v>
      </c>
      <c r="H624" t="str">
        <f>LEFT(RAWC8[[#This Row],[Maternal Pheno Tag]],7)</f>
        <v>0</v>
      </c>
    </row>
    <row r="625" spans="1:8" x14ac:dyDescent="0.25">
      <c r="A625">
        <v>3</v>
      </c>
      <c r="B625" t="s">
        <v>530</v>
      </c>
      <c r="D625">
        <v>24</v>
      </c>
      <c r="E625" t="str">
        <f>CONCATENATE(RAWC8[[#This Row],[Table Letter]],RAWC8[[#This Row],[Table '#]])</f>
        <v>CL3</v>
      </c>
      <c r="F625" t="str">
        <f>IF(ISEVEN(ROW(RAWC8[[#This Row],[Barcodes]])),C625,"")</f>
        <v/>
      </c>
      <c r="G625" t="str">
        <f t="shared" si="9"/>
        <v/>
      </c>
      <c r="H625" t="str">
        <f>LEFT(RAWC8[[#This Row],[Maternal Pheno Tag]],7)</f>
        <v/>
      </c>
    </row>
    <row r="626" spans="1:8" x14ac:dyDescent="0.25">
      <c r="A626">
        <v>4</v>
      </c>
      <c r="B626" t="s">
        <v>530</v>
      </c>
      <c r="D626">
        <v>1</v>
      </c>
      <c r="E626" t="str">
        <f>CONCATENATE(RAWC8[[#This Row],[Table Letter]],RAWC8[[#This Row],[Table '#]])</f>
        <v>CL4</v>
      </c>
      <c r="F626">
        <f>IF(ISEVEN(ROW(RAWC8[[#This Row],[Barcodes]])),C626,"")</f>
        <v>0</v>
      </c>
      <c r="G626">
        <f t="shared" si="9"/>
        <v>0</v>
      </c>
      <c r="H626" t="str">
        <f>LEFT(RAWC8[[#This Row],[Maternal Pheno Tag]],7)</f>
        <v>0</v>
      </c>
    </row>
    <row r="627" spans="1:8" x14ac:dyDescent="0.25">
      <c r="A627">
        <v>4</v>
      </c>
      <c r="B627" t="s">
        <v>530</v>
      </c>
      <c r="D627">
        <v>1</v>
      </c>
      <c r="E627" t="str">
        <f>CONCATENATE(RAWC8[[#This Row],[Table Letter]],RAWC8[[#This Row],[Table '#]])</f>
        <v>CL4</v>
      </c>
      <c r="F627" t="str">
        <f>IF(ISEVEN(ROW(RAWC8[[#This Row],[Barcodes]])),C627,"")</f>
        <v/>
      </c>
      <c r="G627" t="str">
        <f t="shared" si="9"/>
        <v/>
      </c>
      <c r="H627" t="str">
        <f>LEFT(RAWC8[[#This Row],[Maternal Pheno Tag]],7)</f>
        <v/>
      </c>
    </row>
    <row r="628" spans="1:8" x14ac:dyDescent="0.25">
      <c r="A628">
        <v>4</v>
      </c>
      <c r="B628" t="s">
        <v>530</v>
      </c>
      <c r="D628">
        <v>2</v>
      </c>
      <c r="E628" t="str">
        <f>CONCATENATE(RAWC8[[#This Row],[Table Letter]],RAWC8[[#This Row],[Table '#]])</f>
        <v>CL4</v>
      </c>
      <c r="F628">
        <f>IF(ISEVEN(ROW(RAWC8[[#This Row],[Barcodes]])),C628,"")</f>
        <v>0</v>
      </c>
      <c r="G628">
        <f t="shared" si="9"/>
        <v>0</v>
      </c>
      <c r="H628" t="str">
        <f>LEFT(RAWC8[[#This Row],[Maternal Pheno Tag]],7)</f>
        <v>0</v>
      </c>
    </row>
    <row r="629" spans="1:8" x14ac:dyDescent="0.25">
      <c r="A629">
        <v>4</v>
      </c>
      <c r="B629" t="s">
        <v>530</v>
      </c>
      <c r="D629">
        <v>2</v>
      </c>
      <c r="E629" t="str">
        <f>CONCATENATE(RAWC8[[#This Row],[Table Letter]],RAWC8[[#This Row],[Table '#]])</f>
        <v>CL4</v>
      </c>
      <c r="F629" t="str">
        <f>IF(ISEVEN(ROW(RAWC8[[#This Row],[Barcodes]])),C629,"")</f>
        <v/>
      </c>
      <c r="G629" t="str">
        <f t="shared" si="9"/>
        <v/>
      </c>
      <c r="H629" t="str">
        <f>LEFT(RAWC8[[#This Row],[Maternal Pheno Tag]],7)</f>
        <v/>
      </c>
    </row>
    <row r="630" spans="1:8" x14ac:dyDescent="0.25">
      <c r="A630">
        <v>4</v>
      </c>
      <c r="B630" t="s">
        <v>530</v>
      </c>
      <c r="D630">
        <v>3</v>
      </c>
      <c r="E630" t="str">
        <f>CONCATENATE(RAWC8[[#This Row],[Table Letter]],RAWC8[[#This Row],[Table '#]])</f>
        <v>CL4</v>
      </c>
      <c r="F630">
        <f>IF(ISEVEN(ROW(RAWC8[[#This Row],[Barcodes]])),C630,"")</f>
        <v>0</v>
      </c>
      <c r="G630">
        <f t="shared" si="9"/>
        <v>0</v>
      </c>
      <c r="H630" t="str">
        <f>LEFT(RAWC8[[#This Row],[Maternal Pheno Tag]],7)</f>
        <v>0</v>
      </c>
    </row>
    <row r="631" spans="1:8" x14ac:dyDescent="0.25">
      <c r="A631">
        <v>4</v>
      </c>
      <c r="B631" t="s">
        <v>530</v>
      </c>
      <c r="D631">
        <v>3</v>
      </c>
      <c r="E631" t="str">
        <f>CONCATENATE(RAWC8[[#This Row],[Table Letter]],RAWC8[[#This Row],[Table '#]])</f>
        <v>CL4</v>
      </c>
      <c r="F631" t="str">
        <f>IF(ISEVEN(ROW(RAWC8[[#This Row],[Barcodes]])),C631,"")</f>
        <v/>
      </c>
      <c r="G631" t="str">
        <f t="shared" si="9"/>
        <v/>
      </c>
      <c r="H631" t="str">
        <f>LEFT(RAWC8[[#This Row],[Maternal Pheno Tag]],7)</f>
        <v/>
      </c>
    </row>
    <row r="632" spans="1:8" x14ac:dyDescent="0.25">
      <c r="A632">
        <v>4</v>
      </c>
      <c r="B632" t="s">
        <v>530</v>
      </c>
      <c r="D632">
        <v>4</v>
      </c>
      <c r="E632" t="str">
        <f>CONCATENATE(RAWC8[[#This Row],[Table Letter]],RAWC8[[#This Row],[Table '#]])</f>
        <v>CL4</v>
      </c>
      <c r="F632">
        <f>IF(ISEVEN(ROW(RAWC8[[#This Row],[Barcodes]])),C632,"")</f>
        <v>0</v>
      </c>
      <c r="G632">
        <f t="shared" si="9"/>
        <v>0</v>
      </c>
      <c r="H632" t="str">
        <f>LEFT(RAWC8[[#This Row],[Maternal Pheno Tag]],7)</f>
        <v>0</v>
      </c>
    </row>
    <row r="633" spans="1:8" x14ac:dyDescent="0.25">
      <c r="A633">
        <v>4</v>
      </c>
      <c r="B633" t="s">
        <v>530</v>
      </c>
      <c r="D633">
        <v>4</v>
      </c>
      <c r="E633" t="str">
        <f>CONCATENATE(RAWC8[[#This Row],[Table Letter]],RAWC8[[#This Row],[Table '#]])</f>
        <v>CL4</v>
      </c>
      <c r="F633" t="str">
        <f>IF(ISEVEN(ROW(RAWC8[[#This Row],[Barcodes]])),C633,"")</f>
        <v/>
      </c>
      <c r="G633" t="str">
        <f t="shared" si="9"/>
        <v/>
      </c>
      <c r="H633" t="str">
        <f>LEFT(RAWC8[[#This Row],[Maternal Pheno Tag]],7)</f>
        <v/>
      </c>
    </row>
    <row r="634" spans="1:8" x14ac:dyDescent="0.25">
      <c r="A634">
        <v>4</v>
      </c>
      <c r="B634" t="s">
        <v>530</v>
      </c>
      <c r="D634">
        <v>5</v>
      </c>
      <c r="E634" t="str">
        <f>CONCATENATE(RAWC8[[#This Row],[Table Letter]],RAWC8[[#This Row],[Table '#]])</f>
        <v>CL4</v>
      </c>
      <c r="F634">
        <f>IF(ISEVEN(ROW(RAWC8[[#This Row],[Barcodes]])),C634,"")</f>
        <v>0</v>
      </c>
      <c r="G634">
        <f t="shared" si="9"/>
        <v>0</v>
      </c>
      <c r="H634" t="str">
        <f>LEFT(RAWC8[[#This Row],[Maternal Pheno Tag]],7)</f>
        <v>0</v>
      </c>
    </row>
    <row r="635" spans="1:8" x14ac:dyDescent="0.25">
      <c r="A635">
        <v>4</v>
      </c>
      <c r="B635" t="s">
        <v>530</v>
      </c>
      <c r="D635">
        <v>5</v>
      </c>
      <c r="E635" t="str">
        <f>CONCATENATE(RAWC8[[#This Row],[Table Letter]],RAWC8[[#This Row],[Table '#]])</f>
        <v>CL4</v>
      </c>
      <c r="F635" t="str">
        <f>IF(ISEVEN(ROW(RAWC8[[#This Row],[Barcodes]])),C635,"")</f>
        <v/>
      </c>
      <c r="G635" t="str">
        <f t="shared" si="9"/>
        <v/>
      </c>
      <c r="H635" t="str">
        <f>LEFT(RAWC8[[#This Row],[Maternal Pheno Tag]],7)</f>
        <v/>
      </c>
    </row>
    <row r="636" spans="1:8" x14ac:dyDescent="0.25">
      <c r="A636">
        <v>4</v>
      </c>
      <c r="B636" t="s">
        <v>530</v>
      </c>
      <c r="D636">
        <v>6</v>
      </c>
      <c r="E636" t="str">
        <f>CONCATENATE(RAWC8[[#This Row],[Table Letter]],RAWC8[[#This Row],[Table '#]])</f>
        <v>CL4</v>
      </c>
      <c r="F636">
        <f>IF(ISEVEN(ROW(RAWC8[[#This Row],[Barcodes]])),C636,"")</f>
        <v>0</v>
      </c>
      <c r="G636">
        <f t="shared" si="9"/>
        <v>0</v>
      </c>
      <c r="H636" t="str">
        <f>LEFT(RAWC8[[#This Row],[Maternal Pheno Tag]],7)</f>
        <v>0</v>
      </c>
    </row>
    <row r="637" spans="1:8" x14ac:dyDescent="0.25">
      <c r="A637">
        <v>4</v>
      </c>
      <c r="B637" t="s">
        <v>530</v>
      </c>
      <c r="D637">
        <v>6</v>
      </c>
      <c r="E637" t="str">
        <f>CONCATENATE(RAWC8[[#This Row],[Table Letter]],RAWC8[[#This Row],[Table '#]])</f>
        <v>CL4</v>
      </c>
      <c r="F637" t="str">
        <f>IF(ISEVEN(ROW(RAWC8[[#This Row],[Barcodes]])),C637,"")</f>
        <v/>
      </c>
      <c r="G637" t="str">
        <f t="shared" si="9"/>
        <v/>
      </c>
      <c r="H637" t="str">
        <f>LEFT(RAWC8[[#This Row],[Maternal Pheno Tag]],7)</f>
        <v/>
      </c>
    </row>
    <row r="638" spans="1:8" x14ac:dyDescent="0.25">
      <c r="A638">
        <v>4</v>
      </c>
      <c r="B638" t="s">
        <v>530</v>
      </c>
      <c r="D638">
        <v>7</v>
      </c>
      <c r="E638" t="str">
        <f>CONCATENATE(RAWC8[[#This Row],[Table Letter]],RAWC8[[#This Row],[Table '#]])</f>
        <v>CL4</v>
      </c>
      <c r="F638">
        <f>IF(ISEVEN(ROW(RAWC8[[#This Row],[Barcodes]])),C638,"")</f>
        <v>0</v>
      </c>
      <c r="G638">
        <f t="shared" si="9"/>
        <v>0</v>
      </c>
      <c r="H638" t="str">
        <f>LEFT(RAWC8[[#This Row],[Maternal Pheno Tag]],7)</f>
        <v>0</v>
      </c>
    </row>
    <row r="639" spans="1:8" x14ac:dyDescent="0.25">
      <c r="A639">
        <v>4</v>
      </c>
      <c r="B639" t="s">
        <v>530</v>
      </c>
      <c r="D639">
        <v>7</v>
      </c>
      <c r="E639" t="str">
        <f>CONCATENATE(RAWC8[[#This Row],[Table Letter]],RAWC8[[#This Row],[Table '#]])</f>
        <v>CL4</v>
      </c>
      <c r="F639" t="str">
        <f>IF(ISEVEN(ROW(RAWC8[[#This Row],[Barcodes]])),C639,"")</f>
        <v/>
      </c>
      <c r="G639" t="str">
        <f t="shared" si="9"/>
        <v/>
      </c>
      <c r="H639" t="str">
        <f>LEFT(RAWC8[[#This Row],[Maternal Pheno Tag]],7)</f>
        <v/>
      </c>
    </row>
    <row r="640" spans="1:8" x14ac:dyDescent="0.25">
      <c r="A640">
        <v>4</v>
      </c>
      <c r="B640" t="s">
        <v>530</v>
      </c>
      <c r="D640">
        <v>8</v>
      </c>
      <c r="E640" t="str">
        <f>CONCATENATE(RAWC8[[#This Row],[Table Letter]],RAWC8[[#This Row],[Table '#]])</f>
        <v>CL4</v>
      </c>
      <c r="F640">
        <f>IF(ISEVEN(ROW(RAWC8[[#This Row],[Barcodes]])),C640,"")</f>
        <v>0</v>
      </c>
      <c r="G640">
        <f t="shared" si="9"/>
        <v>0</v>
      </c>
      <c r="H640" t="str">
        <f>LEFT(RAWC8[[#This Row],[Maternal Pheno Tag]],7)</f>
        <v>0</v>
      </c>
    </row>
    <row r="641" spans="1:8" x14ac:dyDescent="0.25">
      <c r="A641">
        <v>4</v>
      </c>
      <c r="B641" t="s">
        <v>530</v>
      </c>
      <c r="D641">
        <v>8</v>
      </c>
      <c r="E641" t="str">
        <f>CONCATENATE(RAWC8[[#This Row],[Table Letter]],RAWC8[[#This Row],[Table '#]])</f>
        <v>CL4</v>
      </c>
      <c r="F641" t="str">
        <f>IF(ISEVEN(ROW(RAWC8[[#This Row],[Barcodes]])),C641,"")</f>
        <v/>
      </c>
      <c r="G641" t="str">
        <f t="shared" si="9"/>
        <v/>
      </c>
      <c r="H641" t="str">
        <f>LEFT(RAWC8[[#This Row],[Maternal Pheno Tag]],7)</f>
        <v/>
      </c>
    </row>
    <row r="642" spans="1:8" x14ac:dyDescent="0.25">
      <c r="A642">
        <v>4</v>
      </c>
      <c r="B642" t="s">
        <v>530</v>
      </c>
      <c r="D642">
        <v>9</v>
      </c>
      <c r="E642" t="str">
        <f>CONCATENATE(RAWC8[[#This Row],[Table Letter]],RAWC8[[#This Row],[Table '#]])</f>
        <v>CL4</v>
      </c>
      <c r="F642">
        <f>IF(ISEVEN(ROW(RAWC8[[#This Row],[Barcodes]])),C642,"")</f>
        <v>0</v>
      </c>
      <c r="G642">
        <f t="shared" ref="G642:G705" si="10">IF(ISODD(ROW(C643)),C643,"")</f>
        <v>0</v>
      </c>
      <c r="H642" t="str">
        <f>LEFT(RAWC8[[#This Row],[Maternal Pheno Tag]],7)</f>
        <v>0</v>
      </c>
    </row>
    <row r="643" spans="1:8" x14ac:dyDescent="0.25">
      <c r="A643">
        <v>4</v>
      </c>
      <c r="B643" t="s">
        <v>530</v>
      </c>
      <c r="D643">
        <v>9</v>
      </c>
      <c r="E643" t="str">
        <f>CONCATENATE(RAWC8[[#This Row],[Table Letter]],RAWC8[[#This Row],[Table '#]])</f>
        <v>CL4</v>
      </c>
      <c r="F643" t="str">
        <f>IF(ISEVEN(ROW(RAWC8[[#This Row],[Barcodes]])),C643,"")</f>
        <v/>
      </c>
      <c r="G643" t="str">
        <f t="shared" si="10"/>
        <v/>
      </c>
      <c r="H643" t="str">
        <f>LEFT(RAWC8[[#This Row],[Maternal Pheno Tag]],7)</f>
        <v/>
      </c>
    </row>
    <row r="644" spans="1:8" x14ac:dyDescent="0.25">
      <c r="A644">
        <v>4</v>
      </c>
      <c r="B644" t="s">
        <v>530</v>
      </c>
      <c r="D644">
        <v>10</v>
      </c>
      <c r="E644" t="str">
        <f>CONCATENATE(RAWC8[[#This Row],[Table Letter]],RAWC8[[#This Row],[Table '#]])</f>
        <v>CL4</v>
      </c>
      <c r="F644">
        <f>IF(ISEVEN(ROW(RAWC8[[#This Row],[Barcodes]])),C644,"")</f>
        <v>0</v>
      </c>
      <c r="G644">
        <f t="shared" si="10"/>
        <v>0</v>
      </c>
      <c r="H644" t="str">
        <f>LEFT(RAWC8[[#This Row],[Maternal Pheno Tag]],7)</f>
        <v>0</v>
      </c>
    </row>
    <row r="645" spans="1:8" x14ac:dyDescent="0.25">
      <c r="A645">
        <v>4</v>
      </c>
      <c r="B645" t="s">
        <v>530</v>
      </c>
      <c r="D645">
        <v>10</v>
      </c>
      <c r="E645" t="str">
        <f>CONCATENATE(RAWC8[[#This Row],[Table Letter]],RAWC8[[#This Row],[Table '#]])</f>
        <v>CL4</v>
      </c>
      <c r="F645" t="str">
        <f>IF(ISEVEN(ROW(RAWC8[[#This Row],[Barcodes]])),C645,"")</f>
        <v/>
      </c>
      <c r="G645" t="str">
        <f t="shared" si="10"/>
        <v/>
      </c>
      <c r="H645" t="str">
        <f>LEFT(RAWC8[[#This Row],[Maternal Pheno Tag]],7)</f>
        <v/>
      </c>
    </row>
    <row r="646" spans="1:8" x14ac:dyDescent="0.25">
      <c r="A646">
        <v>4</v>
      </c>
      <c r="B646" t="s">
        <v>530</v>
      </c>
      <c r="D646">
        <v>11</v>
      </c>
      <c r="E646" t="str">
        <f>CONCATENATE(RAWC8[[#This Row],[Table Letter]],RAWC8[[#This Row],[Table '#]])</f>
        <v>CL4</v>
      </c>
      <c r="F646">
        <f>IF(ISEVEN(ROW(RAWC8[[#This Row],[Barcodes]])),C646,"")</f>
        <v>0</v>
      </c>
      <c r="G646">
        <f t="shared" si="10"/>
        <v>0</v>
      </c>
      <c r="H646" t="str">
        <f>LEFT(RAWC8[[#This Row],[Maternal Pheno Tag]],7)</f>
        <v>0</v>
      </c>
    </row>
    <row r="647" spans="1:8" x14ac:dyDescent="0.25">
      <c r="A647">
        <v>4</v>
      </c>
      <c r="B647" t="s">
        <v>530</v>
      </c>
      <c r="D647">
        <v>11</v>
      </c>
      <c r="E647" t="str">
        <f>CONCATENATE(RAWC8[[#This Row],[Table Letter]],RAWC8[[#This Row],[Table '#]])</f>
        <v>CL4</v>
      </c>
      <c r="F647" t="str">
        <f>IF(ISEVEN(ROW(RAWC8[[#This Row],[Barcodes]])),C647,"")</f>
        <v/>
      </c>
      <c r="G647" t="str">
        <f t="shared" si="10"/>
        <v/>
      </c>
      <c r="H647" t="str">
        <f>LEFT(RAWC8[[#This Row],[Maternal Pheno Tag]],7)</f>
        <v/>
      </c>
    </row>
    <row r="648" spans="1:8" x14ac:dyDescent="0.25">
      <c r="A648">
        <v>4</v>
      </c>
      <c r="B648" t="s">
        <v>530</v>
      </c>
      <c r="D648">
        <v>12</v>
      </c>
      <c r="E648" t="str">
        <f>CONCATENATE(RAWC8[[#This Row],[Table Letter]],RAWC8[[#This Row],[Table '#]])</f>
        <v>CL4</v>
      </c>
      <c r="F648">
        <f>IF(ISEVEN(ROW(RAWC8[[#This Row],[Barcodes]])),C648,"")</f>
        <v>0</v>
      </c>
      <c r="G648">
        <f t="shared" si="10"/>
        <v>0</v>
      </c>
      <c r="H648" t="str">
        <f>LEFT(RAWC8[[#This Row],[Maternal Pheno Tag]],7)</f>
        <v>0</v>
      </c>
    </row>
    <row r="649" spans="1:8" x14ac:dyDescent="0.25">
      <c r="A649">
        <v>4</v>
      </c>
      <c r="B649" t="s">
        <v>530</v>
      </c>
      <c r="D649">
        <v>12</v>
      </c>
      <c r="E649" t="str">
        <f>CONCATENATE(RAWC8[[#This Row],[Table Letter]],RAWC8[[#This Row],[Table '#]])</f>
        <v>CL4</v>
      </c>
      <c r="F649" t="str">
        <f>IF(ISEVEN(ROW(RAWC8[[#This Row],[Barcodes]])),C649,"")</f>
        <v/>
      </c>
      <c r="G649" t="str">
        <f t="shared" si="10"/>
        <v/>
      </c>
      <c r="H649" t="str">
        <f>LEFT(RAWC8[[#This Row],[Maternal Pheno Tag]],7)</f>
        <v/>
      </c>
    </row>
    <row r="650" spans="1:8" x14ac:dyDescent="0.25">
      <c r="A650">
        <v>4</v>
      </c>
      <c r="B650" t="s">
        <v>530</v>
      </c>
      <c r="D650">
        <v>13</v>
      </c>
      <c r="E650" t="str">
        <f>CONCATENATE(RAWC8[[#This Row],[Table Letter]],RAWC8[[#This Row],[Table '#]])</f>
        <v>CL4</v>
      </c>
      <c r="F650">
        <f>IF(ISEVEN(ROW(RAWC8[[#This Row],[Barcodes]])),C650,"")</f>
        <v>0</v>
      </c>
      <c r="G650">
        <f t="shared" si="10"/>
        <v>0</v>
      </c>
      <c r="H650" t="str">
        <f>LEFT(RAWC8[[#This Row],[Maternal Pheno Tag]],7)</f>
        <v>0</v>
      </c>
    </row>
    <row r="651" spans="1:8" x14ac:dyDescent="0.25">
      <c r="A651">
        <v>4</v>
      </c>
      <c r="B651" t="s">
        <v>530</v>
      </c>
      <c r="D651">
        <v>13</v>
      </c>
      <c r="E651" t="str">
        <f>CONCATENATE(RAWC8[[#This Row],[Table Letter]],RAWC8[[#This Row],[Table '#]])</f>
        <v>CL4</v>
      </c>
      <c r="F651" t="str">
        <f>IF(ISEVEN(ROW(RAWC8[[#This Row],[Barcodes]])),C651,"")</f>
        <v/>
      </c>
      <c r="G651" t="str">
        <f t="shared" si="10"/>
        <v/>
      </c>
      <c r="H651" t="str">
        <f>LEFT(RAWC8[[#This Row],[Maternal Pheno Tag]],7)</f>
        <v/>
      </c>
    </row>
    <row r="652" spans="1:8" x14ac:dyDescent="0.25">
      <c r="A652">
        <v>4</v>
      </c>
      <c r="B652" t="s">
        <v>530</v>
      </c>
      <c r="D652">
        <v>14</v>
      </c>
      <c r="E652" t="str">
        <f>CONCATENATE(RAWC8[[#This Row],[Table Letter]],RAWC8[[#This Row],[Table '#]])</f>
        <v>CL4</v>
      </c>
      <c r="F652">
        <f>IF(ISEVEN(ROW(RAWC8[[#This Row],[Barcodes]])),C652,"")</f>
        <v>0</v>
      </c>
      <c r="G652">
        <f t="shared" si="10"/>
        <v>0</v>
      </c>
      <c r="H652" t="str">
        <f>LEFT(RAWC8[[#This Row],[Maternal Pheno Tag]],7)</f>
        <v>0</v>
      </c>
    </row>
    <row r="653" spans="1:8" x14ac:dyDescent="0.25">
      <c r="A653">
        <v>4</v>
      </c>
      <c r="B653" t="s">
        <v>530</v>
      </c>
      <c r="D653">
        <v>14</v>
      </c>
      <c r="E653" t="str">
        <f>CONCATENATE(RAWC8[[#This Row],[Table Letter]],RAWC8[[#This Row],[Table '#]])</f>
        <v>CL4</v>
      </c>
      <c r="F653" t="str">
        <f>IF(ISEVEN(ROW(RAWC8[[#This Row],[Barcodes]])),C653,"")</f>
        <v/>
      </c>
      <c r="G653" t="str">
        <f t="shared" si="10"/>
        <v/>
      </c>
      <c r="H653" t="str">
        <f>LEFT(RAWC8[[#This Row],[Maternal Pheno Tag]],7)</f>
        <v/>
      </c>
    </row>
    <row r="654" spans="1:8" x14ac:dyDescent="0.25">
      <c r="A654">
        <v>4</v>
      </c>
      <c r="B654" t="s">
        <v>530</v>
      </c>
      <c r="D654">
        <v>15</v>
      </c>
      <c r="E654" t="str">
        <f>CONCATENATE(RAWC8[[#This Row],[Table Letter]],RAWC8[[#This Row],[Table '#]])</f>
        <v>CL4</v>
      </c>
      <c r="F654">
        <f>IF(ISEVEN(ROW(RAWC8[[#This Row],[Barcodes]])),C654,"")</f>
        <v>0</v>
      </c>
      <c r="G654">
        <f t="shared" si="10"/>
        <v>0</v>
      </c>
      <c r="H654" t="str">
        <f>LEFT(RAWC8[[#This Row],[Maternal Pheno Tag]],7)</f>
        <v>0</v>
      </c>
    </row>
    <row r="655" spans="1:8" x14ac:dyDescent="0.25">
      <c r="A655">
        <v>4</v>
      </c>
      <c r="B655" t="s">
        <v>530</v>
      </c>
      <c r="D655">
        <v>15</v>
      </c>
      <c r="E655" t="str">
        <f>CONCATENATE(RAWC8[[#This Row],[Table Letter]],RAWC8[[#This Row],[Table '#]])</f>
        <v>CL4</v>
      </c>
      <c r="F655" t="str">
        <f>IF(ISEVEN(ROW(RAWC8[[#This Row],[Barcodes]])),C655,"")</f>
        <v/>
      </c>
      <c r="G655" t="str">
        <f t="shared" si="10"/>
        <v/>
      </c>
      <c r="H655" t="str">
        <f>LEFT(RAWC8[[#This Row],[Maternal Pheno Tag]],7)</f>
        <v/>
      </c>
    </row>
    <row r="656" spans="1:8" x14ac:dyDescent="0.25">
      <c r="A656">
        <v>4</v>
      </c>
      <c r="B656" t="s">
        <v>530</v>
      </c>
      <c r="D656">
        <v>16</v>
      </c>
      <c r="E656" t="str">
        <f>CONCATENATE(RAWC8[[#This Row],[Table Letter]],RAWC8[[#This Row],[Table '#]])</f>
        <v>CL4</v>
      </c>
      <c r="F656">
        <f>IF(ISEVEN(ROW(RAWC8[[#This Row],[Barcodes]])),C656,"")</f>
        <v>0</v>
      </c>
      <c r="G656">
        <f t="shared" si="10"/>
        <v>0</v>
      </c>
      <c r="H656" t="str">
        <f>LEFT(RAWC8[[#This Row],[Maternal Pheno Tag]],7)</f>
        <v>0</v>
      </c>
    </row>
    <row r="657" spans="1:8" x14ac:dyDescent="0.25">
      <c r="A657">
        <v>4</v>
      </c>
      <c r="B657" t="s">
        <v>530</v>
      </c>
      <c r="D657">
        <v>16</v>
      </c>
      <c r="E657" t="str">
        <f>CONCATENATE(RAWC8[[#This Row],[Table Letter]],RAWC8[[#This Row],[Table '#]])</f>
        <v>CL4</v>
      </c>
      <c r="F657" t="str">
        <f>IF(ISEVEN(ROW(RAWC8[[#This Row],[Barcodes]])),C657,"")</f>
        <v/>
      </c>
      <c r="G657" t="str">
        <f t="shared" si="10"/>
        <v/>
      </c>
      <c r="H657" t="str">
        <f>LEFT(RAWC8[[#This Row],[Maternal Pheno Tag]],7)</f>
        <v/>
      </c>
    </row>
    <row r="658" spans="1:8" x14ac:dyDescent="0.25">
      <c r="A658">
        <v>4</v>
      </c>
      <c r="B658" t="s">
        <v>530</v>
      </c>
      <c r="D658">
        <v>17</v>
      </c>
      <c r="E658" t="str">
        <f>CONCATENATE(RAWC8[[#This Row],[Table Letter]],RAWC8[[#This Row],[Table '#]])</f>
        <v>CL4</v>
      </c>
      <c r="F658">
        <f>IF(ISEVEN(ROW(RAWC8[[#This Row],[Barcodes]])),C658,"")</f>
        <v>0</v>
      </c>
      <c r="G658">
        <f t="shared" si="10"/>
        <v>0</v>
      </c>
      <c r="H658" t="str">
        <f>LEFT(RAWC8[[#This Row],[Maternal Pheno Tag]],7)</f>
        <v>0</v>
      </c>
    </row>
    <row r="659" spans="1:8" x14ac:dyDescent="0.25">
      <c r="A659">
        <v>4</v>
      </c>
      <c r="B659" t="s">
        <v>530</v>
      </c>
      <c r="D659">
        <v>17</v>
      </c>
      <c r="E659" t="str">
        <f>CONCATENATE(RAWC8[[#This Row],[Table Letter]],RAWC8[[#This Row],[Table '#]])</f>
        <v>CL4</v>
      </c>
      <c r="F659" t="str">
        <f>IF(ISEVEN(ROW(RAWC8[[#This Row],[Barcodes]])),C659,"")</f>
        <v/>
      </c>
      <c r="G659" t="str">
        <f t="shared" si="10"/>
        <v/>
      </c>
      <c r="H659" t="str">
        <f>LEFT(RAWC8[[#This Row],[Maternal Pheno Tag]],7)</f>
        <v/>
      </c>
    </row>
    <row r="660" spans="1:8" x14ac:dyDescent="0.25">
      <c r="A660">
        <v>4</v>
      </c>
      <c r="B660" t="s">
        <v>530</v>
      </c>
      <c r="D660">
        <v>18</v>
      </c>
      <c r="E660" t="str">
        <f>CONCATENATE(RAWC8[[#This Row],[Table Letter]],RAWC8[[#This Row],[Table '#]])</f>
        <v>CL4</v>
      </c>
      <c r="F660">
        <f>IF(ISEVEN(ROW(RAWC8[[#This Row],[Barcodes]])),C660,"")</f>
        <v>0</v>
      </c>
      <c r="G660">
        <f t="shared" si="10"/>
        <v>0</v>
      </c>
      <c r="H660" t="str">
        <f>LEFT(RAWC8[[#This Row],[Maternal Pheno Tag]],7)</f>
        <v>0</v>
      </c>
    </row>
    <row r="661" spans="1:8" x14ac:dyDescent="0.25">
      <c r="A661">
        <v>4</v>
      </c>
      <c r="B661" t="s">
        <v>530</v>
      </c>
      <c r="D661">
        <v>18</v>
      </c>
      <c r="E661" t="str">
        <f>CONCATENATE(RAWC8[[#This Row],[Table Letter]],RAWC8[[#This Row],[Table '#]])</f>
        <v>CL4</v>
      </c>
      <c r="F661" t="str">
        <f>IF(ISEVEN(ROW(RAWC8[[#This Row],[Barcodes]])),C661,"")</f>
        <v/>
      </c>
      <c r="G661" t="str">
        <f t="shared" si="10"/>
        <v/>
      </c>
      <c r="H661" t="str">
        <f>LEFT(RAWC8[[#This Row],[Maternal Pheno Tag]],7)</f>
        <v/>
      </c>
    </row>
    <row r="662" spans="1:8" x14ac:dyDescent="0.25">
      <c r="A662">
        <v>4</v>
      </c>
      <c r="B662" t="s">
        <v>530</v>
      </c>
      <c r="D662">
        <v>19</v>
      </c>
      <c r="E662" t="str">
        <f>CONCATENATE(RAWC8[[#This Row],[Table Letter]],RAWC8[[#This Row],[Table '#]])</f>
        <v>CL4</v>
      </c>
      <c r="F662">
        <f>IF(ISEVEN(ROW(RAWC8[[#This Row],[Barcodes]])),C662,"")</f>
        <v>0</v>
      </c>
      <c r="G662">
        <f t="shared" si="10"/>
        <v>0</v>
      </c>
      <c r="H662" t="str">
        <f>LEFT(RAWC8[[#This Row],[Maternal Pheno Tag]],7)</f>
        <v>0</v>
      </c>
    </row>
    <row r="663" spans="1:8" x14ac:dyDescent="0.25">
      <c r="A663">
        <v>4</v>
      </c>
      <c r="B663" t="s">
        <v>530</v>
      </c>
      <c r="D663">
        <v>19</v>
      </c>
      <c r="E663" t="str">
        <f>CONCATENATE(RAWC8[[#This Row],[Table Letter]],RAWC8[[#This Row],[Table '#]])</f>
        <v>CL4</v>
      </c>
      <c r="F663" t="str">
        <f>IF(ISEVEN(ROW(RAWC8[[#This Row],[Barcodes]])),C663,"")</f>
        <v/>
      </c>
      <c r="G663" t="str">
        <f t="shared" si="10"/>
        <v/>
      </c>
      <c r="H663" t="str">
        <f>LEFT(RAWC8[[#This Row],[Maternal Pheno Tag]],7)</f>
        <v/>
      </c>
    </row>
    <row r="664" spans="1:8" x14ac:dyDescent="0.25">
      <c r="A664">
        <v>4</v>
      </c>
      <c r="B664" t="s">
        <v>530</v>
      </c>
      <c r="D664">
        <v>20</v>
      </c>
      <c r="E664" t="str">
        <f>CONCATENATE(RAWC8[[#This Row],[Table Letter]],RAWC8[[#This Row],[Table '#]])</f>
        <v>CL4</v>
      </c>
      <c r="F664">
        <f>IF(ISEVEN(ROW(RAWC8[[#This Row],[Barcodes]])),C664,"")</f>
        <v>0</v>
      </c>
      <c r="G664">
        <f t="shared" si="10"/>
        <v>0</v>
      </c>
      <c r="H664" t="str">
        <f>LEFT(RAWC8[[#This Row],[Maternal Pheno Tag]],7)</f>
        <v>0</v>
      </c>
    </row>
    <row r="665" spans="1:8" x14ac:dyDescent="0.25">
      <c r="A665">
        <v>4</v>
      </c>
      <c r="B665" t="s">
        <v>530</v>
      </c>
      <c r="D665">
        <v>20</v>
      </c>
      <c r="E665" t="str">
        <f>CONCATENATE(RAWC8[[#This Row],[Table Letter]],RAWC8[[#This Row],[Table '#]])</f>
        <v>CL4</v>
      </c>
      <c r="F665" t="str">
        <f>IF(ISEVEN(ROW(RAWC8[[#This Row],[Barcodes]])),C665,"")</f>
        <v/>
      </c>
      <c r="G665" t="str">
        <f t="shared" si="10"/>
        <v/>
      </c>
      <c r="H665" t="str">
        <f>LEFT(RAWC8[[#This Row],[Maternal Pheno Tag]],7)</f>
        <v/>
      </c>
    </row>
    <row r="666" spans="1:8" x14ac:dyDescent="0.25">
      <c r="A666">
        <v>4</v>
      </c>
      <c r="B666" t="s">
        <v>530</v>
      </c>
      <c r="D666">
        <v>21</v>
      </c>
      <c r="E666" t="str">
        <f>CONCATENATE(RAWC8[[#This Row],[Table Letter]],RAWC8[[#This Row],[Table '#]])</f>
        <v>CL4</v>
      </c>
      <c r="F666">
        <f>IF(ISEVEN(ROW(RAWC8[[#This Row],[Barcodes]])),C666,"")</f>
        <v>0</v>
      </c>
      <c r="G666">
        <f t="shared" si="10"/>
        <v>0</v>
      </c>
      <c r="H666" t="str">
        <f>LEFT(RAWC8[[#This Row],[Maternal Pheno Tag]],7)</f>
        <v>0</v>
      </c>
    </row>
    <row r="667" spans="1:8" x14ac:dyDescent="0.25">
      <c r="A667">
        <v>4</v>
      </c>
      <c r="B667" t="s">
        <v>530</v>
      </c>
      <c r="D667">
        <v>21</v>
      </c>
      <c r="E667" t="str">
        <f>CONCATENATE(RAWC8[[#This Row],[Table Letter]],RAWC8[[#This Row],[Table '#]])</f>
        <v>CL4</v>
      </c>
      <c r="F667" t="str">
        <f>IF(ISEVEN(ROW(RAWC8[[#This Row],[Barcodes]])),C667,"")</f>
        <v/>
      </c>
      <c r="G667" t="str">
        <f t="shared" si="10"/>
        <v/>
      </c>
      <c r="H667" t="str">
        <f>LEFT(RAWC8[[#This Row],[Maternal Pheno Tag]],7)</f>
        <v/>
      </c>
    </row>
    <row r="668" spans="1:8" x14ac:dyDescent="0.25">
      <c r="A668">
        <v>4</v>
      </c>
      <c r="B668" t="s">
        <v>530</v>
      </c>
      <c r="D668">
        <v>22</v>
      </c>
      <c r="E668" t="str">
        <f>CONCATENATE(RAWC8[[#This Row],[Table Letter]],RAWC8[[#This Row],[Table '#]])</f>
        <v>CL4</v>
      </c>
      <c r="F668">
        <f>IF(ISEVEN(ROW(RAWC8[[#This Row],[Barcodes]])),C668,"")</f>
        <v>0</v>
      </c>
      <c r="G668">
        <f t="shared" si="10"/>
        <v>0</v>
      </c>
      <c r="H668" t="str">
        <f>LEFT(RAWC8[[#This Row],[Maternal Pheno Tag]],7)</f>
        <v>0</v>
      </c>
    </row>
    <row r="669" spans="1:8" x14ac:dyDescent="0.25">
      <c r="A669">
        <v>4</v>
      </c>
      <c r="B669" t="s">
        <v>530</v>
      </c>
      <c r="D669">
        <v>22</v>
      </c>
      <c r="E669" t="str">
        <f>CONCATENATE(RAWC8[[#This Row],[Table Letter]],RAWC8[[#This Row],[Table '#]])</f>
        <v>CL4</v>
      </c>
      <c r="F669" t="str">
        <f>IF(ISEVEN(ROW(RAWC8[[#This Row],[Barcodes]])),C669,"")</f>
        <v/>
      </c>
      <c r="G669" t="str">
        <f t="shared" si="10"/>
        <v/>
      </c>
      <c r="H669" t="str">
        <f>LEFT(RAWC8[[#This Row],[Maternal Pheno Tag]],7)</f>
        <v/>
      </c>
    </row>
    <row r="670" spans="1:8" x14ac:dyDescent="0.25">
      <c r="A670">
        <v>4</v>
      </c>
      <c r="B670" t="s">
        <v>530</v>
      </c>
      <c r="D670">
        <v>23</v>
      </c>
      <c r="E670" t="str">
        <f>CONCATENATE(RAWC8[[#This Row],[Table Letter]],RAWC8[[#This Row],[Table '#]])</f>
        <v>CL4</v>
      </c>
      <c r="F670">
        <f>IF(ISEVEN(ROW(RAWC8[[#This Row],[Barcodes]])),C670,"")</f>
        <v>0</v>
      </c>
      <c r="G670">
        <f t="shared" si="10"/>
        <v>0</v>
      </c>
      <c r="H670" t="str">
        <f>LEFT(RAWC8[[#This Row],[Maternal Pheno Tag]],7)</f>
        <v>0</v>
      </c>
    </row>
    <row r="671" spans="1:8" x14ac:dyDescent="0.25">
      <c r="A671">
        <v>4</v>
      </c>
      <c r="B671" t="s">
        <v>530</v>
      </c>
      <c r="D671">
        <v>23</v>
      </c>
      <c r="E671" t="str">
        <f>CONCATENATE(RAWC8[[#This Row],[Table Letter]],RAWC8[[#This Row],[Table '#]])</f>
        <v>CL4</v>
      </c>
      <c r="F671" t="str">
        <f>IF(ISEVEN(ROW(RAWC8[[#This Row],[Barcodes]])),C671,"")</f>
        <v/>
      </c>
      <c r="G671" t="str">
        <f t="shared" si="10"/>
        <v/>
      </c>
      <c r="H671" t="str">
        <f>LEFT(RAWC8[[#This Row],[Maternal Pheno Tag]],7)</f>
        <v/>
      </c>
    </row>
    <row r="672" spans="1:8" x14ac:dyDescent="0.25">
      <c r="A672">
        <v>4</v>
      </c>
      <c r="B672" t="s">
        <v>530</v>
      </c>
      <c r="D672">
        <v>24</v>
      </c>
      <c r="E672" t="str">
        <f>CONCATENATE(RAWC8[[#This Row],[Table Letter]],RAWC8[[#This Row],[Table '#]])</f>
        <v>CL4</v>
      </c>
      <c r="F672">
        <f>IF(ISEVEN(ROW(RAWC8[[#This Row],[Barcodes]])),C672,"")</f>
        <v>0</v>
      </c>
      <c r="G672">
        <f t="shared" si="10"/>
        <v>0</v>
      </c>
      <c r="H672" t="str">
        <f>LEFT(RAWC8[[#This Row],[Maternal Pheno Tag]],7)</f>
        <v>0</v>
      </c>
    </row>
    <row r="673" spans="1:8" x14ac:dyDescent="0.25">
      <c r="A673">
        <v>4</v>
      </c>
      <c r="B673" t="s">
        <v>530</v>
      </c>
      <c r="D673">
        <v>24</v>
      </c>
      <c r="E673" t="str">
        <f>CONCATENATE(RAWC8[[#This Row],[Table Letter]],RAWC8[[#This Row],[Table '#]])</f>
        <v>CL4</v>
      </c>
      <c r="F673" t="str">
        <f>IF(ISEVEN(ROW(RAWC8[[#This Row],[Barcodes]])),C673,"")</f>
        <v/>
      </c>
      <c r="G673" t="str">
        <f t="shared" si="10"/>
        <v/>
      </c>
      <c r="H673" t="str">
        <f>LEFT(RAWC8[[#This Row],[Maternal Pheno Tag]],7)</f>
        <v/>
      </c>
    </row>
    <row r="674" spans="1:8" x14ac:dyDescent="0.25">
      <c r="A674">
        <v>5</v>
      </c>
      <c r="B674" t="s">
        <v>530</v>
      </c>
      <c r="D674">
        <v>1</v>
      </c>
      <c r="E674" t="str">
        <f>CONCATENATE(RAWC8[[#This Row],[Table Letter]],RAWC8[[#This Row],[Table '#]])</f>
        <v>CL5</v>
      </c>
      <c r="F674">
        <f>IF(ISEVEN(ROW(RAWC8[[#This Row],[Barcodes]])),C674,"")</f>
        <v>0</v>
      </c>
      <c r="G674">
        <f t="shared" si="10"/>
        <v>0</v>
      </c>
      <c r="H674" t="str">
        <f>LEFT(RAWC8[[#This Row],[Maternal Pheno Tag]],7)</f>
        <v>0</v>
      </c>
    </row>
    <row r="675" spans="1:8" x14ac:dyDescent="0.25">
      <c r="A675">
        <v>5</v>
      </c>
      <c r="B675" t="s">
        <v>530</v>
      </c>
      <c r="D675">
        <v>1</v>
      </c>
      <c r="E675" t="str">
        <f>CONCATENATE(RAWC8[[#This Row],[Table Letter]],RAWC8[[#This Row],[Table '#]])</f>
        <v>CL5</v>
      </c>
      <c r="F675" t="str">
        <f>IF(ISEVEN(ROW(RAWC8[[#This Row],[Barcodes]])),C675,"")</f>
        <v/>
      </c>
      <c r="G675" t="str">
        <f t="shared" si="10"/>
        <v/>
      </c>
      <c r="H675" t="str">
        <f>LEFT(RAWC8[[#This Row],[Maternal Pheno Tag]],7)</f>
        <v/>
      </c>
    </row>
    <row r="676" spans="1:8" x14ac:dyDescent="0.25">
      <c r="A676">
        <v>5</v>
      </c>
      <c r="B676" t="s">
        <v>530</v>
      </c>
      <c r="D676">
        <v>2</v>
      </c>
      <c r="E676" t="str">
        <f>CONCATENATE(RAWC8[[#This Row],[Table Letter]],RAWC8[[#This Row],[Table '#]])</f>
        <v>CL5</v>
      </c>
      <c r="F676">
        <f>IF(ISEVEN(ROW(RAWC8[[#This Row],[Barcodes]])),C676,"")</f>
        <v>0</v>
      </c>
      <c r="G676">
        <f t="shared" si="10"/>
        <v>0</v>
      </c>
      <c r="H676" t="str">
        <f>LEFT(RAWC8[[#This Row],[Maternal Pheno Tag]],7)</f>
        <v>0</v>
      </c>
    </row>
    <row r="677" spans="1:8" x14ac:dyDescent="0.25">
      <c r="A677">
        <v>5</v>
      </c>
      <c r="B677" t="s">
        <v>530</v>
      </c>
      <c r="D677">
        <v>2</v>
      </c>
      <c r="E677" t="str">
        <f>CONCATENATE(RAWC8[[#This Row],[Table Letter]],RAWC8[[#This Row],[Table '#]])</f>
        <v>CL5</v>
      </c>
      <c r="F677" t="str">
        <f>IF(ISEVEN(ROW(RAWC8[[#This Row],[Barcodes]])),C677,"")</f>
        <v/>
      </c>
      <c r="G677" t="str">
        <f t="shared" si="10"/>
        <v/>
      </c>
      <c r="H677" t="str">
        <f>LEFT(RAWC8[[#This Row],[Maternal Pheno Tag]],7)</f>
        <v/>
      </c>
    </row>
    <row r="678" spans="1:8" x14ac:dyDescent="0.25">
      <c r="A678">
        <v>5</v>
      </c>
      <c r="B678" t="s">
        <v>530</v>
      </c>
      <c r="D678">
        <v>3</v>
      </c>
      <c r="E678" t="str">
        <f>CONCATENATE(RAWC8[[#This Row],[Table Letter]],RAWC8[[#This Row],[Table '#]])</f>
        <v>CL5</v>
      </c>
      <c r="F678">
        <f>IF(ISEVEN(ROW(RAWC8[[#This Row],[Barcodes]])),C678,"")</f>
        <v>0</v>
      </c>
      <c r="G678">
        <f t="shared" si="10"/>
        <v>0</v>
      </c>
      <c r="H678" t="str">
        <f>LEFT(RAWC8[[#This Row],[Maternal Pheno Tag]],7)</f>
        <v>0</v>
      </c>
    </row>
    <row r="679" spans="1:8" x14ac:dyDescent="0.25">
      <c r="A679">
        <v>5</v>
      </c>
      <c r="B679" t="s">
        <v>530</v>
      </c>
      <c r="D679">
        <v>3</v>
      </c>
      <c r="E679" t="str">
        <f>CONCATENATE(RAWC8[[#This Row],[Table Letter]],RAWC8[[#This Row],[Table '#]])</f>
        <v>CL5</v>
      </c>
      <c r="F679" t="str">
        <f>IF(ISEVEN(ROW(RAWC8[[#This Row],[Barcodes]])),C679,"")</f>
        <v/>
      </c>
      <c r="G679" t="str">
        <f t="shared" si="10"/>
        <v/>
      </c>
      <c r="H679" t="str">
        <f>LEFT(RAWC8[[#This Row],[Maternal Pheno Tag]],7)</f>
        <v/>
      </c>
    </row>
    <row r="680" spans="1:8" x14ac:dyDescent="0.25">
      <c r="A680">
        <v>5</v>
      </c>
      <c r="B680" t="s">
        <v>530</v>
      </c>
      <c r="D680">
        <v>4</v>
      </c>
      <c r="E680" t="str">
        <f>CONCATENATE(RAWC8[[#This Row],[Table Letter]],RAWC8[[#This Row],[Table '#]])</f>
        <v>CL5</v>
      </c>
      <c r="F680">
        <f>IF(ISEVEN(ROW(RAWC8[[#This Row],[Barcodes]])),C680,"")</f>
        <v>0</v>
      </c>
      <c r="G680">
        <f t="shared" si="10"/>
        <v>0</v>
      </c>
      <c r="H680" t="str">
        <f>LEFT(RAWC8[[#This Row],[Maternal Pheno Tag]],7)</f>
        <v>0</v>
      </c>
    </row>
    <row r="681" spans="1:8" x14ac:dyDescent="0.25">
      <c r="A681">
        <v>5</v>
      </c>
      <c r="B681" t="s">
        <v>530</v>
      </c>
      <c r="D681">
        <v>4</v>
      </c>
      <c r="E681" t="str">
        <f>CONCATENATE(RAWC8[[#This Row],[Table Letter]],RAWC8[[#This Row],[Table '#]])</f>
        <v>CL5</v>
      </c>
      <c r="F681" t="str">
        <f>IF(ISEVEN(ROW(RAWC8[[#This Row],[Barcodes]])),C681,"")</f>
        <v/>
      </c>
      <c r="G681" t="str">
        <f t="shared" si="10"/>
        <v/>
      </c>
      <c r="H681" t="str">
        <f>LEFT(RAWC8[[#This Row],[Maternal Pheno Tag]],7)</f>
        <v/>
      </c>
    </row>
    <row r="682" spans="1:8" x14ac:dyDescent="0.25">
      <c r="A682">
        <v>5</v>
      </c>
      <c r="B682" t="s">
        <v>530</v>
      </c>
      <c r="D682">
        <v>5</v>
      </c>
      <c r="E682" t="str">
        <f>CONCATENATE(RAWC8[[#This Row],[Table Letter]],RAWC8[[#This Row],[Table '#]])</f>
        <v>CL5</v>
      </c>
      <c r="F682">
        <f>IF(ISEVEN(ROW(RAWC8[[#This Row],[Barcodes]])),C682,"")</f>
        <v>0</v>
      </c>
      <c r="G682">
        <f t="shared" si="10"/>
        <v>0</v>
      </c>
      <c r="H682" t="str">
        <f>LEFT(RAWC8[[#This Row],[Maternal Pheno Tag]],7)</f>
        <v>0</v>
      </c>
    </row>
    <row r="683" spans="1:8" x14ac:dyDescent="0.25">
      <c r="A683">
        <v>5</v>
      </c>
      <c r="B683" t="s">
        <v>530</v>
      </c>
      <c r="D683">
        <v>5</v>
      </c>
      <c r="E683" t="str">
        <f>CONCATENATE(RAWC8[[#This Row],[Table Letter]],RAWC8[[#This Row],[Table '#]])</f>
        <v>CL5</v>
      </c>
      <c r="F683" t="str">
        <f>IF(ISEVEN(ROW(RAWC8[[#This Row],[Barcodes]])),C683,"")</f>
        <v/>
      </c>
      <c r="G683" t="str">
        <f t="shared" si="10"/>
        <v/>
      </c>
      <c r="H683" t="str">
        <f>LEFT(RAWC8[[#This Row],[Maternal Pheno Tag]],7)</f>
        <v/>
      </c>
    </row>
    <row r="684" spans="1:8" x14ac:dyDescent="0.25">
      <c r="A684">
        <v>5</v>
      </c>
      <c r="B684" t="s">
        <v>530</v>
      </c>
      <c r="D684">
        <v>6</v>
      </c>
      <c r="E684" t="str">
        <f>CONCATENATE(RAWC8[[#This Row],[Table Letter]],RAWC8[[#This Row],[Table '#]])</f>
        <v>CL5</v>
      </c>
      <c r="F684">
        <f>IF(ISEVEN(ROW(RAWC8[[#This Row],[Barcodes]])),C684,"")</f>
        <v>0</v>
      </c>
      <c r="G684">
        <f t="shared" si="10"/>
        <v>0</v>
      </c>
      <c r="H684" t="str">
        <f>LEFT(RAWC8[[#This Row],[Maternal Pheno Tag]],7)</f>
        <v>0</v>
      </c>
    </row>
    <row r="685" spans="1:8" x14ac:dyDescent="0.25">
      <c r="A685">
        <v>5</v>
      </c>
      <c r="B685" t="s">
        <v>530</v>
      </c>
      <c r="D685">
        <v>6</v>
      </c>
      <c r="E685" t="str">
        <f>CONCATENATE(RAWC8[[#This Row],[Table Letter]],RAWC8[[#This Row],[Table '#]])</f>
        <v>CL5</v>
      </c>
      <c r="F685" t="str">
        <f>IF(ISEVEN(ROW(RAWC8[[#This Row],[Barcodes]])),C685,"")</f>
        <v/>
      </c>
      <c r="G685" t="str">
        <f t="shared" si="10"/>
        <v/>
      </c>
      <c r="H685" t="str">
        <f>LEFT(RAWC8[[#This Row],[Maternal Pheno Tag]],7)</f>
        <v/>
      </c>
    </row>
    <row r="686" spans="1:8" x14ac:dyDescent="0.25">
      <c r="A686">
        <v>5</v>
      </c>
      <c r="B686" t="s">
        <v>530</v>
      </c>
      <c r="D686">
        <v>7</v>
      </c>
      <c r="E686" t="str">
        <f>CONCATENATE(RAWC8[[#This Row],[Table Letter]],RAWC8[[#This Row],[Table '#]])</f>
        <v>CL5</v>
      </c>
      <c r="F686">
        <f>IF(ISEVEN(ROW(RAWC8[[#This Row],[Barcodes]])),C686,"")</f>
        <v>0</v>
      </c>
      <c r="G686">
        <f t="shared" si="10"/>
        <v>0</v>
      </c>
      <c r="H686" t="str">
        <f>LEFT(RAWC8[[#This Row],[Maternal Pheno Tag]],7)</f>
        <v>0</v>
      </c>
    </row>
    <row r="687" spans="1:8" x14ac:dyDescent="0.25">
      <c r="A687">
        <v>5</v>
      </c>
      <c r="B687" t="s">
        <v>530</v>
      </c>
      <c r="D687">
        <v>7</v>
      </c>
      <c r="E687" t="str">
        <f>CONCATENATE(RAWC8[[#This Row],[Table Letter]],RAWC8[[#This Row],[Table '#]])</f>
        <v>CL5</v>
      </c>
      <c r="F687" t="str">
        <f>IF(ISEVEN(ROW(RAWC8[[#This Row],[Barcodes]])),C687,"")</f>
        <v/>
      </c>
      <c r="G687" t="str">
        <f t="shared" si="10"/>
        <v/>
      </c>
      <c r="H687" t="str">
        <f>LEFT(RAWC8[[#This Row],[Maternal Pheno Tag]],7)</f>
        <v/>
      </c>
    </row>
    <row r="688" spans="1:8" x14ac:dyDescent="0.25">
      <c r="A688">
        <v>5</v>
      </c>
      <c r="B688" t="s">
        <v>530</v>
      </c>
      <c r="D688">
        <v>8</v>
      </c>
      <c r="E688" t="str">
        <f>CONCATENATE(RAWC8[[#This Row],[Table Letter]],RAWC8[[#This Row],[Table '#]])</f>
        <v>CL5</v>
      </c>
      <c r="F688">
        <f>IF(ISEVEN(ROW(RAWC8[[#This Row],[Barcodes]])),C688,"")</f>
        <v>0</v>
      </c>
      <c r="G688">
        <f t="shared" si="10"/>
        <v>0</v>
      </c>
      <c r="H688" t="str">
        <f>LEFT(RAWC8[[#This Row],[Maternal Pheno Tag]],7)</f>
        <v>0</v>
      </c>
    </row>
    <row r="689" spans="1:8" x14ac:dyDescent="0.25">
      <c r="A689">
        <v>5</v>
      </c>
      <c r="B689" t="s">
        <v>530</v>
      </c>
      <c r="D689">
        <v>8</v>
      </c>
      <c r="E689" t="str">
        <f>CONCATENATE(RAWC8[[#This Row],[Table Letter]],RAWC8[[#This Row],[Table '#]])</f>
        <v>CL5</v>
      </c>
      <c r="F689" t="str">
        <f>IF(ISEVEN(ROW(RAWC8[[#This Row],[Barcodes]])),C689,"")</f>
        <v/>
      </c>
      <c r="G689" t="str">
        <f t="shared" si="10"/>
        <v/>
      </c>
      <c r="H689" t="str">
        <f>LEFT(RAWC8[[#This Row],[Maternal Pheno Tag]],7)</f>
        <v/>
      </c>
    </row>
    <row r="690" spans="1:8" x14ac:dyDescent="0.25">
      <c r="A690">
        <v>5</v>
      </c>
      <c r="B690" t="s">
        <v>530</v>
      </c>
      <c r="D690">
        <v>9</v>
      </c>
      <c r="E690" t="str">
        <f>CONCATENATE(RAWC8[[#This Row],[Table Letter]],RAWC8[[#This Row],[Table '#]])</f>
        <v>CL5</v>
      </c>
      <c r="F690">
        <f>IF(ISEVEN(ROW(RAWC8[[#This Row],[Barcodes]])),C690,"")</f>
        <v>0</v>
      </c>
      <c r="G690">
        <f t="shared" si="10"/>
        <v>0</v>
      </c>
      <c r="H690" t="str">
        <f>LEFT(RAWC8[[#This Row],[Maternal Pheno Tag]],7)</f>
        <v>0</v>
      </c>
    </row>
    <row r="691" spans="1:8" x14ac:dyDescent="0.25">
      <c r="A691">
        <v>5</v>
      </c>
      <c r="B691" t="s">
        <v>530</v>
      </c>
      <c r="D691">
        <v>9</v>
      </c>
      <c r="E691" t="str">
        <f>CONCATENATE(RAWC8[[#This Row],[Table Letter]],RAWC8[[#This Row],[Table '#]])</f>
        <v>CL5</v>
      </c>
      <c r="F691" t="str">
        <f>IF(ISEVEN(ROW(RAWC8[[#This Row],[Barcodes]])),C691,"")</f>
        <v/>
      </c>
      <c r="G691" t="str">
        <f t="shared" si="10"/>
        <v/>
      </c>
      <c r="H691" t="str">
        <f>LEFT(RAWC8[[#This Row],[Maternal Pheno Tag]],7)</f>
        <v/>
      </c>
    </row>
    <row r="692" spans="1:8" x14ac:dyDescent="0.25">
      <c r="A692">
        <v>5</v>
      </c>
      <c r="B692" t="s">
        <v>530</v>
      </c>
      <c r="D692">
        <v>10</v>
      </c>
      <c r="E692" t="str">
        <f>CONCATENATE(RAWC8[[#This Row],[Table Letter]],RAWC8[[#This Row],[Table '#]])</f>
        <v>CL5</v>
      </c>
      <c r="F692">
        <f>IF(ISEVEN(ROW(RAWC8[[#This Row],[Barcodes]])),C692,"")</f>
        <v>0</v>
      </c>
      <c r="G692">
        <f t="shared" si="10"/>
        <v>0</v>
      </c>
      <c r="H692" t="str">
        <f>LEFT(RAWC8[[#This Row],[Maternal Pheno Tag]],7)</f>
        <v>0</v>
      </c>
    </row>
    <row r="693" spans="1:8" x14ac:dyDescent="0.25">
      <c r="A693">
        <v>5</v>
      </c>
      <c r="B693" t="s">
        <v>530</v>
      </c>
      <c r="D693">
        <v>10</v>
      </c>
      <c r="E693" t="str">
        <f>CONCATENATE(RAWC8[[#This Row],[Table Letter]],RAWC8[[#This Row],[Table '#]])</f>
        <v>CL5</v>
      </c>
      <c r="F693" t="str">
        <f>IF(ISEVEN(ROW(RAWC8[[#This Row],[Barcodes]])),C693,"")</f>
        <v/>
      </c>
      <c r="G693" t="str">
        <f t="shared" si="10"/>
        <v/>
      </c>
      <c r="H693" t="str">
        <f>LEFT(RAWC8[[#This Row],[Maternal Pheno Tag]],7)</f>
        <v/>
      </c>
    </row>
    <row r="694" spans="1:8" x14ac:dyDescent="0.25">
      <c r="A694">
        <v>5</v>
      </c>
      <c r="B694" t="s">
        <v>530</v>
      </c>
      <c r="D694">
        <v>11</v>
      </c>
      <c r="E694" t="str">
        <f>CONCATENATE(RAWC8[[#This Row],[Table Letter]],RAWC8[[#This Row],[Table '#]])</f>
        <v>CL5</v>
      </c>
      <c r="F694">
        <f>IF(ISEVEN(ROW(RAWC8[[#This Row],[Barcodes]])),C694,"")</f>
        <v>0</v>
      </c>
      <c r="G694">
        <f t="shared" si="10"/>
        <v>0</v>
      </c>
      <c r="H694" t="str">
        <f>LEFT(RAWC8[[#This Row],[Maternal Pheno Tag]],7)</f>
        <v>0</v>
      </c>
    </row>
    <row r="695" spans="1:8" x14ac:dyDescent="0.25">
      <c r="A695">
        <v>5</v>
      </c>
      <c r="B695" t="s">
        <v>530</v>
      </c>
      <c r="D695">
        <v>11</v>
      </c>
      <c r="E695" t="str">
        <f>CONCATENATE(RAWC8[[#This Row],[Table Letter]],RAWC8[[#This Row],[Table '#]])</f>
        <v>CL5</v>
      </c>
      <c r="F695" t="str">
        <f>IF(ISEVEN(ROW(RAWC8[[#This Row],[Barcodes]])),C695,"")</f>
        <v/>
      </c>
      <c r="G695" t="str">
        <f t="shared" si="10"/>
        <v/>
      </c>
      <c r="H695" t="str">
        <f>LEFT(RAWC8[[#This Row],[Maternal Pheno Tag]],7)</f>
        <v/>
      </c>
    </row>
    <row r="696" spans="1:8" x14ac:dyDescent="0.25">
      <c r="A696">
        <v>5</v>
      </c>
      <c r="B696" t="s">
        <v>530</v>
      </c>
      <c r="D696">
        <v>12</v>
      </c>
      <c r="E696" t="str">
        <f>CONCATENATE(RAWC8[[#This Row],[Table Letter]],RAWC8[[#This Row],[Table '#]])</f>
        <v>CL5</v>
      </c>
      <c r="F696">
        <f>IF(ISEVEN(ROW(RAWC8[[#This Row],[Barcodes]])),C696,"")</f>
        <v>0</v>
      </c>
      <c r="G696">
        <f t="shared" si="10"/>
        <v>0</v>
      </c>
      <c r="H696" t="str">
        <f>LEFT(RAWC8[[#This Row],[Maternal Pheno Tag]],7)</f>
        <v>0</v>
      </c>
    </row>
    <row r="697" spans="1:8" x14ac:dyDescent="0.25">
      <c r="A697">
        <v>5</v>
      </c>
      <c r="B697" t="s">
        <v>530</v>
      </c>
      <c r="D697">
        <v>12</v>
      </c>
      <c r="E697" t="str">
        <f>CONCATENATE(RAWC8[[#This Row],[Table Letter]],RAWC8[[#This Row],[Table '#]])</f>
        <v>CL5</v>
      </c>
      <c r="F697" t="str">
        <f>IF(ISEVEN(ROW(RAWC8[[#This Row],[Barcodes]])),C697,"")</f>
        <v/>
      </c>
      <c r="G697" t="str">
        <f t="shared" si="10"/>
        <v/>
      </c>
      <c r="H697" t="str">
        <f>LEFT(RAWC8[[#This Row],[Maternal Pheno Tag]],7)</f>
        <v/>
      </c>
    </row>
    <row r="698" spans="1:8" x14ac:dyDescent="0.25">
      <c r="A698">
        <v>5</v>
      </c>
      <c r="B698" t="s">
        <v>530</v>
      </c>
      <c r="D698">
        <v>13</v>
      </c>
      <c r="E698" t="str">
        <f>CONCATENATE(RAWC8[[#This Row],[Table Letter]],RAWC8[[#This Row],[Table '#]])</f>
        <v>CL5</v>
      </c>
      <c r="F698">
        <f>IF(ISEVEN(ROW(RAWC8[[#This Row],[Barcodes]])),C698,"")</f>
        <v>0</v>
      </c>
      <c r="G698">
        <f t="shared" si="10"/>
        <v>0</v>
      </c>
      <c r="H698" t="str">
        <f>LEFT(RAWC8[[#This Row],[Maternal Pheno Tag]],7)</f>
        <v>0</v>
      </c>
    </row>
    <row r="699" spans="1:8" x14ac:dyDescent="0.25">
      <c r="A699">
        <v>5</v>
      </c>
      <c r="B699" t="s">
        <v>530</v>
      </c>
      <c r="D699">
        <v>13</v>
      </c>
      <c r="E699" t="str">
        <f>CONCATENATE(RAWC8[[#This Row],[Table Letter]],RAWC8[[#This Row],[Table '#]])</f>
        <v>CL5</v>
      </c>
      <c r="F699" t="str">
        <f>IF(ISEVEN(ROW(RAWC8[[#This Row],[Barcodes]])),C699,"")</f>
        <v/>
      </c>
      <c r="G699" t="str">
        <f t="shared" si="10"/>
        <v/>
      </c>
      <c r="H699" t="str">
        <f>LEFT(RAWC8[[#This Row],[Maternal Pheno Tag]],7)</f>
        <v/>
      </c>
    </row>
    <row r="700" spans="1:8" x14ac:dyDescent="0.25">
      <c r="A700">
        <v>5</v>
      </c>
      <c r="B700" t="s">
        <v>530</v>
      </c>
      <c r="D700">
        <v>14</v>
      </c>
      <c r="E700" t="str">
        <f>CONCATENATE(RAWC8[[#This Row],[Table Letter]],RAWC8[[#This Row],[Table '#]])</f>
        <v>CL5</v>
      </c>
      <c r="F700">
        <f>IF(ISEVEN(ROW(RAWC8[[#This Row],[Barcodes]])),C700,"")</f>
        <v>0</v>
      </c>
      <c r="G700">
        <f t="shared" si="10"/>
        <v>0</v>
      </c>
      <c r="H700" t="str">
        <f>LEFT(RAWC8[[#This Row],[Maternal Pheno Tag]],7)</f>
        <v>0</v>
      </c>
    </row>
    <row r="701" spans="1:8" x14ac:dyDescent="0.25">
      <c r="A701">
        <v>5</v>
      </c>
      <c r="B701" t="s">
        <v>530</v>
      </c>
      <c r="D701">
        <v>14</v>
      </c>
      <c r="E701" t="str">
        <f>CONCATENATE(RAWC8[[#This Row],[Table Letter]],RAWC8[[#This Row],[Table '#]])</f>
        <v>CL5</v>
      </c>
      <c r="F701" t="str">
        <f>IF(ISEVEN(ROW(RAWC8[[#This Row],[Barcodes]])),C701,"")</f>
        <v/>
      </c>
      <c r="G701" t="str">
        <f t="shared" si="10"/>
        <v/>
      </c>
      <c r="H701" t="str">
        <f>LEFT(RAWC8[[#This Row],[Maternal Pheno Tag]],7)</f>
        <v/>
      </c>
    </row>
    <row r="702" spans="1:8" x14ac:dyDescent="0.25">
      <c r="A702">
        <v>5</v>
      </c>
      <c r="B702" t="s">
        <v>530</v>
      </c>
      <c r="D702">
        <v>15</v>
      </c>
      <c r="E702" t="str">
        <f>CONCATENATE(RAWC8[[#This Row],[Table Letter]],RAWC8[[#This Row],[Table '#]])</f>
        <v>CL5</v>
      </c>
      <c r="F702">
        <f>IF(ISEVEN(ROW(RAWC8[[#This Row],[Barcodes]])),C702,"")</f>
        <v>0</v>
      </c>
      <c r="G702">
        <f t="shared" si="10"/>
        <v>0</v>
      </c>
      <c r="H702" t="str">
        <f>LEFT(RAWC8[[#This Row],[Maternal Pheno Tag]],7)</f>
        <v>0</v>
      </c>
    </row>
    <row r="703" spans="1:8" x14ac:dyDescent="0.25">
      <c r="A703">
        <v>5</v>
      </c>
      <c r="B703" t="s">
        <v>530</v>
      </c>
      <c r="D703">
        <v>15</v>
      </c>
      <c r="E703" t="str">
        <f>CONCATENATE(RAWC8[[#This Row],[Table Letter]],RAWC8[[#This Row],[Table '#]])</f>
        <v>CL5</v>
      </c>
      <c r="F703" t="str">
        <f>IF(ISEVEN(ROW(RAWC8[[#This Row],[Barcodes]])),C703,"")</f>
        <v/>
      </c>
      <c r="G703" t="str">
        <f t="shared" si="10"/>
        <v/>
      </c>
      <c r="H703" t="str">
        <f>LEFT(RAWC8[[#This Row],[Maternal Pheno Tag]],7)</f>
        <v/>
      </c>
    </row>
    <row r="704" spans="1:8" x14ac:dyDescent="0.25">
      <c r="A704">
        <v>5</v>
      </c>
      <c r="B704" t="s">
        <v>530</v>
      </c>
      <c r="D704">
        <v>16</v>
      </c>
      <c r="E704" t="str">
        <f>CONCATENATE(RAWC8[[#This Row],[Table Letter]],RAWC8[[#This Row],[Table '#]])</f>
        <v>CL5</v>
      </c>
      <c r="F704">
        <f>IF(ISEVEN(ROW(RAWC8[[#This Row],[Barcodes]])),C704,"")</f>
        <v>0</v>
      </c>
      <c r="G704">
        <f t="shared" si="10"/>
        <v>0</v>
      </c>
      <c r="H704" t="str">
        <f>LEFT(RAWC8[[#This Row],[Maternal Pheno Tag]],7)</f>
        <v>0</v>
      </c>
    </row>
    <row r="705" spans="1:8" x14ac:dyDescent="0.25">
      <c r="A705">
        <v>5</v>
      </c>
      <c r="B705" t="s">
        <v>530</v>
      </c>
      <c r="D705">
        <v>16</v>
      </c>
      <c r="E705" t="str">
        <f>CONCATENATE(RAWC8[[#This Row],[Table Letter]],RAWC8[[#This Row],[Table '#]])</f>
        <v>CL5</v>
      </c>
      <c r="F705" t="str">
        <f>IF(ISEVEN(ROW(RAWC8[[#This Row],[Barcodes]])),C705,"")</f>
        <v/>
      </c>
      <c r="G705" t="str">
        <f t="shared" si="10"/>
        <v/>
      </c>
      <c r="H705" t="str">
        <f>LEFT(RAWC8[[#This Row],[Maternal Pheno Tag]],7)</f>
        <v/>
      </c>
    </row>
    <row r="706" spans="1:8" x14ac:dyDescent="0.25">
      <c r="A706">
        <v>5</v>
      </c>
      <c r="B706" t="s">
        <v>530</v>
      </c>
      <c r="D706">
        <v>17</v>
      </c>
      <c r="E706" t="str">
        <f>CONCATENATE(RAWC8[[#This Row],[Table Letter]],RAWC8[[#This Row],[Table '#]])</f>
        <v>CL5</v>
      </c>
      <c r="F706">
        <f>IF(ISEVEN(ROW(RAWC8[[#This Row],[Barcodes]])),C706,"")</f>
        <v>0</v>
      </c>
      <c r="G706">
        <f t="shared" ref="G706:G769" si="11">IF(ISODD(ROW(C707)),C707,"")</f>
        <v>0</v>
      </c>
      <c r="H706" t="str">
        <f>LEFT(RAWC8[[#This Row],[Maternal Pheno Tag]],7)</f>
        <v>0</v>
      </c>
    </row>
    <row r="707" spans="1:8" x14ac:dyDescent="0.25">
      <c r="A707">
        <v>5</v>
      </c>
      <c r="B707" t="s">
        <v>530</v>
      </c>
      <c r="D707">
        <v>17</v>
      </c>
      <c r="E707" t="str">
        <f>CONCATENATE(RAWC8[[#This Row],[Table Letter]],RAWC8[[#This Row],[Table '#]])</f>
        <v>CL5</v>
      </c>
      <c r="F707" t="str">
        <f>IF(ISEVEN(ROW(RAWC8[[#This Row],[Barcodes]])),C707,"")</f>
        <v/>
      </c>
      <c r="G707" t="str">
        <f t="shared" si="11"/>
        <v/>
      </c>
      <c r="H707" t="str">
        <f>LEFT(RAWC8[[#This Row],[Maternal Pheno Tag]],7)</f>
        <v/>
      </c>
    </row>
    <row r="708" spans="1:8" x14ac:dyDescent="0.25">
      <c r="A708">
        <v>5</v>
      </c>
      <c r="B708" t="s">
        <v>530</v>
      </c>
      <c r="D708">
        <v>18</v>
      </c>
      <c r="E708" t="str">
        <f>CONCATENATE(RAWC8[[#This Row],[Table Letter]],RAWC8[[#This Row],[Table '#]])</f>
        <v>CL5</v>
      </c>
      <c r="F708">
        <f>IF(ISEVEN(ROW(RAWC8[[#This Row],[Barcodes]])),C708,"")</f>
        <v>0</v>
      </c>
      <c r="G708">
        <f t="shared" si="11"/>
        <v>0</v>
      </c>
      <c r="H708" t="str">
        <f>LEFT(RAWC8[[#This Row],[Maternal Pheno Tag]],7)</f>
        <v>0</v>
      </c>
    </row>
    <row r="709" spans="1:8" x14ac:dyDescent="0.25">
      <c r="A709">
        <v>5</v>
      </c>
      <c r="B709" t="s">
        <v>530</v>
      </c>
      <c r="D709">
        <v>18</v>
      </c>
      <c r="E709" t="str">
        <f>CONCATENATE(RAWC8[[#This Row],[Table Letter]],RAWC8[[#This Row],[Table '#]])</f>
        <v>CL5</v>
      </c>
      <c r="F709" t="str">
        <f>IF(ISEVEN(ROW(RAWC8[[#This Row],[Barcodes]])),C709,"")</f>
        <v/>
      </c>
      <c r="G709" t="str">
        <f t="shared" si="11"/>
        <v/>
      </c>
      <c r="H709" t="str">
        <f>LEFT(RAWC8[[#This Row],[Maternal Pheno Tag]],7)</f>
        <v/>
      </c>
    </row>
    <row r="710" spans="1:8" x14ac:dyDescent="0.25">
      <c r="A710">
        <v>5</v>
      </c>
      <c r="B710" t="s">
        <v>530</v>
      </c>
      <c r="D710">
        <v>19</v>
      </c>
      <c r="E710" t="str">
        <f>CONCATENATE(RAWC8[[#This Row],[Table Letter]],RAWC8[[#This Row],[Table '#]])</f>
        <v>CL5</v>
      </c>
      <c r="F710">
        <f>IF(ISEVEN(ROW(RAWC8[[#This Row],[Barcodes]])),C710,"")</f>
        <v>0</v>
      </c>
      <c r="G710">
        <f t="shared" si="11"/>
        <v>0</v>
      </c>
      <c r="H710" t="str">
        <f>LEFT(RAWC8[[#This Row],[Maternal Pheno Tag]],7)</f>
        <v>0</v>
      </c>
    </row>
    <row r="711" spans="1:8" x14ac:dyDescent="0.25">
      <c r="A711">
        <v>5</v>
      </c>
      <c r="B711" t="s">
        <v>530</v>
      </c>
      <c r="D711">
        <v>19</v>
      </c>
      <c r="E711" t="str">
        <f>CONCATENATE(RAWC8[[#This Row],[Table Letter]],RAWC8[[#This Row],[Table '#]])</f>
        <v>CL5</v>
      </c>
      <c r="F711" t="str">
        <f>IF(ISEVEN(ROW(RAWC8[[#This Row],[Barcodes]])),C711,"")</f>
        <v/>
      </c>
      <c r="G711" t="str">
        <f t="shared" si="11"/>
        <v/>
      </c>
      <c r="H711" t="str">
        <f>LEFT(RAWC8[[#This Row],[Maternal Pheno Tag]],7)</f>
        <v/>
      </c>
    </row>
    <row r="712" spans="1:8" x14ac:dyDescent="0.25">
      <c r="A712">
        <v>5</v>
      </c>
      <c r="B712" t="s">
        <v>530</v>
      </c>
      <c r="D712">
        <v>20</v>
      </c>
      <c r="E712" t="str">
        <f>CONCATENATE(RAWC8[[#This Row],[Table Letter]],RAWC8[[#This Row],[Table '#]])</f>
        <v>CL5</v>
      </c>
      <c r="F712">
        <f>IF(ISEVEN(ROW(RAWC8[[#This Row],[Barcodes]])),C712,"")</f>
        <v>0</v>
      </c>
      <c r="G712">
        <f t="shared" si="11"/>
        <v>0</v>
      </c>
      <c r="H712" t="str">
        <f>LEFT(RAWC8[[#This Row],[Maternal Pheno Tag]],7)</f>
        <v>0</v>
      </c>
    </row>
    <row r="713" spans="1:8" x14ac:dyDescent="0.25">
      <c r="A713">
        <v>5</v>
      </c>
      <c r="B713" t="s">
        <v>530</v>
      </c>
      <c r="D713">
        <v>20</v>
      </c>
      <c r="E713" t="str">
        <f>CONCATENATE(RAWC8[[#This Row],[Table Letter]],RAWC8[[#This Row],[Table '#]])</f>
        <v>CL5</v>
      </c>
      <c r="F713" t="str">
        <f>IF(ISEVEN(ROW(RAWC8[[#This Row],[Barcodes]])),C713,"")</f>
        <v/>
      </c>
      <c r="G713" t="str">
        <f t="shared" si="11"/>
        <v/>
      </c>
      <c r="H713" t="str">
        <f>LEFT(RAWC8[[#This Row],[Maternal Pheno Tag]],7)</f>
        <v/>
      </c>
    </row>
    <row r="714" spans="1:8" x14ac:dyDescent="0.25">
      <c r="A714">
        <v>5</v>
      </c>
      <c r="B714" t="s">
        <v>530</v>
      </c>
      <c r="D714">
        <v>21</v>
      </c>
      <c r="E714" t="str">
        <f>CONCATENATE(RAWC8[[#This Row],[Table Letter]],RAWC8[[#This Row],[Table '#]])</f>
        <v>CL5</v>
      </c>
      <c r="F714">
        <f>IF(ISEVEN(ROW(RAWC8[[#This Row],[Barcodes]])),C714,"")</f>
        <v>0</v>
      </c>
      <c r="G714">
        <f t="shared" si="11"/>
        <v>0</v>
      </c>
      <c r="H714" t="str">
        <f>LEFT(RAWC8[[#This Row],[Maternal Pheno Tag]],7)</f>
        <v>0</v>
      </c>
    </row>
    <row r="715" spans="1:8" x14ac:dyDescent="0.25">
      <c r="A715">
        <v>5</v>
      </c>
      <c r="B715" t="s">
        <v>530</v>
      </c>
      <c r="D715">
        <v>21</v>
      </c>
      <c r="E715" t="str">
        <f>CONCATENATE(RAWC8[[#This Row],[Table Letter]],RAWC8[[#This Row],[Table '#]])</f>
        <v>CL5</v>
      </c>
      <c r="F715" t="str">
        <f>IF(ISEVEN(ROW(RAWC8[[#This Row],[Barcodes]])),C715,"")</f>
        <v/>
      </c>
      <c r="G715" t="str">
        <f t="shared" si="11"/>
        <v/>
      </c>
      <c r="H715" t="str">
        <f>LEFT(RAWC8[[#This Row],[Maternal Pheno Tag]],7)</f>
        <v/>
      </c>
    </row>
    <row r="716" spans="1:8" x14ac:dyDescent="0.25">
      <c r="A716">
        <v>5</v>
      </c>
      <c r="B716" t="s">
        <v>530</v>
      </c>
      <c r="D716">
        <v>22</v>
      </c>
      <c r="E716" t="str">
        <f>CONCATENATE(RAWC8[[#This Row],[Table Letter]],RAWC8[[#This Row],[Table '#]])</f>
        <v>CL5</v>
      </c>
      <c r="F716">
        <f>IF(ISEVEN(ROW(RAWC8[[#This Row],[Barcodes]])),C716,"")</f>
        <v>0</v>
      </c>
      <c r="G716">
        <f t="shared" si="11"/>
        <v>0</v>
      </c>
      <c r="H716" t="str">
        <f>LEFT(RAWC8[[#This Row],[Maternal Pheno Tag]],7)</f>
        <v>0</v>
      </c>
    </row>
    <row r="717" spans="1:8" x14ac:dyDescent="0.25">
      <c r="A717">
        <v>5</v>
      </c>
      <c r="B717" t="s">
        <v>530</v>
      </c>
      <c r="D717">
        <v>22</v>
      </c>
      <c r="E717" t="str">
        <f>CONCATENATE(RAWC8[[#This Row],[Table Letter]],RAWC8[[#This Row],[Table '#]])</f>
        <v>CL5</v>
      </c>
      <c r="F717" t="str">
        <f>IF(ISEVEN(ROW(RAWC8[[#This Row],[Barcodes]])),C717,"")</f>
        <v/>
      </c>
      <c r="G717" t="str">
        <f t="shared" si="11"/>
        <v/>
      </c>
      <c r="H717" t="str">
        <f>LEFT(RAWC8[[#This Row],[Maternal Pheno Tag]],7)</f>
        <v/>
      </c>
    </row>
    <row r="718" spans="1:8" x14ac:dyDescent="0.25">
      <c r="A718">
        <v>5</v>
      </c>
      <c r="B718" t="s">
        <v>530</v>
      </c>
      <c r="D718">
        <v>23</v>
      </c>
      <c r="E718" t="str">
        <f>CONCATENATE(RAWC8[[#This Row],[Table Letter]],RAWC8[[#This Row],[Table '#]])</f>
        <v>CL5</v>
      </c>
      <c r="F718">
        <f>IF(ISEVEN(ROW(RAWC8[[#This Row],[Barcodes]])),C718,"")</f>
        <v>0</v>
      </c>
      <c r="G718">
        <f t="shared" si="11"/>
        <v>0</v>
      </c>
      <c r="H718" t="str">
        <f>LEFT(RAWC8[[#This Row],[Maternal Pheno Tag]],7)</f>
        <v>0</v>
      </c>
    </row>
    <row r="719" spans="1:8" x14ac:dyDescent="0.25">
      <c r="A719">
        <v>5</v>
      </c>
      <c r="B719" t="s">
        <v>530</v>
      </c>
      <c r="D719">
        <v>23</v>
      </c>
      <c r="E719" t="str">
        <f>CONCATENATE(RAWC8[[#This Row],[Table Letter]],RAWC8[[#This Row],[Table '#]])</f>
        <v>CL5</v>
      </c>
      <c r="F719" t="str">
        <f>IF(ISEVEN(ROW(RAWC8[[#This Row],[Barcodes]])),C719,"")</f>
        <v/>
      </c>
      <c r="G719" t="str">
        <f t="shared" si="11"/>
        <v/>
      </c>
      <c r="H719" t="str">
        <f>LEFT(RAWC8[[#This Row],[Maternal Pheno Tag]],7)</f>
        <v/>
      </c>
    </row>
    <row r="720" spans="1:8" x14ac:dyDescent="0.25">
      <c r="A720">
        <v>5</v>
      </c>
      <c r="B720" t="s">
        <v>530</v>
      </c>
      <c r="D720">
        <v>24</v>
      </c>
      <c r="E720" t="str">
        <f>CONCATENATE(RAWC8[[#This Row],[Table Letter]],RAWC8[[#This Row],[Table '#]])</f>
        <v>CL5</v>
      </c>
      <c r="F720">
        <f>IF(ISEVEN(ROW(RAWC8[[#This Row],[Barcodes]])),C720,"")</f>
        <v>0</v>
      </c>
      <c r="G720">
        <f t="shared" si="11"/>
        <v>0</v>
      </c>
      <c r="H720" t="str">
        <f>LEFT(RAWC8[[#This Row],[Maternal Pheno Tag]],7)</f>
        <v>0</v>
      </c>
    </row>
    <row r="721" spans="1:8" x14ac:dyDescent="0.25">
      <c r="A721">
        <v>5</v>
      </c>
      <c r="B721" t="s">
        <v>530</v>
      </c>
      <c r="D721">
        <v>24</v>
      </c>
      <c r="E721" t="str">
        <f>CONCATENATE(RAWC8[[#This Row],[Table Letter]],RAWC8[[#This Row],[Table '#]])</f>
        <v>CL5</v>
      </c>
      <c r="F721" t="str">
        <f>IF(ISEVEN(ROW(RAWC8[[#This Row],[Barcodes]])),C721,"")</f>
        <v/>
      </c>
      <c r="G721" t="str">
        <f t="shared" si="11"/>
        <v/>
      </c>
      <c r="H721" t="str">
        <f>LEFT(RAWC8[[#This Row],[Maternal Pheno Tag]],7)</f>
        <v/>
      </c>
    </row>
    <row r="722" spans="1:8" x14ac:dyDescent="0.25">
      <c r="A722">
        <v>1</v>
      </c>
      <c r="B722" t="s">
        <v>556</v>
      </c>
      <c r="D722">
        <v>1</v>
      </c>
      <c r="E722" t="str">
        <f>CONCATENATE(RAWC8[[#This Row],[Table Letter]],RAWC8[[#This Row],[Table '#]])</f>
        <v>DL1</v>
      </c>
      <c r="F722">
        <f>IF(ISEVEN(ROW(RAWC8[[#This Row],[Barcodes]])),C722,"")</f>
        <v>0</v>
      </c>
      <c r="G722">
        <f t="shared" si="11"/>
        <v>0</v>
      </c>
      <c r="H722" t="str">
        <f>LEFT(RAWC8[[#This Row],[Maternal Pheno Tag]],7)</f>
        <v>0</v>
      </c>
    </row>
    <row r="723" spans="1:8" x14ac:dyDescent="0.25">
      <c r="A723">
        <v>1</v>
      </c>
      <c r="B723" t="s">
        <v>556</v>
      </c>
      <c r="D723">
        <v>1</v>
      </c>
      <c r="E723" t="str">
        <f>CONCATENATE(RAWC8[[#This Row],[Table Letter]],RAWC8[[#This Row],[Table '#]])</f>
        <v>DL1</v>
      </c>
      <c r="F723" t="str">
        <f>IF(ISEVEN(ROW(RAWC8[[#This Row],[Barcodes]])),C723,"")</f>
        <v/>
      </c>
      <c r="G723" t="str">
        <f t="shared" si="11"/>
        <v/>
      </c>
      <c r="H723" t="str">
        <f>LEFT(RAWC8[[#This Row],[Maternal Pheno Tag]],7)</f>
        <v/>
      </c>
    </row>
    <row r="724" spans="1:8" x14ac:dyDescent="0.25">
      <c r="A724">
        <v>1</v>
      </c>
      <c r="B724" t="s">
        <v>556</v>
      </c>
      <c r="D724">
        <v>2</v>
      </c>
      <c r="E724" t="str">
        <f>CONCATENATE(RAWC8[[#This Row],[Table Letter]],RAWC8[[#This Row],[Table '#]])</f>
        <v>DL1</v>
      </c>
      <c r="F724">
        <f>IF(ISEVEN(ROW(RAWC8[[#This Row],[Barcodes]])),C724,"")</f>
        <v>0</v>
      </c>
      <c r="G724">
        <f t="shared" si="11"/>
        <v>0</v>
      </c>
      <c r="H724" t="str">
        <f>LEFT(RAWC8[[#This Row],[Maternal Pheno Tag]],7)</f>
        <v>0</v>
      </c>
    </row>
    <row r="725" spans="1:8" x14ac:dyDescent="0.25">
      <c r="A725">
        <v>1</v>
      </c>
      <c r="B725" t="s">
        <v>556</v>
      </c>
      <c r="D725">
        <v>2</v>
      </c>
      <c r="E725" t="str">
        <f>CONCATENATE(RAWC8[[#This Row],[Table Letter]],RAWC8[[#This Row],[Table '#]])</f>
        <v>DL1</v>
      </c>
      <c r="F725" t="str">
        <f>IF(ISEVEN(ROW(RAWC8[[#This Row],[Barcodes]])),C725,"")</f>
        <v/>
      </c>
      <c r="G725" t="str">
        <f t="shared" si="11"/>
        <v/>
      </c>
      <c r="H725" t="str">
        <f>LEFT(RAWC8[[#This Row],[Maternal Pheno Tag]],7)</f>
        <v/>
      </c>
    </row>
    <row r="726" spans="1:8" x14ac:dyDescent="0.25">
      <c r="A726">
        <v>1</v>
      </c>
      <c r="B726" t="s">
        <v>556</v>
      </c>
      <c r="D726">
        <v>3</v>
      </c>
      <c r="E726" t="str">
        <f>CONCATENATE(RAWC8[[#This Row],[Table Letter]],RAWC8[[#This Row],[Table '#]])</f>
        <v>DL1</v>
      </c>
      <c r="F726">
        <f>IF(ISEVEN(ROW(RAWC8[[#This Row],[Barcodes]])),C726,"")</f>
        <v>0</v>
      </c>
      <c r="G726">
        <f t="shared" si="11"/>
        <v>0</v>
      </c>
      <c r="H726" t="str">
        <f>LEFT(RAWC8[[#This Row],[Maternal Pheno Tag]],7)</f>
        <v>0</v>
      </c>
    </row>
    <row r="727" spans="1:8" x14ac:dyDescent="0.25">
      <c r="A727">
        <v>1</v>
      </c>
      <c r="B727" t="s">
        <v>556</v>
      </c>
      <c r="D727">
        <v>3</v>
      </c>
      <c r="E727" t="str">
        <f>CONCATENATE(RAWC8[[#This Row],[Table Letter]],RAWC8[[#This Row],[Table '#]])</f>
        <v>DL1</v>
      </c>
      <c r="F727" t="str">
        <f>IF(ISEVEN(ROW(RAWC8[[#This Row],[Barcodes]])),C727,"")</f>
        <v/>
      </c>
      <c r="G727" t="str">
        <f t="shared" si="11"/>
        <v/>
      </c>
      <c r="H727" t="str">
        <f>LEFT(RAWC8[[#This Row],[Maternal Pheno Tag]],7)</f>
        <v/>
      </c>
    </row>
    <row r="728" spans="1:8" x14ac:dyDescent="0.25">
      <c r="A728">
        <v>1</v>
      </c>
      <c r="B728" t="s">
        <v>556</v>
      </c>
      <c r="D728">
        <v>4</v>
      </c>
      <c r="E728" t="str">
        <f>CONCATENATE(RAWC8[[#This Row],[Table Letter]],RAWC8[[#This Row],[Table '#]])</f>
        <v>DL1</v>
      </c>
      <c r="F728">
        <f>IF(ISEVEN(ROW(RAWC8[[#This Row],[Barcodes]])),C728,"")</f>
        <v>0</v>
      </c>
      <c r="G728">
        <f t="shared" si="11"/>
        <v>0</v>
      </c>
      <c r="H728" t="str">
        <f>LEFT(RAWC8[[#This Row],[Maternal Pheno Tag]],7)</f>
        <v>0</v>
      </c>
    </row>
    <row r="729" spans="1:8" x14ac:dyDescent="0.25">
      <c r="A729">
        <v>1</v>
      </c>
      <c r="B729" t="s">
        <v>556</v>
      </c>
      <c r="D729">
        <v>4</v>
      </c>
      <c r="E729" t="str">
        <f>CONCATENATE(RAWC8[[#This Row],[Table Letter]],RAWC8[[#This Row],[Table '#]])</f>
        <v>DL1</v>
      </c>
      <c r="F729" t="str">
        <f>IF(ISEVEN(ROW(RAWC8[[#This Row],[Barcodes]])),C729,"")</f>
        <v/>
      </c>
      <c r="G729" t="str">
        <f t="shared" si="11"/>
        <v/>
      </c>
      <c r="H729" t="str">
        <f>LEFT(RAWC8[[#This Row],[Maternal Pheno Tag]],7)</f>
        <v/>
      </c>
    </row>
    <row r="730" spans="1:8" x14ac:dyDescent="0.25">
      <c r="A730">
        <v>1</v>
      </c>
      <c r="B730" t="s">
        <v>556</v>
      </c>
      <c r="D730">
        <v>5</v>
      </c>
      <c r="E730" t="str">
        <f>CONCATENATE(RAWC8[[#This Row],[Table Letter]],RAWC8[[#This Row],[Table '#]])</f>
        <v>DL1</v>
      </c>
      <c r="F730">
        <f>IF(ISEVEN(ROW(RAWC8[[#This Row],[Barcodes]])),C730,"")</f>
        <v>0</v>
      </c>
      <c r="G730">
        <f t="shared" si="11"/>
        <v>0</v>
      </c>
      <c r="H730" t="str">
        <f>LEFT(RAWC8[[#This Row],[Maternal Pheno Tag]],7)</f>
        <v>0</v>
      </c>
    </row>
    <row r="731" spans="1:8" x14ac:dyDescent="0.25">
      <c r="A731">
        <v>1</v>
      </c>
      <c r="B731" t="s">
        <v>556</v>
      </c>
      <c r="D731">
        <v>5</v>
      </c>
      <c r="E731" t="str">
        <f>CONCATENATE(RAWC8[[#This Row],[Table Letter]],RAWC8[[#This Row],[Table '#]])</f>
        <v>DL1</v>
      </c>
      <c r="F731" t="str">
        <f>IF(ISEVEN(ROW(RAWC8[[#This Row],[Barcodes]])),C731,"")</f>
        <v/>
      </c>
      <c r="G731" t="str">
        <f t="shared" si="11"/>
        <v/>
      </c>
      <c r="H731" t="str">
        <f>LEFT(RAWC8[[#This Row],[Maternal Pheno Tag]],7)</f>
        <v/>
      </c>
    </row>
    <row r="732" spans="1:8" x14ac:dyDescent="0.25">
      <c r="A732">
        <v>1</v>
      </c>
      <c r="B732" t="s">
        <v>556</v>
      </c>
      <c r="D732">
        <v>6</v>
      </c>
      <c r="E732" t="str">
        <f>CONCATENATE(RAWC8[[#This Row],[Table Letter]],RAWC8[[#This Row],[Table '#]])</f>
        <v>DL1</v>
      </c>
      <c r="F732">
        <f>IF(ISEVEN(ROW(RAWC8[[#This Row],[Barcodes]])),C732,"")</f>
        <v>0</v>
      </c>
      <c r="G732">
        <f t="shared" si="11"/>
        <v>0</v>
      </c>
      <c r="H732" t="str">
        <f>LEFT(RAWC8[[#This Row],[Maternal Pheno Tag]],7)</f>
        <v>0</v>
      </c>
    </row>
    <row r="733" spans="1:8" x14ac:dyDescent="0.25">
      <c r="A733">
        <v>1</v>
      </c>
      <c r="B733" t="s">
        <v>556</v>
      </c>
      <c r="D733">
        <v>6</v>
      </c>
      <c r="E733" t="str">
        <f>CONCATENATE(RAWC8[[#This Row],[Table Letter]],RAWC8[[#This Row],[Table '#]])</f>
        <v>DL1</v>
      </c>
      <c r="F733" t="str">
        <f>IF(ISEVEN(ROW(RAWC8[[#This Row],[Barcodes]])),C733,"")</f>
        <v/>
      </c>
      <c r="G733" t="str">
        <f t="shared" si="11"/>
        <v/>
      </c>
      <c r="H733" t="str">
        <f>LEFT(RAWC8[[#This Row],[Maternal Pheno Tag]],7)</f>
        <v/>
      </c>
    </row>
    <row r="734" spans="1:8" x14ac:dyDescent="0.25">
      <c r="A734">
        <v>1</v>
      </c>
      <c r="B734" t="s">
        <v>556</v>
      </c>
      <c r="D734">
        <v>7</v>
      </c>
      <c r="E734" t="str">
        <f>CONCATENATE(RAWC8[[#This Row],[Table Letter]],RAWC8[[#This Row],[Table '#]])</f>
        <v>DL1</v>
      </c>
      <c r="F734">
        <f>IF(ISEVEN(ROW(RAWC8[[#This Row],[Barcodes]])),C734,"")</f>
        <v>0</v>
      </c>
      <c r="G734">
        <f t="shared" si="11"/>
        <v>0</v>
      </c>
      <c r="H734" t="str">
        <f>LEFT(RAWC8[[#This Row],[Maternal Pheno Tag]],7)</f>
        <v>0</v>
      </c>
    </row>
    <row r="735" spans="1:8" x14ac:dyDescent="0.25">
      <c r="A735">
        <v>1</v>
      </c>
      <c r="B735" t="s">
        <v>556</v>
      </c>
      <c r="D735">
        <v>7</v>
      </c>
      <c r="E735" t="str">
        <f>CONCATENATE(RAWC8[[#This Row],[Table Letter]],RAWC8[[#This Row],[Table '#]])</f>
        <v>DL1</v>
      </c>
      <c r="F735" t="str">
        <f>IF(ISEVEN(ROW(RAWC8[[#This Row],[Barcodes]])),C735,"")</f>
        <v/>
      </c>
      <c r="G735" t="str">
        <f t="shared" si="11"/>
        <v/>
      </c>
      <c r="H735" t="str">
        <f>LEFT(RAWC8[[#This Row],[Maternal Pheno Tag]],7)</f>
        <v/>
      </c>
    </row>
    <row r="736" spans="1:8" x14ac:dyDescent="0.25">
      <c r="A736">
        <v>1</v>
      </c>
      <c r="B736" t="s">
        <v>556</v>
      </c>
      <c r="D736">
        <v>8</v>
      </c>
      <c r="E736" t="str">
        <f>CONCATENATE(RAWC8[[#This Row],[Table Letter]],RAWC8[[#This Row],[Table '#]])</f>
        <v>DL1</v>
      </c>
      <c r="F736">
        <f>IF(ISEVEN(ROW(RAWC8[[#This Row],[Barcodes]])),C736,"")</f>
        <v>0</v>
      </c>
      <c r="G736">
        <f t="shared" si="11"/>
        <v>0</v>
      </c>
      <c r="H736" t="str">
        <f>LEFT(RAWC8[[#This Row],[Maternal Pheno Tag]],7)</f>
        <v>0</v>
      </c>
    </row>
    <row r="737" spans="1:8" x14ac:dyDescent="0.25">
      <c r="A737">
        <v>1</v>
      </c>
      <c r="B737" t="s">
        <v>556</v>
      </c>
      <c r="D737">
        <v>8</v>
      </c>
      <c r="E737" t="str">
        <f>CONCATENATE(RAWC8[[#This Row],[Table Letter]],RAWC8[[#This Row],[Table '#]])</f>
        <v>DL1</v>
      </c>
      <c r="F737" t="str">
        <f>IF(ISEVEN(ROW(RAWC8[[#This Row],[Barcodes]])),C737,"")</f>
        <v/>
      </c>
      <c r="G737" t="str">
        <f t="shared" si="11"/>
        <v/>
      </c>
      <c r="H737" t="str">
        <f>LEFT(RAWC8[[#This Row],[Maternal Pheno Tag]],7)</f>
        <v/>
      </c>
    </row>
    <row r="738" spans="1:8" x14ac:dyDescent="0.25">
      <c r="A738">
        <v>1</v>
      </c>
      <c r="B738" t="s">
        <v>556</v>
      </c>
      <c r="D738">
        <v>9</v>
      </c>
      <c r="E738" t="str">
        <f>CONCATENATE(RAWC8[[#This Row],[Table Letter]],RAWC8[[#This Row],[Table '#]])</f>
        <v>DL1</v>
      </c>
      <c r="F738">
        <f>IF(ISEVEN(ROW(RAWC8[[#This Row],[Barcodes]])),C738,"")</f>
        <v>0</v>
      </c>
      <c r="G738">
        <f t="shared" si="11"/>
        <v>0</v>
      </c>
      <c r="H738" t="str">
        <f>LEFT(RAWC8[[#This Row],[Maternal Pheno Tag]],7)</f>
        <v>0</v>
      </c>
    </row>
    <row r="739" spans="1:8" x14ac:dyDescent="0.25">
      <c r="A739">
        <v>1</v>
      </c>
      <c r="B739" t="s">
        <v>556</v>
      </c>
      <c r="D739">
        <v>9</v>
      </c>
      <c r="E739" t="str">
        <f>CONCATENATE(RAWC8[[#This Row],[Table Letter]],RAWC8[[#This Row],[Table '#]])</f>
        <v>DL1</v>
      </c>
      <c r="F739" t="str">
        <f>IF(ISEVEN(ROW(RAWC8[[#This Row],[Barcodes]])),C739,"")</f>
        <v/>
      </c>
      <c r="G739" t="str">
        <f t="shared" si="11"/>
        <v/>
      </c>
      <c r="H739" t="str">
        <f>LEFT(RAWC8[[#This Row],[Maternal Pheno Tag]],7)</f>
        <v/>
      </c>
    </row>
    <row r="740" spans="1:8" x14ac:dyDescent="0.25">
      <c r="A740">
        <v>1</v>
      </c>
      <c r="B740" t="s">
        <v>556</v>
      </c>
      <c r="D740">
        <v>10</v>
      </c>
      <c r="E740" t="str">
        <f>CONCATENATE(RAWC8[[#This Row],[Table Letter]],RAWC8[[#This Row],[Table '#]])</f>
        <v>DL1</v>
      </c>
      <c r="F740">
        <f>IF(ISEVEN(ROW(RAWC8[[#This Row],[Barcodes]])),C740,"")</f>
        <v>0</v>
      </c>
      <c r="G740">
        <f t="shared" si="11"/>
        <v>0</v>
      </c>
      <c r="H740" t="str">
        <f>LEFT(RAWC8[[#This Row],[Maternal Pheno Tag]],7)</f>
        <v>0</v>
      </c>
    </row>
    <row r="741" spans="1:8" x14ac:dyDescent="0.25">
      <c r="A741">
        <v>1</v>
      </c>
      <c r="B741" t="s">
        <v>556</v>
      </c>
      <c r="D741">
        <v>10</v>
      </c>
      <c r="E741" t="str">
        <f>CONCATENATE(RAWC8[[#This Row],[Table Letter]],RAWC8[[#This Row],[Table '#]])</f>
        <v>DL1</v>
      </c>
      <c r="F741" t="str">
        <f>IF(ISEVEN(ROW(RAWC8[[#This Row],[Barcodes]])),C741,"")</f>
        <v/>
      </c>
      <c r="G741" t="str">
        <f t="shared" si="11"/>
        <v/>
      </c>
      <c r="H741" t="str">
        <f>LEFT(RAWC8[[#This Row],[Maternal Pheno Tag]],7)</f>
        <v/>
      </c>
    </row>
    <row r="742" spans="1:8" x14ac:dyDescent="0.25">
      <c r="A742">
        <v>1</v>
      </c>
      <c r="B742" t="s">
        <v>556</v>
      </c>
      <c r="D742">
        <v>11</v>
      </c>
      <c r="E742" t="str">
        <f>CONCATENATE(RAWC8[[#This Row],[Table Letter]],RAWC8[[#This Row],[Table '#]])</f>
        <v>DL1</v>
      </c>
      <c r="F742">
        <f>IF(ISEVEN(ROW(RAWC8[[#This Row],[Barcodes]])),C742,"")</f>
        <v>0</v>
      </c>
      <c r="G742">
        <f t="shared" si="11"/>
        <v>0</v>
      </c>
      <c r="H742" t="str">
        <f>LEFT(RAWC8[[#This Row],[Maternal Pheno Tag]],7)</f>
        <v>0</v>
      </c>
    </row>
    <row r="743" spans="1:8" x14ac:dyDescent="0.25">
      <c r="A743">
        <v>1</v>
      </c>
      <c r="B743" t="s">
        <v>556</v>
      </c>
      <c r="D743">
        <v>11</v>
      </c>
      <c r="E743" t="str">
        <f>CONCATENATE(RAWC8[[#This Row],[Table Letter]],RAWC8[[#This Row],[Table '#]])</f>
        <v>DL1</v>
      </c>
      <c r="F743" t="str">
        <f>IF(ISEVEN(ROW(RAWC8[[#This Row],[Barcodes]])),C743,"")</f>
        <v/>
      </c>
      <c r="G743" t="str">
        <f t="shared" si="11"/>
        <v/>
      </c>
      <c r="H743" t="str">
        <f>LEFT(RAWC8[[#This Row],[Maternal Pheno Tag]],7)</f>
        <v/>
      </c>
    </row>
    <row r="744" spans="1:8" x14ac:dyDescent="0.25">
      <c r="A744">
        <v>1</v>
      </c>
      <c r="B744" t="s">
        <v>556</v>
      </c>
      <c r="D744">
        <v>12</v>
      </c>
      <c r="E744" t="str">
        <f>CONCATENATE(RAWC8[[#This Row],[Table Letter]],RAWC8[[#This Row],[Table '#]])</f>
        <v>DL1</v>
      </c>
      <c r="F744">
        <f>IF(ISEVEN(ROW(RAWC8[[#This Row],[Barcodes]])),C744,"")</f>
        <v>0</v>
      </c>
      <c r="G744">
        <f t="shared" si="11"/>
        <v>0</v>
      </c>
      <c r="H744" t="str">
        <f>LEFT(RAWC8[[#This Row],[Maternal Pheno Tag]],7)</f>
        <v>0</v>
      </c>
    </row>
    <row r="745" spans="1:8" x14ac:dyDescent="0.25">
      <c r="A745">
        <v>1</v>
      </c>
      <c r="B745" t="s">
        <v>556</v>
      </c>
      <c r="D745">
        <v>12</v>
      </c>
      <c r="E745" t="str">
        <f>CONCATENATE(RAWC8[[#This Row],[Table Letter]],RAWC8[[#This Row],[Table '#]])</f>
        <v>DL1</v>
      </c>
      <c r="F745" t="str">
        <f>IF(ISEVEN(ROW(RAWC8[[#This Row],[Barcodes]])),C745,"")</f>
        <v/>
      </c>
      <c r="G745" t="str">
        <f t="shared" si="11"/>
        <v/>
      </c>
      <c r="H745" t="str">
        <f>LEFT(RAWC8[[#This Row],[Maternal Pheno Tag]],7)</f>
        <v/>
      </c>
    </row>
    <row r="746" spans="1:8" x14ac:dyDescent="0.25">
      <c r="A746">
        <v>1</v>
      </c>
      <c r="B746" t="s">
        <v>556</v>
      </c>
      <c r="D746">
        <v>13</v>
      </c>
      <c r="E746" t="str">
        <f>CONCATENATE(RAWC8[[#This Row],[Table Letter]],RAWC8[[#This Row],[Table '#]])</f>
        <v>DL1</v>
      </c>
      <c r="F746">
        <f>IF(ISEVEN(ROW(RAWC8[[#This Row],[Barcodes]])),C746,"")</f>
        <v>0</v>
      </c>
      <c r="G746">
        <f t="shared" si="11"/>
        <v>0</v>
      </c>
      <c r="H746" t="str">
        <f>LEFT(RAWC8[[#This Row],[Maternal Pheno Tag]],7)</f>
        <v>0</v>
      </c>
    </row>
    <row r="747" spans="1:8" x14ac:dyDescent="0.25">
      <c r="A747">
        <v>1</v>
      </c>
      <c r="B747" t="s">
        <v>556</v>
      </c>
      <c r="D747">
        <v>13</v>
      </c>
      <c r="E747" t="str">
        <f>CONCATENATE(RAWC8[[#This Row],[Table Letter]],RAWC8[[#This Row],[Table '#]])</f>
        <v>DL1</v>
      </c>
      <c r="F747" t="str">
        <f>IF(ISEVEN(ROW(RAWC8[[#This Row],[Barcodes]])),C747,"")</f>
        <v/>
      </c>
      <c r="G747" t="str">
        <f t="shared" si="11"/>
        <v/>
      </c>
      <c r="H747" t="str">
        <f>LEFT(RAWC8[[#This Row],[Maternal Pheno Tag]],7)</f>
        <v/>
      </c>
    </row>
    <row r="748" spans="1:8" x14ac:dyDescent="0.25">
      <c r="A748">
        <v>1</v>
      </c>
      <c r="B748" t="s">
        <v>556</v>
      </c>
      <c r="D748">
        <v>14</v>
      </c>
      <c r="E748" t="str">
        <f>CONCATENATE(RAWC8[[#This Row],[Table Letter]],RAWC8[[#This Row],[Table '#]])</f>
        <v>DL1</v>
      </c>
      <c r="F748">
        <f>IF(ISEVEN(ROW(RAWC8[[#This Row],[Barcodes]])),C748,"")</f>
        <v>0</v>
      </c>
      <c r="G748">
        <f t="shared" si="11"/>
        <v>0</v>
      </c>
      <c r="H748" t="str">
        <f>LEFT(RAWC8[[#This Row],[Maternal Pheno Tag]],7)</f>
        <v>0</v>
      </c>
    </row>
    <row r="749" spans="1:8" x14ac:dyDescent="0.25">
      <c r="A749">
        <v>1</v>
      </c>
      <c r="B749" t="s">
        <v>556</v>
      </c>
      <c r="D749">
        <v>14</v>
      </c>
      <c r="E749" t="str">
        <f>CONCATENATE(RAWC8[[#This Row],[Table Letter]],RAWC8[[#This Row],[Table '#]])</f>
        <v>DL1</v>
      </c>
      <c r="F749" t="str">
        <f>IF(ISEVEN(ROW(RAWC8[[#This Row],[Barcodes]])),C749,"")</f>
        <v/>
      </c>
      <c r="G749" t="str">
        <f t="shared" si="11"/>
        <v/>
      </c>
      <c r="H749" t="str">
        <f>LEFT(RAWC8[[#This Row],[Maternal Pheno Tag]],7)</f>
        <v/>
      </c>
    </row>
    <row r="750" spans="1:8" x14ac:dyDescent="0.25">
      <c r="A750">
        <v>1</v>
      </c>
      <c r="B750" t="s">
        <v>556</v>
      </c>
      <c r="D750">
        <v>15</v>
      </c>
      <c r="E750" t="str">
        <f>CONCATENATE(RAWC8[[#This Row],[Table Letter]],RAWC8[[#This Row],[Table '#]])</f>
        <v>DL1</v>
      </c>
      <c r="F750">
        <f>IF(ISEVEN(ROW(RAWC8[[#This Row],[Barcodes]])),C750,"")</f>
        <v>0</v>
      </c>
      <c r="G750">
        <f t="shared" si="11"/>
        <v>0</v>
      </c>
      <c r="H750" t="str">
        <f>LEFT(RAWC8[[#This Row],[Maternal Pheno Tag]],7)</f>
        <v>0</v>
      </c>
    </row>
    <row r="751" spans="1:8" x14ac:dyDescent="0.25">
      <c r="A751">
        <v>1</v>
      </c>
      <c r="B751" t="s">
        <v>556</v>
      </c>
      <c r="D751">
        <v>15</v>
      </c>
      <c r="E751" t="str">
        <f>CONCATENATE(RAWC8[[#This Row],[Table Letter]],RAWC8[[#This Row],[Table '#]])</f>
        <v>DL1</v>
      </c>
      <c r="F751" t="str">
        <f>IF(ISEVEN(ROW(RAWC8[[#This Row],[Barcodes]])),C751,"")</f>
        <v/>
      </c>
      <c r="G751" t="str">
        <f t="shared" si="11"/>
        <v/>
      </c>
      <c r="H751" t="str">
        <f>LEFT(RAWC8[[#This Row],[Maternal Pheno Tag]],7)</f>
        <v/>
      </c>
    </row>
    <row r="752" spans="1:8" x14ac:dyDescent="0.25">
      <c r="A752">
        <v>1</v>
      </c>
      <c r="B752" t="s">
        <v>556</v>
      </c>
      <c r="D752">
        <v>16</v>
      </c>
      <c r="E752" t="str">
        <f>CONCATENATE(RAWC8[[#This Row],[Table Letter]],RAWC8[[#This Row],[Table '#]])</f>
        <v>DL1</v>
      </c>
      <c r="F752">
        <f>IF(ISEVEN(ROW(RAWC8[[#This Row],[Barcodes]])),C752,"")</f>
        <v>0</v>
      </c>
      <c r="G752">
        <f t="shared" si="11"/>
        <v>0</v>
      </c>
      <c r="H752" t="str">
        <f>LEFT(RAWC8[[#This Row],[Maternal Pheno Tag]],7)</f>
        <v>0</v>
      </c>
    </row>
    <row r="753" spans="1:8" x14ac:dyDescent="0.25">
      <c r="A753">
        <v>1</v>
      </c>
      <c r="B753" t="s">
        <v>556</v>
      </c>
      <c r="D753">
        <v>16</v>
      </c>
      <c r="E753" t="str">
        <f>CONCATENATE(RAWC8[[#This Row],[Table Letter]],RAWC8[[#This Row],[Table '#]])</f>
        <v>DL1</v>
      </c>
      <c r="F753" t="str">
        <f>IF(ISEVEN(ROW(RAWC8[[#This Row],[Barcodes]])),C753,"")</f>
        <v/>
      </c>
      <c r="G753" t="str">
        <f t="shared" si="11"/>
        <v/>
      </c>
      <c r="H753" t="str">
        <f>LEFT(RAWC8[[#This Row],[Maternal Pheno Tag]],7)</f>
        <v/>
      </c>
    </row>
    <row r="754" spans="1:8" x14ac:dyDescent="0.25">
      <c r="A754">
        <v>1</v>
      </c>
      <c r="B754" t="s">
        <v>556</v>
      </c>
      <c r="D754">
        <v>17</v>
      </c>
      <c r="E754" t="str">
        <f>CONCATENATE(RAWC8[[#This Row],[Table Letter]],RAWC8[[#This Row],[Table '#]])</f>
        <v>DL1</v>
      </c>
      <c r="F754">
        <f>IF(ISEVEN(ROW(RAWC8[[#This Row],[Barcodes]])),C754,"")</f>
        <v>0</v>
      </c>
      <c r="G754">
        <f t="shared" si="11"/>
        <v>0</v>
      </c>
      <c r="H754" t="str">
        <f>LEFT(RAWC8[[#This Row],[Maternal Pheno Tag]],7)</f>
        <v>0</v>
      </c>
    </row>
    <row r="755" spans="1:8" x14ac:dyDescent="0.25">
      <c r="A755">
        <v>1</v>
      </c>
      <c r="B755" t="s">
        <v>556</v>
      </c>
      <c r="D755">
        <v>17</v>
      </c>
      <c r="E755" t="str">
        <f>CONCATENATE(RAWC8[[#This Row],[Table Letter]],RAWC8[[#This Row],[Table '#]])</f>
        <v>DL1</v>
      </c>
      <c r="F755" t="str">
        <f>IF(ISEVEN(ROW(RAWC8[[#This Row],[Barcodes]])),C755,"")</f>
        <v/>
      </c>
      <c r="G755" t="str">
        <f t="shared" si="11"/>
        <v/>
      </c>
      <c r="H755" t="str">
        <f>LEFT(RAWC8[[#This Row],[Maternal Pheno Tag]],7)</f>
        <v/>
      </c>
    </row>
    <row r="756" spans="1:8" x14ac:dyDescent="0.25">
      <c r="A756">
        <v>1</v>
      </c>
      <c r="B756" t="s">
        <v>556</v>
      </c>
      <c r="D756">
        <v>18</v>
      </c>
      <c r="E756" t="str">
        <f>CONCATENATE(RAWC8[[#This Row],[Table Letter]],RAWC8[[#This Row],[Table '#]])</f>
        <v>DL1</v>
      </c>
      <c r="F756">
        <f>IF(ISEVEN(ROW(RAWC8[[#This Row],[Barcodes]])),C756,"")</f>
        <v>0</v>
      </c>
      <c r="G756">
        <f t="shared" si="11"/>
        <v>0</v>
      </c>
      <c r="H756" t="str">
        <f>LEFT(RAWC8[[#This Row],[Maternal Pheno Tag]],7)</f>
        <v>0</v>
      </c>
    </row>
    <row r="757" spans="1:8" x14ac:dyDescent="0.25">
      <c r="A757">
        <v>1</v>
      </c>
      <c r="B757" t="s">
        <v>556</v>
      </c>
      <c r="D757">
        <v>18</v>
      </c>
      <c r="E757" t="str">
        <f>CONCATENATE(RAWC8[[#This Row],[Table Letter]],RAWC8[[#This Row],[Table '#]])</f>
        <v>DL1</v>
      </c>
      <c r="F757" t="str">
        <f>IF(ISEVEN(ROW(RAWC8[[#This Row],[Barcodes]])),C757,"")</f>
        <v/>
      </c>
      <c r="G757" t="str">
        <f t="shared" si="11"/>
        <v/>
      </c>
      <c r="H757" t="str">
        <f>LEFT(RAWC8[[#This Row],[Maternal Pheno Tag]],7)</f>
        <v/>
      </c>
    </row>
    <row r="758" spans="1:8" x14ac:dyDescent="0.25">
      <c r="A758">
        <v>1</v>
      </c>
      <c r="B758" t="s">
        <v>556</v>
      </c>
      <c r="D758">
        <v>19</v>
      </c>
      <c r="E758" t="str">
        <f>CONCATENATE(RAWC8[[#This Row],[Table Letter]],RAWC8[[#This Row],[Table '#]])</f>
        <v>DL1</v>
      </c>
      <c r="F758">
        <f>IF(ISEVEN(ROW(RAWC8[[#This Row],[Barcodes]])),C758,"")</f>
        <v>0</v>
      </c>
      <c r="G758">
        <f t="shared" si="11"/>
        <v>0</v>
      </c>
      <c r="H758" t="str">
        <f>LEFT(RAWC8[[#This Row],[Maternal Pheno Tag]],7)</f>
        <v>0</v>
      </c>
    </row>
    <row r="759" spans="1:8" x14ac:dyDescent="0.25">
      <c r="A759">
        <v>1</v>
      </c>
      <c r="B759" t="s">
        <v>556</v>
      </c>
      <c r="D759">
        <v>19</v>
      </c>
      <c r="E759" t="str">
        <f>CONCATENATE(RAWC8[[#This Row],[Table Letter]],RAWC8[[#This Row],[Table '#]])</f>
        <v>DL1</v>
      </c>
      <c r="F759" t="str">
        <f>IF(ISEVEN(ROW(RAWC8[[#This Row],[Barcodes]])),C759,"")</f>
        <v/>
      </c>
      <c r="G759" t="str">
        <f t="shared" si="11"/>
        <v/>
      </c>
      <c r="H759" t="str">
        <f>LEFT(RAWC8[[#This Row],[Maternal Pheno Tag]],7)</f>
        <v/>
      </c>
    </row>
    <row r="760" spans="1:8" x14ac:dyDescent="0.25">
      <c r="A760">
        <v>1</v>
      </c>
      <c r="B760" t="s">
        <v>556</v>
      </c>
      <c r="D760">
        <v>20</v>
      </c>
      <c r="E760" t="str">
        <f>CONCATENATE(RAWC8[[#This Row],[Table Letter]],RAWC8[[#This Row],[Table '#]])</f>
        <v>DL1</v>
      </c>
      <c r="F760">
        <f>IF(ISEVEN(ROW(RAWC8[[#This Row],[Barcodes]])),C760,"")</f>
        <v>0</v>
      </c>
      <c r="G760">
        <f t="shared" si="11"/>
        <v>0</v>
      </c>
      <c r="H760" t="str">
        <f>LEFT(RAWC8[[#This Row],[Maternal Pheno Tag]],7)</f>
        <v>0</v>
      </c>
    </row>
    <row r="761" spans="1:8" x14ac:dyDescent="0.25">
      <c r="A761">
        <v>1</v>
      </c>
      <c r="B761" t="s">
        <v>556</v>
      </c>
      <c r="D761">
        <v>20</v>
      </c>
      <c r="E761" t="str">
        <f>CONCATENATE(RAWC8[[#This Row],[Table Letter]],RAWC8[[#This Row],[Table '#]])</f>
        <v>DL1</v>
      </c>
      <c r="F761" t="str">
        <f>IF(ISEVEN(ROW(RAWC8[[#This Row],[Barcodes]])),C761,"")</f>
        <v/>
      </c>
      <c r="G761" t="str">
        <f t="shared" si="11"/>
        <v/>
      </c>
      <c r="H761" t="str">
        <f>LEFT(RAWC8[[#This Row],[Maternal Pheno Tag]],7)</f>
        <v/>
      </c>
    </row>
    <row r="762" spans="1:8" x14ac:dyDescent="0.25">
      <c r="A762">
        <v>1</v>
      </c>
      <c r="B762" t="s">
        <v>556</v>
      </c>
      <c r="D762">
        <v>21</v>
      </c>
      <c r="E762" t="str">
        <f>CONCATENATE(RAWC8[[#This Row],[Table Letter]],RAWC8[[#This Row],[Table '#]])</f>
        <v>DL1</v>
      </c>
      <c r="F762">
        <f>IF(ISEVEN(ROW(RAWC8[[#This Row],[Barcodes]])),C762,"")</f>
        <v>0</v>
      </c>
      <c r="G762">
        <f t="shared" si="11"/>
        <v>0</v>
      </c>
      <c r="H762" t="str">
        <f>LEFT(RAWC8[[#This Row],[Maternal Pheno Tag]],7)</f>
        <v>0</v>
      </c>
    </row>
    <row r="763" spans="1:8" x14ac:dyDescent="0.25">
      <c r="A763">
        <v>1</v>
      </c>
      <c r="B763" t="s">
        <v>556</v>
      </c>
      <c r="D763">
        <v>21</v>
      </c>
      <c r="E763" t="str">
        <f>CONCATENATE(RAWC8[[#This Row],[Table Letter]],RAWC8[[#This Row],[Table '#]])</f>
        <v>DL1</v>
      </c>
      <c r="F763" t="str">
        <f>IF(ISEVEN(ROW(RAWC8[[#This Row],[Barcodes]])),C763,"")</f>
        <v/>
      </c>
      <c r="G763" t="str">
        <f t="shared" si="11"/>
        <v/>
      </c>
      <c r="H763" t="str">
        <f>LEFT(RAWC8[[#This Row],[Maternal Pheno Tag]],7)</f>
        <v/>
      </c>
    </row>
    <row r="764" spans="1:8" x14ac:dyDescent="0.25">
      <c r="A764">
        <v>1</v>
      </c>
      <c r="B764" t="s">
        <v>556</v>
      </c>
      <c r="D764">
        <v>22</v>
      </c>
      <c r="E764" t="str">
        <f>CONCATENATE(RAWC8[[#This Row],[Table Letter]],RAWC8[[#This Row],[Table '#]])</f>
        <v>DL1</v>
      </c>
      <c r="F764">
        <f>IF(ISEVEN(ROW(RAWC8[[#This Row],[Barcodes]])),C764,"")</f>
        <v>0</v>
      </c>
      <c r="G764">
        <f t="shared" si="11"/>
        <v>0</v>
      </c>
      <c r="H764" t="str">
        <f>LEFT(RAWC8[[#This Row],[Maternal Pheno Tag]],7)</f>
        <v>0</v>
      </c>
    </row>
    <row r="765" spans="1:8" x14ac:dyDescent="0.25">
      <c r="A765">
        <v>1</v>
      </c>
      <c r="B765" t="s">
        <v>556</v>
      </c>
      <c r="D765">
        <v>22</v>
      </c>
      <c r="E765" t="str">
        <f>CONCATENATE(RAWC8[[#This Row],[Table Letter]],RAWC8[[#This Row],[Table '#]])</f>
        <v>DL1</v>
      </c>
      <c r="F765" t="str">
        <f>IF(ISEVEN(ROW(RAWC8[[#This Row],[Barcodes]])),C765,"")</f>
        <v/>
      </c>
      <c r="G765" t="str">
        <f t="shared" si="11"/>
        <v/>
      </c>
      <c r="H765" t="str">
        <f>LEFT(RAWC8[[#This Row],[Maternal Pheno Tag]],7)</f>
        <v/>
      </c>
    </row>
    <row r="766" spans="1:8" x14ac:dyDescent="0.25">
      <c r="A766">
        <v>1</v>
      </c>
      <c r="B766" t="s">
        <v>556</v>
      </c>
      <c r="D766">
        <v>23</v>
      </c>
      <c r="E766" t="str">
        <f>CONCATENATE(RAWC8[[#This Row],[Table Letter]],RAWC8[[#This Row],[Table '#]])</f>
        <v>DL1</v>
      </c>
      <c r="F766">
        <f>IF(ISEVEN(ROW(RAWC8[[#This Row],[Barcodes]])),C766,"")</f>
        <v>0</v>
      </c>
      <c r="G766">
        <f t="shared" si="11"/>
        <v>0</v>
      </c>
      <c r="H766" t="str">
        <f>LEFT(RAWC8[[#This Row],[Maternal Pheno Tag]],7)</f>
        <v>0</v>
      </c>
    </row>
    <row r="767" spans="1:8" x14ac:dyDescent="0.25">
      <c r="A767">
        <v>1</v>
      </c>
      <c r="B767" t="s">
        <v>556</v>
      </c>
      <c r="D767">
        <v>23</v>
      </c>
      <c r="E767" t="str">
        <f>CONCATENATE(RAWC8[[#This Row],[Table Letter]],RAWC8[[#This Row],[Table '#]])</f>
        <v>DL1</v>
      </c>
      <c r="F767" t="str">
        <f>IF(ISEVEN(ROW(RAWC8[[#This Row],[Barcodes]])),C767,"")</f>
        <v/>
      </c>
      <c r="G767" t="str">
        <f t="shared" si="11"/>
        <v/>
      </c>
      <c r="H767" t="str">
        <f>LEFT(RAWC8[[#This Row],[Maternal Pheno Tag]],7)</f>
        <v/>
      </c>
    </row>
    <row r="768" spans="1:8" x14ac:dyDescent="0.25">
      <c r="A768">
        <v>1</v>
      </c>
      <c r="B768" t="s">
        <v>556</v>
      </c>
      <c r="D768">
        <v>24</v>
      </c>
      <c r="E768" t="str">
        <f>CONCATENATE(RAWC8[[#This Row],[Table Letter]],RAWC8[[#This Row],[Table '#]])</f>
        <v>DL1</v>
      </c>
      <c r="F768">
        <f>IF(ISEVEN(ROW(RAWC8[[#This Row],[Barcodes]])),C768,"")</f>
        <v>0</v>
      </c>
      <c r="G768">
        <f t="shared" si="11"/>
        <v>0</v>
      </c>
      <c r="H768" t="str">
        <f>LEFT(RAWC8[[#This Row],[Maternal Pheno Tag]],7)</f>
        <v>0</v>
      </c>
    </row>
    <row r="769" spans="1:8" x14ac:dyDescent="0.25">
      <c r="A769">
        <v>1</v>
      </c>
      <c r="B769" t="s">
        <v>556</v>
      </c>
      <c r="D769">
        <v>24</v>
      </c>
      <c r="E769" t="str">
        <f>CONCATENATE(RAWC8[[#This Row],[Table Letter]],RAWC8[[#This Row],[Table '#]])</f>
        <v>DL1</v>
      </c>
      <c r="F769" t="str">
        <f>IF(ISEVEN(ROW(RAWC8[[#This Row],[Barcodes]])),C769,"")</f>
        <v/>
      </c>
      <c r="G769" t="str">
        <f t="shared" si="11"/>
        <v/>
      </c>
      <c r="H769" t="str">
        <f>LEFT(RAWC8[[#This Row],[Maternal Pheno Tag]],7)</f>
        <v/>
      </c>
    </row>
    <row r="770" spans="1:8" x14ac:dyDescent="0.25">
      <c r="A770">
        <v>2</v>
      </c>
      <c r="B770" t="s">
        <v>556</v>
      </c>
      <c r="D770">
        <v>1</v>
      </c>
      <c r="E770" t="str">
        <f>CONCATENATE(RAWC8[[#This Row],[Table Letter]],RAWC8[[#This Row],[Table '#]])</f>
        <v>DL2</v>
      </c>
      <c r="F770">
        <f>IF(ISEVEN(ROW(RAWC8[[#This Row],[Barcodes]])),C770,"")</f>
        <v>0</v>
      </c>
      <c r="G770">
        <f t="shared" ref="G770:G833" si="12">IF(ISODD(ROW(C771)),C771,"")</f>
        <v>0</v>
      </c>
      <c r="H770" t="str">
        <f>LEFT(RAWC8[[#This Row],[Maternal Pheno Tag]],7)</f>
        <v>0</v>
      </c>
    </row>
    <row r="771" spans="1:8" x14ac:dyDescent="0.25">
      <c r="A771">
        <v>2</v>
      </c>
      <c r="B771" t="s">
        <v>556</v>
      </c>
      <c r="D771">
        <v>1</v>
      </c>
      <c r="E771" t="str">
        <f>CONCATENATE(RAWC8[[#This Row],[Table Letter]],RAWC8[[#This Row],[Table '#]])</f>
        <v>DL2</v>
      </c>
      <c r="F771" t="str">
        <f>IF(ISEVEN(ROW(RAWC8[[#This Row],[Barcodes]])),C771,"")</f>
        <v/>
      </c>
      <c r="G771" t="str">
        <f t="shared" si="12"/>
        <v/>
      </c>
      <c r="H771" t="str">
        <f>LEFT(RAWC8[[#This Row],[Maternal Pheno Tag]],7)</f>
        <v/>
      </c>
    </row>
    <row r="772" spans="1:8" x14ac:dyDescent="0.25">
      <c r="A772">
        <v>2</v>
      </c>
      <c r="B772" t="s">
        <v>556</v>
      </c>
      <c r="D772">
        <v>2</v>
      </c>
      <c r="E772" t="str">
        <f>CONCATENATE(RAWC8[[#This Row],[Table Letter]],RAWC8[[#This Row],[Table '#]])</f>
        <v>DL2</v>
      </c>
      <c r="F772">
        <f>IF(ISEVEN(ROW(RAWC8[[#This Row],[Barcodes]])),C772,"")</f>
        <v>0</v>
      </c>
      <c r="G772">
        <f t="shared" si="12"/>
        <v>0</v>
      </c>
      <c r="H772" t="str">
        <f>LEFT(RAWC8[[#This Row],[Maternal Pheno Tag]],7)</f>
        <v>0</v>
      </c>
    </row>
    <row r="773" spans="1:8" x14ac:dyDescent="0.25">
      <c r="A773">
        <v>2</v>
      </c>
      <c r="B773" t="s">
        <v>556</v>
      </c>
      <c r="D773">
        <v>2</v>
      </c>
      <c r="E773" t="str">
        <f>CONCATENATE(RAWC8[[#This Row],[Table Letter]],RAWC8[[#This Row],[Table '#]])</f>
        <v>DL2</v>
      </c>
      <c r="F773" t="str">
        <f>IF(ISEVEN(ROW(RAWC8[[#This Row],[Barcodes]])),C773,"")</f>
        <v/>
      </c>
      <c r="G773" t="str">
        <f t="shared" si="12"/>
        <v/>
      </c>
      <c r="H773" t="str">
        <f>LEFT(RAWC8[[#This Row],[Maternal Pheno Tag]],7)</f>
        <v/>
      </c>
    </row>
    <row r="774" spans="1:8" x14ac:dyDescent="0.25">
      <c r="A774">
        <v>2</v>
      </c>
      <c r="B774" t="s">
        <v>556</v>
      </c>
      <c r="D774">
        <v>3</v>
      </c>
      <c r="E774" t="str">
        <f>CONCATENATE(RAWC8[[#This Row],[Table Letter]],RAWC8[[#This Row],[Table '#]])</f>
        <v>DL2</v>
      </c>
      <c r="F774">
        <f>IF(ISEVEN(ROW(RAWC8[[#This Row],[Barcodes]])),C774,"")</f>
        <v>0</v>
      </c>
      <c r="G774">
        <f t="shared" si="12"/>
        <v>0</v>
      </c>
      <c r="H774" t="str">
        <f>LEFT(RAWC8[[#This Row],[Maternal Pheno Tag]],7)</f>
        <v>0</v>
      </c>
    </row>
    <row r="775" spans="1:8" x14ac:dyDescent="0.25">
      <c r="A775">
        <v>2</v>
      </c>
      <c r="B775" t="s">
        <v>556</v>
      </c>
      <c r="D775">
        <v>3</v>
      </c>
      <c r="E775" t="str">
        <f>CONCATENATE(RAWC8[[#This Row],[Table Letter]],RAWC8[[#This Row],[Table '#]])</f>
        <v>DL2</v>
      </c>
      <c r="F775" t="str">
        <f>IF(ISEVEN(ROW(RAWC8[[#This Row],[Barcodes]])),C775,"")</f>
        <v/>
      </c>
      <c r="G775" t="str">
        <f t="shared" si="12"/>
        <v/>
      </c>
      <c r="H775" t="str">
        <f>LEFT(RAWC8[[#This Row],[Maternal Pheno Tag]],7)</f>
        <v/>
      </c>
    </row>
    <row r="776" spans="1:8" x14ac:dyDescent="0.25">
      <c r="A776">
        <v>2</v>
      </c>
      <c r="B776" t="s">
        <v>556</v>
      </c>
      <c r="D776">
        <v>4</v>
      </c>
      <c r="E776" t="str">
        <f>CONCATENATE(RAWC8[[#This Row],[Table Letter]],RAWC8[[#This Row],[Table '#]])</f>
        <v>DL2</v>
      </c>
      <c r="F776">
        <f>IF(ISEVEN(ROW(RAWC8[[#This Row],[Barcodes]])),C776,"")</f>
        <v>0</v>
      </c>
      <c r="G776">
        <f t="shared" si="12"/>
        <v>0</v>
      </c>
      <c r="H776" t="str">
        <f>LEFT(RAWC8[[#This Row],[Maternal Pheno Tag]],7)</f>
        <v>0</v>
      </c>
    </row>
    <row r="777" spans="1:8" x14ac:dyDescent="0.25">
      <c r="A777">
        <v>2</v>
      </c>
      <c r="B777" t="s">
        <v>556</v>
      </c>
      <c r="D777">
        <v>4</v>
      </c>
      <c r="E777" t="str">
        <f>CONCATENATE(RAWC8[[#This Row],[Table Letter]],RAWC8[[#This Row],[Table '#]])</f>
        <v>DL2</v>
      </c>
      <c r="F777" t="str">
        <f>IF(ISEVEN(ROW(RAWC8[[#This Row],[Barcodes]])),C777,"")</f>
        <v/>
      </c>
      <c r="G777" t="str">
        <f t="shared" si="12"/>
        <v/>
      </c>
      <c r="H777" t="str">
        <f>LEFT(RAWC8[[#This Row],[Maternal Pheno Tag]],7)</f>
        <v/>
      </c>
    </row>
    <row r="778" spans="1:8" x14ac:dyDescent="0.25">
      <c r="A778">
        <v>2</v>
      </c>
      <c r="B778" t="s">
        <v>556</v>
      </c>
      <c r="D778">
        <v>5</v>
      </c>
      <c r="E778" t="str">
        <f>CONCATENATE(RAWC8[[#This Row],[Table Letter]],RAWC8[[#This Row],[Table '#]])</f>
        <v>DL2</v>
      </c>
      <c r="F778">
        <f>IF(ISEVEN(ROW(RAWC8[[#This Row],[Barcodes]])),C778,"")</f>
        <v>0</v>
      </c>
      <c r="G778">
        <f t="shared" si="12"/>
        <v>0</v>
      </c>
      <c r="H778" t="str">
        <f>LEFT(RAWC8[[#This Row],[Maternal Pheno Tag]],7)</f>
        <v>0</v>
      </c>
    </row>
    <row r="779" spans="1:8" x14ac:dyDescent="0.25">
      <c r="A779">
        <v>2</v>
      </c>
      <c r="B779" t="s">
        <v>556</v>
      </c>
      <c r="D779">
        <v>5</v>
      </c>
      <c r="E779" t="str">
        <f>CONCATENATE(RAWC8[[#This Row],[Table Letter]],RAWC8[[#This Row],[Table '#]])</f>
        <v>DL2</v>
      </c>
      <c r="F779" t="str">
        <f>IF(ISEVEN(ROW(RAWC8[[#This Row],[Barcodes]])),C779,"")</f>
        <v/>
      </c>
      <c r="G779" t="str">
        <f t="shared" si="12"/>
        <v/>
      </c>
      <c r="H779" t="str">
        <f>LEFT(RAWC8[[#This Row],[Maternal Pheno Tag]],7)</f>
        <v/>
      </c>
    </row>
    <row r="780" spans="1:8" x14ac:dyDescent="0.25">
      <c r="A780">
        <v>2</v>
      </c>
      <c r="B780" t="s">
        <v>556</v>
      </c>
      <c r="D780">
        <v>6</v>
      </c>
      <c r="E780" t="str">
        <f>CONCATENATE(RAWC8[[#This Row],[Table Letter]],RAWC8[[#This Row],[Table '#]])</f>
        <v>DL2</v>
      </c>
      <c r="F780">
        <f>IF(ISEVEN(ROW(RAWC8[[#This Row],[Barcodes]])),C780,"")</f>
        <v>0</v>
      </c>
      <c r="G780">
        <f t="shared" si="12"/>
        <v>0</v>
      </c>
      <c r="H780" t="str">
        <f>LEFT(RAWC8[[#This Row],[Maternal Pheno Tag]],7)</f>
        <v>0</v>
      </c>
    </row>
    <row r="781" spans="1:8" x14ac:dyDescent="0.25">
      <c r="A781">
        <v>2</v>
      </c>
      <c r="B781" t="s">
        <v>556</v>
      </c>
      <c r="D781">
        <v>6</v>
      </c>
      <c r="E781" t="str">
        <f>CONCATENATE(RAWC8[[#This Row],[Table Letter]],RAWC8[[#This Row],[Table '#]])</f>
        <v>DL2</v>
      </c>
      <c r="F781" t="str">
        <f>IF(ISEVEN(ROW(RAWC8[[#This Row],[Barcodes]])),C781,"")</f>
        <v/>
      </c>
      <c r="G781" t="str">
        <f t="shared" si="12"/>
        <v/>
      </c>
      <c r="H781" t="str">
        <f>LEFT(RAWC8[[#This Row],[Maternal Pheno Tag]],7)</f>
        <v/>
      </c>
    </row>
    <row r="782" spans="1:8" x14ac:dyDescent="0.25">
      <c r="A782">
        <v>2</v>
      </c>
      <c r="B782" t="s">
        <v>556</v>
      </c>
      <c r="D782">
        <v>7</v>
      </c>
      <c r="E782" t="str">
        <f>CONCATENATE(RAWC8[[#This Row],[Table Letter]],RAWC8[[#This Row],[Table '#]])</f>
        <v>DL2</v>
      </c>
      <c r="F782">
        <f>IF(ISEVEN(ROW(RAWC8[[#This Row],[Barcodes]])),C782,"")</f>
        <v>0</v>
      </c>
      <c r="G782">
        <f t="shared" si="12"/>
        <v>0</v>
      </c>
      <c r="H782" t="str">
        <f>LEFT(RAWC8[[#This Row],[Maternal Pheno Tag]],7)</f>
        <v>0</v>
      </c>
    </row>
    <row r="783" spans="1:8" x14ac:dyDescent="0.25">
      <c r="A783">
        <v>2</v>
      </c>
      <c r="B783" t="s">
        <v>556</v>
      </c>
      <c r="D783">
        <v>7</v>
      </c>
      <c r="E783" t="str">
        <f>CONCATENATE(RAWC8[[#This Row],[Table Letter]],RAWC8[[#This Row],[Table '#]])</f>
        <v>DL2</v>
      </c>
      <c r="F783" t="str">
        <f>IF(ISEVEN(ROW(RAWC8[[#This Row],[Barcodes]])),C783,"")</f>
        <v/>
      </c>
      <c r="G783" t="str">
        <f t="shared" si="12"/>
        <v/>
      </c>
      <c r="H783" t="str">
        <f>LEFT(RAWC8[[#This Row],[Maternal Pheno Tag]],7)</f>
        <v/>
      </c>
    </row>
    <row r="784" spans="1:8" x14ac:dyDescent="0.25">
      <c r="A784">
        <v>2</v>
      </c>
      <c r="B784" t="s">
        <v>556</v>
      </c>
      <c r="D784">
        <v>8</v>
      </c>
      <c r="E784" t="str">
        <f>CONCATENATE(RAWC8[[#This Row],[Table Letter]],RAWC8[[#This Row],[Table '#]])</f>
        <v>DL2</v>
      </c>
      <c r="F784">
        <f>IF(ISEVEN(ROW(RAWC8[[#This Row],[Barcodes]])),C784,"")</f>
        <v>0</v>
      </c>
      <c r="G784">
        <f t="shared" si="12"/>
        <v>0</v>
      </c>
      <c r="H784" t="str">
        <f>LEFT(RAWC8[[#This Row],[Maternal Pheno Tag]],7)</f>
        <v>0</v>
      </c>
    </row>
    <row r="785" spans="1:8" x14ac:dyDescent="0.25">
      <c r="A785">
        <v>2</v>
      </c>
      <c r="B785" t="s">
        <v>556</v>
      </c>
      <c r="D785">
        <v>8</v>
      </c>
      <c r="E785" t="str">
        <f>CONCATENATE(RAWC8[[#This Row],[Table Letter]],RAWC8[[#This Row],[Table '#]])</f>
        <v>DL2</v>
      </c>
      <c r="F785" t="str">
        <f>IF(ISEVEN(ROW(RAWC8[[#This Row],[Barcodes]])),C785,"")</f>
        <v/>
      </c>
      <c r="G785" t="str">
        <f t="shared" si="12"/>
        <v/>
      </c>
      <c r="H785" t="str">
        <f>LEFT(RAWC8[[#This Row],[Maternal Pheno Tag]],7)</f>
        <v/>
      </c>
    </row>
    <row r="786" spans="1:8" x14ac:dyDescent="0.25">
      <c r="A786">
        <v>2</v>
      </c>
      <c r="B786" t="s">
        <v>556</v>
      </c>
      <c r="D786">
        <v>9</v>
      </c>
      <c r="E786" t="str">
        <f>CONCATENATE(RAWC8[[#This Row],[Table Letter]],RAWC8[[#This Row],[Table '#]])</f>
        <v>DL2</v>
      </c>
      <c r="F786">
        <f>IF(ISEVEN(ROW(RAWC8[[#This Row],[Barcodes]])),C786,"")</f>
        <v>0</v>
      </c>
      <c r="G786">
        <f t="shared" si="12"/>
        <v>0</v>
      </c>
      <c r="H786" t="str">
        <f>LEFT(RAWC8[[#This Row],[Maternal Pheno Tag]],7)</f>
        <v>0</v>
      </c>
    </row>
    <row r="787" spans="1:8" x14ac:dyDescent="0.25">
      <c r="A787">
        <v>2</v>
      </c>
      <c r="B787" t="s">
        <v>556</v>
      </c>
      <c r="D787">
        <v>9</v>
      </c>
      <c r="E787" t="str">
        <f>CONCATENATE(RAWC8[[#This Row],[Table Letter]],RAWC8[[#This Row],[Table '#]])</f>
        <v>DL2</v>
      </c>
      <c r="F787" t="str">
        <f>IF(ISEVEN(ROW(RAWC8[[#This Row],[Barcodes]])),C787,"")</f>
        <v/>
      </c>
      <c r="G787" t="str">
        <f t="shared" si="12"/>
        <v/>
      </c>
      <c r="H787" t="str">
        <f>LEFT(RAWC8[[#This Row],[Maternal Pheno Tag]],7)</f>
        <v/>
      </c>
    </row>
    <row r="788" spans="1:8" x14ac:dyDescent="0.25">
      <c r="A788">
        <v>2</v>
      </c>
      <c r="B788" t="s">
        <v>556</v>
      </c>
      <c r="D788">
        <v>10</v>
      </c>
      <c r="E788" t="str">
        <f>CONCATENATE(RAWC8[[#This Row],[Table Letter]],RAWC8[[#This Row],[Table '#]])</f>
        <v>DL2</v>
      </c>
      <c r="F788">
        <f>IF(ISEVEN(ROW(RAWC8[[#This Row],[Barcodes]])),C788,"")</f>
        <v>0</v>
      </c>
      <c r="G788">
        <f t="shared" si="12"/>
        <v>0</v>
      </c>
      <c r="H788" t="str">
        <f>LEFT(RAWC8[[#This Row],[Maternal Pheno Tag]],7)</f>
        <v>0</v>
      </c>
    </row>
    <row r="789" spans="1:8" x14ac:dyDescent="0.25">
      <c r="A789">
        <v>2</v>
      </c>
      <c r="B789" t="s">
        <v>556</v>
      </c>
      <c r="D789">
        <v>10</v>
      </c>
      <c r="E789" t="str">
        <f>CONCATENATE(RAWC8[[#This Row],[Table Letter]],RAWC8[[#This Row],[Table '#]])</f>
        <v>DL2</v>
      </c>
      <c r="F789" t="str">
        <f>IF(ISEVEN(ROW(RAWC8[[#This Row],[Barcodes]])),C789,"")</f>
        <v/>
      </c>
      <c r="G789" t="str">
        <f t="shared" si="12"/>
        <v/>
      </c>
      <c r="H789" t="str">
        <f>LEFT(RAWC8[[#This Row],[Maternal Pheno Tag]],7)</f>
        <v/>
      </c>
    </row>
    <row r="790" spans="1:8" x14ac:dyDescent="0.25">
      <c r="A790">
        <v>2</v>
      </c>
      <c r="B790" t="s">
        <v>556</v>
      </c>
      <c r="D790">
        <v>11</v>
      </c>
      <c r="E790" t="str">
        <f>CONCATENATE(RAWC8[[#This Row],[Table Letter]],RAWC8[[#This Row],[Table '#]])</f>
        <v>DL2</v>
      </c>
      <c r="F790">
        <f>IF(ISEVEN(ROW(RAWC8[[#This Row],[Barcodes]])),C790,"")</f>
        <v>0</v>
      </c>
      <c r="G790">
        <f t="shared" si="12"/>
        <v>0</v>
      </c>
      <c r="H790" t="str">
        <f>LEFT(RAWC8[[#This Row],[Maternal Pheno Tag]],7)</f>
        <v>0</v>
      </c>
    </row>
    <row r="791" spans="1:8" x14ac:dyDescent="0.25">
      <c r="A791">
        <v>2</v>
      </c>
      <c r="B791" t="s">
        <v>556</v>
      </c>
      <c r="D791">
        <v>11</v>
      </c>
      <c r="E791" t="str">
        <f>CONCATENATE(RAWC8[[#This Row],[Table Letter]],RAWC8[[#This Row],[Table '#]])</f>
        <v>DL2</v>
      </c>
      <c r="F791" t="str">
        <f>IF(ISEVEN(ROW(RAWC8[[#This Row],[Barcodes]])),C791,"")</f>
        <v/>
      </c>
      <c r="G791" t="str">
        <f t="shared" si="12"/>
        <v/>
      </c>
      <c r="H791" t="str">
        <f>LEFT(RAWC8[[#This Row],[Maternal Pheno Tag]],7)</f>
        <v/>
      </c>
    </row>
    <row r="792" spans="1:8" x14ac:dyDescent="0.25">
      <c r="A792">
        <v>2</v>
      </c>
      <c r="B792" t="s">
        <v>556</v>
      </c>
      <c r="D792">
        <v>12</v>
      </c>
      <c r="E792" t="str">
        <f>CONCATENATE(RAWC8[[#This Row],[Table Letter]],RAWC8[[#This Row],[Table '#]])</f>
        <v>DL2</v>
      </c>
      <c r="F792">
        <f>IF(ISEVEN(ROW(RAWC8[[#This Row],[Barcodes]])),C792,"")</f>
        <v>0</v>
      </c>
      <c r="G792">
        <f t="shared" si="12"/>
        <v>0</v>
      </c>
      <c r="H792" t="str">
        <f>LEFT(RAWC8[[#This Row],[Maternal Pheno Tag]],7)</f>
        <v>0</v>
      </c>
    </row>
    <row r="793" spans="1:8" x14ac:dyDescent="0.25">
      <c r="A793">
        <v>2</v>
      </c>
      <c r="B793" t="s">
        <v>556</v>
      </c>
      <c r="D793">
        <v>12</v>
      </c>
      <c r="E793" t="str">
        <f>CONCATENATE(RAWC8[[#This Row],[Table Letter]],RAWC8[[#This Row],[Table '#]])</f>
        <v>DL2</v>
      </c>
      <c r="F793" t="str">
        <f>IF(ISEVEN(ROW(RAWC8[[#This Row],[Barcodes]])),C793,"")</f>
        <v/>
      </c>
      <c r="G793" t="str">
        <f t="shared" si="12"/>
        <v/>
      </c>
      <c r="H793" t="str">
        <f>LEFT(RAWC8[[#This Row],[Maternal Pheno Tag]],7)</f>
        <v/>
      </c>
    </row>
    <row r="794" spans="1:8" x14ac:dyDescent="0.25">
      <c r="A794">
        <v>2</v>
      </c>
      <c r="B794" t="s">
        <v>556</v>
      </c>
      <c r="D794">
        <v>13</v>
      </c>
      <c r="E794" t="str">
        <f>CONCATENATE(RAWC8[[#This Row],[Table Letter]],RAWC8[[#This Row],[Table '#]])</f>
        <v>DL2</v>
      </c>
      <c r="F794">
        <f>IF(ISEVEN(ROW(RAWC8[[#This Row],[Barcodes]])),C794,"")</f>
        <v>0</v>
      </c>
      <c r="G794">
        <f t="shared" si="12"/>
        <v>0</v>
      </c>
      <c r="H794" t="str">
        <f>LEFT(RAWC8[[#This Row],[Maternal Pheno Tag]],7)</f>
        <v>0</v>
      </c>
    </row>
    <row r="795" spans="1:8" x14ac:dyDescent="0.25">
      <c r="A795">
        <v>2</v>
      </c>
      <c r="B795" t="s">
        <v>556</v>
      </c>
      <c r="D795">
        <v>13</v>
      </c>
      <c r="E795" t="str">
        <f>CONCATENATE(RAWC8[[#This Row],[Table Letter]],RAWC8[[#This Row],[Table '#]])</f>
        <v>DL2</v>
      </c>
      <c r="F795" t="str">
        <f>IF(ISEVEN(ROW(RAWC8[[#This Row],[Barcodes]])),C795,"")</f>
        <v/>
      </c>
      <c r="G795" t="str">
        <f t="shared" si="12"/>
        <v/>
      </c>
      <c r="H795" t="str">
        <f>LEFT(RAWC8[[#This Row],[Maternal Pheno Tag]],7)</f>
        <v/>
      </c>
    </row>
    <row r="796" spans="1:8" x14ac:dyDescent="0.25">
      <c r="A796">
        <v>2</v>
      </c>
      <c r="B796" t="s">
        <v>556</v>
      </c>
      <c r="D796">
        <v>14</v>
      </c>
      <c r="E796" t="str">
        <f>CONCATENATE(RAWC8[[#This Row],[Table Letter]],RAWC8[[#This Row],[Table '#]])</f>
        <v>DL2</v>
      </c>
      <c r="F796">
        <f>IF(ISEVEN(ROW(RAWC8[[#This Row],[Barcodes]])),C796,"")</f>
        <v>0</v>
      </c>
      <c r="G796">
        <f t="shared" si="12"/>
        <v>0</v>
      </c>
      <c r="H796" t="str">
        <f>LEFT(RAWC8[[#This Row],[Maternal Pheno Tag]],7)</f>
        <v>0</v>
      </c>
    </row>
    <row r="797" spans="1:8" x14ac:dyDescent="0.25">
      <c r="A797">
        <v>2</v>
      </c>
      <c r="B797" t="s">
        <v>556</v>
      </c>
      <c r="D797">
        <v>14</v>
      </c>
      <c r="E797" t="str">
        <f>CONCATENATE(RAWC8[[#This Row],[Table Letter]],RAWC8[[#This Row],[Table '#]])</f>
        <v>DL2</v>
      </c>
      <c r="F797" t="str">
        <f>IF(ISEVEN(ROW(RAWC8[[#This Row],[Barcodes]])),C797,"")</f>
        <v/>
      </c>
      <c r="G797" t="str">
        <f t="shared" si="12"/>
        <v/>
      </c>
      <c r="H797" t="str">
        <f>LEFT(RAWC8[[#This Row],[Maternal Pheno Tag]],7)</f>
        <v/>
      </c>
    </row>
    <row r="798" spans="1:8" x14ac:dyDescent="0.25">
      <c r="A798">
        <v>2</v>
      </c>
      <c r="B798" t="s">
        <v>556</v>
      </c>
      <c r="D798">
        <v>15</v>
      </c>
      <c r="E798" t="str">
        <f>CONCATENATE(RAWC8[[#This Row],[Table Letter]],RAWC8[[#This Row],[Table '#]])</f>
        <v>DL2</v>
      </c>
      <c r="F798">
        <f>IF(ISEVEN(ROW(RAWC8[[#This Row],[Barcodes]])),C798,"")</f>
        <v>0</v>
      </c>
      <c r="G798">
        <f t="shared" si="12"/>
        <v>0</v>
      </c>
      <c r="H798" t="str">
        <f>LEFT(RAWC8[[#This Row],[Maternal Pheno Tag]],7)</f>
        <v>0</v>
      </c>
    </row>
    <row r="799" spans="1:8" x14ac:dyDescent="0.25">
      <c r="A799">
        <v>2</v>
      </c>
      <c r="B799" t="s">
        <v>556</v>
      </c>
      <c r="D799">
        <v>15</v>
      </c>
      <c r="E799" t="str">
        <f>CONCATENATE(RAWC8[[#This Row],[Table Letter]],RAWC8[[#This Row],[Table '#]])</f>
        <v>DL2</v>
      </c>
      <c r="F799" t="str">
        <f>IF(ISEVEN(ROW(RAWC8[[#This Row],[Barcodes]])),C799,"")</f>
        <v/>
      </c>
      <c r="G799" t="str">
        <f t="shared" si="12"/>
        <v/>
      </c>
      <c r="H799" t="str">
        <f>LEFT(RAWC8[[#This Row],[Maternal Pheno Tag]],7)</f>
        <v/>
      </c>
    </row>
    <row r="800" spans="1:8" x14ac:dyDescent="0.25">
      <c r="A800">
        <v>2</v>
      </c>
      <c r="B800" t="s">
        <v>556</v>
      </c>
      <c r="D800">
        <v>16</v>
      </c>
      <c r="E800" t="str">
        <f>CONCATENATE(RAWC8[[#This Row],[Table Letter]],RAWC8[[#This Row],[Table '#]])</f>
        <v>DL2</v>
      </c>
      <c r="F800">
        <f>IF(ISEVEN(ROW(RAWC8[[#This Row],[Barcodes]])),C800,"")</f>
        <v>0</v>
      </c>
      <c r="G800">
        <f t="shared" si="12"/>
        <v>0</v>
      </c>
      <c r="H800" t="str">
        <f>LEFT(RAWC8[[#This Row],[Maternal Pheno Tag]],7)</f>
        <v>0</v>
      </c>
    </row>
    <row r="801" spans="1:8" x14ac:dyDescent="0.25">
      <c r="A801">
        <v>2</v>
      </c>
      <c r="B801" t="s">
        <v>556</v>
      </c>
      <c r="D801">
        <v>16</v>
      </c>
      <c r="E801" t="str">
        <f>CONCATENATE(RAWC8[[#This Row],[Table Letter]],RAWC8[[#This Row],[Table '#]])</f>
        <v>DL2</v>
      </c>
      <c r="F801" t="str">
        <f>IF(ISEVEN(ROW(RAWC8[[#This Row],[Barcodes]])),C801,"")</f>
        <v/>
      </c>
      <c r="G801" t="str">
        <f t="shared" si="12"/>
        <v/>
      </c>
      <c r="H801" t="str">
        <f>LEFT(RAWC8[[#This Row],[Maternal Pheno Tag]],7)</f>
        <v/>
      </c>
    </row>
    <row r="802" spans="1:8" x14ac:dyDescent="0.25">
      <c r="A802">
        <v>2</v>
      </c>
      <c r="B802" t="s">
        <v>556</v>
      </c>
      <c r="D802">
        <v>17</v>
      </c>
      <c r="E802" t="str">
        <f>CONCATENATE(RAWC8[[#This Row],[Table Letter]],RAWC8[[#This Row],[Table '#]])</f>
        <v>DL2</v>
      </c>
      <c r="F802">
        <f>IF(ISEVEN(ROW(RAWC8[[#This Row],[Barcodes]])),C802,"")</f>
        <v>0</v>
      </c>
      <c r="G802">
        <f t="shared" si="12"/>
        <v>0</v>
      </c>
      <c r="H802" t="str">
        <f>LEFT(RAWC8[[#This Row],[Maternal Pheno Tag]],7)</f>
        <v>0</v>
      </c>
    </row>
    <row r="803" spans="1:8" x14ac:dyDescent="0.25">
      <c r="A803">
        <v>2</v>
      </c>
      <c r="B803" t="s">
        <v>556</v>
      </c>
      <c r="D803">
        <v>17</v>
      </c>
      <c r="E803" t="str">
        <f>CONCATENATE(RAWC8[[#This Row],[Table Letter]],RAWC8[[#This Row],[Table '#]])</f>
        <v>DL2</v>
      </c>
      <c r="F803" t="str">
        <f>IF(ISEVEN(ROW(RAWC8[[#This Row],[Barcodes]])),C803,"")</f>
        <v/>
      </c>
      <c r="G803" t="str">
        <f t="shared" si="12"/>
        <v/>
      </c>
      <c r="H803" t="str">
        <f>LEFT(RAWC8[[#This Row],[Maternal Pheno Tag]],7)</f>
        <v/>
      </c>
    </row>
    <row r="804" spans="1:8" x14ac:dyDescent="0.25">
      <c r="A804">
        <v>2</v>
      </c>
      <c r="B804" t="s">
        <v>556</v>
      </c>
      <c r="D804">
        <v>18</v>
      </c>
      <c r="E804" t="str">
        <f>CONCATENATE(RAWC8[[#This Row],[Table Letter]],RAWC8[[#This Row],[Table '#]])</f>
        <v>DL2</v>
      </c>
      <c r="F804">
        <f>IF(ISEVEN(ROW(RAWC8[[#This Row],[Barcodes]])),C804,"")</f>
        <v>0</v>
      </c>
      <c r="G804">
        <f t="shared" si="12"/>
        <v>0</v>
      </c>
      <c r="H804" t="str">
        <f>LEFT(RAWC8[[#This Row],[Maternal Pheno Tag]],7)</f>
        <v>0</v>
      </c>
    </row>
    <row r="805" spans="1:8" x14ac:dyDescent="0.25">
      <c r="A805">
        <v>2</v>
      </c>
      <c r="B805" t="s">
        <v>556</v>
      </c>
      <c r="D805">
        <v>18</v>
      </c>
      <c r="E805" t="str">
        <f>CONCATENATE(RAWC8[[#This Row],[Table Letter]],RAWC8[[#This Row],[Table '#]])</f>
        <v>DL2</v>
      </c>
      <c r="F805" t="str">
        <f>IF(ISEVEN(ROW(RAWC8[[#This Row],[Barcodes]])),C805,"")</f>
        <v/>
      </c>
      <c r="G805" t="str">
        <f t="shared" si="12"/>
        <v/>
      </c>
      <c r="H805" t="str">
        <f>LEFT(RAWC8[[#This Row],[Maternal Pheno Tag]],7)</f>
        <v/>
      </c>
    </row>
    <row r="806" spans="1:8" x14ac:dyDescent="0.25">
      <c r="A806">
        <v>2</v>
      </c>
      <c r="B806" t="s">
        <v>556</v>
      </c>
      <c r="D806">
        <v>19</v>
      </c>
      <c r="E806" t="str">
        <f>CONCATENATE(RAWC8[[#This Row],[Table Letter]],RAWC8[[#This Row],[Table '#]])</f>
        <v>DL2</v>
      </c>
      <c r="F806">
        <f>IF(ISEVEN(ROW(RAWC8[[#This Row],[Barcodes]])),C806,"")</f>
        <v>0</v>
      </c>
      <c r="G806">
        <f t="shared" si="12"/>
        <v>0</v>
      </c>
      <c r="H806" t="str">
        <f>LEFT(RAWC8[[#This Row],[Maternal Pheno Tag]],7)</f>
        <v>0</v>
      </c>
    </row>
    <row r="807" spans="1:8" x14ac:dyDescent="0.25">
      <c r="A807">
        <v>2</v>
      </c>
      <c r="B807" t="s">
        <v>556</v>
      </c>
      <c r="D807">
        <v>19</v>
      </c>
      <c r="E807" t="str">
        <f>CONCATENATE(RAWC8[[#This Row],[Table Letter]],RAWC8[[#This Row],[Table '#]])</f>
        <v>DL2</v>
      </c>
      <c r="F807" t="str">
        <f>IF(ISEVEN(ROW(RAWC8[[#This Row],[Barcodes]])),C807,"")</f>
        <v/>
      </c>
      <c r="G807" t="str">
        <f t="shared" si="12"/>
        <v/>
      </c>
      <c r="H807" t="str">
        <f>LEFT(RAWC8[[#This Row],[Maternal Pheno Tag]],7)</f>
        <v/>
      </c>
    </row>
    <row r="808" spans="1:8" x14ac:dyDescent="0.25">
      <c r="A808">
        <v>2</v>
      </c>
      <c r="B808" t="s">
        <v>556</v>
      </c>
      <c r="D808">
        <v>20</v>
      </c>
      <c r="E808" t="str">
        <f>CONCATENATE(RAWC8[[#This Row],[Table Letter]],RAWC8[[#This Row],[Table '#]])</f>
        <v>DL2</v>
      </c>
      <c r="F808">
        <f>IF(ISEVEN(ROW(RAWC8[[#This Row],[Barcodes]])),C808,"")</f>
        <v>0</v>
      </c>
      <c r="G808">
        <f t="shared" si="12"/>
        <v>0</v>
      </c>
      <c r="H808" t="str">
        <f>LEFT(RAWC8[[#This Row],[Maternal Pheno Tag]],7)</f>
        <v>0</v>
      </c>
    </row>
    <row r="809" spans="1:8" x14ac:dyDescent="0.25">
      <c r="A809">
        <v>2</v>
      </c>
      <c r="B809" t="s">
        <v>556</v>
      </c>
      <c r="D809">
        <v>20</v>
      </c>
      <c r="E809" t="str">
        <f>CONCATENATE(RAWC8[[#This Row],[Table Letter]],RAWC8[[#This Row],[Table '#]])</f>
        <v>DL2</v>
      </c>
      <c r="F809" t="str">
        <f>IF(ISEVEN(ROW(RAWC8[[#This Row],[Barcodes]])),C809,"")</f>
        <v/>
      </c>
      <c r="G809" t="str">
        <f t="shared" si="12"/>
        <v/>
      </c>
      <c r="H809" t="str">
        <f>LEFT(RAWC8[[#This Row],[Maternal Pheno Tag]],7)</f>
        <v/>
      </c>
    </row>
    <row r="810" spans="1:8" x14ac:dyDescent="0.25">
      <c r="A810">
        <v>2</v>
      </c>
      <c r="B810" t="s">
        <v>556</v>
      </c>
      <c r="D810">
        <v>21</v>
      </c>
      <c r="E810" t="str">
        <f>CONCATENATE(RAWC8[[#This Row],[Table Letter]],RAWC8[[#This Row],[Table '#]])</f>
        <v>DL2</v>
      </c>
      <c r="F810">
        <f>IF(ISEVEN(ROW(RAWC8[[#This Row],[Barcodes]])),C810,"")</f>
        <v>0</v>
      </c>
      <c r="G810">
        <f t="shared" si="12"/>
        <v>0</v>
      </c>
      <c r="H810" t="str">
        <f>LEFT(RAWC8[[#This Row],[Maternal Pheno Tag]],7)</f>
        <v>0</v>
      </c>
    </row>
    <row r="811" spans="1:8" x14ac:dyDescent="0.25">
      <c r="A811">
        <v>2</v>
      </c>
      <c r="B811" t="s">
        <v>556</v>
      </c>
      <c r="D811">
        <v>21</v>
      </c>
      <c r="E811" t="str">
        <f>CONCATENATE(RAWC8[[#This Row],[Table Letter]],RAWC8[[#This Row],[Table '#]])</f>
        <v>DL2</v>
      </c>
      <c r="F811" t="str">
        <f>IF(ISEVEN(ROW(RAWC8[[#This Row],[Barcodes]])),C811,"")</f>
        <v/>
      </c>
      <c r="G811" t="str">
        <f t="shared" si="12"/>
        <v/>
      </c>
      <c r="H811" t="str">
        <f>LEFT(RAWC8[[#This Row],[Maternal Pheno Tag]],7)</f>
        <v/>
      </c>
    </row>
    <row r="812" spans="1:8" x14ac:dyDescent="0.25">
      <c r="A812">
        <v>2</v>
      </c>
      <c r="B812" t="s">
        <v>556</v>
      </c>
      <c r="D812">
        <v>22</v>
      </c>
      <c r="E812" t="str">
        <f>CONCATENATE(RAWC8[[#This Row],[Table Letter]],RAWC8[[#This Row],[Table '#]])</f>
        <v>DL2</v>
      </c>
      <c r="F812">
        <f>IF(ISEVEN(ROW(RAWC8[[#This Row],[Barcodes]])),C812,"")</f>
        <v>0</v>
      </c>
      <c r="G812">
        <f t="shared" si="12"/>
        <v>0</v>
      </c>
      <c r="H812" t="str">
        <f>LEFT(RAWC8[[#This Row],[Maternal Pheno Tag]],7)</f>
        <v>0</v>
      </c>
    </row>
    <row r="813" spans="1:8" x14ac:dyDescent="0.25">
      <c r="A813">
        <v>2</v>
      </c>
      <c r="B813" t="s">
        <v>556</v>
      </c>
      <c r="D813">
        <v>22</v>
      </c>
      <c r="E813" t="str">
        <f>CONCATENATE(RAWC8[[#This Row],[Table Letter]],RAWC8[[#This Row],[Table '#]])</f>
        <v>DL2</v>
      </c>
      <c r="F813" t="str">
        <f>IF(ISEVEN(ROW(RAWC8[[#This Row],[Barcodes]])),C813,"")</f>
        <v/>
      </c>
      <c r="G813" t="str">
        <f t="shared" si="12"/>
        <v/>
      </c>
      <c r="H813" t="str">
        <f>LEFT(RAWC8[[#This Row],[Maternal Pheno Tag]],7)</f>
        <v/>
      </c>
    </row>
    <row r="814" spans="1:8" x14ac:dyDescent="0.25">
      <c r="A814">
        <v>2</v>
      </c>
      <c r="B814" t="s">
        <v>556</v>
      </c>
      <c r="D814">
        <v>23</v>
      </c>
      <c r="E814" t="str">
        <f>CONCATENATE(RAWC8[[#This Row],[Table Letter]],RAWC8[[#This Row],[Table '#]])</f>
        <v>DL2</v>
      </c>
      <c r="F814">
        <f>IF(ISEVEN(ROW(RAWC8[[#This Row],[Barcodes]])),C814,"")</f>
        <v>0</v>
      </c>
      <c r="G814">
        <f t="shared" si="12"/>
        <v>0</v>
      </c>
      <c r="H814" t="str">
        <f>LEFT(RAWC8[[#This Row],[Maternal Pheno Tag]],7)</f>
        <v>0</v>
      </c>
    </row>
    <row r="815" spans="1:8" x14ac:dyDescent="0.25">
      <c r="A815">
        <v>2</v>
      </c>
      <c r="B815" t="s">
        <v>556</v>
      </c>
      <c r="D815">
        <v>23</v>
      </c>
      <c r="E815" t="str">
        <f>CONCATENATE(RAWC8[[#This Row],[Table Letter]],RAWC8[[#This Row],[Table '#]])</f>
        <v>DL2</v>
      </c>
      <c r="F815" t="str">
        <f>IF(ISEVEN(ROW(RAWC8[[#This Row],[Barcodes]])),C815,"")</f>
        <v/>
      </c>
      <c r="G815" t="str">
        <f t="shared" si="12"/>
        <v/>
      </c>
      <c r="H815" t="str">
        <f>LEFT(RAWC8[[#This Row],[Maternal Pheno Tag]],7)</f>
        <v/>
      </c>
    </row>
    <row r="816" spans="1:8" x14ac:dyDescent="0.25">
      <c r="A816">
        <v>2</v>
      </c>
      <c r="B816" t="s">
        <v>556</v>
      </c>
      <c r="D816">
        <v>24</v>
      </c>
      <c r="E816" t="str">
        <f>CONCATENATE(RAWC8[[#This Row],[Table Letter]],RAWC8[[#This Row],[Table '#]])</f>
        <v>DL2</v>
      </c>
      <c r="F816">
        <f>IF(ISEVEN(ROW(RAWC8[[#This Row],[Barcodes]])),C816,"")</f>
        <v>0</v>
      </c>
      <c r="G816">
        <f t="shared" si="12"/>
        <v>0</v>
      </c>
      <c r="H816" t="str">
        <f>LEFT(RAWC8[[#This Row],[Maternal Pheno Tag]],7)</f>
        <v>0</v>
      </c>
    </row>
    <row r="817" spans="1:8" x14ac:dyDescent="0.25">
      <c r="A817">
        <v>2</v>
      </c>
      <c r="B817" t="s">
        <v>556</v>
      </c>
      <c r="D817">
        <v>24</v>
      </c>
      <c r="E817" t="str">
        <f>CONCATENATE(RAWC8[[#This Row],[Table Letter]],RAWC8[[#This Row],[Table '#]])</f>
        <v>DL2</v>
      </c>
      <c r="F817" t="str">
        <f>IF(ISEVEN(ROW(RAWC8[[#This Row],[Barcodes]])),C817,"")</f>
        <v/>
      </c>
      <c r="G817" t="str">
        <f t="shared" si="12"/>
        <v/>
      </c>
      <c r="H817" t="str">
        <f>LEFT(RAWC8[[#This Row],[Maternal Pheno Tag]],7)</f>
        <v/>
      </c>
    </row>
    <row r="818" spans="1:8" x14ac:dyDescent="0.25">
      <c r="A818">
        <v>3</v>
      </c>
      <c r="B818" t="s">
        <v>556</v>
      </c>
      <c r="D818">
        <v>1</v>
      </c>
      <c r="E818" t="str">
        <f>CONCATENATE(RAWC8[[#This Row],[Table Letter]],RAWC8[[#This Row],[Table '#]])</f>
        <v>DL3</v>
      </c>
      <c r="F818">
        <f>IF(ISEVEN(ROW(RAWC8[[#This Row],[Barcodes]])),C818,"")</f>
        <v>0</v>
      </c>
      <c r="G818">
        <f t="shared" si="12"/>
        <v>0</v>
      </c>
      <c r="H818" t="str">
        <f>LEFT(RAWC8[[#This Row],[Maternal Pheno Tag]],7)</f>
        <v>0</v>
      </c>
    </row>
    <row r="819" spans="1:8" x14ac:dyDescent="0.25">
      <c r="A819">
        <v>3</v>
      </c>
      <c r="B819" t="s">
        <v>556</v>
      </c>
      <c r="D819">
        <v>1</v>
      </c>
      <c r="E819" t="str">
        <f>CONCATENATE(RAWC8[[#This Row],[Table Letter]],RAWC8[[#This Row],[Table '#]])</f>
        <v>DL3</v>
      </c>
      <c r="F819" t="str">
        <f>IF(ISEVEN(ROW(RAWC8[[#This Row],[Barcodes]])),C819,"")</f>
        <v/>
      </c>
      <c r="G819" t="str">
        <f t="shared" si="12"/>
        <v/>
      </c>
      <c r="H819" t="str">
        <f>LEFT(RAWC8[[#This Row],[Maternal Pheno Tag]],7)</f>
        <v/>
      </c>
    </row>
    <row r="820" spans="1:8" x14ac:dyDescent="0.25">
      <c r="A820">
        <v>3</v>
      </c>
      <c r="B820" t="s">
        <v>556</v>
      </c>
      <c r="D820">
        <v>2</v>
      </c>
      <c r="E820" t="str">
        <f>CONCATENATE(RAWC8[[#This Row],[Table Letter]],RAWC8[[#This Row],[Table '#]])</f>
        <v>DL3</v>
      </c>
      <c r="F820">
        <f>IF(ISEVEN(ROW(RAWC8[[#This Row],[Barcodes]])),C820,"")</f>
        <v>0</v>
      </c>
      <c r="G820">
        <f t="shared" si="12"/>
        <v>0</v>
      </c>
      <c r="H820" t="str">
        <f>LEFT(RAWC8[[#This Row],[Maternal Pheno Tag]],7)</f>
        <v>0</v>
      </c>
    </row>
    <row r="821" spans="1:8" x14ac:dyDescent="0.25">
      <c r="A821">
        <v>3</v>
      </c>
      <c r="B821" t="s">
        <v>556</v>
      </c>
      <c r="D821">
        <v>2</v>
      </c>
      <c r="E821" t="str">
        <f>CONCATENATE(RAWC8[[#This Row],[Table Letter]],RAWC8[[#This Row],[Table '#]])</f>
        <v>DL3</v>
      </c>
      <c r="F821" t="str">
        <f>IF(ISEVEN(ROW(RAWC8[[#This Row],[Barcodes]])),C821,"")</f>
        <v/>
      </c>
      <c r="G821" t="str">
        <f t="shared" si="12"/>
        <v/>
      </c>
      <c r="H821" t="str">
        <f>LEFT(RAWC8[[#This Row],[Maternal Pheno Tag]],7)</f>
        <v/>
      </c>
    </row>
    <row r="822" spans="1:8" x14ac:dyDescent="0.25">
      <c r="A822">
        <v>3</v>
      </c>
      <c r="B822" t="s">
        <v>556</v>
      </c>
      <c r="D822">
        <v>3</v>
      </c>
      <c r="E822" t="str">
        <f>CONCATENATE(RAWC8[[#This Row],[Table Letter]],RAWC8[[#This Row],[Table '#]])</f>
        <v>DL3</v>
      </c>
      <c r="F822">
        <f>IF(ISEVEN(ROW(RAWC8[[#This Row],[Barcodes]])),C822,"")</f>
        <v>0</v>
      </c>
      <c r="G822">
        <f t="shared" si="12"/>
        <v>0</v>
      </c>
      <c r="H822" t="str">
        <f>LEFT(RAWC8[[#This Row],[Maternal Pheno Tag]],7)</f>
        <v>0</v>
      </c>
    </row>
    <row r="823" spans="1:8" x14ac:dyDescent="0.25">
      <c r="A823">
        <v>3</v>
      </c>
      <c r="B823" t="s">
        <v>556</v>
      </c>
      <c r="D823">
        <v>3</v>
      </c>
      <c r="E823" t="str">
        <f>CONCATENATE(RAWC8[[#This Row],[Table Letter]],RAWC8[[#This Row],[Table '#]])</f>
        <v>DL3</v>
      </c>
      <c r="F823" t="str">
        <f>IF(ISEVEN(ROW(RAWC8[[#This Row],[Barcodes]])),C823,"")</f>
        <v/>
      </c>
      <c r="G823" t="str">
        <f t="shared" si="12"/>
        <v/>
      </c>
      <c r="H823" t="str">
        <f>LEFT(RAWC8[[#This Row],[Maternal Pheno Tag]],7)</f>
        <v/>
      </c>
    </row>
    <row r="824" spans="1:8" x14ac:dyDescent="0.25">
      <c r="A824">
        <v>3</v>
      </c>
      <c r="B824" t="s">
        <v>556</v>
      </c>
      <c r="D824">
        <v>4</v>
      </c>
      <c r="E824" t="str">
        <f>CONCATENATE(RAWC8[[#This Row],[Table Letter]],RAWC8[[#This Row],[Table '#]])</f>
        <v>DL3</v>
      </c>
      <c r="F824">
        <f>IF(ISEVEN(ROW(RAWC8[[#This Row],[Barcodes]])),C824,"")</f>
        <v>0</v>
      </c>
      <c r="G824">
        <f t="shared" si="12"/>
        <v>0</v>
      </c>
      <c r="H824" t="str">
        <f>LEFT(RAWC8[[#This Row],[Maternal Pheno Tag]],7)</f>
        <v>0</v>
      </c>
    </row>
    <row r="825" spans="1:8" x14ac:dyDescent="0.25">
      <c r="A825">
        <v>3</v>
      </c>
      <c r="B825" t="s">
        <v>556</v>
      </c>
      <c r="D825">
        <v>4</v>
      </c>
      <c r="E825" t="str">
        <f>CONCATENATE(RAWC8[[#This Row],[Table Letter]],RAWC8[[#This Row],[Table '#]])</f>
        <v>DL3</v>
      </c>
      <c r="F825" t="str">
        <f>IF(ISEVEN(ROW(RAWC8[[#This Row],[Barcodes]])),C825,"")</f>
        <v/>
      </c>
      <c r="G825" t="str">
        <f t="shared" si="12"/>
        <v/>
      </c>
      <c r="H825" t="str">
        <f>LEFT(RAWC8[[#This Row],[Maternal Pheno Tag]],7)</f>
        <v/>
      </c>
    </row>
    <row r="826" spans="1:8" x14ac:dyDescent="0.25">
      <c r="A826">
        <v>3</v>
      </c>
      <c r="B826" t="s">
        <v>556</v>
      </c>
      <c r="D826">
        <v>5</v>
      </c>
      <c r="E826" t="str">
        <f>CONCATENATE(RAWC8[[#This Row],[Table Letter]],RAWC8[[#This Row],[Table '#]])</f>
        <v>DL3</v>
      </c>
      <c r="F826">
        <f>IF(ISEVEN(ROW(RAWC8[[#This Row],[Barcodes]])),C826,"")</f>
        <v>0</v>
      </c>
      <c r="G826">
        <f t="shared" si="12"/>
        <v>0</v>
      </c>
      <c r="H826" t="str">
        <f>LEFT(RAWC8[[#This Row],[Maternal Pheno Tag]],7)</f>
        <v>0</v>
      </c>
    </row>
    <row r="827" spans="1:8" x14ac:dyDescent="0.25">
      <c r="A827">
        <v>3</v>
      </c>
      <c r="B827" t="s">
        <v>556</v>
      </c>
      <c r="D827">
        <v>5</v>
      </c>
      <c r="E827" t="str">
        <f>CONCATENATE(RAWC8[[#This Row],[Table Letter]],RAWC8[[#This Row],[Table '#]])</f>
        <v>DL3</v>
      </c>
      <c r="F827" t="str">
        <f>IF(ISEVEN(ROW(RAWC8[[#This Row],[Barcodes]])),C827,"")</f>
        <v/>
      </c>
      <c r="G827" t="str">
        <f t="shared" si="12"/>
        <v/>
      </c>
      <c r="H827" t="str">
        <f>LEFT(RAWC8[[#This Row],[Maternal Pheno Tag]],7)</f>
        <v/>
      </c>
    </row>
    <row r="828" spans="1:8" x14ac:dyDescent="0.25">
      <c r="A828">
        <v>3</v>
      </c>
      <c r="B828" t="s">
        <v>556</v>
      </c>
      <c r="D828">
        <v>6</v>
      </c>
      <c r="E828" t="str">
        <f>CONCATENATE(RAWC8[[#This Row],[Table Letter]],RAWC8[[#This Row],[Table '#]])</f>
        <v>DL3</v>
      </c>
      <c r="F828">
        <f>IF(ISEVEN(ROW(RAWC8[[#This Row],[Barcodes]])),C828,"")</f>
        <v>0</v>
      </c>
      <c r="G828">
        <f t="shared" si="12"/>
        <v>0</v>
      </c>
      <c r="H828" t="str">
        <f>LEFT(RAWC8[[#This Row],[Maternal Pheno Tag]],7)</f>
        <v>0</v>
      </c>
    </row>
    <row r="829" spans="1:8" x14ac:dyDescent="0.25">
      <c r="A829">
        <v>3</v>
      </c>
      <c r="B829" t="s">
        <v>556</v>
      </c>
      <c r="D829">
        <v>6</v>
      </c>
      <c r="E829" t="str">
        <f>CONCATENATE(RAWC8[[#This Row],[Table Letter]],RAWC8[[#This Row],[Table '#]])</f>
        <v>DL3</v>
      </c>
      <c r="F829" t="str">
        <f>IF(ISEVEN(ROW(RAWC8[[#This Row],[Barcodes]])),C829,"")</f>
        <v/>
      </c>
      <c r="G829" t="str">
        <f t="shared" si="12"/>
        <v/>
      </c>
      <c r="H829" t="str">
        <f>LEFT(RAWC8[[#This Row],[Maternal Pheno Tag]],7)</f>
        <v/>
      </c>
    </row>
    <row r="830" spans="1:8" x14ac:dyDescent="0.25">
      <c r="A830">
        <v>3</v>
      </c>
      <c r="B830" t="s">
        <v>556</v>
      </c>
      <c r="D830">
        <v>7</v>
      </c>
      <c r="E830" t="str">
        <f>CONCATENATE(RAWC8[[#This Row],[Table Letter]],RAWC8[[#This Row],[Table '#]])</f>
        <v>DL3</v>
      </c>
      <c r="F830">
        <f>IF(ISEVEN(ROW(RAWC8[[#This Row],[Barcodes]])),C830,"")</f>
        <v>0</v>
      </c>
      <c r="G830">
        <f t="shared" si="12"/>
        <v>0</v>
      </c>
      <c r="H830" t="str">
        <f>LEFT(RAWC8[[#This Row],[Maternal Pheno Tag]],7)</f>
        <v>0</v>
      </c>
    </row>
    <row r="831" spans="1:8" x14ac:dyDescent="0.25">
      <c r="A831">
        <v>3</v>
      </c>
      <c r="B831" t="s">
        <v>556</v>
      </c>
      <c r="D831">
        <v>7</v>
      </c>
      <c r="E831" t="str">
        <f>CONCATENATE(RAWC8[[#This Row],[Table Letter]],RAWC8[[#This Row],[Table '#]])</f>
        <v>DL3</v>
      </c>
      <c r="F831" t="str">
        <f>IF(ISEVEN(ROW(RAWC8[[#This Row],[Barcodes]])),C831,"")</f>
        <v/>
      </c>
      <c r="G831" t="str">
        <f t="shared" si="12"/>
        <v/>
      </c>
      <c r="H831" t="str">
        <f>LEFT(RAWC8[[#This Row],[Maternal Pheno Tag]],7)</f>
        <v/>
      </c>
    </row>
    <row r="832" spans="1:8" x14ac:dyDescent="0.25">
      <c r="A832">
        <v>3</v>
      </c>
      <c r="B832" t="s">
        <v>556</v>
      </c>
      <c r="D832">
        <v>8</v>
      </c>
      <c r="E832" t="str">
        <f>CONCATENATE(RAWC8[[#This Row],[Table Letter]],RAWC8[[#This Row],[Table '#]])</f>
        <v>DL3</v>
      </c>
      <c r="F832">
        <f>IF(ISEVEN(ROW(RAWC8[[#This Row],[Barcodes]])),C832,"")</f>
        <v>0</v>
      </c>
      <c r="G832">
        <f t="shared" si="12"/>
        <v>0</v>
      </c>
      <c r="H832" t="str">
        <f>LEFT(RAWC8[[#This Row],[Maternal Pheno Tag]],7)</f>
        <v>0</v>
      </c>
    </row>
    <row r="833" spans="1:8" x14ac:dyDescent="0.25">
      <c r="A833">
        <v>3</v>
      </c>
      <c r="B833" t="s">
        <v>556</v>
      </c>
      <c r="D833">
        <v>8</v>
      </c>
      <c r="E833" t="str">
        <f>CONCATENATE(RAWC8[[#This Row],[Table Letter]],RAWC8[[#This Row],[Table '#]])</f>
        <v>DL3</v>
      </c>
      <c r="F833" t="str">
        <f>IF(ISEVEN(ROW(RAWC8[[#This Row],[Barcodes]])),C833,"")</f>
        <v/>
      </c>
      <c r="G833" t="str">
        <f t="shared" si="12"/>
        <v/>
      </c>
      <c r="H833" t="str">
        <f>LEFT(RAWC8[[#This Row],[Maternal Pheno Tag]],7)</f>
        <v/>
      </c>
    </row>
    <row r="834" spans="1:8" x14ac:dyDescent="0.25">
      <c r="A834">
        <v>3</v>
      </c>
      <c r="B834" t="s">
        <v>556</v>
      </c>
      <c r="D834">
        <v>9</v>
      </c>
      <c r="E834" t="str">
        <f>CONCATENATE(RAWC8[[#This Row],[Table Letter]],RAWC8[[#This Row],[Table '#]])</f>
        <v>DL3</v>
      </c>
      <c r="F834">
        <f>IF(ISEVEN(ROW(RAWC8[[#This Row],[Barcodes]])),C834,"")</f>
        <v>0</v>
      </c>
      <c r="G834">
        <f t="shared" ref="G834:G897" si="13">IF(ISODD(ROW(C835)),C835,"")</f>
        <v>0</v>
      </c>
      <c r="H834" t="str">
        <f>LEFT(RAWC8[[#This Row],[Maternal Pheno Tag]],7)</f>
        <v>0</v>
      </c>
    </row>
    <row r="835" spans="1:8" x14ac:dyDescent="0.25">
      <c r="A835">
        <v>3</v>
      </c>
      <c r="B835" t="s">
        <v>556</v>
      </c>
      <c r="D835">
        <v>9</v>
      </c>
      <c r="E835" t="str">
        <f>CONCATENATE(RAWC8[[#This Row],[Table Letter]],RAWC8[[#This Row],[Table '#]])</f>
        <v>DL3</v>
      </c>
      <c r="F835" t="str">
        <f>IF(ISEVEN(ROW(RAWC8[[#This Row],[Barcodes]])),C835,"")</f>
        <v/>
      </c>
      <c r="G835" t="str">
        <f t="shared" si="13"/>
        <v/>
      </c>
      <c r="H835" t="str">
        <f>LEFT(RAWC8[[#This Row],[Maternal Pheno Tag]],7)</f>
        <v/>
      </c>
    </row>
    <row r="836" spans="1:8" x14ac:dyDescent="0.25">
      <c r="A836">
        <v>3</v>
      </c>
      <c r="B836" t="s">
        <v>556</v>
      </c>
      <c r="D836">
        <v>10</v>
      </c>
      <c r="E836" t="str">
        <f>CONCATENATE(RAWC8[[#This Row],[Table Letter]],RAWC8[[#This Row],[Table '#]])</f>
        <v>DL3</v>
      </c>
      <c r="F836">
        <f>IF(ISEVEN(ROW(RAWC8[[#This Row],[Barcodes]])),C836,"")</f>
        <v>0</v>
      </c>
      <c r="G836">
        <f t="shared" si="13"/>
        <v>0</v>
      </c>
      <c r="H836" t="str">
        <f>LEFT(RAWC8[[#This Row],[Maternal Pheno Tag]],7)</f>
        <v>0</v>
      </c>
    </row>
    <row r="837" spans="1:8" x14ac:dyDescent="0.25">
      <c r="A837">
        <v>3</v>
      </c>
      <c r="B837" t="s">
        <v>556</v>
      </c>
      <c r="D837">
        <v>10</v>
      </c>
      <c r="E837" t="str">
        <f>CONCATENATE(RAWC8[[#This Row],[Table Letter]],RAWC8[[#This Row],[Table '#]])</f>
        <v>DL3</v>
      </c>
      <c r="F837" t="str">
        <f>IF(ISEVEN(ROW(RAWC8[[#This Row],[Barcodes]])),C837,"")</f>
        <v/>
      </c>
      <c r="G837" t="str">
        <f t="shared" si="13"/>
        <v/>
      </c>
      <c r="H837" t="str">
        <f>LEFT(RAWC8[[#This Row],[Maternal Pheno Tag]],7)</f>
        <v/>
      </c>
    </row>
    <row r="838" spans="1:8" x14ac:dyDescent="0.25">
      <c r="A838">
        <v>3</v>
      </c>
      <c r="B838" t="s">
        <v>556</v>
      </c>
      <c r="D838">
        <v>11</v>
      </c>
      <c r="E838" t="str">
        <f>CONCATENATE(RAWC8[[#This Row],[Table Letter]],RAWC8[[#This Row],[Table '#]])</f>
        <v>DL3</v>
      </c>
      <c r="F838">
        <f>IF(ISEVEN(ROW(RAWC8[[#This Row],[Barcodes]])),C838,"")</f>
        <v>0</v>
      </c>
      <c r="G838">
        <f t="shared" si="13"/>
        <v>0</v>
      </c>
      <c r="H838" t="str">
        <f>LEFT(RAWC8[[#This Row],[Maternal Pheno Tag]],7)</f>
        <v>0</v>
      </c>
    </row>
    <row r="839" spans="1:8" x14ac:dyDescent="0.25">
      <c r="A839">
        <v>3</v>
      </c>
      <c r="B839" t="s">
        <v>556</v>
      </c>
      <c r="D839">
        <v>11</v>
      </c>
      <c r="E839" t="str">
        <f>CONCATENATE(RAWC8[[#This Row],[Table Letter]],RAWC8[[#This Row],[Table '#]])</f>
        <v>DL3</v>
      </c>
      <c r="F839" t="str">
        <f>IF(ISEVEN(ROW(RAWC8[[#This Row],[Barcodes]])),C839,"")</f>
        <v/>
      </c>
      <c r="G839" t="str">
        <f t="shared" si="13"/>
        <v/>
      </c>
      <c r="H839" t="str">
        <f>LEFT(RAWC8[[#This Row],[Maternal Pheno Tag]],7)</f>
        <v/>
      </c>
    </row>
    <row r="840" spans="1:8" x14ac:dyDescent="0.25">
      <c r="A840">
        <v>3</v>
      </c>
      <c r="B840" t="s">
        <v>556</v>
      </c>
      <c r="D840">
        <v>12</v>
      </c>
      <c r="E840" t="str">
        <f>CONCATENATE(RAWC8[[#This Row],[Table Letter]],RAWC8[[#This Row],[Table '#]])</f>
        <v>DL3</v>
      </c>
      <c r="F840">
        <f>IF(ISEVEN(ROW(RAWC8[[#This Row],[Barcodes]])),C840,"")</f>
        <v>0</v>
      </c>
      <c r="G840">
        <f t="shared" si="13"/>
        <v>0</v>
      </c>
      <c r="H840" t="str">
        <f>LEFT(RAWC8[[#This Row],[Maternal Pheno Tag]],7)</f>
        <v>0</v>
      </c>
    </row>
    <row r="841" spans="1:8" x14ac:dyDescent="0.25">
      <c r="A841">
        <v>3</v>
      </c>
      <c r="B841" t="s">
        <v>556</v>
      </c>
      <c r="D841">
        <v>12</v>
      </c>
      <c r="E841" t="str">
        <f>CONCATENATE(RAWC8[[#This Row],[Table Letter]],RAWC8[[#This Row],[Table '#]])</f>
        <v>DL3</v>
      </c>
      <c r="F841" t="str">
        <f>IF(ISEVEN(ROW(RAWC8[[#This Row],[Barcodes]])),C841,"")</f>
        <v/>
      </c>
      <c r="G841" t="str">
        <f t="shared" si="13"/>
        <v/>
      </c>
      <c r="H841" t="str">
        <f>LEFT(RAWC8[[#This Row],[Maternal Pheno Tag]],7)</f>
        <v/>
      </c>
    </row>
    <row r="842" spans="1:8" x14ac:dyDescent="0.25">
      <c r="A842">
        <v>3</v>
      </c>
      <c r="B842" t="s">
        <v>556</v>
      </c>
      <c r="D842">
        <v>13</v>
      </c>
      <c r="E842" t="str">
        <f>CONCATENATE(RAWC8[[#This Row],[Table Letter]],RAWC8[[#This Row],[Table '#]])</f>
        <v>DL3</v>
      </c>
      <c r="F842">
        <f>IF(ISEVEN(ROW(RAWC8[[#This Row],[Barcodes]])),C842,"")</f>
        <v>0</v>
      </c>
      <c r="G842">
        <f t="shared" si="13"/>
        <v>0</v>
      </c>
      <c r="H842" t="str">
        <f>LEFT(RAWC8[[#This Row],[Maternal Pheno Tag]],7)</f>
        <v>0</v>
      </c>
    </row>
    <row r="843" spans="1:8" x14ac:dyDescent="0.25">
      <c r="A843">
        <v>3</v>
      </c>
      <c r="B843" t="s">
        <v>556</v>
      </c>
      <c r="D843">
        <v>13</v>
      </c>
      <c r="E843" t="str">
        <f>CONCATENATE(RAWC8[[#This Row],[Table Letter]],RAWC8[[#This Row],[Table '#]])</f>
        <v>DL3</v>
      </c>
      <c r="F843" t="str">
        <f>IF(ISEVEN(ROW(RAWC8[[#This Row],[Barcodes]])),C843,"")</f>
        <v/>
      </c>
      <c r="G843" t="str">
        <f t="shared" si="13"/>
        <v/>
      </c>
      <c r="H843" t="str">
        <f>LEFT(RAWC8[[#This Row],[Maternal Pheno Tag]],7)</f>
        <v/>
      </c>
    </row>
    <row r="844" spans="1:8" x14ac:dyDescent="0.25">
      <c r="A844">
        <v>3</v>
      </c>
      <c r="B844" t="s">
        <v>556</v>
      </c>
      <c r="D844">
        <v>14</v>
      </c>
      <c r="E844" t="str">
        <f>CONCATENATE(RAWC8[[#This Row],[Table Letter]],RAWC8[[#This Row],[Table '#]])</f>
        <v>DL3</v>
      </c>
      <c r="F844">
        <f>IF(ISEVEN(ROW(RAWC8[[#This Row],[Barcodes]])),C844,"")</f>
        <v>0</v>
      </c>
      <c r="G844">
        <f t="shared" si="13"/>
        <v>0</v>
      </c>
      <c r="H844" t="str">
        <f>LEFT(RAWC8[[#This Row],[Maternal Pheno Tag]],7)</f>
        <v>0</v>
      </c>
    </row>
    <row r="845" spans="1:8" x14ac:dyDescent="0.25">
      <c r="A845">
        <v>3</v>
      </c>
      <c r="B845" t="s">
        <v>556</v>
      </c>
      <c r="D845">
        <v>14</v>
      </c>
      <c r="E845" t="str">
        <f>CONCATENATE(RAWC8[[#This Row],[Table Letter]],RAWC8[[#This Row],[Table '#]])</f>
        <v>DL3</v>
      </c>
      <c r="F845" t="str">
        <f>IF(ISEVEN(ROW(RAWC8[[#This Row],[Barcodes]])),C845,"")</f>
        <v/>
      </c>
      <c r="G845" t="str">
        <f t="shared" si="13"/>
        <v/>
      </c>
      <c r="H845" t="str">
        <f>LEFT(RAWC8[[#This Row],[Maternal Pheno Tag]],7)</f>
        <v/>
      </c>
    </row>
    <row r="846" spans="1:8" x14ac:dyDescent="0.25">
      <c r="A846">
        <v>3</v>
      </c>
      <c r="B846" t="s">
        <v>556</v>
      </c>
      <c r="D846">
        <v>15</v>
      </c>
      <c r="E846" t="str">
        <f>CONCATENATE(RAWC8[[#This Row],[Table Letter]],RAWC8[[#This Row],[Table '#]])</f>
        <v>DL3</v>
      </c>
      <c r="F846">
        <f>IF(ISEVEN(ROW(RAWC8[[#This Row],[Barcodes]])),C846,"")</f>
        <v>0</v>
      </c>
      <c r="G846">
        <f t="shared" si="13"/>
        <v>0</v>
      </c>
      <c r="H846" t="str">
        <f>LEFT(RAWC8[[#This Row],[Maternal Pheno Tag]],7)</f>
        <v>0</v>
      </c>
    </row>
    <row r="847" spans="1:8" x14ac:dyDescent="0.25">
      <c r="A847">
        <v>3</v>
      </c>
      <c r="B847" t="s">
        <v>556</v>
      </c>
      <c r="D847">
        <v>15</v>
      </c>
      <c r="E847" t="str">
        <f>CONCATENATE(RAWC8[[#This Row],[Table Letter]],RAWC8[[#This Row],[Table '#]])</f>
        <v>DL3</v>
      </c>
      <c r="F847" t="str">
        <f>IF(ISEVEN(ROW(RAWC8[[#This Row],[Barcodes]])),C847,"")</f>
        <v/>
      </c>
      <c r="G847" t="str">
        <f t="shared" si="13"/>
        <v/>
      </c>
      <c r="H847" t="str">
        <f>LEFT(RAWC8[[#This Row],[Maternal Pheno Tag]],7)</f>
        <v/>
      </c>
    </row>
    <row r="848" spans="1:8" x14ac:dyDescent="0.25">
      <c r="A848">
        <v>3</v>
      </c>
      <c r="B848" t="s">
        <v>556</v>
      </c>
      <c r="D848">
        <v>16</v>
      </c>
      <c r="E848" t="str">
        <f>CONCATENATE(RAWC8[[#This Row],[Table Letter]],RAWC8[[#This Row],[Table '#]])</f>
        <v>DL3</v>
      </c>
      <c r="F848">
        <f>IF(ISEVEN(ROW(RAWC8[[#This Row],[Barcodes]])),C848,"")</f>
        <v>0</v>
      </c>
      <c r="G848">
        <f t="shared" si="13"/>
        <v>0</v>
      </c>
      <c r="H848" t="str">
        <f>LEFT(RAWC8[[#This Row],[Maternal Pheno Tag]],7)</f>
        <v>0</v>
      </c>
    </row>
    <row r="849" spans="1:8" x14ac:dyDescent="0.25">
      <c r="A849">
        <v>3</v>
      </c>
      <c r="B849" t="s">
        <v>556</v>
      </c>
      <c r="D849">
        <v>16</v>
      </c>
      <c r="E849" t="str">
        <f>CONCATENATE(RAWC8[[#This Row],[Table Letter]],RAWC8[[#This Row],[Table '#]])</f>
        <v>DL3</v>
      </c>
      <c r="F849" t="str">
        <f>IF(ISEVEN(ROW(RAWC8[[#This Row],[Barcodes]])),C849,"")</f>
        <v/>
      </c>
      <c r="G849" t="str">
        <f t="shared" si="13"/>
        <v/>
      </c>
      <c r="H849" t="str">
        <f>LEFT(RAWC8[[#This Row],[Maternal Pheno Tag]],7)</f>
        <v/>
      </c>
    </row>
    <row r="850" spans="1:8" x14ac:dyDescent="0.25">
      <c r="A850">
        <v>3</v>
      </c>
      <c r="B850" t="s">
        <v>556</v>
      </c>
      <c r="D850">
        <v>17</v>
      </c>
      <c r="E850" t="str">
        <f>CONCATENATE(RAWC8[[#This Row],[Table Letter]],RAWC8[[#This Row],[Table '#]])</f>
        <v>DL3</v>
      </c>
      <c r="F850">
        <f>IF(ISEVEN(ROW(RAWC8[[#This Row],[Barcodes]])),C850,"")</f>
        <v>0</v>
      </c>
      <c r="G850">
        <f t="shared" si="13"/>
        <v>0</v>
      </c>
      <c r="H850" t="str">
        <f>LEFT(RAWC8[[#This Row],[Maternal Pheno Tag]],7)</f>
        <v>0</v>
      </c>
    </row>
    <row r="851" spans="1:8" x14ac:dyDescent="0.25">
      <c r="A851">
        <v>3</v>
      </c>
      <c r="B851" t="s">
        <v>556</v>
      </c>
      <c r="D851">
        <v>17</v>
      </c>
      <c r="E851" t="str">
        <f>CONCATENATE(RAWC8[[#This Row],[Table Letter]],RAWC8[[#This Row],[Table '#]])</f>
        <v>DL3</v>
      </c>
      <c r="F851" t="str">
        <f>IF(ISEVEN(ROW(RAWC8[[#This Row],[Barcodes]])),C851,"")</f>
        <v/>
      </c>
      <c r="G851" t="str">
        <f t="shared" si="13"/>
        <v/>
      </c>
      <c r="H851" t="str">
        <f>LEFT(RAWC8[[#This Row],[Maternal Pheno Tag]],7)</f>
        <v/>
      </c>
    </row>
    <row r="852" spans="1:8" x14ac:dyDescent="0.25">
      <c r="A852">
        <v>3</v>
      </c>
      <c r="B852" t="s">
        <v>556</v>
      </c>
      <c r="D852">
        <v>18</v>
      </c>
      <c r="E852" t="str">
        <f>CONCATENATE(RAWC8[[#This Row],[Table Letter]],RAWC8[[#This Row],[Table '#]])</f>
        <v>DL3</v>
      </c>
      <c r="F852">
        <f>IF(ISEVEN(ROW(RAWC8[[#This Row],[Barcodes]])),C852,"")</f>
        <v>0</v>
      </c>
      <c r="G852">
        <f t="shared" si="13"/>
        <v>0</v>
      </c>
      <c r="H852" t="str">
        <f>LEFT(RAWC8[[#This Row],[Maternal Pheno Tag]],7)</f>
        <v>0</v>
      </c>
    </row>
    <row r="853" spans="1:8" x14ac:dyDescent="0.25">
      <c r="A853">
        <v>3</v>
      </c>
      <c r="B853" t="s">
        <v>556</v>
      </c>
      <c r="D853">
        <v>18</v>
      </c>
      <c r="E853" t="str">
        <f>CONCATENATE(RAWC8[[#This Row],[Table Letter]],RAWC8[[#This Row],[Table '#]])</f>
        <v>DL3</v>
      </c>
      <c r="F853" t="str">
        <f>IF(ISEVEN(ROW(RAWC8[[#This Row],[Barcodes]])),C853,"")</f>
        <v/>
      </c>
      <c r="G853" t="str">
        <f t="shared" si="13"/>
        <v/>
      </c>
      <c r="H853" t="str">
        <f>LEFT(RAWC8[[#This Row],[Maternal Pheno Tag]],7)</f>
        <v/>
      </c>
    </row>
    <row r="854" spans="1:8" x14ac:dyDescent="0.25">
      <c r="A854">
        <v>3</v>
      </c>
      <c r="B854" t="s">
        <v>556</v>
      </c>
      <c r="D854">
        <v>19</v>
      </c>
      <c r="E854" t="str">
        <f>CONCATENATE(RAWC8[[#This Row],[Table Letter]],RAWC8[[#This Row],[Table '#]])</f>
        <v>DL3</v>
      </c>
      <c r="F854">
        <f>IF(ISEVEN(ROW(RAWC8[[#This Row],[Barcodes]])),C854,"")</f>
        <v>0</v>
      </c>
      <c r="G854">
        <f t="shared" si="13"/>
        <v>0</v>
      </c>
      <c r="H854" t="str">
        <f>LEFT(RAWC8[[#This Row],[Maternal Pheno Tag]],7)</f>
        <v>0</v>
      </c>
    </row>
    <row r="855" spans="1:8" x14ac:dyDescent="0.25">
      <c r="A855">
        <v>3</v>
      </c>
      <c r="B855" t="s">
        <v>556</v>
      </c>
      <c r="D855">
        <v>19</v>
      </c>
      <c r="E855" t="str">
        <f>CONCATENATE(RAWC8[[#This Row],[Table Letter]],RAWC8[[#This Row],[Table '#]])</f>
        <v>DL3</v>
      </c>
      <c r="F855" t="str">
        <f>IF(ISEVEN(ROW(RAWC8[[#This Row],[Barcodes]])),C855,"")</f>
        <v/>
      </c>
      <c r="G855" t="str">
        <f t="shared" si="13"/>
        <v/>
      </c>
      <c r="H855" t="str">
        <f>LEFT(RAWC8[[#This Row],[Maternal Pheno Tag]],7)</f>
        <v/>
      </c>
    </row>
    <row r="856" spans="1:8" x14ac:dyDescent="0.25">
      <c r="A856">
        <v>3</v>
      </c>
      <c r="B856" t="s">
        <v>556</v>
      </c>
      <c r="D856">
        <v>20</v>
      </c>
      <c r="E856" t="str">
        <f>CONCATENATE(RAWC8[[#This Row],[Table Letter]],RAWC8[[#This Row],[Table '#]])</f>
        <v>DL3</v>
      </c>
      <c r="F856">
        <f>IF(ISEVEN(ROW(RAWC8[[#This Row],[Barcodes]])),C856,"")</f>
        <v>0</v>
      </c>
      <c r="G856">
        <f t="shared" si="13"/>
        <v>0</v>
      </c>
      <c r="H856" t="str">
        <f>LEFT(RAWC8[[#This Row],[Maternal Pheno Tag]],7)</f>
        <v>0</v>
      </c>
    </row>
    <row r="857" spans="1:8" x14ac:dyDescent="0.25">
      <c r="A857">
        <v>3</v>
      </c>
      <c r="B857" t="s">
        <v>556</v>
      </c>
      <c r="D857">
        <v>20</v>
      </c>
      <c r="E857" t="str">
        <f>CONCATENATE(RAWC8[[#This Row],[Table Letter]],RAWC8[[#This Row],[Table '#]])</f>
        <v>DL3</v>
      </c>
      <c r="F857" t="str">
        <f>IF(ISEVEN(ROW(RAWC8[[#This Row],[Barcodes]])),C857,"")</f>
        <v/>
      </c>
      <c r="G857" t="str">
        <f t="shared" si="13"/>
        <v/>
      </c>
      <c r="H857" t="str">
        <f>LEFT(RAWC8[[#This Row],[Maternal Pheno Tag]],7)</f>
        <v/>
      </c>
    </row>
    <row r="858" spans="1:8" x14ac:dyDescent="0.25">
      <c r="A858">
        <v>3</v>
      </c>
      <c r="B858" t="s">
        <v>556</v>
      </c>
      <c r="D858">
        <v>21</v>
      </c>
      <c r="E858" t="str">
        <f>CONCATENATE(RAWC8[[#This Row],[Table Letter]],RAWC8[[#This Row],[Table '#]])</f>
        <v>DL3</v>
      </c>
      <c r="F858">
        <f>IF(ISEVEN(ROW(RAWC8[[#This Row],[Barcodes]])),C858,"")</f>
        <v>0</v>
      </c>
      <c r="G858">
        <f t="shared" si="13"/>
        <v>0</v>
      </c>
      <c r="H858" t="str">
        <f>LEFT(RAWC8[[#This Row],[Maternal Pheno Tag]],7)</f>
        <v>0</v>
      </c>
    </row>
    <row r="859" spans="1:8" x14ac:dyDescent="0.25">
      <c r="A859">
        <v>3</v>
      </c>
      <c r="B859" t="s">
        <v>556</v>
      </c>
      <c r="D859">
        <v>21</v>
      </c>
      <c r="E859" t="str">
        <f>CONCATENATE(RAWC8[[#This Row],[Table Letter]],RAWC8[[#This Row],[Table '#]])</f>
        <v>DL3</v>
      </c>
      <c r="F859" t="str">
        <f>IF(ISEVEN(ROW(RAWC8[[#This Row],[Barcodes]])),C859,"")</f>
        <v/>
      </c>
      <c r="G859" t="str">
        <f t="shared" si="13"/>
        <v/>
      </c>
      <c r="H859" t="str">
        <f>LEFT(RAWC8[[#This Row],[Maternal Pheno Tag]],7)</f>
        <v/>
      </c>
    </row>
    <row r="860" spans="1:8" x14ac:dyDescent="0.25">
      <c r="A860">
        <v>3</v>
      </c>
      <c r="B860" t="s">
        <v>556</v>
      </c>
      <c r="D860">
        <v>22</v>
      </c>
      <c r="E860" t="str">
        <f>CONCATENATE(RAWC8[[#This Row],[Table Letter]],RAWC8[[#This Row],[Table '#]])</f>
        <v>DL3</v>
      </c>
      <c r="F860">
        <f>IF(ISEVEN(ROW(RAWC8[[#This Row],[Barcodes]])),C860,"")</f>
        <v>0</v>
      </c>
      <c r="G860">
        <f t="shared" si="13"/>
        <v>0</v>
      </c>
      <c r="H860" t="str">
        <f>LEFT(RAWC8[[#This Row],[Maternal Pheno Tag]],7)</f>
        <v>0</v>
      </c>
    </row>
    <row r="861" spans="1:8" x14ac:dyDescent="0.25">
      <c r="A861">
        <v>3</v>
      </c>
      <c r="B861" t="s">
        <v>556</v>
      </c>
      <c r="D861">
        <v>22</v>
      </c>
      <c r="E861" t="str">
        <f>CONCATENATE(RAWC8[[#This Row],[Table Letter]],RAWC8[[#This Row],[Table '#]])</f>
        <v>DL3</v>
      </c>
      <c r="F861" t="str">
        <f>IF(ISEVEN(ROW(RAWC8[[#This Row],[Barcodes]])),C861,"")</f>
        <v/>
      </c>
      <c r="G861" t="str">
        <f t="shared" si="13"/>
        <v/>
      </c>
      <c r="H861" t="str">
        <f>LEFT(RAWC8[[#This Row],[Maternal Pheno Tag]],7)</f>
        <v/>
      </c>
    </row>
    <row r="862" spans="1:8" x14ac:dyDescent="0.25">
      <c r="A862">
        <v>3</v>
      </c>
      <c r="B862" t="s">
        <v>556</v>
      </c>
      <c r="D862">
        <v>23</v>
      </c>
      <c r="E862" t="str">
        <f>CONCATENATE(RAWC8[[#This Row],[Table Letter]],RAWC8[[#This Row],[Table '#]])</f>
        <v>DL3</v>
      </c>
      <c r="F862">
        <f>IF(ISEVEN(ROW(RAWC8[[#This Row],[Barcodes]])),C862,"")</f>
        <v>0</v>
      </c>
      <c r="G862">
        <f t="shared" si="13"/>
        <v>0</v>
      </c>
      <c r="H862" t="str">
        <f>LEFT(RAWC8[[#This Row],[Maternal Pheno Tag]],7)</f>
        <v>0</v>
      </c>
    </row>
    <row r="863" spans="1:8" x14ac:dyDescent="0.25">
      <c r="A863">
        <v>3</v>
      </c>
      <c r="B863" t="s">
        <v>556</v>
      </c>
      <c r="D863">
        <v>23</v>
      </c>
      <c r="E863" t="str">
        <f>CONCATENATE(RAWC8[[#This Row],[Table Letter]],RAWC8[[#This Row],[Table '#]])</f>
        <v>DL3</v>
      </c>
      <c r="F863" t="str">
        <f>IF(ISEVEN(ROW(RAWC8[[#This Row],[Barcodes]])),C863,"")</f>
        <v/>
      </c>
      <c r="G863" t="str">
        <f t="shared" si="13"/>
        <v/>
      </c>
      <c r="H863" t="str">
        <f>LEFT(RAWC8[[#This Row],[Maternal Pheno Tag]],7)</f>
        <v/>
      </c>
    </row>
    <row r="864" spans="1:8" x14ac:dyDescent="0.25">
      <c r="A864">
        <v>3</v>
      </c>
      <c r="B864" t="s">
        <v>556</v>
      </c>
      <c r="D864">
        <v>24</v>
      </c>
      <c r="E864" t="str">
        <f>CONCATENATE(RAWC8[[#This Row],[Table Letter]],RAWC8[[#This Row],[Table '#]])</f>
        <v>DL3</v>
      </c>
      <c r="F864">
        <f>IF(ISEVEN(ROW(RAWC8[[#This Row],[Barcodes]])),C864,"")</f>
        <v>0</v>
      </c>
      <c r="G864">
        <f t="shared" si="13"/>
        <v>0</v>
      </c>
      <c r="H864" t="str">
        <f>LEFT(RAWC8[[#This Row],[Maternal Pheno Tag]],7)</f>
        <v>0</v>
      </c>
    </row>
    <row r="865" spans="1:8" x14ac:dyDescent="0.25">
      <c r="A865">
        <v>3</v>
      </c>
      <c r="B865" t="s">
        <v>556</v>
      </c>
      <c r="D865">
        <v>24</v>
      </c>
      <c r="E865" t="str">
        <f>CONCATENATE(RAWC8[[#This Row],[Table Letter]],RAWC8[[#This Row],[Table '#]])</f>
        <v>DL3</v>
      </c>
      <c r="F865" t="str">
        <f>IF(ISEVEN(ROW(RAWC8[[#This Row],[Barcodes]])),C865,"")</f>
        <v/>
      </c>
      <c r="G865" t="str">
        <f t="shared" si="13"/>
        <v/>
      </c>
      <c r="H865" t="str">
        <f>LEFT(RAWC8[[#This Row],[Maternal Pheno Tag]],7)</f>
        <v/>
      </c>
    </row>
    <row r="866" spans="1:8" x14ac:dyDescent="0.25">
      <c r="A866">
        <v>4</v>
      </c>
      <c r="B866" t="s">
        <v>556</v>
      </c>
      <c r="D866">
        <v>1</v>
      </c>
      <c r="E866" t="str">
        <f>CONCATENATE(RAWC8[[#This Row],[Table Letter]],RAWC8[[#This Row],[Table '#]])</f>
        <v>DL4</v>
      </c>
      <c r="F866">
        <f>IF(ISEVEN(ROW(RAWC8[[#This Row],[Barcodes]])),C866,"")</f>
        <v>0</v>
      </c>
      <c r="G866">
        <f t="shared" si="13"/>
        <v>0</v>
      </c>
      <c r="H866" t="str">
        <f>LEFT(RAWC8[[#This Row],[Maternal Pheno Tag]],7)</f>
        <v>0</v>
      </c>
    </row>
    <row r="867" spans="1:8" x14ac:dyDescent="0.25">
      <c r="A867">
        <v>4</v>
      </c>
      <c r="B867" t="s">
        <v>556</v>
      </c>
      <c r="D867">
        <v>1</v>
      </c>
      <c r="E867" t="str">
        <f>CONCATENATE(RAWC8[[#This Row],[Table Letter]],RAWC8[[#This Row],[Table '#]])</f>
        <v>DL4</v>
      </c>
      <c r="F867" t="str">
        <f>IF(ISEVEN(ROW(RAWC8[[#This Row],[Barcodes]])),C867,"")</f>
        <v/>
      </c>
      <c r="G867" t="str">
        <f t="shared" si="13"/>
        <v/>
      </c>
      <c r="H867" t="str">
        <f>LEFT(RAWC8[[#This Row],[Maternal Pheno Tag]],7)</f>
        <v/>
      </c>
    </row>
    <row r="868" spans="1:8" x14ac:dyDescent="0.25">
      <c r="A868">
        <v>4</v>
      </c>
      <c r="B868" t="s">
        <v>556</v>
      </c>
      <c r="D868">
        <v>2</v>
      </c>
      <c r="E868" t="str">
        <f>CONCATENATE(RAWC8[[#This Row],[Table Letter]],RAWC8[[#This Row],[Table '#]])</f>
        <v>DL4</v>
      </c>
      <c r="F868">
        <f>IF(ISEVEN(ROW(RAWC8[[#This Row],[Barcodes]])),C868,"")</f>
        <v>0</v>
      </c>
      <c r="G868">
        <f t="shared" si="13"/>
        <v>0</v>
      </c>
      <c r="H868" t="str">
        <f>LEFT(RAWC8[[#This Row],[Maternal Pheno Tag]],7)</f>
        <v>0</v>
      </c>
    </row>
    <row r="869" spans="1:8" x14ac:dyDescent="0.25">
      <c r="A869">
        <v>4</v>
      </c>
      <c r="B869" t="s">
        <v>556</v>
      </c>
      <c r="D869">
        <v>2</v>
      </c>
      <c r="E869" t="str">
        <f>CONCATENATE(RAWC8[[#This Row],[Table Letter]],RAWC8[[#This Row],[Table '#]])</f>
        <v>DL4</v>
      </c>
      <c r="F869" t="str">
        <f>IF(ISEVEN(ROW(RAWC8[[#This Row],[Barcodes]])),C869,"")</f>
        <v/>
      </c>
      <c r="G869" t="str">
        <f t="shared" si="13"/>
        <v/>
      </c>
      <c r="H869" t="str">
        <f>LEFT(RAWC8[[#This Row],[Maternal Pheno Tag]],7)</f>
        <v/>
      </c>
    </row>
    <row r="870" spans="1:8" x14ac:dyDescent="0.25">
      <c r="A870">
        <v>4</v>
      </c>
      <c r="B870" t="s">
        <v>556</v>
      </c>
      <c r="D870">
        <v>3</v>
      </c>
      <c r="E870" t="str">
        <f>CONCATENATE(RAWC8[[#This Row],[Table Letter]],RAWC8[[#This Row],[Table '#]])</f>
        <v>DL4</v>
      </c>
      <c r="F870">
        <f>IF(ISEVEN(ROW(RAWC8[[#This Row],[Barcodes]])),C870,"")</f>
        <v>0</v>
      </c>
      <c r="G870">
        <f t="shared" si="13"/>
        <v>0</v>
      </c>
      <c r="H870" t="str">
        <f>LEFT(RAWC8[[#This Row],[Maternal Pheno Tag]],7)</f>
        <v>0</v>
      </c>
    </row>
    <row r="871" spans="1:8" x14ac:dyDescent="0.25">
      <c r="A871">
        <v>4</v>
      </c>
      <c r="B871" t="s">
        <v>556</v>
      </c>
      <c r="D871">
        <v>3</v>
      </c>
      <c r="E871" t="str">
        <f>CONCATENATE(RAWC8[[#This Row],[Table Letter]],RAWC8[[#This Row],[Table '#]])</f>
        <v>DL4</v>
      </c>
      <c r="F871" t="str">
        <f>IF(ISEVEN(ROW(RAWC8[[#This Row],[Barcodes]])),C871,"")</f>
        <v/>
      </c>
      <c r="G871" t="str">
        <f t="shared" si="13"/>
        <v/>
      </c>
      <c r="H871" t="str">
        <f>LEFT(RAWC8[[#This Row],[Maternal Pheno Tag]],7)</f>
        <v/>
      </c>
    </row>
    <row r="872" spans="1:8" x14ac:dyDescent="0.25">
      <c r="A872">
        <v>4</v>
      </c>
      <c r="B872" t="s">
        <v>556</v>
      </c>
      <c r="D872">
        <v>4</v>
      </c>
      <c r="E872" t="str">
        <f>CONCATENATE(RAWC8[[#This Row],[Table Letter]],RAWC8[[#This Row],[Table '#]])</f>
        <v>DL4</v>
      </c>
      <c r="F872">
        <f>IF(ISEVEN(ROW(RAWC8[[#This Row],[Barcodes]])),C872,"")</f>
        <v>0</v>
      </c>
      <c r="G872">
        <f t="shared" si="13"/>
        <v>0</v>
      </c>
      <c r="H872" t="str">
        <f>LEFT(RAWC8[[#This Row],[Maternal Pheno Tag]],7)</f>
        <v>0</v>
      </c>
    </row>
    <row r="873" spans="1:8" x14ac:dyDescent="0.25">
      <c r="A873">
        <v>4</v>
      </c>
      <c r="B873" t="s">
        <v>556</v>
      </c>
      <c r="D873">
        <v>4</v>
      </c>
      <c r="E873" t="str">
        <f>CONCATENATE(RAWC8[[#This Row],[Table Letter]],RAWC8[[#This Row],[Table '#]])</f>
        <v>DL4</v>
      </c>
      <c r="F873" t="str">
        <f>IF(ISEVEN(ROW(RAWC8[[#This Row],[Barcodes]])),C873,"")</f>
        <v/>
      </c>
      <c r="G873" t="str">
        <f t="shared" si="13"/>
        <v/>
      </c>
      <c r="H873" t="str">
        <f>LEFT(RAWC8[[#This Row],[Maternal Pheno Tag]],7)</f>
        <v/>
      </c>
    </row>
    <row r="874" spans="1:8" x14ac:dyDescent="0.25">
      <c r="A874">
        <v>4</v>
      </c>
      <c r="B874" t="s">
        <v>556</v>
      </c>
      <c r="D874">
        <v>5</v>
      </c>
      <c r="E874" t="str">
        <f>CONCATENATE(RAWC8[[#This Row],[Table Letter]],RAWC8[[#This Row],[Table '#]])</f>
        <v>DL4</v>
      </c>
      <c r="F874">
        <f>IF(ISEVEN(ROW(RAWC8[[#This Row],[Barcodes]])),C874,"")</f>
        <v>0</v>
      </c>
      <c r="G874">
        <f t="shared" si="13"/>
        <v>0</v>
      </c>
      <c r="H874" t="str">
        <f>LEFT(RAWC8[[#This Row],[Maternal Pheno Tag]],7)</f>
        <v>0</v>
      </c>
    </row>
    <row r="875" spans="1:8" x14ac:dyDescent="0.25">
      <c r="A875">
        <v>4</v>
      </c>
      <c r="B875" t="s">
        <v>556</v>
      </c>
      <c r="D875">
        <v>5</v>
      </c>
      <c r="E875" t="str">
        <f>CONCATENATE(RAWC8[[#This Row],[Table Letter]],RAWC8[[#This Row],[Table '#]])</f>
        <v>DL4</v>
      </c>
      <c r="F875" t="str">
        <f>IF(ISEVEN(ROW(RAWC8[[#This Row],[Barcodes]])),C875,"")</f>
        <v/>
      </c>
      <c r="G875" t="str">
        <f t="shared" si="13"/>
        <v/>
      </c>
      <c r="H875" t="str">
        <f>LEFT(RAWC8[[#This Row],[Maternal Pheno Tag]],7)</f>
        <v/>
      </c>
    </row>
    <row r="876" spans="1:8" x14ac:dyDescent="0.25">
      <c r="A876">
        <v>4</v>
      </c>
      <c r="B876" t="s">
        <v>556</v>
      </c>
      <c r="D876">
        <v>6</v>
      </c>
      <c r="E876" t="str">
        <f>CONCATENATE(RAWC8[[#This Row],[Table Letter]],RAWC8[[#This Row],[Table '#]])</f>
        <v>DL4</v>
      </c>
      <c r="F876">
        <f>IF(ISEVEN(ROW(RAWC8[[#This Row],[Barcodes]])),C876,"")</f>
        <v>0</v>
      </c>
      <c r="G876">
        <f t="shared" si="13"/>
        <v>0</v>
      </c>
      <c r="H876" t="str">
        <f>LEFT(RAWC8[[#This Row],[Maternal Pheno Tag]],7)</f>
        <v>0</v>
      </c>
    </row>
    <row r="877" spans="1:8" x14ac:dyDescent="0.25">
      <c r="A877">
        <v>4</v>
      </c>
      <c r="B877" t="s">
        <v>556</v>
      </c>
      <c r="D877">
        <v>6</v>
      </c>
      <c r="E877" t="str">
        <f>CONCATENATE(RAWC8[[#This Row],[Table Letter]],RAWC8[[#This Row],[Table '#]])</f>
        <v>DL4</v>
      </c>
      <c r="F877" t="str">
        <f>IF(ISEVEN(ROW(RAWC8[[#This Row],[Barcodes]])),C877,"")</f>
        <v/>
      </c>
      <c r="G877" t="str">
        <f t="shared" si="13"/>
        <v/>
      </c>
      <c r="H877" t="str">
        <f>LEFT(RAWC8[[#This Row],[Maternal Pheno Tag]],7)</f>
        <v/>
      </c>
    </row>
    <row r="878" spans="1:8" x14ac:dyDescent="0.25">
      <c r="A878">
        <v>4</v>
      </c>
      <c r="B878" t="s">
        <v>556</v>
      </c>
      <c r="D878">
        <v>7</v>
      </c>
      <c r="E878" t="str">
        <f>CONCATENATE(RAWC8[[#This Row],[Table Letter]],RAWC8[[#This Row],[Table '#]])</f>
        <v>DL4</v>
      </c>
      <c r="F878">
        <f>IF(ISEVEN(ROW(RAWC8[[#This Row],[Barcodes]])),C878,"")</f>
        <v>0</v>
      </c>
      <c r="G878">
        <f t="shared" si="13"/>
        <v>0</v>
      </c>
      <c r="H878" t="str">
        <f>LEFT(RAWC8[[#This Row],[Maternal Pheno Tag]],7)</f>
        <v>0</v>
      </c>
    </row>
    <row r="879" spans="1:8" x14ac:dyDescent="0.25">
      <c r="A879">
        <v>4</v>
      </c>
      <c r="B879" t="s">
        <v>556</v>
      </c>
      <c r="D879">
        <v>7</v>
      </c>
      <c r="E879" t="str">
        <f>CONCATENATE(RAWC8[[#This Row],[Table Letter]],RAWC8[[#This Row],[Table '#]])</f>
        <v>DL4</v>
      </c>
      <c r="F879" t="str">
        <f>IF(ISEVEN(ROW(RAWC8[[#This Row],[Barcodes]])),C879,"")</f>
        <v/>
      </c>
      <c r="G879" t="str">
        <f t="shared" si="13"/>
        <v/>
      </c>
      <c r="H879" t="str">
        <f>LEFT(RAWC8[[#This Row],[Maternal Pheno Tag]],7)</f>
        <v/>
      </c>
    </row>
    <row r="880" spans="1:8" x14ac:dyDescent="0.25">
      <c r="A880">
        <v>4</v>
      </c>
      <c r="B880" t="s">
        <v>556</v>
      </c>
      <c r="D880">
        <v>8</v>
      </c>
      <c r="E880" t="str">
        <f>CONCATENATE(RAWC8[[#This Row],[Table Letter]],RAWC8[[#This Row],[Table '#]])</f>
        <v>DL4</v>
      </c>
      <c r="F880">
        <f>IF(ISEVEN(ROW(RAWC8[[#This Row],[Barcodes]])),C880,"")</f>
        <v>0</v>
      </c>
      <c r="G880">
        <f t="shared" si="13"/>
        <v>0</v>
      </c>
      <c r="H880" t="str">
        <f>LEFT(RAWC8[[#This Row],[Maternal Pheno Tag]],7)</f>
        <v>0</v>
      </c>
    </row>
    <row r="881" spans="1:8" x14ac:dyDescent="0.25">
      <c r="A881">
        <v>4</v>
      </c>
      <c r="B881" t="s">
        <v>556</v>
      </c>
      <c r="D881">
        <v>8</v>
      </c>
      <c r="E881" t="str">
        <f>CONCATENATE(RAWC8[[#This Row],[Table Letter]],RAWC8[[#This Row],[Table '#]])</f>
        <v>DL4</v>
      </c>
      <c r="F881" t="str">
        <f>IF(ISEVEN(ROW(RAWC8[[#This Row],[Barcodes]])),C881,"")</f>
        <v/>
      </c>
      <c r="G881" t="str">
        <f t="shared" si="13"/>
        <v/>
      </c>
      <c r="H881" t="str">
        <f>LEFT(RAWC8[[#This Row],[Maternal Pheno Tag]],7)</f>
        <v/>
      </c>
    </row>
    <row r="882" spans="1:8" x14ac:dyDescent="0.25">
      <c r="A882">
        <v>4</v>
      </c>
      <c r="B882" t="s">
        <v>556</v>
      </c>
      <c r="D882">
        <v>9</v>
      </c>
      <c r="E882" t="str">
        <f>CONCATENATE(RAWC8[[#This Row],[Table Letter]],RAWC8[[#This Row],[Table '#]])</f>
        <v>DL4</v>
      </c>
      <c r="F882">
        <f>IF(ISEVEN(ROW(RAWC8[[#This Row],[Barcodes]])),C882,"")</f>
        <v>0</v>
      </c>
      <c r="G882">
        <f t="shared" si="13"/>
        <v>0</v>
      </c>
      <c r="H882" t="str">
        <f>LEFT(RAWC8[[#This Row],[Maternal Pheno Tag]],7)</f>
        <v>0</v>
      </c>
    </row>
    <row r="883" spans="1:8" x14ac:dyDescent="0.25">
      <c r="A883">
        <v>4</v>
      </c>
      <c r="B883" t="s">
        <v>556</v>
      </c>
      <c r="D883">
        <v>9</v>
      </c>
      <c r="E883" t="str">
        <f>CONCATENATE(RAWC8[[#This Row],[Table Letter]],RAWC8[[#This Row],[Table '#]])</f>
        <v>DL4</v>
      </c>
      <c r="F883" t="str">
        <f>IF(ISEVEN(ROW(RAWC8[[#This Row],[Barcodes]])),C883,"")</f>
        <v/>
      </c>
      <c r="G883" t="str">
        <f t="shared" si="13"/>
        <v/>
      </c>
      <c r="H883" t="str">
        <f>LEFT(RAWC8[[#This Row],[Maternal Pheno Tag]],7)</f>
        <v/>
      </c>
    </row>
    <row r="884" spans="1:8" x14ac:dyDescent="0.25">
      <c r="A884">
        <v>4</v>
      </c>
      <c r="B884" t="s">
        <v>556</v>
      </c>
      <c r="D884">
        <v>10</v>
      </c>
      <c r="E884" t="str">
        <f>CONCATENATE(RAWC8[[#This Row],[Table Letter]],RAWC8[[#This Row],[Table '#]])</f>
        <v>DL4</v>
      </c>
      <c r="F884">
        <f>IF(ISEVEN(ROW(RAWC8[[#This Row],[Barcodes]])),C884,"")</f>
        <v>0</v>
      </c>
      <c r="G884">
        <f t="shared" si="13"/>
        <v>0</v>
      </c>
      <c r="H884" t="str">
        <f>LEFT(RAWC8[[#This Row],[Maternal Pheno Tag]],7)</f>
        <v>0</v>
      </c>
    </row>
    <row r="885" spans="1:8" x14ac:dyDescent="0.25">
      <c r="A885">
        <v>4</v>
      </c>
      <c r="B885" t="s">
        <v>556</v>
      </c>
      <c r="D885">
        <v>10</v>
      </c>
      <c r="E885" t="str">
        <f>CONCATENATE(RAWC8[[#This Row],[Table Letter]],RAWC8[[#This Row],[Table '#]])</f>
        <v>DL4</v>
      </c>
      <c r="F885" t="str">
        <f>IF(ISEVEN(ROW(RAWC8[[#This Row],[Barcodes]])),C885,"")</f>
        <v/>
      </c>
      <c r="G885" t="str">
        <f t="shared" si="13"/>
        <v/>
      </c>
      <c r="H885" t="str">
        <f>LEFT(RAWC8[[#This Row],[Maternal Pheno Tag]],7)</f>
        <v/>
      </c>
    </row>
    <row r="886" spans="1:8" x14ac:dyDescent="0.25">
      <c r="A886">
        <v>4</v>
      </c>
      <c r="B886" t="s">
        <v>556</v>
      </c>
      <c r="D886">
        <v>11</v>
      </c>
      <c r="E886" t="str">
        <f>CONCATENATE(RAWC8[[#This Row],[Table Letter]],RAWC8[[#This Row],[Table '#]])</f>
        <v>DL4</v>
      </c>
      <c r="F886">
        <f>IF(ISEVEN(ROW(RAWC8[[#This Row],[Barcodes]])),C886,"")</f>
        <v>0</v>
      </c>
      <c r="G886">
        <f t="shared" si="13"/>
        <v>0</v>
      </c>
      <c r="H886" t="str">
        <f>LEFT(RAWC8[[#This Row],[Maternal Pheno Tag]],7)</f>
        <v>0</v>
      </c>
    </row>
    <row r="887" spans="1:8" x14ac:dyDescent="0.25">
      <c r="A887">
        <v>4</v>
      </c>
      <c r="B887" t="s">
        <v>556</v>
      </c>
      <c r="D887">
        <v>11</v>
      </c>
      <c r="E887" t="str">
        <f>CONCATENATE(RAWC8[[#This Row],[Table Letter]],RAWC8[[#This Row],[Table '#]])</f>
        <v>DL4</v>
      </c>
      <c r="F887" t="str">
        <f>IF(ISEVEN(ROW(RAWC8[[#This Row],[Barcodes]])),C887,"")</f>
        <v/>
      </c>
      <c r="G887" t="str">
        <f t="shared" si="13"/>
        <v/>
      </c>
      <c r="H887" t="str">
        <f>LEFT(RAWC8[[#This Row],[Maternal Pheno Tag]],7)</f>
        <v/>
      </c>
    </row>
    <row r="888" spans="1:8" x14ac:dyDescent="0.25">
      <c r="A888">
        <v>4</v>
      </c>
      <c r="B888" t="s">
        <v>556</v>
      </c>
      <c r="D888">
        <v>12</v>
      </c>
      <c r="E888" t="str">
        <f>CONCATENATE(RAWC8[[#This Row],[Table Letter]],RAWC8[[#This Row],[Table '#]])</f>
        <v>DL4</v>
      </c>
      <c r="F888">
        <f>IF(ISEVEN(ROW(RAWC8[[#This Row],[Barcodes]])),C888,"")</f>
        <v>0</v>
      </c>
      <c r="G888">
        <f t="shared" si="13"/>
        <v>0</v>
      </c>
      <c r="H888" t="str">
        <f>LEFT(RAWC8[[#This Row],[Maternal Pheno Tag]],7)</f>
        <v>0</v>
      </c>
    </row>
    <row r="889" spans="1:8" x14ac:dyDescent="0.25">
      <c r="A889">
        <v>4</v>
      </c>
      <c r="B889" t="s">
        <v>556</v>
      </c>
      <c r="D889">
        <v>12</v>
      </c>
      <c r="E889" t="str">
        <f>CONCATENATE(RAWC8[[#This Row],[Table Letter]],RAWC8[[#This Row],[Table '#]])</f>
        <v>DL4</v>
      </c>
      <c r="F889" t="str">
        <f>IF(ISEVEN(ROW(RAWC8[[#This Row],[Barcodes]])),C889,"")</f>
        <v/>
      </c>
      <c r="G889" t="str">
        <f t="shared" si="13"/>
        <v/>
      </c>
      <c r="H889" t="str">
        <f>LEFT(RAWC8[[#This Row],[Maternal Pheno Tag]],7)</f>
        <v/>
      </c>
    </row>
    <row r="890" spans="1:8" x14ac:dyDescent="0.25">
      <c r="A890">
        <v>4</v>
      </c>
      <c r="B890" t="s">
        <v>556</v>
      </c>
      <c r="D890">
        <v>13</v>
      </c>
      <c r="E890" t="str">
        <f>CONCATENATE(RAWC8[[#This Row],[Table Letter]],RAWC8[[#This Row],[Table '#]])</f>
        <v>DL4</v>
      </c>
      <c r="F890">
        <f>IF(ISEVEN(ROW(RAWC8[[#This Row],[Barcodes]])),C890,"")</f>
        <v>0</v>
      </c>
      <c r="G890">
        <f t="shared" si="13"/>
        <v>0</v>
      </c>
      <c r="H890" t="str">
        <f>LEFT(RAWC8[[#This Row],[Maternal Pheno Tag]],7)</f>
        <v>0</v>
      </c>
    </row>
    <row r="891" spans="1:8" x14ac:dyDescent="0.25">
      <c r="A891">
        <v>4</v>
      </c>
      <c r="B891" t="s">
        <v>556</v>
      </c>
      <c r="D891">
        <v>13</v>
      </c>
      <c r="E891" t="str">
        <f>CONCATENATE(RAWC8[[#This Row],[Table Letter]],RAWC8[[#This Row],[Table '#]])</f>
        <v>DL4</v>
      </c>
      <c r="F891" t="str">
        <f>IF(ISEVEN(ROW(RAWC8[[#This Row],[Barcodes]])),C891,"")</f>
        <v/>
      </c>
      <c r="G891" t="str">
        <f t="shared" si="13"/>
        <v/>
      </c>
      <c r="H891" t="str">
        <f>LEFT(RAWC8[[#This Row],[Maternal Pheno Tag]],7)</f>
        <v/>
      </c>
    </row>
    <row r="892" spans="1:8" x14ac:dyDescent="0.25">
      <c r="A892">
        <v>4</v>
      </c>
      <c r="B892" t="s">
        <v>556</v>
      </c>
      <c r="D892">
        <v>14</v>
      </c>
      <c r="E892" t="str">
        <f>CONCATENATE(RAWC8[[#This Row],[Table Letter]],RAWC8[[#This Row],[Table '#]])</f>
        <v>DL4</v>
      </c>
      <c r="F892">
        <f>IF(ISEVEN(ROW(RAWC8[[#This Row],[Barcodes]])),C892,"")</f>
        <v>0</v>
      </c>
      <c r="G892">
        <f t="shared" si="13"/>
        <v>0</v>
      </c>
      <c r="H892" t="str">
        <f>LEFT(RAWC8[[#This Row],[Maternal Pheno Tag]],7)</f>
        <v>0</v>
      </c>
    </row>
    <row r="893" spans="1:8" x14ac:dyDescent="0.25">
      <c r="A893">
        <v>4</v>
      </c>
      <c r="B893" t="s">
        <v>556</v>
      </c>
      <c r="D893">
        <v>14</v>
      </c>
      <c r="E893" t="str">
        <f>CONCATENATE(RAWC8[[#This Row],[Table Letter]],RAWC8[[#This Row],[Table '#]])</f>
        <v>DL4</v>
      </c>
      <c r="F893" t="str">
        <f>IF(ISEVEN(ROW(RAWC8[[#This Row],[Barcodes]])),C893,"")</f>
        <v/>
      </c>
      <c r="G893" t="str">
        <f t="shared" si="13"/>
        <v/>
      </c>
      <c r="H893" t="str">
        <f>LEFT(RAWC8[[#This Row],[Maternal Pheno Tag]],7)</f>
        <v/>
      </c>
    </row>
    <row r="894" spans="1:8" x14ac:dyDescent="0.25">
      <c r="A894">
        <v>4</v>
      </c>
      <c r="B894" t="s">
        <v>556</v>
      </c>
      <c r="D894">
        <v>15</v>
      </c>
      <c r="E894" t="str">
        <f>CONCATENATE(RAWC8[[#This Row],[Table Letter]],RAWC8[[#This Row],[Table '#]])</f>
        <v>DL4</v>
      </c>
      <c r="F894">
        <f>IF(ISEVEN(ROW(RAWC8[[#This Row],[Barcodes]])),C894,"")</f>
        <v>0</v>
      </c>
      <c r="G894">
        <f t="shared" si="13"/>
        <v>0</v>
      </c>
      <c r="H894" t="str">
        <f>LEFT(RAWC8[[#This Row],[Maternal Pheno Tag]],7)</f>
        <v>0</v>
      </c>
    </row>
    <row r="895" spans="1:8" x14ac:dyDescent="0.25">
      <c r="A895">
        <v>4</v>
      </c>
      <c r="B895" t="s">
        <v>556</v>
      </c>
      <c r="D895">
        <v>15</v>
      </c>
      <c r="E895" t="str">
        <f>CONCATENATE(RAWC8[[#This Row],[Table Letter]],RAWC8[[#This Row],[Table '#]])</f>
        <v>DL4</v>
      </c>
      <c r="F895" t="str">
        <f>IF(ISEVEN(ROW(RAWC8[[#This Row],[Barcodes]])),C895,"")</f>
        <v/>
      </c>
      <c r="G895" t="str">
        <f t="shared" si="13"/>
        <v/>
      </c>
      <c r="H895" t="str">
        <f>LEFT(RAWC8[[#This Row],[Maternal Pheno Tag]],7)</f>
        <v/>
      </c>
    </row>
    <row r="896" spans="1:8" x14ac:dyDescent="0.25">
      <c r="A896">
        <v>4</v>
      </c>
      <c r="B896" t="s">
        <v>556</v>
      </c>
      <c r="D896">
        <v>16</v>
      </c>
      <c r="E896" t="str">
        <f>CONCATENATE(RAWC8[[#This Row],[Table Letter]],RAWC8[[#This Row],[Table '#]])</f>
        <v>DL4</v>
      </c>
      <c r="F896">
        <f>IF(ISEVEN(ROW(RAWC8[[#This Row],[Barcodes]])),C896,"")</f>
        <v>0</v>
      </c>
      <c r="G896">
        <f t="shared" si="13"/>
        <v>0</v>
      </c>
      <c r="H896" t="str">
        <f>LEFT(RAWC8[[#This Row],[Maternal Pheno Tag]],7)</f>
        <v>0</v>
      </c>
    </row>
    <row r="897" spans="1:8" x14ac:dyDescent="0.25">
      <c r="A897">
        <v>4</v>
      </c>
      <c r="B897" t="s">
        <v>556</v>
      </c>
      <c r="D897">
        <v>16</v>
      </c>
      <c r="E897" t="str">
        <f>CONCATENATE(RAWC8[[#This Row],[Table Letter]],RAWC8[[#This Row],[Table '#]])</f>
        <v>DL4</v>
      </c>
      <c r="F897" t="str">
        <f>IF(ISEVEN(ROW(RAWC8[[#This Row],[Barcodes]])),C897,"")</f>
        <v/>
      </c>
      <c r="G897" t="str">
        <f t="shared" si="13"/>
        <v/>
      </c>
      <c r="H897" t="str">
        <f>LEFT(RAWC8[[#This Row],[Maternal Pheno Tag]],7)</f>
        <v/>
      </c>
    </row>
    <row r="898" spans="1:8" x14ac:dyDescent="0.25">
      <c r="A898">
        <v>4</v>
      </c>
      <c r="B898" t="s">
        <v>556</v>
      </c>
      <c r="D898">
        <v>17</v>
      </c>
      <c r="E898" t="str">
        <f>CONCATENATE(RAWC8[[#This Row],[Table Letter]],RAWC8[[#This Row],[Table '#]])</f>
        <v>DL4</v>
      </c>
      <c r="F898">
        <f>IF(ISEVEN(ROW(RAWC8[[#This Row],[Barcodes]])),C898,"")</f>
        <v>0</v>
      </c>
      <c r="G898">
        <f t="shared" ref="G898:G961" si="14">IF(ISODD(ROW(C899)),C899,"")</f>
        <v>0</v>
      </c>
      <c r="H898" t="str">
        <f>LEFT(RAWC8[[#This Row],[Maternal Pheno Tag]],7)</f>
        <v>0</v>
      </c>
    </row>
    <row r="899" spans="1:8" x14ac:dyDescent="0.25">
      <c r="A899">
        <v>4</v>
      </c>
      <c r="B899" t="s">
        <v>556</v>
      </c>
      <c r="D899">
        <v>17</v>
      </c>
      <c r="E899" t="str">
        <f>CONCATENATE(RAWC8[[#This Row],[Table Letter]],RAWC8[[#This Row],[Table '#]])</f>
        <v>DL4</v>
      </c>
      <c r="F899" t="str">
        <f>IF(ISEVEN(ROW(RAWC8[[#This Row],[Barcodes]])),C899,"")</f>
        <v/>
      </c>
      <c r="G899" t="str">
        <f t="shared" si="14"/>
        <v/>
      </c>
      <c r="H899" t="str">
        <f>LEFT(RAWC8[[#This Row],[Maternal Pheno Tag]],7)</f>
        <v/>
      </c>
    </row>
    <row r="900" spans="1:8" x14ac:dyDescent="0.25">
      <c r="A900">
        <v>4</v>
      </c>
      <c r="B900" t="s">
        <v>556</v>
      </c>
      <c r="D900">
        <v>18</v>
      </c>
      <c r="E900" t="str">
        <f>CONCATENATE(RAWC8[[#This Row],[Table Letter]],RAWC8[[#This Row],[Table '#]])</f>
        <v>DL4</v>
      </c>
      <c r="F900">
        <f>IF(ISEVEN(ROW(RAWC8[[#This Row],[Barcodes]])),C900,"")</f>
        <v>0</v>
      </c>
      <c r="G900">
        <f t="shared" si="14"/>
        <v>0</v>
      </c>
      <c r="H900" t="str">
        <f>LEFT(RAWC8[[#This Row],[Maternal Pheno Tag]],7)</f>
        <v>0</v>
      </c>
    </row>
    <row r="901" spans="1:8" x14ac:dyDescent="0.25">
      <c r="A901">
        <v>4</v>
      </c>
      <c r="B901" t="s">
        <v>556</v>
      </c>
      <c r="D901">
        <v>18</v>
      </c>
      <c r="E901" t="str">
        <f>CONCATENATE(RAWC8[[#This Row],[Table Letter]],RAWC8[[#This Row],[Table '#]])</f>
        <v>DL4</v>
      </c>
      <c r="F901" t="str">
        <f>IF(ISEVEN(ROW(RAWC8[[#This Row],[Barcodes]])),C901,"")</f>
        <v/>
      </c>
      <c r="G901" t="str">
        <f t="shared" si="14"/>
        <v/>
      </c>
      <c r="H901" t="str">
        <f>LEFT(RAWC8[[#This Row],[Maternal Pheno Tag]],7)</f>
        <v/>
      </c>
    </row>
    <row r="902" spans="1:8" x14ac:dyDescent="0.25">
      <c r="A902">
        <v>4</v>
      </c>
      <c r="B902" t="s">
        <v>556</v>
      </c>
      <c r="D902">
        <v>19</v>
      </c>
      <c r="E902" t="str">
        <f>CONCATENATE(RAWC8[[#This Row],[Table Letter]],RAWC8[[#This Row],[Table '#]])</f>
        <v>DL4</v>
      </c>
      <c r="F902">
        <f>IF(ISEVEN(ROW(RAWC8[[#This Row],[Barcodes]])),C902,"")</f>
        <v>0</v>
      </c>
      <c r="G902">
        <f t="shared" si="14"/>
        <v>0</v>
      </c>
      <c r="H902" t="str">
        <f>LEFT(RAWC8[[#This Row],[Maternal Pheno Tag]],7)</f>
        <v>0</v>
      </c>
    </row>
    <row r="903" spans="1:8" x14ac:dyDescent="0.25">
      <c r="A903">
        <v>4</v>
      </c>
      <c r="B903" t="s">
        <v>556</v>
      </c>
      <c r="D903">
        <v>19</v>
      </c>
      <c r="E903" t="str">
        <f>CONCATENATE(RAWC8[[#This Row],[Table Letter]],RAWC8[[#This Row],[Table '#]])</f>
        <v>DL4</v>
      </c>
      <c r="F903" t="str">
        <f>IF(ISEVEN(ROW(RAWC8[[#This Row],[Barcodes]])),C903,"")</f>
        <v/>
      </c>
      <c r="G903" t="str">
        <f t="shared" si="14"/>
        <v/>
      </c>
      <c r="H903" t="str">
        <f>LEFT(RAWC8[[#This Row],[Maternal Pheno Tag]],7)</f>
        <v/>
      </c>
    </row>
    <row r="904" spans="1:8" x14ac:dyDescent="0.25">
      <c r="A904">
        <v>4</v>
      </c>
      <c r="B904" t="s">
        <v>556</v>
      </c>
      <c r="D904">
        <v>20</v>
      </c>
      <c r="E904" t="str">
        <f>CONCATENATE(RAWC8[[#This Row],[Table Letter]],RAWC8[[#This Row],[Table '#]])</f>
        <v>DL4</v>
      </c>
      <c r="F904">
        <f>IF(ISEVEN(ROW(RAWC8[[#This Row],[Barcodes]])),C904,"")</f>
        <v>0</v>
      </c>
      <c r="G904">
        <f t="shared" si="14"/>
        <v>0</v>
      </c>
      <c r="H904" t="str">
        <f>LEFT(RAWC8[[#This Row],[Maternal Pheno Tag]],7)</f>
        <v>0</v>
      </c>
    </row>
    <row r="905" spans="1:8" x14ac:dyDescent="0.25">
      <c r="A905">
        <v>4</v>
      </c>
      <c r="B905" t="s">
        <v>556</v>
      </c>
      <c r="D905">
        <v>20</v>
      </c>
      <c r="E905" t="str">
        <f>CONCATENATE(RAWC8[[#This Row],[Table Letter]],RAWC8[[#This Row],[Table '#]])</f>
        <v>DL4</v>
      </c>
      <c r="F905" t="str">
        <f>IF(ISEVEN(ROW(RAWC8[[#This Row],[Barcodes]])),C905,"")</f>
        <v/>
      </c>
      <c r="G905" t="str">
        <f t="shared" si="14"/>
        <v/>
      </c>
      <c r="H905" t="str">
        <f>LEFT(RAWC8[[#This Row],[Maternal Pheno Tag]],7)</f>
        <v/>
      </c>
    </row>
    <row r="906" spans="1:8" x14ac:dyDescent="0.25">
      <c r="A906">
        <v>4</v>
      </c>
      <c r="B906" t="s">
        <v>556</v>
      </c>
      <c r="D906">
        <v>21</v>
      </c>
      <c r="E906" t="str">
        <f>CONCATENATE(RAWC8[[#This Row],[Table Letter]],RAWC8[[#This Row],[Table '#]])</f>
        <v>DL4</v>
      </c>
      <c r="F906">
        <f>IF(ISEVEN(ROW(RAWC8[[#This Row],[Barcodes]])),C906,"")</f>
        <v>0</v>
      </c>
      <c r="G906">
        <f t="shared" si="14"/>
        <v>0</v>
      </c>
      <c r="H906" t="str">
        <f>LEFT(RAWC8[[#This Row],[Maternal Pheno Tag]],7)</f>
        <v>0</v>
      </c>
    </row>
    <row r="907" spans="1:8" x14ac:dyDescent="0.25">
      <c r="A907">
        <v>4</v>
      </c>
      <c r="B907" t="s">
        <v>556</v>
      </c>
      <c r="D907">
        <v>21</v>
      </c>
      <c r="E907" t="str">
        <f>CONCATENATE(RAWC8[[#This Row],[Table Letter]],RAWC8[[#This Row],[Table '#]])</f>
        <v>DL4</v>
      </c>
      <c r="F907" t="str">
        <f>IF(ISEVEN(ROW(RAWC8[[#This Row],[Barcodes]])),C907,"")</f>
        <v/>
      </c>
      <c r="G907" t="str">
        <f t="shared" si="14"/>
        <v/>
      </c>
      <c r="H907" t="str">
        <f>LEFT(RAWC8[[#This Row],[Maternal Pheno Tag]],7)</f>
        <v/>
      </c>
    </row>
    <row r="908" spans="1:8" x14ac:dyDescent="0.25">
      <c r="A908">
        <v>4</v>
      </c>
      <c r="B908" t="s">
        <v>556</v>
      </c>
      <c r="D908">
        <v>22</v>
      </c>
      <c r="E908" t="str">
        <f>CONCATENATE(RAWC8[[#This Row],[Table Letter]],RAWC8[[#This Row],[Table '#]])</f>
        <v>DL4</v>
      </c>
      <c r="F908">
        <f>IF(ISEVEN(ROW(RAWC8[[#This Row],[Barcodes]])),C908,"")</f>
        <v>0</v>
      </c>
      <c r="G908">
        <f t="shared" si="14"/>
        <v>0</v>
      </c>
      <c r="H908" t="str">
        <f>LEFT(RAWC8[[#This Row],[Maternal Pheno Tag]],7)</f>
        <v>0</v>
      </c>
    </row>
    <row r="909" spans="1:8" x14ac:dyDescent="0.25">
      <c r="A909">
        <v>4</v>
      </c>
      <c r="B909" t="s">
        <v>556</v>
      </c>
      <c r="D909">
        <v>22</v>
      </c>
      <c r="E909" t="str">
        <f>CONCATENATE(RAWC8[[#This Row],[Table Letter]],RAWC8[[#This Row],[Table '#]])</f>
        <v>DL4</v>
      </c>
      <c r="F909" t="str">
        <f>IF(ISEVEN(ROW(RAWC8[[#This Row],[Barcodes]])),C909,"")</f>
        <v/>
      </c>
      <c r="G909" t="str">
        <f t="shared" si="14"/>
        <v/>
      </c>
      <c r="H909" t="str">
        <f>LEFT(RAWC8[[#This Row],[Maternal Pheno Tag]],7)</f>
        <v/>
      </c>
    </row>
    <row r="910" spans="1:8" x14ac:dyDescent="0.25">
      <c r="A910">
        <v>4</v>
      </c>
      <c r="B910" t="s">
        <v>556</v>
      </c>
      <c r="D910">
        <v>23</v>
      </c>
      <c r="E910" t="str">
        <f>CONCATENATE(RAWC8[[#This Row],[Table Letter]],RAWC8[[#This Row],[Table '#]])</f>
        <v>DL4</v>
      </c>
      <c r="F910">
        <f>IF(ISEVEN(ROW(RAWC8[[#This Row],[Barcodes]])),C910,"")</f>
        <v>0</v>
      </c>
      <c r="G910">
        <f t="shared" si="14"/>
        <v>0</v>
      </c>
      <c r="H910" t="str">
        <f>LEFT(RAWC8[[#This Row],[Maternal Pheno Tag]],7)</f>
        <v>0</v>
      </c>
    </row>
    <row r="911" spans="1:8" x14ac:dyDescent="0.25">
      <c r="A911">
        <v>4</v>
      </c>
      <c r="B911" t="s">
        <v>556</v>
      </c>
      <c r="D911">
        <v>23</v>
      </c>
      <c r="E911" t="str">
        <f>CONCATENATE(RAWC8[[#This Row],[Table Letter]],RAWC8[[#This Row],[Table '#]])</f>
        <v>DL4</v>
      </c>
      <c r="F911" t="str">
        <f>IF(ISEVEN(ROW(RAWC8[[#This Row],[Barcodes]])),C911,"")</f>
        <v/>
      </c>
      <c r="G911" t="str">
        <f t="shared" si="14"/>
        <v/>
      </c>
      <c r="H911" t="str">
        <f>LEFT(RAWC8[[#This Row],[Maternal Pheno Tag]],7)</f>
        <v/>
      </c>
    </row>
    <row r="912" spans="1:8" x14ac:dyDescent="0.25">
      <c r="A912">
        <v>4</v>
      </c>
      <c r="B912" t="s">
        <v>556</v>
      </c>
      <c r="D912">
        <v>24</v>
      </c>
      <c r="E912" t="str">
        <f>CONCATENATE(RAWC8[[#This Row],[Table Letter]],RAWC8[[#This Row],[Table '#]])</f>
        <v>DL4</v>
      </c>
      <c r="F912">
        <f>IF(ISEVEN(ROW(RAWC8[[#This Row],[Barcodes]])),C912,"")</f>
        <v>0</v>
      </c>
      <c r="G912">
        <f t="shared" si="14"/>
        <v>0</v>
      </c>
      <c r="H912" t="str">
        <f>LEFT(RAWC8[[#This Row],[Maternal Pheno Tag]],7)</f>
        <v>0</v>
      </c>
    </row>
    <row r="913" spans="1:8" x14ac:dyDescent="0.25">
      <c r="A913">
        <v>4</v>
      </c>
      <c r="B913" t="s">
        <v>556</v>
      </c>
      <c r="D913">
        <v>24</v>
      </c>
      <c r="E913" t="str">
        <f>CONCATENATE(RAWC8[[#This Row],[Table Letter]],RAWC8[[#This Row],[Table '#]])</f>
        <v>DL4</v>
      </c>
      <c r="F913" t="str">
        <f>IF(ISEVEN(ROW(RAWC8[[#This Row],[Barcodes]])),C913,"")</f>
        <v/>
      </c>
      <c r="G913" t="str">
        <f t="shared" si="14"/>
        <v/>
      </c>
      <c r="H913" t="str">
        <f>LEFT(RAWC8[[#This Row],[Maternal Pheno Tag]],7)</f>
        <v/>
      </c>
    </row>
    <row r="914" spans="1:8" x14ac:dyDescent="0.25">
      <c r="A914">
        <v>5</v>
      </c>
      <c r="B914" t="s">
        <v>556</v>
      </c>
      <c r="D914">
        <v>1</v>
      </c>
      <c r="E914" t="str">
        <f>CONCATENATE(RAWC8[[#This Row],[Table Letter]],RAWC8[[#This Row],[Table '#]])</f>
        <v>DL5</v>
      </c>
      <c r="F914">
        <f>IF(ISEVEN(ROW(RAWC8[[#This Row],[Barcodes]])),C914,"")</f>
        <v>0</v>
      </c>
      <c r="G914">
        <f t="shared" si="14"/>
        <v>0</v>
      </c>
      <c r="H914" t="str">
        <f>LEFT(RAWC8[[#This Row],[Maternal Pheno Tag]],7)</f>
        <v>0</v>
      </c>
    </row>
    <row r="915" spans="1:8" x14ac:dyDescent="0.25">
      <c r="A915">
        <v>5</v>
      </c>
      <c r="B915" t="s">
        <v>556</v>
      </c>
      <c r="D915">
        <v>1</v>
      </c>
      <c r="E915" t="str">
        <f>CONCATENATE(RAWC8[[#This Row],[Table Letter]],RAWC8[[#This Row],[Table '#]])</f>
        <v>DL5</v>
      </c>
      <c r="F915" t="str">
        <f>IF(ISEVEN(ROW(RAWC8[[#This Row],[Barcodes]])),C915,"")</f>
        <v/>
      </c>
      <c r="G915" t="str">
        <f t="shared" si="14"/>
        <v/>
      </c>
      <c r="H915" t="str">
        <f>LEFT(RAWC8[[#This Row],[Maternal Pheno Tag]],7)</f>
        <v/>
      </c>
    </row>
    <row r="916" spans="1:8" x14ac:dyDescent="0.25">
      <c r="A916">
        <v>5</v>
      </c>
      <c r="B916" t="s">
        <v>556</v>
      </c>
      <c r="D916">
        <v>2</v>
      </c>
      <c r="E916" t="str">
        <f>CONCATENATE(RAWC8[[#This Row],[Table Letter]],RAWC8[[#This Row],[Table '#]])</f>
        <v>DL5</v>
      </c>
      <c r="F916">
        <f>IF(ISEVEN(ROW(RAWC8[[#This Row],[Barcodes]])),C916,"")</f>
        <v>0</v>
      </c>
      <c r="G916">
        <f t="shared" si="14"/>
        <v>0</v>
      </c>
      <c r="H916" t="str">
        <f>LEFT(RAWC8[[#This Row],[Maternal Pheno Tag]],7)</f>
        <v>0</v>
      </c>
    </row>
    <row r="917" spans="1:8" x14ac:dyDescent="0.25">
      <c r="A917">
        <v>5</v>
      </c>
      <c r="B917" t="s">
        <v>556</v>
      </c>
      <c r="D917">
        <v>2</v>
      </c>
      <c r="E917" t="str">
        <f>CONCATENATE(RAWC8[[#This Row],[Table Letter]],RAWC8[[#This Row],[Table '#]])</f>
        <v>DL5</v>
      </c>
      <c r="F917" t="str">
        <f>IF(ISEVEN(ROW(RAWC8[[#This Row],[Barcodes]])),C917,"")</f>
        <v/>
      </c>
      <c r="G917" t="str">
        <f t="shared" si="14"/>
        <v/>
      </c>
      <c r="H917" t="str">
        <f>LEFT(RAWC8[[#This Row],[Maternal Pheno Tag]],7)</f>
        <v/>
      </c>
    </row>
    <row r="918" spans="1:8" x14ac:dyDescent="0.25">
      <c r="A918">
        <v>5</v>
      </c>
      <c r="B918" t="s">
        <v>556</v>
      </c>
      <c r="D918">
        <v>3</v>
      </c>
      <c r="E918" t="str">
        <f>CONCATENATE(RAWC8[[#This Row],[Table Letter]],RAWC8[[#This Row],[Table '#]])</f>
        <v>DL5</v>
      </c>
      <c r="F918">
        <f>IF(ISEVEN(ROW(RAWC8[[#This Row],[Barcodes]])),C918,"")</f>
        <v>0</v>
      </c>
      <c r="G918">
        <f t="shared" si="14"/>
        <v>0</v>
      </c>
      <c r="H918" t="str">
        <f>LEFT(RAWC8[[#This Row],[Maternal Pheno Tag]],7)</f>
        <v>0</v>
      </c>
    </row>
    <row r="919" spans="1:8" x14ac:dyDescent="0.25">
      <c r="A919">
        <v>5</v>
      </c>
      <c r="B919" t="s">
        <v>556</v>
      </c>
      <c r="D919">
        <v>3</v>
      </c>
      <c r="E919" t="str">
        <f>CONCATENATE(RAWC8[[#This Row],[Table Letter]],RAWC8[[#This Row],[Table '#]])</f>
        <v>DL5</v>
      </c>
      <c r="F919" t="str">
        <f>IF(ISEVEN(ROW(RAWC8[[#This Row],[Barcodes]])),C919,"")</f>
        <v/>
      </c>
      <c r="G919" t="str">
        <f t="shared" si="14"/>
        <v/>
      </c>
      <c r="H919" t="str">
        <f>LEFT(RAWC8[[#This Row],[Maternal Pheno Tag]],7)</f>
        <v/>
      </c>
    </row>
    <row r="920" spans="1:8" x14ac:dyDescent="0.25">
      <c r="A920">
        <v>5</v>
      </c>
      <c r="B920" t="s">
        <v>556</v>
      </c>
      <c r="D920">
        <v>4</v>
      </c>
      <c r="E920" t="str">
        <f>CONCATENATE(RAWC8[[#This Row],[Table Letter]],RAWC8[[#This Row],[Table '#]])</f>
        <v>DL5</v>
      </c>
      <c r="F920">
        <f>IF(ISEVEN(ROW(RAWC8[[#This Row],[Barcodes]])),C920,"")</f>
        <v>0</v>
      </c>
      <c r="G920">
        <f t="shared" si="14"/>
        <v>0</v>
      </c>
      <c r="H920" t="str">
        <f>LEFT(RAWC8[[#This Row],[Maternal Pheno Tag]],7)</f>
        <v>0</v>
      </c>
    </row>
    <row r="921" spans="1:8" x14ac:dyDescent="0.25">
      <c r="A921">
        <v>5</v>
      </c>
      <c r="B921" t="s">
        <v>556</v>
      </c>
      <c r="D921">
        <v>4</v>
      </c>
      <c r="E921" t="str">
        <f>CONCATENATE(RAWC8[[#This Row],[Table Letter]],RAWC8[[#This Row],[Table '#]])</f>
        <v>DL5</v>
      </c>
      <c r="F921" t="str">
        <f>IF(ISEVEN(ROW(RAWC8[[#This Row],[Barcodes]])),C921,"")</f>
        <v/>
      </c>
      <c r="G921" t="str">
        <f t="shared" si="14"/>
        <v/>
      </c>
      <c r="H921" t="str">
        <f>LEFT(RAWC8[[#This Row],[Maternal Pheno Tag]],7)</f>
        <v/>
      </c>
    </row>
    <row r="922" spans="1:8" x14ac:dyDescent="0.25">
      <c r="A922">
        <v>5</v>
      </c>
      <c r="B922" t="s">
        <v>556</v>
      </c>
      <c r="D922">
        <v>5</v>
      </c>
      <c r="E922" t="str">
        <f>CONCATENATE(RAWC8[[#This Row],[Table Letter]],RAWC8[[#This Row],[Table '#]])</f>
        <v>DL5</v>
      </c>
      <c r="F922">
        <f>IF(ISEVEN(ROW(RAWC8[[#This Row],[Barcodes]])),C922,"")</f>
        <v>0</v>
      </c>
      <c r="G922">
        <f t="shared" si="14"/>
        <v>0</v>
      </c>
      <c r="H922" t="str">
        <f>LEFT(RAWC8[[#This Row],[Maternal Pheno Tag]],7)</f>
        <v>0</v>
      </c>
    </row>
    <row r="923" spans="1:8" x14ac:dyDescent="0.25">
      <c r="A923">
        <v>5</v>
      </c>
      <c r="B923" t="s">
        <v>556</v>
      </c>
      <c r="D923">
        <v>5</v>
      </c>
      <c r="E923" t="str">
        <f>CONCATENATE(RAWC8[[#This Row],[Table Letter]],RAWC8[[#This Row],[Table '#]])</f>
        <v>DL5</v>
      </c>
      <c r="F923" t="str">
        <f>IF(ISEVEN(ROW(RAWC8[[#This Row],[Barcodes]])),C923,"")</f>
        <v/>
      </c>
      <c r="G923" t="str">
        <f t="shared" si="14"/>
        <v/>
      </c>
      <c r="H923" t="str">
        <f>LEFT(RAWC8[[#This Row],[Maternal Pheno Tag]],7)</f>
        <v/>
      </c>
    </row>
    <row r="924" spans="1:8" x14ac:dyDescent="0.25">
      <c r="A924">
        <v>5</v>
      </c>
      <c r="B924" t="s">
        <v>556</v>
      </c>
      <c r="D924">
        <v>6</v>
      </c>
      <c r="E924" t="str">
        <f>CONCATENATE(RAWC8[[#This Row],[Table Letter]],RAWC8[[#This Row],[Table '#]])</f>
        <v>DL5</v>
      </c>
      <c r="F924">
        <f>IF(ISEVEN(ROW(RAWC8[[#This Row],[Barcodes]])),C924,"")</f>
        <v>0</v>
      </c>
      <c r="G924">
        <f t="shared" si="14"/>
        <v>0</v>
      </c>
      <c r="H924" t="str">
        <f>LEFT(RAWC8[[#This Row],[Maternal Pheno Tag]],7)</f>
        <v>0</v>
      </c>
    </row>
    <row r="925" spans="1:8" x14ac:dyDescent="0.25">
      <c r="A925">
        <v>5</v>
      </c>
      <c r="B925" t="s">
        <v>556</v>
      </c>
      <c r="D925">
        <v>6</v>
      </c>
      <c r="E925" t="str">
        <f>CONCATENATE(RAWC8[[#This Row],[Table Letter]],RAWC8[[#This Row],[Table '#]])</f>
        <v>DL5</v>
      </c>
      <c r="F925" t="str">
        <f>IF(ISEVEN(ROW(RAWC8[[#This Row],[Barcodes]])),C925,"")</f>
        <v/>
      </c>
      <c r="G925" t="str">
        <f t="shared" si="14"/>
        <v/>
      </c>
      <c r="H925" t="str">
        <f>LEFT(RAWC8[[#This Row],[Maternal Pheno Tag]],7)</f>
        <v/>
      </c>
    </row>
    <row r="926" spans="1:8" x14ac:dyDescent="0.25">
      <c r="A926">
        <v>5</v>
      </c>
      <c r="B926" t="s">
        <v>556</v>
      </c>
      <c r="D926">
        <v>7</v>
      </c>
      <c r="E926" t="str">
        <f>CONCATENATE(RAWC8[[#This Row],[Table Letter]],RAWC8[[#This Row],[Table '#]])</f>
        <v>DL5</v>
      </c>
      <c r="F926">
        <f>IF(ISEVEN(ROW(RAWC8[[#This Row],[Barcodes]])),C926,"")</f>
        <v>0</v>
      </c>
      <c r="G926">
        <f t="shared" si="14"/>
        <v>0</v>
      </c>
      <c r="H926" t="str">
        <f>LEFT(RAWC8[[#This Row],[Maternal Pheno Tag]],7)</f>
        <v>0</v>
      </c>
    </row>
    <row r="927" spans="1:8" x14ac:dyDescent="0.25">
      <c r="A927">
        <v>5</v>
      </c>
      <c r="B927" t="s">
        <v>556</v>
      </c>
      <c r="D927">
        <v>7</v>
      </c>
      <c r="E927" t="str">
        <f>CONCATENATE(RAWC8[[#This Row],[Table Letter]],RAWC8[[#This Row],[Table '#]])</f>
        <v>DL5</v>
      </c>
      <c r="F927" t="str">
        <f>IF(ISEVEN(ROW(RAWC8[[#This Row],[Barcodes]])),C927,"")</f>
        <v/>
      </c>
      <c r="G927" t="str">
        <f t="shared" si="14"/>
        <v/>
      </c>
      <c r="H927" t="str">
        <f>LEFT(RAWC8[[#This Row],[Maternal Pheno Tag]],7)</f>
        <v/>
      </c>
    </row>
    <row r="928" spans="1:8" x14ac:dyDescent="0.25">
      <c r="A928">
        <v>5</v>
      </c>
      <c r="B928" t="s">
        <v>556</v>
      </c>
      <c r="D928">
        <v>8</v>
      </c>
      <c r="E928" t="str">
        <f>CONCATENATE(RAWC8[[#This Row],[Table Letter]],RAWC8[[#This Row],[Table '#]])</f>
        <v>DL5</v>
      </c>
      <c r="F928">
        <f>IF(ISEVEN(ROW(RAWC8[[#This Row],[Barcodes]])),C928,"")</f>
        <v>0</v>
      </c>
      <c r="G928">
        <f t="shared" si="14"/>
        <v>0</v>
      </c>
      <c r="H928" t="str">
        <f>LEFT(RAWC8[[#This Row],[Maternal Pheno Tag]],7)</f>
        <v>0</v>
      </c>
    </row>
    <row r="929" spans="1:8" x14ac:dyDescent="0.25">
      <c r="A929">
        <v>5</v>
      </c>
      <c r="B929" t="s">
        <v>556</v>
      </c>
      <c r="D929">
        <v>8</v>
      </c>
      <c r="E929" t="str">
        <f>CONCATENATE(RAWC8[[#This Row],[Table Letter]],RAWC8[[#This Row],[Table '#]])</f>
        <v>DL5</v>
      </c>
      <c r="F929" t="str">
        <f>IF(ISEVEN(ROW(RAWC8[[#This Row],[Barcodes]])),C929,"")</f>
        <v/>
      </c>
      <c r="G929" t="str">
        <f t="shared" si="14"/>
        <v/>
      </c>
      <c r="H929" t="str">
        <f>LEFT(RAWC8[[#This Row],[Maternal Pheno Tag]],7)</f>
        <v/>
      </c>
    </row>
    <row r="930" spans="1:8" x14ac:dyDescent="0.25">
      <c r="A930">
        <v>5</v>
      </c>
      <c r="B930" t="s">
        <v>556</v>
      </c>
      <c r="D930">
        <v>9</v>
      </c>
      <c r="E930" t="str">
        <f>CONCATENATE(RAWC8[[#This Row],[Table Letter]],RAWC8[[#This Row],[Table '#]])</f>
        <v>DL5</v>
      </c>
      <c r="F930">
        <f>IF(ISEVEN(ROW(RAWC8[[#This Row],[Barcodes]])),C930,"")</f>
        <v>0</v>
      </c>
      <c r="G930">
        <f t="shared" si="14"/>
        <v>0</v>
      </c>
      <c r="H930" t="str">
        <f>LEFT(RAWC8[[#This Row],[Maternal Pheno Tag]],7)</f>
        <v>0</v>
      </c>
    </row>
    <row r="931" spans="1:8" x14ac:dyDescent="0.25">
      <c r="A931">
        <v>5</v>
      </c>
      <c r="B931" t="s">
        <v>556</v>
      </c>
      <c r="D931">
        <v>9</v>
      </c>
      <c r="E931" t="str">
        <f>CONCATENATE(RAWC8[[#This Row],[Table Letter]],RAWC8[[#This Row],[Table '#]])</f>
        <v>DL5</v>
      </c>
      <c r="F931" t="str">
        <f>IF(ISEVEN(ROW(RAWC8[[#This Row],[Barcodes]])),C931,"")</f>
        <v/>
      </c>
      <c r="G931" t="str">
        <f t="shared" si="14"/>
        <v/>
      </c>
      <c r="H931" t="str">
        <f>LEFT(RAWC8[[#This Row],[Maternal Pheno Tag]],7)</f>
        <v/>
      </c>
    </row>
    <row r="932" spans="1:8" x14ac:dyDescent="0.25">
      <c r="A932">
        <v>5</v>
      </c>
      <c r="B932" t="s">
        <v>556</v>
      </c>
      <c r="D932">
        <v>10</v>
      </c>
      <c r="E932" t="str">
        <f>CONCATENATE(RAWC8[[#This Row],[Table Letter]],RAWC8[[#This Row],[Table '#]])</f>
        <v>DL5</v>
      </c>
      <c r="F932">
        <f>IF(ISEVEN(ROW(RAWC8[[#This Row],[Barcodes]])),C932,"")</f>
        <v>0</v>
      </c>
      <c r="G932">
        <f t="shared" si="14"/>
        <v>0</v>
      </c>
      <c r="H932" t="str">
        <f>LEFT(RAWC8[[#This Row],[Maternal Pheno Tag]],7)</f>
        <v>0</v>
      </c>
    </row>
    <row r="933" spans="1:8" x14ac:dyDescent="0.25">
      <c r="A933">
        <v>5</v>
      </c>
      <c r="B933" t="s">
        <v>556</v>
      </c>
      <c r="D933">
        <v>10</v>
      </c>
      <c r="E933" t="str">
        <f>CONCATENATE(RAWC8[[#This Row],[Table Letter]],RAWC8[[#This Row],[Table '#]])</f>
        <v>DL5</v>
      </c>
      <c r="F933" t="str">
        <f>IF(ISEVEN(ROW(RAWC8[[#This Row],[Barcodes]])),C933,"")</f>
        <v/>
      </c>
      <c r="G933" t="str">
        <f t="shared" si="14"/>
        <v/>
      </c>
      <c r="H933" t="str">
        <f>LEFT(RAWC8[[#This Row],[Maternal Pheno Tag]],7)</f>
        <v/>
      </c>
    </row>
    <row r="934" spans="1:8" x14ac:dyDescent="0.25">
      <c r="A934">
        <v>5</v>
      </c>
      <c r="B934" t="s">
        <v>556</v>
      </c>
      <c r="D934">
        <v>11</v>
      </c>
      <c r="E934" t="str">
        <f>CONCATENATE(RAWC8[[#This Row],[Table Letter]],RAWC8[[#This Row],[Table '#]])</f>
        <v>DL5</v>
      </c>
      <c r="F934">
        <f>IF(ISEVEN(ROW(RAWC8[[#This Row],[Barcodes]])),C934,"")</f>
        <v>0</v>
      </c>
      <c r="G934">
        <f t="shared" si="14"/>
        <v>0</v>
      </c>
      <c r="H934" t="str">
        <f>LEFT(RAWC8[[#This Row],[Maternal Pheno Tag]],7)</f>
        <v>0</v>
      </c>
    </row>
    <row r="935" spans="1:8" x14ac:dyDescent="0.25">
      <c r="A935">
        <v>5</v>
      </c>
      <c r="B935" t="s">
        <v>556</v>
      </c>
      <c r="D935">
        <v>11</v>
      </c>
      <c r="E935" t="str">
        <f>CONCATENATE(RAWC8[[#This Row],[Table Letter]],RAWC8[[#This Row],[Table '#]])</f>
        <v>DL5</v>
      </c>
      <c r="F935" t="str">
        <f>IF(ISEVEN(ROW(RAWC8[[#This Row],[Barcodes]])),C935,"")</f>
        <v/>
      </c>
      <c r="G935" t="str">
        <f t="shared" si="14"/>
        <v/>
      </c>
      <c r="H935" t="str">
        <f>LEFT(RAWC8[[#This Row],[Maternal Pheno Tag]],7)</f>
        <v/>
      </c>
    </row>
    <row r="936" spans="1:8" x14ac:dyDescent="0.25">
      <c r="A936">
        <v>5</v>
      </c>
      <c r="B936" t="s">
        <v>556</v>
      </c>
      <c r="D936">
        <v>12</v>
      </c>
      <c r="E936" t="str">
        <f>CONCATENATE(RAWC8[[#This Row],[Table Letter]],RAWC8[[#This Row],[Table '#]])</f>
        <v>DL5</v>
      </c>
      <c r="F936">
        <f>IF(ISEVEN(ROW(RAWC8[[#This Row],[Barcodes]])),C936,"")</f>
        <v>0</v>
      </c>
      <c r="G936">
        <f t="shared" si="14"/>
        <v>0</v>
      </c>
      <c r="H936" t="str">
        <f>LEFT(RAWC8[[#This Row],[Maternal Pheno Tag]],7)</f>
        <v>0</v>
      </c>
    </row>
    <row r="937" spans="1:8" x14ac:dyDescent="0.25">
      <c r="A937">
        <v>5</v>
      </c>
      <c r="B937" t="s">
        <v>556</v>
      </c>
      <c r="D937">
        <v>12</v>
      </c>
      <c r="E937" t="str">
        <f>CONCATENATE(RAWC8[[#This Row],[Table Letter]],RAWC8[[#This Row],[Table '#]])</f>
        <v>DL5</v>
      </c>
      <c r="F937" t="str">
        <f>IF(ISEVEN(ROW(RAWC8[[#This Row],[Barcodes]])),C937,"")</f>
        <v/>
      </c>
      <c r="G937" t="str">
        <f t="shared" si="14"/>
        <v/>
      </c>
      <c r="H937" t="str">
        <f>LEFT(RAWC8[[#This Row],[Maternal Pheno Tag]],7)</f>
        <v/>
      </c>
    </row>
    <row r="938" spans="1:8" x14ac:dyDescent="0.25">
      <c r="A938">
        <v>5</v>
      </c>
      <c r="B938" t="s">
        <v>556</v>
      </c>
      <c r="D938">
        <v>13</v>
      </c>
      <c r="E938" t="str">
        <f>CONCATENATE(RAWC8[[#This Row],[Table Letter]],RAWC8[[#This Row],[Table '#]])</f>
        <v>DL5</v>
      </c>
      <c r="F938">
        <f>IF(ISEVEN(ROW(RAWC8[[#This Row],[Barcodes]])),C938,"")</f>
        <v>0</v>
      </c>
      <c r="G938">
        <f t="shared" si="14"/>
        <v>0</v>
      </c>
      <c r="H938" t="str">
        <f>LEFT(RAWC8[[#This Row],[Maternal Pheno Tag]],7)</f>
        <v>0</v>
      </c>
    </row>
    <row r="939" spans="1:8" x14ac:dyDescent="0.25">
      <c r="A939">
        <v>5</v>
      </c>
      <c r="B939" t="s">
        <v>556</v>
      </c>
      <c r="D939">
        <v>13</v>
      </c>
      <c r="E939" t="str">
        <f>CONCATENATE(RAWC8[[#This Row],[Table Letter]],RAWC8[[#This Row],[Table '#]])</f>
        <v>DL5</v>
      </c>
      <c r="F939" t="str">
        <f>IF(ISEVEN(ROW(RAWC8[[#This Row],[Barcodes]])),C939,"")</f>
        <v/>
      </c>
      <c r="G939" t="str">
        <f t="shared" si="14"/>
        <v/>
      </c>
      <c r="H939" t="str">
        <f>LEFT(RAWC8[[#This Row],[Maternal Pheno Tag]],7)</f>
        <v/>
      </c>
    </row>
    <row r="940" spans="1:8" x14ac:dyDescent="0.25">
      <c r="A940">
        <v>5</v>
      </c>
      <c r="B940" t="s">
        <v>556</v>
      </c>
      <c r="D940">
        <v>14</v>
      </c>
      <c r="E940" t="str">
        <f>CONCATENATE(RAWC8[[#This Row],[Table Letter]],RAWC8[[#This Row],[Table '#]])</f>
        <v>DL5</v>
      </c>
      <c r="F940">
        <f>IF(ISEVEN(ROW(RAWC8[[#This Row],[Barcodes]])),C940,"")</f>
        <v>0</v>
      </c>
      <c r="G940">
        <f t="shared" si="14"/>
        <v>0</v>
      </c>
      <c r="H940" t="str">
        <f>LEFT(RAWC8[[#This Row],[Maternal Pheno Tag]],7)</f>
        <v>0</v>
      </c>
    </row>
    <row r="941" spans="1:8" x14ac:dyDescent="0.25">
      <c r="A941">
        <v>5</v>
      </c>
      <c r="B941" t="s">
        <v>556</v>
      </c>
      <c r="D941">
        <v>14</v>
      </c>
      <c r="E941" t="str">
        <f>CONCATENATE(RAWC8[[#This Row],[Table Letter]],RAWC8[[#This Row],[Table '#]])</f>
        <v>DL5</v>
      </c>
      <c r="F941" t="str">
        <f>IF(ISEVEN(ROW(RAWC8[[#This Row],[Barcodes]])),C941,"")</f>
        <v/>
      </c>
      <c r="G941" t="str">
        <f t="shared" si="14"/>
        <v/>
      </c>
      <c r="H941" t="str">
        <f>LEFT(RAWC8[[#This Row],[Maternal Pheno Tag]],7)</f>
        <v/>
      </c>
    </row>
    <row r="942" spans="1:8" x14ac:dyDescent="0.25">
      <c r="A942">
        <v>5</v>
      </c>
      <c r="B942" t="s">
        <v>556</v>
      </c>
      <c r="D942">
        <v>15</v>
      </c>
      <c r="E942" t="str">
        <f>CONCATENATE(RAWC8[[#This Row],[Table Letter]],RAWC8[[#This Row],[Table '#]])</f>
        <v>DL5</v>
      </c>
      <c r="F942">
        <f>IF(ISEVEN(ROW(RAWC8[[#This Row],[Barcodes]])),C942,"")</f>
        <v>0</v>
      </c>
      <c r="G942">
        <f t="shared" si="14"/>
        <v>0</v>
      </c>
      <c r="H942" t="str">
        <f>LEFT(RAWC8[[#This Row],[Maternal Pheno Tag]],7)</f>
        <v>0</v>
      </c>
    </row>
    <row r="943" spans="1:8" x14ac:dyDescent="0.25">
      <c r="A943">
        <v>5</v>
      </c>
      <c r="B943" t="s">
        <v>556</v>
      </c>
      <c r="D943">
        <v>15</v>
      </c>
      <c r="E943" t="str">
        <f>CONCATENATE(RAWC8[[#This Row],[Table Letter]],RAWC8[[#This Row],[Table '#]])</f>
        <v>DL5</v>
      </c>
      <c r="F943" t="str">
        <f>IF(ISEVEN(ROW(RAWC8[[#This Row],[Barcodes]])),C943,"")</f>
        <v/>
      </c>
      <c r="G943" t="str">
        <f t="shared" si="14"/>
        <v/>
      </c>
      <c r="H943" t="str">
        <f>LEFT(RAWC8[[#This Row],[Maternal Pheno Tag]],7)</f>
        <v/>
      </c>
    </row>
    <row r="944" spans="1:8" x14ac:dyDescent="0.25">
      <c r="A944">
        <v>5</v>
      </c>
      <c r="B944" t="s">
        <v>556</v>
      </c>
      <c r="D944">
        <v>16</v>
      </c>
      <c r="E944" t="str">
        <f>CONCATENATE(RAWC8[[#This Row],[Table Letter]],RAWC8[[#This Row],[Table '#]])</f>
        <v>DL5</v>
      </c>
      <c r="F944">
        <f>IF(ISEVEN(ROW(RAWC8[[#This Row],[Barcodes]])),C944,"")</f>
        <v>0</v>
      </c>
      <c r="G944">
        <f t="shared" si="14"/>
        <v>0</v>
      </c>
      <c r="H944" t="str">
        <f>LEFT(RAWC8[[#This Row],[Maternal Pheno Tag]],7)</f>
        <v>0</v>
      </c>
    </row>
    <row r="945" spans="1:8" x14ac:dyDescent="0.25">
      <c r="A945">
        <v>5</v>
      </c>
      <c r="B945" t="s">
        <v>556</v>
      </c>
      <c r="D945">
        <v>16</v>
      </c>
      <c r="E945" t="str">
        <f>CONCATENATE(RAWC8[[#This Row],[Table Letter]],RAWC8[[#This Row],[Table '#]])</f>
        <v>DL5</v>
      </c>
      <c r="F945" t="str">
        <f>IF(ISEVEN(ROW(RAWC8[[#This Row],[Barcodes]])),C945,"")</f>
        <v/>
      </c>
      <c r="G945" t="str">
        <f t="shared" si="14"/>
        <v/>
      </c>
      <c r="H945" t="str">
        <f>LEFT(RAWC8[[#This Row],[Maternal Pheno Tag]],7)</f>
        <v/>
      </c>
    </row>
    <row r="946" spans="1:8" x14ac:dyDescent="0.25">
      <c r="A946">
        <v>5</v>
      </c>
      <c r="B946" t="s">
        <v>556</v>
      </c>
      <c r="D946">
        <v>17</v>
      </c>
      <c r="E946" t="str">
        <f>CONCATENATE(RAWC8[[#This Row],[Table Letter]],RAWC8[[#This Row],[Table '#]])</f>
        <v>DL5</v>
      </c>
      <c r="F946">
        <f>IF(ISEVEN(ROW(RAWC8[[#This Row],[Barcodes]])),C946,"")</f>
        <v>0</v>
      </c>
      <c r="G946">
        <f t="shared" si="14"/>
        <v>0</v>
      </c>
      <c r="H946" t="str">
        <f>LEFT(RAWC8[[#This Row],[Maternal Pheno Tag]],7)</f>
        <v>0</v>
      </c>
    </row>
    <row r="947" spans="1:8" x14ac:dyDescent="0.25">
      <c r="A947">
        <v>5</v>
      </c>
      <c r="B947" t="s">
        <v>556</v>
      </c>
      <c r="D947">
        <v>17</v>
      </c>
      <c r="E947" t="str">
        <f>CONCATENATE(RAWC8[[#This Row],[Table Letter]],RAWC8[[#This Row],[Table '#]])</f>
        <v>DL5</v>
      </c>
      <c r="F947" t="str">
        <f>IF(ISEVEN(ROW(RAWC8[[#This Row],[Barcodes]])),C947,"")</f>
        <v/>
      </c>
      <c r="G947" t="str">
        <f t="shared" si="14"/>
        <v/>
      </c>
      <c r="H947" t="str">
        <f>LEFT(RAWC8[[#This Row],[Maternal Pheno Tag]],7)</f>
        <v/>
      </c>
    </row>
    <row r="948" spans="1:8" x14ac:dyDescent="0.25">
      <c r="A948">
        <v>5</v>
      </c>
      <c r="B948" t="s">
        <v>556</v>
      </c>
      <c r="D948">
        <v>18</v>
      </c>
      <c r="E948" t="str">
        <f>CONCATENATE(RAWC8[[#This Row],[Table Letter]],RAWC8[[#This Row],[Table '#]])</f>
        <v>DL5</v>
      </c>
      <c r="F948">
        <f>IF(ISEVEN(ROW(RAWC8[[#This Row],[Barcodes]])),C948,"")</f>
        <v>0</v>
      </c>
      <c r="G948">
        <f t="shared" si="14"/>
        <v>0</v>
      </c>
      <c r="H948" t="str">
        <f>LEFT(RAWC8[[#This Row],[Maternal Pheno Tag]],7)</f>
        <v>0</v>
      </c>
    </row>
    <row r="949" spans="1:8" x14ac:dyDescent="0.25">
      <c r="A949">
        <v>5</v>
      </c>
      <c r="B949" t="s">
        <v>556</v>
      </c>
      <c r="D949">
        <v>18</v>
      </c>
      <c r="E949" t="str">
        <f>CONCATENATE(RAWC8[[#This Row],[Table Letter]],RAWC8[[#This Row],[Table '#]])</f>
        <v>DL5</v>
      </c>
      <c r="F949" t="str">
        <f>IF(ISEVEN(ROW(RAWC8[[#This Row],[Barcodes]])),C949,"")</f>
        <v/>
      </c>
      <c r="G949" t="str">
        <f t="shared" si="14"/>
        <v/>
      </c>
      <c r="H949" t="str">
        <f>LEFT(RAWC8[[#This Row],[Maternal Pheno Tag]],7)</f>
        <v/>
      </c>
    </row>
    <row r="950" spans="1:8" x14ac:dyDescent="0.25">
      <c r="A950">
        <v>5</v>
      </c>
      <c r="B950" t="s">
        <v>556</v>
      </c>
      <c r="D950">
        <v>19</v>
      </c>
      <c r="E950" t="str">
        <f>CONCATENATE(RAWC8[[#This Row],[Table Letter]],RAWC8[[#This Row],[Table '#]])</f>
        <v>DL5</v>
      </c>
      <c r="F950">
        <f>IF(ISEVEN(ROW(RAWC8[[#This Row],[Barcodes]])),C950,"")</f>
        <v>0</v>
      </c>
      <c r="G950">
        <f t="shared" si="14"/>
        <v>0</v>
      </c>
      <c r="H950" t="str">
        <f>LEFT(RAWC8[[#This Row],[Maternal Pheno Tag]],7)</f>
        <v>0</v>
      </c>
    </row>
    <row r="951" spans="1:8" x14ac:dyDescent="0.25">
      <c r="A951">
        <v>5</v>
      </c>
      <c r="B951" t="s">
        <v>556</v>
      </c>
      <c r="D951">
        <v>19</v>
      </c>
      <c r="E951" t="str">
        <f>CONCATENATE(RAWC8[[#This Row],[Table Letter]],RAWC8[[#This Row],[Table '#]])</f>
        <v>DL5</v>
      </c>
      <c r="F951" t="str">
        <f>IF(ISEVEN(ROW(RAWC8[[#This Row],[Barcodes]])),C951,"")</f>
        <v/>
      </c>
      <c r="G951" t="str">
        <f t="shared" si="14"/>
        <v/>
      </c>
      <c r="H951" t="str">
        <f>LEFT(RAWC8[[#This Row],[Maternal Pheno Tag]],7)</f>
        <v/>
      </c>
    </row>
    <row r="952" spans="1:8" x14ac:dyDescent="0.25">
      <c r="A952">
        <v>5</v>
      </c>
      <c r="B952" t="s">
        <v>556</v>
      </c>
      <c r="D952">
        <v>20</v>
      </c>
      <c r="E952" t="str">
        <f>CONCATENATE(RAWC8[[#This Row],[Table Letter]],RAWC8[[#This Row],[Table '#]])</f>
        <v>DL5</v>
      </c>
      <c r="F952">
        <f>IF(ISEVEN(ROW(RAWC8[[#This Row],[Barcodes]])),C952,"")</f>
        <v>0</v>
      </c>
      <c r="G952">
        <f t="shared" si="14"/>
        <v>0</v>
      </c>
      <c r="H952" t="str">
        <f>LEFT(RAWC8[[#This Row],[Maternal Pheno Tag]],7)</f>
        <v>0</v>
      </c>
    </row>
    <row r="953" spans="1:8" x14ac:dyDescent="0.25">
      <c r="A953">
        <v>5</v>
      </c>
      <c r="B953" t="s">
        <v>556</v>
      </c>
      <c r="D953">
        <v>20</v>
      </c>
      <c r="E953" t="str">
        <f>CONCATENATE(RAWC8[[#This Row],[Table Letter]],RAWC8[[#This Row],[Table '#]])</f>
        <v>DL5</v>
      </c>
      <c r="F953" t="str">
        <f>IF(ISEVEN(ROW(RAWC8[[#This Row],[Barcodes]])),C953,"")</f>
        <v/>
      </c>
      <c r="G953" t="str">
        <f t="shared" si="14"/>
        <v/>
      </c>
      <c r="H953" t="str">
        <f>LEFT(RAWC8[[#This Row],[Maternal Pheno Tag]],7)</f>
        <v/>
      </c>
    </row>
    <row r="954" spans="1:8" x14ac:dyDescent="0.25">
      <c r="A954">
        <v>5</v>
      </c>
      <c r="B954" t="s">
        <v>556</v>
      </c>
      <c r="D954">
        <v>21</v>
      </c>
      <c r="E954" t="str">
        <f>CONCATENATE(RAWC8[[#This Row],[Table Letter]],RAWC8[[#This Row],[Table '#]])</f>
        <v>DL5</v>
      </c>
      <c r="F954">
        <f>IF(ISEVEN(ROW(RAWC8[[#This Row],[Barcodes]])),C954,"")</f>
        <v>0</v>
      </c>
      <c r="G954">
        <f t="shared" si="14"/>
        <v>0</v>
      </c>
      <c r="H954" t="str">
        <f>LEFT(RAWC8[[#This Row],[Maternal Pheno Tag]],7)</f>
        <v>0</v>
      </c>
    </row>
    <row r="955" spans="1:8" x14ac:dyDescent="0.25">
      <c r="A955">
        <v>5</v>
      </c>
      <c r="B955" t="s">
        <v>556</v>
      </c>
      <c r="D955">
        <v>21</v>
      </c>
      <c r="E955" t="str">
        <f>CONCATENATE(RAWC8[[#This Row],[Table Letter]],RAWC8[[#This Row],[Table '#]])</f>
        <v>DL5</v>
      </c>
      <c r="F955" t="str">
        <f>IF(ISEVEN(ROW(RAWC8[[#This Row],[Barcodes]])),C955,"")</f>
        <v/>
      </c>
      <c r="G955" t="str">
        <f t="shared" si="14"/>
        <v/>
      </c>
      <c r="H955" t="str">
        <f>LEFT(RAWC8[[#This Row],[Maternal Pheno Tag]],7)</f>
        <v/>
      </c>
    </row>
    <row r="956" spans="1:8" x14ac:dyDescent="0.25">
      <c r="A956">
        <v>5</v>
      </c>
      <c r="B956" t="s">
        <v>556</v>
      </c>
      <c r="D956">
        <v>22</v>
      </c>
      <c r="E956" t="str">
        <f>CONCATENATE(RAWC8[[#This Row],[Table Letter]],RAWC8[[#This Row],[Table '#]])</f>
        <v>DL5</v>
      </c>
      <c r="F956">
        <f>IF(ISEVEN(ROW(RAWC8[[#This Row],[Barcodes]])),C956,"")</f>
        <v>0</v>
      </c>
      <c r="G956">
        <f t="shared" si="14"/>
        <v>0</v>
      </c>
      <c r="H956" t="str">
        <f>LEFT(RAWC8[[#This Row],[Maternal Pheno Tag]],7)</f>
        <v>0</v>
      </c>
    </row>
    <row r="957" spans="1:8" x14ac:dyDescent="0.25">
      <c r="A957">
        <v>5</v>
      </c>
      <c r="B957" t="s">
        <v>556</v>
      </c>
      <c r="D957">
        <v>22</v>
      </c>
      <c r="E957" t="str">
        <f>CONCATENATE(RAWC8[[#This Row],[Table Letter]],RAWC8[[#This Row],[Table '#]])</f>
        <v>DL5</v>
      </c>
      <c r="F957" t="str">
        <f>IF(ISEVEN(ROW(RAWC8[[#This Row],[Barcodes]])),C957,"")</f>
        <v/>
      </c>
      <c r="G957" t="str">
        <f t="shared" si="14"/>
        <v/>
      </c>
      <c r="H957" t="str">
        <f>LEFT(RAWC8[[#This Row],[Maternal Pheno Tag]],7)</f>
        <v/>
      </c>
    </row>
    <row r="958" spans="1:8" x14ac:dyDescent="0.25">
      <c r="A958">
        <v>5</v>
      </c>
      <c r="B958" t="s">
        <v>556</v>
      </c>
      <c r="D958">
        <v>23</v>
      </c>
      <c r="E958" t="str">
        <f>CONCATENATE(RAWC8[[#This Row],[Table Letter]],RAWC8[[#This Row],[Table '#]])</f>
        <v>DL5</v>
      </c>
      <c r="F958">
        <f>IF(ISEVEN(ROW(RAWC8[[#This Row],[Barcodes]])),C958,"")</f>
        <v>0</v>
      </c>
      <c r="G958">
        <f t="shared" si="14"/>
        <v>0</v>
      </c>
      <c r="H958" t="str">
        <f>LEFT(RAWC8[[#This Row],[Maternal Pheno Tag]],7)</f>
        <v>0</v>
      </c>
    </row>
    <row r="959" spans="1:8" x14ac:dyDescent="0.25">
      <c r="A959">
        <v>5</v>
      </c>
      <c r="B959" t="s">
        <v>556</v>
      </c>
      <c r="D959">
        <v>23</v>
      </c>
      <c r="E959" t="str">
        <f>CONCATENATE(RAWC8[[#This Row],[Table Letter]],RAWC8[[#This Row],[Table '#]])</f>
        <v>DL5</v>
      </c>
      <c r="F959" t="str">
        <f>IF(ISEVEN(ROW(RAWC8[[#This Row],[Barcodes]])),C959,"")</f>
        <v/>
      </c>
      <c r="G959" t="str">
        <f t="shared" si="14"/>
        <v/>
      </c>
      <c r="H959" t="str">
        <f>LEFT(RAWC8[[#This Row],[Maternal Pheno Tag]],7)</f>
        <v/>
      </c>
    </row>
    <row r="960" spans="1:8" x14ac:dyDescent="0.25">
      <c r="A960">
        <v>5</v>
      </c>
      <c r="B960" t="s">
        <v>556</v>
      </c>
      <c r="D960">
        <v>24</v>
      </c>
      <c r="E960" t="str">
        <f>CONCATENATE(RAWC8[[#This Row],[Table Letter]],RAWC8[[#This Row],[Table '#]])</f>
        <v>DL5</v>
      </c>
      <c r="F960">
        <f>IF(ISEVEN(ROW(RAWC8[[#This Row],[Barcodes]])),C960,"")</f>
        <v>0</v>
      </c>
      <c r="G960">
        <f t="shared" si="14"/>
        <v>0</v>
      </c>
      <c r="H960" t="str">
        <f>LEFT(RAWC8[[#This Row],[Maternal Pheno Tag]],7)</f>
        <v>0</v>
      </c>
    </row>
    <row r="961" spans="1:8" x14ac:dyDescent="0.25">
      <c r="A961">
        <v>5</v>
      </c>
      <c r="B961" t="s">
        <v>556</v>
      </c>
      <c r="D961">
        <v>24</v>
      </c>
      <c r="E961" t="str">
        <f>CONCATENATE(RAWC8[[#This Row],[Table Letter]],RAWC8[[#This Row],[Table '#]])</f>
        <v>DL5</v>
      </c>
      <c r="F961" t="str">
        <f>IF(ISEVEN(ROW(RAWC8[[#This Row],[Barcodes]])),C961,"")</f>
        <v/>
      </c>
      <c r="G961" t="str">
        <f t="shared" si="14"/>
        <v/>
      </c>
      <c r="H961" t="str">
        <f>LEFT(RAWC8[[#This Row],[Maternal Pheno Tag]],7)</f>
        <v/>
      </c>
    </row>
    <row r="962" spans="1:8" x14ac:dyDescent="0.25">
      <c r="A962">
        <v>1</v>
      </c>
      <c r="B962" t="s">
        <v>582</v>
      </c>
      <c r="D962">
        <v>1</v>
      </c>
      <c r="E962" t="str">
        <f>CONCATENATE(RAWC8[[#This Row],[Table Letter]],RAWC8[[#This Row],[Table '#]])</f>
        <v>EL1</v>
      </c>
      <c r="F962">
        <f>IF(ISEVEN(ROW(RAWC8[[#This Row],[Barcodes]])),C962,"")</f>
        <v>0</v>
      </c>
      <c r="G962">
        <f t="shared" ref="G962:G1025" si="15">IF(ISODD(ROW(C963)),C963,"")</f>
        <v>0</v>
      </c>
      <c r="H962" t="str">
        <f>LEFT(RAWC8[[#This Row],[Maternal Pheno Tag]],7)</f>
        <v>0</v>
      </c>
    </row>
    <row r="963" spans="1:8" x14ac:dyDescent="0.25">
      <c r="A963">
        <v>1</v>
      </c>
      <c r="B963" t="s">
        <v>582</v>
      </c>
      <c r="D963">
        <v>1</v>
      </c>
      <c r="E963" t="str">
        <f>CONCATENATE(RAWC8[[#This Row],[Table Letter]],RAWC8[[#This Row],[Table '#]])</f>
        <v>EL1</v>
      </c>
      <c r="F963" t="str">
        <f>IF(ISEVEN(ROW(RAWC8[[#This Row],[Barcodes]])),C963,"")</f>
        <v/>
      </c>
      <c r="G963" t="str">
        <f t="shared" si="15"/>
        <v/>
      </c>
      <c r="H963" t="str">
        <f>LEFT(RAWC8[[#This Row],[Maternal Pheno Tag]],7)</f>
        <v/>
      </c>
    </row>
    <row r="964" spans="1:8" x14ac:dyDescent="0.25">
      <c r="A964">
        <v>1</v>
      </c>
      <c r="B964" t="s">
        <v>582</v>
      </c>
      <c r="D964">
        <v>2</v>
      </c>
      <c r="E964" t="str">
        <f>CONCATENATE(RAWC8[[#This Row],[Table Letter]],RAWC8[[#This Row],[Table '#]])</f>
        <v>EL1</v>
      </c>
      <c r="F964">
        <f>IF(ISEVEN(ROW(RAWC8[[#This Row],[Barcodes]])),C964,"")</f>
        <v>0</v>
      </c>
      <c r="G964">
        <f t="shared" si="15"/>
        <v>0</v>
      </c>
      <c r="H964" t="str">
        <f>LEFT(RAWC8[[#This Row],[Maternal Pheno Tag]],7)</f>
        <v>0</v>
      </c>
    </row>
    <row r="965" spans="1:8" x14ac:dyDescent="0.25">
      <c r="A965">
        <v>1</v>
      </c>
      <c r="B965" t="s">
        <v>582</v>
      </c>
      <c r="D965">
        <v>2</v>
      </c>
      <c r="E965" t="str">
        <f>CONCATENATE(RAWC8[[#This Row],[Table Letter]],RAWC8[[#This Row],[Table '#]])</f>
        <v>EL1</v>
      </c>
      <c r="F965" t="str">
        <f>IF(ISEVEN(ROW(RAWC8[[#This Row],[Barcodes]])),C965,"")</f>
        <v/>
      </c>
      <c r="G965" t="str">
        <f t="shared" si="15"/>
        <v/>
      </c>
      <c r="H965" t="str">
        <f>LEFT(RAWC8[[#This Row],[Maternal Pheno Tag]],7)</f>
        <v/>
      </c>
    </row>
    <row r="966" spans="1:8" x14ac:dyDescent="0.25">
      <c r="A966">
        <v>1</v>
      </c>
      <c r="B966" t="s">
        <v>582</v>
      </c>
      <c r="D966">
        <v>3</v>
      </c>
      <c r="E966" t="str">
        <f>CONCATENATE(RAWC8[[#This Row],[Table Letter]],RAWC8[[#This Row],[Table '#]])</f>
        <v>EL1</v>
      </c>
      <c r="F966">
        <f>IF(ISEVEN(ROW(RAWC8[[#This Row],[Barcodes]])),C966,"")</f>
        <v>0</v>
      </c>
      <c r="G966">
        <f t="shared" si="15"/>
        <v>0</v>
      </c>
      <c r="H966" t="str">
        <f>LEFT(RAWC8[[#This Row],[Maternal Pheno Tag]],7)</f>
        <v>0</v>
      </c>
    </row>
    <row r="967" spans="1:8" x14ac:dyDescent="0.25">
      <c r="A967">
        <v>1</v>
      </c>
      <c r="B967" t="s">
        <v>582</v>
      </c>
      <c r="D967">
        <v>3</v>
      </c>
      <c r="E967" t="str">
        <f>CONCATENATE(RAWC8[[#This Row],[Table Letter]],RAWC8[[#This Row],[Table '#]])</f>
        <v>EL1</v>
      </c>
      <c r="F967" t="str">
        <f>IF(ISEVEN(ROW(RAWC8[[#This Row],[Barcodes]])),C967,"")</f>
        <v/>
      </c>
      <c r="G967" t="str">
        <f t="shared" si="15"/>
        <v/>
      </c>
      <c r="H967" t="str">
        <f>LEFT(RAWC8[[#This Row],[Maternal Pheno Tag]],7)</f>
        <v/>
      </c>
    </row>
    <row r="968" spans="1:8" x14ac:dyDescent="0.25">
      <c r="A968">
        <v>1</v>
      </c>
      <c r="B968" t="s">
        <v>582</v>
      </c>
      <c r="D968">
        <v>4</v>
      </c>
      <c r="E968" t="str">
        <f>CONCATENATE(RAWC8[[#This Row],[Table Letter]],RAWC8[[#This Row],[Table '#]])</f>
        <v>EL1</v>
      </c>
      <c r="F968">
        <f>IF(ISEVEN(ROW(RAWC8[[#This Row],[Barcodes]])),C968,"")</f>
        <v>0</v>
      </c>
      <c r="G968">
        <f t="shared" si="15"/>
        <v>0</v>
      </c>
      <c r="H968" t="str">
        <f>LEFT(RAWC8[[#This Row],[Maternal Pheno Tag]],7)</f>
        <v>0</v>
      </c>
    </row>
    <row r="969" spans="1:8" x14ac:dyDescent="0.25">
      <c r="A969">
        <v>1</v>
      </c>
      <c r="B969" t="s">
        <v>582</v>
      </c>
      <c r="D969">
        <v>4</v>
      </c>
      <c r="E969" t="str">
        <f>CONCATENATE(RAWC8[[#This Row],[Table Letter]],RAWC8[[#This Row],[Table '#]])</f>
        <v>EL1</v>
      </c>
      <c r="F969" t="str">
        <f>IF(ISEVEN(ROW(RAWC8[[#This Row],[Barcodes]])),C969,"")</f>
        <v/>
      </c>
      <c r="G969" t="str">
        <f t="shared" si="15"/>
        <v/>
      </c>
      <c r="H969" t="str">
        <f>LEFT(RAWC8[[#This Row],[Maternal Pheno Tag]],7)</f>
        <v/>
      </c>
    </row>
    <row r="970" spans="1:8" x14ac:dyDescent="0.25">
      <c r="A970">
        <v>1</v>
      </c>
      <c r="B970" t="s">
        <v>582</v>
      </c>
      <c r="D970">
        <v>5</v>
      </c>
      <c r="E970" t="str">
        <f>CONCATENATE(RAWC8[[#This Row],[Table Letter]],RAWC8[[#This Row],[Table '#]])</f>
        <v>EL1</v>
      </c>
      <c r="F970">
        <f>IF(ISEVEN(ROW(RAWC8[[#This Row],[Barcodes]])),C970,"")</f>
        <v>0</v>
      </c>
      <c r="G970">
        <f t="shared" si="15"/>
        <v>0</v>
      </c>
      <c r="H970" t="str">
        <f>LEFT(RAWC8[[#This Row],[Maternal Pheno Tag]],7)</f>
        <v>0</v>
      </c>
    </row>
    <row r="971" spans="1:8" x14ac:dyDescent="0.25">
      <c r="A971">
        <v>1</v>
      </c>
      <c r="B971" t="s">
        <v>582</v>
      </c>
      <c r="D971">
        <v>5</v>
      </c>
      <c r="E971" t="str">
        <f>CONCATENATE(RAWC8[[#This Row],[Table Letter]],RAWC8[[#This Row],[Table '#]])</f>
        <v>EL1</v>
      </c>
      <c r="F971" t="str">
        <f>IF(ISEVEN(ROW(RAWC8[[#This Row],[Barcodes]])),C971,"")</f>
        <v/>
      </c>
      <c r="G971" t="str">
        <f t="shared" si="15"/>
        <v/>
      </c>
      <c r="H971" t="str">
        <f>LEFT(RAWC8[[#This Row],[Maternal Pheno Tag]],7)</f>
        <v/>
      </c>
    </row>
    <row r="972" spans="1:8" x14ac:dyDescent="0.25">
      <c r="A972">
        <v>1</v>
      </c>
      <c r="B972" t="s">
        <v>582</v>
      </c>
      <c r="D972">
        <v>6</v>
      </c>
      <c r="E972" t="str">
        <f>CONCATENATE(RAWC8[[#This Row],[Table Letter]],RAWC8[[#This Row],[Table '#]])</f>
        <v>EL1</v>
      </c>
      <c r="F972">
        <f>IF(ISEVEN(ROW(RAWC8[[#This Row],[Barcodes]])),C972,"")</f>
        <v>0</v>
      </c>
      <c r="G972">
        <f t="shared" si="15"/>
        <v>0</v>
      </c>
      <c r="H972" t="str">
        <f>LEFT(RAWC8[[#This Row],[Maternal Pheno Tag]],7)</f>
        <v>0</v>
      </c>
    </row>
    <row r="973" spans="1:8" x14ac:dyDescent="0.25">
      <c r="A973">
        <v>1</v>
      </c>
      <c r="B973" t="s">
        <v>582</v>
      </c>
      <c r="D973">
        <v>6</v>
      </c>
      <c r="E973" t="str">
        <f>CONCATENATE(RAWC8[[#This Row],[Table Letter]],RAWC8[[#This Row],[Table '#]])</f>
        <v>EL1</v>
      </c>
      <c r="F973" t="str">
        <f>IF(ISEVEN(ROW(RAWC8[[#This Row],[Barcodes]])),C973,"")</f>
        <v/>
      </c>
      <c r="G973" t="str">
        <f t="shared" si="15"/>
        <v/>
      </c>
      <c r="H973" t="str">
        <f>LEFT(RAWC8[[#This Row],[Maternal Pheno Tag]],7)</f>
        <v/>
      </c>
    </row>
    <row r="974" spans="1:8" x14ac:dyDescent="0.25">
      <c r="A974">
        <v>1</v>
      </c>
      <c r="B974" t="s">
        <v>582</v>
      </c>
      <c r="D974">
        <v>7</v>
      </c>
      <c r="E974" t="str">
        <f>CONCATENATE(RAWC8[[#This Row],[Table Letter]],RAWC8[[#This Row],[Table '#]])</f>
        <v>EL1</v>
      </c>
      <c r="F974">
        <f>IF(ISEVEN(ROW(RAWC8[[#This Row],[Barcodes]])),C974,"")</f>
        <v>0</v>
      </c>
      <c r="G974">
        <f t="shared" si="15"/>
        <v>0</v>
      </c>
      <c r="H974" t="str">
        <f>LEFT(RAWC8[[#This Row],[Maternal Pheno Tag]],7)</f>
        <v>0</v>
      </c>
    </row>
    <row r="975" spans="1:8" x14ac:dyDescent="0.25">
      <c r="A975">
        <v>1</v>
      </c>
      <c r="B975" t="s">
        <v>582</v>
      </c>
      <c r="D975">
        <v>7</v>
      </c>
      <c r="E975" t="str">
        <f>CONCATENATE(RAWC8[[#This Row],[Table Letter]],RAWC8[[#This Row],[Table '#]])</f>
        <v>EL1</v>
      </c>
      <c r="F975" t="str">
        <f>IF(ISEVEN(ROW(RAWC8[[#This Row],[Barcodes]])),C975,"")</f>
        <v/>
      </c>
      <c r="G975" t="str">
        <f t="shared" si="15"/>
        <v/>
      </c>
      <c r="H975" t="str">
        <f>LEFT(RAWC8[[#This Row],[Maternal Pheno Tag]],7)</f>
        <v/>
      </c>
    </row>
    <row r="976" spans="1:8" x14ac:dyDescent="0.25">
      <c r="A976">
        <v>1</v>
      </c>
      <c r="B976" t="s">
        <v>582</v>
      </c>
      <c r="D976">
        <v>8</v>
      </c>
      <c r="E976" t="str">
        <f>CONCATENATE(RAWC8[[#This Row],[Table Letter]],RAWC8[[#This Row],[Table '#]])</f>
        <v>EL1</v>
      </c>
      <c r="F976">
        <f>IF(ISEVEN(ROW(RAWC8[[#This Row],[Barcodes]])),C976,"")</f>
        <v>0</v>
      </c>
      <c r="G976">
        <f t="shared" si="15"/>
        <v>0</v>
      </c>
      <c r="H976" t="str">
        <f>LEFT(RAWC8[[#This Row],[Maternal Pheno Tag]],7)</f>
        <v>0</v>
      </c>
    </row>
    <row r="977" spans="1:8" x14ac:dyDescent="0.25">
      <c r="A977">
        <v>1</v>
      </c>
      <c r="B977" t="s">
        <v>582</v>
      </c>
      <c r="D977">
        <v>8</v>
      </c>
      <c r="E977" t="str">
        <f>CONCATENATE(RAWC8[[#This Row],[Table Letter]],RAWC8[[#This Row],[Table '#]])</f>
        <v>EL1</v>
      </c>
      <c r="F977" t="str">
        <f>IF(ISEVEN(ROW(RAWC8[[#This Row],[Barcodes]])),C977,"")</f>
        <v/>
      </c>
      <c r="G977" t="str">
        <f t="shared" si="15"/>
        <v/>
      </c>
      <c r="H977" t="str">
        <f>LEFT(RAWC8[[#This Row],[Maternal Pheno Tag]],7)</f>
        <v/>
      </c>
    </row>
    <row r="978" spans="1:8" x14ac:dyDescent="0.25">
      <c r="A978">
        <v>1</v>
      </c>
      <c r="B978" t="s">
        <v>582</v>
      </c>
      <c r="D978">
        <v>9</v>
      </c>
      <c r="E978" t="str">
        <f>CONCATENATE(RAWC8[[#This Row],[Table Letter]],RAWC8[[#This Row],[Table '#]])</f>
        <v>EL1</v>
      </c>
      <c r="F978">
        <f>IF(ISEVEN(ROW(RAWC8[[#This Row],[Barcodes]])),C978,"")</f>
        <v>0</v>
      </c>
      <c r="G978">
        <f t="shared" si="15"/>
        <v>0</v>
      </c>
      <c r="H978" t="str">
        <f>LEFT(RAWC8[[#This Row],[Maternal Pheno Tag]],7)</f>
        <v>0</v>
      </c>
    </row>
    <row r="979" spans="1:8" x14ac:dyDescent="0.25">
      <c r="A979">
        <v>1</v>
      </c>
      <c r="B979" t="s">
        <v>582</v>
      </c>
      <c r="D979">
        <v>9</v>
      </c>
      <c r="E979" t="str">
        <f>CONCATENATE(RAWC8[[#This Row],[Table Letter]],RAWC8[[#This Row],[Table '#]])</f>
        <v>EL1</v>
      </c>
      <c r="F979" t="str">
        <f>IF(ISEVEN(ROW(RAWC8[[#This Row],[Barcodes]])),C979,"")</f>
        <v/>
      </c>
      <c r="G979" t="str">
        <f t="shared" si="15"/>
        <v/>
      </c>
      <c r="H979" t="str">
        <f>LEFT(RAWC8[[#This Row],[Maternal Pheno Tag]],7)</f>
        <v/>
      </c>
    </row>
    <row r="980" spans="1:8" x14ac:dyDescent="0.25">
      <c r="A980">
        <v>1</v>
      </c>
      <c r="B980" t="s">
        <v>582</v>
      </c>
      <c r="D980">
        <v>10</v>
      </c>
      <c r="E980" t="str">
        <f>CONCATENATE(RAWC8[[#This Row],[Table Letter]],RAWC8[[#This Row],[Table '#]])</f>
        <v>EL1</v>
      </c>
      <c r="F980">
        <f>IF(ISEVEN(ROW(RAWC8[[#This Row],[Barcodes]])),C980,"")</f>
        <v>0</v>
      </c>
      <c r="G980">
        <f t="shared" si="15"/>
        <v>0</v>
      </c>
      <c r="H980" t="str">
        <f>LEFT(RAWC8[[#This Row],[Maternal Pheno Tag]],7)</f>
        <v>0</v>
      </c>
    </row>
    <row r="981" spans="1:8" x14ac:dyDescent="0.25">
      <c r="A981">
        <v>1</v>
      </c>
      <c r="B981" t="s">
        <v>582</v>
      </c>
      <c r="D981">
        <v>10</v>
      </c>
      <c r="E981" t="str">
        <f>CONCATENATE(RAWC8[[#This Row],[Table Letter]],RAWC8[[#This Row],[Table '#]])</f>
        <v>EL1</v>
      </c>
      <c r="F981" t="str">
        <f>IF(ISEVEN(ROW(RAWC8[[#This Row],[Barcodes]])),C981,"")</f>
        <v/>
      </c>
      <c r="G981" t="str">
        <f t="shared" si="15"/>
        <v/>
      </c>
      <c r="H981" t="str">
        <f>LEFT(RAWC8[[#This Row],[Maternal Pheno Tag]],7)</f>
        <v/>
      </c>
    </row>
    <row r="982" spans="1:8" x14ac:dyDescent="0.25">
      <c r="A982">
        <v>1</v>
      </c>
      <c r="B982" t="s">
        <v>582</v>
      </c>
      <c r="D982">
        <v>11</v>
      </c>
      <c r="E982" t="str">
        <f>CONCATENATE(RAWC8[[#This Row],[Table Letter]],RAWC8[[#This Row],[Table '#]])</f>
        <v>EL1</v>
      </c>
      <c r="F982">
        <f>IF(ISEVEN(ROW(RAWC8[[#This Row],[Barcodes]])),C982,"")</f>
        <v>0</v>
      </c>
      <c r="G982">
        <f t="shared" si="15"/>
        <v>0</v>
      </c>
      <c r="H982" t="str">
        <f>LEFT(RAWC8[[#This Row],[Maternal Pheno Tag]],7)</f>
        <v>0</v>
      </c>
    </row>
    <row r="983" spans="1:8" x14ac:dyDescent="0.25">
      <c r="A983">
        <v>1</v>
      </c>
      <c r="B983" t="s">
        <v>582</v>
      </c>
      <c r="D983">
        <v>11</v>
      </c>
      <c r="E983" t="str">
        <f>CONCATENATE(RAWC8[[#This Row],[Table Letter]],RAWC8[[#This Row],[Table '#]])</f>
        <v>EL1</v>
      </c>
      <c r="F983" t="str">
        <f>IF(ISEVEN(ROW(RAWC8[[#This Row],[Barcodes]])),C983,"")</f>
        <v/>
      </c>
      <c r="G983" t="str">
        <f t="shared" si="15"/>
        <v/>
      </c>
      <c r="H983" t="str">
        <f>LEFT(RAWC8[[#This Row],[Maternal Pheno Tag]],7)</f>
        <v/>
      </c>
    </row>
    <row r="984" spans="1:8" x14ac:dyDescent="0.25">
      <c r="A984">
        <v>1</v>
      </c>
      <c r="B984" t="s">
        <v>582</v>
      </c>
      <c r="D984">
        <v>12</v>
      </c>
      <c r="E984" t="str">
        <f>CONCATENATE(RAWC8[[#This Row],[Table Letter]],RAWC8[[#This Row],[Table '#]])</f>
        <v>EL1</v>
      </c>
      <c r="F984">
        <f>IF(ISEVEN(ROW(RAWC8[[#This Row],[Barcodes]])),C984,"")</f>
        <v>0</v>
      </c>
      <c r="G984">
        <f t="shared" si="15"/>
        <v>0</v>
      </c>
      <c r="H984" t="str">
        <f>LEFT(RAWC8[[#This Row],[Maternal Pheno Tag]],7)</f>
        <v>0</v>
      </c>
    </row>
    <row r="985" spans="1:8" x14ac:dyDescent="0.25">
      <c r="A985">
        <v>1</v>
      </c>
      <c r="B985" t="s">
        <v>582</v>
      </c>
      <c r="D985">
        <v>12</v>
      </c>
      <c r="E985" t="str">
        <f>CONCATENATE(RAWC8[[#This Row],[Table Letter]],RAWC8[[#This Row],[Table '#]])</f>
        <v>EL1</v>
      </c>
      <c r="F985" t="str">
        <f>IF(ISEVEN(ROW(RAWC8[[#This Row],[Barcodes]])),C985,"")</f>
        <v/>
      </c>
      <c r="G985" t="str">
        <f t="shared" si="15"/>
        <v/>
      </c>
      <c r="H985" t="str">
        <f>LEFT(RAWC8[[#This Row],[Maternal Pheno Tag]],7)</f>
        <v/>
      </c>
    </row>
    <row r="986" spans="1:8" x14ac:dyDescent="0.25">
      <c r="A986">
        <v>1</v>
      </c>
      <c r="B986" t="s">
        <v>582</v>
      </c>
      <c r="D986">
        <v>13</v>
      </c>
      <c r="E986" t="str">
        <f>CONCATENATE(RAWC8[[#This Row],[Table Letter]],RAWC8[[#This Row],[Table '#]])</f>
        <v>EL1</v>
      </c>
      <c r="F986">
        <f>IF(ISEVEN(ROW(RAWC8[[#This Row],[Barcodes]])),C986,"")</f>
        <v>0</v>
      </c>
      <c r="G986">
        <f t="shared" si="15"/>
        <v>0</v>
      </c>
      <c r="H986" t="str">
        <f>LEFT(RAWC8[[#This Row],[Maternal Pheno Tag]],7)</f>
        <v>0</v>
      </c>
    </row>
    <row r="987" spans="1:8" x14ac:dyDescent="0.25">
      <c r="A987">
        <v>1</v>
      </c>
      <c r="B987" t="s">
        <v>582</v>
      </c>
      <c r="D987">
        <v>13</v>
      </c>
      <c r="E987" t="str">
        <f>CONCATENATE(RAWC8[[#This Row],[Table Letter]],RAWC8[[#This Row],[Table '#]])</f>
        <v>EL1</v>
      </c>
      <c r="F987" t="str">
        <f>IF(ISEVEN(ROW(RAWC8[[#This Row],[Barcodes]])),C987,"")</f>
        <v/>
      </c>
      <c r="G987" t="str">
        <f t="shared" si="15"/>
        <v/>
      </c>
      <c r="H987" t="str">
        <f>LEFT(RAWC8[[#This Row],[Maternal Pheno Tag]],7)</f>
        <v/>
      </c>
    </row>
    <row r="988" spans="1:8" x14ac:dyDescent="0.25">
      <c r="A988">
        <v>1</v>
      </c>
      <c r="B988" t="s">
        <v>582</v>
      </c>
      <c r="D988">
        <v>14</v>
      </c>
      <c r="E988" t="str">
        <f>CONCATENATE(RAWC8[[#This Row],[Table Letter]],RAWC8[[#This Row],[Table '#]])</f>
        <v>EL1</v>
      </c>
      <c r="F988">
        <f>IF(ISEVEN(ROW(RAWC8[[#This Row],[Barcodes]])),C988,"")</f>
        <v>0</v>
      </c>
      <c r="G988">
        <f t="shared" si="15"/>
        <v>0</v>
      </c>
      <c r="H988" t="str">
        <f>LEFT(RAWC8[[#This Row],[Maternal Pheno Tag]],7)</f>
        <v>0</v>
      </c>
    </row>
    <row r="989" spans="1:8" x14ac:dyDescent="0.25">
      <c r="A989">
        <v>1</v>
      </c>
      <c r="B989" t="s">
        <v>582</v>
      </c>
      <c r="D989">
        <v>14</v>
      </c>
      <c r="E989" t="str">
        <f>CONCATENATE(RAWC8[[#This Row],[Table Letter]],RAWC8[[#This Row],[Table '#]])</f>
        <v>EL1</v>
      </c>
      <c r="F989" t="str">
        <f>IF(ISEVEN(ROW(RAWC8[[#This Row],[Barcodes]])),C989,"")</f>
        <v/>
      </c>
      <c r="G989" t="str">
        <f t="shared" si="15"/>
        <v/>
      </c>
      <c r="H989" t="str">
        <f>LEFT(RAWC8[[#This Row],[Maternal Pheno Tag]],7)</f>
        <v/>
      </c>
    </row>
    <row r="990" spans="1:8" x14ac:dyDescent="0.25">
      <c r="A990">
        <v>1</v>
      </c>
      <c r="B990" t="s">
        <v>582</v>
      </c>
      <c r="D990">
        <v>15</v>
      </c>
      <c r="E990" t="str">
        <f>CONCATENATE(RAWC8[[#This Row],[Table Letter]],RAWC8[[#This Row],[Table '#]])</f>
        <v>EL1</v>
      </c>
      <c r="F990">
        <f>IF(ISEVEN(ROW(RAWC8[[#This Row],[Barcodes]])),C990,"")</f>
        <v>0</v>
      </c>
      <c r="G990">
        <f t="shared" si="15"/>
        <v>0</v>
      </c>
      <c r="H990" t="str">
        <f>LEFT(RAWC8[[#This Row],[Maternal Pheno Tag]],7)</f>
        <v>0</v>
      </c>
    </row>
    <row r="991" spans="1:8" x14ac:dyDescent="0.25">
      <c r="A991">
        <v>1</v>
      </c>
      <c r="B991" t="s">
        <v>582</v>
      </c>
      <c r="D991">
        <v>15</v>
      </c>
      <c r="E991" t="str">
        <f>CONCATENATE(RAWC8[[#This Row],[Table Letter]],RAWC8[[#This Row],[Table '#]])</f>
        <v>EL1</v>
      </c>
      <c r="F991" t="str">
        <f>IF(ISEVEN(ROW(RAWC8[[#This Row],[Barcodes]])),C991,"")</f>
        <v/>
      </c>
      <c r="G991" t="str">
        <f t="shared" si="15"/>
        <v/>
      </c>
      <c r="H991" t="str">
        <f>LEFT(RAWC8[[#This Row],[Maternal Pheno Tag]],7)</f>
        <v/>
      </c>
    </row>
    <row r="992" spans="1:8" x14ac:dyDescent="0.25">
      <c r="A992">
        <v>1</v>
      </c>
      <c r="B992" t="s">
        <v>582</v>
      </c>
      <c r="D992">
        <v>16</v>
      </c>
      <c r="E992" t="str">
        <f>CONCATENATE(RAWC8[[#This Row],[Table Letter]],RAWC8[[#This Row],[Table '#]])</f>
        <v>EL1</v>
      </c>
      <c r="F992">
        <f>IF(ISEVEN(ROW(RAWC8[[#This Row],[Barcodes]])),C992,"")</f>
        <v>0</v>
      </c>
      <c r="G992">
        <f t="shared" si="15"/>
        <v>0</v>
      </c>
      <c r="H992" t="str">
        <f>LEFT(RAWC8[[#This Row],[Maternal Pheno Tag]],7)</f>
        <v>0</v>
      </c>
    </row>
    <row r="993" spans="1:8" x14ac:dyDescent="0.25">
      <c r="A993">
        <v>1</v>
      </c>
      <c r="B993" t="s">
        <v>582</v>
      </c>
      <c r="D993">
        <v>16</v>
      </c>
      <c r="E993" t="str">
        <f>CONCATENATE(RAWC8[[#This Row],[Table Letter]],RAWC8[[#This Row],[Table '#]])</f>
        <v>EL1</v>
      </c>
      <c r="F993" t="str">
        <f>IF(ISEVEN(ROW(RAWC8[[#This Row],[Barcodes]])),C993,"")</f>
        <v/>
      </c>
      <c r="G993" t="str">
        <f t="shared" si="15"/>
        <v/>
      </c>
      <c r="H993" t="str">
        <f>LEFT(RAWC8[[#This Row],[Maternal Pheno Tag]],7)</f>
        <v/>
      </c>
    </row>
    <row r="994" spans="1:8" x14ac:dyDescent="0.25">
      <c r="A994">
        <v>1</v>
      </c>
      <c r="B994" t="s">
        <v>582</v>
      </c>
      <c r="D994">
        <v>17</v>
      </c>
      <c r="E994" t="str">
        <f>CONCATENATE(RAWC8[[#This Row],[Table Letter]],RAWC8[[#This Row],[Table '#]])</f>
        <v>EL1</v>
      </c>
      <c r="F994">
        <f>IF(ISEVEN(ROW(RAWC8[[#This Row],[Barcodes]])),C994,"")</f>
        <v>0</v>
      </c>
      <c r="G994">
        <f t="shared" si="15"/>
        <v>0</v>
      </c>
      <c r="H994" t="str">
        <f>LEFT(RAWC8[[#This Row],[Maternal Pheno Tag]],7)</f>
        <v>0</v>
      </c>
    </row>
    <row r="995" spans="1:8" x14ac:dyDescent="0.25">
      <c r="A995">
        <v>1</v>
      </c>
      <c r="B995" t="s">
        <v>582</v>
      </c>
      <c r="D995">
        <v>17</v>
      </c>
      <c r="E995" t="str">
        <f>CONCATENATE(RAWC8[[#This Row],[Table Letter]],RAWC8[[#This Row],[Table '#]])</f>
        <v>EL1</v>
      </c>
      <c r="F995" t="str">
        <f>IF(ISEVEN(ROW(RAWC8[[#This Row],[Barcodes]])),C995,"")</f>
        <v/>
      </c>
      <c r="G995" t="str">
        <f t="shared" si="15"/>
        <v/>
      </c>
      <c r="H995" t="str">
        <f>LEFT(RAWC8[[#This Row],[Maternal Pheno Tag]],7)</f>
        <v/>
      </c>
    </row>
    <row r="996" spans="1:8" x14ac:dyDescent="0.25">
      <c r="A996">
        <v>1</v>
      </c>
      <c r="B996" t="s">
        <v>582</v>
      </c>
      <c r="D996">
        <v>18</v>
      </c>
      <c r="E996" t="str">
        <f>CONCATENATE(RAWC8[[#This Row],[Table Letter]],RAWC8[[#This Row],[Table '#]])</f>
        <v>EL1</v>
      </c>
      <c r="F996">
        <f>IF(ISEVEN(ROW(RAWC8[[#This Row],[Barcodes]])),C996,"")</f>
        <v>0</v>
      </c>
      <c r="G996">
        <f t="shared" si="15"/>
        <v>0</v>
      </c>
      <c r="H996" t="str">
        <f>LEFT(RAWC8[[#This Row],[Maternal Pheno Tag]],7)</f>
        <v>0</v>
      </c>
    </row>
    <row r="997" spans="1:8" x14ac:dyDescent="0.25">
      <c r="A997">
        <v>1</v>
      </c>
      <c r="B997" t="s">
        <v>582</v>
      </c>
      <c r="D997">
        <v>18</v>
      </c>
      <c r="E997" t="str">
        <f>CONCATENATE(RAWC8[[#This Row],[Table Letter]],RAWC8[[#This Row],[Table '#]])</f>
        <v>EL1</v>
      </c>
      <c r="F997" t="str">
        <f>IF(ISEVEN(ROW(RAWC8[[#This Row],[Barcodes]])),C997,"")</f>
        <v/>
      </c>
      <c r="G997" t="str">
        <f t="shared" si="15"/>
        <v/>
      </c>
      <c r="H997" t="str">
        <f>LEFT(RAWC8[[#This Row],[Maternal Pheno Tag]],7)</f>
        <v/>
      </c>
    </row>
    <row r="998" spans="1:8" x14ac:dyDescent="0.25">
      <c r="A998">
        <v>1</v>
      </c>
      <c r="B998" t="s">
        <v>582</v>
      </c>
      <c r="D998">
        <v>19</v>
      </c>
      <c r="E998" t="str">
        <f>CONCATENATE(RAWC8[[#This Row],[Table Letter]],RAWC8[[#This Row],[Table '#]])</f>
        <v>EL1</v>
      </c>
      <c r="F998">
        <f>IF(ISEVEN(ROW(RAWC8[[#This Row],[Barcodes]])),C998,"")</f>
        <v>0</v>
      </c>
      <c r="G998">
        <f t="shared" si="15"/>
        <v>0</v>
      </c>
      <c r="H998" t="str">
        <f>LEFT(RAWC8[[#This Row],[Maternal Pheno Tag]],7)</f>
        <v>0</v>
      </c>
    </row>
    <row r="999" spans="1:8" x14ac:dyDescent="0.25">
      <c r="A999">
        <v>1</v>
      </c>
      <c r="B999" t="s">
        <v>582</v>
      </c>
      <c r="D999">
        <v>19</v>
      </c>
      <c r="E999" t="str">
        <f>CONCATENATE(RAWC8[[#This Row],[Table Letter]],RAWC8[[#This Row],[Table '#]])</f>
        <v>EL1</v>
      </c>
      <c r="F999" t="str">
        <f>IF(ISEVEN(ROW(RAWC8[[#This Row],[Barcodes]])),C999,"")</f>
        <v/>
      </c>
      <c r="G999" t="str">
        <f t="shared" si="15"/>
        <v/>
      </c>
      <c r="H999" t="str">
        <f>LEFT(RAWC8[[#This Row],[Maternal Pheno Tag]],7)</f>
        <v/>
      </c>
    </row>
    <row r="1000" spans="1:8" x14ac:dyDescent="0.25">
      <c r="A1000">
        <v>1</v>
      </c>
      <c r="B1000" t="s">
        <v>582</v>
      </c>
      <c r="D1000">
        <v>20</v>
      </c>
      <c r="E1000" t="str">
        <f>CONCATENATE(RAWC8[[#This Row],[Table Letter]],RAWC8[[#This Row],[Table '#]])</f>
        <v>EL1</v>
      </c>
      <c r="F1000">
        <f>IF(ISEVEN(ROW(RAWC8[[#This Row],[Barcodes]])),C1000,"")</f>
        <v>0</v>
      </c>
      <c r="G1000">
        <f t="shared" si="15"/>
        <v>0</v>
      </c>
      <c r="H1000" t="str">
        <f>LEFT(RAWC8[[#This Row],[Maternal Pheno Tag]],7)</f>
        <v>0</v>
      </c>
    </row>
    <row r="1001" spans="1:8" x14ac:dyDescent="0.25">
      <c r="A1001">
        <v>1</v>
      </c>
      <c r="B1001" t="s">
        <v>582</v>
      </c>
      <c r="D1001">
        <v>20</v>
      </c>
      <c r="E1001" t="str">
        <f>CONCATENATE(RAWC8[[#This Row],[Table Letter]],RAWC8[[#This Row],[Table '#]])</f>
        <v>EL1</v>
      </c>
      <c r="F1001" t="str">
        <f>IF(ISEVEN(ROW(RAWC8[[#This Row],[Barcodes]])),C1001,"")</f>
        <v/>
      </c>
      <c r="G1001" t="str">
        <f t="shared" si="15"/>
        <v/>
      </c>
      <c r="H1001" t="str">
        <f>LEFT(RAWC8[[#This Row],[Maternal Pheno Tag]],7)</f>
        <v/>
      </c>
    </row>
    <row r="1002" spans="1:8" x14ac:dyDescent="0.25">
      <c r="A1002">
        <v>1</v>
      </c>
      <c r="B1002" t="s">
        <v>582</v>
      </c>
      <c r="D1002">
        <v>21</v>
      </c>
      <c r="E1002" t="str">
        <f>CONCATENATE(RAWC8[[#This Row],[Table Letter]],RAWC8[[#This Row],[Table '#]])</f>
        <v>EL1</v>
      </c>
      <c r="F1002">
        <f>IF(ISEVEN(ROW(RAWC8[[#This Row],[Barcodes]])),C1002,"")</f>
        <v>0</v>
      </c>
      <c r="G1002">
        <f t="shared" si="15"/>
        <v>0</v>
      </c>
      <c r="H1002" t="str">
        <f>LEFT(RAWC8[[#This Row],[Maternal Pheno Tag]],7)</f>
        <v>0</v>
      </c>
    </row>
    <row r="1003" spans="1:8" x14ac:dyDescent="0.25">
      <c r="A1003">
        <v>1</v>
      </c>
      <c r="B1003" t="s">
        <v>582</v>
      </c>
      <c r="D1003">
        <v>21</v>
      </c>
      <c r="E1003" t="str">
        <f>CONCATENATE(RAWC8[[#This Row],[Table Letter]],RAWC8[[#This Row],[Table '#]])</f>
        <v>EL1</v>
      </c>
      <c r="F1003" t="str">
        <f>IF(ISEVEN(ROW(RAWC8[[#This Row],[Barcodes]])),C1003,"")</f>
        <v/>
      </c>
      <c r="G1003" t="str">
        <f t="shared" si="15"/>
        <v/>
      </c>
      <c r="H1003" t="str">
        <f>LEFT(RAWC8[[#This Row],[Maternal Pheno Tag]],7)</f>
        <v/>
      </c>
    </row>
    <row r="1004" spans="1:8" x14ac:dyDescent="0.25">
      <c r="A1004">
        <v>1</v>
      </c>
      <c r="B1004" t="s">
        <v>582</v>
      </c>
      <c r="D1004">
        <v>22</v>
      </c>
      <c r="E1004" t="str">
        <f>CONCATENATE(RAWC8[[#This Row],[Table Letter]],RAWC8[[#This Row],[Table '#]])</f>
        <v>EL1</v>
      </c>
      <c r="F1004">
        <f>IF(ISEVEN(ROW(RAWC8[[#This Row],[Barcodes]])),C1004,"")</f>
        <v>0</v>
      </c>
      <c r="G1004">
        <f t="shared" si="15"/>
        <v>0</v>
      </c>
      <c r="H1004" t="str">
        <f>LEFT(RAWC8[[#This Row],[Maternal Pheno Tag]],7)</f>
        <v>0</v>
      </c>
    </row>
    <row r="1005" spans="1:8" x14ac:dyDescent="0.25">
      <c r="A1005">
        <v>1</v>
      </c>
      <c r="B1005" t="s">
        <v>582</v>
      </c>
      <c r="D1005">
        <v>22</v>
      </c>
      <c r="E1005" t="str">
        <f>CONCATENATE(RAWC8[[#This Row],[Table Letter]],RAWC8[[#This Row],[Table '#]])</f>
        <v>EL1</v>
      </c>
      <c r="F1005" t="str">
        <f>IF(ISEVEN(ROW(RAWC8[[#This Row],[Barcodes]])),C1005,"")</f>
        <v/>
      </c>
      <c r="G1005" t="str">
        <f t="shared" si="15"/>
        <v/>
      </c>
      <c r="H1005" t="str">
        <f>LEFT(RAWC8[[#This Row],[Maternal Pheno Tag]],7)</f>
        <v/>
      </c>
    </row>
    <row r="1006" spans="1:8" x14ac:dyDescent="0.25">
      <c r="A1006">
        <v>1</v>
      </c>
      <c r="B1006" t="s">
        <v>582</v>
      </c>
      <c r="D1006">
        <v>23</v>
      </c>
      <c r="E1006" t="str">
        <f>CONCATENATE(RAWC8[[#This Row],[Table Letter]],RAWC8[[#This Row],[Table '#]])</f>
        <v>EL1</v>
      </c>
      <c r="F1006">
        <f>IF(ISEVEN(ROW(RAWC8[[#This Row],[Barcodes]])),C1006,"")</f>
        <v>0</v>
      </c>
      <c r="G1006">
        <f t="shared" si="15"/>
        <v>0</v>
      </c>
      <c r="H1006" t="str">
        <f>LEFT(RAWC8[[#This Row],[Maternal Pheno Tag]],7)</f>
        <v>0</v>
      </c>
    </row>
    <row r="1007" spans="1:8" x14ac:dyDescent="0.25">
      <c r="A1007">
        <v>1</v>
      </c>
      <c r="B1007" t="s">
        <v>582</v>
      </c>
      <c r="D1007">
        <v>23</v>
      </c>
      <c r="E1007" t="str">
        <f>CONCATENATE(RAWC8[[#This Row],[Table Letter]],RAWC8[[#This Row],[Table '#]])</f>
        <v>EL1</v>
      </c>
      <c r="F1007" t="str">
        <f>IF(ISEVEN(ROW(RAWC8[[#This Row],[Barcodes]])),C1007,"")</f>
        <v/>
      </c>
      <c r="G1007" t="str">
        <f t="shared" si="15"/>
        <v/>
      </c>
      <c r="H1007" t="str">
        <f>LEFT(RAWC8[[#This Row],[Maternal Pheno Tag]],7)</f>
        <v/>
      </c>
    </row>
    <row r="1008" spans="1:8" x14ac:dyDescent="0.25">
      <c r="A1008">
        <v>1</v>
      </c>
      <c r="B1008" t="s">
        <v>582</v>
      </c>
      <c r="D1008">
        <v>24</v>
      </c>
      <c r="E1008" t="str">
        <f>CONCATENATE(RAWC8[[#This Row],[Table Letter]],RAWC8[[#This Row],[Table '#]])</f>
        <v>EL1</v>
      </c>
      <c r="F1008">
        <f>IF(ISEVEN(ROW(RAWC8[[#This Row],[Barcodes]])),C1008,"")</f>
        <v>0</v>
      </c>
      <c r="G1008">
        <f t="shared" si="15"/>
        <v>0</v>
      </c>
      <c r="H1008" t="str">
        <f>LEFT(RAWC8[[#This Row],[Maternal Pheno Tag]],7)</f>
        <v>0</v>
      </c>
    </row>
    <row r="1009" spans="1:8" x14ac:dyDescent="0.25">
      <c r="A1009">
        <v>1</v>
      </c>
      <c r="B1009" t="s">
        <v>582</v>
      </c>
      <c r="D1009">
        <v>24</v>
      </c>
      <c r="E1009" t="str">
        <f>CONCATENATE(RAWC8[[#This Row],[Table Letter]],RAWC8[[#This Row],[Table '#]])</f>
        <v>EL1</v>
      </c>
      <c r="F1009" t="str">
        <f>IF(ISEVEN(ROW(RAWC8[[#This Row],[Barcodes]])),C1009,"")</f>
        <v/>
      </c>
      <c r="G1009" t="str">
        <f t="shared" si="15"/>
        <v/>
      </c>
      <c r="H1009" t="str">
        <f>LEFT(RAWC8[[#This Row],[Maternal Pheno Tag]],7)</f>
        <v/>
      </c>
    </row>
    <row r="1010" spans="1:8" x14ac:dyDescent="0.25">
      <c r="A1010">
        <v>2</v>
      </c>
      <c r="B1010" t="s">
        <v>582</v>
      </c>
      <c r="D1010">
        <v>1</v>
      </c>
      <c r="E1010" t="str">
        <f>CONCATENATE(RAWC8[[#This Row],[Table Letter]],RAWC8[[#This Row],[Table '#]])</f>
        <v>EL2</v>
      </c>
      <c r="F1010">
        <f>IF(ISEVEN(ROW(RAWC8[[#This Row],[Barcodes]])),C1010,"")</f>
        <v>0</v>
      </c>
      <c r="G1010">
        <f t="shared" si="15"/>
        <v>0</v>
      </c>
      <c r="H1010" t="str">
        <f>LEFT(RAWC8[[#This Row],[Maternal Pheno Tag]],7)</f>
        <v>0</v>
      </c>
    </row>
    <row r="1011" spans="1:8" x14ac:dyDescent="0.25">
      <c r="A1011">
        <v>2</v>
      </c>
      <c r="B1011" t="s">
        <v>582</v>
      </c>
      <c r="D1011">
        <v>1</v>
      </c>
      <c r="E1011" t="str">
        <f>CONCATENATE(RAWC8[[#This Row],[Table Letter]],RAWC8[[#This Row],[Table '#]])</f>
        <v>EL2</v>
      </c>
      <c r="F1011" t="str">
        <f>IF(ISEVEN(ROW(RAWC8[[#This Row],[Barcodes]])),C1011,"")</f>
        <v/>
      </c>
      <c r="G1011" t="str">
        <f t="shared" si="15"/>
        <v/>
      </c>
      <c r="H1011" t="str">
        <f>LEFT(RAWC8[[#This Row],[Maternal Pheno Tag]],7)</f>
        <v/>
      </c>
    </row>
    <row r="1012" spans="1:8" x14ac:dyDescent="0.25">
      <c r="A1012">
        <v>2</v>
      </c>
      <c r="B1012" t="s">
        <v>582</v>
      </c>
      <c r="D1012">
        <v>2</v>
      </c>
      <c r="E1012" t="str">
        <f>CONCATENATE(RAWC8[[#This Row],[Table Letter]],RAWC8[[#This Row],[Table '#]])</f>
        <v>EL2</v>
      </c>
      <c r="F1012">
        <f>IF(ISEVEN(ROW(RAWC8[[#This Row],[Barcodes]])),C1012,"")</f>
        <v>0</v>
      </c>
      <c r="G1012">
        <f t="shared" si="15"/>
        <v>0</v>
      </c>
      <c r="H1012" t="str">
        <f>LEFT(RAWC8[[#This Row],[Maternal Pheno Tag]],7)</f>
        <v>0</v>
      </c>
    </row>
    <row r="1013" spans="1:8" x14ac:dyDescent="0.25">
      <c r="A1013">
        <v>2</v>
      </c>
      <c r="B1013" t="s">
        <v>582</v>
      </c>
      <c r="D1013">
        <v>2</v>
      </c>
      <c r="E1013" t="str">
        <f>CONCATENATE(RAWC8[[#This Row],[Table Letter]],RAWC8[[#This Row],[Table '#]])</f>
        <v>EL2</v>
      </c>
      <c r="F1013" t="str">
        <f>IF(ISEVEN(ROW(RAWC8[[#This Row],[Barcodes]])),C1013,"")</f>
        <v/>
      </c>
      <c r="G1013" t="str">
        <f t="shared" si="15"/>
        <v/>
      </c>
      <c r="H1013" t="str">
        <f>LEFT(RAWC8[[#This Row],[Maternal Pheno Tag]],7)</f>
        <v/>
      </c>
    </row>
    <row r="1014" spans="1:8" x14ac:dyDescent="0.25">
      <c r="A1014">
        <v>2</v>
      </c>
      <c r="B1014" t="s">
        <v>582</v>
      </c>
      <c r="D1014">
        <v>3</v>
      </c>
      <c r="E1014" t="str">
        <f>CONCATENATE(RAWC8[[#This Row],[Table Letter]],RAWC8[[#This Row],[Table '#]])</f>
        <v>EL2</v>
      </c>
      <c r="F1014">
        <f>IF(ISEVEN(ROW(RAWC8[[#This Row],[Barcodes]])),C1014,"")</f>
        <v>0</v>
      </c>
      <c r="G1014">
        <f t="shared" si="15"/>
        <v>0</v>
      </c>
      <c r="H1014" t="str">
        <f>LEFT(RAWC8[[#This Row],[Maternal Pheno Tag]],7)</f>
        <v>0</v>
      </c>
    </row>
    <row r="1015" spans="1:8" x14ac:dyDescent="0.25">
      <c r="A1015">
        <v>2</v>
      </c>
      <c r="B1015" t="s">
        <v>582</v>
      </c>
      <c r="D1015">
        <v>3</v>
      </c>
      <c r="E1015" t="str">
        <f>CONCATENATE(RAWC8[[#This Row],[Table Letter]],RAWC8[[#This Row],[Table '#]])</f>
        <v>EL2</v>
      </c>
      <c r="F1015" t="str">
        <f>IF(ISEVEN(ROW(RAWC8[[#This Row],[Barcodes]])),C1015,"")</f>
        <v/>
      </c>
      <c r="G1015" t="str">
        <f t="shared" si="15"/>
        <v/>
      </c>
      <c r="H1015" t="str">
        <f>LEFT(RAWC8[[#This Row],[Maternal Pheno Tag]],7)</f>
        <v/>
      </c>
    </row>
    <row r="1016" spans="1:8" x14ac:dyDescent="0.25">
      <c r="A1016">
        <v>2</v>
      </c>
      <c r="B1016" t="s">
        <v>582</v>
      </c>
      <c r="D1016">
        <v>4</v>
      </c>
      <c r="E1016" t="str">
        <f>CONCATENATE(RAWC8[[#This Row],[Table Letter]],RAWC8[[#This Row],[Table '#]])</f>
        <v>EL2</v>
      </c>
      <c r="F1016">
        <f>IF(ISEVEN(ROW(RAWC8[[#This Row],[Barcodes]])),C1016,"")</f>
        <v>0</v>
      </c>
      <c r="G1016">
        <f t="shared" si="15"/>
        <v>0</v>
      </c>
      <c r="H1016" t="str">
        <f>LEFT(RAWC8[[#This Row],[Maternal Pheno Tag]],7)</f>
        <v>0</v>
      </c>
    </row>
    <row r="1017" spans="1:8" x14ac:dyDescent="0.25">
      <c r="A1017">
        <v>2</v>
      </c>
      <c r="B1017" t="s">
        <v>582</v>
      </c>
      <c r="D1017">
        <v>4</v>
      </c>
      <c r="E1017" t="str">
        <f>CONCATENATE(RAWC8[[#This Row],[Table Letter]],RAWC8[[#This Row],[Table '#]])</f>
        <v>EL2</v>
      </c>
      <c r="F1017" t="str">
        <f>IF(ISEVEN(ROW(RAWC8[[#This Row],[Barcodes]])),C1017,"")</f>
        <v/>
      </c>
      <c r="G1017" t="str">
        <f t="shared" si="15"/>
        <v/>
      </c>
      <c r="H1017" t="str">
        <f>LEFT(RAWC8[[#This Row],[Maternal Pheno Tag]],7)</f>
        <v/>
      </c>
    </row>
    <row r="1018" spans="1:8" x14ac:dyDescent="0.25">
      <c r="A1018">
        <v>2</v>
      </c>
      <c r="B1018" t="s">
        <v>582</v>
      </c>
      <c r="D1018">
        <v>5</v>
      </c>
      <c r="E1018" t="str">
        <f>CONCATENATE(RAWC8[[#This Row],[Table Letter]],RAWC8[[#This Row],[Table '#]])</f>
        <v>EL2</v>
      </c>
      <c r="F1018">
        <f>IF(ISEVEN(ROW(RAWC8[[#This Row],[Barcodes]])),C1018,"")</f>
        <v>0</v>
      </c>
      <c r="G1018">
        <f t="shared" si="15"/>
        <v>0</v>
      </c>
      <c r="H1018" t="str">
        <f>LEFT(RAWC8[[#This Row],[Maternal Pheno Tag]],7)</f>
        <v>0</v>
      </c>
    </row>
    <row r="1019" spans="1:8" x14ac:dyDescent="0.25">
      <c r="A1019">
        <v>2</v>
      </c>
      <c r="B1019" t="s">
        <v>582</v>
      </c>
      <c r="D1019">
        <v>5</v>
      </c>
      <c r="E1019" t="str">
        <f>CONCATENATE(RAWC8[[#This Row],[Table Letter]],RAWC8[[#This Row],[Table '#]])</f>
        <v>EL2</v>
      </c>
      <c r="F1019" t="str">
        <f>IF(ISEVEN(ROW(RAWC8[[#This Row],[Barcodes]])),C1019,"")</f>
        <v/>
      </c>
      <c r="G1019" t="str">
        <f t="shared" si="15"/>
        <v/>
      </c>
      <c r="H1019" t="str">
        <f>LEFT(RAWC8[[#This Row],[Maternal Pheno Tag]],7)</f>
        <v/>
      </c>
    </row>
    <row r="1020" spans="1:8" x14ac:dyDescent="0.25">
      <c r="A1020">
        <v>2</v>
      </c>
      <c r="B1020" t="s">
        <v>582</v>
      </c>
      <c r="D1020">
        <v>6</v>
      </c>
      <c r="E1020" t="str">
        <f>CONCATENATE(RAWC8[[#This Row],[Table Letter]],RAWC8[[#This Row],[Table '#]])</f>
        <v>EL2</v>
      </c>
      <c r="F1020">
        <f>IF(ISEVEN(ROW(RAWC8[[#This Row],[Barcodes]])),C1020,"")</f>
        <v>0</v>
      </c>
      <c r="G1020">
        <f t="shared" si="15"/>
        <v>0</v>
      </c>
      <c r="H1020" t="str">
        <f>LEFT(RAWC8[[#This Row],[Maternal Pheno Tag]],7)</f>
        <v>0</v>
      </c>
    </row>
    <row r="1021" spans="1:8" x14ac:dyDescent="0.25">
      <c r="A1021">
        <v>2</v>
      </c>
      <c r="B1021" t="s">
        <v>582</v>
      </c>
      <c r="D1021">
        <v>6</v>
      </c>
      <c r="E1021" t="str">
        <f>CONCATENATE(RAWC8[[#This Row],[Table Letter]],RAWC8[[#This Row],[Table '#]])</f>
        <v>EL2</v>
      </c>
      <c r="F1021" t="str">
        <f>IF(ISEVEN(ROW(RAWC8[[#This Row],[Barcodes]])),C1021,"")</f>
        <v/>
      </c>
      <c r="G1021" t="str">
        <f t="shared" si="15"/>
        <v/>
      </c>
      <c r="H1021" t="str">
        <f>LEFT(RAWC8[[#This Row],[Maternal Pheno Tag]],7)</f>
        <v/>
      </c>
    </row>
    <row r="1022" spans="1:8" x14ac:dyDescent="0.25">
      <c r="A1022">
        <v>2</v>
      </c>
      <c r="B1022" t="s">
        <v>582</v>
      </c>
      <c r="D1022">
        <v>7</v>
      </c>
      <c r="E1022" t="str">
        <f>CONCATENATE(RAWC8[[#This Row],[Table Letter]],RAWC8[[#This Row],[Table '#]])</f>
        <v>EL2</v>
      </c>
      <c r="F1022">
        <f>IF(ISEVEN(ROW(RAWC8[[#This Row],[Barcodes]])),C1022,"")</f>
        <v>0</v>
      </c>
      <c r="G1022">
        <f t="shared" si="15"/>
        <v>0</v>
      </c>
      <c r="H1022" t="str">
        <f>LEFT(RAWC8[[#This Row],[Maternal Pheno Tag]],7)</f>
        <v>0</v>
      </c>
    </row>
    <row r="1023" spans="1:8" x14ac:dyDescent="0.25">
      <c r="A1023">
        <v>2</v>
      </c>
      <c r="B1023" t="s">
        <v>582</v>
      </c>
      <c r="D1023">
        <v>7</v>
      </c>
      <c r="E1023" t="str">
        <f>CONCATENATE(RAWC8[[#This Row],[Table Letter]],RAWC8[[#This Row],[Table '#]])</f>
        <v>EL2</v>
      </c>
      <c r="F1023" t="str">
        <f>IF(ISEVEN(ROW(RAWC8[[#This Row],[Barcodes]])),C1023,"")</f>
        <v/>
      </c>
      <c r="G1023" t="str">
        <f t="shared" si="15"/>
        <v/>
      </c>
      <c r="H1023" t="str">
        <f>LEFT(RAWC8[[#This Row],[Maternal Pheno Tag]],7)</f>
        <v/>
      </c>
    </row>
    <row r="1024" spans="1:8" x14ac:dyDescent="0.25">
      <c r="A1024">
        <v>2</v>
      </c>
      <c r="B1024" t="s">
        <v>582</v>
      </c>
      <c r="D1024">
        <v>8</v>
      </c>
      <c r="E1024" t="str">
        <f>CONCATENATE(RAWC8[[#This Row],[Table Letter]],RAWC8[[#This Row],[Table '#]])</f>
        <v>EL2</v>
      </c>
      <c r="F1024">
        <f>IF(ISEVEN(ROW(RAWC8[[#This Row],[Barcodes]])),C1024,"")</f>
        <v>0</v>
      </c>
      <c r="G1024">
        <f t="shared" si="15"/>
        <v>0</v>
      </c>
      <c r="H1024" t="str">
        <f>LEFT(RAWC8[[#This Row],[Maternal Pheno Tag]],7)</f>
        <v>0</v>
      </c>
    </row>
    <row r="1025" spans="1:8" x14ac:dyDescent="0.25">
      <c r="A1025">
        <v>2</v>
      </c>
      <c r="B1025" t="s">
        <v>582</v>
      </c>
      <c r="D1025">
        <v>8</v>
      </c>
      <c r="E1025" t="str">
        <f>CONCATENATE(RAWC8[[#This Row],[Table Letter]],RAWC8[[#This Row],[Table '#]])</f>
        <v>EL2</v>
      </c>
      <c r="F1025" t="str">
        <f>IF(ISEVEN(ROW(RAWC8[[#This Row],[Barcodes]])),C1025,"")</f>
        <v/>
      </c>
      <c r="G1025" t="str">
        <f t="shared" si="15"/>
        <v/>
      </c>
      <c r="H1025" t="str">
        <f>LEFT(RAWC8[[#This Row],[Maternal Pheno Tag]],7)</f>
        <v/>
      </c>
    </row>
    <row r="1026" spans="1:8" x14ac:dyDescent="0.25">
      <c r="A1026">
        <v>2</v>
      </c>
      <c r="B1026" t="s">
        <v>582</v>
      </c>
      <c r="D1026">
        <v>9</v>
      </c>
      <c r="E1026" t="str">
        <f>CONCATENATE(RAWC8[[#This Row],[Table Letter]],RAWC8[[#This Row],[Table '#]])</f>
        <v>EL2</v>
      </c>
      <c r="F1026">
        <f>IF(ISEVEN(ROW(RAWC8[[#This Row],[Barcodes]])),C1026,"")</f>
        <v>0</v>
      </c>
      <c r="G1026">
        <f t="shared" ref="G1026:G1089" si="16">IF(ISODD(ROW(C1027)),C1027,"")</f>
        <v>0</v>
      </c>
      <c r="H1026" t="str">
        <f>LEFT(RAWC8[[#This Row],[Maternal Pheno Tag]],7)</f>
        <v>0</v>
      </c>
    </row>
    <row r="1027" spans="1:8" x14ac:dyDescent="0.25">
      <c r="A1027">
        <v>2</v>
      </c>
      <c r="B1027" t="s">
        <v>582</v>
      </c>
      <c r="D1027">
        <v>9</v>
      </c>
      <c r="E1027" t="str">
        <f>CONCATENATE(RAWC8[[#This Row],[Table Letter]],RAWC8[[#This Row],[Table '#]])</f>
        <v>EL2</v>
      </c>
      <c r="F1027" t="str">
        <f>IF(ISEVEN(ROW(RAWC8[[#This Row],[Barcodes]])),C1027,"")</f>
        <v/>
      </c>
      <c r="G1027" t="str">
        <f t="shared" si="16"/>
        <v/>
      </c>
      <c r="H1027" t="str">
        <f>LEFT(RAWC8[[#This Row],[Maternal Pheno Tag]],7)</f>
        <v/>
      </c>
    </row>
    <row r="1028" spans="1:8" x14ac:dyDescent="0.25">
      <c r="A1028">
        <v>2</v>
      </c>
      <c r="B1028" t="s">
        <v>582</v>
      </c>
      <c r="D1028">
        <v>10</v>
      </c>
      <c r="E1028" t="str">
        <f>CONCATENATE(RAWC8[[#This Row],[Table Letter]],RAWC8[[#This Row],[Table '#]])</f>
        <v>EL2</v>
      </c>
      <c r="F1028">
        <f>IF(ISEVEN(ROW(RAWC8[[#This Row],[Barcodes]])),C1028,"")</f>
        <v>0</v>
      </c>
      <c r="G1028">
        <f t="shared" si="16"/>
        <v>0</v>
      </c>
      <c r="H1028" t="str">
        <f>LEFT(RAWC8[[#This Row],[Maternal Pheno Tag]],7)</f>
        <v>0</v>
      </c>
    </row>
    <row r="1029" spans="1:8" x14ac:dyDescent="0.25">
      <c r="A1029">
        <v>2</v>
      </c>
      <c r="B1029" t="s">
        <v>582</v>
      </c>
      <c r="D1029">
        <v>10</v>
      </c>
      <c r="E1029" t="str">
        <f>CONCATENATE(RAWC8[[#This Row],[Table Letter]],RAWC8[[#This Row],[Table '#]])</f>
        <v>EL2</v>
      </c>
      <c r="F1029" t="str">
        <f>IF(ISEVEN(ROW(RAWC8[[#This Row],[Barcodes]])),C1029,"")</f>
        <v/>
      </c>
      <c r="G1029" t="str">
        <f t="shared" si="16"/>
        <v/>
      </c>
      <c r="H1029" t="str">
        <f>LEFT(RAWC8[[#This Row],[Maternal Pheno Tag]],7)</f>
        <v/>
      </c>
    </row>
    <row r="1030" spans="1:8" x14ac:dyDescent="0.25">
      <c r="A1030">
        <v>2</v>
      </c>
      <c r="B1030" t="s">
        <v>582</v>
      </c>
      <c r="D1030">
        <v>11</v>
      </c>
      <c r="E1030" t="str">
        <f>CONCATENATE(RAWC8[[#This Row],[Table Letter]],RAWC8[[#This Row],[Table '#]])</f>
        <v>EL2</v>
      </c>
      <c r="F1030">
        <f>IF(ISEVEN(ROW(RAWC8[[#This Row],[Barcodes]])),C1030,"")</f>
        <v>0</v>
      </c>
      <c r="G1030">
        <f t="shared" si="16"/>
        <v>0</v>
      </c>
      <c r="H1030" t="str">
        <f>LEFT(RAWC8[[#This Row],[Maternal Pheno Tag]],7)</f>
        <v>0</v>
      </c>
    </row>
    <row r="1031" spans="1:8" x14ac:dyDescent="0.25">
      <c r="A1031">
        <v>2</v>
      </c>
      <c r="B1031" t="s">
        <v>582</v>
      </c>
      <c r="D1031">
        <v>11</v>
      </c>
      <c r="E1031" t="str">
        <f>CONCATENATE(RAWC8[[#This Row],[Table Letter]],RAWC8[[#This Row],[Table '#]])</f>
        <v>EL2</v>
      </c>
      <c r="F1031" t="str">
        <f>IF(ISEVEN(ROW(RAWC8[[#This Row],[Barcodes]])),C1031,"")</f>
        <v/>
      </c>
      <c r="G1031" t="str">
        <f t="shared" si="16"/>
        <v/>
      </c>
      <c r="H1031" t="str">
        <f>LEFT(RAWC8[[#This Row],[Maternal Pheno Tag]],7)</f>
        <v/>
      </c>
    </row>
    <row r="1032" spans="1:8" x14ac:dyDescent="0.25">
      <c r="A1032">
        <v>2</v>
      </c>
      <c r="B1032" t="s">
        <v>582</v>
      </c>
      <c r="D1032">
        <v>12</v>
      </c>
      <c r="E1032" t="str">
        <f>CONCATENATE(RAWC8[[#This Row],[Table Letter]],RAWC8[[#This Row],[Table '#]])</f>
        <v>EL2</v>
      </c>
      <c r="F1032">
        <f>IF(ISEVEN(ROW(RAWC8[[#This Row],[Barcodes]])),C1032,"")</f>
        <v>0</v>
      </c>
      <c r="G1032">
        <f t="shared" si="16"/>
        <v>0</v>
      </c>
      <c r="H1032" t="str">
        <f>LEFT(RAWC8[[#This Row],[Maternal Pheno Tag]],7)</f>
        <v>0</v>
      </c>
    </row>
    <row r="1033" spans="1:8" x14ac:dyDescent="0.25">
      <c r="A1033">
        <v>2</v>
      </c>
      <c r="B1033" t="s">
        <v>582</v>
      </c>
      <c r="D1033">
        <v>12</v>
      </c>
      <c r="E1033" t="str">
        <f>CONCATENATE(RAWC8[[#This Row],[Table Letter]],RAWC8[[#This Row],[Table '#]])</f>
        <v>EL2</v>
      </c>
      <c r="F1033" t="str">
        <f>IF(ISEVEN(ROW(RAWC8[[#This Row],[Barcodes]])),C1033,"")</f>
        <v/>
      </c>
      <c r="G1033" t="str">
        <f t="shared" si="16"/>
        <v/>
      </c>
      <c r="H1033" t="str">
        <f>LEFT(RAWC8[[#This Row],[Maternal Pheno Tag]],7)</f>
        <v/>
      </c>
    </row>
    <row r="1034" spans="1:8" x14ac:dyDescent="0.25">
      <c r="A1034">
        <v>2</v>
      </c>
      <c r="B1034" t="s">
        <v>582</v>
      </c>
      <c r="D1034">
        <v>13</v>
      </c>
      <c r="E1034" t="str">
        <f>CONCATENATE(RAWC8[[#This Row],[Table Letter]],RAWC8[[#This Row],[Table '#]])</f>
        <v>EL2</v>
      </c>
      <c r="F1034">
        <f>IF(ISEVEN(ROW(RAWC8[[#This Row],[Barcodes]])),C1034,"")</f>
        <v>0</v>
      </c>
      <c r="G1034">
        <f t="shared" si="16"/>
        <v>0</v>
      </c>
      <c r="H1034" t="str">
        <f>LEFT(RAWC8[[#This Row],[Maternal Pheno Tag]],7)</f>
        <v>0</v>
      </c>
    </row>
    <row r="1035" spans="1:8" x14ac:dyDescent="0.25">
      <c r="A1035">
        <v>2</v>
      </c>
      <c r="B1035" t="s">
        <v>582</v>
      </c>
      <c r="D1035">
        <v>13</v>
      </c>
      <c r="E1035" t="str">
        <f>CONCATENATE(RAWC8[[#This Row],[Table Letter]],RAWC8[[#This Row],[Table '#]])</f>
        <v>EL2</v>
      </c>
      <c r="F1035" t="str">
        <f>IF(ISEVEN(ROW(RAWC8[[#This Row],[Barcodes]])),C1035,"")</f>
        <v/>
      </c>
      <c r="G1035" t="str">
        <f t="shared" si="16"/>
        <v/>
      </c>
      <c r="H1035" t="str">
        <f>LEFT(RAWC8[[#This Row],[Maternal Pheno Tag]],7)</f>
        <v/>
      </c>
    </row>
    <row r="1036" spans="1:8" x14ac:dyDescent="0.25">
      <c r="A1036">
        <v>2</v>
      </c>
      <c r="B1036" t="s">
        <v>582</v>
      </c>
      <c r="D1036">
        <v>14</v>
      </c>
      <c r="E1036" t="str">
        <f>CONCATENATE(RAWC8[[#This Row],[Table Letter]],RAWC8[[#This Row],[Table '#]])</f>
        <v>EL2</v>
      </c>
      <c r="F1036">
        <f>IF(ISEVEN(ROW(RAWC8[[#This Row],[Barcodes]])),C1036,"")</f>
        <v>0</v>
      </c>
      <c r="G1036">
        <f t="shared" si="16"/>
        <v>0</v>
      </c>
      <c r="H1036" t="str">
        <f>LEFT(RAWC8[[#This Row],[Maternal Pheno Tag]],7)</f>
        <v>0</v>
      </c>
    </row>
    <row r="1037" spans="1:8" x14ac:dyDescent="0.25">
      <c r="A1037">
        <v>2</v>
      </c>
      <c r="B1037" t="s">
        <v>582</v>
      </c>
      <c r="D1037">
        <v>14</v>
      </c>
      <c r="E1037" t="str">
        <f>CONCATENATE(RAWC8[[#This Row],[Table Letter]],RAWC8[[#This Row],[Table '#]])</f>
        <v>EL2</v>
      </c>
      <c r="F1037" t="str">
        <f>IF(ISEVEN(ROW(RAWC8[[#This Row],[Barcodes]])),C1037,"")</f>
        <v/>
      </c>
      <c r="G1037" t="str">
        <f t="shared" si="16"/>
        <v/>
      </c>
      <c r="H1037" t="str">
        <f>LEFT(RAWC8[[#This Row],[Maternal Pheno Tag]],7)</f>
        <v/>
      </c>
    </row>
    <row r="1038" spans="1:8" x14ac:dyDescent="0.25">
      <c r="A1038">
        <v>2</v>
      </c>
      <c r="B1038" t="s">
        <v>582</v>
      </c>
      <c r="D1038">
        <v>15</v>
      </c>
      <c r="E1038" t="str">
        <f>CONCATENATE(RAWC8[[#This Row],[Table Letter]],RAWC8[[#This Row],[Table '#]])</f>
        <v>EL2</v>
      </c>
      <c r="F1038">
        <f>IF(ISEVEN(ROW(RAWC8[[#This Row],[Barcodes]])),C1038,"")</f>
        <v>0</v>
      </c>
      <c r="G1038">
        <f t="shared" si="16"/>
        <v>0</v>
      </c>
      <c r="H1038" t="str">
        <f>LEFT(RAWC8[[#This Row],[Maternal Pheno Tag]],7)</f>
        <v>0</v>
      </c>
    </row>
    <row r="1039" spans="1:8" x14ac:dyDescent="0.25">
      <c r="A1039">
        <v>2</v>
      </c>
      <c r="B1039" t="s">
        <v>582</v>
      </c>
      <c r="D1039">
        <v>15</v>
      </c>
      <c r="E1039" t="str">
        <f>CONCATENATE(RAWC8[[#This Row],[Table Letter]],RAWC8[[#This Row],[Table '#]])</f>
        <v>EL2</v>
      </c>
      <c r="F1039" t="str">
        <f>IF(ISEVEN(ROW(RAWC8[[#This Row],[Barcodes]])),C1039,"")</f>
        <v/>
      </c>
      <c r="G1039" t="str">
        <f t="shared" si="16"/>
        <v/>
      </c>
      <c r="H1039" t="str">
        <f>LEFT(RAWC8[[#This Row],[Maternal Pheno Tag]],7)</f>
        <v/>
      </c>
    </row>
    <row r="1040" spans="1:8" x14ac:dyDescent="0.25">
      <c r="A1040">
        <v>2</v>
      </c>
      <c r="B1040" t="s">
        <v>582</v>
      </c>
      <c r="D1040">
        <v>16</v>
      </c>
      <c r="E1040" t="str">
        <f>CONCATENATE(RAWC8[[#This Row],[Table Letter]],RAWC8[[#This Row],[Table '#]])</f>
        <v>EL2</v>
      </c>
      <c r="F1040">
        <f>IF(ISEVEN(ROW(RAWC8[[#This Row],[Barcodes]])),C1040,"")</f>
        <v>0</v>
      </c>
      <c r="G1040">
        <f t="shared" si="16"/>
        <v>0</v>
      </c>
      <c r="H1040" t="str">
        <f>LEFT(RAWC8[[#This Row],[Maternal Pheno Tag]],7)</f>
        <v>0</v>
      </c>
    </row>
    <row r="1041" spans="1:8" x14ac:dyDescent="0.25">
      <c r="A1041">
        <v>2</v>
      </c>
      <c r="B1041" t="s">
        <v>582</v>
      </c>
      <c r="D1041">
        <v>16</v>
      </c>
      <c r="E1041" t="str">
        <f>CONCATENATE(RAWC8[[#This Row],[Table Letter]],RAWC8[[#This Row],[Table '#]])</f>
        <v>EL2</v>
      </c>
      <c r="F1041" t="str">
        <f>IF(ISEVEN(ROW(RAWC8[[#This Row],[Barcodes]])),C1041,"")</f>
        <v/>
      </c>
      <c r="G1041" t="str">
        <f t="shared" si="16"/>
        <v/>
      </c>
      <c r="H1041" t="str">
        <f>LEFT(RAWC8[[#This Row],[Maternal Pheno Tag]],7)</f>
        <v/>
      </c>
    </row>
    <row r="1042" spans="1:8" x14ac:dyDescent="0.25">
      <c r="A1042">
        <v>2</v>
      </c>
      <c r="B1042" t="s">
        <v>582</v>
      </c>
      <c r="D1042">
        <v>17</v>
      </c>
      <c r="E1042" t="str">
        <f>CONCATENATE(RAWC8[[#This Row],[Table Letter]],RAWC8[[#This Row],[Table '#]])</f>
        <v>EL2</v>
      </c>
      <c r="F1042">
        <f>IF(ISEVEN(ROW(RAWC8[[#This Row],[Barcodes]])),C1042,"")</f>
        <v>0</v>
      </c>
      <c r="G1042">
        <f t="shared" si="16"/>
        <v>0</v>
      </c>
      <c r="H1042" t="str">
        <f>LEFT(RAWC8[[#This Row],[Maternal Pheno Tag]],7)</f>
        <v>0</v>
      </c>
    </row>
    <row r="1043" spans="1:8" x14ac:dyDescent="0.25">
      <c r="A1043">
        <v>2</v>
      </c>
      <c r="B1043" t="s">
        <v>582</v>
      </c>
      <c r="D1043">
        <v>17</v>
      </c>
      <c r="E1043" t="str">
        <f>CONCATENATE(RAWC8[[#This Row],[Table Letter]],RAWC8[[#This Row],[Table '#]])</f>
        <v>EL2</v>
      </c>
      <c r="F1043" t="str">
        <f>IF(ISEVEN(ROW(RAWC8[[#This Row],[Barcodes]])),C1043,"")</f>
        <v/>
      </c>
      <c r="G1043" t="str">
        <f t="shared" si="16"/>
        <v/>
      </c>
      <c r="H1043" t="str">
        <f>LEFT(RAWC8[[#This Row],[Maternal Pheno Tag]],7)</f>
        <v/>
      </c>
    </row>
    <row r="1044" spans="1:8" x14ac:dyDescent="0.25">
      <c r="A1044">
        <v>2</v>
      </c>
      <c r="B1044" t="s">
        <v>582</v>
      </c>
      <c r="D1044">
        <v>18</v>
      </c>
      <c r="E1044" t="str">
        <f>CONCATENATE(RAWC8[[#This Row],[Table Letter]],RAWC8[[#This Row],[Table '#]])</f>
        <v>EL2</v>
      </c>
      <c r="F1044">
        <f>IF(ISEVEN(ROW(RAWC8[[#This Row],[Barcodes]])),C1044,"")</f>
        <v>0</v>
      </c>
      <c r="G1044">
        <f t="shared" si="16"/>
        <v>0</v>
      </c>
      <c r="H1044" t="str">
        <f>LEFT(RAWC8[[#This Row],[Maternal Pheno Tag]],7)</f>
        <v>0</v>
      </c>
    </row>
    <row r="1045" spans="1:8" x14ac:dyDescent="0.25">
      <c r="A1045">
        <v>2</v>
      </c>
      <c r="B1045" t="s">
        <v>582</v>
      </c>
      <c r="D1045">
        <v>18</v>
      </c>
      <c r="E1045" t="str">
        <f>CONCATENATE(RAWC8[[#This Row],[Table Letter]],RAWC8[[#This Row],[Table '#]])</f>
        <v>EL2</v>
      </c>
      <c r="F1045" t="str">
        <f>IF(ISEVEN(ROW(RAWC8[[#This Row],[Barcodes]])),C1045,"")</f>
        <v/>
      </c>
      <c r="G1045" t="str">
        <f t="shared" si="16"/>
        <v/>
      </c>
      <c r="H1045" t="str">
        <f>LEFT(RAWC8[[#This Row],[Maternal Pheno Tag]],7)</f>
        <v/>
      </c>
    </row>
    <row r="1046" spans="1:8" x14ac:dyDescent="0.25">
      <c r="A1046">
        <v>2</v>
      </c>
      <c r="B1046" t="s">
        <v>582</v>
      </c>
      <c r="D1046">
        <v>19</v>
      </c>
      <c r="E1046" t="str">
        <f>CONCATENATE(RAWC8[[#This Row],[Table Letter]],RAWC8[[#This Row],[Table '#]])</f>
        <v>EL2</v>
      </c>
      <c r="F1046">
        <f>IF(ISEVEN(ROW(RAWC8[[#This Row],[Barcodes]])),C1046,"")</f>
        <v>0</v>
      </c>
      <c r="G1046">
        <f t="shared" si="16"/>
        <v>0</v>
      </c>
      <c r="H1046" t="str">
        <f>LEFT(RAWC8[[#This Row],[Maternal Pheno Tag]],7)</f>
        <v>0</v>
      </c>
    </row>
    <row r="1047" spans="1:8" x14ac:dyDescent="0.25">
      <c r="A1047">
        <v>2</v>
      </c>
      <c r="B1047" t="s">
        <v>582</v>
      </c>
      <c r="D1047">
        <v>19</v>
      </c>
      <c r="E1047" t="str">
        <f>CONCATENATE(RAWC8[[#This Row],[Table Letter]],RAWC8[[#This Row],[Table '#]])</f>
        <v>EL2</v>
      </c>
      <c r="F1047" t="str">
        <f>IF(ISEVEN(ROW(RAWC8[[#This Row],[Barcodes]])),C1047,"")</f>
        <v/>
      </c>
      <c r="G1047" t="str">
        <f t="shared" si="16"/>
        <v/>
      </c>
      <c r="H1047" t="str">
        <f>LEFT(RAWC8[[#This Row],[Maternal Pheno Tag]],7)</f>
        <v/>
      </c>
    </row>
    <row r="1048" spans="1:8" x14ac:dyDescent="0.25">
      <c r="A1048">
        <v>2</v>
      </c>
      <c r="B1048" t="s">
        <v>582</v>
      </c>
      <c r="D1048">
        <v>20</v>
      </c>
      <c r="E1048" t="str">
        <f>CONCATENATE(RAWC8[[#This Row],[Table Letter]],RAWC8[[#This Row],[Table '#]])</f>
        <v>EL2</v>
      </c>
      <c r="F1048">
        <f>IF(ISEVEN(ROW(RAWC8[[#This Row],[Barcodes]])),C1048,"")</f>
        <v>0</v>
      </c>
      <c r="G1048">
        <f t="shared" si="16"/>
        <v>0</v>
      </c>
      <c r="H1048" t="str">
        <f>LEFT(RAWC8[[#This Row],[Maternal Pheno Tag]],7)</f>
        <v>0</v>
      </c>
    </row>
    <row r="1049" spans="1:8" x14ac:dyDescent="0.25">
      <c r="A1049">
        <v>2</v>
      </c>
      <c r="B1049" t="s">
        <v>582</v>
      </c>
      <c r="D1049">
        <v>20</v>
      </c>
      <c r="E1049" t="str">
        <f>CONCATENATE(RAWC8[[#This Row],[Table Letter]],RAWC8[[#This Row],[Table '#]])</f>
        <v>EL2</v>
      </c>
      <c r="F1049" t="str">
        <f>IF(ISEVEN(ROW(RAWC8[[#This Row],[Barcodes]])),C1049,"")</f>
        <v/>
      </c>
      <c r="G1049" t="str">
        <f t="shared" si="16"/>
        <v/>
      </c>
      <c r="H1049" t="str">
        <f>LEFT(RAWC8[[#This Row],[Maternal Pheno Tag]],7)</f>
        <v/>
      </c>
    </row>
    <row r="1050" spans="1:8" x14ac:dyDescent="0.25">
      <c r="A1050">
        <v>2</v>
      </c>
      <c r="B1050" t="s">
        <v>582</v>
      </c>
      <c r="D1050">
        <v>21</v>
      </c>
      <c r="E1050" t="str">
        <f>CONCATENATE(RAWC8[[#This Row],[Table Letter]],RAWC8[[#This Row],[Table '#]])</f>
        <v>EL2</v>
      </c>
      <c r="F1050">
        <f>IF(ISEVEN(ROW(RAWC8[[#This Row],[Barcodes]])),C1050,"")</f>
        <v>0</v>
      </c>
      <c r="G1050">
        <f t="shared" si="16"/>
        <v>0</v>
      </c>
      <c r="H1050" t="str">
        <f>LEFT(RAWC8[[#This Row],[Maternal Pheno Tag]],7)</f>
        <v>0</v>
      </c>
    </row>
    <row r="1051" spans="1:8" x14ac:dyDescent="0.25">
      <c r="A1051">
        <v>2</v>
      </c>
      <c r="B1051" t="s">
        <v>582</v>
      </c>
      <c r="D1051">
        <v>21</v>
      </c>
      <c r="E1051" t="str">
        <f>CONCATENATE(RAWC8[[#This Row],[Table Letter]],RAWC8[[#This Row],[Table '#]])</f>
        <v>EL2</v>
      </c>
      <c r="F1051" t="str">
        <f>IF(ISEVEN(ROW(RAWC8[[#This Row],[Barcodes]])),C1051,"")</f>
        <v/>
      </c>
      <c r="G1051" t="str">
        <f t="shared" si="16"/>
        <v/>
      </c>
      <c r="H1051" t="str">
        <f>LEFT(RAWC8[[#This Row],[Maternal Pheno Tag]],7)</f>
        <v/>
      </c>
    </row>
    <row r="1052" spans="1:8" x14ac:dyDescent="0.25">
      <c r="A1052">
        <v>2</v>
      </c>
      <c r="B1052" t="s">
        <v>582</v>
      </c>
      <c r="D1052">
        <v>22</v>
      </c>
      <c r="E1052" t="str">
        <f>CONCATENATE(RAWC8[[#This Row],[Table Letter]],RAWC8[[#This Row],[Table '#]])</f>
        <v>EL2</v>
      </c>
      <c r="F1052">
        <f>IF(ISEVEN(ROW(RAWC8[[#This Row],[Barcodes]])),C1052,"")</f>
        <v>0</v>
      </c>
      <c r="G1052">
        <f t="shared" si="16"/>
        <v>0</v>
      </c>
      <c r="H1052" t="str">
        <f>LEFT(RAWC8[[#This Row],[Maternal Pheno Tag]],7)</f>
        <v>0</v>
      </c>
    </row>
    <row r="1053" spans="1:8" x14ac:dyDescent="0.25">
      <c r="A1053">
        <v>2</v>
      </c>
      <c r="B1053" t="s">
        <v>582</v>
      </c>
      <c r="D1053">
        <v>22</v>
      </c>
      <c r="E1053" t="str">
        <f>CONCATENATE(RAWC8[[#This Row],[Table Letter]],RAWC8[[#This Row],[Table '#]])</f>
        <v>EL2</v>
      </c>
      <c r="F1053" t="str">
        <f>IF(ISEVEN(ROW(RAWC8[[#This Row],[Barcodes]])),C1053,"")</f>
        <v/>
      </c>
      <c r="G1053" t="str">
        <f t="shared" si="16"/>
        <v/>
      </c>
      <c r="H1053" t="str">
        <f>LEFT(RAWC8[[#This Row],[Maternal Pheno Tag]],7)</f>
        <v/>
      </c>
    </row>
    <row r="1054" spans="1:8" x14ac:dyDescent="0.25">
      <c r="A1054">
        <v>2</v>
      </c>
      <c r="B1054" t="s">
        <v>582</v>
      </c>
      <c r="D1054">
        <v>23</v>
      </c>
      <c r="E1054" t="str">
        <f>CONCATENATE(RAWC8[[#This Row],[Table Letter]],RAWC8[[#This Row],[Table '#]])</f>
        <v>EL2</v>
      </c>
      <c r="F1054">
        <f>IF(ISEVEN(ROW(RAWC8[[#This Row],[Barcodes]])),C1054,"")</f>
        <v>0</v>
      </c>
      <c r="G1054">
        <f t="shared" si="16"/>
        <v>0</v>
      </c>
      <c r="H1054" t="str">
        <f>LEFT(RAWC8[[#This Row],[Maternal Pheno Tag]],7)</f>
        <v>0</v>
      </c>
    </row>
    <row r="1055" spans="1:8" x14ac:dyDescent="0.25">
      <c r="A1055">
        <v>2</v>
      </c>
      <c r="B1055" t="s">
        <v>582</v>
      </c>
      <c r="D1055">
        <v>23</v>
      </c>
      <c r="E1055" t="str">
        <f>CONCATENATE(RAWC8[[#This Row],[Table Letter]],RAWC8[[#This Row],[Table '#]])</f>
        <v>EL2</v>
      </c>
      <c r="F1055" t="str">
        <f>IF(ISEVEN(ROW(RAWC8[[#This Row],[Barcodes]])),C1055,"")</f>
        <v/>
      </c>
      <c r="G1055" t="str">
        <f t="shared" si="16"/>
        <v/>
      </c>
      <c r="H1055" t="str">
        <f>LEFT(RAWC8[[#This Row],[Maternal Pheno Tag]],7)</f>
        <v/>
      </c>
    </row>
    <row r="1056" spans="1:8" x14ac:dyDescent="0.25">
      <c r="A1056">
        <v>2</v>
      </c>
      <c r="B1056" t="s">
        <v>582</v>
      </c>
      <c r="D1056">
        <v>24</v>
      </c>
      <c r="E1056" t="str">
        <f>CONCATENATE(RAWC8[[#This Row],[Table Letter]],RAWC8[[#This Row],[Table '#]])</f>
        <v>EL2</v>
      </c>
      <c r="F1056">
        <f>IF(ISEVEN(ROW(RAWC8[[#This Row],[Barcodes]])),C1056,"")</f>
        <v>0</v>
      </c>
      <c r="G1056">
        <f t="shared" si="16"/>
        <v>0</v>
      </c>
      <c r="H1056" t="str">
        <f>LEFT(RAWC8[[#This Row],[Maternal Pheno Tag]],7)</f>
        <v>0</v>
      </c>
    </row>
    <row r="1057" spans="1:8" x14ac:dyDescent="0.25">
      <c r="A1057">
        <v>2</v>
      </c>
      <c r="B1057" t="s">
        <v>582</v>
      </c>
      <c r="D1057">
        <v>24</v>
      </c>
      <c r="E1057" t="str">
        <f>CONCATENATE(RAWC8[[#This Row],[Table Letter]],RAWC8[[#This Row],[Table '#]])</f>
        <v>EL2</v>
      </c>
      <c r="F1057" t="str">
        <f>IF(ISEVEN(ROW(RAWC8[[#This Row],[Barcodes]])),C1057,"")</f>
        <v/>
      </c>
      <c r="G1057" t="str">
        <f t="shared" si="16"/>
        <v/>
      </c>
      <c r="H1057" t="str">
        <f>LEFT(RAWC8[[#This Row],[Maternal Pheno Tag]],7)</f>
        <v/>
      </c>
    </row>
    <row r="1058" spans="1:8" x14ac:dyDescent="0.25">
      <c r="A1058">
        <v>3</v>
      </c>
      <c r="B1058" t="s">
        <v>582</v>
      </c>
      <c r="D1058">
        <v>1</v>
      </c>
      <c r="E1058" t="str">
        <f>CONCATENATE(RAWC8[[#This Row],[Table Letter]],RAWC8[[#This Row],[Table '#]])</f>
        <v>EL3</v>
      </c>
      <c r="F1058">
        <f>IF(ISEVEN(ROW(RAWC8[[#This Row],[Barcodes]])),C1058,"")</f>
        <v>0</v>
      </c>
      <c r="G1058">
        <f t="shared" si="16"/>
        <v>0</v>
      </c>
      <c r="H1058" t="str">
        <f>LEFT(RAWC8[[#This Row],[Maternal Pheno Tag]],7)</f>
        <v>0</v>
      </c>
    </row>
    <row r="1059" spans="1:8" x14ac:dyDescent="0.25">
      <c r="A1059">
        <v>3</v>
      </c>
      <c r="B1059" t="s">
        <v>582</v>
      </c>
      <c r="D1059">
        <v>1</v>
      </c>
      <c r="E1059" t="str">
        <f>CONCATENATE(RAWC8[[#This Row],[Table Letter]],RAWC8[[#This Row],[Table '#]])</f>
        <v>EL3</v>
      </c>
      <c r="F1059" t="str">
        <f>IF(ISEVEN(ROW(RAWC8[[#This Row],[Barcodes]])),C1059,"")</f>
        <v/>
      </c>
      <c r="G1059" t="str">
        <f t="shared" si="16"/>
        <v/>
      </c>
      <c r="H1059" t="str">
        <f>LEFT(RAWC8[[#This Row],[Maternal Pheno Tag]],7)</f>
        <v/>
      </c>
    </row>
    <row r="1060" spans="1:8" x14ac:dyDescent="0.25">
      <c r="A1060">
        <v>3</v>
      </c>
      <c r="B1060" t="s">
        <v>582</v>
      </c>
      <c r="D1060">
        <v>2</v>
      </c>
      <c r="E1060" t="str">
        <f>CONCATENATE(RAWC8[[#This Row],[Table Letter]],RAWC8[[#This Row],[Table '#]])</f>
        <v>EL3</v>
      </c>
      <c r="F1060">
        <f>IF(ISEVEN(ROW(RAWC8[[#This Row],[Barcodes]])),C1060,"")</f>
        <v>0</v>
      </c>
      <c r="G1060">
        <f t="shared" si="16"/>
        <v>0</v>
      </c>
      <c r="H1060" t="str">
        <f>LEFT(RAWC8[[#This Row],[Maternal Pheno Tag]],7)</f>
        <v>0</v>
      </c>
    </row>
    <row r="1061" spans="1:8" x14ac:dyDescent="0.25">
      <c r="A1061">
        <v>3</v>
      </c>
      <c r="B1061" t="s">
        <v>582</v>
      </c>
      <c r="D1061">
        <v>2</v>
      </c>
      <c r="E1061" t="str">
        <f>CONCATENATE(RAWC8[[#This Row],[Table Letter]],RAWC8[[#This Row],[Table '#]])</f>
        <v>EL3</v>
      </c>
      <c r="F1061" t="str">
        <f>IF(ISEVEN(ROW(RAWC8[[#This Row],[Barcodes]])),C1061,"")</f>
        <v/>
      </c>
      <c r="G1061" t="str">
        <f t="shared" si="16"/>
        <v/>
      </c>
      <c r="H1061" t="str">
        <f>LEFT(RAWC8[[#This Row],[Maternal Pheno Tag]],7)</f>
        <v/>
      </c>
    </row>
    <row r="1062" spans="1:8" x14ac:dyDescent="0.25">
      <c r="A1062">
        <v>3</v>
      </c>
      <c r="B1062" t="s">
        <v>582</v>
      </c>
      <c r="D1062">
        <v>3</v>
      </c>
      <c r="E1062" t="str">
        <f>CONCATENATE(RAWC8[[#This Row],[Table Letter]],RAWC8[[#This Row],[Table '#]])</f>
        <v>EL3</v>
      </c>
      <c r="F1062">
        <f>IF(ISEVEN(ROW(RAWC8[[#This Row],[Barcodes]])),C1062,"")</f>
        <v>0</v>
      </c>
      <c r="G1062">
        <f t="shared" si="16"/>
        <v>0</v>
      </c>
      <c r="H1062" t="str">
        <f>LEFT(RAWC8[[#This Row],[Maternal Pheno Tag]],7)</f>
        <v>0</v>
      </c>
    </row>
    <row r="1063" spans="1:8" x14ac:dyDescent="0.25">
      <c r="A1063">
        <v>3</v>
      </c>
      <c r="B1063" t="s">
        <v>582</v>
      </c>
      <c r="D1063">
        <v>3</v>
      </c>
      <c r="E1063" t="str">
        <f>CONCATENATE(RAWC8[[#This Row],[Table Letter]],RAWC8[[#This Row],[Table '#]])</f>
        <v>EL3</v>
      </c>
      <c r="F1063" t="str">
        <f>IF(ISEVEN(ROW(RAWC8[[#This Row],[Barcodes]])),C1063,"")</f>
        <v/>
      </c>
      <c r="G1063" t="str">
        <f t="shared" si="16"/>
        <v/>
      </c>
      <c r="H1063" t="str">
        <f>LEFT(RAWC8[[#This Row],[Maternal Pheno Tag]],7)</f>
        <v/>
      </c>
    </row>
    <row r="1064" spans="1:8" x14ac:dyDescent="0.25">
      <c r="A1064">
        <v>3</v>
      </c>
      <c r="B1064" t="s">
        <v>582</v>
      </c>
      <c r="D1064">
        <v>4</v>
      </c>
      <c r="E1064" t="str">
        <f>CONCATENATE(RAWC8[[#This Row],[Table Letter]],RAWC8[[#This Row],[Table '#]])</f>
        <v>EL3</v>
      </c>
      <c r="F1064">
        <f>IF(ISEVEN(ROW(RAWC8[[#This Row],[Barcodes]])),C1064,"")</f>
        <v>0</v>
      </c>
      <c r="G1064">
        <f t="shared" si="16"/>
        <v>0</v>
      </c>
      <c r="H1064" t="str">
        <f>LEFT(RAWC8[[#This Row],[Maternal Pheno Tag]],7)</f>
        <v>0</v>
      </c>
    </row>
    <row r="1065" spans="1:8" x14ac:dyDescent="0.25">
      <c r="A1065">
        <v>3</v>
      </c>
      <c r="B1065" t="s">
        <v>582</v>
      </c>
      <c r="D1065">
        <v>4</v>
      </c>
      <c r="E1065" t="str">
        <f>CONCATENATE(RAWC8[[#This Row],[Table Letter]],RAWC8[[#This Row],[Table '#]])</f>
        <v>EL3</v>
      </c>
      <c r="F1065" t="str">
        <f>IF(ISEVEN(ROW(RAWC8[[#This Row],[Barcodes]])),C1065,"")</f>
        <v/>
      </c>
      <c r="G1065" t="str">
        <f t="shared" si="16"/>
        <v/>
      </c>
      <c r="H1065" t="str">
        <f>LEFT(RAWC8[[#This Row],[Maternal Pheno Tag]],7)</f>
        <v/>
      </c>
    </row>
    <row r="1066" spans="1:8" x14ac:dyDescent="0.25">
      <c r="A1066">
        <v>3</v>
      </c>
      <c r="B1066" t="s">
        <v>582</v>
      </c>
      <c r="D1066">
        <v>5</v>
      </c>
      <c r="E1066" t="str">
        <f>CONCATENATE(RAWC8[[#This Row],[Table Letter]],RAWC8[[#This Row],[Table '#]])</f>
        <v>EL3</v>
      </c>
      <c r="F1066">
        <f>IF(ISEVEN(ROW(RAWC8[[#This Row],[Barcodes]])),C1066,"")</f>
        <v>0</v>
      </c>
      <c r="G1066">
        <f t="shared" si="16"/>
        <v>0</v>
      </c>
      <c r="H1066" t="str">
        <f>LEFT(RAWC8[[#This Row],[Maternal Pheno Tag]],7)</f>
        <v>0</v>
      </c>
    </row>
    <row r="1067" spans="1:8" x14ac:dyDescent="0.25">
      <c r="A1067">
        <v>3</v>
      </c>
      <c r="B1067" t="s">
        <v>582</v>
      </c>
      <c r="D1067">
        <v>5</v>
      </c>
      <c r="E1067" t="str">
        <f>CONCATENATE(RAWC8[[#This Row],[Table Letter]],RAWC8[[#This Row],[Table '#]])</f>
        <v>EL3</v>
      </c>
      <c r="F1067" t="str">
        <f>IF(ISEVEN(ROW(RAWC8[[#This Row],[Barcodes]])),C1067,"")</f>
        <v/>
      </c>
      <c r="G1067" t="str">
        <f t="shared" si="16"/>
        <v/>
      </c>
      <c r="H1067" t="str">
        <f>LEFT(RAWC8[[#This Row],[Maternal Pheno Tag]],7)</f>
        <v/>
      </c>
    </row>
    <row r="1068" spans="1:8" x14ac:dyDescent="0.25">
      <c r="A1068">
        <v>3</v>
      </c>
      <c r="B1068" t="s">
        <v>582</v>
      </c>
      <c r="D1068">
        <v>6</v>
      </c>
      <c r="E1068" t="str">
        <f>CONCATENATE(RAWC8[[#This Row],[Table Letter]],RAWC8[[#This Row],[Table '#]])</f>
        <v>EL3</v>
      </c>
      <c r="F1068">
        <f>IF(ISEVEN(ROW(RAWC8[[#This Row],[Barcodes]])),C1068,"")</f>
        <v>0</v>
      </c>
      <c r="G1068">
        <f t="shared" si="16"/>
        <v>0</v>
      </c>
      <c r="H1068" t="str">
        <f>LEFT(RAWC8[[#This Row],[Maternal Pheno Tag]],7)</f>
        <v>0</v>
      </c>
    </row>
    <row r="1069" spans="1:8" x14ac:dyDescent="0.25">
      <c r="A1069">
        <v>3</v>
      </c>
      <c r="B1069" t="s">
        <v>582</v>
      </c>
      <c r="D1069">
        <v>6</v>
      </c>
      <c r="E1069" t="str">
        <f>CONCATENATE(RAWC8[[#This Row],[Table Letter]],RAWC8[[#This Row],[Table '#]])</f>
        <v>EL3</v>
      </c>
      <c r="F1069" t="str">
        <f>IF(ISEVEN(ROW(RAWC8[[#This Row],[Barcodes]])),C1069,"")</f>
        <v/>
      </c>
      <c r="G1069" t="str">
        <f t="shared" si="16"/>
        <v/>
      </c>
      <c r="H1069" t="str">
        <f>LEFT(RAWC8[[#This Row],[Maternal Pheno Tag]],7)</f>
        <v/>
      </c>
    </row>
    <row r="1070" spans="1:8" x14ac:dyDescent="0.25">
      <c r="A1070">
        <v>3</v>
      </c>
      <c r="B1070" t="s">
        <v>582</v>
      </c>
      <c r="D1070">
        <v>7</v>
      </c>
      <c r="E1070" t="str">
        <f>CONCATENATE(RAWC8[[#This Row],[Table Letter]],RAWC8[[#This Row],[Table '#]])</f>
        <v>EL3</v>
      </c>
      <c r="F1070">
        <f>IF(ISEVEN(ROW(RAWC8[[#This Row],[Barcodes]])),C1070,"")</f>
        <v>0</v>
      </c>
      <c r="G1070">
        <f t="shared" si="16"/>
        <v>0</v>
      </c>
      <c r="H1070" t="str">
        <f>LEFT(RAWC8[[#This Row],[Maternal Pheno Tag]],7)</f>
        <v>0</v>
      </c>
    </row>
    <row r="1071" spans="1:8" x14ac:dyDescent="0.25">
      <c r="A1071">
        <v>3</v>
      </c>
      <c r="B1071" t="s">
        <v>582</v>
      </c>
      <c r="D1071">
        <v>7</v>
      </c>
      <c r="E1071" t="str">
        <f>CONCATENATE(RAWC8[[#This Row],[Table Letter]],RAWC8[[#This Row],[Table '#]])</f>
        <v>EL3</v>
      </c>
      <c r="F1071" t="str">
        <f>IF(ISEVEN(ROW(RAWC8[[#This Row],[Barcodes]])),C1071,"")</f>
        <v/>
      </c>
      <c r="G1071" t="str">
        <f t="shared" si="16"/>
        <v/>
      </c>
      <c r="H1071" t="str">
        <f>LEFT(RAWC8[[#This Row],[Maternal Pheno Tag]],7)</f>
        <v/>
      </c>
    </row>
    <row r="1072" spans="1:8" x14ac:dyDescent="0.25">
      <c r="A1072">
        <v>3</v>
      </c>
      <c r="B1072" t="s">
        <v>582</v>
      </c>
      <c r="D1072">
        <v>8</v>
      </c>
      <c r="E1072" t="str">
        <f>CONCATENATE(RAWC8[[#This Row],[Table Letter]],RAWC8[[#This Row],[Table '#]])</f>
        <v>EL3</v>
      </c>
      <c r="F1072">
        <f>IF(ISEVEN(ROW(RAWC8[[#This Row],[Barcodes]])),C1072,"")</f>
        <v>0</v>
      </c>
      <c r="G1072">
        <f t="shared" si="16"/>
        <v>0</v>
      </c>
      <c r="H1072" t="str">
        <f>LEFT(RAWC8[[#This Row],[Maternal Pheno Tag]],7)</f>
        <v>0</v>
      </c>
    </row>
    <row r="1073" spans="1:8" x14ac:dyDescent="0.25">
      <c r="A1073">
        <v>3</v>
      </c>
      <c r="B1073" t="s">
        <v>582</v>
      </c>
      <c r="D1073">
        <v>8</v>
      </c>
      <c r="E1073" t="str">
        <f>CONCATENATE(RAWC8[[#This Row],[Table Letter]],RAWC8[[#This Row],[Table '#]])</f>
        <v>EL3</v>
      </c>
      <c r="F1073" t="str">
        <f>IF(ISEVEN(ROW(RAWC8[[#This Row],[Barcodes]])),C1073,"")</f>
        <v/>
      </c>
      <c r="G1073" t="str">
        <f t="shared" si="16"/>
        <v/>
      </c>
      <c r="H1073" t="str">
        <f>LEFT(RAWC8[[#This Row],[Maternal Pheno Tag]],7)</f>
        <v/>
      </c>
    </row>
    <row r="1074" spans="1:8" x14ac:dyDescent="0.25">
      <c r="A1074">
        <v>3</v>
      </c>
      <c r="B1074" t="s">
        <v>582</v>
      </c>
      <c r="D1074">
        <v>9</v>
      </c>
      <c r="E1074" t="str">
        <f>CONCATENATE(RAWC8[[#This Row],[Table Letter]],RAWC8[[#This Row],[Table '#]])</f>
        <v>EL3</v>
      </c>
      <c r="F1074">
        <f>IF(ISEVEN(ROW(RAWC8[[#This Row],[Barcodes]])),C1074,"")</f>
        <v>0</v>
      </c>
      <c r="G1074">
        <f t="shared" si="16"/>
        <v>0</v>
      </c>
      <c r="H1074" t="str">
        <f>LEFT(RAWC8[[#This Row],[Maternal Pheno Tag]],7)</f>
        <v>0</v>
      </c>
    </row>
    <row r="1075" spans="1:8" x14ac:dyDescent="0.25">
      <c r="A1075">
        <v>3</v>
      </c>
      <c r="B1075" t="s">
        <v>582</v>
      </c>
      <c r="D1075">
        <v>9</v>
      </c>
      <c r="E1075" t="str">
        <f>CONCATENATE(RAWC8[[#This Row],[Table Letter]],RAWC8[[#This Row],[Table '#]])</f>
        <v>EL3</v>
      </c>
      <c r="F1075" t="str">
        <f>IF(ISEVEN(ROW(RAWC8[[#This Row],[Barcodes]])),C1075,"")</f>
        <v/>
      </c>
      <c r="G1075" t="str">
        <f t="shared" si="16"/>
        <v/>
      </c>
      <c r="H1075" t="str">
        <f>LEFT(RAWC8[[#This Row],[Maternal Pheno Tag]],7)</f>
        <v/>
      </c>
    </row>
    <row r="1076" spans="1:8" x14ac:dyDescent="0.25">
      <c r="A1076">
        <v>3</v>
      </c>
      <c r="B1076" t="s">
        <v>582</v>
      </c>
      <c r="D1076">
        <v>10</v>
      </c>
      <c r="E1076" t="str">
        <f>CONCATENATE(RAWC8[[#This Row],[Table Letter]],RAWC8[[#This Row],[Table '#]])</f>
        <v>EL3</v>
      </c>
      <c r="F1076">
        <f>IF(ISEVEN(ROW(RAWC8[[#This Row],[Barcodes]])),C1076,"")</f>
        <v>0</v>
      </c>
      <c r="G1076">
        <f t="shared" si="16"/>
        <v>0</v>
      </c>
      <c r="H1076" t="str">
        <f>LEFT(RAWC8[[#This Row],[Maternal Pheno Tag]],7)</f>
        <v>0</v>
      </c>
    </row>
    <row r="1077" spans="1:8" x14ac:dyDescent="0.25">
      <c r="A1077">
        <v>3</v>
      </c>
      <c r="B1077" t="s">
        <v>582</v>
      </c>
      <c r="D1077">
        <v>10</v>
      </c>
      <c r="E1077" t="str">
        <f>CONCATENATE(RAWC8[[#This Row],[Table Letter]],RAWC8[[#This Row],[Table '#]])</f>
        <v>EL3</v>
      </c>
      <c r="F1077" t="str">
        <f>IF(ISEVEN(ROW(RAWC8[[#This Row],[Barcodes]])),C1077,"")</f>
        <v/>
      </c>
      <c r="G1077" t="str">
        <f t="shared" si="16"/>
        <v/>
      </c>
      <c r="H1077" t="str">
        <f>LEFT(RAWC8[[#This Row],[Maternal Pheno Tag]],7)</f>
        <v/>
      </c>
    </row>
    <row r="1078" spans="1:8" x14ac:dyDescent="0.25">
      <c r="A1078">
        <v>3</v>
      </c>
      <c r="B1078" t="s">
        <v>582</v>
      </c>
      <c r="D1078">
        <v>11</v>
      </c>
      <c r="E1078" t="str">
        <f>CONCATENATE(RAWC8[[#This Row],[Table Letter]],RAWC8[[#This Row],[Table '#]])</f>
        <v>EL3</v>
      </c>
      <c r="F1078">
        <f>IF(ISEVEN(ROW(RAWC8[[#This Row],[Barcodes]])),C1078,"")</f>
        <v>0</v>
      </c>
      <c r="G1078">
        <f t="shared" si="16"/>
        <v>0</v>
      </c>
      <c r="H1078" t="str">
        <f>LEFT(RAWC8[[#This Row],[Maternal Pheno Tag]],7)</f>
        <v>0</v>
      </c>
    </row>
    <row r="1079" spans="1:8" x14ac:dyDescent="0.25">
      <c r="A1079">
        <v>3</v>
      </c>
      <c r="B1079" t="s">
        <v>582</v>
      </c>
      <c r="D1079">
        <v>11</v>
      </c>
      <c r="E1079" t="str">
        <f>CONCATENATE(RAWC8[[#This Row],[Table Letter]],RAWC8[[#This Row],[Table '#]])</f>
        <v>EL3</v>
      </c>
      <c r="F1079" t="str">
        <f>IF(ISEVEN(ROW(RAWC8[[#This Row],[Barcodes]])),C1079,"")</f>
        <v/>
      </c>
      <c r="G1079" t="str">
        <f t="shared" si="16"/>
        <v/>
      </c>
      <c r="H1079" t="str">
        <f>LEFT(RAWC8[[#This Row],[Maternal Pheno Tag]],7)</f>
        <v/>
      </c>
    </row>
    <row r="1080" spans="1:8" x14ac:dyDescent="0.25">
      <c r="A1080">
        <v>3</v>
      </c>
      <c r="B1080" t="s">
        <v>582</v>
      </c>
      <c r="D1080">
        <v>12</v>
      </c>
      <c r="E1080" t="str">
        <f>CONCATENATE(RAWC8[[#This Row],[Table Letter]],RAWC8[[#This Row],[Table '#]])</f>
        <v>EL3</v>
      </c>
      <c r="F1080">
        <f>IF(ISEVEN(ROW(RAWC8[[#This Row],[Barcodes]])),C1080,"")</f>
        <v>0</v>
      </c>
      <c r="G1080">
        <f t="shared" si="16"/>
        <v>0</v>
      </c>
      <c r="H1080" t="str">
        <f>LEFT(RAWC8[[#This Row],[Maternal Pheno Tag]],7)</f>
        <v>0</v>
      </c>
    </row>
    <row r="1081" spans="1:8" x14ac:dyDescent="0.25">
      <c r="A1081">
        <v>3</v>
      </c>
      <c r="B1081" t="s">
        <v>582</v>
      </c>
      <c r="D1081">
        <v>12</v>
      </c>
      <c r="E1081" t="str">
        <f>CONCATENATE(RAWC8[[#This Row],[Table Letter]],RAWC8[[#This Row],[Table '#]])</f>
        <v>EL3</v>
      </c>
      <c r="F1081" t="str">
        <f>IF(ISEVEN(ROW(RAWC8[[#This Row],[Barcodes]])),C1081,"")</f>
        <v/>
      </c>
      <c r="G1081" t="str">
        <f t="shared" si="16"/>
        <v/>
      </c>
      <c r="H1081" t="str">
        <f>LEFT(RAWC8[[#This Row],[Maternal Pheno Tag]],7)</f>
        <v/>
      </c>
    </row>
    <row r="1082" spans="1:8" x14ac:dyDescent="0.25">
      <c r="A1082">
        <v>3</v>
      </c>
      <c r="B1082" t="s">
        <v>582</v>
      </c>
      <c r="D1082">
        <v>13</v>
      </c>
      <c r="E1082" t="str">
        <f>CONCATENATE(RAWC8[[#This Row],[Table Letter]],RAWC8[[#This Row],[Table '#]])</f>
        <v>EL3</v>
      </c>
      <c r="F1082">
        <f>IF(ISEVEN(ROW(RAWC8[[#This Row],[Barcodes]])),C1082,"")</f>
        <v>0</v>
      </c>
      <c r="G1082">
        <f t="shared" si="16"/>
        <v>0</v>
      </c>
      <c r="H1082" t="str">
        <f>LEFT(RAWC8[[#This Row],[Maternal Pheno Tag]],7)</f>
        <v>0</v>
      </c>
    </row>
    <row r="1083" spans="1:8" x14ac:dyDescent="0.25">
      <c r="A1083">
        <v>3</v>
      </c>
      <c r="B1083" t="s">
        <v>582</v>
      </c>
      <c r="D1083">
        <v>13</v>
      </c>
      <c r="E1083" t="str">
        <f>CONCATENATE(RAWC8[[#This Row],[Table Letter]],RAWC8[[#This Row],[Table '#]])</f>
        <v>EL3</v>
      </c>
      <c r="F1083" t="str">
        <f>IF(ISEVEN(ROW(RAWC8[[#This Row],[Barcodes]])),C1083,"")</f>
        <v/>
      </c>
      <c r="G1083" t="str">
        <f t="shared" si="16"/>
        <v/>
      </c>
      <c r="H1083" t="str">
        <f>LEFT(RAWC8[[#This Row],[Maternal Pheno Tag]],7)</f>
        <v/>
      </c>
    </row>
    <row r="1084" spans="1:8" x14ac:dyDescent="0.25">
      <c r="A1084">
        <v>3</v>
      </c>
      <c r="B1084" t="s">
        <v>582</v>
      </c>
      <c r="D1084">
        <v>14</v>
      </c>
      <c r="E1084" t="str">
        <f>CONCATENATE(RAWC8[[#This Row],[Table Letter]],RAWC8[[#This Row],[Table '#]])</f>
        <v>EL3</v>
      </c>
      <c r="F1084">
        <f>IF(ISEVEN(ROW(RAWC8[[#This Row],[Barcodes]])),C1084,"")</f>
        <v>0</v>
      </c>
      <c r="G1084">
        <f t="shared" si="16"/>
        <v>0</v>
      </c>
      <c r="H1084" t="str">
        <f>LEFT(RAWC8[[#This Row],[Maternal Pheno Tag]],7)</f>
        <v>0</v>
      </c>
    </row>
    <row r="1085" spans="1:8" x14ac:dyDescent="0.25">
      <c r="A1085">
        <v>3</v>
      </c>
      <c r="B1085" t="s">
        <v>582</v>
      </c>
      <c r="D1085">
        <v>14</v>
      </c>
      <c r="E1085" t="str">
        <f>CONCATENATE(RAWC8[[#This Row],[Table Letter]],RAWC8[[#This Row],[Table '#]])</f>
        <v>EL3</v>
      </c>
      <c r="F1085" t="str">
        <f>IF(ISEVEN(ROW(RAWC8[[#This Row],[Barcodes]])),C1085,"")</f>
        <v/>
      </c>
      <c r="G1085" t="str">
        <f t="shared" si="16"/>
        <v/>
      </c>
      <c r="H1085" t="str">
        <f>LEFT(RAWC8[[#This Row],[Maternal Pheno Tag]],7)</f>
        <v/>
      </c>
    </row>
    <row r="1086" spans="1:8" x14ac:dyDescent="0.25">
      <c r="A1086">
        <v>3</v>
      </c>
      <c r="B1086" t="s">
        <v>582</v>
      </c>
      <c r="D1086">
        <v>15</v>
      </c>
      <c r="E1086" t="str">
        <f>CONCATENATE(RAWC8[[#This Row],[Table Letter]],RAWC8[[#This Row],[Table '#]])</f>
        <v>EL3</v>
      </c>
      <c r="F1086">
        <f>IF(ISEVEN(ROW(RAWC8[[#This Row],[Barcodes]])),C1086,"")</f>
        <v>0</v>
      </c>
      <c r="G1086">
        <f t="shared" si="16"/>
        <v>0</v>
      </c>
      <c r="H1086" t="str">
        <f>LEFT(RAWC8[[#This Row],[Maternal Pheno Tag]],7)</f>
        <v>0</v>
      </c>
    </row>
    <row r="1087" spans="1:8" x14ac:dyDescent="0.25">
      <c r="A1087">
        <v>3</v>
      </c>
      <c r="B1087" t="s">
        <v>582</v>
      </c>
      <c r="D1087">
        <v>15</v>
      </c>
      <c r="E1087" t="str">
        <f>CONCATENATE(RAWC8[[#This Row],[Table Letter]],RAWC8[[#This Row],[Table '#]])</f>
        <v>EL3</v>
      </c>
      <c r="F1087" t="str">
        <f>IF(ISEVEN(ROW(RAWC8[[#This Row],[Barcodes]])),C1087,"")</f>
        <v/>
      </c>
      <c r="G1087" t="str">
        <f t="shared" si="16"/>
        <v/>
      </c>
      <c r="H1087" t="str">
        <f>LEFT(RAWC8[[#This Row],[Maternal Pheno Tag]],7)</f>
        <v/>
      </c>
    </row>
    <row r="1088" spans="1:8" x14ac:dyDescent="0.25">
      <c r="A1088">
        <v>3</v>
      </c>
      <c r="B1088" t="s">
        <v>582</v>
      </c>
      <c r="D1088">
        <v>16</v>
      </c>
      <c r="E1088" t="str">
        <f>CONCATENATE(RAWC8[[#This Row],[Table Letter]],RAWC8[[#This Row],[Table '#]])</f>
        <v>EL3</v>
      </c>
      <c r="F1088">
        <f>IF(ISEVEN(ROW(RAWC8[[#This Row],[Barcodes]])),C1088,"")</f>
        <v>0</v>
      </c>
      <c r="G1088">
        <f t="shared" si="16"/>
        <v>0</v>
      </c>
      <c r="H1088" t="str">
        <f>LEFT(RAWC8[[#This Row],[Maternal Pheno Tag]],7)</f>
        <v>0</v>
      </c>
    </row>
    <row r="1089" spans="1:8" x14ac:dyDescent="0.25">
      <c r="A1089">
        <v>3</v>
      </c>
      <c r="B1089" t="s">
        <v>582</v>
      </c>
      <c r="D1089">
        <v>16</v>
      </c>
      <c r="E1089" t="str">
        <f>CONCATENATE(RAWC8[[#This Row],[Table Letter]],RAWC8[[#This Row],[Table '#]])</f>
        <v>EL3</v>
      </c>
      <c r="F1089" t="str">
        <f>IF(ISEVEN(ROW(RAWC8[[#This Row],[Barcodes]])),C1089,"")</f>
        <v/>
      </c>
      <c r="G1089" t="str">
        <f t="shared" si="16"/>
        <v/>
      </c>
      <c r="H1089" t="str">
        <f>LEFT(RAWC8[[#This Row],[Maternal Pheno Tag]],7)</f>
        <v/>
      </c>
    </row>
    <row r="1090" spans="1:8" x14ac:dyDescent="0.25">
      <c r="A1090">
        <v>3</v>
      </c>
      <c r="B1090" t="s">
        <v>582</v>
      </c>
      <c r="D1090">
        <v>17</v>
      </c>
      <c r="E1090" t="str">
        <f>CONCATENATE(RAWC8[[#This Row],[Table Letter]],RAWC8[[#This Row],[Table '#]])</f>
        <v>EL3</v>
      </c>
      <c r="F1090">
        <f>IF(ISEVEN(ROW(RAWC8[[#This Row],[Barcodes]])),C1090,"")</f>
        <v>0</v>
      </c>
      <c r="G1090">
        <f t="shared" ref="G1090:G1153" si="17">IF(ISODD(ROW(C1091)),C1091,"")</f>
        <v>0</v>
      </c>
      <c r="H1090" t="str">
        <f>LEFT(RAWC8[[#This Row],[Maternal Pheno Tag]],7)</f>
        <v>0</v>
      </c>
    </row>
    <row r="1091" spans="1:8" x14ac:dyDescent="0.25">
      <c r="A1091">
        <v>3</v>
      </c>
      <c r="B1091" t="s">
        <v>582</v>
      </c>
      <c r="D1091">
        <v>17</v>
      </c>
      <c r="E1091" t="str">
        <f>CONCATENATE(RAWC8[[#This Row],[Table Letter]],RAWC8[[#This Row],[Table '#]])</f>
        <v>EL3</v>
      </c>
      <c r="F1091" t="str">
        <f>IF(ISEVEN(ROW(RAWC8[[#This Row],[Barcodes]])),C1091,"")</f>
        <v/>
      </c>
      <c r="G1091" t="str">
        <f t="shared" si="17"/>
        <v/>
      </c>
      <c r="H1091" t="str">
        <f>LEFT(RAWC8[[#This Row],[Maternal Pheno Tag]],7)</f>
        <v/>
      </c>
    </row>
    <row r="1092" spans="1:8" x14ac:dyDescent="0.25">
      <c r="A1092">
        <v>3</v>
      </c>
      <c r="B1092" t="s">
        <v>582</v>
      </c>
      <c r="D1092">
        <v>18</v>
      </c>
      <c r="E1092" t="str">
        <f>CONCATENATE(RAWC8[[#This Row],[Table Letter]],RAWC8[[#This Row],[Table '#]])</f>
        <v>EL3</v>
      </c>
      <c r="F1092">
        <f>IF(ISEVEN(ROW(RAWC8[[#This Row],[Barcodes]])),C1092,"")</f>
        <v>0</v>
      </c>
      <c r="G1092">
        <f t="shared" si="17"/>
        <v>0</v>
      </c>
      <c r="H1092" t="str">
        <f>LEFT(RAWC8[[#This Row],[Maternal Pheno Tag]],7)</f>
        <v>0</v>
      </c>
    </row>
    <row r="1093" spans="1:8" x14ac:dyDescent="0.25">
      <c r="A1093">
        <v>3</v>
      </c>
      <c r="B1093" t="s">
        <v>582</v>
      </c>
      <c r="D1093">
        <v>18</v>
      </c>
      <c r="E1093" t="str">
        <f>CONCATENATE(RAWC8[[#This Row],[Table Letter]],RAWC8[[#This Row],[Table '#]])</f>
        <v>EL3</v>
      </c>
      <c r="F1093" t="str">
        <f>IF(ISEVEN(ROW(RAWC8[[#This Row],[Barcodes]])),C1093,"")</f>
        <v/>
      </c>
      <c r="G1093" t="str">
        <f t="shared" si="17"/>
        <v/>
      </c>
      <c r="H1093" t="str">
        <f>LEFT(RAWC8[[#This Row],[Maternal Pheno Tag]],7)</f>
        <v/>
      </c>
    </row>
    <row r="1094" spans="1:8" x14ac:dyDescent="0.25">
      <c r="A1094">
        <v>3</v>
      </c>
      <c r="B1094" t="s">
        <v>582</v>
      </c>
      <c r="D1094">
        <v>19</v>
      </c>
      <c r="E1094" t="str">
        <f>CONCATENATE(RAWC8[[#This Row],[Table Letter]],RAWC8[[#This Row],[Table '#]])</f>
        <v>EL3</v>
      </c>
      <c r="F1094">
        <f>IF(ISEVEN(ROW(RAWC8[[#This Row],[Barcodes]])),C1094,"")</f>
        <v>0</v>
      </c>
      <c r="G1094">
        <f t="shared" si="17"/>
        <v>0</v>
      </c>
      <c r="H1094" t="str">
        <f>LEFT(RAWC8[[#This Row],[Maternal Pheno Tag]],7)</f>
        <v>0</v>
      </c>
    </row>
    <row r="1095" spans="1:8" x14ac:dyDescent="0.25">
      <c r="A1095">
        <v>3</v>
      </c>
      <c r="B1095" t="s">
        <v>582</v>
      </c>
      <c r="D1095">
        <v>19</v>
      </c>
      <c r="E1095" t="str">
        <f>CONCATENATE(RAWC8[[#This Row],[Table Letter]],RAWC8[[#This Row],[Table '#]])</f>
        <v>EL3</v>
      </c>
      <c r="F1095" t="str">
        <f>IF(ISEVEN(ROW(RAWC8[[#This Row],[Barcodes]])),C1095,"")</f>
        <v/>
      </c>
      <c r="G1095" t="str">
        <f t="shared" si="17"/>
        <v/>
      </c>
      <c r="H1095" t="str">
        <f>LEFT(RAWC8[[#This Row],[Maternal Pheno Tag]],7)</f>
        <v/>
      </c>
    </row>
    <row r="1096" spans="1:8" x14ac:dyDescent="0.25">
      <c r="A1096">
        <v>3</v>
      </c>
      <c r="B1096" t="s">
        <v>582</v>
      </c>
      <c r="D1096">
        <v>20</v>
      </c>
      <c r="E1096" t="str">
        <f>CONCATENATE(RAWC8[[#This Row],[Table Letter]],RAWC8[[#This Row],[Table '#]])</f>
        <v>EL3</v>
      </c>
      <c r="F1096">
        <f>IF(ISEVEN(ROW(RAWC8[[#This Row],[Barcodes]])),C1096,"")</f>
        <v>0</v>
      </c>
      <c r="G1096">
        <f t="shared" si="17"/>
        <v>0</v>
      </c>
      <c r="H1096" t="str">
        <f>LEFT(RAWC8[[#This Row],[Maternal Pheno Tag]],7)</f>
        <v>0</v>
      </c>
    </row>
    <row r="1097" spans="1:8" x14ac:dyDescent="0.25">
      <c r="A1097">
        <v>3</v>
      </c>
      <c r="B1097" t="s">
        <v>582</v>
      </c>
      <c r="D1097">
        <v>20</v>
      </c>
      <c r="E1097" t="str">
        <f>CONCATENATE(RAWC8[[#This Row],[Table Letter]],RAWC8[[#This Row],[Table '#]])</f>
        <v>EL3</v>
      </c>
      <c r="F1097" t="str">
        <f>IF(ISEVEN(ROW(RAWC8[[#This Row],[Barcodes]])),C1097,"")</f>
        <v/>
      </c>
      <c r="G1097" t="str">
        <f t="shared" si="17"/>
        <v/>
      </c>
      <c r="H1097" t="str">
        <f>LEFT(RAWC8[[#This Row],[Maternal Pheno Tag]],7)</f>
        <v/>
      </c>
    </row>
    <row r="1098" spans="1:8" x14ac:dyDescent="0.25">
      <c r="A1098">
        <v>3</v>
      </c>
      <c r="B1098" t="s">
        <v>582</v>
      </c>
      <c r="D1098">
        <v>21</v>
      </c>
      <c r="E1098" t="str">
        <f>CONCATENATE(RAWC8[[#This Row],[Table Letter]],RAWC8[[#This Row],[Table '#]])</f>
        <v>EL3</v>
      </c>
      <c r="F1098">
        <f>IF(ISEVEN(ROW(RAWC8[[#This Row],[Barcodes]])),C1098,"")</f>
        <v>0</v>
      </c>
      <c r="G1098">
        <f t="shared" si="17"/>
        <v>0</v>
      </c>
      <c r="H1098" t="str">
        <f>LEFT(RAWC8[[#This Row],[Maternal Pheno Tag]],7)</f>
        <v>0</v>
      </c>
    </row>
    <row r="1099" spans="1:8" x14ac:dyDescent="0.25">
      <c r="A1099">
        <v>3</v>
      </c>
      <c r="B1099" t="s">
        <v>582</v>
      </c>
      <c r="D1099">
        <v>21</v>
      </c>
      <c r="E1099" t="str">
        <f>CONCATENATE(RAWC8[[#This Row],[Table Letter]],RAWC8[[#This Row],[Table '#]])</f>
        <v>EL3</v>
      </c>
      <c r="F1099" t="str">
        <f>IF(ISEVEN(ROW(RAWC8[[#This Row],[Barcodes]])),C1099,"")</f>
        <v/>
      </c>
      <c r="G1099" t="str">
        <f t="shared" si="17"/>
        <v/>
      </c>
      <c r="H1099" t="str">
        <f>LEFT(RAWC8[[#This Row],[Maternal Pheno Tag]],7)</f>
        <v/>
      </c>
    </row>
    <row r="1100" spans="1:8" x14ac:dyDescent="0.25">
      <c r="A1100">
        <v>3</v>
      </c>
      <c r="B1100" t="s">
        <v>582</v>
      </c>
      <c r="D1100">
        <v>22</v>
      </c>
      <c r="E1100" t="str">
        <f>CONCATENATE(RAWC8[[#This Row],[Table Letter]],RAWC8[[#This Row],[Table '#]])</f>
        <v>EL3</v>
      </c>
      <c r="F1100">
        <f>IF(ISEVEN(ROW(RAWC8[[#This Row],[Barcodes]])),C1100,"")</f>
        <v>0</v>
      </c>
      <c r="G1100">
        <f t="shared" si="17"/>
        <v>0</v>
      </c>
      <c r="H1100" t="str">
        <f>LEFT(RAWC8[[#This Row],[Maternal Pheno Tag]],7)</f>
        <v>0</v>
      </c>
    </row>
    <row r="1101" spans="1:8" x14ac:dyDescent="0.25">
      <c r="A1101">
        <v>3</v>
      </c>
      <c r="B1101" t="s">
        <v>582</v>
      </c>
      <c r="D1101">
        <v>22</v>
      </c>
      <c r="E1101" t="str">
        <f>CONCATENATE(RAWC8[[#This Row],[Table Letter]],RAWC8[[#This Row],[Table '#]])</f>
        <v>EL3</v>
      </c>
      <c r="F1101" t="str">
        <f>IF(ISEVEN(ROW(RAWC8[[#This Row],[Barcodes]])),C1101,"")</f>
        <v/>
      </c>
      <c r="G1101" t="str">
        <f t="shared" si="17"/>
        <v/>
      </c>
      <c r="H1101" t="str">
        <f>LEFT(RAWC8[[#This Row],[Maternal Pheno Tag]],7)</f>
        <v/>
      </c>
    </row>
    <row r="1102" spans="1:8" x14ac:dyDescent="0.25">
      <c r="A1102">
        <v>3</v>
      </c>
      <c r="B1102" t="s">
        <v>582</v>
      </c>
      <c r="D1102">
        <v>23</v>
      </c>
      <c r="E1102" t="str">
        <f>CONCATENATE(RAWC8[[#This Row],[Table Letter]],RAWC8[[#This Row],[Table '#]])</f>
        <v>EL3</v>
      </c>
      <c r="F1102">
        <f>IF(ISEVEN(ROW(RAWC8[[#This Row],[Barcodes]])),C1102,"")</f>
        <v>0</v>
      </c>
      <c r="G1102">
        <f t="shared" si="17"/>
        <v>0</v>
      </c>
      <c r="H1102" t="str">
        <f>LEFT(RAWC8[[#This Row],[Maternal Pheno Tag]],7)</f>
        <v>0</v>
      </c>
    </row>
    <row r="1103" spans="1:8" x14ac:dyDescent="0.25">
      <c r="A1103">
        <v>3</v>
      </c>
      <c r="B1103" t="s">
        <v>582</v>
      </c>
      <c r="D1103">
        <v>23</v>
      </c>
      <c r="E1103" t="str">
        <f>CONCATENATE(RAWC8[[#This Row],[Table Letter]],RAWC8[[#This Row],[Table '#]])</f>
        <v>EL3</v>
      </c>
      <c r="F1103" t="str">
        <f>IF(ISEVEN(ROW(RAWC8[[#This Row],[Barcodes]])),C1103,"")</f>
        <v/>
      </c>
      <c r="G1103" t="str">
        <f t="shared" si="17"/>
        <v/>
      </c>
      <c r="H1103" t="str">
        <f>LEFT(RAWC8[[#This Row],[Maternal Pheno Tag]],7)</f>
        <v/>
      </c>
    </row>
    <row r="1104" spans="1:8" x14ac:dyDescent="0.25">
      <c r="A1104">
        <v>3</v>
      </c>
      <c r="B1104" t="s">
        <v>582</v>
      </c>
      <c r="D1104">
        <v>24</v>
      </c>
      <c r="E1104" t="str">
        <f>CONCATENATE(RAWC8[[#This Row],[Table Letter]],RAWC8[[#This Row],[Table '#]])</f>
        <v>EL3</v>
      </c>
      <c r="F1104">
        <f>IF(ISEVEN(ROW(RAWC8[[#This Row],[Barcodes]])),C1104,"")</f>
        <v>0</v>
      </c>
      <c r="G1104">
        <f t="shared" si="17"/>
        <v>0</v>
      </c>
      <c r="H1104" t="str">
        <f>LEFT(RAWC8[[#This Row],[Maternal Pheno Tag]],7)</f>
        <v>0</v>
      </c>
    </row>
    <row r="1105" spans="1:8" x14ac:dyDescent="0.25">
      <c r="A1105">
        <v>3</v>
      </c>
      <c r="B1105" t="s">
        <v>582</v>
      </c>
      <c r="D1105">
        <v>24</v>
      </c>
      <c r="E1105" t="str">
        <f>CONCATENATE(RAWC8[[#This Row],[Table Letter]],RAWC8[[#This Row],[Table '#]])</f>
        <v>EL3</v>
      </c>
      <c r="F1105" t="str">
        <f>IF(ISEVEN(ROW(RAWC8[[#This Row],[Barcodes]])),C1105,"")</f>
        <v/>
      </c>
      <c r="G1105" t="str">
        <f t="shared" si="17"/>
        <v/>
      </c>
      <c r="H1105" t="str">
        <f>LEFT(RAWC8[[#This Row],[Maternal Pheno Tag]],7)</f>
        <v/>
      </c>
    </row>
    <row r="1106" spans="1:8" x14ac:dyDescent="0.25">
      <c r="A1106">
        <v>4</v>
      </c>
      <c r="B1106" t="s">
        <v>582</v>
      </c>
      <c r="D1106">
        <v>1</v>
      </c>
      <c r="E1106" t="str">
        <f>CONCATENATE(RAWC8[[#This Row],[Table Letter]],RAWC8[[#This Row],[Table '#]])</f>
        <v>EL4</v>
      </c>
      <c r="F1106">
        <f>IF(ISEVEN(ROW(RAWC8[[#This Row],[Barcodes]])),C1106,"")</f>
        <v>0</v>
      </c>
      <c r="G1106">
        <f t="shared" si="17"/>
        <v>0</v>
      </c>
      <c r="H1106" t="str">
        <f>LEFT(RAWC8[[#This Row],[Maternal Pheno Tag]],7)</f>
        <v>0</v>
      </c>
    </row>
    <row r="1107" spans="1:8" x14ac:dyDescent="0.25">
      <c r="A1107">
        <v>4</v>
      </c>
      <c r="B1107" t="s">
        <v>582</v>
      </c>
      <c r="D1107">
        <v>1</v>
      </c>
      <c r="E1107" t="str">
        <f>CONCATENATE(RAWC8[[#This Row],[Table Letter]],RAWC8[[#This Row],[Table '#]])</f>
        <v>EL4</v>
      </c>
      <c r="F1107" t="str">
        <f>IF(ISEVEN(ROW(RAWC8[[#This Row],[Barcodes]])),C1107,"")</f>
        <v/>
      </c>
      <c r="G1107" t="str">
        <f t="shared" si="17"/>
        <v/>
      </c>
      <c r="H1107" t="str">
        <f>LEFT(RAWC8[[#This Row],[Maternal Pheno Tag]],7)</f>
        <v/>
      </c>
    </row>
    <row r="1108" spans="1:8" x14ac:dyDescent="0.25">
      <c r="A1108">
        <v>4</v>
      </c>
      <c r="B1108" t="s">
        <v>582</v>
      </c>
      <c r="D1108">
        <v>2</v>
      </c>
      <c r="E1108" t="str">
        <f>CONCATENATE(RAWC8[[#This Row],[Table Letter]],RAWC8[[#This Row],[Table '#]])</f>
        <v>EL4</v>
      </c>
      <c r="F1108">
        <f>IF(ISEVEN(ROW(RAWC8[[#This Row],[Barcodes]])),C1108,"")</f>
        <v>0</v>
      </c>
      <c r="G1108">
        <f t="shared" si="17"/>
        <v>0</v>
      </c>
      <c r="H1108" t="str">
        <f>LEFT(RAWC8[[#This Row],[Maternal Pheno Tag]],7)</f>
        <v>0</v>
      </c>
    </row>
    <row r="1109" spans="1:8" x14ac:dyDescent="0.25">
      <c r="A1109">
        <v>4</v>
      </c>
      <c r="B1109" t="s">
        <v>582</v>
      </c>
      <c r="D1109">
        <v>2</v>
      </c>
      <c r="E1109" t="str">
        <f>CONCATENATE(RAWC8[[#This Row],[Table Letter]],RAWC8[[#This Row],[Table '#]])</f>
        <v>EL4</v>
      </c>
      <c r="F1109" t="str">
        <f>IF(ISEVEN(ROW(RAWC8[[#This Row],[Barcodes]])),C1109,"")</f>
        <v/>
      </c>
      <c r="G1109" t="str">
        <f t="shared" si="17"/>
        <v/>
      </c>
      <c r="H1109" t="str">
        <f>LEFT(RAWC8[[#This Row],[Maternal Pheno Tag]],7)</f>
        <v/>
      </c>
    </row>
    <row r="1110" spans="1:8" x14ac:dyDescent="0.25">
      <c r="A1110">
        <v>4</v>
      </c>
      <c r="B1110" t="s">
        <v>582</v>
      </c>
      <c r="D1110">
        <v>3</v>
      </c>
      <c r="E1110" t="str">
        <f>CONCATENATE(RAWC8[[#This Row],[Table Letter]],RAWC8[[#This Row],[Table '#]])</f>
        <v>EL4</v>
      </c>
      <c r="F1110">
        <f>IF(ISEVEN(ROW(RAWC8[[#This Row],[Barcodes]])),C1110,"")</f>
        <v>0</v>
      </c>
      <c r="G1110">
        <f t="shared" si="17"/>
        <v>0</v>
      </c>
      <c r="H1110" t="str">
        <f>LEFT(RAWC8[[#This Row],[Maternal Pheno Tag]],7)</f>
        <v>0</v>
      </c>
    </row>
    <row r="1111" spans="1:8" x14ac:dyDescent="0.25">
      <c r="A1111">
        <v>4</v>
      </c>
      <c r="B1111" t="s">
        <v>582</v>
      </c>
      <c r="D1111">
        <v>3</v>
      </c>
      <c r="E1111" t="str">
        <f>CONCATENATE(RAWC8[[#This Row],[Table Letter]],RAWC8[[#This Row],[Table '#]])</f>
        <v>EL4</v>
      </c>
      <c r="F1111" t="str">
        <f>IF(ISEVEN(ROW(RAWC8[[#This Row],[Barcodes]])),C1111,"")</f>
        <v/>
      </c>
      <c r="G1111" t="str">
        <f t="shared" si="17"/>
        <v/>
      </c>
      <c r="H1111" t="str">
        <f>LEFT(RAWC8[[#This Row],[Maternal Pheno Tag]],7)</f>
        <v/>
      </c>
    </row>
    <row r="1112" spans="1:8" x14ac:dyDescent="0.25">
      <c r="A1112">
        <v>4</v>
      </c>
      <c r="B1112" t="s">
        <v>582</v>
      </c>
      <c r="D1112">
        <v>4</v>
      </c>
      <c r="E1112" t="str">
        <f>CONCATENATE(RAWC8[[#This Row],[Table Letter]],RAWC8[[#This Row],[Table '#]])</f>
        <v>EL4</v>
      </c>
      <c r="F1112">
        <f>IF(ISEVEN(ROW(RAWC8[[#This Row],[Barcodes]])),C1112,"")</f>
        <v>0</v>
      </c>
      <c r="G1112">
        <f t="shared" si="17"/>
        <v>0</v>
      </c>
      <c r="H1112" t="str">
        <f>LEFT(RAWC8[[#This Row],[Maternal Pheno Tag]],7)</f>
        <v>0</v>
      </c>
    </row>
    <row r="1113" spans="1:8" x14ac:dyDescent="0.25">
      <c r="A1113">
        <v>4</v>
      </c>
      <c r="B1113" t="s">
        <v>582</v>
      </c>
      <c r="D1113">
        <v>4</v>
      </c>
      <c r="E1113" t="str">
        <f>CONCATENATE(RAWC8[[#This Row],[Table Letter]],RAWC8[[#This Row],[Table '#]])</f>
        <v>EL4</v>
      </c>
      <c r="F1113" t="str">
        <f>IF(ISEVEN(ROW(RAWC8[[#This Row],[Barcodes]])),C1113,"")</f>
        <v/>
      </c>
      <c r="G1113" t="str">
        <f t="shared" si="17"/>
        <v/>
      </c>
      <c r="H1113" t="str">
        <f>LEFT(RAWC8[[#This Row],[Maternal Pheno Tag]],7)</f>
        <v/>
      </c>
    </row>
    <row r="1114" spans="1:8" x14ac:dyDescent="0.25">
      <c r="A1114">
        <v>4</v>
      </c>
      <c r="B1114" t="s">
        <v>582</v>
      </c>
      <c r="D1114">
        <v>5</v>
      </c>
      <c r="E1114" t="str">
        <f>CONCATENATE(RAWC8[[#This Row],[Table Letter]],RAWC8[[#This Row],[Table '#]])</f>
        <v>EL4</v>
      </c>
      <c r="F1114">
        <f>IF(ISEVEN(ROW(RAWC8[[#This Row],[Barcodes]])),C1114,"")</f>
        <v>0</v>
      </c>
      <c r="G1114">
        <f t="shared" si="17"/>
        <v>0</v>
      </c>
      <c r="H1114" t="str">
        <f>LEFT(RAWC8[[#This Row],[Maternal Pheno Tag]],7)</f>
        <v>0</v>
      </c>
    </row>
    <row r="1115" spans="1:8" x14ac:dyDescent="0.25">
      <c r="A1115">
        <v>4</v>
      </c>
      <c r="B1115" t="s">
        <v>582</v>
      </c>
      <c r="D1115">
        <v>5</v>
      </c>
      <c r="E1115" t="str">
        <f>CONCATENATE(RAWC8[[#This Row],[Table Letter]],RAWC8[[#This Row],[Table '#]])</f>
        <v>EL4</v>
      </c>
      <c r="F1115" t="str">
        <f>IF(ISEVEN(ROW(RAWC8[[#This Row],[Barcodes]])),C1115,"")</f>
        <v/>
      </c>
      <c r="G1115" t="str">
        <f t="shared" si="17"/>
        <v/>
      </c>
      <c r="H1115" t="str">
        <f>LEFT(RAWC8[[#This Row],[Maternal Pheno Tag]],7)</f>
        <v/>
      </c>
    </row>
    <row r="1116" spans="1:8" x14ac:dyDescent="0.25">
      <c r="A1116">
        <v>4</v>
      </c>
      <c r="B1116" t="s">
        <v>582</v>
      </c>
      <c r="D1116">
        <v>6</v>
      </c>
      <c r="E1116" t="str">
        <f>CONCATENATE(RAWC8[[#This Row],[Table Letter]],RAWC8[[#This Row],[Table '#]])</f>
        <v>EL4</v>
      </c>
      <c r="F1116">
        <f>IF(ISEVEN(ROW(RAWC8[[#This Row],[Barcodes]])),C1116,"")</f>
        <v>0</v>
      </c>
      <c r="G1116">
        <f t="shared" si="17"/>
        <v>0</v>
      </c>
      <c r="H1116" t="str">
        <f>LEFT(RAWC8[[#This Row],[Maternal Pheno Tag]],7)</f>
        <v>0</v>
      </c>
    </row>
    <row r="1117" spans="1:8" x14ac:dyDescent="0.25">
      <c r="A1117">
        <v>4</v>
      </c>
      <c r="B1117" t="s">
        <v>582</v>
      </c>
      <c r="D1117">
        <v>6</v>
      </c>
      <c r="E1117" t="str">
        <f>CONCATENATE(RAWC8[[#This Row],[Table Letter]],RAWC8[[#This Row],[Table '#]])</f>
        <v>EL4</v>
      </c>
      <c r="F1117" t="str">
        <f>IF(ISEVEN(ROW(RAWC8[[#This Row],[Barcodes]])),C1117,"")</f>
        <v/>
      </c>
      <c r="G1117" t="str">
        <f t="shared" si="17"/>
        <v/>
      </c>
      <c r="H1117" t="str">
        <f>LEFT(RAWC8[[#This Row],[Maternal Pheno Tag]],7)</f>
        <v/>
      </c>
    </row>
    <row r="1118" spans="1:8" x14ac:dyDescent="0.25">
      <c r="A1118">
        <v>4</v>
      </c>
      <c r="B1118" t="s">
        <v>582</v>
      </c>
      <c r="D1118">
        <v>7</v>
      </c>
      <c r="E1118" t="str">
        <f>CONCATENATE(RAWC8[[#This Row],[Table Letter]],RAWC8[[#This Row],[Table '#]])</f>
        <v>EL4</v>
      </c>
      <c r="F1118">
        <f>IF(ISEVEN(ROW(RAWC8[[#This Row],[Barcodes]])),C1118,"")</f>
        <v>0</v>
      </c>
      <c r="G1118">
        <f t="shared" si="17"/>
        <v>0</v>
      </c>
      <c r="H1118" t="str">
        <f>LEFT(RAWC8[[#This Row],[Maternal Pheno Tag]],7)</f>
        <v>0</v>
      </c>
    </row>
    <row r="1119" spans="1:8" x14ac:dyDescent="0.25">
      <c r="A1119">
        <v>4</v>
      </c>
      <c r="B1119" t="s">
        <v>582</v>
      </c>
      <c r="D1119">
        <v>7</v>
      </c>
      <c r="E1119" t="str">
        <f>CONCATENATE(RAWC8[[#This Row],[Table Letter]],RAWC8[[#This Row],[Table '#]])</f>
        <v>EL4</v>
      </c>
      <c r="F1119" t="str">
        <f>IF(ISEVEN(ROW(RAWC8[[#This Row],[Barcodes]])),C1119,"")</f>
        <v/>
      </c>
      <c r="G1119" t="str">
        <f t="shared" si="17"/>
        <v/>
      </c>
      <c r="H1119" t="str">
        <f>LEFT(RAWC8[[#This Row],[Maternal Pheno Tag]],7)</f>
        <v/>
      </c>
    </row>
    <row r="1120" spans="1:8" x14ac:dyDescent="0.25">
      <c r="A1120">
        <v>4</v>
      </c>
      <c r="B1120" t="s">
        <v>582</v>
      </c>
      <c r="D1120">
        <v>8</v>
      </c>
      <c r="E1120" t="str">
        <f>CONCATENATE(RAWC8[[#This Row],[Table Letter]],RAWC8[[#This Row],[Table '#]])</f>
        <v>EL4</v>
      </c>
      <c r="F1120">
        <f>IF(ISEVEN(ROW(RAWC8[[#This Row],[Barcodes]])),C1120,"")</f>
        <v>0</v>
      </c>
      <c r="G1120">
        <f t="shared" si="17"/>
        <v>0</v>
      </c>
      <c r="H1120" t="str">
        <f>LEFT(RAWC8[[#This Row],[Maternal Pheno Tag]],7)</f>
        <v>0</v>
      </c>
    </row>
    <row r="1121" spans="1:8" x14ac:dyDescent="0.25">
      <c r="A1121">
        <v>4</v>
      </c>
      <c r="B1121" t="s">
        <v>582</v>
      </c>
      <c r="D1121">
        <v>8</v>
      </c>
      <c r="E1121" t="str">
        <f>CONCATENATE(RAWC8[[#This Row],[Table Letter]],RAWC8[[#This Row],[Table '#]])</f>
        <v>EL4</v>
      </c>
      <c r="F1121" t="str">
        <f>IF(ISEVEN(ROW(RAWC8[[#This Row],[Barcodes]])),C1121,"")</f>
        <v/>
      </c>
      <c r="G1121" t="str">
        <f t="shared" si="17"/>
        <v/>
      </c>
      <c r="H1121" t="str">
        <f>LEFT(RAWC8[[#This Row],[Maternal Pheno Tag]],7)</f>
        <v/>
      </c>
    </row>
    <row r="1122" spans="1:8" x14ac:dyDescent="0.25">
      <c r="A1122">
        <v>4</v>
      </c>
      <c r="B1122" t="s">
        <v>582</v>
      </c>
      <c r="D1122">
        <v>9</v>
      </c>
      <c r="E1122" t="str">
        <f>CONCATENATE(RAWC8[[#This Row],[Table Letter]],RAWC8[[#This Row],[Table '#]])</f>
        <v>EL4</v>
      </c>
      <c r="F1122">
        <f>IF(ISEVEN(ROW(RAWC8[[#This Row],[Barcodes]])),C1122,"")</f>
        <v>0</v>
      </c>
      <c r="G1122">
        <f t="shared" si="17"/>
        <v>0</v>
      </c>
      <c r="H1122" t="str">
        <f>LEFT(RAWC8[[#This Row],[Maternal Pheno Tag]],7)</f>
        <v>0</v>
      </c>
    </row>
    <row r="1123" spans="1:8" x14ac:dyDescent="0.25">
      <c r="A1123">
        <v>4</v>
      </c>
      <c r="B1123" t="s">
        <v>582</v>
      </c>
      <c r="D1123">
        <v>9</v>
      </c>
      <c r="E1123" t="str">
        <f>CONCATENATE(RAWC8[[#This Row],[Table Letter]],RAWC8[[#This Row],[Table '#]])</f>
        <v>EL4</v>
      </c>
      <c r="F1123" t="str">
        <f>IF(ISEVEN(ROW(RAWC8[[#This Row],[Barcodes]])),C1123,"")</f>
        <v/>
      </c>
      <c r="G1123" t="str">
        <f t="shared" si="17"/>
        <v/>
      </c>
      <c r="H1123" t="str">
        <f>LEFT(RAWC8[[#This Row],[Maternal Pheno Tag]],7)</f>
        <v/>
      </c>
    </row>
    <row r="1124" spans="1:8" x14ac:dyDescent="0.25">
      <c r="A1124">
        <v>4</v>
      </c>
      <c r="B1124" t="s">
        <v>582</v>
      </c>
      <c r="D1124">
        <v>10</v>
      </c>
      <c r="E1124" t="str">
        <f>CONCATENATE(RAWC8[[#This Row],[Table Letter]],RAWC8[[#This Row],[Table '#]])</f>
        <v>EL4</v>
      </c>
      <c r="F1124">
        <f>IF(ISEVEN(ROW(RAWC8[[#This Row],[Barcodes]])),C1124,"")</f>
        <v>0</v>
      </c>
      <c r="G1124">
        <f t="shared" si="17"/>
        <v>0</v>
      </c>
      <c r="H1124" t="str">
        <f>LEFT(RAWC8[[#This Row],[Maternal Pheno Tag]],7)</f>
        <v>0</v>
      </c>
    </row>
    <row r="1125" spans="1:8" x14ac:dyDescent="0.25">
      <c r="A1125">
        <v>4</v>
      </c>
      <c r="B1125" t="s">
        <v>582</v>
      </c>
      <c r="D1125">
        <v>10</v>
      </c>
      <c r="E1125" t="str">
        <f>CONCATENATE(RAWC8[[#This Row],[Table Letter]],RAWC8[[#This Row],[Table '#]])</f>
        <v>EL4</v>
      </c>
      <c r="F1125" t="str">
        <f>IF(ISEVEN(ROW(RAWC8[[#This Row],[Barcodes]])),C1125,"")</f>
        <v/>
      </c>
      <c r="G1125" t="str">
        <f t="shared" si="17"/>
        <v/>
      </c>
      <c r="H1125" t="str">
        <f>LEFT(RAWC8[[#This Row],[Maternal Pheno Tag]],7)</f>
        <v/>
      </c>
    </row>
    <row r="1126" spans="1:8" x14ac:dyDescent="0.25">
      <c r="A1126">
        <v>4</v>
      </c>
      <c r="B1126" t="s">
        <v>582</v>
      </c>
      <c r="D1126">
        <v>11</v>
      </c>
      <c r="E1126" t="str">
        <f>CONCATENATE(RAWC8[[#This Row],[Table Letter]],RAWC8[[#This Row],[Table '#]])</f>
        <v>EL4</v>
      </c>
      <c r="F1126">
        <f>IF(ISEVEN(ROW(RAWC8[[#This Row],[Barcodes]])),C1126,"")</f>
        <v>0</v>
      </c>
      <c r="G1126">
        <f t="shared" si="17"/>
        <v>0</v>
      </c>
      <c r="H1126" t="str">
        <f>LEFT(RAWC8[[#This Row],[Maternal Pheno Tag]],7)</f>
        <v>0</v>
      </c>
    </row>
    <row r="1127" spans="1:8" x14ac:dyDescent="0.25">
      <c r="A1127">
        <v>4</v>
      </c>
      <c r="B1127" t="s">
        <v>582</v>
      </c>
      <c r="D1127">
        <v>11</v>
      </c>
      <c r="E1127" t="str">
        <f>CONCATENATE(RAWC8[[#This Row],[Table Letter]],RAWC8[[#This Row],[Table '#]])</f>
        <v>EL4</v>
      </c>
      <c r="F1127" t="str">
        <f>IF(ISEVEN(ROW(RAWC8[[#This Row],[Barcodes]])),C1127,"")</f>
        <v/>
      </c>
      <c r="G1127" t="str">
        <f t="shared" si="17"/>
        <v/>
      </c>
      <c r="H1127" t="str">
        <f>LEFT(RAWC8[[#This Row],[Maternal Pheno Tag]],7)</f>
        <v/>
      </c>
    </row>
    <row r="1128" spans="1:8" x14ac:dyDescent="0.25">
      <c r="A1128">
        <v>4</v>
      </c>
      <c r="B1128" t="s">
        <v>582</v>
      </c>
      <c r="D1128">
        <v>12</v>
      </c>
      <c r="E1128" t="str">
        <f>CONCATENATE(RAWC8[[#This Row],[Table Letter]],RAWC8[[#This Row],[Table '#]])</f>
        <v>EL4</v>
      </c>
      <c r="F1128">
        <f>IF(ISEVEN(ROW(RAWC8[[#This Row],[Barcodes]])),C1128,"")</f>
        <v>0</v>
      </c>
      <c r="G1128">
        <f t="shared" si="17"/>
        <v>0</v>
      </c>
      <c r="H1128" t="str">
        <f>LEFT(RAWC8[[#This Row],[Maternal Pheno Tag]],7)</f>
        <v>0</v>
      </c>
    </row>
    <row r="1129" spans="1:8" x14ac:dyDescent="0.25">
      <c r="A1129">
        <v>4</v>
      </c>
      <c r="B1129" t="s">
        <v>582</v>
      </c>
      <c r="D1129">
        <v>12</v>
      </c>
      <c r="E1129" t="str">
        <f>CONCATENATE(RAWC8[[#This Row],[Table Letter]],RAWC8[[#This Row],[Table '#]])</f>
        <v>EL4</v>
      </c>
      <c r="F1129" t="str">
        <f>IF(ISEVEN(ROW(RAWC8[[#This Row],[Barcodes]])),C1129,"")</f>
        <v/>
      </c>
      <c r="G1129" t="str">
        <f t="shared" si="17"/>
        <v/>
      </c>
      <c r="H1129" t="str">
        <f>LEFT(RAWC8[[#This Row],[Maternal Pheno Tag]],7)</f>
        <v/>
      </c>
    </row>
    <row r="1130" spans="1:8" x14ac:dyDescent="0.25">
      <c r="A1130">
        <v>4</v>
      </c>
      <c r="B1130" t="s">
        <v>582</v>
      </c>
      <c r="D1130">
        <v>13</v>
      </c>
      <c r="E1130" t="str">
        <f>CONCATENATE(RAWC8[[#This Row],[Table Letter]],RAWC8[[#This Row],[Table '#]])</f>
        <v>EL4</v>
      </c>
      <c r="F1130">
        <f>IF(ISEVEN(ROW(RAWC8[[#This Row],[Barcodes]])),C1130,"")</f>
        <v>0</v>
      </c>
      <c r="G1130">
        <f t="shared" si="17"/>
        <v>0</v>
      </c>
      <c r="H1130" t="str">
        <f>LEFT(RAWC8[[#This Row],[Maternal Pheno Tag]],7)</f>
        <v>0</v>
      </c>
    </row>
    <row r="1131" spans="1:8" x14ac:dyDescent="0.25">
      <c r="A1131">
        <v>4</v>
      </c>
      <c r="B1131" t="s">
        <v>582</v>
      </c>
      <c r="D1131">
        <v>13</v>
      </c>
      <c r="E1131" t="str">
        <f>CONCATENATE(RAWC8[[#This Row],[Table Letter]],RAWC8[[#This Row],[Table '#]])</f>
        <v>EL4</v>
      </c>
      <c r="F1131" t="str">
        <f>IF(ISEVEN(ROW(RAWC8[[#This Row],[Barcodes]])),C1131,"")</f>
        <v/>
      </c>
      <c r="G1131" t="str">
        <f t="shared" si="17"/>
        <v/>
      </c>
      <c r="H1131" t="str">
        <f>LEFT(RAWC8[[#This Row],[Maternal Pheno Tag]],7)</f>
        <v/>
      </c>
    </row>
    <row r="1132" spans="1:8" x14ac:dyDescent="0.25">
      <c r="A1132">
        <v>4</v>
      </c>
      <c r="B1132" t="s">
        <v>582</v>
      </c>
      <c r="D1132">
        <v>14</v>
      </c>
      <c r="E1132" t="str">
        <f>CONCATENATE(RAWC8[[#This Row],[Table Letter]],RAWC8[[#This Row],[Table '#]])</f>
        <v>EL4</v>
      </c>
      <c r="F1132">
        <f>IF(ISEVEN(ROW(RAWC8[[#This Row],[Barcodes]])),C1132,"")</f>
        <v>0</v>
      </c>
      <c r="G1132">
        <f t="shared" si="17"/>
        <v>0</v>
      </c>
      <c r="H1132" t="str">
        <f>LEFT(RAWC8[[#This Row],[Maternal Pheno Tag]],7)</f>
        <v>0</v>
      </c>
    </row>
    <row r="1133" spans="1:8" x14ac:dyDescent="0.25">
      <c r="A1133">
        <v>4</v>
      </c>
      <c r="B1133" t="s">
        <v>582</v>
      </c>
      <c r="D1133">
        <v>14</v>
      </c>
      <c r="E1133" t="str">
        <f>CONCATENATE(RAWC8[[#This Row],[Table Letter]],RAWC8[[#This Row],[Table '#]])</f>
        <v>EL4</v>
      </c>
      <c r="F1133" t="str">
        <f>IF(ISEVEN(ROW(RAWC8[[#This Row],[Barcodes]])),C1133,"")</f>
        <v/>
      </c>
      <c r="G1133" t="str">
        <f t="shared" si="17"/>
        <v/>
      </c>
      <c r="H1133" t="str">
        <f>LEFT(RAWC8[[#This Row],[Maternal Pheno Tag]],7)</f>
        <v/>
      </c>
    </row>
    <row r="1134" spans="1:8" x14ac:dyDescent="0.25">
      <c r="A1134">
        <v>4</v>
      </c>
      <c r="B1134" t="s">
        <v>582</v>
      </c>
      <c r="D1134">
        <v>15</v>
      </c>
      <c r="E1134" t="str">
        <f>CONCATENATE(RAWC8[[#This Row],[Table Letter]],RAWC8[[#This Row],[Table '#]])</f>
        <v>EL4</v>
      </c>
      <c r="F1134">
        <f>IF(ISEVEN(ROW(RAWC8[[#This Row],[Barcodes]])),C1134,"")</f>
        <v>0</v>
      </c>
      <c r="G1134">
        <f t="shared" si="17"/>
        <v>0</v>
      </c>
      <c r="H1134" t="str">
        <f>LEFT(RAWC8[[#This Row],[Maternal Pheno Tag]],7)</f>
        <v>0</v>
      </c>
    </row>
    <row r="1135" spans="1:8" x14ac:dyDescent="0.25">
      <c r="A1135">
        <v>4</v>
      </c>
      <c r="B1135" t="s">
        <v>582</v>
      </c>
      <c r="D1135">
        <v>15</v>
      </c>
      <c r="E1135" t="str">
        <f>CONCATENATE(RAWC8[[#This Row],[Table Letter]],RAWC8[[#This Row],[Table '#]])</f>
        <v>EL4</v>
      </c>
      <c r="F1135" t="str">
        <f>IF(ISEVEN(ROW(RAWC8[[#This Row],[Barcodes]])),C1135,"")</f>
        <v/>
      </c>
      <c r="G1135" t="str">
        <f t="shared" si="17"/>
        <v/>
      </c>
      <c r="H1135" t="str">
        <f>LEFT(RAWC8[[#This Row],[Maternal Pheno Tag]],7)</f>
        <v/>
      </c>
    </row>
    <row r="1136" spans="1:8" x14ac:dyDescent="0.25">
      <c r="A1136">
        <v>4</v>
      </c>
      <c r="B1136" t="s">
        <v>582</v>
      </c>
      <c r="D1136">
        <v>16</v>
      </c>
      <c r="E1136" t="str">
        <f>CONCATENATE(RAWC8[[#This Row],[Table Letter]],RAWC8[[#This Row],[Table '#]])</f>
        <v>EL4</v>
      </c>
      <c r="F1136">
        <f>IF(ISEVEN(ROW(RAWC8[[#This Row],[Barcodes]])),C1136,"")</f>
        <v>0</v>
      </c>
      <c r="G1136">
        <f t="shared" si="17"/>
        <v>0</v>
      </c>
      <c r="H1136" t="str">
        <f>LEFT(RAWC8[[#This Row],[Maternal Pheno Tag]],7)</f>
        <v>0</v>
      </c>
    </row>
    <row r="1137" spans="1:8" x14ac:dyDescent="0.25">
      <c r="A1137">
        <v>4</v>
      </c>
      <c r="B1137" t="s">
        <v>582</v>
      </c>
      <c r="D1137">
        <v>16</v>
      </c>
      <c r="E1137" t="str">
        <f>CONCATENATE(RAWC8[[#This Row],[Table Letter]],RAWC8[[#This Row],[Table '#]])</f>
        <v>EL4</v>
      </c>
      <c r="F1137" t="str">
        <f>IF(ISEVEN(ROW(RAWC8[[#This Row],[Barcodes]])),C1137,"")</f>
        <v/>
      </c>
      <c r="G1137" t="str">
        <f t="shared" si="17"/>
        <v/>
      </c>
      <c r="H1137" t="str">
        <f>LEFT(RAWC8[[#This Row],[Maternal Pheno Tag]],7)</f>
        <v/>
      </c>
    </row>
    <row r="1138" spans="1:8" x14ac:dyDescent="0.25">
      <c r="A1138">
        <v>4</v>
      </c>
      <c r="B1138" t="s">
        <v>582</v>
      </c>
      <c r="D1138">
        <v>17</v>
      </c>
      <c r="E1138" t="str">
        <f>CONCATENATE(RAWC8[[#This Row],[Table Letter]],RAWC8[[#This Row],[Table '#]])</f>
        <v>EL4</v>
      </c>
      <c r="F1138">
        <f>IF(ISEVEN(ROW(RAWC8[[#This Row],[Barcodes]])),C1138,"")</f>
        <v>0</v>
      </c>
      <c r="G1138">
        <f t="shared" si="17"/>
        <v>0</v>
      </c>
      <c r="H1138" t="str">
        <f>LEFT(RAWC8[[#This Row],[Maternal Pheno Tag]],7)</f>
        <v>0</v>
      </c>
    </row>
    <row r="1139" spans="1:8" x14ac:dyDescent="0.25">
      <c r="A1139">
        <v>4</v>
      </c>
      <c r="B1139" t="s">
        <v>582</v>
      </c>
      <c r="D1139">
        <v>17</v>
      </c>
      <c r="E1139" t="str">
        <f>CONCATENATE(RAWC8[[#This Row],[Table Letter]],RAWC8[[#This Row],[Table '#]])</f>
        <v>EL4</v>
      </c>
      <c r="F1139" t="str">
        <f>IF(ISEVEN(ROW(RAWC8[[#This Row],[Barcodes]])),C1139,"")</f>
        <v/>
      </c>
      <c r="G1139" t="str">
        <f t="shared" si="17"/>
        <v/>
      </c>
      <c r="H1139" t="str">
        <f>LEFT(RAWC8[[#This Row],[Maternal Pheno Tag]],7)</f>
        <v/>
      </c>
    </row>
    <row r="1140" spans="1:8" x14ac:dyDescent="0.25">
      <c r="A1140">
        <v>4</v>
      </c>
      <c r="B1140" t="s">
        <v>582</v>
      </c>
      <c r="D1140">
        <v>18</v>
      </c>
      <c r="E1140" t="str">
        <f>CONCATENATE(RAWC8[[#This Row],[Table Letter]],RAWC8[[#This Row],[Table '#]])</f>
        <v>EL4</v>
      </c>
      <c r="F1140">
        <f>IF(ISEVEN(ROW(RAWC8[[#This Row],[Barcodes]])),C1140,"")</f>
        <v>0</v>
      </c>
      <c r="G1140">
        <f t="shared" si="17"/>
        <v>0</v>
      </c>
      <c r="H1140" t="str">
        <f>LEFT(RAWC8[[#This Row],[Maternal Pheno Tag]],7)</f>
        <v>0</v>
      </c>
    </row>
    <row r="1141" spans="1:8" x14ac:dyDescent="0.25">
      <c r="A1141">
        <v>4</v>
      </c>
      <c r="B1141" t="s">
        <v>582</v>
      </c>
      <c r="D1141">
        <v>18</v>
      </c>
      <c r="E1141" t="str">
        <f>CONCATENATE(RAWC8[[#This Row],[Table Letter]],RAWC8[[#This Row],[Table '#]])</f>
        <v>EL4</v>
      </c>
      <c r="F1141" t="str">
        <f>IF(ISEVEN(ROW(RAWC8[[#This Row],[Barcodes]])),C1141,"")</f>
        <v/>
      </c>
      <c r="G1141" t="str">
        <f t="shared" si="17"/>
        <v/>
      </c>
      <c r="H1141" t="str">
        <f>LEFT(RAWC8[[#This Row],[Maternal Pheno Tag]],7)</f>
        <v/>
      </c>
    </row>
    <row r="1142" spans="1:8" x14ac:dyDescent="0.25">
      <c r="A1142">
        <v>4</v>
      </c>
      <c r="B1142" t="s">
        <v>582</v>
      </c>
      <c r="D1142">
        <v>19</v>
      </c>
      <c r="E1142" t="str">
        <f>CONCATENATE(RAWC8[[#This Row],[Table Letter]],RAWC8[[#This Row],[Table '#]])</f>
        <v>EL4</v>
      </c>
      <c r="F1142">
        <f>IF(ISEVEN(ROW(RAWC8[[#This Row],[Barcodes]])),C1142,"")</f>
        <v>0</v>
      </c>
      <c r="G1142">
        <f t="shared" si="17"/>
        <v>0</v>
      </c>
      <c r="H1142" t="str">
        <f>LEFT(RAWC8[[#This Row],[Maternal Pheno Tag]],7)</f>
        <v>0</v>
      </c>
    </row>
    <row r="1143" spans="1:8" x14ac:dyDescent="0.25">
      <c r="A1143">
        <v>4</v>
      </c>
      <c r="B1143" t="s">
        <v>582</v>
      </c>
      <c r="D1143">
        <v>19</v>
      </c>
      <c r="E1143" t="str">
        <f>CONCATENATE(RAWC8[[#This Row],[Table Letter]],RAWC8[[#This Row],[Table '#]])</f>
        <v>EL4</v>
      </c>
      <c r="F1143" t="str">
        <f>IF(ISEVEN(ROW(RAWC8[[#This Row],[Barcodes]])),C1143,"")</f>
        <v/>
      </c>
      <c r="G1143" t="str">
        <f t="shared" si="17"/>
        <v/>
      </c>
      <c r="H1143" t="str">
        <f>LEFT(RAWC8[[#This Row],[Maternal Pheno Tag]],7)</f>
        <v/>
      </c>
    </row>
    <row r="1144" spans="1:8" x14ac:dyDescent="0.25">
      <c r="A1144">
        <v>4</v>
      </c>
      <c r="B1144" t="s">
        <v>582</v>
      </c>
      <c r="D1144">
        <v>20</v>
      </c>
      <c r="E1144" t="str">
        <f>CONCATENATE(RAWC8[[#This Row],[Table Letter]],RAWC8[[#This Row],[Table '#]])</f>
        <v>EL4</v>
      </c>
      <c r="F1144">
        <f>IF(ISEVEN(ROW(RAWC8[[#This Row],[Barcodes]])),C1144,"")</f>
        <v>0</v>
      </c>
      <c r="G1144">
        <f t="shared" si="17"/>
        <v>0</v>
      </c>
      <c r="H1144" t="str">
        <f>LEFT(RAWC8[[#This Row],[Maternal Pheno Tag]],7)</f>
        <v>0</v>
      </c>
    </row>
    <row r="1145" spans="1:8" x14ac:dyDescent="0.25">
      <c r="A1145">
        <v>4</v>
      </c>
      <c r="B1145" t="s">
        <v>582</v>
      </c>
      <c r="D1145">
        <v>20</v>
      </c>
      <c r="E1145" t="str">
        <f>CONCATENATE(RAWC8[[#This Row],[Table Letter]],RAWC8[[#This Row],[Table '#]])</f>
        <v>EL4</v>
      </c>
      <c r="F1145" t="str">
        <f>IF(ISEVEN(ROW(RAWC8[[#This Row],[Barcodes]])),C1145,"")</f>
        <v/>
      </c>
      <c r="G1145" t="str">
        <f t="shared" si="17"/>
        <v/>
      </c>
      <c r="H1145" t="str">
        <f>LEFT(RAWC8[[#This Row],[Maternal Pheno Tag]],7)</f>
        <v/>
      </c>
    </row>
    <row r="1146" spans="1:8" x14ac:dyDescent="0.25">
      <c r="A1146">
        <v>4</v>
      </c>
      <c r="B1146" t="s">
        <v>582</v>
      </c>
      <c r="D1146">
        <v>21</v>
      </c>
      <c r="E1146" t="str">
        <f>CONCATENATE(RAWC8[[#This Row],[Table Letter]],RAWC8[[#This Row],[Table '#]])</f>
        <v>EL4</v>
      </c>
      <c r="F1146">
        <f>IF(ISEVEN(ROW(RAWC8[[#This Row],[Barcodes]])),C1146,"")</f>
        <v>0</v>
      </c>
      <c r="G1146">
        <f t="shared" si="17"/>
        <v>0</v>
      </c>
      <c r="H1146" t="str">
        <f>LEFT(RAWC8[[#This Row],[Maternal Pheno Tag]],7)</f>
        <v>0</v>
      </c>
    </row>
    <row r="1147" spans="1:8" x14ac:dyDescent="0.25">
      <c r="A1147">
        <v>4</v>
      </c>
      <c r="B1147" t="s">
        <v>582</v>
      </c>
      <c r="D1147">
        <v>21</v>
      </c>
      <c r="E1147" t="str">
        <f>CONCATENATE(RAWC8[[#This Row],[Table Letter]],RAWC8[[#This Row],[Table '#]])</f>
        <v>EL4</v>
      </c>
      <c r="F1147" t="str">
        <f>IF(ISEVEN(ROW(RAWC8[[#This Row],[Barcodes]])),C1147,"")</f>
        <v/>
      </c>
      <c r="G1147" t="str">
        <f t="shared" si="17"/>
        <v/>
      </c>
      <c r="H1147" t="str">
        <f>LEFT(RAWC8[[#This Row],[Maternal Pheno Tag]],7)</f>
        <v/>
      </c>
    </row>
    <row r="1148" spans="1:8" x14ac:dyDescent="0.25">
      <c r="A1148">
        <v>4</v>
      </c>
      <c r="B1148" t="s">
        <v>582</v>
      </c>
      <c r="D1148">
        <v>22</v>
      </c>
      <c r="E1148" t="str">
        <f>CONCATENATE(RAWC8[[#This Row],[Table Letter]],RAWC8[[#This Row],[Table '#]])</f>
        <v>EL4</v>
      </c>
      <c r="F1148">
        <f>IF(ISEVEN(ROW(RAWC8[[#This Row],[Barcodes]])),C1148,"")</f>
        <v>0</v>
      </c>
      <c r="G1148">
        <f t="shared" si="17"/>
        <v>0</v>
      </c>
      <c r="H1148" t="str">
        <f>LEFT(RAWC8[[#This Row],[Maternal Pheno Tag]],7)</f>
        <v>0</v>
      </c>
    </row>
    <row r="1149" spans="1:8" x14ac:dyDescent="0.25">
      <c r="A1149">
        <v>4</v>
      </c>
      <c r="B1149" t="s">
        <v>582</v>
      </c>
      <c r="D1149">
        <v>22</v>
      </c>
      <c r="E1149" t="str">
        <f>CONCATENATE(RAWC8[[#This Row],[Table Letter]],RAWC8[[#This Row],[Table '#]])</f>
        <v>EL4</v>
      </c>
      <c r="F1149" t="str">
        <f>IF(ISEVEN(ROW(RAWC8[[#This Row],[Barcodes]])),C1149,"")</f>
        <v/>
      </c>
      <c r="G1149" t="str">
        <f t="shared" si="17"/>
        <v/>
      </c>
      <c r="H1149" t="str">
        <f>LEFT(RAWC8[[#This Row],[Maternal Pheno Tag]],7)</f>
        <v/>
      </c>
    </row>
    <row r="1150" spans="1:8" x14ac:dyDescent="0.25">
      <c r="A1150">
        <v>4</v>
      </c>
      <c r="B1150" t="s">
        <v>582</v>
      </c>
      <c r="D1150">
        <v>23</v>
      </c>
      <c r="E1150" t="str">
        <f>CONCATENATE(RAWC8[[#This Row],[Table Letter]],RAWC8[[#This Row],[Table '#]])</f>
        <v>EL4</v>
      </c>
      <c r="F1150">
        <f>IF(ISEVEN(ROW(RAWC8[[#This Row],[Barcodes]])),C1150,"")</f>
        <v>0</v>
      </c>
      <c r="G1150">
        <f t="shared" si="17"/>
        <v>0</v>
      </c>
      <c r="H1150" t="str">
        <f>LEFT(RAWC8[[#This Row],[Maternal Pheno Tag]],7)</f>
        <v>0</v>
      </c>
    </row>
    <row r="1151" spans="1:8" x14ac:dyDescent="0.25">
      <c r="A1151">
        <v>4</v>
      </c>
      <c r="B1151" t="s">
        <v>582</v>
      </c>
      <c r="D1151">
        <v>23</v>
      </c>
      <c r="E1151" t="str">
        <f>CONCATENATE(RAWC8[[#This Row],[Table Letter]],RAWC8[[#This Row],[Table '#]])</f>
        <v>EL4</v>
      </c>
      <c r="F1151" t="str">
        <f>IF(ISEVEN(ROW(RAWC8[[#This Row],[Barcodes]])),C1151,"")</f>
        <v/>
      </c>
      <c r="G1151" t="str">
        <f t="shared" si="17"/>
        <v/>
      </c>
      <c r="H1151" t="str">
        <f>LEFT(RAWC8[[#This Row],[Maternal Pheno Tag]],7)</f>
        <v/>
      </c>
    </row>
    <row r="1152" spans="1:8" x14ac:dyDescent="0.25">
      <c r="A1152">
        <v>4</v>
      </c>
      <c r="B1152" t="s">
        <v>582</v>
      </c>
      <c r="D1152">
        <v>24</v>
      </c>
      <c r="E1152" t="str">
        <f>CONCATENATE(RAWC8[[#This Row],[Table Letter]],RAWC8[[#This Row],[Table '#]])</f>
        <v>EL4</v>
      </c>
      <c r="F1152">
        <f>IF(ISEVEN(ROW(RAWC8[[#This Row],[Barcodes]])),C1152,"")</f>
        <v>0</v>
      </c>
      <c r="G1152">
        <f t="shared" si="17"/>
        <v>0</v>
      </c>
      <c r="H1152" t="str">
        <f>LEFT(RAWC8[[#This Row],[Maternal Pheno Tag]],7)</f>
        <v>0</v>
      </c>
    </row>
    <row r="1153" spans="1:8" x14ac:dyDescent="0.25">
      <c r="A1153">
        <v>4</v>
      </c>
      <c r="B1153" t="s">
        <v>582</v>
      </c>
      <c r="D1153">
        <v>24</v>
      </c>
      <c r="E1153" t="str">
        <f>CONCATENATE(RAWC8[[#This Row],[Table Letter]],RAWC8[[#This Row],[Table '#]])</f>
        <v>EL4</v>
      </c>
      <c r="F1153" t="str">
        <f>IF(ISEVEN(ROW(RAWC8[[#This Row],[Barcodes]])),C1153,"")</f>
        <v/>
      </c>
      <c r="G1153" t="str">
        <f t="shared" si="17"/>
        <v/>
      </c>
      <c r="H1153" t="str">
        <f>LEFT(RAWC8[[#This Row],[Maternal Pheno Tag]],7)</f>
        <v/>
      </c>
    </row>
    <row r="1154" spans="1:8" x14ac:dyDescent="0.25">
      <c r="A1154">
        <v>5</v>
      </c>
      <c r="B1154" t="s">
        <v>582</v>
      </c>
      <c r="D1154">
        <v>1</v>
      </c>
      <c r="E1154" t="str">
        <f>CONCATENATE(RAWC8[[#This Row],[Table Letter]],RAWC8[[#This Row],[Table '#]])</f>
        <v>EL5</v>
      </c>
      <c r="F1154">
        <f>IF(ISEVEN(ROW(RAWC8[[#This Row],[Barcodes]])),C1154,"")</f>
        <v>0</v>
      </c>
      <c r="G1154">
        <f t="shared" ref="G1154:G1217" si="18">IF(ISODD(ROW(C1155)),C1155,"")</f>
        <v>0</v>
      </c>
      <c r="H1154" t="str">
        <f>LEFT(RAWC8[[#This Row],[Maternal Pheno Tag]],7)</f>
        <v>0</v>
      </c>
    </row>
    <row r="1155" spans="1:8" x14ac:dyDescent="0.25">
      <c r="A1155">
        <v>5</v>
      </c>
      <c r="B1155" t="s">
        <v>582</v>
      </c>
      <c r="D1155">
        <v>1</v>
      </c>
      <c r="E1155" t="str">
        <f>CONCATENATE(RAWC8[[#This Row],[Table Letter]],RAWC8[[#This Row],[Table '#]])</f>
        <v>EL5</v>
      </c>
      <c r="F1155" t="str">
        <f>IF(ISEVEN(ROW(RAWC8[[#This Row],[Barcodes]])),C1155,"")</f>
        <v/>
      </c>
      <c r="G1155" t="str">
        <f t="shared" si="18"/>
        <v/>
      </c>
      <c r="H1155" t="str">
        <f>LEFT(RAWC8[[#This Row],[Maternal Pheno Tag]],7)</f>
        <v/>
      </c>
    </row>
    <row r="1156" spans="1:8" x14ac:dyDescent="0.25">
      <c r="A1156">
        <v>5</v>
      </c>
      <c r="B1156" t="s">
        <v>582</v>
      </c>
      <c r="D1156">
        <v>2</v>
      </c>
      <c r="E1156" t="str">
        <f>CONCATENATE(RAWC8[[#This Row],[Table Letter]],RAWC8[[#This Row],[Table '#]])</f>
        <v>EL5</v>
      </c>
      <c r="F1156">
        <f>IF(ISEVEN(ROW(RAWC8[[#This Row],[Barcodes]])),C1156,"")</f>
        <v>0</v>
      </c>
      <c r="G1156">
        <f t="shared" si="18"/>
        <v>0</v>
      </c>
      <c r="H1156" t="str">
        <f>LEFT(RAWC8[[#This Row],[Maternal Pheno Tag]],7)</f>
        <v>0</v>
      </c>
    </row>
    <row r="1157" spans="1:8" x14ac:dyDescent="0.25">
      <c r="A1157">
        <v>5</v>
      </c>
      <c r="B1157" t="s">
        <v>582</v>
      </c>
      <c r="D1157">
        <v>2</v>
      </c>
      <c r="E1157" t="str">
        <f>CONCATENATE(RAWC8[[#This Row],[Table Letter]],RAWC8[[#This Row],[Table '#]])</f>
        <v>EL5</v>
      </c>
      <c r="F1157" t="str">
        <f>IF(ISEVEN(ROW(RAWC8[[#This Row],[Barcodes]])),C1157,"")</f>
        <v/>
      </c>
      <c r="G1157" t="str">
        <f t="shared" si="18"/>
        <v/>
      </c>
      <c r="H1157" t="str">
        <f>LEFT(RAWC8[[#This Row],[Maternal Pheno Tag]],7)</f>
        <v/>
      </c>
    </row>
    <row r="1158" spans="1:8" x14ac:dyDescent="0.25">
      <c r="A1158">
        <v>5</v>
      </c>
      <c r="B1158" t="s">
        <v>582</v>
      </c>
      <c r="D1158">
        <v>3</v>
      </c>
      <c r="E1158" t="str">
        <f>CONCATENATE(RAWC8[[#This Row],[Table Letter]],RAWC8[[#This Row],[Table '#]])</f>
        <v>EL5</v>
      </c>
      <c r="F1158">
        <f>IF(ISEVEN(ROW(RAWC8[[#This Row],[Barcodes]])),C1158,"")</f>
        <v>0</v>
      </c>
      <c r="G1158">
        <f t="shared" si="18"/>
        <v>0</v>
      </c>
      <c r="H1158" t="str">
        <f>LEFT(RAWC8[[#This Row],[Maternal Pheno Tag]],7)</f>
        <v>0</v>
      </c>
    </row>
    <row r="1159" spans="1:8" x14ac:dyDescent="0.25">
      <c r="A1159">
        <v>5</v>
      </c>
      <c r="B1159" t="s">
        <v>582</v>
      </c>
      <c r="D1159">
        <v>3</v>
      </c>
      <c r="E1159" t="str">
        <f>CONCATENATE(RAWC8[[#This Row],[Table Letter]],RAWC8[[#This Row],[Table '#]])</f>
        <v>EL5</v>
      </c>
      <c r="F1159" t="str">
        <f>IF(ISEVEN(ROW(RAWC8[[#This Row],[Barcodes]])),C1159,"")</f>
        <v/>
      </c>
      <c r="G1159" t="str">
        <f t="shared" si="18"/>
        <v/>
      </c>
      <c r="H1159" t="str">
        <f>LEFT(RAWC8[[#This Row],[Maternal Pheno Tag]],7)</f>
        <v/>
      </c>
    </row>
    <row r="1160" spans="1:8" x14ac:dyDescent="0.25">
      <c r="A1160">
        <v>5</v>
      </c>
      <c r="B1160" t="s">
        <v>582</v>
      </c>
      <c r="D1160">
        <v>4</v>
      </c>
      <c r="E1160" t="str">
        <f>CONCATENATE(RAWC8[[#This Row],[Table Letter]],RAWC8[[#This Row],[Table '#]])</f>
        <v>EL5</v>
      </c>
      <c r="F1160">
        <f>IF(ISEVEN(ROW(RAWC8[[#This Row],[Barcodes]])),C1160,"")</f>
        <v>0</v>
      </c>
      <c r="G1160">
        <f t="shared" si="18"/>
        <v>0</v>
      </c>
      <c r="H1160" t="str">
        <f>LEFT(RAWC8[[#This Row],[Maternal Pheno Tag]],7)</f>
        <v>0</v>
      </c>
    </row>
    <row r="1161" spans="1:8" x14ac:dyDescent="0.25">
      <c r="A1161">
        <v>5</v>
      </c>
      <c r="B1161" t="s">
        <v>582</v>
      </c>
      <c r="D1161">
        <v>4</v>
      </c>
      <c r="E1161" t="str">
        <f>CONCATENATE(RAWC8[[#This Row],[Table Letter]],RAWC8[[#This Row],[Table '#]])</f>
        <v>EL5</v>
      </c>
      <c r="F1161" t="str">
        <f>IF(ISEVEN(ROW(RAWC8[[#This Row],[Barcodes]])),C1161,"")</f>
        <v/>
      </c>
      <c r="G1161" t="str">
        <f t="shared" si="18"/>
        <v/>
      </c>
      <c r="H1161" t="str">
        <f>LEFT(RAWC8[[#This Row],[Maternal Pheno Tag]],7)</f>
        <v/>
      </c>
    </row>
    <row r="1162" spans="1:8" x14ac:dyDescent="0.25">
      <c r="A1162">
        <v>5</v>
      </c>
      <c r="B1162" t="s">
        <v>582</v>
      </c>
      <c r="D1162">
        <v>5</v>
      </c>
      <c r="E1162" t="str">
        <f>CONCATENATE(RAWC8[[#This Row],[Table Letter]],RAWC8[[#This Row],[Table '#]])</f>
        <v>EL5</v>
      </c>
      <c r="F1162">
        <f>IF(ISEVEN(ROW(RAWC8[[#This Row],[Barcodes]])),C1162,"")</f>
        <v>0</v>
      </c>
      <c r="G1162">
        <f t="shared" si="18"/>
        <v>0</v>
      </c>
      <c r="H1162" t="str">
        <f>LEFT(RAWC8[[#This Row],[Maternal Pheno Tag]],7)</f>
        <v>0</v>
      </c>
    </row>
    <row r="1163" spans="1:8" x14ac:dyDescent="0.25">
      <c r="A1163">
        <v>5</v>
      </c>
      <c r="B1163" t="s">
        <v>582</v>
      </c>
      <c r="D1163">
        <v>5</v>
      </c>
      <c r="E1163" t="str">
        <f>CONCATENATE(RAWC8[[#This Row],[Table Letter]],RAWC8[[#This Row],[Table '#]])</f>
        <v>EL5</v>
      </c>
      <c r="F1163" t="str">
        <f>IF(ISEVEN(ROW(RAWC8[[#This Row],[Barcodes]])),C1163,"")</f>
        <v/>
      </c>
      <c r="G1163" t="str">
        <f t="shared" si="18"/>
        <v/>
      </c>
      <c r="H1163" t="str">
        <f>LEFT(RAWC8[[#This Row],[Maternal Pheno Tag]],7)</f>
        <v/>
      </c>
    </row>
    <row r="1164" spans="1:8" x14ac:dyDescent="0.25">
      <c r="A1164">
        <v>5</v>
      </c>
      <c r="B1164" t="s">
        <v>582</v>
      </c>
      <c r="D1164">
        <v>6</v>
      </c>
      <c r="E1164" t="str">
        <f>CONCATENATE(RAWC8[[#This Row],[Table Letter]],RAWC8[[#This Row],[Table '#]])</f>
        <v>EL5</v>
      </c>
      <c r="F1164">
        <f>IF(ISEVEN(ROW(RAWC8[[#This Row],[Barcodes]])),C1164,"")</f>
        <v>0</v>
      </c>
      <c r="G1164">
        <f t="shared" si="18"/>
        <v>0</v>
      </c>
      <c r="H1164" t="str">
        <f>LEFT(RAWC8[[#This Row],[Maternal Pheno Tag]],7)</f>
        <v>0</v>
      </c>
    </row>
    <row r="1165" spans="1:8" x14ac:dyDescent="0.25">
      <c r="A1165">
        <v>5</v>
      </c>
      <c r="B1165" t="s">
        <v>582</v>
      </c>
      <c r="D1165">
        <v>6</v>
      </c>
      <c r="E1165" t="str">
        <f>CONCATENATE(RAWC8[[#This Row],[Table Letter]],RAWC8[[#This Row],[Table '#]])</f>
        <v>EL5</v>
      </c>
      <c r="F1165" t="str">
        <f>IF(ISEVEN(ROW(RAWC8[[#This Row],[Barcodes]])),C1165,"")</f>
        <v/>
      </c>
      <c r="G1165" t="str">
        <f t="shared" si="18"/>
        <v/>
      </c>
      <c r="H1165" t="str">
        <f>LEFT(RAWC8[[#This Row],[Maternal Pheno Tag]],7)</f>
        <v/>
      </c>
    </row>
    <row r="1166" spans="1:8" x14ac:dyDescent="0.25">
      <c r="A1166">
        <v>5</v>
      </c>
      <c r="B1166" t="s">
        <v>582</v>
      </c>
      <c r="D1166">
        <v>7</v>
      </c>
      <c r="E1166" t="str">
        <f>CONCATENATE(RAWC8[[#This Row],[Table Letter]],RAWC8[[#This Row],[Table '#]])</f>
        <v>EL5</v>
      </c>
      <c r="F1166">
        <f>IF(ISEVEN(ROW(RAWC8[[#This Row],[Barcodes]])),C1166,"")</f>
        <v>0</v>
      </c>
      <c r="G1166">
        <f t="shared" si="18"/>
        <v>0</v>
      </c>
      <c r="H1166" t="str">
        <f>LEFT(RAWC8[[#This Row],[Maternal Pheno Tag]],7)</f>
        <v>0</v>
      </c>
    </row>
    <row r="1167" spans="1:8" x14ac:dyDescent="0.25">
      <c r="A1167">
        <v>5</v>
      </c>
      <c r="B1167" t="s">
        <v>582</v>
      </c>
      <c r="D1167">
        <v>7</v>
      </c>
      <c r="E1167" t="str">
        <f>CONCATENATE(RAWC8[[#This Row],[Table Letter]],RAWC8[[#This Row],[Table '#]])</f>
        <v>EL5</v>
      </c>
      <c r="F1167" t="str">
        <f>IF(ISEVEN(ROW(RAWC8[[#This Row],[Barcodes]])),C1167,"")</f>
        <v/>
      </c>
      <c r="G1167" t="str">
        <f t="shared" si="18"/>
        <v/>
      </c>
      <c r="H1167" t="str">
        <f>LEFT(RAWC8[[#This Row],[Maternal Pheno Tag]],7)</f>
        <v/>
      </c>
    </row>
    <row r="1168" spans="1:8" x14ac:dyDescent="0.25">
      <c r="A1168">
        <v>5</v>
      </c>
      <c r="B1168" t="s">
        <v>582</v>
      </c>
      <c r="D1168">
        <v>8</v>
      </c>
      <c r="E1168" t="str">
        <f>CONCATENATE(RAWC8[[#This Row],[Table Letter]],RAWC8[[#This Row],[Table '#]])</f>
        <v>EL5</v>
      </c>
      <c r="F1168">
        <f>IF(ISEVEN(ROW(RAWC8[[#This Row],[Barcodes]])),C1168,"")</f>
        <v>0</v>
      </c>
      <c r="G1168">
        <f t="shared" si="18"/>
        <v>0</v>
      </c>
      <c r="H1168" t="str">
        <f>LEFT(RAWC8[[#This Row],[Maternal Pheno Tag]],7)</f>
        <v>0</v>
      </c>
    </row>
    <row r="1169" spans="1:8" x14ac:dyDescent="0.25">
      <c r="A1169">
        <v>5</v>
      </c>
      <c r="B1169" t="s">
        <v>582</v>
      </c>
      <c r="D1169">
        <v>8</v>
      </c>
      <c r="E1169" t="str">
        <f>CONCATENATE(RAWC8[[#This Row],[Table Letter]],RAWC8[[#This Row],[Table '#]])</f>
        <v>EL5</v>
      </c>
      <c r="F1169" t="str">
        <f>IF(ISEVEN(ROW(RAWC8[[#This Row],[Barcodes]])),C1169,"")</f>
        <v/>
      </c>
      <c r="G1169" t="str">
        <f t="shared" si="18"/>
        <v/>
      </c>
      <c r="H1169" t="str">
        <f>LEFT(RAWC8[[#This Row],[Maternal Pheno Tag]],7)</f>
        <v/>
      </c>
    </row>
    <row r="1170" spans="1:8" x14ac:dyDescent="0.25">
      <c r="A1170">
        <v>5</v>
      </c>
      <c r="B1170" t="s">
        <v>582</v>
      </c>
      <c r="D1170">
        <v>9</v>
      </c>
      <c r="E1170" t="str">
        <f>CONCATENATE(RAWC8[[#This Row],[Table Letter]],RAWC8[[#This Row],[Table '#]])</f>
        <v>EL5</v>
      </c>
      <c r="F1170">
        <f>IF(ISEVEN(ROW(RAWC8[[#This Row],[Barcodes]])),C1170,"")</f>
        <v>0</v>
      </c>
      <c r="G1170">
        <f t="shared" si="18"/>
        <v>0</v>
      </c>
      <c r="H1170" t="str">
        <f>LEFT(RAWC8[[#This Row],[Maternal Pheno Tag]],7)</f>
        <v>0</v>
      </c>
    </row>
    <row r="1171" spans="1:8" x14ac:dyDescent="0.25">
      <c r="A1171">
        <v>5</v>
      </c>
      <c r="B1171" t="s">
        <v>582</v>
      </c>
      <c r="D1171">
        <v>9</v>
      </c>
      <c r="E1171" t="str">
        <f>CONCATENATE(RAWC8[[#This Row],[Table Letter]],RAWC8[[#This Row],[Table '#]])</f>
        <v>EL5</v>
      </c>
      <c r="F1171" t="str">
        <f>IF(ISEVEN(ROW(RAWC8[[#This Row],[Barcodes]])),C1171,"")</f>
        <v/>
      </c>
      <c r="G1171" t="str">
        <f t="shared" si="18"/>
        <v/>
      </c>
      <c r="H1171" t="str">
        <f>LEFT(RAWC8[[#This Row],[Maternal Pheno Tag]],7)</f>
        <v/>
      </c>
    </row>
    <row r="1172" spans="1:8" x14ac:dyDescent="0.25">
      <c r="A1172">
        <v>5</v>
      </c>
      <c r="B1172" t="s">
        <v>582</v>
      </c>
      <c r="D1172">
        <v>10</v>
      </c>
      <c r="E1172" t="str">
        <f>CONCATENATE(RAWC8[[#This Row],[Table Letter]],RAWC8[[#This Row],[Table '#]])</f>
        <v>EL5</v>
      </c>
      <c r="F1172">
        <f>IF(ISEVEN(ROW(RAWC8[[#This Row],[Barcodes]])),C1172,"")</f>
        <v>0</v>
      </c>
      <c r="G1172">
        <f t="shared" si="18"/>
        <v>0</v>
      </c>
      <c r="H1172" t="str">
        <f>LEFT(RAWC8[[#This Row],[Maternal Pheno Tag]],7)</f>
        <v>0</v>
      </c>
    </row>
    <row r="1173" spans="1:8" x14ac:dyDescent="0.25">
      <c r="A1173">
        <v>5</v>
      </c>
      <c r="B1173" t="s">
        <v>582</v>
      </c>
      <c r="D1173">
        <v>10</v>
      </c>
      <c r="E1173" t="str">
        <f>CONCATENATE(RAWC8[[#This Row],[Table Letter]],RAWC8[[#This Row],[Table '#]])</f>
        <v>EL5</v>
      </c>
      <c r="F1173" t="str">
        <f>IF(ISEVEN(ROW(RAWC8[[#This Row],[Barcodes]])),C1173,"")</f>
        <v/>
      </c>
      <c r="G1173" t="str">
        <f t="shared" si="18"/>
        <v/>
      </c>
      <c r="H1173" t="str">
        <f>LEFT(RAWC8[[#This Row],[Maternal Pheno Tag]],7)</f>
        <v/>
      </c>
    </row>
    <row r="1174" spans="1:8" x14ac:dyDescent="0.25">
      <c r="A1174">
        <v>5</v>
      </c>
      <c r="B1174" t="s">
        <v>582</v>
      </c>
      <c r="D1174">
        <v>11</v>
      </c>
      <c r="E1174" t="str">
        <f>CONCATENATE(RAWC8[[#This Row],[Table Letter]],RAWC8[[#This Row],[Table '#]])</f>
        <v>EL5</v>
      </c>
      <c r="F1174">
        <f>IF(ISEVEN(ROW(RAWC8[[#This Row],[Barcodes]])),C1174,"")</f>
        <v>0</v>
      </c>
      <c r="G1174">
        <f t="shared" si="18"/>
        <v>0</v>
      </c>
      <c r="H1174" t="str">
        <f>LEFT(RAWC8[[#This Row],[Maternal Pheno Tag]],7)</f>
        <v>0</v>
      </c>
    </row>
    <row r="1175" spans="1:8" x14ac:dyDescent="0.25">
      <c r="A1175">
        <v>5</v>
      </c>
      <c r="B1175" t="s">
        <v>582</v>
      </c>
      <c r="D1175">
        <v>11</v>
      </c>
      <c r="E1175" t="str">
        <f>CONCATENATE(RAWC8[[#This Row],[Table Letter]],RAWC8[[#This Row],[Table '#]])</f>
        <v>EL5</v>
      </c>
      <c r="F1175" t="str">
        <f>IF(ISEVEN(ROW(RAWC8[[#This Row],[Barcodes]])),C1175,"")</f>
        <v/>
      </c>
      <c r="G1175" t="str">
        <f t="shared" si="18"/>
        <v/>
      </c>
      <c r="H1175" t="str">
        <f>LEFT(RAWC8[[#This Row],[Maternal Pheno Tag]],7)</f>
        <v/>
      </c>
    </row>
    <row r="1176" spans="1:8" x14ac:dyDescent="0.25">
      <c r="A1176">
        <v>5</v>
      </c>
      <c r="B1176" t="s">
        <v>582</v>
      </c>
      <c r="D1176">
        <v>12</v>
      </c>
      <c r="E1176" t="str">
        <f>CONCATENATE(RAWC8[[#This Row],[Table Letter]],RAWC8[[#This Row],[Table '#]])</f>
        <v>EL5</v>
      </c>
      <c r="F1176">
        <f>IF(ISEVEN(ROW(RAWC8[[#This Row],[Barcodes]])),C1176,"")</f>
        <v>0</v>
      </c>
      <c r="G1176">
        <f t="shared" si="18"/>
        <v>0</v>
      </c>
      <c r="H1176" t="str">
        <f>LEFT(RAWC8[[#This Row],[Maternal Pheno Tag]],7)</f>
        <v>0</v>
      </c>
    </row>
    <row r="1177" spans="1:8" x14ac:dyDescent="0.25">
      <c r="A1177">
        <v>5</v>
      </c>
      <c r="B1177" t="s">
        <v>582</v>
      </c>
      <c r="D1177">
        <v>12</v>
      </c>
      <c r="E1177" t="str">
        <f>CONCATENATE(RAWC8[[#This Row],[Table Letter]],RAWC8[[#This Row],[Table '#]])</f>
        <v>EL5</v>
      </c>
      <c r="F1177" t="str">
        <f>IF(ISEVEN(ROW(RAWC8[[#This Row],[Barcodes]])),C1177,"")</f>
        <v/>
      </c>
      <c r="G1177" t="str">
        <f t="shared" si="18"/>
        <v/>
      </c>
      <c r="H1177" t="str">
        <f>LEFT(RAWC8[[#This Row],[Maternal Pheno Tag]],7)</f>
        <v/>
      </c>
    </row>
    <row r="1178" spans="1:8" x14ac:dyDescent="0.25">
      <c r="A1178">
        <v>5</v>
      </c>
      <c r="B1178" t="s">
        <v>582</v>
      </c>
      <c r="D1178">
        <v>13</v>
      </c>
      <c r="E1178" t="str">
        <f>CONCATENATE(RAWC8[[#This Row],[Table Letter]],RAWC8[[#This Row],[Table '#]])</f>
        <v>EL5</v>
      </c>
      <c r="F1178">
        <f>IF(ISEVEN(ROW(RAWC8[[#This Row],[Barcodes]])),C1178,"")</f>
        <v>0</v>
      </c>
      <c r="G1178">
        <f t="shared" si="18"/>
        <v>0</v>
      </c>
      <c r="H1178" t="str">
        <f>LEFT(RAWC8[[#This Row],[Maternal Pheno Tag]],7)</f>
        <v>0</v>
      </c>
    </row>
    <row r="1179" spans="1:8" x14ac:dyDescent="0.25">
      <c r="A1179">
        <v>5</v>
      </c>
      <c r="B1179" t="s">
        <v>582</v>
      </c>
      <c r="D1179">
        <v>13</v>
      </c>
      <c r="E1179" t="str">
        <f>CONCATENATE(RAWC8[[#This Row],[Table Letter]],RAWC8[[#This Row],[Table '#]])</f>
        <v>EL5</v>
      </c>
      <c r="F1179" t="str">
        <f>IF(ISEVEN(ROW(RAWC8[[#This Row],[Barcodes]])),C1179,"")</f>
        <v/>
      </c>
      <c r="G1179" t="str">
        <f t="shared" si="18"/>
        <v/>
      </c>
      <c r="H1179" t="str">
        <f>LEFT(RAWC8[[#This Row],[Maternal Pheno Tag]],7)</f>
        <v/>
      </c>
    </row>
    <row r="1180" spans="1:8" x14ac:dyDescent="0.25">
      <c r="A1180">
        <v>5</v>
      </c>
      <c r="B1180" t="s">
        <v>582</v>
      </c>
      <c r="D1180">
        <v>14</v>
      </c>
      <c r="E1180" t="str">
        <f>CONCATENATE(RAWC8[[#This Row],[Table Letter]],RAWC8[[#This Row],[Table '#]])</f>
        <v>EL5</v>
      </c>
      <c r="F1180">
        <f>IF(ISEVEN(ROW(RAWC8[[#This Row],[Barcodes]])),C1180,"")</f>
        <v>0</v>
      </c>
      <c r="G1180">
        <f t="shared" si="18"/>
        <v>0</v>
      </c>
      <c r="H1180" t="str">
        <f>LEFT(RAWC8[[#This Row],[Maternal Pheno Tag]],7)</f>
        <v>0</v>
      </c>
    </row>
    <row r="1181" spans="1:8" x14ac:dyDescent="0.25">
      <c r="A1181">
        <v>5</v>
      </c>
      <c r="B1181" t="s">
        <v>582</v>
      </c>
      <c r="D1181">
        <v>14</v>
      </c>
      <c r="E1181" t="str">
        <f>CONCATENATE(RAWC8[[#This Row],[Table Letter]],RAWC8[[#This Row],[Table '#]])</f>
        <v>EL5</v>
      </c>
      <c r="F1181" t="str">
        <f>IF(ISEVEN(ROW(RAWC8[[#This Row],[Barcodes]])),C1181,"")</f>
        <v/>
      </c>
      <c r="G1181" t="str">
        <f t="shared" si="18"/>
        <v/>
      </c>
      <c r="H1181" t="str">
        <f>LEFT(RAWC8[[#This Row],[Maternal Pheno Tag]],7)</f>
        <v/>
      </c>
    </row>
    <row r="1182" spans="1:8" x14ac:dyDescent="0.25">
      <c r="A1182">
        <v>5</v>
      </c>
      <c r="B1182" t="s">
        <v>582</v>
      </c>
      <c r="D1182">
        <v>15</v>
      </c>
      <c r="E1182" t="str">
        <f>CONCATENATE(RAWC8[[#This Row],[Table Letter]],RAWC8[[#This Row],[Table '#]])</f>
        <v>EL5</v>
      </c>
      <c r="F1182">
        <f>IF(ISEVEN(ROW(RAWC8[[#This Row],[Barcodes]])),C1182,"")</f>
        <v>0</v>
      </c>
      <c r="G1182">
        <f t="shared" si="18"/>
        <v>0</v>
      </c>
      <c r="H1182" t="str">
        <f>LEFT(RAWC8[[#This Row],[Maternal Pheno Tag]],7)</f>
        <v>0</v>
      </c>
    </row>
    <row r="1183" spans="1:8" x14ac:dyDescent="0.25">
      <c r="A1183">
        <v>5</v>
      </c>
      <c r="B1183" t="s">
        <v>582</v>
      </c>
      <c r="D1183">
        <v>15</v>
      </c>
      <c r="E1183" t="str">
        <f>CONCATENATE(RAWC8[[#This Row],[Table Letter]],RAWC8[[#This Row],[Table '#]])</f>
        <v>EL5</v>
      </c>
      <c r="F1183" t="str">
        <f>IF(ISEVEN(ROW(RAWC8[[#This Row],[Barcodes]])),C1183,"")</f>
        <v/>
      </c>
      <c r="G1183" t="str">
        <f t="shared" si="18"/>
        <v/>
      </c>
      <c r="H1183" t="str">
        <f>LEFT(RAWC8[[#This Row],[Maternal Pheno Tag]],7)</f>
        <v/>
      </c>
    </row>
    <row r="1184" spans="1:8" x14ac:dyDescent="0.25">
      <c r="A1184">
        <v>5</v>
      </c>
      <c r="B1184" t="s">
        <v>582</v>
      </c>
      <c r="D1184">
        <v>16</v>
      </c>
      <c r="E1184" t="str">
        <f>CONCATENATE(RAWC8[[#This Row],[Table Letter]],RAWC8[[#This Row],[Table '#]])</f>
        <v>EL5</v>
      </c>
      <c r="F1184">
        <f>IF(ISEVEN(ROW(RAWC8[[#This Row],[Barcodes]])),C1184,"")</f>
        <v>0</v>
      </c>
      <c r="G1184">
        <f t="shared" si="18"/>
        <v>0</v>
      </c>
      <c r="H1184" t="str">
        <f>LEFT(RAWC8[[#This Row],[Maternal Pheno Tag]],7)</f>
        <v>0</v>
      </c>
    </row>
    <row r="1185" spans="1:8" x14ac:dyDescent="0.25">
      <c r="A1185">
        <v>5</v>
      </c>
      <c r="B1185" t="s">
        <v>582</v>
      </c>
      <c r="D1185">
        <v>16</v>
      </c>
      <c r="E1185" t="str">
        <f>CONCATENATE(RAWC8[[#This Row],[Table Letter]],RAWC8[[#This Row],[Table '#]])</f>
        <v>EL5</v>
      </c>
      <c r="F1185" t="str">
        <f>IF(ISEVEN(ROW(RAWC8[[#This Row],[Barcodes]])),C1185,"")</f>
        <v/>
      </c>
      <c r="G1185" t="str">
        <f t="shared" si="18"/>
        <v/>
      </c>
      <c r="H1185" t="str">
        <f>LEFT(RAWC8[[#This Row],[Maternal Pheno Tag]],7)</f>
        <v/>
      </c>
    </row>
    <row r="1186" spans="1:8" x14ac:dyDescent="0.25">
      <c r="A1186">
        <v>5</v>
      </c>
      <c r="B1186" t="s">
        <v>582</v>
      </c>
      <c r="D1186">
        <v>17</v>
      </c>
      <c r="E1186" t="str">
        <f>CONCATENATE(RAWC8[[#This Row],[Table Letter]],RAWC8[[#This Row],[Table '#]])</f>
        <v>EL5</v>
      </c>
      <c r="F1186">
        <f>IF(ISEVEN(ROW(RAWC8[[#This Row],[Barcodes]])),C1186,"")</f>
        <v>0</v>
      </c>
      <c r="G1186">
        <f t="shared" si="18"/>
        <v>0</v>
      </c>
      <c r="H1186" t="str">
        <f>LEFT(RAWC8[[#This Row],[Maternal Pheno Tag]],7)</f>
        <v>0</v>
      </c>
    </row>
    <row r="1187" spans="1:8" x14ac:dyDescent="0.25">
      <c r="A1187">
        <v>5</v>
      </c>
      <c r="B1187" t="s">
        <v>582</v>
      </c>
      <c r="D1187">
        <v>17</v>
      </c>
      <c r="E1187" t="str">
        <f>CONCATENATE(RAWC8[[#This Row],[Table Letter]],RAWC8[[#This Row],[Table '#]])</f>
        <v>EL5</v>
      </c>
      <c r="F1187" t="str">
        <f>IF(ISEVEN(ROW(RAWC8[[#This Row],[Barcodes]])),C1187,"")</f>
        <v/>
      </c>
      <c r="G1187" t="str">
        <f t="shared" si="18"/>
        <v/>
      </c>
      <c r="H1187" t="str">
        <f>LEFT(RAWC8[[#This Row],[Maternal Pheno Tag]],7)</f>
        <v/>
      </c>
    </row>
    <row r="1188" spans="1:8" x14ac:dyDescent="0.25">
      <c r="A1188">
        <v>5</v>
      </c>
      <c r="B1188" t="s">
        <v>582</v>
      </c>
      <c r="D1188">
        <v>18</v>
      </c>
      <c r="E1188" t="str">
        <f>CONCATENATE(RAWC8[[#This Row],[Table Letter]],RAWC8[[#This Row],[Table '#]])</f>
        <v>EL5</v>
      </c>
      <c r="F1188">
        <f>IF(ISEVEN(ROW(RAWC8[[#This Row],[Barcodes]])),C1188,"")</f>
        <v>0</v>
      </c>
      <c r="G1188">
        <f t="shared" si="18"/>
        <v>0</v>
      </c>
      <c r="H1188" t="str">
        <f>LEFT(RAWC8[[#This Row],[Maternal Pheno Tag]],7)</f>
        <v>0</v>
      </c>
    </row>
    <row r="1189" spans="1:8" x14ac:dyDescent="0.25">
      <c r="A1189">
        <v>5</v>
      </c>
      <c r="B1189" t="s">
        <v>582</v>
      </c>
      <c r="D1189">
        <v>18</v>
      </c>
      <c r="E1189" t="str">
        <f>CONCATENATE(RAWC8[[#This Row],[Table Letter]],RAWC8[[#This Row],[Table '#]])</f>
        <v>EL5</v>
      </c>
      <c r="F1189" t="str">
        <f>IF(ISEVEN(ROW(RAWC8[[#This Row],[Barcodes]])),C1189,"")</f>
        <v/>
      </c>
      <c r="G1189" t="str">
        <f t="shared" si="18"/>
        <v/>
      </c>
      <c r="H1189" t="str">
        <f>LEFT(RAWC8[[#This Row],[Maternal Pheno Tag]],7)</f>
        <v/>
      </c>
    </row>
    <row r="1190" spans="1:8" x14ac:dyDescent="0.25">
      <c r="A1190">
        <v>5</v>
      </c>
      <c r="B1190" t="s">
        <v>582</v>
      </c>
      <c r="D1190">
        <v>19</v>
      </c>
      <c r="E1190" t="str">
        <f>CONCATENATE(RAWC8[[#This Row],[Table Letter]],RAWC8[[#This Row],[Table '#]])</f>
        <v>EL5</v>
      </c>
      <c r="F1190">
        <f>IF(ISEVEN(ROW(RAWC8[[#This Row],[Barcodes]])),C1190,"")</f>
        <v>0</v>
      </c>
      <c r="G1190">
        <f t="shared" si="18"/>
        <v>0</v>
      </c>
      <c r="H1190" t="str">
        <f>LEFT(RAWC8[[#This Row],[Maternal Pheno Tag]],7)</f>
        <v>0</v>
      </c>
    </row>
    <row r="1191" spans="1:8" x14ac:dyDescent="0.25">
      <c r="A1191">
        <v>5</v>
      </c>
      <c r="B1191" t="s">
        <v>582</v>
      </c>
      <c r="D1191">
        <v>19</v>
      </c>
      <c r="E1191" t="str">
        <f>CONCATENATE(RAWC8[[#This Row],[Table Letter]],RAWC8[[#This Row],[Table '#]])</f>
        <v>EL5</v>
      </c>
      <c r="F1191" t="str">
        <f>IF(ISEVEN(ROW(RAWC8[[#This Row],[Barcodes]])),C1191,"")</f>
        <v/>
      </c>
      <c r="G1191" t="str">
        <f t="shared" si="18"/>
        <v/>
      </c>
      <c r="H1191" t="str">
        <f>LEFT(RAWC8[[#This Row],[Maternal Pheno Tag]],7)</f>
        <v/>
      </c>
    </row>
    <row r="1192" spans="1:8" x14ac:dyDescent="0.25">
      <c r="A1192">
        <v>5</v>
      </c>
      <c r="B1192" t="s">
        <v>582</v>
      </c>
      <c r="D1192">
        <v>20</v>
      </c>
      <c r="E1192" t="str">
        <f>CONCATENATE(RAWC8[[#This Row],[Table Letter]],RAWC8[[#This Row],[Table '#]])</f>
        <v>EL5</v>
      </c>
      <c r="F1192">
        <f>IF(ISEVEN(ROW(RAWC8[[#This Row],[Barcodes]])),C1192,"")</f>
        <v>0</v>
      </c>
      <c r="G1192">
        <f t="shared" si="18"/>
        <v>0</v>
      </c>
      <c r="H1192" t="str">
        <f>LEFT(RAWC8[[#This Row],[Maternal Pheno Tag]],7)</f>
        <v>0</v>
      </c>
    </row>
    <row r="1193" spans="1:8" x14ac:dyDescent="0.25">
      <c r="A1193">
        <v>5</v>
      </c>
      <c r="B1193" t="s">
        <v>582</v>
      </c>
      <c r="D1193">
        <v>20</v>
      </c>
      <c r="E1193" t="str">
        <f>CONCATENATE(RAWC8[[#This Row],[Table Letter]],RAWC8[[#This Row],[Table '#]])</f>
        <v>EL5</v>
      </c>
      <c r="F1193" t="str">
        <f>IF(ISEVEN(ROW(RAWC8[[#This Row],[Barcodes]])),C1193,"")</f>
        <v/>
      </c>
      <c r="G1193" t="str">
        <f t="shared" si="18"/>
        <v/>
      </c>
      <c r="H1193" t="str">
        <f>LEFT(RAWC8[[#This Row],[Maternal Pheno Tag]],7)</f>
        <v/>
      </c>
    </row>
    <row r="1194" spans="1:8" x14ac:dyDescent="0.25">
      <c r="A1194">
        <v>5</v>
      </c>
      <c r="B1194" t="s">
        <v>582</v>
      </c>
      <c r="D1194">
        <v>21</v>
      </c>
      <c r="E1194" t="str">
        <f>CONCATENATE(RAWC8[[#This Row],[Table Letter]],RAWC8[[#This Row],[Table '#]])</f>
        <v>EL5</v>
      </c>
      <c r="F1194">
        <f>IF(ISEVEN(ROW(RAWC8[[#This Row],[Barcodes]])),C1194,"")</f>
        <v>0</v>
      </c>
      <c r="G1194">
        <f t="shared" si="18"/>
        <v>0</v>
      </c>
      <c r="H1194" t="str">
        <f>LEFT(RAWC8[[#This Row],[Maternal Pheno Tag]],7)</f>
        <v>0</v>
      </c>
    </row>
    <row r="1195" spans="1:8" x14ac:dyDescent="0.25">
      <c r="A1195">
        <v>5</v>
      </c>
      <c r="B1195" t="s">
        <v>582</v>
      </c>
      <c r="D1195">
        <v>21</v>
      </c>
      <c r="E1195" t="str">
        <f>CONCATENATE(RAWC8[[#This Row],[Table Letter]],RAWC8[[#This Row],[Table '#]])</f>
        <v>EL5</v>
      </c>
      <c r="F1195" t="str">
        <f>IF(ISEVEN(ROW(RAWC8[[#This Row],[Barcodes]])),C1195,"")</f>
        <v/>
      </c>
      <c r="G1195" t="str">
        <f t="shared" si="18"/>
        <v/>
      </c>
      <c r="H1195" t="str">
        <f>LEFT(RAWC8[[#This Row],[Maternal Pheno Tag]],7)</f>
        <v/>
      </c>
    </row>
    <row r="1196" spans="1:8" x14ac:dyDescent="0.25">
      <c r="A1196">
        <v>5</v>
      </c>
      <c r="B1196" t="s">
        <v>582</v>
      </c>
      <c r="D1196">
        <v>22</v>
      </c>
      <c r="E1196" t="str">
        <f>CONCATENATE(RAWC8[[#This Row],[Table Letter]],RAWC8[[#This Row],[Table '#]])</f>
        <v>EL5</v>
      </c>
      <c r="F1196">
        <f>IF(ISEVEN(ROW(RAWC8[[#This Row],[Barcodes]])),C1196,"")</f>
        <v>0</v>
      </c>
      <c r="G1196">
        <f t="shared" si="18"/>
        <v>0</v>
      </c>
      <c r="H1196" t="str">
        <f>LEFT(RAWC8[[#This Row],[Maternal Pheno Tag]],7)</f>
        <v>0</v>
      </c>
    </row>
    <row r="1197" spans="1:8" x14ac:dyDescent="0.25">
      <c r="A1197">
        <v>5</v>
      </c>
      <c r="B1197" t="s">
        <v>582</v>
      </c>
      <c r="D1197">
        <v>22</v>
      </c>
      <c r="E1197" t="str">
        <f>CONCATENATE(RAWC8[[#This Row],[Table Letter]],RAWC8[[#This Row],[Table '#]])</f>
        <v>EL5</v>
      </c>
      <c r="F1197" t="str">
        <f>IF(ISEVEN(ROW(RAWC8[[#This Row],[Barcodes]])),C1197,"")</f>
        <v/>
      </c>
      <c r="G1197" t="str">
        <f t="shared" si="18"/>
        <v/>
      </c>
      <c r="H1197" t="str">
        <f>LEFT(RAWC8[[#This Row],[Maternal Pheno Tag]],7)</f>
        <v/>
      </c>
    </row>
    <row r="1198" spans="1:8" x14ac:dyDescent="0.25">
      <c r="A1198">
        <v>5</v>
      </c>
      <c r="B1198" t="s">
        <v>582</v>
      </c>
      <c r="D1198">
        <v>23</v>
      </c>
      <c r="E1198" t="str">
        <f>CONCATENATE(RAWC8[[#This Row],[Table Letter]],RAWC8[[#This Row],[Table '#]])</f>
        <v>EL5</v>
      </c>
      <c r="F1198">
        <f>IF(ISEVEN(ROW(RAWC8[[#This Row],[Barcodes]])),C1198,"")</f>
        <v>0</v>
      </c>
      <c r="G1198">
        <f t="shared" si="18"/>
        <v>0</v>
      </c>
      <c r="H1198" t="str">
        <f>LEFT(RAWC8[[#This Row],[Maternal Pheno Tag]],7)</f>
        <v>0</v>
      </c>
    </row>
    <row r="1199" spans="1:8" x14ac:dyDescent="0.25">
      <c r="A1199">
        <v>5</v>
      </c>
      <c r="B1199" t="s">
        <v>582</v>
      </c>
      <c r="D1199">
        <v>23</v>
      </c>
      <c r="E1199" t="str">
        <f>CONCATENATE(RAWC8[[#This Row],[Table Letter]],RAWC8[[#This Row],[Table '#]])</f>
        <v>EL5</v>
      </c>
      <c r="F1199" t="str">
        <f>IF(ISEVEN(ROW(RAWC8[[#This Row],[Barcodes]])),C1199,"")</f>
        <v/>
      </c>
      <c r="G1199" t="str">
        <f t="shared" si="18"/>
        <v/>
      </c>
      <c r="H1199" t="str">
        <f>LEFT(RAWC8[[#This Row],[Maternal Pheno Tag]],7)</f>
        <v/>
      </c>
    </row>
    <row r="1200" spans="1:8" x14ac:dyDescent="0.25">
      <c r="A1200">
        <v>5</v>
      </c>
      <c r="B1200" t="s">
        <v>582</v>
      </c>
      <c r="D1200">
        <v>24</v>
      </c>
      <c r="E1200" t="str">
        <f>CONCATENATE(RAWC8[[#This Row],[Table Letter]],RAWC8[[#This Row],[Table '#]])</f>
        <v>EL5</v>
      </c>
      <c r="F1200">
        <f>IF(ISEVEN(ROW(RAWC8[[#This Row],[Barcodes]])),C1200,"")</f>
        <v>0</v>
      </c>
      <c r="G1200">
        <f t="shared" si="18"/>
        <v>0</v>
      </c>
      <c r="H1200" t="str">
        <f>LEFT(RAWC8[[#This Row],[Maternal Pheno Tag]],7)</f>
        <v>0</v>
      </c>
    </row>
    <row r="1201" spans="1:8" x14ac:dyDescent="0.25">
      <c r="A1201">
        <v>5</v>
      </c>
      <c r="B1201" t="s">
        <v>582</v>
      </c>
      <c r="D1201">
        <v>24</v>
      </c>
      <c r="E1201" t="str">
        <f>CONCATENATE(RAWC8[[#This Row],[Table Letter]],RAWC8[[#This Row],[Table '#]])</f>
        <v>EL5</v>
      </c>
      <c r="F1201" t="str">
        <f>IF(ISEVEN(ROW(RAWC8[[#This Row],[Barcodes]])),C1201,"")</f>
        <v/>
      </c>
      <c r="G1201" t="str">
        <f t="shared" si="18"/>
        <v/>
      </c>
      <c r="H1201" t="str">
        <f>LEFT(RAWC8[[#This Row],[Maternal Pheno Tag]],7)</f>
        <v/>
      </c>
    </row>
    <row r="1202" spans="1:8" x14ac:dyDescent="0.25">
      <c r="A1202">
        <v>1</v>
      </c>
      <c r="B1202" t="s">
        <v>634</v>
      </c>
      <c r="D1202">
        <v>1</v>
      </c>
      <c r="E1202" t="str">
        <f>CONCATENATE(RAWC8[[#This Row],[Table Letter]],RAWC8[[#This Row],[Table '#]])</f>
        <v>FL1</v>
      </c>
      <c r="F1202">
        <f>IF(ISEVEN(ROW(RAWC8[[#This Row],[Barcodes]])),C1202,"")</f>
        <v>0</v>
      </c>
      <c r="G1202">
        <f t="shared" si="18"/>
        <v>0</v>
      </c>
      <c r="H1202" t="str">
        <f>LEFT(RAWC8[[#This Row],[Maternal Pheno Tag]],7)</f>
        <v>0</v>
      </c>
    </row>
    <row r="1203" spans="1:8" x14ac:dyDescent="0.25">
      <c r="A1203">
        <v>1</v>
      </c>
      <c r="B1203" t="s">
        <v>634</v>
      </c>
      <c r="D1203">
        <v>1</v>
      </c>
      <c r="E1203" t="str">
        <f>CONCATENATE(RAWC8[[#This Row],[Table Letter]],RAWC8[[#This Row],[Table '#]])</f>
        <v>FL1</v>
      </c>
      <c r="F1203" t="str">
        <f>IF(ISEVEN(ROW(RAWC8[[#This Row],[Barcodes]])),C1203,"")</f>
        <v/>
      </c>
      <c r="G1203" t="str">
        <f t="shared" si="18"/>
        <v/>
      </c>
      <c r="H1203" t="str">
        <f>LEFT(RAWC8[[#This Row],[Maternal Pheno Tag]],7)</f>
        <v/>
      </c>
    </row>
    <row r="1204" spans="1:8" x14ac:dyDescent="0.25">
      <c r="A1204">
        <v>1</v>
      </c>
      <c r="B1204" t="s">
        <v>634</v>
      </c>
      <c r="D1204">
        <v>2</v>
      </c>
      <c r="E1204" t="str">
        <f>CONCATENATE(RAWC8[[#This Row],[Table Letter]],RAWC8[[#This Row],[Table '#]])</f>
        <v>FL1</v>
      </c>
      <c r="F1204">
        <f>IF(ISEVEN(ROW(RAWC8[[#This Row],[Barcodes]])),C1204,"")</f>
        <v>0</v>
      </c>
      <c r="G1204">
        <f t="shared" si="18"/>
        <v>0</v>
      </c>
      <c r="H1204" t="str">
        <f>LEFT(RAWC8[[#This Row],[Maternal Pheno Tag]],7)</f>
        <v>0</v>
      </c>
    </row>
    <row r="1205" spans="1:8" x14ac:dyDescent="0.25">
      <c r="A1205">
        <v>1</v>
      </c>
      <c r="B1205" t="s">
        <v>634</v>
      </c>
      <c r="D1205">
        <v>2</v>
      </c>
      <c r="E1205" t="str">
        <f>CONCATENATE(RAWC8[[#This Row],[Table Letter]],RAWC8[[#This Row],[Table '#]])</f>
        <v>FL1</v>
      </c>
      <c r="F1205" t="str">
        <f>IF(ISEVEN(ROW(RAWC8[[#This Row],[Barcodes]])),C1205,"")</f>
        <v/>
      </c>
      <c r="G1205" t="str">
        <f t="shared" si="18"/>
        <v/>
      </c>
      <c r="H1205" t="str">
        <f>LEFT(RAWC8[[#This Row],[Maternal Pheno Tag]],7)</f>
        <v/>
      </c>
    </row>
    <row r="1206" spans="1:8" x14ac:dyDescent="0.25">
      <c r="A1206">
        <v>1</v>
      </c>
      <c r="B1206" t="s">
        <v>634</v>
      </c>
      <c r="D1206">
        <v>3</v>
      </c>
      <c r="E1206" t="str">
        <f>CONCATENATE(RAWC8[[#This Row],[Table Letter]],RAWC8[[#This Row],[Table '#]])</f>
        <v>FL1</v>
      </c>
      <c r="F1206">
        <f>IF(ISEVEN(ROW(RAWC8[[#This Row],[Barcodes]])),C1206,"")</f>
        <v>0</v>
      </c>
      <c r="G1206">
        <f t="shared" si="18"/>
        <v>0</v>
      </c>
      <c r="H1206" t="str">
        <f>LEFT(RAWC8[[#This Row],[Maternal Pheno Tag]],7)</f>
        <v>0</v>
      </c>
    </row>
    <row r="1207" spans="1:8" x14ac:dyDescent="0.25">
      <c r="A1207">
        <v>1</v>
      </c>
      <c r="B1207" t="s">
        <v>634</v>
      </c>
      <c r="D1207">
        <v>3</v>
      </c>
      <c r="E1207" t="str">
        <f>CONCATENATE(RAWC8[[#This Row],[Table Letter]],RAWC8[[#This Row],[Table '#]])</f>
        <v>FL1</v>
      </c>
      <c r="F1207" t="str">
        <f>IF(ISEVEN(ROW(RAWC8[[#This Row],[Barcodes]])),C1207,"")</f>
        <v/>
      </c>
      <c r="G1207" t="str">
        <f t="shared" si="18"/>
        <v/>
      </c>
      <c r="H1207" t="str">
        <f>LEFT(RAWC8[[#This Row],[Maternal Pheno Tag]],7)</f>
        <v/>
      </c>
    </row>
    <row r="1208" spans="1:8" x14ac:dyDescent="0.25">
      <c r="A1208">
        <v>1</v>
      </c>
      <c r="B1208" t="s">
        <v>634</v>
      </c>
      <c r="D1208">
        <v>4</v>
      </c>
      <c r="E1208" t="str">
        <f>CONCATENATE(RAWC8[[#This Row],[Table Letter]],RAWC8[[#This Row],[Table '#]])</f>
        <v>FL1</v>
      </c>
      <c r="F1208">
        <f>IF(ISEVEN(ROW(RAWC8[[#This Row],[Barcodes]])),C1208,"")</f>
        <v>0</v>
      </c>
      <c r="G1208">
        <f t="shared" si="18"/>
        <v>0</v>
      </c>
      <c r="H1208" t="str">
        <f>LEFT(RAWC8[[#This Row],[Maternal Pheno Tag]],7)</f>
        <v>0</v>
      </c>
    </row>
    <row r="1209" spans="1:8" x14ac:dyDescent="0.25">
      <c r="A1209">
        <v>1</v>
      </c>
      <c r="B1209" t="s">
        <v>634</v>
      </c>
      <c r="D1209">
        <v>4</v>
      </c>
      <c r="E1209" t="str">
        <f>CONCATENATE(RAWC8[[#This Row],[Table Letter]],RAWC8[[#This Row],[Table '#]])</f>
        <v>FL1</v>
      </c>
      <c r="F1209" t="str">
        <f>IF(ISEVEN(ROW(RAWC8[[#This Row],[Barcodes]])),C1209,"")</f>
        <v/>
      </c>
      <c r="G1209" t="str">
        <f t="shared" si="18"/>
        <v/>
      </c>
      <c r="H1209" t="str">
        <f>LEFT(RAWC8[[#This Row],[Maternal Pheno Tag]],7)</f>
        <v/>
      </c>
    </row>
    <row r="1210" spans="1:8" x14ac:dyDescent="0.25">
      <c r="A1210">
        <v>1</v>
      </c>
      <c r="B1210" t="s">
        <v>634</v>
      </c>
      <c r="D1210">
        <v>5</v>
      </c>
      <c r="E1210" t="str">
        <f>CONCATENATE(RAWC8[[#This Row],[Table Letter]],RAWC8[[#This Row],[Table '#]])</f>
        <v>FL1</v>
      </c>
      <c r="F1210">
        <f>IF(ISEVEN(ROW(RAWC8[[#This Row],[Barcodes]])),C1210,"")</f>
        <v>0</v>
      </c>
      <c r="G1210">
        <f t="shared" si="18"/>
        <v>0</v>
      </c>
      <c r="H1210" t="str">
        <f>LEFT(RAWC8[[#This Row],[Maternal Pheno Tag]],7)</f>
        <v>0</v>
      </c>
    </row>
    <row r="1211" spans="1:8" x14ac:dyDescent="0.25">
      <c r="A1211">
        <v>1</v>
      </c>
      <c r="B1211" t="s">
        <v>634</v>
      </c>
      <c r="D1211">
        <v>5</v>
      </c>
      <c r="E1211" t="str">
        <f>CONCATENATE(RAWC8[[#This Row],[Table Letter]],RAWC8[[#This Row],[Table '#]])</f>
        <v>FL1</v>
      </c>
      <c r="F1211" t="str">
        <f>IF(ISEVEN(ROW(RAWC8[[#This Row],[Barcodes]])),C1211,"")</f>
        <v/>
      </c>
      <c r="G1211" t="str">
        <f t="shared" si="18"/>
        <v/>
      </c>
      <c r="H1211" t="str">
        <f>LEFT(RAWC8[[#This Row],[Maternal Pheno Tag]],7)</f>
        <v/>
      </c>
    </row>
    <row r="1212" spans="1:8" x14ac:dyDescent="0.25">
      <c r="A1212">
        <v>1</v>
      </c>
      <c r="B1212" t="s">
        <v>634</v>
      </c>
      <c r="D1212">
        <v>6</v>
      </c>
      <c r="E1212" t="str">
        <f>CONCATENATE(RAWC8[[#This Row],[Table Letter]],RAWC8[[#This Row],[Table '#]])</f>
        <v>FL1</v>
      </c>
      <c r="F1212">
        <f>IF(ISEVEN(ROW(RAWC8[[#This Row],[Barcodes]])),C1212,"")</f>
        <v>0</v>
      </c>
      <c r="G1212">
        <f t="shared" si="18"/>
        <v>0</v>
      </c>
      <c r="H1212" t="str">
        <f>LEFT(RAWC8[[#This Row],[Maternal Pheno Tag]],7)</f>
        <v>0</v>
      </c>
    </row>
    <row r="1213" spans="1:8" x14ac:dyDescent="0.25">
      <c r="A1213">
        <v>1</v>
      </c>
      <c r="B1213" t="s">
        <v>634</v>
      </c>
      <c r="D1213">
        <v>6</v>
      </c>
      <c r="E1213" t="str">
        <f>CONCATENATE(RAWC8[[#This Row],[Table Letter]],RAWC8[[#This Row],[Table '#]])</f>
        <v>FL1</v>
      </c>
      <c r="F1213" t="str">
        <f>IF(ISEVEN(ROW(RAWC8[[#This Row],[Barcodes]])),C1213,"")</f>
        <v/>
      </c>
      <c r="G1213" t="str">
        <f t="shared" si="18"/>
        <v/>
      </c>
      <c r="H1213" t="str">
        <f>LEFT(RAWC8[[#This Row],[Maternal Pheno Tag]],7)</f>
        <v/>
      </c>
    </row>
    <row r="1214" spans="1:8" x14ac:dyDescent="0.25">
      <c r="A1214">
        <v>1</v>
      </c>
      <c r="B1214" t="s">
        <v>634</v>
      </c>
      <c r="D1214">
        <v>7</v>
      </c>
      <c r="E1214" t="str">
        <f>CONCATENATE(RAWC8[[#This Row],[Table Letter]],RAWC8[[#This Row],[Table '#]])</f>
        <v>FL1</v>
      </c>
      <c r="F1214">
        <f>IF(ISEVEN(ROW(RAWC8[[#This Row],[Barcodes]])),C1214,"")</f>
        <v>0</v>
      </c>
      <c r="G1214">
        <f t="shared" si="18"/>
        <v>0</v>
      </c>
      <c r="H1214" t="str">
        <f>LEFT(RAWC8[[#This Row],[Maternal Pheno Tag]],7)</f>
        <v>0</v>
      </c>
    </row>
    <row r="1215" spans="1:8" x14ac:dyDescent="0.25">
      <c r="A1215">
        <v>1</v>
      </c>
      <c r="B1215" t="s">
        <v>634</v>
      </c>
      <c r="D1215">
        <v>7</v>
      </c>
      <c r="E1215" t="str">
        <f>CONCATENATE(RAWC8[[#This Row],[Table Letter]],RAWC8[[#This Row],[Table '#]])</f>
        <v>FL1</v>
      </c>
      <c r="F1215" t="str">
        <f>IF(ISEVEN(ROW(RAWC8[[#This Row],[Barcodes]])),C1215,"")</f>
        <v/>
      </c>
      <c r="G1215" t="str">
        <f t="shared" si="18"/>
        <v/>
      </c>
      <c r="H1215" t="str">
        <f>LEFT(RAWC8[[#This Row],[Maternal Pheno Tag]],7)</f>
        <v/>
      </c>
    </row>
    <row r="1216" spans="1:8" x14ac:dyDescent="0.25">
      <c r="A1216">
        <v>1</v>
      </c>
      <c r="B1216" t="s">
        <v>634</v>
      </c>
      <c r="D1216">
        <v>8</v>
      </c>
      <c r="E1216" t="str">
        <f>CONCATENATE(RAWC8[[#This Row],[Table Letter]],RAWC8[[#This Row],[Table '#]])</f>
        <v>FL1</v>
      </c>
      <c r="F1216">
        <f>IF(ISEVEN(ROW(RAWC8[[#This Row],[Barcodes]])),C1216,"")</f>
        <v>0</v>
      </c>
      <c r="G1216">
        <f t="shared" si="18"/>
        <v>0</v>
      </c>
      <c r="H1216" t="str">
        <f>LEFT(RAWC8[[#This Row],[Maternal Pheno Tag]],7)</f>
        <v>0</v>
      </c>
    </row>
    <row r="1217" spans="1:8" x14ac:dyDescent="0.25">
      <c r="A1217">
        <v>1</v>
      </c>
      <c r="B1217" t="s">
        <v>634</v>
      </c>
      <c r="D1217">
        <v>8</v>
      </c>
      <c r="E1217" t="str">
        <f>CONCATENATE(RAWC8[[#This Row],[Table Letter]],RAWC8[[#This Row],[Table '#]])</f>
        <v>FL1</v>
      </c>
      <c r="F1217" t="str">
        <f>IF(ISEVEN(ROW(RAWC8[[#This Row],[Barcodes]])),C1217,"")</f>
        <v/>
      </c>
      <c r="G1217" t="str">
        <f t="shared" si="18"/>
        <v/>
      </c>
      <c r="H1217" t="str">
        <f>LEFT(RAWC8[[#This Row],[Maternal Pheno Tag]],7)</f>
        <v/>
      </c>
    </row>
    <row r="1218" spans="1:8" x14ac:dyDescent="0.25">
      <c r="A1218">
        <v>1</v>
      </c>
      <c r="B1218" t="s">
        <v>634</v>
      </c>
      <c r="D1218">
        <v>9</v>
      </c>
      <c r="E1218" t="str">
        <f>CONCATENATE(RAWC8[[#This Row],[Table Letter]],RAWC8[[#This Row],[Table '#]])</f>
        <v>FL1</v>
      </c>
      <c r="F1218">
        <f>IF(ISEVEN(ROW(RAWC8[[#This Row],[Barcodes]])),C1218,"")</f>
        <v>0</v>
      </c>
      <c r="G1218">
        <f t="shared" ref="G1218:G1281" si="19">IF(ISODD(ROW(C1219)),C1219,"")</f>
        <v>0</v>
      </c>
      <c r="H1218" t="str">
        <f>LEFT(RAWC8[[#This Row],[Maternal Pheno Tag]],7)</f>
        <v>0</v>
      </c>
    </row>
    <row r="1219" spans="1:8" x14ac:dyDescent="0.25">
      <c r="A1219">
        <v>1</v>
      </c>
      <c r="B1219" t="s">
        <v>634</v>
      </c>
      <c r="D1219">
        <v>9</v>
      </c>
      <c r="E1219" t="str">
        <f>CONCATENATE(RAWC8[[#This Row],[Table Letter]],RAWC8[[#This Row],[Table '#]])</f>
        <v>FL1</v>
      </c>
      <c r="F1219" t="str">
        <f>IF(ISEVEN(ROW(RAWC8[[#This Row],[Barcodes]])),C1219,"")</f>
        <v/>
      </c>
      <c r="G1219" t="str">
        <f t="shared" si="19"/>
        <v/>
      </c>
      <c r="H1219" t="str">
        <f>LEFT(RAWC8[[#This Row],[Maternal Pheno Tag]],7)</f>
        <v/>
      </c>
    </row>
    <row r="1220" spans="1:8" x14ac:dyDescent="0.25">
      <c r="A1220">
        <v>1</v>
      </c>
      <c r="B1220" t="s">
        <v>634</v>
      </c>
      <c r="D1220">
        <v>10</v>
      </c>
      <c r="E1220" t="str">
        <f>CONCATENATE(RAWC8[[#This Row],[Table Letter]],RAWC8[[#This Row],[Table '#]])</f>
        <v>FL1</v>
      </c>
      <c r="F1220">
        <f>IF(ISEVEN(ROW(RAWC8[[#This Row],[Barcodes]])),C1220,"")</f>
        <v>0</v>
      </c>
      <c r="G1220">
        <f t="shared" si="19"/>
        <v>0</v>
      </c>
      <c r="H1220" t="str">
        <f>LEFT(RAWC8[[#This Row],[Maternal Pheno Tag]],7)</f>
        <v>0</v>
      </c>
    </row>
    <row r="1221" spans="1:8" x14ac:dyDescent="0.25">
      <c r="A1221">
        <v>1</v>
      </c>
      <c r="B1221" t="s">
        <v>634</v>
      </c>
      <c r="D1221">
        <v>10</v>
      </c>
      <c r="E1221" t="str">
        <f>CONCATENATE(RAWC8[[#This Row],[Table Letter]],RAWC8[[#This Row],[Table '#]])</f>
        <v>FL1</v>
      </c>
      <c r="F1221" t="str">
        <f>IF(ISEVEN(ROW(RAWC8[[#This Row],[Barcodes]])),C1221,"")</f>
        <v/>
      </c>
      <c r="G1221" t="str">
        <f t="shared" si="19"/>
        <v/>
      </c>
      <c r="H1221" t="str">
        <f>LEFT(RAWC8[[#This Row],[Maternal Pheno Tag]],7)</f>
        <v/>
      </c>
    </row>
    <row r="1222" spans="1:8" x14ac:dyDescent="0.25">
      <c r="A1222">
        <v>1</v>
      </c>
      <c r="B1222" t="s">
        <v>634</v>
      </c>
      <c r="D1222">
        <v>11</v>
      </c>
      <c r="E1222" t="str">
        <f>CONCATENATE(RAWC8[[#This Row],[Table Letter]],RAWC8[[#This Row],[Table '#]])</f>
        <v>FL1</v>
      </c>
      <c r="F1222">
        <f>IF(ISEVEN(ROW(RAWC8[[#This Row],[Barcodes]])),C1222,"")</f>
        <v>0</v>
      </c>
      <c r="G1222">
        <f t="shared" si="19"/>
        <v>0</v>
      </c>
      <c r="H1222" t="str">
        <f>LEFT(RAWC8[[#This Row],[Maternal Pheno Tag]],7)</f>
        <v>0</v>
      </c>
    </row>
    <row r="1223" spans="1:8" x14ac:dyDescent="0.25">
      <c r="A1223">
        <v>1</v>
      </c>
      <c r="B1223" t="s">
        <v>634</v>
      </c>
      <c r="D1223">
        <v>11</v>
      </c>
      <c r="E1223" t="str">
        <f>CONCATENATE(RAWC8[[#This Row],[Table Letter]],RAWC8[[#This Row],[Table '#]])</f>
        <v>FL1</v>
      </c>
      <c r="F1223" t="str">
        <f>IF(ISEVEN(ROW(RAWC8[[#This Row],[Barcodes]])),C1223,"")</f>
        <v/>
      </c>
      <c r="G1223" t="str">
        <f t="shared" si="19"/>
        <v/>
      </c>
      <c r="H1223" t="str">
        <f>LEFT(RAWC8[[#This Row],[Maternal Pheno Tag]],7)</f>
        <v/>
      </c>
    </row>
    <row r="1224" spans="1:8" x14ac:dyDescent="0.25">
      <c r="A1224">
        <v>1</v>
      </c>
      <c r="B1224" t="s">
        <v>634</v>
      </c>
      <c r="D1224">
        <v>12</v>
      </c>
      <c r="E1224" t="str">
        <f>CONCATENATE(RAWC8[[#This Row],[Table Letter]],RAWC8[[#This Row],[Table '#]])</f>
        <v>FL1</v>
      </c>
      <c r="F1224">
        <f>IF(ISEVEN(ROW(RAWC8[[#This Row],[Barcodes]])),C1224,"")</f>
        <v>0</v>
      </c>
      <c r="G1224">
        <f t="shared" si="19"/>
        <v>0</v>
      </c>
      <c r="H1224" t="str">
        <f>LEFT(RAWC8[[#This Row],[Maternal Pheno Tag]],7)</f>
        <v>0</v>
      </c>
    </row>
    <row r="1225" spans="1:8" x14ac:dyDescent="0.25">
      <c r="A1225">
        <v>1</v>
      </c>
      <c r="B1225" t="s">
        <v>634</v>
      </c>
      <c r="D1225">
        <v>12</v>
      </c>
      <c r="E1225" t="str">
        <f>CONCATENATE(RAWC8[[#This Row],[Table Letter]],RAWC8[[#This Row],[Table '#]])</f>
        <v>FL1</v>
      </c>
      <c r="F1225" t="str">
        <f>IF(ISEVEN(ROW(RAWC8[[#This Row],[Barcodes]])),C1225,"")</f>
        <v/>
      </c>
      <c r="G1225" t="str">
        <f t="shared" si="19"/>
        <v/>
      </c>
      <c r="H1225" t="str">
        <f>LEFT(RAWC8[[#This Row],[Maternal Pheno Tag]],7)</f>
        <v/>
      </c>
    </row>
    <row r="1226" spans="1:8" x14ac:dyDescent="0.25">
      <c r="A1226">
        <v>1</v>
      </c>
      <c r="B1226" t="s">
        <v>634</v>
      </c>
      <c r="D1226">
        <v>13</v>
      </c>
      <c r="E1226" t="str">
        <f>CONCATENATE(RAWC8[[#This Row],[Table Letter]],RAWC8[[#This Row],[Table '#]])</f>
        <v>FL1</v>
      </c>
      <c r="F1226">
        <f>IF(ISEVEN(ROW(RAWC8[[#This Row],[Barcodes]])),C1226,"")</f>
        <v>0</v>
      </c>
      <c r="G1226">
        <f t="shared" si="19"/>
        <v>0</v>
      </c>
      <c r="H1226" t="str">
        <f>LEFT(RAWC8[[#This Row],[Maternal Pheno Tag]],7)</f>
        <v>0</v>
      </c>
    </row>
    <row r="1227" spans="1:8" x14ac:dyDescent="0.25">
      <c r="A1227">
        <v>1</v>
      </c>
      <c r="B1227" t="s">
        <v>634</v>
      </c>
      <c r="D1227">
        <v>13</v>
      </c>
      <c r="E1227" t="str">
        <f>CONCATENATE(RAWC8[[#This Row],[Table Letter]],RAWC8[[#This Row],[Table '#]])</f>
        <v>FL1</v>
      </c>
      <c r="F1227" t="str">
        <f>IF(ISEVEN(ROW(RAWC8[[#This Row],[Barcodes]])),C1227,"")</f>
        <v/>
      </c>
      <c r="G1227" t="str">
        <f t="shared" si="19"/>
        <v/>
      </c>
      <c r="H1227" t="str">
        <f>LEFT(RAWC8[[#This Row],[Maternal Pheno Tag]],7)</f>
        <v/>
      </c>
    </row>
    <row r="1228" spans="1:8" x14ac:dyDescent="0.25">
      <c r="A1228">
        <v>1</v>
      </c>
      <c r="B1228" t="s">
        <v>634</v>
      </c>
      <c r="D1228">
        <v>14</v>
      </c>
      <c r="E1228" t="str">
        <f>CONCATENATE(RAWC8[[#This Row],[Table Letter]],RAWC8[[#This Row],[Table '#]])</f>
        <v>FL1</v>
      </c>
      <c r="F1228">
        <f>IF(ISEVEN(ROW(RAWC8[[#This Row],[Barcodes]])),C1228,"")</f>
        <v>0</v>
      </c>
      <c r="G1228">
        <f t="shared" si="19"/>
        <v>0</v>
      </c>
      <c r="H1228" t="str">
        <f>LEFT(RAWC8[[#This Row],[Maternal Pheno Tag]],7)</f>
        <v>0</v>
      </c>
    </row>
    <row r="1229" spans="1:8" x14ac:dyDescent="0.25">
      <c r="A1229">
        <v>1</v>
      </c>
      <c r="B1229" t="s">
        <v>634</v>
      </c>
      <c r="D1229">
        <v>14</v>
      </c>
      <c r="E1229" t="str">
        <f>CONCATENATE(RAWC8[[#This Row],[Table Letter]],RAWC8[[#This Row],[Table '#]])</f>
        <v>FL1</v>
      </c>
      <c r="F1229" t="str">
        <f>IF(ISEVEN(ROW(RAWC8[[#This Row],[Barcodes]])),C1229,"")</f>
        <v/>
      </c>
      <c r="G1229" t="str">
        <f t="shared" si="19"/>
        <v/>
      </c>
      <c r="H1229" t="str">
        <f>LEFT(RAWC8[[#This Row],[Maternal Pheno Tag]],7)</f>
        <v/>
      </c>
    </row>
    <row r="1230" spans="1:8" x14ac:dyDescent="0.25">
      <c r="A1230">
        <v>1</v>
      </c>
      <c r="B1230" t="s">
        <v>634</v>
      </c>
      <c r="D1230">
        <v>15</v>
      </c>
      <c r="E1230" t="str">
        <f>CONCATENATE(RAWC8[[#This Row],[Table Letter]],RAWC8[[#This Row],[Table '#]])</f>
        <v>FL1</v>
      </c>
      <c r="F1230">
        <f>IF(ISEVEN(ROW(RAWC8[[#This Row],[Barcodes]])),C1230,"")</f>
        <v>0</v>
      </c>
      <c r="G1230">
        <f t="shared" si="19"/>
        <v>0</v>
      </c>
      <c r="H1230" t="str">
        <f>LEFT(RAWC8[[#This Row],[Maternal Pheno Tag]],7)</f>
        <v>0</v>
      </c>
    </row>
    <row r="1231" spans="1:8" x14ac:dyDescent="0.25">
      <c r="A1231">
        <v>1</v>
      </c>
      <c r="B1231" t="s">
        <v>634</v>
      </c>
      <c r="D1231">
        <v>15</v>
      </c>
      <c r="E1231" t="str">
        <f>CONCATENATE(RAWC8[[#This Row],[Table Letter]],RAWC8[[#This Row],[Table '#]])</f>
        <v>FL1</v>
      </c>
      <c r="F1231" t="str">
        <f>IF(ISEVEN(ROW(RAWC8[[#This Row],[Barcodes]])),C1231,"")</f>
        <v/>
      </c>
      <c r="G1231" t="str">
        <f t="shared" si="19"/>
        <v/>
      </c>
      <c r="H1231" t="str">
        <f>LEFT(RAWC8[[#This Row],[Maternal Pheno Tag]],7)</f>
        <v/>
      </c>
    </row>
    <row r="1232" spans="1:8" x14ac:dyDescent="0.25">
      <c r="A1232">
        <v>1</v>
      </c>
      <c r="B1232" t="s">
        <v>634</v>
      </c>
      <c r="D1232">
        <v>16</v>
      </c>
      <c r="E1232" t="str">
        <f>CONCATENATE(RAWC8[[#This Row],[Table Letter]],RAWC8[[#This Row],[Table '#]])</f>
        <v>FL1</v>
      </c>
      <c r="F1232">
        <f>IF(ISEVEN(ROW(RAWC8[[#This Row],[Barcodes]])),C1232,"")</f>
        <v>0</v>
      </c>
      <c r="G1232">
        <f t="shared" si="19"/>
        <v>0</v>
      </c>
      <c r="H1232" t="str">
        <f>LEFT(RAWC8[[#This Row],[Maternal Pheno Tag]],7)</f>
        <v>0</v>
      </c>
    </row>
    <row r="1233" spans="1:8" x14ac:dyDescent="0.25">
      <c r="A1233">
        <v>1</v>
      </c>
      <c r="B1233" t="s">
        <v>634</v>
      </c>
      <c r="D1233">
        <v>16</v>
      </c>
      <c r="E1233" t="str">
        <f>CONCATENATE(RAWC8[[#This Row],[Table Letter]],RAWC8[[#This Row],[Table '#]])</f>
        <v>FL1</v>
      </c>
      <c r="F1233" t="str">
        <f>IF(ISEVEN(ROW(RAWC8[[#This Row],[Barcodes]])),C1233,"")</f>
        <v/>
      </c>
      <c r="G1233" t="str">
        <f t="shared" si="19"/>
        <v/>
      </c>
      <c r="H1233" t="str">
        <f>LEFT(RAWC8[[#This Row],[Maternal Pheno Tag]],7)</f>
        <v/>
      </c>
    </row>
    <row r="1234" spans="1:8" x14ac:dyDescent="0.25">
      <c r="A1234">
        <v>1</v>
      </c>
      <c r="B1234" t="s">
        <v>634</v>
      </c>
      <c r="D1234">
        <v>17</v>
      </c>
      <c r="E1234" t="str">
        <f>CONCATENATE(RAWC8[[#This Row],[Table Letter]],RAWC8[[#This Row],[Table '#]])</f>
        <v>FL1</v>
      </c>
      <c r="F1234">
        <f>IF(ISEVEN(ROW(RAWC8[[#This Row],[Barcodes]])),C1234,"")</f>
        <v>0</v>
      </c>
      <c r="G1234">
        <f t="shared" si="19"/>
        <v>0</v>
      </c>
      <c r="H1234" t="str">
        <f>LEFT(RAWC8[[#This Row],[Maternal Pheno Tag]],7)</f>
        <v>0</v>
      </c>
    </row>
    <row r="1235" spans="1:8" x14ac:dyDescent="0.25">
      <c r="A1235">
        <v>1</v>
      </c>
      <c r="B1235" t="s">
        <v>634</v>
      </c>
      <c r="D1235">
        <v>17</v>
      </c>
      <c r="E1235" t="str">
        <f>CONCATENATE(RAWC8[[#This Row],[Table Letter]],RAWC8[[#This Row],[Table '#]])</f>
        <v>FL1</v>
      </c>
      <c r="F1235" t="str">
        <f>IF(ISEVEN(ROW(RAWC8[[#This Row],[Barcodes]])),C1235,"")</f>
        <v/>
      </c>
      <c r="G1235" t="str">
        <f t="shared" si="19"/>
        <v/>
      </c>
      <c r="H1235" t="str">
        <f>LEFT(RAWC8[[#This Row],[Maternal Pheno Tag]],7)</f>
        <v/>
      </c>
    </row>
    <row r="1236" spans="1:8" x14ac:dyDescent="0.25">
      <c r="A1236">
        <v>1</v>
      </c>
      <c r="B1236" t="s">
        <v>634</v>
      </c>
      <c r="D1236">
        <v>18</v>
      </c>
      <c r="E1236" t="str">
        <f>CONCATENATE(RAWC8[[#This Row],[Table Letter]],RAWC8[[#This Row],[Table '#]])</f>
        <v>FL1</v>
      </c>
      <c r="F1236">
        <f>IF(ISEVEN(ROW(RAWC8[[#This Row],[Barcodes]])),C1236,"")</f>
        <v>0</v>
      </c>
      <c r="G1236">
        <f t="shared" si="19"/>
        <v>0</v>
      </c>
      <c r="H1236" t="str">
        <f>LEFT(RAWC8[[#This Row],[Maternal Pheno Tag]],7)</f>
        <v>0</v>
      </c>
    </row>
    <row r="1237" spans="1:8" x14ac:dyDescent="0.25">
      <c r="A1237">
        <v>1</v>
      </c>
      <c r="B1237" t="s">
        <v>634</v>
      </c>
      <c r="D1237">
        <v>18</v>
      </c>
      <c r="E1237" t="str">
        <f>CONCATENATE(RAWC8[[#This Row],[Table Letter]],RAWC8[[#This Row],[Table '#]])</f>
        <v>FL1</v>
      </c>
      <c r="F1237" t="str">
        <f>IF(ISEVEN(ROW(RAWC8[[#This Row],[Barcodes]])),C1237,"")</f>
        <v/>
      </c>
      <c r="G1237" t="str">
        <f t="shared" si="19"/>
        <v/>
      </c>
      <c r="H1237" t="str">
        <f>LEFT(RAWC8[[#This Row],[Maternal Pheno Tag]],7)</f>
        <v/>
      </c>
    </row>
    <row r="1238" spans="1:8" x14ac:dyDescent="0.25">
      <c r="A1238">
        <v>1</v>
      </c>
      <c r="B1238" t="s">
        <v>634</v>
      </c>
      <c r="D1238">
        <v>19</v>
      </c>
      <c r="E1238" t="str">
        <f>CONCATENATE(RAWC8[[#This Row],[Table Letter]],RAWC8[[#This Row],[Table '#]])</f>
        <v>FL1</v>
      </c>
      <c r="F1238">
        <f>IF(ISEVEN(ROW(RAWC8[[#This Row],[Barcodes]])),C1238,"")</f>
        <v>0</v>
      </c>
      <c r="G1238">
        <f t="shared" si="19"/>
        <v>0</v>
      </c>
      <c r="H1238" t="str">
        <f>LEFT(RAWC8[[#This Row],[Maternal Pheno Tag]],7)</f>
        <v>0</v>
      </c>
    </row>
    <row r="1239" spans="1:8" x14ac:dyDescent="0.25">
      <c r="A1239">
        <v>1</v>
      </c>
      <c r="B1239" t="s">
        <v>634</v>
      </c>
      <c r="D1239">
        <v>19</v>
      </c>
      <c r="E1239" t="str">
        <f>CONCATENATE(RAWC8[[#This Row],[Table Letter]],RAWC8[[#This Row],[Table '#]])</f>
        <v>FL1</v>
      </c>
      <c r="F1239" t="str">
        <f>IF(ISEVEN(ROW(RAWC8[[#This Row],[Barcodes]])),C1239,"")</f>
        <v/>
      </c>
      <c r="G1239" t="str">
        <f t="shared" si="19"/>
        <v/>
      </c>
      <c r="H1239" t="str">
        <f>LEFT(RAWC8[[#This Row],[Maternal Pheno Tag]],7)</f>
        <v/>
      </c>
    </row>
    <row r="1240" spans="1:8" x14ac:dyDescent="0.25">
      <c r="A1240">
        <v>1</v>
      </c>
      <c r="B1240" t="s">
        <v>634</v>
      </c>
      <c r="D1240">
        <v>20</v>
      </c>
      <c r="E1240" t="str">
        <f>CONCATENATE(RAWC8[[#This Row],[Table Letter]],RAWC8[[#This Row],[Table '#]])</f>
        <v>FL1</v>
      </c>
      <c r="F1240">
        <f>IF(ISEVEN(ROW(RAWC8[[#This Row],[Barcodes]])),C1240,"")</f>
        <v>0</v>
      </c>
      <c r="G1240">
        <f t="shared" si="19"/>
        <v>0</v>
      </c>
      <c r="H1240" t="str">
        <f>LEFT(RAWC8[[#This Row],[Maternal Pheno Tag]],7)</f>
        <v>0</v>
      </c>
    </row>
    <row r="1241" spans="1:8" x14ac:dyDescent="0.25">
      <c r="A1241">
        <v>1</v>
      </c>
      <c r="B1241" t="s">
        <v>634</v>
      </c>
      <c r="D1241">
        <v>20</v>
      </c>
      <c r="E1241" t="str">
        <f>CONCATENATE(RAWC8[[#This Row],[Table Letter]],RAWC8[[#This Row],[Table '#]])</f>
        <v>FL1</v>
      </c>
      <c r="F1241" t="str">
        <f>IF(ISEVEN(ROW(RAWC8[[#This Row],[Barcodes]])),C1241,"")</f>
        <v/>
      </c>
      <c r="G1241" t="str">
        <f t="shared" si="19"/>
        <v/>
      </c>
      <c r="H1241" t="str">
        <f>LEFT(RAWC8[[#This Row],[Maternal Pheno Tag]],7)</f>
        <v/>
      </c>
    </row>
    <row r="1242" spans="1:8" x14ac:dyDescent="0.25">
      <c r="A1242">
        <v>1</v>
      </c>
      <c r="B1242" t="s">
        <v>634</v>
      </c>
      <c r="D1242">
        <v>21</v>
      </c>
      <c r="E1242" t="str">
        <f>CONCATENATE(RAWC8[[#This Row],[Table Letter]],RAWC8[[#This Row],[Table '#]])</f>
        <v>FL1</v>
      </c>
      <c r="F1242">
        <f>IF(ISEVEN(ROW(RAWC8[[#This Row],[Barcodes]])),C1242,"")</f>
        <v>0</v>
      </c>
      <c r="G1242">
        <f t="shared" si="19"/>
        <v>0</v>
      </c>
      <c r="H1242" t="str">
        <f>LEFT(RAWC8[[#This Row],[Maternal Pheno Tag]],7)</f>
        <v>0</v>
      </c>
    </row>
    <row r="1243" spans="1:8" x14ac:dyDescent="0.25">
      <c r="A1243">
        <v>1</v>
      </c>
      <c r="B1243" t="s">
        <v>634</v>
      </c>
      <c r="D1243">
        <v>21</v>
      </c>
      <c r="E1243" t="str">
        <f>CONCATENATE(RAWC8[[#This Row],[Table Letter]],RAWC8[[#This Row],[Table '#]])</f>
        <v>FL1</v>
      </c>
      <c r="F1243" t="str">
        <f>IF(ISEVEN(ROW(RAWC8[[#This Row],[Barcodes]])),C1243,"")</f>
        <v/>
      </c>
      <c r="G1243" t="str">
        <f t="shared" si="19"/>
        <v/>
      </c>
      <c r="H1243" t="str">
        <f>LEFT(RAWC8[[#This Row],[Maternal Pheno Tag]],7)</f>
        <v/>
      </c>
    </row>
    <row r="1244" spans="1:8" x14ac:dyDescent="0.25">
      <c r="A1244">
        <v>1</v>
      </c>
      <c r="B1244" t="s">
        <v>634</v>
      </c>
      <c r="D1244">
        <v>22</v>
      </c>
      <c r="E1244" t="str">
        <f>CONCATENATE(RAWC8[[#This Row],[Table Letter]],RAWC8[[#This Row],[Table '#]])</f>
        <v>FL1</v>
      </c>
      <c r="F1244">
        <f>IF(ISEVEN(ROW(RAWC8[[#This Row],[Barcodes]])),C1244,"")</f>
        <v>0</v>
      </c>
      <c r="G1244">
        <f t="shared" si="19"/>
        <v>0</v>
      </c>
      <c r="H1244" t="str">
        <f>LEFT(RAWC8[[#This Row],[Maternal Pheno Tag]],7)</f>
        <v>0</v>
      </c>
    </row>
    <row r="1245" spans="1:8" x14ac:dyDescent="0.25">
      <c r="A1245">
        <v>1</v>
      </c>
      <c r="B1245" t="s">
        <v>634</v>
      </c>
      <c r="D1245">
        <v>22</v>
      </c>
      <c r="E1245" t="str">
        <f>CONCATENATE(RAWC8[[#This Row],[Table Letter]],RAWC8[[#This Row],[Table '#]])</f>
        <v>FL1</v>
      </c>
      <c r="F1245" t="str">
        <f>IF(ISEVEN(ROW(RAWC8[[#This Row],[Barcodes]])),C1245,"")</f>
        <v/>
      </c>
      <c r="G1245" t="str">
        <f t="shared" si="19"/>
        <v/>
      </c>
      <c r="H1245" t="str">
        <f>LEFT(RAWC8[[#This Row],[Maternal Pheno Tag]],7)</f>
        <v/>
      </c>
    </row>
    <row r="1246" spans="1:8" x14ac:dyDescent="0.25">
      <c r="A1246">
        <v>1</v>
      </c>
      <c r="B1246" t="s">
        <v>634</v>
      </c>
      <c r="D1246">
        <v>23</v>
      </c>
      <c r="E1246" t="str">
        <f>CONCATENATE(RAWC8[[#This Row],[Table Letter]],RAWC8[[#This Row],[Table '#]])</f>
        <v>FL1</v>
      </c>
      <c r="F1246">
        <f>IF(ISEVEN(ROW(RAWC8[[#This Row],[Barcodes]])),C1246,"")</f>
        <v>0</v>
      </c>
      <c r="G1246">
        <f t="shared" si="19"/>
        <v>0</v>
      </c>
      <c r="H1246" t="str">
        <f>LEFT(RAWC8[[#This Row],[Maternal Pheno Tag]],7)</f>
        <v>0</v>
      </c>
    </row>
    <row r="1247" spans="1:8" x14ac:dyDescent="0.25">
      <c r="A1247">
        <v>1</v>
      </c>
      <c r="B1247" t="s">
        <v>634</v>
      </c>
      <c r="D1247">
        <v>23</v>
      </c>
      <c r="E1247" t="str">
        <f>CONCATENATE(RAWC8[[#This Row],[Table Letter]],RAWC8[[#This Row],[Table '#]])</f>
        <v>FL1</v>
      </c>
      <c r="F1247" t="str">
        <f>IF(ISEVEN(ROW(RAWC8[[#This Row],[Barcodes]])),C1247,"")</f>
        <v/>
      </c>
      <c r="G1247" t="str">
        <f t="shared" si="19"/>
        <v/>
      </c>
      <c r="H1247" t="str">
        <f>LEFT(RAWC8[[#This Row],[Maternal Pheno Tag]],7)</f>
        <v/>
      </c>
    </row>
    <row r="1248" spans="1:8" x14ac:dyDescent="0.25">
      <c r="A1248">
        <v>1</v>
      </c>
      <c r="B1248" t="s">
        <v>634</v>
      </c>
      <c r="D1248">
        <v>24</v>
      </c>
      <c r="E1248" t="str">
        <f>CONCATENATE(RAWC8[[#This Row],[Table Letter]],RAWC8[[#This Row],[Table '#]])</f>
        <v>FL1</v>
      </c>
      <c r="F1248">
        <f>IF(ISEVEN(ROW(RAWC8[[#This Row],[Barcodes]])),C1248,"")</f>
        <v>0</v>
      </c>
      <c r="G1248">
        <f t="shared" si="19"/>
        <v>0</v>
      </c>
      <c r="H1248" t="str">
        <f>LEFT(RAWC8[[#This Row],[Maternal Pheno Tag]],7)</f>
        <v>0</v>
      </c>
    </row>
    <row r="1249" spans="1:8" x14ac:dyDescent="0.25">
      <c r="A1249">
        <v>1</v>
      </c>
      <c r="B1249" t="s">
        <v>634</v>
      </c>
      <c r="D1249">
        <v>24</v>
      </c>
      <c r="E1249" t="str">
        <f>CONCATENATE(RAWC8[[#This Row],[Table Letter]],RAWC8[[#This Row],[Table '#]])</f>
        <v>FL1</v>
      </c>
      <c r="F1249" t="str">
        <f>IF(ISEVEN(ROW(RAWC8[[#This Row],[Barcodes]])),C1249,"")</f>
        <v/>
      </c>
      <c r="G1249" t="str">
        <f t="shared" si="19"/>
        <v/>
      </c>
      <c r="H1249" t="str">
        <f>LEFT(RAWC8[[#This Row],[Maternal Pheno Tag]],7)</f>
        <v/>
      </c>
    </row>
    <row r="1250" spans="1:8" x14ac:dyDescent="0.25">
      <c r="A1250">
        <v>2</v>
      </c>
      <c r="B1250" t="s">
        <v>634</v>
      </c>
      <c r="D1250">
        <v>1</v>
      </c>
      <c r="E1250" t="str">
        <f>CONCATENATE(RAWC8[[#This Row],[Table Letter]],RAWC8[[#This Row],[Table '#]])</f>
        <v>FL2</v>
      </c>
      <c r="F1250">
        <f>IF(ISEVEN(ROW(RAWC8[[#This Row],[Barcodes]])),C1250,"")</f>
        <v>0</v>
      </c>
      <c r="G1250">
        <f t="shared" si="19"/>
        <v>0</v>
      </c>
      <c r="H1250" t="str">
        <f>LEFT(RAWC8[[#This Row],[Maternal Pheno Tag]],7)</f>
        <v>0</v>
      </c>
    </row>
    <row r="1251" spans="1:8" x14ac:dyDescent="0.25">
      <c r="A1251">
        <v>2</v>
      </c>
      <c r="B1251" t="s">
        <v>634</v>
      </c>
      <c r="D1251">
        <v>1</v>
      </c>
      <c r="E1251" t="str">
        <f>CONCATENATE(RAWC8[[#This Row],[Table Letter]],RAWC8[[#This Row],[Table '#]])</f>
        <v>FL2</v>
      </c>
      <c r="F1251" t="str">
        <f>IF(ISEVEN(ROW(RAWC8[[#This Row],[Barcodes]])),C1251,"")</f>
        <v/>
      </c>
      <c r="G1251" t="str">
        <f t="shared" si="19"/>
        <v/>
      </c>
      <c r="H1251" t="str">
        <f>LEFT(RAWC8[[#This Row],[Maternal Pheno Tag]],7)</f>
        <v/>
      </c>
    </row>
    <row r="1252" spans="1:8" x14ac:dyDescent="0.25">
      <c r="A1252">
        <v>2</v>
      </c>
      <c r="B1252" t="s">
        <v>634</v>
      </c>
      <c r="D1252">
        <v>2</v>
      </c>
      <c r="E1252" t="str">
        <f>CONCATENATE(RAWC8[[#This Row],[Table Letter]],RAWC8[[#This Row],[Table '#]])</f>
        <v>FL2</v>
      </c>
      <c r="F1252">
        <f>IF(ISEVEN(ROW(RAWC8[[#This Row],[Barcodes]])),C1252,"")</f>
        <v>0</v>
      </c>
      <c r="G1252">
        <f t="shared" si="19"/>
        <v>0</v>
      </c>
      <c r="H1252" t="str">
        <f>LEFT(RAWC8[[#This Row],[Maternal Pheno Tag]],7)</f>
        <v>0</v>
      </c>
    </row>
    <row r="1253" spans="1:8" x14ac:dyDescent="0.25">
      <c r="A1253">
        <v>2</v>
      </c>
      <c r="B1253" t="s">
        <v>634</v>
      </c>
      <c r="D1253">
        <v>2</v>
      </c>
      <c r="E1253" t="str">
        <f>CONCATENATE(RAWC8[[#This Row],[Table Letter]],RAWC8[[#This Row],[Table '#]])</f>
        <v>FL2</v>
      </c>
      <c r="F1253" t="str">
        <f>IF(ISEVEN(ROW(RAWC8[[#This Row],[Barcodes]])),C1253,"")</f>
        <v/>
      </c>
      <c r="G1253" t="str">
        <f t="shared" si="19"/>
        <v/>
      </c>
      <c r="H1253" t="str">
        <f>LEFT(RAWC8[[#This Row],[Maternal Pheno Tag]],7)</f>
        <v/>
      </c>
    </row>
    <row r="1254" spans="1:8" x14ac:dyDescent="0.25">
      <c r="A1254">
        <v>2</v>
      </c>
      <c r="B1254" t="s">
        <v>634</v>
      </c>
      <c r="D1254">
        <v>3</v>
      </c>
      <c r="E1254" t="str">
        <f>CONCATENATE(RAWC8[[#This Row],[Table Letter]],RAWC8[[#This Row],[Table '#]])</f>
        <v>FL2</v>
      </c>
      <c r="F1254">
        <f>IF(ISEVEN(ROW(RAWC8[[#This Row],[Barcodes]])),C1254,"")</f>
        <v>0</v>
      </c>
      <c r="G1254">
        <f t="shared" si="19"/>
        <v>0</v>
      </c>
      <c r="H1254" t="str">
        <f>LEFT(RAWC8[[#This Row],[Maternal Pheno Tag]],7)</f>
        <v>0</v>
      </c>
    </row>
    <row r="1255" spans="1:8" x14ac:dyDescent="0.25">
      <c r="A1255">
        <v>2</v>
      </c>
      <c r="B1255" t="s">
        <v>634</v>
      </c>
      <c r="D1255">
        <v>3</v>
      </c>
      <c r="E1255" t="str">
        <f>CONCATENATE(RAWC8[[#This Row],[Table Letter]],RAWC8[[#This Row],[Table '#]])</f>
        <v>FL2</v>
      </c>
      <c r="F1255" t="str">
        <f>IF(ISEVEN(ROW(RAWC8[[#This Row],[Barcodes]])),C1255,"")</f>
        <v/>
      </c>
      <c r="G1255" t="str">
        <f t="shared" si="19"/>
        <v/>
      </c>
      <c r="H1255" t="str">
        <f>LEFT(RAWC8[[#This Row],[Maternal Pheno Tag]],7)</f>
        <v/>
      </c>
    </row>
    <row r="1256" spans="1:8" x14ac:dyDescent="0.25">
      <c r="A1256">
        <v>2</v>
      </c>
      <c r="B1256" t="s">
        <v>634</v>
      </c>
      <c r="D1256">
        <v>4</v>
      </c>
      <c r="E1256" t="str">
        <f>CONCATENATE(RAWC8[[#This Row],[Table Letter]],RAWC8[[#This Row],[Table '#]])</f>
        <v>FL2</v>
      </c>
      <c r="F1256">
        <f>IF(ISEVEN(ROW(RAWC8[[#This Row],[Barcodes]])),C1256,"")</f>
        <v>0</v>
      </c>
      <c r="G1256">
        <f t="shared" si="19"/>
        <v>0</v>
      </c>
      <c r="H1256" t="str">
        <f>LEFT(RAWC8[[#This Row],[Maternal Pheno Tag]],7)</f>
        <v>0</v>
      </c>
    </row>
    <row r="1257" spans="1:8" x14ac:dyDescent="0.25">
      <c r="A1257">
        <v>2</v>
      </c>
      <c r="B1257" t="s">
        <v>634</v>
      </c>
      <c r="D1257">
        <v>4</v>
      </c>
      <c r="E1257" t="str">
        <f>CONCATENATE(RAWC8[[#This Row],[Table Letter]],RAWC8[[#This Row],[Table '#]])</f>
        <v>FL2</v>
      </c>
      <c r="F1257" t="str">
        <f>IF(ISEVEN(ROW(RAWC8[[#This Row],[Barcodes]])),C1257,"")</f>
        <v/>
      </c>
      <c r="G1257" t="str">
        <f t="shared" si="19"/>
        <v/>
      </c>
      <c r="H1257" t="str">
        <f>LEFT(RAWC8[[#This Row],[Maternal Pheno Tag]],7)</f>
        <v/>
      </c>
    </row>
    <row r="1258" spans="1:8" x14ac:dyDescent="0.25">
      <c r="A1258">
        <v>2</v>
      </c>
      <c r="B1258" t="s">
        <v>634</v>
      </c>
      <c r="D1258">
        <v>5</v>
      </c>
      <c r="E1258" t="str">
        <f>CONCATENATE(RAWC8[[#This Row],[Table Letter]],RAWC8[[#This Row],[Table '#]])</f>
        <v>FL2</v>
      </c>
      <c r="F1258">
        <f>IF(ISEVEN(ROW(RAWC8[[#This Row],[Barcodes]])),C1258,"")</f>
        <v>0</v>
      </c>
      <c r="G1258">
        <f t="shared" si="19"/>
        <v>0</v>
      </c>
      <c r="H1258" t="str">
        <f>LEFT(RAWC8[[#This Row],[Maternal Pheno Tag]],7)</f>
        <v>0</v>
      </c>
    </row>
    <row r="1259" spans="1:8" x14ac:dyDescent="0.25">
      <c r="A1259">
        <v>2</v>
      </c>
      <c r="B1259" t="s">
        <v>634</v>
      </c>
      <c r="D1259">
        <v>5</v>
      </c>
      <c r="E1259" t="str">
        <f>CONCATENATE(RAWC8[[#This Row],[Table Letter]],RAWC8[[#This Row],[Table '#]])</f>
        <v>FL2</v>
      </c>
      <c r="F1259" t="str">
        <f>IF(ISEVEN(ROW(RAWC8[[#This Row],[Barcodes]])),C1259,"")</f>
        <v/>
      </c>
      <c r="G1259" t="str">
        <f t="shared" si="19"/>
        <v/>
      </c>
      <c r="H1259" t="str">
        <f>LEFT(RAWC8[[#This Row],[Maternal Pheno Tag]],7)</f>
        <v/>
      </c>
    </row>
    <row r="1260" spans="1:8" x14ac:dyDescent="0.25">
      <c r="A1260">
        <v>2</v>
      </c>
      <c r="B1260" t="s">
        <v>634</v>
      </c>
      <c r="D1260">
        <v>6</v>
      </c>
      <c r="E1260" t="str">
        <f>CONCATENATE(RAWC8[[#This Row],[Table Letter]],RAWC8[[#This Row],[Table '#]])</f>
        <v>FL2</v>
      </c>
      <c r="F1260">
        <f>IF(ISEVEN(ROW(RAWC8[[#This Row],[Barcodes]])),C1260,"")</f>
        <v>0</v>
      </c>
      <c r="G1260">
        <f t="shared" si="19"/>
        <v>0</v>
      </c>
      <c r="H1260" t="str">
        <f>LEFT(RAWC8[[#This Row],[Maternal Pheno Tag]],7)</f>
        <v>0</v>
      </c>
    </row>
    <row r="1261" spans="1:8" x14ac:dyDescent="0.25">
      <c r="A1261">
        <v>2</v>
      </c>
      <c r="B1261" t="s">
        <v>634</v>
      </c>
      <c r="D1261">
        <v>6</v>
      </c>
      <c r="E1261" t="str">
        <f>CONCATENATE(RAWC8[[#This Row],[Table Letter]],RAWC8[[#This Row],[Table '#]])</f>
        <v>FL2</v>
      </c>
      <c r="F1261" t="str">
        <f>IF(ISEVEN(ROW(RAWC8[[#This Row],[Barcodes]])),C1261,"")</f>
        <v/>
      </c>
      <c r="G1261" t="str">
        <f t="shared" si="19"/>
        <v/>
      </c>
      <c r="H1261" t="str">
        <f>LEFT(RAWC8[[#This Row],[Maternal Pheno Tag]],7)</f>
        <v/>
      </c>
    </row>
    <row r="1262" spans="1:8" x14ac:dyDescent="0.25">
      <c r="A1262">
        <v>2</v>
      </c>
      <c r="B1262" t="s">
        <v>634</v>
      </c>
      <c r="D1262">
        <v>7</v>
      </c>
      <c r="E1262" t="str">
        <f>CONCATENATE(RAWC8[[#This Row],[Table Letter]],RAWC8[[#This Row],[Table '#]])</f>
        <v>FL2</v>
      </c>
      <c r="F1262">
        <f>IF(ISEVEN(ROW(RAWC8[[#This Row],[Barcodes]])),C1262,"")</f>
        <v>0</v>
      </c>
      <c r="G1262">
        <f t="shared" si="19"/>
        <v>0</v>
      </c>
      <c r="H1262" t="str">
        <f>LEFT(RAWC8[[#This Row],[Maternal Pheno Tag]],7)</f>
        <v>0</v>
      </c>
    </row>
    <row r="1263" spans="1:8" x14ac:dyDescent="0.25">
      <c r="A1263">
        <v>2</v>
      </c>
      <c r="B1263" t="s">
        <v>634</v>
      </c>
      <c r="D1263">
        <v>7</v>
      </c>
      <c r="E1263" t="str">
        <f>CONCATENATE(RAWC8[[#This Row],[Table Letter]],RAWC8[[#This Row],[Table '#]])</f>
        <v>FL2</v>
      </c>
      <c r="F1263" t="str">
        <f>IF(ISEVEN(ROW(RAWC8[[#This Row],[Barcodes]])),C1263,"")</f>
        <v/>
      </c>
      <c r="G1263" t="str">
        <f t="shared" si="19"/>
        <v/>
      </c>
      <c r="H1263" t="str">
        <f>LEFT(RAWC8[[#This Row],[Maternal Pheno Tag]],7)</f>
        <v/>
      </c>
    </row>
    <row r="1264" spans="1:8" x14ac:dyDescent="0.25">
      <c r="A1264">
        <v>2</v>
      </c>
      <c r="B1264" t="s">
        <v>634</v>
      </c>
      <c r="D1264">
        <v>8</v>
      </c>
      <c r="E1264" t="str">
        <f>CONCATENATE(RAWC8[[#This Row],[Table Letter]],RAWC8[[#This Row],[Table '#]])</f>
        <v>FL2</v>
      </c>
      <c r="F1264">
        <f>IF(ISEVEN(ROW(RAWC8[[#This Row],[Barcodes]])),C1264,"")</f>
        <v>0</v>
      </c>
      <c r="G1264">
        <f t="shared" si="19"/>
        <v>0</v>
      </c>
      <c r="H1264" t="str">
        <f>LEFT(RAWC8[[#This Row],[Maternal Pheno Tag]],7)</f>
        <v>0</v>
      </c>
    </row>
    <row r="1265" spans="1:8" x14ac:dyDescent="0.25">
      <c r="A1265">
        <v>2</v>
      </c>
      <c r="B1265" t="s">
        <v>634</v>
      </c>
      <c r="D1265">
        <v>8</v>
      </c>
      <c r="E1265" t="str">
        <f>CONCATENATE(RAWC8[[#This Row],[Table Letter]],RAWC8[[#This Row],[Table '#]])</f>
        <v>FL2</v>
      </c>
      <c r="F1265" t="str">
        <f>IF(ISEVEN(ROW(RAWC8[[#This Row],[Barcodes]])),C1265,"")</f>
        <v/>
      </c>
      <c r="G1265" t="str">
        <f t="shared" si="19"/>
        <v/>
      </c>
      <c r="H1265" t="str">
        <f>LEFT(RAWC8[[#This Row],[Maternal Pheno Tag]],7)</f>
        <v/>
      </c>
    </row>
    <row r="1266" spans="1:8" x14ac:dyDescent="0.25">
      <c r="A1266">
        <v>2</v>
      </c>
      <c r="B1266" t="s">
        <v>634</v>
      </c>
      <c r="D1266">
        <v>9</v>
      </c>
      <c r="E1266" t="str">
        <f>CONCATENATE(RAWC8[[#This Row],[Table Letter]],RAWC8[[#This Row],[Table '#]])</f>
        <v>FL2</v>
      </c>
      <c r="F1266">
        <f>IF(ISEVEN(ROW(RAWC8[[#This Row],[Barcodes]])),C1266,"")</f>
        <v>0</v>
      </c>
      <c r="G1266">
        <f t="shared" si="19"/>
        <v>0</v>
      </c>
      <c r="H1266" t="str">
        <f>LEFT(RAWC8[[#This Row],[Maternal Pheno Tag]],7)</f>
        <v>0</v>
      </c>
    </row>
    <row r="1267" spans="1:8" x14ac:dyDescent="0.25">
      <c r="A1267">
        <v>2</v>
      </c>
      <c r="B1267" t="s">
        <v>634</v>
      </c>
      <c r="D1267">
        <v>9</v>
      </c>
      <c r="E1267" t="str">
        <f>CONCATENATE(RAWC8[[#This Row],[Table Letter]],RAWC8[[#This Row],[Table '#]])</f>
        <v>FL2</v>
      </c>
      <c r="F1267" t="str">
        <f>IF(ISEVEN(ROW(RAWC8[[#This Row],[Barcodes]])),C1267,"")</f>
        <v/>
      </c>
      <c r="G1267" t="str">
        <f t="shared" si="19"/>
        <v/>
      </c>
      <c r="H1267" t="str">
        <f>LEFT(RAWC8[[#This Row],[Maternal Pheno Tag]],7)</f>
        <v/>
      </c>
    </row>
    <row r="1268" spans="1:8" x14ac:dyDescent="0.25">
      <c r="A1268">
        <v>2</v>
      </c>
      <c r="B1268" t="s">
        <v>634</v>
      </c>
      <c r="D1268">
        <v>10</v>
      </c>
      <c r="E1268" t="str">
        <f>CONCATENATE(RAWC8[[#This Row],[Table Letter]],RAWC8[[#This Row],[Table '#]])</f>
        <v>FL2</v>
      </c>
      <c r="F1268">
        <f>IF(ISEVEN(ROW(RAWC8[[#This Row],[Barcodes]])),C1268,"")</f>
        <v>0</v>
      </c>
      <c r="G1268">
        <f t="shared" si="19"/>
        <v>0</v>
      </c>
      <c r="H1268" t="str">
        <f>LEFT(RAWC8[[#This Row],[Maternal Pheno Tag]],7)</f>
        <v>0</v>
      </c>
    </row>
    <row r="1269" spans="1:8" x14ac:dyDescent="0.25">
      <c r="A1269">
        <v>2</v>
      </c>
      <c r="B1269" t="s">
        <v>634</v>
      </c>
      <c r="D1269">
        <v>10</v>
      </c>
      <c r="E1269" t="str">
        <f>CONCATENATE(RAWC8[[#This Row],[Table Letter]],RAWC8[[#This Row],[Table '#]])</f>
        <v>FL2</v>
      </c>
      <c r="F1269" t="str">
        <f>IF(ISEVEN(ROW(RAWC8[[#This Row],[Barcodes]])),C1269,"")</f>
        <v/>
      </c>
      <c r="G1269" t="str">
        <f t="shared" si="19"/>
        <v/>
      </c>
      <c r="H1269" t="str">
        <f>LEFT(RAWC8[[#This Row],[Maternal Pheno Tag]],7)</f>
        <v/>
      </c>
    </row>
    <row r="1270" spans="1:8" x14ac:dyDescent="0.25">
      <c r="A1270">
        <v>2</v>
      </c>
      <c r="B1270" t="s">
        <v>634</v>
      </c>
      <c r="D1270">
        <v>11</v>
      </c>
      <c r="E1270" t="str">
        <f>CONCATENATE(RAWC8[[#This Row],[Table Letter]],RAWC8[[#This Row],[Table '#]])</f>
        <v>FL2</v>
      </c>
      <c r="F1270">
        <f>IF(ISEVEN(ROW(RAWC8[[#This Row],[Barcodes]])),C1270,"")</f>
        <v>0</v>
      </c>
      <c r="G1270">
        <f t="shared" si="19"/>
        <v>0</v>
      </c>
      <c r="H1270" t="str">
        <f>LEFT(RAWC8[[#This Row],[Maternal Pheno Tag]],7)</f>
        <v>0</v>
      </c>
    </row>
    <row r="1271" spans="1:8" x14ac:dyDescent="0.25">
      <c r="A1271">
        <v>2</v>
      </c>
      <c r="B1271" t="s">
        <v>634</v>
      </c>
      <c r="D1271">
        <v>11</v>
      </c>
      <c r="E1271" t="str">
        <f>CONCATENATE(RAWC8[[#This Row],[Table Letter]],RAWC8[[#This Row],[Table '#]])</f>
        <v>FL2</v>
      </c>
      <c r="F1271" t="str">
        <f>IF(ISEVEN(ROW(RAWC8[[#This Row],[Barcodes]])),C1271,"")</f>
        <v/>
      </c>
      <c r="G1271" t="str">
        <f t="shared" si="19"/>
        <v/>
      </c>
      <c r="H1271" t="str">
        <f>LEFT(RAWC8[[#This Row],[Maternal Pheno Tag]],7)</f>
        <v/>
      </c>
    </row>
    <row r="1272" spans="1:8" x14ac:dyDescent="0.25">
      <c r="A1272">
        <v>2</v>
      </c>
      <c r="B1272" t="s">
        <v>634</v>
      </c>
      <c r="D1272">
        <v>12</v>
      </c>
      <c r="E1272" t="str">
        <f>CONCATENATE(RAWC8[[#This Row],[Table Letter]],RAWC8[[#This Row],[Table '#]])</f>
        <v>FL2</v>
      </c>
      <c r="F1272">
        <f>IF(ISEVEN(ROW(RAWC8[[#This Row],[Barcodes]])),C1272,"")</f>
        <v>0</v>
      </c>
      <c r="G1272">
        <f t="shared" si="19"/>
        <v>0</v>
      </c>
      <c r="H1272" t="str">
        <f>LEFT(RAWC8[[#This Row],[Maternal Pheno Tag]],7)</f>
        <v>0</v>
      </c>
    </row>
    <row r="1273" spans="1:8" x14ac:dyDescent="0.25">
      <c r="A1273">
        <v>2</v>
      </c>
      <c r="B1273" t="s">
        <v>634</v>
      </c>
      <c r="D1273">
        <v>12</v>
      </c>
      <c r="E1273" t="str">
        <f>CONCATENATE(RAWC8[[#This Row],[Table Letter]],RAWC8[[#This Row],[Table '#]])</f>
        <v>FL2</v>
      </c>
      <c r="F1273" t="str">
        <f>IF(ISEVEN(ROW(RAWC8[[#This Row],[Barcodes]])),C1273,"")</f>
        <v/>
      </c>
      <c r="G1273" t="str">
        <f t="shared" si="19"/>
        <v/>
      </c>
      <c r="H1273" t="str">
        <f>LEFT(RAWC8[[#This Row],[Maternal Pheno Tag]],7)</f>
        <v/>
      </c>
    </row>
    <row r="1274" spans="1:8" x14ac:dyDescent="0.25">
      <c r="A1274">
        <v>2</v>
      </c>
      <c r="B1274" t="s">
        <v>634</v>
      </c>
      <c r="D1274">
        <v>13</v>
      </c>
      <c r="E1274" t="str">
        <f>CONCATENATE(RAWC8[[#This Row],[Table Letter]],RAWC8[[#This Row],[Table '#]])</f>
        <v>FL2</v>
      </c>
      <c r="F1274">
        <f>IF(ISEVEN(ROW(RAWC8[[#This Row],[Barcodes]])),C1274,"")</f>
        <v>0</v>
      </c>
      <c r="G1274">
        <f t="shared" si="19"/>
        <v>0</v>
      </c>
      <c r="H1274" t="str">
        <f>LEFT(RAWC8[[#This Row],[Maternal Pheno Tag]],7)</f>
        <v>0</v>
      </c>
    </row>
    <row r="1275" spans="1:8" x14ac:dyDescent="0.25">
      <c r="A1275">
        <v>2</v>
      </c>
      <c r="B1275" t="s">
        <v>634</v>
      </c>
      <c r="D1275">
        <v>13</v>
      </c>
      <c r="E1275" t="str">
        <f>CONCATENATE(RAWC8[[#This Row],[Table Letter]],RAWC8[[#This Row],[Table '#]])</f>
        <v>FL2</v>
      </c>
      <c r="F1275" t="str">
        <f>IF(ISEVEN(ROW(RAWC8[[#This Row],[Barcodes]])),C1275,"")</f>
        <v/>
      </c>
      <c r="G1275" t="str">
        <f t="shared" si="19"/>
        <v/>
      </c>
      <c r="H1275" t="str">
        <f>LEFT(RAWC8[[#This Row],[Maternal Pheno Tag]],7)</f>
        <v/>
      </c>
    </row>
    <row r="1276" spans="1:8" x14ac:dyDescent="0.25">
      <c r="A1276">
        <v>2</v>
      </c>
      <c r="B1276" t="s">
        <v>634</v>
      </c>
      <c r="D1276">
        <v>14</v>
      </c>
      <c r="E1276" t="str">
        <f>CONCATENATE(RAWC8[[#This Row],[Table Letter]],RAWC8[[#This Row],[Table '#]])</f>
        <v>FL2</v>
      </c>
      <c r="F1276">
        <f>IF(ISEVEN(ROW(RAWC8[[#This Row],[Barcodes]])),C1276,"")</f>
        <v>0</v>
      </c>
      <c r="G1276">
        <f t="shared" si="19"/>
        <v>0</v>
      </c>
      <c r="H1276" t="str">
        <f>LEFT(RAWC8[[#This Row],[Maternal Pheno Tag]],7)</f>
        <v>0</v>
      </c>
    </row>
    <row r="1277" spans="1:8" x14ac:dyDescent="0.25">
      <c r="A1277">
        <v>2</v>
      </c>
      <c r="B1277" t="s">
        <v>634</v>
      </c>
      <c r="D1277">
        <v>14</v>
      </c>
      <c r="E1277" t="str">
        <f>CONCATENATE(RAWC8[[#This Row],[Table Letter]],RAWC8[[#This Row],[Table '#]])</f>
        <v>FL2</v>
      </c>
      <c r="F1277" t="str">
        <f>IF(ISEVEN(ROW(RAWC8[[#This Row],[Barcodes]])),C1277,"")</f>
        <v/>
      </c>
      <c r="G1277" t="str">
        <f t="shared" si="19"/>
        <v/>
      </c>
      <c r="H1277" t="str">
        <f>LEFT(RAWC8[[#This Row],[Maternal Pheno Tag]],7)</f>
        <v/>
      </c>
    </row>
    <row r="1278" spans="1:8" x14ac:dyDescent="0.25">
      <c r="A1278">
        <v>2</v>
      </c>
      <c r="B1278" t="s">
        <v>634</v>
      </c>
      <c r="D1278">
        <v>15</v>
      </c>
      <c r="E1278" t="str">
        <f>CONCATENATE(RAWC8[[#This Row],[Table Letter]],RAWC8[[#This Row],[Table '#]])</f>
        <v>FL2</v>
      </c>
      <c r="F1278">
        <f>IF(ISEVEN(ROW(RAWC8[[#This Row],[Barcodes]])),C1278,"")</f>
        <v>0</v>
      </c>
      <c r="G1278">
        <f t="shared" si="19"/>
        <v>0</v>
      </c>
      <c r="H1278" t="str">
        <f>LEFT(RAWC8[[#This Row],[Maternal Pheno Tag]],7)</f>
        <v>0</v>
      </c>
    </row>
    <row r="1279" spans="1:8" x14ac:dyDescent="0.25">
      <c r="A1279">
        <v>2</v>
      </c>
      <c r="B1279" t="s">
        <v>634</v>
      </c>
      <c r="D1279">
        <v>15</v>
      </c>
      <c r="E1279" t="str">
        <f>CONCATENATE(RAWC8[[#This Row],[Table Letter]],RAWC8[[#This Row],[Table '#]])</f>
        <v>FL2</v>
      </c>
      <c r="F1279" t="str">
        <f>IF(ISEVEN(ROW(RAWC8[[#This Row],[Barcodes]])),C1279,"")</f>
        <v/>
      </c>
      <c r="G1279" t="str">
        <f t="shared" si="19"/>
        <v/>
      </c>
      <c r="H1279" t="str">
        <f>LEFT(RAWC8[[#This Row],[Maternal Pheno Tag]],7)</f>
        <v/>
      </c>
    </row>
    <row r="1280" spans="1:8" x14ac:dyDescent="0.25">
      <c r="A1280">
        <v>2</v>
      </c>
      <c r="B1280" t="s">
        <v>634</v>
      </c>
      <c r="D1280">
        <v>16</v>
      </c>
      <c r="E1280" t="str">
        <f>CONCATENATE(RAWC8[[#This Row],[Table Letter]],RAWC8[[#This Row],[Table '#]])</f>
        <v>FL2</v>
      </c>
      <c r="F1280">
        <f>IF(ISEVEN(ROW(RAWC8[[#This Row],[Barcodes]])),C1280,"")</f>
        <v>0</v>
      </c>
      <c r="G1280">
        <f t="shared" si="19"/>
        <v>0</v>
      </c>
      <c r="H1280" t="str">
        <f>LEFT(RAWC8[[#This Row],[Maternal Pheno Tag]],7)</f>
        <v>0</v>
      </c>
    </row>
    <row r="1281" spans="1:8" x14ac:dyDescent="0.25">
      <c r="A1281">
        <v>2</v>
      </c>
      <c r="B1281" t="s">
        <v>634</v>
      </c>
      <c r="D1281">
        <v>16</v>
      </c>
      <c r="E1281" t="str">
        <f>CONCATENATE(RAWC8[[#This Row],[Table Letter]],RAWC8[[#This Row],[Table '#]])</f>
        <v>FL2</v>
      </c>
      <c r="F1281" t="str">
        <f>IF(ISEVEN(ROW(RAWC8[[#This Row],[Barcodes]])),C1281,"")</f>
        <v/>
      </c>
      <c r="G1281" t="str">
        <f t="shared" si="19"/>
        <v/>
      </c>
      <c r="H1281" t="str">
        <f>LEFT(RAWC8[[#This Row],[Maternal Pheno Tag]],7)</f>
        <v/>
      </c>
    </row>
    <row r="1282" spans="1:8" x14ac:dyDescent="0.25">
      <c r="A1282">
        <v>2</v>
      </c>
      <c r="B1282" t="s">
        <v>634</v>
      </c>
      <c r="D1282">
        <v>17</v>
      </c>
      <c r="E1282" t="str">
        <f>CONCATENATE(RAWC8[[#This Row],[Table Letter]],RAWC8[[#This Row],[Table '#]])</f>
        <v>FL2</v>
      </c>
      <c r="F1282">
        <f>IF(ISEVEN(ROW(RAWC8[[#This Row],[Barcodes]])),C1282,"")</f>
        <v>0</v>
      </c>
      <c r="G1282">
        <f t="shared" ref="G1282:G1345" si="20">IF(ISODD(ROW(C1283)),C1283,"")</f>
        <v>0</v>
      </c>
      <c r="H1282" t="str">
        <f>LEFT(RAWC8[[#This Row],[Maternal Pheno Tag]],7)</f>
        <v>0</v>
      </c>
    </row>
    <row r="1283" spans="1:8" x14ac:dyDescent="0.25">
      <c r="A1283">
        <v>2</v>
      </c>
      <c r="B1283" t="s">
        <v>634</v>
      </c>
      <c r="D1283">
        <v>17</v>
      </c>
      <c r="E1283" t="str">
        <f>CONCATENATE(RAWC8[[#This Row],[Table Letter]],RAWC8[[#This Row],[Table '#]])</f>
        <v>FL2</v>
      </c>
      <c r="F1283" t="str">
        <f>IF(ISEVEN(ROW(RAWC8[[#This Row],[Barcodes]])),C1283,"")</f>
        <v/>
      </c>
      <c r="G1283" t="str">
        <f t="shared" si="20"/>
        <v/>
      </c>
      <c r="H1283" t="str">
        <f>LEFT(RAWC8[[#This Row],[Maternal Pheno Tag]],7)</f>
        <v/>
      </c>
    </row>
    <row r="1284" spans="1:8" x14ac:dyDescent="0.25">
      <c r="A1284">
        <v>2</v>
      </c>
      <c r="B1284" t="s">
        <v>634</v>
      </c>
      <c r="D1284">
        <v>18</v>
      </c>
      <c r="E1284" t="str">
        <f>CONCATENATE(RAWC8[[#This Row],[Table Letter]],RAWC8[[#This Row],[Table '#]])</f>
        <v>FL2</v>
      </c>
      <c r="F1284">
        <f>IF(ISEVEN(ROW(RAWC8[[#This Row],[Barcodes]])),C1284,"")</f>
        <v>0</v>
      </c>
      <c r="G1284">
        <f t="shared" si="20"/>
        <v>0</v>
      </c>
      <c r="H1284" t="str">
        <f>LEFT(RAWC8[[#This Row],[Maternal Pheno Tag]],7)</f>
        <v>0</v>
      </c>
    </row>
    <row r="1285" spans="1:8" x14ac:dyDescent="0.25">
      <c r="A1285">
        <v>2</v>
      </c>
      <c r="B1285" t="s">
        <v>634</v>
      </c>
      <c r="D1285">
        <v>18</v>
      </c>
      <c r="E1285" t="str">
        <f>CONCATENATE(RAWC8[[#This Row],[Table Letter]],RAWC8[[#This Row],[Table '#]])</f>
        <v>FL2</v>
      </c>
      <c r="F1285" t="str">
        <f>IF(ISEVEN(ROW(RAWC8[[#This Row],[Barcodes]])),C1285,"")</f>
        <v/>
      </c>
      <c r="G1285" t="str">
        <f t="shared" si="20"/>
        <v/>
      </c>
      <c r="H1285" t="str">
        <f>LEFT(RAWC8[[#This Row],[Maternal Pheno Tag]],7)</f>
        <v/>
      </c>
    </row>
    <row r="1286" spans="1:8" x14ac:dyDescent="0.25">
      <c r="A1286">
        <v>2</v>
      </c>
      <c r="B1286" t="s">
        <v>634</v>
      </c>
      <c r="D1286">
        <v>19</v>
      </c>
      <c r="E1286" t="str">
        <f>CONCATENATE(RAWC8[[#This Row],[Table Letter]],RAWC8[[#This Row],[Table '#]])</f>
        <v>FL2</v>
      </c>
      <c r="F1286">
        <f>IF(ISEVEN(ROW(RAWC8[[#This Row],[Barcodes]])),C1286,"")</f>
        <v>0</v>
      </c>
      <c r="G1286">
        <f t="shared" si="20"/>
        <v>0</v>
      </c>
      <c r="H1286" t="str">
        <f>LEFT(RAWC8[[#This Row],[Maternal Pheno Tag]],7)</f>
        <v>0</v>
      </c>
    </row>
    <row r="1287" spans="1:8" x14ac:dyDescent="0.25">
      <c r="A1287">
        <v>2</v>
      </c>
      <c r="B1287" t="s">
        <v>634</v>
      </c>
      <c r="D1287">
        <v>19</v>
      </c>
      <c r="E1287" t="str">
        <f>CONCATENATE(RAWC8[[#This Row],[Table Letter]],RAWC8[[#This Row],[Table '#]])</f>
        <v>FL2</v>
      </c>
      <c r="F1287" t="str">
        <f>IF(ISEVEN(ROW(RAWC8[[#This Row],[Barcodes]])),C1287,"")</f>
        <v/>
      </c>
      <c r="G1287" t="str">
        <f t="shared" si="20"/>
        <v/>
      </c>
      <c r="H1287" t="str">
        <f>LEFT(RAWC8[[#This Row],[Maternal Pheno Tag]],7)</f>
        <v/>
      </c>
    </row>
    <row r="1288" spans="1:8" x14ac:dyDescent="0.25">
      <c r="A1288">
        <v>2</v>
      </c>
      <c r="B1288" t="s">
        <v>634</v>
      </c>
      <c r="D1288">
        <v>20</v>
      </c>
      <c r="E1288" t="str">
        <f>CONCATENATE(RAWC8[[#This Row],[Table Letter]],RAWC8[[#This Row],[Table '#]])</f>
        <v>FL2</v>
      </c>
      <c r="F1288">
        <f>IF(ISEVEN(ROW(RAWC8[[#This Row],[Barcodes]])),C1288,"")</f>
        <v>0</v>
      </c>
      <c r="G1288">
        <f t="shared" si="20"/>
        <v>0</v>
      </c>
      <c r="H1288" t="str">
        <f>LEFT(RAWC8[[#This Row],[Maternal Pheno Tag]],7)</f>
        <v>0</v>
      </c>
    </row>
    <row r="1289" spans="1:8" x14ac:dyDescent="0.25">
      <c r="A1289">
        <v>2</v>
      </c>
      <c r="B1289" t="s">
        <v>634</v>
      </c>
      <c r="D1289">
        <v>20</v>
      </c>
      <c r="E1289" t="str">
        <f>CONCATENATE(RAWC8[[#This Row],[Table Letter]],RAWC8[[#This Row],[Table '#]])</f>
        <v>FL2</v>
      </c>
      <c r="F1289" t="str">
        <f>IF(ISEVEN(ROW(RAWC8[[#This Row],[Barcodes]])),C1289,"")</f>
        <v/>
      </c>
      <c r="G1289" t="str">
        <f t="shared" si="20"/>
        <v/>
      </c>
      <c r="H1289" t="str">
        <f>LEFT(RAWC8[[#This Row],[Maternal Pheno Tag]],7)</f>
        <v/>
      </c>
    </row>
    <row r="1290" spans="1:8" x14ac:dyDescent="0.25">
      <c r="A1290">
        <v>2</v>
      </c>
      <c r="B1290" t="s">
        <v>634</v>
      </c>
      <c r="D1290">
        <v>21</v>
      </c>
      <c r="E1290" t="str">
        <f>CONCATENATE(RAWC8[[#This Row],[Table Letter]],RAWC8[[#This Row],[Table '#]])</f>
        <v>FL2</v>
      </c>
      <c r="F1290">
        <f>IF(ISEVEN(ROW(RAWC8[[#This Row],[Barcodes]])),C1290,"")</f>
        <v>0</v>
      </c>
      <c r="G1290">
        <f t="shared" si="20"/>
        <v>0</v>
      </c>
      <c r="H1290" t="str">
        <f>LEFT(RAWC8[[#This Row],[Maternal Pheno Tag]],7)</f>
        <v>0</v>
      </c>
    </row>
    <row r="1291" spans="1:8" x14ac:dyDescent="0.25">
      <c r="A1291">
        <v>2</v>
      </c>
      <c r="B1291" t="s">
        <v>634</v>
      </c>
      <c r="D1291">
        <v>21</v>
      </c>
      <c r="E1291" t="str">
        <f>CONCATENATE(RAWC8[[#This Row],[Table Letter]],RAWC8[[#This Row],[Table '#]])</f>
        <v>FL2</v>
      </c>
      <c r="F1291" t="str">
        <f>IF(ISEVEN(ROW(RAWC8[[#This Row],[Barcodes]])),C1291,"")</f>
        <v/>
      </c>
      <c r="G1291" t="str">
        <f t="shared" si="20"/>
        <v/>
      </c>
      <c r="H1291" t="str">
        <f>LEFT(RAWC8[[#This Row],[Maternal Pheno Tag]],7)</f>
        <v/>
      </c>
    </row>
    <row r="1292" spans="1:8" x14ac:dyDescent="0.25">
      <c r="A1292">
        <v>2</v>
      </c>
      <c r="B1292" t="s">
        <v>634</v>
      </c>
      <c r="D1292">
        <v>22</v>
      </c>
      <c r="E1292" t="str">
        <f>CONCATENATE(RAWC8[[#This Row],[Table Letter]],RAWC8[[#This Row],[Table '#]])</f>
        <v>FL2</v>
      </c>
      <c r="F1292">
        <f>IF(ISEVEN(ROW(RAWC8[[#This Row],[Barcodes]])),C1292,"")</f>
        <v>0</v>
      </c>
      <c r="G1292">
        <f t="shared" si="20"/>
        <v>0</v>
      </c>
      <c r="H1292" t="str">
        <f>LEFT(RAWC8[[#This Row],[Maternal Pheno Tag]],7)</f>
        <v>0</v>
      </c>
    </row>
    <row r="1293" spans="1:8" x14ac:dyDescent="0.25">
      <c r="A1293">
        <v>2</v>
      </c>
      <c r="B1293" t="s">
        <v>634</v>
      </c>
      <c r="D1293">
        <v>22</v>
      </c>
      <c r="E1293" t="str">
        <f>CONCATENATE(RAWC8[[#This Row],[Table Letter]],RAWC8[[#This Row],[Table '#]])</f>
        <v>FL2</v>
      </c>
      <c r="F1293" t="str">
        <f>IF(ISEVEN(ROW(RAWC8[[#This Row],[Barcodes]])),C1293,"")</f>
        <v/>
      </c>
      <c r="G1293" t="str">
        <f t="shared" si="20"/>
        <v/>
      </c>
      <c r="H1293" t="str">
        <f>LEFT(RAWC8[[#This Row],[Maternal Pheno Tag]],7)</f>
        <v/>
      </c>
    </row>
    <row r="1294" spans="1:8" x14ac:dyDescent="0.25">
      <c r="A1294">
        <v>2</v>
      </c>
      <c r="B1294" t="s">
        <v>634</v>
      </c>
      <c r="D1294">
        <v>23</v>
      </c>
      <c r="E1294" t="str">
        <f>CONCATENATE(RAWC8[[#This Row],[Table Letter]],RAWC8[[#This Row],[Table '#]])</f>
        <v>FL2</v>
      </c>
      <c r="F1294">
        <f>IF(ISEVEN(ROW(RAWC8[[#This Row],[Barcodes]])),C1294,"")</f>
        <v>0</v>
      </c>
      <c r="G1294">
        <f t="shared" si="20"/>
        <v>0</v>
      </c>
      <c r="H1294" t="str">
        <f>LEFT(RAWC8[[#This Row],[Maternal Pheno Tag]],7)</f>
        <v>0</v>
      </c>
    </row>
    <row r="1295" spans="1:8" x14ac:dyDescent="0.25">
      <c r="A1295">
        <v>2</v>
      </c>
      <c r="B1295" t="s">
        <v>634</v>
      </c>
      <c r="D1295">
        <v>23</v>
      </c>
      <c r="E1295" t="str">
        <f>CONCATENATE(RAWC8[[#This Row],[Table Letter]],RAWC8[[#This Row],[Table '#]])</f>
        <v>FL2</v>
      </c>
      <c r="F1295" t="str">
        <f>IF(ISEVEN(ROW(RAWC8[[#This Row],[Barcodes]])),C1295,"")</f>
        <v/>
      </c>
      <c r="G1295" t="str">
        <f t="shared" si="20"/>
        <v/>
      </c>
      <c r="H1295" t="str">
        <f>LEFT(RAWC8[[#This Row],[Maternal Pheno Tag]],7)</f>
        <v/>
      </c>
    </row>
    <row r="1296" spans="1:8" x14ac:dyDescent="0.25">
      <c r="A1296">
        <v>2</v>
      </c>
      <c r="B1296" t="s">
        <v>634</v>
      </c>
      <c r="D1296">
        <v>24</v>
      </c>
      <c r="E1296" t="str">
        <f>CONCATENATE(RAWC8[[#This Row],[Table Letter]],RAWC8[[#This Row],[Table '#]])</f>
        <v>FL2</v>
      </c>
      <c r="F1296">
        <f>IF(ISEVEN(ROW(RAWC8[[#This Row],[Barcodes]])),C1296,"")</f>
        <v>0</v>
      </c>
      <c r="G1296">
        <f t="shared" si="20"/>
        <v>0</v>
      </c>
      <c r="H1296" t="str">
        <f>LEFT(RAWC8[[#This Row],[Maternal Pheno Tag]],7)</f>
        <v>0</v>
      </c>
    </row>
    <row r="1297" spans="1:8" x14ac:dyDescent="0.25">
      <c r="A1297">
        <v>2</v>
      </c>
      <c r="B1297" t="s">
        <v>634</v>
      </c>
      <c r="D1297">
        <v>24</v>
      </c>
      <c r="E1297" t="str">
        <f>CONCATENATE(RAWC8[[#This Row],[Table Letter]],RAWC8[[#This Row],[Table '#]])</f>
        <v>FL2</v>
      </c>
      <c r="F1297" t="str">
        <f>IF(ISEVEN(ROW(RAWC8[[#This Row],[Barcodes]])),C1297,"")</f>
        <v/>
      </c>
      <c r="G1297" t="str">
        <f t="shared" si="20"/>
        <v/>
      </c>
      <c r="H1297" t="str">
        <f>LEFT(RAWC8[[#This Row],[Maternal Pheno Tag]],7)</f>
        <v/>
      </c>
    </row>
    <row r="1298" spans="1:8" x14ac:dyDescent="0.25">
      <c r="A1298">
        <v>3</v>
      </c>
      <c r="B1298" t="s">
        <v>634</v>
      </c>
      <c r="D1298">
        <v>1</v>
      </c>
      <c r="E1298" t="str">
        <f>CONCATENATE(RAWC8[[#This Row],[Table Letter]],RAWC8[[#This Row],[Table '#]])</f>
        <v>FL3</v>
      </c>
      <c r="F1298">
        <f>IF(ISEVEN(ROW(RAWC8[[#This Row],[Barcodes]])),C1298,"")</f>
        <v>0</v>
      </c>
      <c r="G1298">
        <f t="shared" si="20"/>
        <v>0</v>
      </c>
      <c r="H1298" t="str">
        <f>LEFT(RAWC8[[#This Row],[Maternal Pheno Tag]],7)</f>
        <v>0</v>
      </c>
    </row>
    <row r="1299" spans="1:8" x14ac:dyDescent="0.25">
      <c r="A1299">
        <v>3</v>
      </c>
      <c r="B1299" t="s">
        <v>634</v>
      </c>
      <c r="D1299">
        <v>1</v>
      </c>
      <c r="E1299" t="str">
        <f>CONCATENATE(RAWC8[[#This Row],[Table Letter]],RAWC8[[#This Row],[Table '#]])</f>
        <v>FL3</v>
      </c>
      <c r="F1299" t="str">
        <f>IF(ISEVEN(ROW(RAWC8[[#This Row],[Barcodes]])),C1299,"")</f>
        <v/>
      </c>
      <c r="G1299" t="str">
        <f t="shared" si="20"/>
        <v/>
      </c>
      <c r="H1299" t="str">
        <f>LEFT(RAWC8[[#This Row],[Maternal Pheno Tag]],7)</f>
        <v/>
      </c>
    </row>
    <row r="1300" spans="1:8" x14ac:dyDescent="0.25">
      <c r="A1300">
        <v>3</v>
      </c>
      <c r="B1300" t="s">
        <v>634</v>
      </c>
      <c r="D1300">
        <v>2</v>
      </c>
      <c r="E1300" t="str">
        <f>CONCATENATE(RAWC8[[#This Row],[Table Letter]],RAWC8[[#This Row],[Table '#]])</f>
        <v>FL3</v>
      </c>
      <c r="F1300">
        <f>IF(ISEVEN(ROW(RAWC8[[#This Row],[Barcodes]])),C1300,"")</f>
        <v>0</v>
      </c>
      <c r="G1300">
        <f t="shared" si="20"/>
        <v>0</v>
      </c>
      <c r="H1300" t="str">
        <f>LEFT(RAWC8[[#This Row],[Maternal Pheno Tag]],7)</f>
        <v>0</v>
      </c>
    </row>
    <row r="1301" spans="1:8" x14ac:dyDescent="0.25">
      <c r="A1301">
        <v>3</v>
      </c>
      <c r="B1301" t="s">
        <v>634</v>
      </c>
      <c r="D1301">
        <v>2</v>
      </c>
      <c r="E1301" t="str">
        <f>CONCATENATE(RAWC8[[#This Row],[Table Letter]],RAWC8[[#This Row],[Table '#]])</f>
        <v>FL3</v>
      </c>
      <c r="F1301" t="str">
        <f>IF(ISEVEN(ROW(RAWC8[[#This Row],[Barcodes]])),C1301,"")</f>
        <v/>
      </c>
      <c r="G1301" t="str">
        <f t="shared" si="20"/>
        <v/>
      </c>
      <c r="H1301" t="str">
        <f>LEFT(RAWC8[[#This Row],[Maternal Pheno Tag]],7)</f>
        <v/>
      </c>
    </row>
    <row r="1302" spans="1:8" x14ac:dyDescent="0.25">
      <c r="A1302">
        <v>3</v>
      </c>
      <c r="B1302" t="s">
        <v>634</v>
      </c>
      <c r="D1302">
        <v>3</v>
      </c>
      <c r="E1302" t="str">
        <f>CONCATENATE(RAWC8[[#This Row],[Table Letter]],RAWC8[[#This Row],[Table '#]])</f>
        <v>FL3</v>
      </c>
      <c r="F1302">
        <f>IF(ISEVEN(ROW(RAWC8[[#This Row],[Barcodes]])),C1302,"")</f>
        <v>0</v>
      </c>
      <c r="G1302">
        <f t="shared" si="20"/>
        <v>0</v>
      </c>
      <c r="H1302" t="str">
        <f>LEFT(RAWC8[[#This Row],[Maternal Pheno Tag]],7)</f>
        <v>0</v>
      </c>
    </row>
    <row r="1303" spans="1:8" x14ac:dyDescent="0.25">
      <c r="A1303">
        <v>3</v>
      </c>
      <c r="B1303" t="s">
        <v>634</v>
      </c>
      <c r="D1303">
        <v>3</v>
      </c>
      <c r="E1303" t="str">
        <f>CONCATENATE(RAWC8[[#This Row],[Table Letter]],RAWC8[[#This Row],[Table '#]])</f>
        <v>FL3</v>
      </c>
      <c r="F1303" t="str">
        <f>IF(ISEVEN(ROW(RAWC8[[#This Row],[Barcodes]])),C1303,"")</f>
        <v/>
      </c>
      <c r="G1303" t="str">
        <f t="shared" si="20"/>
        <v/>
      </c>
      <c r="H1303" t="str">
        <f>LEFT(RAWC8[[#This Row],[Maternal Pheno Tag]],7)</f>
        <v/>
      </c>
    </row>
    <row r="1304" spans="1:8" x14ac:dyDescent="0.25">
      <c r="A1304">
        <v>3</v>
      </c>
      <c r="B1304" t="s">
        <v>634</v>
      </c>
      <c r="D1304">
        <v>4</v>
      </c>
      <c r="E1304" t="str">
        <f>CONCATENATE(RAWC8[[#This Row],[Table Letter]],RAWC8[[#This Row],[Table '#]])</f>
        <v>FL3</v>
      </c>
      <c r="F1304">
        <f>IF(ISEVEN(ROW(RAWC8[[#This Row],[Barcodes]])),C1304,"")</f>
        <v>0</v>
      </c>
      <c r="G1304">
        <f t="shared" si="20"/>
        <v>0</v>
      </c>
      <c r="H1304" t="str">
        <f>LEFT(RAWC8[[#This Row],[Maternal Pheno Tag]],7)</f>
        <v>0</v>
      </c>
    </row>
    <row r="1305" spans="1:8" x14ac:dyDescent="0.25">
      <c r="A1305">
        <v>3</v>
      </c>
      <c r="B1305" t="s">
        <v>634</v>
      </c>
      <c r="D1305">
        <v>4</v>
      </c>
      <c r="E1305" t="str">
        <f>CONCATENATE(RAWC8[[#This Row],[Table Letter]],RAWC8[[#This Row],[Table '#]])</f>
        <v>FL3</v>
      </c>
      <c r="F1305" t="str">
        <f>IF(ISEVEN(ROW(RAWC8[[#This Row],[Barcodes]])),C1305,"")</f>
        <v/>
      </c>
      <c r="G1305" t="str">
        <f t="shared" si="20"/>
        <v/>
      </c>
      <c r="H1305" t="str">
        <f>LEFT(RAWC8[[#This Row],[Maternal Pheno Tag]],7)</f>
        <v/>
      </c>
    </row>
    <row r="1306" spans="1:8" x14ac:dyDescent="0.25">
      <c r="A1306">
        <v>3</v>
      </c>
      <c r="B1306" t="s">
        <v>634</v>
      </c>
      <c r="D1306">
        <v>5</v>
      </c>
      <c r="E1306" t="str">
        <f>CONCATENATE(RAWC8[[#This Row],[Table Letter]],RAWC8[[#This Row],[Table '#]])</f>
        <v>FL3</v>
      </c>
      <c r="F1306">
        <f>IF(ISEVEN(ROW(RAWC8[[#This Row],[Barcodes]])),C1306,"")</f>
        <v>0</v>
      </c>
      <c r="G1306">
        <f t="shared" si="20"/>
        <v>0</v>
      </c>
      <c r="H1306" t="str">
        <f>LEFT(RAWC8[[#This Row],[Maternal Pheno Tag]],7)</f>
        <v>0</v>
      </c>
    </row>
    <row r="1307" spans="1:8" x14ac:dyDescent="0.25">
      <c r="A1307">
        <v>3</v>
      </c>
      <c r="B1307" t="s">
        <v>634</v>
      </c>
      <c r="D1307">
        <v>5</v>
      </c>
      <c r="E1307" t="str">
        <f>CONCATENATE(RAWC8[[#This Row],[Table Letter]],RAWC8[[#This Row],[Table '#]])</f>
        <v>FL3</v>
      </c>
      <c r="F1307" t="str">
        <f>IF(ISEVEN(ROW(RAWC8[[#This Row],[Barcodes]])),C1307,"")</f>
        <v/>
      </c>
      <c r="G1307" t="str">
        <f t="shared" si="20"/>
        <v/>
      </c>
      <c r="H1307" t="str">
        <f>LEFT(RAWC8[[#This Row],[Maternal Pheno Tag]],7)</f>
        <v/>
      </c>
    </row>
    <row r="1308" spans="1:8" x14ac:dyDescent="0.25">
      <c r="A1308">
        <v>3</v>
      </c>
      <c r="B1308" t="s">
        <v>634</v>
      </c>
      <c r="D1308">
        <v>6</v>
      </c>
      <c r="E1308" t="str">
        <f>CONCATENATE(RAWC8[[#This Row],[Table Letter]],RAWC8[[#This Row],[Table '#]])</f>
        <v>FL3</v>
      </c>
      <c r="F1308">
        <f>IF(ISEVEN(ROW(RAWC8[[#This Row],[Barcodes]])),C1308,"")</f>
        <v>0</v>
      </c>
      <c r="G1308">
        <f t="shared" si="20"/>
        <v>0</v>
      </c>
      <c r="H1308" t="str">
        <f>LEFT(RAWC8[[#This Row],[Maternal Pheno Tag]],7)</f>
        <v>0</v>
      </c>
    </row>
    <row r="1309" spans="1:8" x14ac:dyDescent="0.25">
      <c r="A1309">
        <v>3</v>
      </c>
      <c r="B1309" t="s">
        <v>634</v>
      </c>
      <c r="D1309">
        <v>6</v>
      </c>
      <c r="E1309" t="str">
        <f>CONCATENATE(RAWC8[[#This Row],[Table Letter]],RAWC8[[#This Row],[Table '#]])</f>
        <v>FL3</v>
      </c>
      <c r="F1309" t="str">
        <f>IF(ISEVEN(ROW(RAWC8[[#This Row],[Barcodes]])),C1309,"")</f>
        <v/>
      </c>
      <c r="G1309" t="str">
        <f t="shared" si="20"/>
        <v/>
      </c>
      <c r="H1309" t="str">
        <f>LEFT(RAWC8[[#This Row],[Maternal Pheno Tag]],7)</f>
        <v/>
      </c>
    </row>
    <row r="1310" spans="1:8" x14ac:dyDescent="0.25">
      <c r="A1310">
        <v>3</v>
      </c>
      <c r="B1310" t="s">
        <v>634</v>
      </c>
      <c r="D1310">
        <v>7</v>
      </c>
      <c r="E1310" t="str">
        <f>CONCATENATE(RAWC8[[#This Row],[Table Letter]],RAWC8[[#This Row],[Table '#]])</f>
        <v>FL3</v>
      </c>
      <c r="F1310">
        <f>IF(ISEVEN(ROW(RAWC8[[#This Row],[Barcodes]])),C1310,"")</f>
        <v>0</v>
      </c>
      <c r="G1310">
        <f t="shared" si="20"/>
        <v>0</v>
      </c>
      <c r="H1310" t="str">
        <f>LEFT(RAWC8[[#This Row],[Maternal Pheno Tag]],7)</f>
        <v>0</v>
      </c>
    </row>
    <row r="1311" spans="1:8" x14ac:dyDescent="0.25">
      <c r="A1311">
        <v>3</v>
      </c>
      <c r="B1311" t="s">
        <v>634</v>
      </c>
      <c r="D1311">
        <v>7</v>
      </c>
      <c r="E1311" t="str">
        <f>CONCATENATE(RAWC8[[#This Row],[Table Letter]],RAWC8[[#This Row],[Table '#]])</f>
        <v>FL3</v>
      </c>
      <c r="F1311" t="str">
        <f>IF(ISEVEN(ROW(RAWC8[[#This Row],[Barcodes]])),C1311,"")</f>
        <v/>
      </c>
      <c r="G1311" t="str">
        <f t="shared" si="20"/>
        <v/>
      </c>
      <c r="H1311" t="str">
        <f>LEFT(RAWC8[[#This Row],[Maternal Pheno Tag]],7)</f>
        <v/>
      </c>
    </row>
    <row r="1312" spans="1:8" x14ac:dyDescent="0.25">
      <c r="A1312">
        <v>3</v>
      </c>
      <c r="B1312" t="s">
        <v>634</v>
      </c>
      <c r="D1312">
        <v>8</v>
      </c>
      <c r="E1312" t="str">
        <f>CONCATENATE(RAWC8[[#This Row],[Table Letter]],RAWC8[[#This Row],[Table '#]])</f>
        <v>FL3</v>
      </c>
      <c r="F1312">
        <f>IF(ISEVEN(ROW(RAWC8[[#This Row],[Barcodes]])),C1312,"")</f>
        <v>0</v>
      </c>
      <c r="G1312">
        <f t="shared" si="20"/>
        <v>0</v>
      </c>
      <c r="H1312" t="str">
        <f>LEFT(RAWC8[[#This Row],[Maternal Pheno Tag]],7)</f>
        <v>0</v>
      </c>
    </row>
    <row r="1313" spans="1:8" x14ac:dyDescent="0.25">
      <c r="A1313">
        <v>3</v>
      </c>
      <c r="B1313" t="s">
        <v>634</v>
      </c>
      <c r="D1313">
        <v>8</v>
      </c>
      <c r="E1313" t="str">
        <f>CONCATENATE(RAWC8[[#This Row],[Table Letter]],RAWC8[[#This Row],[Table '#]])</f>
        <v>FL3</v>
      </c>
      <c r="F1313" t="str">
        <f>IF(ISEVEN(ROW(RAWC8[[#This Row],[Barcodes]])),C1313,"")</f>
        <v/>
      </c>
      <c r="G1313" t="str">
        <f t="shared" si="20"/>
        <v/>
      </c>
      <c r="H1313" t="str">
        <f>LEFT(RAWC8[[#This Row],[Maternal Pheno Tag]],7)</f>
        <v/>
      </c>
    </row>
    <row r="1314" spans="1:8" x14ac:dyDescent="0.25">
      <c r="A1314">
        <v>3</v>
      </c>
      <c r="B1314" t="s">
        <v>634</v>
      </c>
      <c r="D1314">
        <v>9</v>
      </c>
      <c r="E1314" t="str">
        <f>CONCATENATE(RAWC8[[#This Row],[Table Letter]],RAWC8[[#This Row],[Table '#]])</f>
        <v>FL3</v>
      </c>
      <c r="F1314">
        <f>IF(ISEVEN(ROW(RAWC8[[#This Row],[Barcodes]])),C1314,"")</f>
        <v>0</v>
      </c>
      <c r="G1314">
        <f t="shared" si="20"/>
        <v>0</v>
      </c>
      <c r="H1314" t="str">
        <f>LEFT(RAWC8[[#This Row],[Maternal Pheno Tag]],7)</f>
        <v>0</v>
      </c>
    </row>
    <row r="1315" spans="1:8" x14ac:dyDescent="0.25">
      <c r="A1315">
        <v>3</v>
      </c>
      <c r="B1315" t="s">
        <v>634</v>
      </c>
      <c r="D1315">
        <v>9</v>
      </c>
      <c r="E1315" t="str">
        <f>CONCATENATE(RAWC8[[#This Row],[Table Letter]],RAWC8[[#This Row],[Table '#]])</f>
        <v>FL3</v>
      </c>
      <c r="F1315" t="str">
        <f>IF(ISEVEN(ROW(RAWC8[[#This Row],[Barcodes]])),C1315,"")</f>
        <v/>
      </c>
      <c r="G1315" t="str">
        <f t="shared" si="20"/>
        <v/>
      </c>
      <c r="H1315" t="str">
        <f>LEFT(RAWC8[[#This Row],[Maternal Pheno Tag]],7)</f>
        <v/>
      </c>
    </row>
    <row r="1316" spans="1:8" x14ac:dyDescent="0.25">
      <c r="A1316">
        <v>3</v>
      </c>
      <c r="B1316" t="s">
        <v>634</v>
      </c>
      <c r="D1316">
        <v>10</v>
      </c>
      <c r="E1316" t="str">
        <f>CONCATENATE(RAWC8[[#This Row],[Table Letter]],RAWC8[[#This Row],[Table '#]])</f>
        <v>FL3</v>
      </c>
      <c r="F1316">
        <f>IF(ISEVEN(ROW(RAWC8[[#This Row],[Barcodes]])),C1316,"")</f>
        <v>0</v>
      </c>
      <c r="G1316">
        <f t="shared" si="20"/>
        <v>0</v>
      </c>
      <c r="H1316" t="str">
        <f>LEFT(RAWC8[[#This Row],[Maternal Pheno Tag]],7)</f>
        <v>0</v>
      </c>
    </row>
    <row r="1317" spans="1:8" x14ac:dyDescent="0.25">
      <c r="A1317">
        <v>3</v>
      </c>
      <c r="B1317" t="s">
        <v>634</v>
      </c>
      <c r="D1317">
        <v>10</v>
      </c>
      <c r="E1317" t="str">
        <f>CONCATENATE(RAWC8[[#This Row],[Table Letter]],RAWC8[[#This Row],[Table '#]])</f>
        <v>FL3</v>
      </c>
      <c r="F1317" t="str">
        <f>IF(ISEVEN(ROW(RAWC8[[#This Row],[Barcodes]])),C1317,"")</f>
        <v/>
      </c>
      <c r="G1317" t="str">
        <f t="shared" si="20"/>
        <v/>
      </c>
      <c r="H1317" t="str">
        <f>LEFT(RAWC8[[#This Row],[Maternal Pheno Tag]],7)</f>
        <v/>
      </c>
    </row>
    <row r="1318" spans="1:8" x14ac:dyDescent="0.25">
      <c r="A1318">
        <v>3</v>
      </c>
      <c r="B1318" t="s">
        <v>634</v>
      </c>
      <c r="D1318">
        <v>11</v>
      </c>
      <c r="E1318" t="str">
        <f>CONCATENATE(RAWC8[[#This Row],[Table Letter]],RAWC8[[#This Row],[Table '#]])</f>
        <v>FL3</v>
      </c>
      <c r="F1318">
        <f>IF(ISEVEN(ROW(RAWC8[[#This Row],[Barcodes]])),C1318,"")</f>
        <v>0</v>
      </c>
      <c r="G1318">
        <f t="shared" si="20"/>
        <v>0</v>
      </c>
      <c r="H1318" t="str">
        <f>LEFT(RAWC8[[#This Row],[Maternal Pheno Tag]],7)</f>
        <v>0</v>
      </c>
    </row>
    <row r="1319" spans="1:8" x14ac:dyDescent="0.25">
      <c r="A1319">
        <v>3</v>
      </c>
      <c r="B1319" t="s">
        <v>634</v>
      </c>
      <c r="D1319">
        <v>11</v>
      </c>
      <c r="E1319" t="str">
        <f>CONCATENATE(RAWC8[[#This Row],[Table Letter]],RAWC8[[#This Row],[Table '#]])</f>
        <v>FL3</v>
      </c>
      <c r="F1319" t="str">
        <f>IF(ISEVEN(ROW(RAWC8[[#This Row],[Barcodes]])),C1319,"")</f>
        <v/>
      </c>
      <c r="G1319" t="str">
        <f t="shared" si="20"/>
        <v/>
      </c>
      <c r="H1319" t="str">
        <f>LEFT(RAWC8[[#This Row],[Maternal Pheno Tag]],7)</f>
        <v/>
      </c>
    </row>
    <row r="1320" spans="1:8" x14ac:dyDescent="0.25">
      <c r="A1320">
        <v>3</v>
      </c>
      <c r="B1320" t="s">
        <v>634</v>
      </c>
      <c r="D1320">
        <v>12</v>
      </c>
      <c r="E1320" t="str">
        <f>CONCATENATE(RAWC8[[#This Row],[Table Letter]],RAWC8[[#This Row],[Table '#]])</f>
        <v>FL3</v>
      </c>
      <c r="F1320">
        <f>IF(ISEVEN(ROW(RAWC8[[#This Row],[Barcodes]])),C1320,"")</f>
        <v>0</v>
      </c>
      <c r="G1320">
        <f t="shared" si="20"/>
        <v>0</v>
      </c>
      <c r="H1320" t="str">
        <f>LEFT(RAWC8[[#This Row],[Maternal Pheno Tag]],7)</f>
        <v>0</v>
      </c>
    </row>
    <row r="1321" spans="1:8" x14ac:dyDescent="0.25">
      <c r="A1321">
        <v>3</v>
      </c>
      <c r="B1321" t="s">
        <v>634</v>
      </c>
      <c r="D1321">
        <v>12</v>
      </c>
      <c r="E1321" t="str">
        <f>CONCATENATE(RAWC8[[#This Row],[Table Letter]],RAWC8[[#This Row],[Table '#]])</f>
        <v>FL3</v>
      </c>
      <c r="F1321" t="str">
        <f>IF(ISEVEN(ROW(RAWC8[[#This Row],[Barcodes]])),C1321,"")</f>
        <v/>
      </c>
      <c r="G1321" t="str">
        <f t="shared" si="20"/>
        <v/>
      </c>
      <c r="H1321" t="str">
        <f>LEFT(RAWC8[[#This Row],[Maternal Pheno Tag]],7)</f>
        <v/>
      </c>
    </row>
    <row r="1322" spans="1:8" x14ac:dyDescent="0.25">
      <c r="A1322">
        <v>3</v>
      </c>
      <c r="B1322" t="s">
        <v>634</v>
      </c>
      <c r="D1322">
        <v>13</v>
      </c>
      <c r="E1322" t="str">
        <f>CONCATENATE(RAWC8[[#This Row],[Table Letter]],RAWC8[[#This Row],[Table '#]])</f>
        <v>FL3</v>
      </c>
      <c r="F1322">
        <f>IF(ISEVEN(ROW(RAWC8[[#This Row],[Barcodes]])),C1322,"")</f>
        <v>0</v>
      </c>
      <c r="G1322">
        <f t="shared" si="20"/>
        <v>0</v>
      </c>
      <c r="H1322" t="str">
        <f>LEFT(RAWC8[[#This Row],[Maternal Pheno Tag]],7)</f>
        <v>0</v>
      </c>
    </row>
    <row r="1323" spans="1:8" x14ac:dyDescent="0.25">
      <c r="A1323">
        <v>3</v>
      </c>
      <c r="B1323" t="s">
        <v>634</v>
      </c>
      <c r="D1323">
        <v>13</v>
      </c>
      <c r="E1323" t="str">
        <f>CONCATENATE(RAWC8[[#This Row],[Table Letter]],RAWC8[[#This Row],[Table '#]])</f>
        <v>FL3</v>
      </c>
      <c r="F1323" t="str">
        <f>IF(ISEVEN(ROW(RAWC8[[#This Row],[Barcodes]])),C1323,"")</f>
        <v/>
      </c>
      <c r="G1323" t="str">
        <f t="shared" si="20"/>
        <v/>
      </c>
      <c r="H1323" t="str">
        <f>LEFT(RAWC8[[#This Row],[Maternal Pheno Tag]],7)</f>
        <v/>
      </c>
    </row>
    <row r="1324" spans="1:8" x14ac:dyDescent="0.25">
      <c r="A1324">
        <v>3</v>
      </c>
      <c r="B1324" t="s">
        <v>634</v>
      </c>
      <c r="D1324">
        <v>14</v>
      </c>
      <c r="E1324" t="str">
        <f>CONCATENATE(RAWC8[[#This Row],[Table Letter]],RAWC8[[#This Row],[Table '#]])</f>
        <v>FL3</v>
      </c>
      <c r="F1324">
        <f>IF(ISEVEN(ROW(RAWC8[[#This Row],[Barcodes]])),C1324,"")</f>
        <v>0</v>
      </c>
      <c r="G1324">
        <f t="shared" si="20"/>
        <v>0</v>
      </c>
      <c r="H1324" t="str">
        <f>LEFT(RAWC8[[#This Row],[Maternal Pheno Tag]],7)</f>
        <v>0</v>
      </c>
    </row>
    <row r="1325" spans="1:8" x14ac:dyDescent="0.25">
      <c r="A1325">
        <v>3</v>
      </c>
      <c r="B1325" t="s">
        <v>634</v>
      </c>
      <c r="D1325">
        <v>14</v>
      </c>
      <c r="E1325" t="str">
        <f>CONCATENATE(RAWC8[[#This Row],[Table Letter]],RAWC8[[#This Row],[Table '#]])</f>
        <v>FL3</v>
      </c>
      <c r="F1325" t="str">
        <f>IF(ISEVEN(ROW(RAWC8[[#This Row],[Barcodes]])),C1325,"")</f>
        <v/>
      </c>
      <c r="G1325" t="str">
        <f t="shared" si="20"/>
        <v/>
      </c>
      <c r="H1325" t="str">
        <f>LEFT(RAWC8[[#This Row],[Maternal Pheno Tag]],7)</f>
        <v/>
      </c>
    </row>
    <row r="1326" spans="1:8" x14ac:dyDescent="0.25">
      <c r="A1326">
        <v>3</v>
      </c>
      <c r="B1326" t="s">
        <v>634</v>
      </c>
      <c r="D1326">
        <v>15</v>
      </c>
      <c r="E1326" t="str">
        <f>CONCATENATE(RAWC8[[#This Row],[Table Letter]],RAWC8[[#This Row],[Table '#]])</f>
        <v>FL3</v>
      </c>
      <c r="F1326">
        <f>IF(ISEVEN(ROW(RAWC8[[#This Row],[Barcodes]])),C1326,"")</f>
        <v>0</v>
      </c>
      <c r="G1326">
        <f t="shared" si="20"/>
        <v>0</v>
      </c>
      <c r="H1326" t="str">
        <f>LEFT(RAWC8[[#This Row],[Maternal Pheno Tag]],7)</f>
        <v>0</v>
      </c>
    </row>
    <row r="1327" spans="1:8" x14ac:dyDescent="0.25">
      <c r="A1327">
        <v>3</v>
      </c>
      <c r="B1327" t="s">
        <v>634</v>
      </c>
      <c r="D1327">
        <v>15</v>
      </c>
      <c r="E1327" t="str">
        <f>CONCATENATE(RAWC8[[#This Row],[Table Letter]],RAWC8[[#This Row],[Table '#]])</f>
        <v>FL3</v>
      </c>
      <c r="F1327" t="str">
        <f>IF(ISEVEN(ROW(RAWC8[[#This Row],[Barcodes]])),C1327,"")</f>
        <v/>
      </c>
      <c r="G1327" t="str">
        <f t="shared" si="20"/>
        <v/>
      </c>
      <c r="H1327" t="str">
        <f>LEFT(RAWC8[[#This Row],[Maternal Pheno Tag]],7)</f>
        <v/>
      </c>
    </row>
    <row r="1328" spans="1:8" x14ac:dyDescent="0.25">
      <c r="A1328">
        <v>3</v>
      </c>
      <c r="B1328" t="s">
        <v>634</v>
      </c>
      <c r="D1328">
        <v>16</v>
      </c>
      <c r="E1328" t="str">
        <f>CONCATENATE(RAWC8[[#This Row],[Table Letter]],RAWC8[[#This Row],[Table '#]])</f>
        <v>FL3</v>
      </c>
      <c r="F1328">
        <f>IF(ISEVEN(ROW(RAWC8[[#This Row],[Barcodes]])),C1328,"")</f>
        <v>0</v>
      </c>
      <c r="G1328">
        <f t="shared" si="20"/>
        <v>0</v>
      </c>
      <c r="H1328" t="str">
        <f>LEFT(RAWC8[[#This Row],[Maternal Pheno Tag]],7)</f>
        <v>0</v>
      </c>
    </row>
    <row r="1329" spans="1:8" x14ac:dyDescent="0.25">
      <c r="A1329">
        <v>3</v>
      </c>
      <c r="B1329" t="s">
        <v>634</v>
      </c>
      <c r="D1329">
        <v>16</v>
      </c>
      <c r="E1329" t="str">
        <f>CONCATENATE(RAWC8[[#This Row],[Table Letter]],RAWC8[[#This Row],[Table '#]])</f>
        <v>FL3</v>
      </c>
      <c r="F1329" t="str">
        <f>IF(ISEVEN(ROW(RAWC8[[#This Row],[Barcodes]])),C1329,"")</f>
        <v/>
      </c>
      <c r="G1329" t="str">
        <f t="shared" si="20"/>
        <v/>
      </c>
      <c r="H1329" t="str">
        <f>LEFT(RAWC8[[#This Row],[Maternal Pheno Tag]],7)</f>
        <v/>
      </c>
    </row>
    <row r="1330" spans="1:8" x14ac:dyDescent="0.25">
      <c r="A1330">
        <v>3</v>
      </c>
      <c r="B1330" t="s">
        <v>634</v>
      </c>
      <c r="D1330">
        <v>17</v>
      </c>
      <c r="E1330" t="str">
        <f>CONCATENATE(RAWC8[[#This Row],[Table Letter]],RAWC8[[#This Row],[Table '#]])</f>
        <v>FL3</v>
      </c>
      <c r="F1330">
        <f>IF(ISEVEN(ROW(RAWC8[[#This Row],[Barcodes]])),C1330,"")</f>
        <v>0</v>
      </c>
      <c r="G1330">
        <f t="shared" si="20"/>
        <v>0</v>
      </c>
      <c r="H1330" t="str">
        <f>LEFT(RAWC8[[#This Row],[Maternal Pheno Tag]],7)</f>
        <v>0</v>
      </c>
    </row>
    <row r="1331" spans="1:8" x14ac:dyDescent="0.25">
      <c r="A1331">
        <v>3</v>
      </c>
      <c r="B1331" t="s">
        <v>634</v>
      </c>
      <c r="D1331">
        <v>17</v>
      </c>
      <c r="E1331" t="str">
        <f>CONCATENATE(RAWC8[[#This Row],[Table Letter]],RAWC8[[#This Row],[Table '#]])</f>
        <v>FL3</v>
      </c>
      <c r="F1331" t="str">
        <f>IF(ISEVEN(ROW(RAWC8[[#This Row],[Barcodes]])),C1331,"")</f>
        <v/>
      </c>
      <c r="G1331" t="str">
        <f t="shared" si="20"/>
        <v/>
      </c>
      <c r="H1331" t="str">
        <f>LEFT(RAWC8[[#This Row],[Maternal Pheno Tag]],7)</f>
        <v/>
      </c>
    </row>
    <row r="1332" spans="1:8" x14ac:dyDescent="0.25">
      <c r="A1332">
        <v>3</v>
      </c>
      <c r="B1332" t="s">
        <v>634</v>
      </c>
      <c r="D1332">
        <v>18</v>
      </c>
      <c r="E1332" t="str">
        <f>CONCATENATE(RAWC8[[#This Row],[Table Letter]],RAWC8[[#This Row],[Table '#]])</f>
        <v>FL3</v>
      </c>
      <c r="F1332">
        <f>IF(ISEVEN(ROW(RAWC8[[#This Row],[Barcodes]])),C1332,"")</f>
        <v>0</v>
      </c>
      <c r="G1332">
        <f t="shared" si="20"/>
        <v>0</v>
      </c>
      <c r="H1332" t="str">
        <f>LEFT(RAWC8[[#This Row],[Maternal Pheno Tag]],7)</f>
        <v>0</v>
      </c>
    </row>
    <row r="1333" spans="1:8" x14ac:dyDescent="0.25">
      <c r="A1333">
        <v>3</v>
      </c>
      <c r="B1333" t="s">
        <v>634</v>
      </c>
      <c r="D1333">
        <v>18</v>
      </c>
      <c r="E1333" t="str">
        <f>CONCATENATE(RAWC8[[#This Row],[Table Letter]],RAWC8[[#This Row],[Table '#]])</f>
        <v>FL3</v>
      </c>
      <c r="F1333" t="str">
        <f>IF(ISEVEN(ROW(RAWC8[[#This Row],[Barcodes]])),C1333,"")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yDescent="0.25">
      <c r="A1334">
        <v>3</v>
      </c>
      <c r="B1334" t="s">
        <v>634</v>
      </c>
      <c r="D1334">
        <v>19</v>
      </c>
      <c r="E1334" t="str">
        <f>CONCATENATE(RAWC8[[#This Row],[Table Letter]],RAWC8[[#This Row],[Table '#]])</f>
        <v>FL3</v>
      </c>
      <c r="F1334">
        <f>IF(ISEVEN(ROW(RAWC8[[#This Row],[Barcodes]])),C1334,"")</f>
        <v>0</v>
      </c>
      <c r="G1334">
        <f t="shared" si="20"/>
        <v>0</v>
      </c>
      <c r="H1334" t="str">
        <f>LEFT(RAWC8[[#This Row],[Maternal Pheno Tag]],7)</f>
        <v>0</v>
      </c>
    </row>
    <row r="1335" spans="1:8" x14ac:dyDescent="0.25">
      <c r="A1335">
        <v>3</v>
      </c>
      <c r="B1335" t="s">
        <v>634</v>
      </c>
      <c r="D1335">
        <v>19</v>
      </c>
      <c r="E1335" t="str">
        <f>CONCATENATE(RAWC8[[#This Row],[Table Letter]],RAWC8[[#This Row],[Table '#]])</f>
        <v>FL3</v>
      </c>
      <c r="F1335" t="str">
        <f>IF(ISEVEN(ROW(RAWC8[[#This Row],[Barcodes]])),C1335,"")</f>
        <v/>
      </c>
      <c r="G1335" t="str">
        <f t="shared" si="20"/>
        <v/>
      </c>
      <c r="H1335" t="str">
        <f>LEFT(RAWC8[[#This Row],[Maternal Pheno Tag]],7)</f>
        <v/>
      </c>
    </row>
    <row r="1336" spans="1:8" x14ac:dyDescent="0.25">
      <c r="A1336">
        <v>3</v>
      </c>
      <c r="B1336" t="s">
        <v>634</v>
      </c>
      <c r="D1336">
        <v>20</v>
      </c>
      <c r="E1336" t="str">
        <f>CONCATENATE(RAWC8[[#This Row],[Table Letter]],RAWC8[[#This Row],[Table '#]])</f>
        <v>FL3</v>
      </c>
      <c r="F1336">
        <f>IF(ISEVEN(ROW(RAWC8[[#This Row],[Barcodes]])),C1336,"")</f>
        <v>0</v>
      </c>
      <c r="G1336">
        <f t="shared" si="20"/>
        <v>0</v>
      </c>
      <c r="H1336" t="str">
        <f>LEFT(RAWC8[[#This Row],[Maternal Pheno Tag]],7)</f>
        <v>0</v>
      </c>
    </row>
    <row r="1337" spans="1:8" x14ac:dyDescent="0.25">
      <c r="A1337">
        <v>3</v>
      </c>
      <c r="B1337" t="s">
        <v>634</v>
      </c>
      <c r="D1337">
        <v>20</v>
      </c>
      <c r="E1337" t="str">
        <f>CONCATENATE(RAWC8[[#This Row],[Table Letter]],RAWC8[[#This Row],[Table '#]])</f>
        <v>FL3</v>
      </c>
      <c r="F1337" t="str">
        <f>IF(ISEVEN(ROW(RAWC8[[#This Row],[Barcodes]])),C1337,"")</f>
        <v/>
      </c>
      <c r="G1337" t="str">
        <f t="shared" si="20"/>
        <v/>
      </c>
      <c r="H1337" t="str">
        <f>LEFT(RAWC8[[#This Row],[Maternal Pheno Tag]],7)</f>
        <v/>
      </c>
    </row>
    <row r="1338" spans="1:8" x14ac:dyDescent="0.25">
      <c r="A1338">
        <v>3</v>
      </c>
      <c r="B1338" t="s">
        <v>634</v>
      </c>
      <c r="D1338">
        <v>21</v>
      </c>
      <c r="E1338" t="str">
        <f>CONCATENATE(RAWC8[[#This Row],[Table Letter]],RAWC8[[#This Row],[Table '#]])</f>
        <v>FL3</v>
      </c>
      <c r="F1338">
        <f>IF(ISEVEN(ROW(RAWC8[[#This Row],[Barcodes]])),C1338,"")</f>
        <v>0</v>
      </c>
      <c r="G1338">
        <f t="shared" si="20"/>
        <v>0</v>
      </c>
      <c r="H1338" t="str">
        <f>LEFT(RAWC8[[#This Row],[Maternal Pheno Tag]],7)</f>
        <v>0</v>
      </c>
    </row>
    <row r="1339" spans="1:8" x14ac:dyDescent="0.25">
      <c r="A1339">
        <v>3</v>
      </c>
      <c r="B1339" t="s">
        <v>634</v>
      </c>
      <c r="D1339">
        <v>21</v>
      </c>
      <c r="E1339" t="str">
        <f>CONCATENATE(RAWC8[[#This Row],[Table Letter]],RAWC8[[#This Row],[Table '#]])</f>
        <v>FL3</v>
      </c>
      <c r="F1339" t="str">
        <f>IF(ISEVEN(ROW(RAWC8[[#This Row],[Barcodes]])),C1339,"")</f>
        <v/>
      </c>
      <c r="G1339" t="str">
        <f t="shared" si="20"/>
        <v/>
      </c>
      <c r="H1339" t="str">
        <f>LEFT(RAWC8[[#This Row],[Maternal Pheno Tag]],7)</f>
        <v/>
      </c>
    </row>
    <row r="1340" spans="1:8" x14ac:dyDescent="0.25">
      <c r="A1340">
        <v>3</v>
      </c>
      <c r="B1340" t="s">
        <v>634</v>
      </c>
      <c r="D1340">
        <v>22</v>
      </c>
      <c r="E1340" t="str">
        <f>CONCATENATE(RAWC8[[#This Row],[Table Letter]],RAWC8[[#This Row],[Table '#]])</f>
        <v>FL3</v>
      </c>
      <c r="F1340">
        <f>IF(ISEVEN(ROW(RAWC8[[#This Row],[Barcodes]])),C1340,"")</f>
        <v>0</v>
      </c>
      <c r="G1340">
        <f t="shared" si="20"/>
        <v>0</v>
      </c>
      <c r="H1340" t="str">
        <f>LEFT(RAWC8[[#This Row],[Maternal Pheno Tag]],7)</f>
        <v>0</v>
      </c>
    </row>
    <row r="1341" spans="1:8" x14ac:dyDescent="0.25">
      <c r="A1341">
        <v>3</v>
      </c>
      <c r="B1341" t="s">
        <v>634</v>
      </c>
      <c r="D1341">
        <v>22</v>
      </c>
      <c r="E1341" t="str">
        <f>CONCATENATE(RAWC8[[#This Row],[Table Letter]],RAWC8[[#This Row],[Table '#]])</f>
        <v>FL3</v>
      </c>
      <c r="F1341" t="str">
        <f>IF(ISEVEN(ROW(RAWC8[[#This Row],[Barcodes]])),C1341,"")</f>
        <v/>
      </c>
      <c r="G1341" t="str">
        <f t="shared" si="20"/>
        <v/>
      </c>
      <c r="H1341" t="str">
        <f>LEFT(RAWC8[[#This Row],[Maternal Pheno Tag]],7)</f>
        <v/>
      </c>
    </row>
    <row r="1342" spans="1:8" x14ac:dyDescent="0.25">
      <c r="A1342">
        <v>3</v>
      </c>
      <c r="B1342" t="s">
        <v>634</v>
      </c>
      <c r="D1342">
        <v>23</v>
      </c>
      <c r="E1342" t="str">
        <f>CONCATENATE(RAWC8[[#This Row],[Table Letter]],RAWC8[[#This Row],[Table '#]])</f>
        <v>FL3</v>
      </c>
      <c r="F1342">
        <f>IF(ISEVEN(ROW(RAWC8[[#This Row],[Barcodes]])),C1342,"")</f>
        <v>0</v>
      </c>
      <c r="G1342">
        <f t="shared" si="20"/>
        <v>0</v>
      </c>
      <c r="H1342" t="str">
        <f>LEFT(RAWC8[[#This Row],[Maternal Pheno Tag]],7)</f>
        <v>0</v>
      </c>
    </row>
    <row r="1343" spans="1:8" x14ac:dyDescent="0.25">
      <c r="A1343">
        <v>3</v>
      </c>
      <c r="B1343" t="s">
        <v>634</v>
      </c>
      <c r="D1343">
        <v>23</v>
      </c>
      <c r="E1343" t="str">
        <f>CONCATENATE(RAWC8[[#This Row],[Table Letter]],RAWC8[[#This Row],[Table '#]])</f>
        <v>FL3</v>
      </c>
      <c r="F1343" t="str">
        <f>IF(ISEVEN(ROW(RAWC8[[#This Row],[Barcodes]])),C1343,"")</f>
        <v/>
      </c>
      <c r="G1343" t="str">
        <f t="shared" si="20"/>
        <v/>
      </c>
      <c r="H1343" t="str">
        <f>LEFT(RAWC8[[#This Row],[Maternal Pheno Tag]],7)</f>
        <v/>
      </c>
    </row>
    <row r="1344" spans="1:8" x14ac:dyDescent="0.25">
      <c r="A1344">
        <v>3</v>
      </c>
      <c r="B1344" t="s">
        <v>634</v>
      </c>
      <c r="D1344">
        <v>24</v>
      </c>
      <c r="E1344" t="str">
        <f>CONCATENATE(RAWC8[[#This Row],[Table Letter]],RAWC8[[#This Row],[Table '#]])</f>
        <v>FL3</v>
      </c>
      <c r="F1344">
        <f>IF(ISEVEN(ROW(RAWC8[[#This Row],[Barcodes]])),C1344,"")</f>
        <v>0</v>
      </c>
      <c r="G1344">
        <f t="shared" si="20"/>
        <v>0</v>
      </c>
      <c r="H1344" t="str">
        <f>LEFT(RAWC8[[#This Row],[Maternal Pheno Tag]],7)</f>
        <v>0</v>
      </c>
    </row>
    <row r="1345" spans="1:8" x14ac:dyDescent="0.25">
      <c r="A1345">
        <v>3</v>
      </c>
      <c r="B1345" t="s">
        <v>634</v>
      </c>
      <c r="D1345">
        <v>24</v>
      </c>
      <c r="E1345" t="str">
        <f>CONCATENATE(RAWC8[[#This Row],[Table Letter]],RAWC8[[#This Row],[Table '#]])</f>
        <v>FL3</v>
      </c>
      <c r="F1345" t="str">
        <f>IF(ISEVEN(ROW(RAWC8[[#This Row],[Barcodes]])),C1345,"")</f>
        <v/>
      </c>
      <c r="G1345" t="str">
        <f t="shared" si="20"/>
        <v/>
      </c>
      <c r="H1345" t="str">
        <f>LEFT(RAWC8[[#This Row],[Maternal Pheno Tag]],7)</f>
        <v/>
      </c>
    </row>
    <row r="1346" spans="1:8" x14ac:dyDescent="0.25">
      <c r="A1346">
        <v>4</v>
      </c>
      <c r="B1346" t="s">
        <v>634</v>
      </c>
      <c r="D1346">
        <v>1</v>
      </c>
      <c r="E1346" t="str">
        <f>CONCATENATE(RAWC8[[#This Row],[Table Letter]],RAWC8[[#This Row],[Table '#]])</f>
        <v>FL4</v>
      </c>
      <c r="F1346">
        <f>IF(ISEVEN(ROW(RAWC8[[#This Row],[Barcodes]])),C1346,"")</f>
        <v>0</v>
      </c>
      <c r="G1346">
        <f t="shared" ref="G1346:G1409" si="21">IF(ISODD(ROW(C1347)),C1347,"")</f>
        <v>0</v>
      </c>
      <c r="H1346" t="str">
        <f>LEFT(RAWC8[[#This Row],[Maternal Pheno Tag]],7)</f>
        <v>0</v>
      </c>
    </row>
    <row r="1347" spans="1:8" x14ac:dyDescent="0.25">
      <c r="A1347">
        <v>4</v>
      </c>
      <c r="B1347" t="s">
        <v>634</v>
      </c>
      <c r="D1347">
        <v>1</v>
      </c>
      <c r="E1347" t="str">
        <f>CONCATENATE(RAWC8[[#This Row],[Table Letter]],RAWC8[[#This Row],[Table '#]])</f>
        <v>FL4</v>
      </c>
      <c r="F1347" t="str">
        <f>IF(ISEVEN(ROW(RAWC8[[#This Row],[Barcodes]])),C1347,"")</f>
        <v/>
      </c>
      <c r="G1347" t="str">
        <f t="shared" si="21"/>
        <v/>
      </c>
      <c r="H1347" t="str">
        <f>LEFT(RAWC8[[#This Row],[Maternal Pheno Tag]],7)</f>
        <v/>
      </c>
    </row>
    <row r="1348" spans="1:8" x14ac:dyDescent="0.25">
      <c r="A1348">
        <v>4</v>
      </c>
      <c r="B1348" t="s">
        <v>634</v>
      </c>
      <c r="D1348">
        <v>2</v>
      </c>
      <c r="E1348" t="str">
        <f>CONCATENATE(RAWC8[[#This Row],[Table Letter]],RAWC8[[#This Row],[Table '#]])</f>
        <v>FL4</v>
      </c>
      <c r="F1348">
        <f>IF(ISEVEN(ROW(RAWC8[[#This Row],[Barcodes]])),C1348,"")</f>
        <v>0</v>
      </c>
      <c r="G1348">
        <f t="shared" si="21"/>
        <v>0</v>
      </c>
      <c r="H1348" t="str">
        <f>LEFT(RAWC8[[#This Row],[Maternal Pheno Tag]],7)</f>
        <v>0</v>
      </c>
    </row>
    <row r="1349" spans="1:8" x14ac:dyDescent="0.25">
      <c r="A1349">
        <v>4</v>
      </c>
      <c r="B1349" t="s">
        <v>634</v>
      </c>
      <c r="D1349">
        <v>2</v>
      </c>
      <c r="E1349" t="str">
        <f>CONCATENATE(RAWC8[[#This Row],[Table Letter]],RAWC8[[#This Row],[Table '#]])</f>
        <v>FL4</v>
      </c>
      <c r="F1349" t="str">
        <f>IF(ISEVEN(ROW(RAWC8[[#This Row],[Barcodes]])),C1349,"")</f>
        <v/>
      </c>
      <c r="G1349" t="str">
        <f t="shared" si="21"/>
        <v/>
      </c>
      <c r="H1349" t="str">
        <f>LEFT(RAWC8[[#This Row],[Maternal Pheno Tag]],7)</f>
        <v/>
      </c>
    </row>
    <row r="1350" spans="1:8" x14ac:dyDescent="0.25">
      <c r="A1350">
        <v>4</v>
      </c>
      <c r="B1350" t="s">
        <v>634</v>
      </c>
      <c r="D1350">
        <v>3</v>
      </c>
      <c r="E1350" t="str">
        <f>CONCATENATE(RAWC8[[#This Row],[Table Letter]],RAWC8[[#This Row],[Table '#]])</f>
        <v>FL4</v>
      </c>
      <c r="F1350">
        <f>IF(ISEVEN(ROW(RAWC8[[#This Row],[Barcodes]])),C1350,"")</f>
        <v>0</v>
      </c>
      <c r="G1350">
        <f t="shared" si="21"/>
        <v>0</v>
      </c>
      <c r="H1350" t="str">
        <f>LEFT(RAWC8[[#This Row],[Maternal Pheno Tag]],7)</f>
        <v>0</v>
      </c>
    </row>
    <row r="1351" spans="1:8" x14ac:dyDescent="0.25">
      <c r="A1351">
        <v>4</v>
      </c>
      <c r="B1351" t="s">
        <v>634</v>
      </c>
      <c r="D1351">
        <v>3</v>
      </c>
      <c r="E1351" t="str">
        <f>CONCATENATE(RAWC8[[#This Row],[Table Letter]],RAWC8[[#This Row],[Table '#]])</f>
        <v>FL4</v>
      </c>
      <c r="F1351" t="str">
        <f>IF(ISEVEN(ROW(RAWC8[[#This Row],[Barcodes]])),C1351,"")</f>
        <v/>
      </c>
      <c r="G1351" t="str">
        <f t="shared" si="21"/>
        <v/>
      </c>
      <c r="H1351" t="str">
        <f>LEFT(RAWC8[[#This Row],[Maternal Pheno Tag]],7)</f>
        <v/>
      </c>
    </row>
    <row r="1352" spans="1:8" x14ac:dyDescent="0.25">
      <c r="A1352">
        <v>4</v>
      </c>
      <c r="B1352" t="s">
        <v>634</v>
      </c>
      <c r="D1352">
        <v>4</v>
      </c>
      <c r="E1352" t="str">
        <f>CONCATENATE(RAWC8[[#This Row],[Table Letter]],RAWC8[[#This Row],[Table '#]])</f>
        <v>FL4</v>
      </c>
      <c r="F1352">
        <f>IF(ISEVEN(ROW(RAWC8[[#This Row],[Barcodes]])),C1352,"")</f>
        <v>0</v>
      </c>
      <c r="G1352">
        <f t="shared" si="21"/>
        <v>0</v>
      </c>
      <c r="H1352" t="str">
        <f>LEFT(RAWC8[[#This Row],[Maternal Pheno Tag]],7)</f>
        <v>0</v>
      </c>
    </row>
    <row r="1353" spans="1:8" x14ac:dyDescent="0.25">
      <c r="A1353">
        <v>4</v>
      </c>
      <c r="B1353" t="s">
        <v>634</v>
      </c>
      <c r="D1353">
        <v>4</v>
      </c>
      <c r="E1353" t="str">
        <f>CONCATENATE(RAWC8[[#This Row],[Table Letter]],RAWC8[[#This Row],[Table '#]])</f>
        <v>FL4</v>
      </c>
      <c r="F1353" t="str">
        <f>IF(ISEVEN(ROW(RAWC8[[#This Row],[Barcodes]])),C1353,"")</f>
        <v/>
      </c>
      <c r="G1353" t="str">
        <f t="shared" si="21"/>
        <v/>
      </c>
      <c r="H1353" t="str">
        <f>LEFT(RAWC8[[#This Row],[Maternal Pheno Tag]],7)</f>
        <v/>
      </c>
    </row>
    <row r="1354" spans="1:8" x14ac:dyDescent="0.25">
      <c r="A1354">
        <v>4</v>
      </c>
      <c r="B1354" t="s">
        <v>634</v>
      </c>
      <c r="D1354">
        <v>5</v>
      </c>
      <c r="E1354" t="str">
        <f>CONCATENATE(RAWC8[[#This Row],[Table Letter]],RAWC8[[#This Row],[Table '#]])</f>
        <v>FL4</v>
      </c>
      <c r="F1354">
        <f>IF(ISEVEN(ROW(RAWC8[[#This Row],[Barcodes]])),C1354,"")</f>
        <v>0</v>
      </c>
      <c r="G1354">
        <f t="shared" si="21"/>
        <v>0</v>
      </c>
      <c r="H1354" t="str">
        <f>LEFT(RAWC8[[#This Row],[Maternal Pheno Tag]],7)</f>
        <v>0</v>
      </c>
    </row>
    <row r="1355" spans="1:8" x14ac:dyDescent="0.25">
      <c r="A1355">
        <v>4</v>
      </c>
      <c r="B1355" t="s">
        <v>634</v>
      </c>
      <c r="D1355">
        <v>5</v>
      </c>
      <c r="E1355" t="str">
        <f>CONCATENATE(RAWC8[[#This Row],[Table Letter]],RAWC8[[#This Row],[Table '#]])</f>
        <v>FL4</v>
      </c>
      <c r="F1355" t="str">
        <f>IF(ISEVEN(ROW(RAWC8[[#This Row],[Barcodes]])),C1355,"")</f>
        <v/>
      </c>
      <c r="G1355" t="str">
        <f t="shared" si="21"/>
        <v/>
      </c>
      <c r="H1355" t="str">
        <f>LEFT(RAWC8[[#This Row],[Maternal Pheno Tag]],7)</f>
        <v/>
      </c>
    </row>
    <row r="1356" spans="1:8" x14ac:dyDescent="0.25">
      <c r="A1356">
        <v>4</v>
      </c>
      <c r="B1356" t="s">
        <v>634</v>
      </c>
      <c r="D1356">
        <v>6</v>
      </c>
      <c r="E1356" t="str">
        <f>CONCATENATE(RAWC8[[#This Row],[Table Letter]],RAWC8[[#This Row],[Table '#]])</f>
        <v>FL4</v>
      </c>
      <c r="F1356">
        <f>IF(ISEVEN(ROW(RAWC8[[#This Row],[Barcodes]])),C1356,"")</f>
        <v>0</v>
      </c>
      <c r="G1356">
        <f t="shared" si="21"/>
        <v>0</v>
      </c>
      <c r="H1356" t="str">
        <f>LEFT(RAWC8[[#This Row],[Maternal Pheno Tag]],7)</f>
        <v>0</v>
      </c>
    </row>
    <row r="1357" spans="1:8" x14ac:dyDescent="0.25">
      <c r="A1357">
        <v>4</v>
      </c>
      <c r="B1357" t="s">
        <v>634</v>
      </c>
      <c r="D1357">
        <v>6</v>
      </c>
      <c r="E1357" t="str">
        <f>CONCATENATE(RAWC8[[#This Row],[Table Letter]],RAWC8[[#This Row],[Table '#]])</f>
        <v>FL4</v>
      </c>
      <c r="F1357" t="str">
        <f>IF(ISEVEN(ROW(RAWC8[[#This Row],[Barcodes]])),C1357,"")</f>
        <v/>
      </c>
      <c r="G1357" t="str">
        <f t="shared" si="21"/>
        <v/>
      </c>
      <c r="H1357" t="str">
        <f>LEFT(RAWC8[[#This Row],[Maternal Pheno Tag]],7)</f>
        <v/>
      </c>
    </row>
    <row r="1358" spans="1:8" x14ac:dyDescent="0.25">
      <c r="A1358">
        <v>4</v>
      </c>
      <c r="B1358" t="s">
        <v>634</v>
      </c>
      <c r="D1358">
        <v>7</v>
      </c>
      <c r="E1358" t="str">
        <f>CONCATENATE(RAWC8[[#This Row],[Table Letter]],RAWC8[[#This Row],[Table '#]])</f>
        <v>FL4</v>
      </c>
      <c r="F1358">
        <f>IF(ISEVEN(ROW(RAWC8[[#This Row],[Barcodes]])),C1358,"")</f>
        <v>0</v>
      </c>
      <c r="G1358">
        <f t="shared" si="21"/>
        <v>0</v>
      </c>
      <c r="H1358" t="str">
        <f>LEFT(RAWC8[[#This Row],[Maternal Pheno Tag]],7)</f>
        <v>0</v>
      </c>
    </row>
    <row r="1359" spans="1:8" x14ac:dyDescent="0.25">
      <c r="A1359">
        <v>4</v>
      </c>
      <c r="B1359" t="s">
        <v>634</v>
      </c>
      <c r="D1359">
        <v>7</v>
      </c>
      <c r="E1359" t="str">
        <f>CONCATENATE(RAWC8[[#This Row],[Table Letter]],RAWC8[[#This Row],[Table '#]])</f>
        <v>FL4</v>
      </c>
      <c r="F1359" t="str">
        <f>IF(ISEVEN(ROW(RAWC8[[#This Row],[Barcodes]])),C1359,"")</f>
        <v/>
      </c>
      <c r="G1359" t="str">
        <f t="shared" si="21"/>
        <v/>
      </c>
      <c r="H1359" t="str">
        <f>LEFT(RAWC8[[#This Row],[Maternal Pheno Tag]],7)</f>
        <v/>
      </c>
    </row>
    <row r="1360" spans="1:8" x14ac:dyDescent="0.25">
      <c r="A1360">
        <v>4</v>
      </c>
      <c r="B1360" t="s">
        <v>634</v>
      </c>
      <c r="D1360">
        <v>8</v>
      </c>
      <c r="E1360" t="str">
        <f>CONCATENATE(RAWC8[[#This Row],[Table Letter]],RAWC8[[#This Row],[Table '#]])</f>
        <v>FL4</v>
      </c>
      <c r="F1360">
        <f>IF(ISEVEN(ROW(RAWC8[[#This Row],[Barcodes]])),C1360,"")</f>
        <v>0</v>
      </c>
      <c r="G1360">
        <f t="shared" si="21"/>
        <v>0</v>
      </c>
      <c r="H1360" t="str">
        <f>LEFT(RAWC8[[#This Row],[Maternal Pheno Tag]],7)</f>
        <v>0</v>
      </c>
    </row>
    <row r="1361" spans="1:8" x14ac:dyDescent="0.25">
      <c r="A1361">
        <v>4</v>
      </c>
      <c r="B1361" t="s">
        <v>634</v>
      </c>
      <c r="D1361">
        <v>8</v>
      </c>
      <c r="E1361" t="str">
        <f>CONCATENATE(RAWC8[[#This Row],[Table Letter]],RAWC8[[#This Row],[Table '#]])</f>
        <v>FL4</v>
      </c>
      <c r="F1361" t="str">
        <f>IF(ISEVEN(ROW(RAWC8[[#This Row],[Barcodes]])),C1361,"")</f>
        <v/>
      </c>
      <c r="G1361" t="str">
        <f t="shared" si="21"/>
        <v/>
      </c>
      <c r="H1361" t="str">
        <f>LEFT(RAWC8[[#This Row],[Maternal Pheno Tag]],7)</f>
        <v/>
      </c>
    </row>
    <row r="1362" spans="1:8" x14ac:dyDescent="0.25">
      <c r="A1362">
        <v>4</v>
      </c>
      <c r="B1362" t="s">
        <v>634</v>
      </c>
      <c r="D1362">
        <v>9</v>
      </c>
      <c r="E1362" t="str">
        <f>CONCATENATE(RAWC8[[#This Row],[Table Letter]],RAWC8[[#This Row],[Table '#]])</f>
        <v>FL4</v>
      </c>
      <c r="F1362">
        <f>IF(ISEVEN(ROW(RAWC8[[#This Row],[Barcodes]])),C1362,"")</f>
        <v>0</v>
      </c>
      <c r="G1362">
        <f t="shared" si="21"/>
        <v>0</v>
      </c>
      <c r="H1362" t="str">
        <f>LEFT(RAWC8[[#This Row],[Maternal Pheno Tag]],7)</f>
        <v>0</v>
      </c>
    </row>
    <row r="1363" spans="1:8" x14ac:dyDescent="0.25">
      <c r="A1363">
        <v>4</v>
      </c>
      <c r="B1363" t="s">
        <v>634</v>
      </c>
      <c r="D1363">
        <v>9</v>
      </c>
      <c r="E1363" t="str">
        <f>CONCATENATE(RAWC8[[#This Row],[Table Letter]],RAWC8[[#This Row],[Table '#]])</f>
        <v>FL4</v>
      </c>
      <c r="F1363" t="str">
        <f>IF(ISEVEN(ROW(RAWC8[[#This Row],[Barcodes]])),C1363,"")</f>
        <v/>
      </c>
      <c r="G1363" t="str">
        <f t="shared" si="21"/>
        <v/>
      </c>
      <c r="H1363" t="str">
        <f>LEFT(RAWC8[[#This Row],[Maternal Pheno Tag]],7)</f>
        <v/>
      </c>
    </row>
    <row r="1364" spans="1:8" x14ac:dyDescent="0.25">
      <c r="A1364">
        <v>4</v>
      </c>
      <c r="B1364" t="s">
        <v>634</v>
      </c>
      <c r="D1364">
        <v>10</v>
      </c>
      <c r="E1364" t="str">
        <f>CONCATENATE(RAWC8[[#This Row],[Table Letter]],RAWC8[[#This Row],[Table '#]])</f>
        <v>FL4</v>
      </c>
      <c r="F1364">
        <f>IF(ISEVEN(ROW(RAWC8[[#This Row],[Barcodes]])),C1364,"")</f>
        <v>0</v>
      </c>
      <c r="G1364">
        <f t="shared" si="21"/>
        <v>0</v>
      </c>
      <c r="H1364" t="str">
        <f>LEFT(RAWC8[[#This Row],[Maternal Pheno Tag]],7)</f>
        <v>0</v>
      </c>
    </row>
    <row r="1365" spans="1:8" x14ac:dyDescent="0.25">
      <c r="A1365">
        <v>4</v>
      </c>
      <c r="B1365" t="s">
        <v>634</v>
      </c>
      <c r="D1365">
        <v>10</v>
      </c>
      <c r="E1365" t="str">
        <f>CONCATENATE(RAWC8[[#This Row],[Table Letter]],RAWC8[[#This Row],[Table '#]])</f>
        <v>FL4</v>
      </c>
      <c r="F1365" t="str">
        <f>IF(ISEVEN(ROW(RAWC8[[#This Row],[Barcodes]])),C1365,"")</f>
        <v/>
      </c>
      <c r="G1365" t="str">
        <f t="shared" si="21"/>
        <v/>
      </c>
      <c r="H1365" t="str">
        <f>LEFT(RAWC8[[#This Row],[Maternal Pheno Tag]],7)</f>
        <v/>
      </c>
    </row>
    <row r="1366" spans="1:8" x14ac:dyDescent="0.25">
      <c r="A1366">
        <v>4</v>
      </c>
      <c r="B1366" t="s">
        <v>634</v>
      </c>
      <c r="D1366">
        <v>11</v>
      </c>
      <c r="E1366" t="str">
        <f>CONCATENATE(RAWC8[[#This Row],[Table Letter]],RAWC8[[#This Row],[Table '#]])</f>
        <v>FL4</v>
      </c>
      <c r="F1366">
        <f>IF(ISEVEN(ROW(RAWC8[[#This Row],[Barcodes]])),C1366,"")</f>
        <v>0</v>
      </c>
      <c r="G1366">
        <f t="shared" si="21"/>
        <v>0</v>
      </c>
      <c r="H1366" t="str">
        <f>LEFT(RAWC8[[#This Row],[Maternal Pheno Tag]],7)</f>
        <v>0</v>
      </c>
    </row>
    <row r="1367" spans="1:8" x14ac:dyDescent="0.25">
      <c r="A1367">
        <v>4</v>
      </c>
      <c r="B1367" t="s">
        <v>634</v>
      </c>
      <c r="D1367">
        <v>11</v>
      </c>
      <c r="E1367" t="str">
        <f>CONCATENATE(RAWC8[[#This Row],[Table Letter]],RAWC8[[#This Row],[Table '#]])</f>
        <v>FL4</v>
      </c>
      <c r="F1367" t="str">
        <f>IF(ISEVEN(ROW(RAWC8[[#This Row],[Barcodes]])),C1367,"")</f>
        <v/>
      </c>
      <c r="G1367" t="str">
        <f t="shared" si="21"/>
        <v/>
      </c>
      <c r="H1367" t="str">
        <f>LEFT(RAWC8[[#This Row],[Maternal Pheno Tag]],7)</f>
        <v/>
      </c>
    </row>
    <row r="1368" spans="1:8" x14ac:dyDescent="0.25">
      <c r="A1368">
        <v>4</v>
      </c>
      <c r="B1368" t="s">
        <v>634</v>
      </c>
      <c r="D1368">
        <v>12</v>
      </c>
      <c r="E1368" t="str">
        <f>CONCATENATE(RAWC8[[#This Row],[Table Letter]],RAWC8[[#This Row],[Table '#]])</f>
        <v>FL4</v>
      </c>
      <c r="F1368">
        <f>IF(ISEVEN(ROW(RAWC8[[#This Row],[Barcodes]])),C1368,"")</f>
        <v>0</v>
      </c>
      <c r="G1368">
        <f t="shared" si="21"/>
        <v>0</v>
      </c>
      <c r="H1368" t="str">
        <f>LEFT(RAWC8[[#This Row],[Maternal Pheno Tag]],7)</f>
        <v>0</v>
      </c>
    </row>
    <row r="1369" spans="1:8" x14ac:dyDescent="0.25">
      <c r="A1369">
        <v>4</v>
      </c>
      <c r="B1369" t="s">
        <v>634</v>
      </c>
      <c r="D1369">
        <v>12</v>
      </c>
      <c r="E1369" t="str">
        <f>CONCATENATE(RAWC8[[#This Row],[Table Letter]],RAWC8[[#This Row],[Table '#]])</f>
        <v>FL4</v>
      </c>
      <c r="F1369" t="str">
        <f>IF(ISEVEN(ROW(RAWC8[[#This Row],[Barcodes]])),C1369,"")</f>
        <v/>
      </c>
      <c r="G1369" t="str">
        <f t="shared" si="21"/>
        <v/>
      </c>
      <c r="H1369" t="str">
        <f>LEFT(RAWC8[[#This Row],[Maternal Pheno Tag]],7)</f>
        <v/>
      </c>
    </row>
    <row r="1370" spans="1:8" x14ac:dyDescent="0.25">
      <c r="A1370">
        <v>4</v>
      </c>
      <c r="B1370" t="s">
        <v>634</v>
      </c>
      <c r="D1370">
        <v>13</v>
      </c>
      <c r="E1370" t="str">
        <f>CONCATENATE(RAWC8[[#This Row],[Table Letter]],RAWC8[[#This Row],[Table '#]])</f>
        <v>FL4</v>
      </c>
      <c r="F1370">
        <f>IF(ISEVEN(ROW(RAWC8[[#This Row],[Barcodes]])),C1370,"")</f>
        <v>0</v>
      </c>
      <c r="G1370">
        <f t="shared" si="21"/>
        <v>0</v>
      </c>
      <c r="H1370" t="str">
        <f>LEFT(RAWC8[[#This Row],[Maternal Pheno Tag]],7)</f>
        <v>0</v>
      </c>
    </row>
    <row r="1371" spans="1:8" x14ac:dyDescent="0.25">
      <c r="A1371">
        <v>4</v>
      </c>
      <c r="B1371" t="s">
        <v>634</v>
      </c>
      <c r="D1371">
        <v>13</v>
      </c>
      <c r="E1371" t="str">
        <f>CONCATENATE(RAWC8[[#This Row],[Table Letter]],RAWC8[[#This Row],[Table '#]])</f>
        <v>FL4</v>
      </c>
      <c r="F1371" t="str">
        <f>IF(ISEVEN(ROW(RAWC8[[#This Row],[Barcodes]])),C1371,"")</f>
        <v/>
      </c>
      <c r="G1371" t="str">
        <f t="shared" si="21"/>
        <v/>
      </c>
      <c r="H1371" t="str">
        <f>LEFT(RAWC8[[#This Row],[Maternal Pheno Tag]],7)</f>
        <v/>
      </c>
    </row>
    <row r="1372" spans="1:8" x14ac:dyDescent="0.25">
      <c r="A1372">
        <v>4</v>
      </c>
      <c r="B1372" t="s">
        <v>634</v>
      </c>
      <c r="D1372">
        <v>14</v>
      </c>
      <c r="E1372" t="str">
        <f>CONCATENATE(RAWC8[[#This Row],[Table Letter]],RAWC8[[#This Row],[Table '#]])</f>
        <v>FL4</v>
      </c>
      <c r="F1372">
        <f>IF(ISEVEN(ROW(RAWC8[[#This Row],[Barcodes]])),C1372,"")</f>
        <v>0</v>
      </c>
      <c r="G1372">
        <f t="shared" si="21"/>
        <v>0</v>
      </c>
      <c r="H1372" t="str">
        <f>LEFT(RAWC8[[#This Row],[Maternal Pheno Tag]],7)</f>
        <v>0</v>
      </c>
    </row>
    <row r="1373" spans="1:8" x14ac:dyDescent="0.25">
      <c r="A1373">
        <v>4</v>
      </c>
      <c r="B1373" t="s">
        <v>634</v>
      </c>
      <c r="D1373">
        <v>14</v>
      </c>
      <c r="E1373" t="str">
        <f>CONCATENATE(RAWC8[[#This Row],[Table Letter]],RAWC8[[#This Row],[Table '#]])</f>
        <v>FL4</v>
      </c>
      <c r="F1373" t="str">
        <f>IF(ISEVEN(ROW(RAWC8[[#This Row],[Barcodes]])),C1373,"")</f>
        <v/>
      </c>
      <c r="G1373" t="str">
        <f t="shared" si="21"/>
        <v/>
      </c>
      <c r="H1373" t="str">
        <f>LEFT(RAWC8[[#This Row],[Maternal Pheno Tag]],7)</f>
        <v/>
      </c>
    </row>
    <row r="1374" spans="1:8" x14ac:dyDescent="0.25">
      <c r="A1374">
        <v>4</v>
      </c>
      <c r="B1374" t="s">
        <v>634</v>
      </c>
      <c r="D1374">
        <v>15</v>
      </c>
      <c r="E1374" t="str">
        <f>CONCATENATE(RAWC8[[#This Row],[Table Letter]],RAWC8[[#This Row],[Table '#]])</f>
        <v>FL4</v>
      </c>
      <c r="F1374">
        <f>IF(ISEVEN(ROW(RAWC8[[#This Row],[Barcodes]])),C1374,"")</f>
        <v>0</v>
      </c>
      <c r="G1374">
        <f t="shared" si="21"/>
        <v>0</v>
      </c>
      <c r="H1374" t="str">
        <f>LEFT(RAWC8[[#This Row],[Maternal Pheno Tag]],7)</f>
        <v>0</v>
      </c>
    </row>
    <row r="1375" spans="1:8" x14ac:dyDescent="0.25">
      <c r="A1375">
        <v>4</v>
      </c>
      <c r="B1375" t="s">
        <v>634</v>
      </c>
      <c r="D1375">
        <v>15</v>
      </c>
      <c r="E1375" t="str">
        <f>CONCATENATE(RAWC8[[#This Row],[Table Letter]],RAWC8[[#This Row],[Table '#]])</f>
        <v>FL4</v>
      </c>
      <c r="F1375" t="str">
        <f>IF(ISEVEN(ROW(RAWC8[[#This Row],[Barcodes]])),C1375,"")</f>
        <v/>
      </c>
      <c r="G1375" t="str">
        <f t="shared" si="21"/>
        <v/>
      </c>
      <c r="H1375" t="str">
        <f>LEFT(RAWC8[[#This Row],[Maternal Pheno Tag]],7)</f>
        <v/>
      </c>
    </row>
    <row r="1376" spans="1:8" x14ac:dyDescent="0.25">
      <c r="A1376">
        <v>4</v>
      </c>
      <c r="B1376" t="s">
        <v>634</v>
      </c>
      <c r="D1376">
        <v>16</v>
      </c>
      <c r="E1376" t="str">
        <f>CONCATENATE(RAWC8[[#This Row],[Table Letter]],RAWC8[[#This Row],[Table '#]])</f>
        <v>FL4</v>
      </c>
      <c r="F1376">
        <f>IF(ISEVEN(ROW(RAWC8[[#This Row],[Barcodes]])),C1376,"")</f>
        <v>0</v>
      </c>
      <c r="G1376">
        <f t="shared" si="21"/>
        <v>0</v>
      </c>
      <c r="H1376" t="str">
        <f>LEFT(RAWC8[[#This Row],[Maternal Pheno Tag]],7)</f>
        <v>0</v>
      </c>
    </row>
    <row r="1377" spans="1:8" x14ac:dyDescent="0.25">
      <c r="A1377">
        <v>4</v>
      </c>
      <c r="B1377" t="s">
        <v>634</v>
      </c>
      <c r="D1377">
        <v>16</v>
      </c>
      <c r="E1377" t="str">
        <f>CONCATENATE(RAWC8[[#This Row],[Table Letter]],RAWC8[[#This Row],[Table '#]])</f>
        <v>FL4</v>
      </c>
      <c r="F1377" t="str">
        <f>IF(ISEVEN(ROW(RAWC8[[#This Row],[Barcodes]])),C1377,"")</f>
        <v/>
      </c>
      <c r="G1377" t="str">
        <f t="shared" si="21"/>
        <v/>
      </c>
      <c r="H1377" t="str">
        <f>LEFT(RAWC8[[#This Row],[Maternal Pheno Tag]],7)</f>
        <v/>
      </c>
    </row>
    <row r="1378" spans="1:8" x14ac:dyDescent="0.25">
      <c r="A1378">
        <v>4</v>
      </c>
      <c r="B1378" t="s">
        <v>634</v>
      </c>
      <c r="D1378">
        <v>17</v>
      </c>
      <c r="E1378" t="str">
        <f>CONCATENATE(RAWC8[[#This Row],[Table Letter]],RAWC8[[#This Row],[Table '#]])</f>
        <v>FL4</v>
      </c>
      <c r="F1378">
        <f>IF(ISEVEN(ROW(RAWC8[[#This Row],[Barcodes]])),C1378,"")</f>
        <v>0</v>
      </c>
      <c r="G1378">
        <f t="shared" si="21"/>
        <v>0</v>
      </c>
      <c r="H1378" t="str">
        <f>LEFT(RAWC8[[#This Row],[Maternal Pheno Tag]],7)</f>
        <v>0</v>
      </c>
    </row>
    <row r="1379" spans="1:8" x14ac:dyDescent="0.25">
      <c r="A1379">
        <v>4</v>
      </c>
      <c r="B1379" t="s">
        <v>634</v>
      </c>
      <c r="D1379">
        <v>17</v>
      </c>
      <c r="E1379" t="str">
        <f>CONCATENATE(RAWC8[[#This Row],[Table Letter]],RAWC8[[#This Row],[Table '#]])</f>
        <v>FL4</v>
      </c>
      <c r="F1379" t="str">
        <f>IF(ISEVEN(ROW(RAWC8[[#This Row],[Barcodes]])),C1379,"")</f>
        <v/>
      </c>
      <c r="G1379" t="str">
        <f t="shared" si="21"/>
        <v/>
      </c>
      <c r="H1379" t="str">
        <f>LEFT(RAWC8[[#This Row],[Maternal Pheno Tag]],7)</f>
        <v/>
      </c>
    </row>
    <row r="1380" spans="1:8" x14ac:dyDescent="0.25">
      <c r="A1380">
        <v>4</v>
      </c>
      <c r="B1380" t="s">
        <v>634</v>
      </c>
      <c r="D1380">
        <v>18</v>
      </c>
      <c r="E1380" t="str">
        <f>CONCATENATE(RAWC8[[#This Row],[Table Letter]],RAWC8[[#This Row],[Table '#]])</f>
        <v>FL4</v>
      </c>
      <c r="F1380">
        <f>IF(ISEVEN(ROW(RAWC8[[#This Row],[Barcodes]])),C1380,"")</f>
        <v>0</v>
      </c>
      <c r="G1380">
        <f t="shared" si="21"/>
        <v>0</v>
      </c>
      <c r="H1380" t="str">
        <f>LEFT(RAWC8[[#This Row],[Maternal Pheno Tag]],7)</f>
        <v>0</v>
      </c>
    </row>
    <row r="1381" spans="1:8" x14ac:dyDescent="0.25">
      <c r="A1381">
        <v>4</v>
      </c>
      <c r="B1381" t="s">
        <v>634</v>
      </c>
      <c r="D1381">
        <v>18</v>
      </c>
      <c r="E1381" t="str">
        <f>CONCATENATE(RAWC8[[#This Row],[Table Letter]],RAWC8[[#This Row],[Table '#]])</f>
        <v>FL4</v>
      </c>
      <c r="F1381" t="str">
        <f>IF(ISEVEN(ROW(RAWC8[[#This Row],[Barcodes]])),C1381,"")</f>
        <v/>
      </c>
      <c r="G1381" t="str">
        <f t="shared" si="21"/>
        <v/>
      </c>
      <c r="H1381" t="str">
        <f>LEFT(RAWC8[[#This Row],[Maternal Pheno Tag]],7)</f>
        <v/>
      </c>
    </row>
    <row r="1382" spans="1:8" x14ac:dyDescent="0.25">
      <c r="A1382">
        <v>4</v>
      </c>
      <c r="B1382" t="s">
        <v>634</v>
      </c>
      <c r="D1382">
        <v>19</v>
      </c>
      <c r="E1382" t="str">
        <f>CONCATENATE(RAWC8[[#This Row],[Table Letter]],RAWC8[[#This Row],[Table '#]])</f>
        <v>FL4</v>
      </c>
      <c r="F1382">
        <f>IF(ISEVEN(ROW(RAWC8[[#This Row],[Barcodes]])),C1382,"")</f>
        <v>0</v>
      </c>
      <c r="G1382">
        <f t="shared" si="21"/>
        <v>0</v>
      </c>
      <c r="H1382" t="str">
        <f>LEFT(RAWC8[[#This Row],[Maternal Pheno Tag]],7)</f>
        <v>0</v>
      </c>
    </row>
    <row r="1383" spans="1:8" x14ac:dyDescent="0.25">
      <c r="A1383">
        <v>4</v>
      </c>
      <c r="B1383" t="s">
        <v>634</v>
      </c>
      <c r="D1383">
        <v>19</v>
      </c>
      <c r="E1383" t="str">
        <f>CONCATENATE(RAWC8[[#This Row],[Table Letter]],RAWC8[[#This Row],[Table '#]])</f>
        <v>FL4</v>
      </c>
      <c r="F1383" t="str">
        <f>IF(ISEVEN(ROW(RAWC8[[#This Row],[Barcodes]])),C1383,"")</f>
        <v/>
      </c>
      <c r="G1383" t="str">
        <f t="shared" si="21"/>
        <v/>
      </c>
      <c r="H1383" t="str">
        <f>LEFT(RAWC8[[#This Row],[Maternal Pheno Tag]],7)</f>
        <v/>
      </c>
    </row>
    <row r="1384" spans="1:8" x14ac:dyDescent="0.25">
      <c r="A1384">
        <v>4</v>
      </c>
      <c r="B1384" t="s">
        <v>634</v>
      </c>
      <c r="D1384">
        <v>20</v>
      </c>
      <c r="E1384" t="str">
        <f>CONCATENATE(RAWC8[[#This Row],[Table Letter]],RAWC8[[#This Row],[Table '#]])</f>
        <v>FL4</v>
      </c>
      <c r="F1384">
        <f>IF(ISEVEN(ROW(RAWC8[[#This Row],[Barcodes]])),C1384,"")</f>
        <v>0</v>
      </c>
      <c r="G1384">
        <f t="shared" si="21"/>
        <v>0</v>
      </c>
      <c r="H1384" t="str">
        <f>LEFT(RAWC8[[#This Row],[Maternal Pheno Tag]],7)</f>
        <v>0</v>
      </c>
    </row>
    <row r="1385" spans="1:8" x14ac:dyDescent="0.25">
      <c r="A1385">
        <v>4</v>
      </c>
      <c r="B1385" t="s">
        <v>634</v>
      </c>
      <c r="D1385">
        <v>20</v>
      </c>
      <c r="E1385" t="str">
        <f>CONCATENATE(RAWC8[[#This Row],[Table Letter]],RAWC8[[#This Row],[Table '#]])</f>
        <v>FL4</v>
      </c>
      <c r="F1385" t="str">
        <f>IF(ISEVEN(ROW(RAWC8[[#This Row],[Barcodes]])),C1385,"")</f>
        <v/>
      </c>
      <c r="G1385" t="str">
        <f t="shared" si="21"/>
        <v/>
      </c>
      <c r="H1385" t="str">
        <f>LEFT(RAWC8[[#This Row],[Maternal Pheno Tag]],7)</f>
        <v/>
      </c>
    </row>
    <row r="1386" spans="1:8" x14ac:dyDescent="0.25">
      <c r="A1386">
        <v>4</v>
      </c>
      <c r="B1386" t="s">
        <v>634</v>
      </c>
      <c r="D1386">
        <v>21</v>
      </c>
      <c r="E1386" t="str">
        <f>CONCATENATE(RAWC8[[#This Row],[Table Letter]],RAWC8[[#This Row],[Table '#]])</f>
        <v>FL4</v>
      </c>
      <c r="F1386">
        <f>IF(ISEVEN(ROW(RAWC8[[#This Row],[Barcodes]])),C1386,"")</f>
        <v>0</v>
      </c>
      <c r="G1386">
        <f t="shared" si="21"/>
        <v>0</v>
      </c>
      <c r="H1386" t="str">
        <f>LEFT(RAWC8[[#This Row],[Maternal Pheno Tag]],7)</f>
        <v>0</v>
      </c>
    </row>
    <row r="1387" spans="1:8" x14ac:dyDescent="0.25">
      <c r="A1387">
        <v>4</v>
      </c>
      <c r="B1387" t="s">
        <v>634</v>
      </c>
      <c r="D1387">
        <v>21</v>
      </c>
      <c r="E1387" t="str">
        <f>CONCATENATE(RAWC8[[#This Row],[Table Letter]],RAWC8[[#This Row],[Table '#]])</f>
        <v>FL4</v>
      </c>
      <c r="F1387" t="str">
        <f>IF(ISEVEN(ROW(RAWC8[[#This Row],[Barcodes]])),C1387,"")</f>
        <v/>
      </c>
      <c r="G1387" t="str">
        <f t="shared" si="21"/>
        <v/>
      </c>
      <c r="H1387" t="str">
        <f>LEFT(RAWC8[[#This Row],[Maternal Pheno Tag]],7)</f>
        <v/>
      </c>
    </row>
    <row r="1388" spans="1:8" x14ac:dyDescent="0.25">
      <c r="A1388">
        <v>4</v>
      </c>
      <c r="B1388" t="s">
        <v>634</v>
      </c>
      <c r="D1388">
        <v>22</v>
      </c>
      <c r="E1388" t="str">
        <f>CONCATENATE(RAWC8[[#This Row],[Table Letter]],RAWC8[[#This Row],[Table '#]])</f>
        <v>FL4</v>
      </c>
      <c r="F1388">
        <f>IF(ISEVEN(ROW(RAWC8[[#This Row],[Barcodes]])),C1388,"")</f>
        <v>0</v>
      </c>
      <c r="G1388">
        <f t="shared" si="21"/>
        <v>0</v>
      </c>
      <c r="H1388" t="str">
        <f>LEFT(RAWC8[[#This Row],[Maternal Pheno Tag]],7)</f>
        <v>0</v>
      </c>
    </row>
    <row r="1389" spans="1:8" x14ac:dyDescent="0.25">
      <c r="A1389">
        <v>4</v>
      </c>
      <c r="B1389" t="s">
        <v>634</v>
      </c>
      <c r="D1389">
        <v>22</v>
      </c>
      <c r="E1389" t="str">
        <f>CONCATENATE(RAWC8[[#This Row],[Table Letter]],RAWC8[[#This Row],[Table '#]])</f>
        <v>FL4</v>
      </c>
      <c r="F1389" t="str">
        <f>IF(ISEVEN(ROW(RAWC8[[#This Row],[Barcodes]])),C1389,"")</f>
        <v/>
      </c>
      <c r="G1389" t="str">
        <f t="shared" si="21"/>
        <v/>
      </c>
      <c r="H1389" t="str">
        <f>LEFT(RAWC8[[#This Row],[Maternal Pheno Tag]],7)</f>
        <v/>
      </c>
    </row>
    <row r="1390" spans="1:8" x14ac:dyDescent="0.25">
      <c r="A1390">
        <v>4</v>
      </c>
      <c r="B1390" t="s">
        <v>634</v>
      </c>
      <c r="D1390">
        <v>23</v>
      </c>
      <c r="E1390" t="str">
        <f>CONCATENATE(RAWC8[[#This Row],[Table Letter]],RAWC8[[#This Row],[Table '#]])</f>
        <v>FL4</v>
      </c>
      <c r="F1390">
        <f>IF(ISEVEN(ROW(RAWC8[[#This Row],[Barcodes]])),C1390,"")</f>
        <v>0</v>
      </c>
      <c r="G1390">
        <f t="shared" si="21"/>
        <v>0</v>
      </c>
      <c r="H1390" t="str">
        <f>LEFT(RAWC8[[#This Row],[Maternal Pheno Tag]],7)</f>
        <v>0</v>
      </c>
    </row>
    <row r="1391" spans="1:8" x14ac:dyDescent="0.25">
      <c r="A1391">
        <v>4</v>
      </c>
      <c r="B1391" t="s">
        <v>634</v>
      </c>
      <c r="D1391">
        <v>23</v>
      </c>
      <c r="E1391" t="str">
        <f>CONCATENATE(RAWC8[[#This Row],[Table Letter]],RAWC8[[#This Row],[Table '#]])</f>
        <v>FL4</v>
      </c>
      <c r="F1391" t="str">
        <f>IF(ISEVEN(ROW(RAWC8[[#This Row],[Barcodes]])),C1391,"")</f>
        <v/>
      </c>
      <c r="G1391" t="str">
        <f t="shared" si="21"/>
        <v/>
      </c>
      <c r="H1391" t="str">
        <f>LEFT(RAWC8[[#This Row],[Maternal Pheno Tag]],7)</f>
        <v/>
      </c>
    </row>
    <row r="1392" spans="1:8" x14ac:dyDescent="0.25">
      <c r="A1392">
        <v>4</v>
      </c>
      <c r="B1392" t="s">
        <v>634</v>
      </c>
      <c r="D1392">
        <v>24</v>
      </c>
      <c r="E1392" t="str">
        <f>CONCATENATE(RAWC8[[#This Row],[Table Letter]],RAWC8[[#This Row],[Table '#]])</f>
        <v>FL4</v>
      </c>
      <c r="F1392">
        <f>IF(ISEVEN(ROW(RAWC8[[#This Row],[Barcodes]])),C1392,"")</f>
        <v>0</v>
      </c>
      <c r="G1392">
        <f t="shared" si="21"/>
        <v>0</v>
      </c>
      <c r="H1392" t="str">
        <f>LEFT(RAWC8[[#This Row],[Maternal Pheno Tag]],7)</f>
        <v>0</v>
      </c>
    </row>
    <row r="1393" spans="1:8" x14ac:dyDescent="0.25">
      <c r="A1393">
        <v>4</v>
      </c>
      <c r="B1393" t="s">
        <v>634</v>
      </c>
      <c r="D1393">
        <v>24</v>
      </c>
      <c r="E1393" t="str">
        <f>CONCATENATE(RAWC8[[#This Row],[Table Letter]],RAWC8[[#This Row],[Table '#]])</f>
        <v>FL4</v>
      </c>
      <c r="F1393" t="str">
        <f>IF(ISEVEN(ROW(RAWC8[[#This Row],[Barcodes]])),C1393,"")</f>
        <v/>
      </c>
      <c r="G1393" t="str">
        <f t="shared" si="21"/>
        <v/>
      </c>
      <c r="H1393" t="str">
        <f>LEFT(RAWC8[[#This Row],[Maternal Pheno Tag]],7)</f>
        <v/>
      </c>
    </row>
    <row r="1394" spans="1:8" x14ac:dyDescent="0.25">
      <c r="A1394">
        <v>5</v>
      </c>
      <c r="B1394" t="s">
        <v>634</v>
      </c>
      <c r="D1394">
        <v>1</v>
      </c>
      <c r="E1394" t="str">
        <f>CONCATENATE(RAWC8[[#This Row],[Table Letter]],RAWC8[[#This Row],[Table '#]])</f>
        <v>FL5</v>
      </c>
      <c r="F1394">
        <f>IF(ISEVEN(ROW(RAWC8[[#This Row],[Barcodes]])),C1394,"")</f>
        <v>0</v>
      </c>
      <c r="G1394">
        <f t="shared" si="21"/>
        <v>0</v>
      </c>
      <c r="H1394" t="str">
        <f>LEFT(RAWC8[[#This Row],[Maternal Pheno Tag]],7)</f>
        <v>0</v>
      </c>
    </row>
    <row r="1395" spans="1:8" x14ac:dyDescent="0.25">
      <c r="A1395">
        <v>5</v>
      </c>
      <c r="B1395" t="s">
        <v>634</v>
      </c>
      <c r="D1395">
        <v>1</v>
      </c>
      <c r="E1395" t="str">
        <f>CONCATENATE(RAWC8[[#This Row],[Table Letter]],RAWC8[[#This Row],[Table '#]])</f>
        <v>FL5</v>
      </c>
      <c r="F1395" t="str">
        <f>IF(ISEVEN(ROW(RAWC8[[#This Row],[Barcodes]])),C1395,"")</f>
        <v/>
      </c>
      <c r="G1395" t="str">
        <f t="shared" si="21"/>
        <v/>
      </c>
      <c r="H1395" t="str">
        <f>LEFT(RAWC8[[#This Row],[Maternal Pheno Tag]],7)</f>
        <v/>
      </c>
    </row>
    <row r="1396" spans="1:8" x14ac:dyDescent="0.25">
      <c r="A1396">
        <v>5</v>
      </c>
      <c r="B1396" t="s">
        <v>634</v>
      </c>
      <c r="D1396">
        <v>2</v>
      </c>
      <c r="E1396" t="str">
        <f>CONCATENATE(RAWC8[[#This Row],[Table Letter]],RAWC8[[#This Row],[Table '#]])</f>
        <v>FL5</v>
      </c>
      <c r="F1396">
        <f>IF(ISEVEN(ROW(RAWC8[[#This Row],[Barcodes]])),C1396,"")</f>
        <v>0</v>
      </c>
      <c r="G1396">
        <f t="shared" si="21"/>
        <v>0</v>
      </c>
      <c r="H1396" t="str">
        <f>LEFT(RAWC8[[#This Row],[Maternal Pheno Tag]],7)</f>
        <v>0</v>
      </c>
    </row>
    <row r="1397" spans="1:8" x14ac:dyDescent="0.25">
      <c r="A1397">
        <v>5</v>
      </c>
      <c r="B1397" t="s">
        <v>634</v>
      </c>
      <c r="D1397">
        <v>2</v>
      </c>
      <c r="E1397" t="str">
        <f>CONCATENATE(RAWC8[[#This Row],[Table Letter]],RAWC8[[#This Row],[Table '#]])</f>
        <v>FL5</v>
      </c>
      <c r="F1397" t="str">
        <f>IF(ISEVEN(ROW(RAWC8[[#This Row],[Barcodes]])),C1397,"")</f>
        <v/>
      </c>
      <c r="G1397" t="str">
        <f t="shared" si="21"/>
        <v/>
      </c>
      <c r="H1397" t="str">
        <f>LEFT(RAWC8[[#This Row],[Maternal Pheno Tag]],7)</f>
        <v/>
      </c>
    </row>
    <row r="1398" spans="1:8" x14ac:dyDescent="0.25">
      <c r="A1398">
        <v>5</v>
      </c>
      <c r="B1398" t="s">
        <v>634</v>
      </c>
      <c r="D1398">
        <v>3</v>
      </c>
      <c r="E1398" t="str">
        <f>CONCATENATE(RAWC8[[#This Row],[Table Letter]],RAWC8[[#This Row],[Table '#]])</f>
        <v>FL5</v>
      </c>
      <c r="F1398">
        <f>IF(ISEVEN(ROW(RAWC8[[#This Row],[Barcodes]])),C1398,"")</f>
        <v>0</v>
      </c>
      <c r="G1398">
        <f t="shared" si="21"/>
        <v>0</v>
      </c>
      <c r="H1398" t="str">
        <f>LEFT(RAWC8[[#This Row],[Maternal Pheno Tag]],7)</f>
        <v>0</v>
      </c>
    </row>
    <row r="1399" spans="1:8" x14ac:dyDescent="0.25">
      <c r="A1399">
        <v>5</v>
      </c>
      <c r="B1399" t="s">
        <v>634</v>
      </c>
      <c r="D1399">
        <v>3</v>
      </c>
      <c r="E1399" t="str">
        <f>CONCATENATE(RAWC8[[#This Row],[Table Letter]],RAWC8[[#This Row],[Table '#]])</f>
        <v>FL5</v>
      </c>
      <c r="F1399" t="str">
        <f>IF(ISEVEN(ROW(RAWC8[[#This Row],[Barcodes]])),C1399,"")</f>
        <v/>
      </c>
      <c r="G1399" t="str">
        <f t="shared" si="21"/>
        <v/>
      </c>
      <c r="H1399" t="str">
        <f>LEFT(RAWC8[[#This Row],[Maternal Pheno Tag]],7)</f>
        <v/>
      </c>
    </row>
    <row r="1400" spans="1:8" x14ac:dyDescent="0.25">
      <c r="A1400">
        <v>5</v>
      </c>
      <c r="B1400" t="s">
        <v>634</v>
      </c>
      <c r="D1400">
        <v>4</v>
      </c>
      <c r="E1400" t="str">
        <f>CONCATENATE(RAWC8[[#This Row],[Table Letter]],RAWC8[[#This Row],[Table '#]])</f>
        <v>FL5</v>
      </c>
      <c r="F1400">
        <f>IF(ISEVEN(ROW(RAWC8[[#This Row],[Barcodes]])),C1400,"")</f>
        <v>0</v>
      </c>
      <c r="G1400">
        <f t="shared" si="21"/>
        <v>0</v>
      </c>
      <c r="H1400" t="str">
        <f>LEFT(RAWC8[[#This Row],[Maternal Pheno Tag]],7)</f>
        <v>0</v>
      </c>
    </row>
    <row r="1401" spans="1:8" x14ac:dyDescent="0.25">
      <c r="A1401">
        <v>5</v>
      </c>
      <c r="B1401" t="s">
        <v>634</v>
      </c>
      <c r="D1401">
        <v>4</v>
      </c>
      <c r="E1401" t="str">
        <f>CONCATENATE(RAWC8[[#This Row],[Table Letter]],RAWC8[[#This Row],[Table '#]])</f>
        <v>FL5</v>
      </c>
      <c r="F1401" t="str">
        <f>IF(ISEVEN(ROW(RAWC8[[#This Row],[Barcodes]])),C1401,"")</f>
        <v/>
      </c>
      <c r="G1401" t="str">
        <f t="shared" si="21"/>
        <v/>
      </c>
      <c r="H1401" t="str">
        <f>LEFT(RAWC8[[#This Row],[Maternal Pheno Tag]],7)</f>
        <v/>
      </c>
    </row>
    <row r="1402" spans="1:8" x14ac:dyDescent="0.25">
      <c r="A1402">
        <v>5</v>
      </c>
      <c r="B1402" t="s">
        <v>634</v>
      </c>
      <c r="D1402">
        <v>5</v>
      </c>
      <c r="E1402" t="str">
        <f>CONCATENATE(RAWC8[[#This Row],[Table Letter]],RAWC8[[#This Row],[Table '#]])</f>
        <v>FL5</v>
      </c>
      <c r="F1402">
        <f>IF(ISEVEN(ROW(RAWC8[[#This Row],[Barcodes]])),C1402,"")</f>
        <v>0</v>
      </c>
      <c r="G1402">
        <f t="shared" si="21"/>
        <v>0</v>
      </c>
      <c r="H1402" t="str">
        <f>LEFT(RAWC8[[#This Row],[Maternal Pheno Tag]],7)</f>
        <v>0</v>
      </c>
    </row>
    <row r="1403" spans="1:8" x14ac:dyDescent="0.25">
      <c r="A1403">
        <v>5</v>
      </c>
      <c r="B1403" t="s">
        <v>634</v>
      </c>
      <c r="D1403">
        <v>5</v>
      </c>
      <c r="E1403" t="str">
        <f>CONCATENATE(RAWC8[[#This Row],[Table Letter]],RAWC8[[#This Row],[Table '#]])</f>
        <v>FL5</v>
      </c>
      <c r="F1403" t="str">
        <f>IF(ISEVEN(ROW(RAWC8[[#This Row],[Barcodes]])),C1403,"")</f>
        <v/>
      </c>
      <c r="G1403" t="str">
        <f t="shared" si="21"/>
        <v/>
      </c>
      <c r="H1403" t="str">
        <f>LEFT(RAWC8[[#This Row],[Maternal Pheno Tag]],7)</f>
        <v/>
      </c>
    </row>
    <row r="1404" spans="1:8" x14ac:dyDescent="0.25">
      <c r="A1404">
        <v>5</v>
      </c>
      <c r="B1404" t="s">
        <v>634</v>
      </c>
      <c r="D1404">
        <v>6</v>
      </c>
      <c r="E1404" t="str">
        <f>CONCATENATE(RAWC8[[#This Row],[Table Letter]],RAWC8[[#This Row],[Table '#]])</f>
        <v>FL5</v>
      </c>
      <c r="F1404">
        <f>IF(ISEVEN(ROW(RAWC8[[#This Row],[Barcodes]])),C1404,"")</f>
        <v>0</v>
      </c>
      <c r="G1404">
        <f t="shared" si="21"/>
        <v>0</v>
      </c>
      <c r="H1404" t="str">
        <f>LEFT(RAWC8[[#This Row],[Maternal Pheno Tag]],7)</f>
        <v>0</v>
      </c>
    </row>
    <row r="1405" spans="1:8" x14ac:dyDescent="0.25">
      <c r="A1405">
        <v>5</v>
      </c>
      <c r="B1405" t="s">
        <v>634</v>
      </c>
      <c r="D1405">
        <v>6</v>
      </c>
      <c r="E1405" t="str">
        <f>CONCATENATE(RAWC8[[#This Row],[Table Letter]],RAWC8[[#This Row],[Table '#]])</f>
        <v>FL5</v>
      </c>
      <c r="F1405" t="str">
        <f>IF(ISEVEN(ROW(RAWC8[[#This Row],[Barcodes]])),C1405,"")</f>
        <v/>
      </c>
      <c r="G1405" t="str">
        <f t="shared" si="21"/>
        <v/>
      </c>
      <c r="H1405" t="str">
        <f>LEFT(RAWC8[[#This Row],[Maternal Pheno Tag]],7)</f>
        <v/>
      </c>
    </row>
    <row r="1406" spans="1:8" x14ac:dyDescent="0.25">
      <c r="A1406">
        <v>5</v>
      </c>
      <c r="B1406" t="s">
        <v>634</v>
      </c>
      <c r="D1406">
        <v>7</v>
      </c>
      <c r="E1406" t="str">
        <f>CONCATENATE(RAWC8[[#This Row],[Table Letter]],RAWC8[[#This Row],[Table '#]])</f>
        <v>FL5</v>
      </c>
      <c r="F1406">
        <f>IF(ISEVEN(ROW(RAWC8[[#This Row],[Barcodes]])),C1406,"")</f>
        <v>0</v>
      </c>
      <c r="G1406">
        <f t="shared" si="21"/>
        <v>0</v>
      </c>
      <c r="H1406" t="str">
        <f>LEFT(RAWC8[[#This Row],[Maternal Pheno Tag]],7)</f>
        <v>0</v>
      </c>
    </row>
    <row r="1407" spans="1:8" x14ac:dyDescent="0.25">
      <c r="A1407">
        <v>5</v>
      </c>
      <c r="B1407" t="s">
        <v>634</v>
      </c>
      <c r="D1407">
        <v>7</v>
      </c>
      <c r="E1407" t="str">
        <f>CONCATENATE(RAWC8[[#This Row],[Table Letter]],RAWC8[[#This Row],[Table '#]])</f>
        <v>FL5</v>
      </c>
      <c r="F1407" t="str">
        <f>IF(ISEVEN(ROW(RAWC8[[#This Row],[Barcodes]])),C1407,"")</f>
        <v/>
      </c>
      <c r="G1407" t="str">
        <f t="shared" si="21"/>
        <v/>
      </c>
      <c r="H1407" t="str">
        <f>LEFT(RAWC8[[#This Row],[Maternal Pheno Tag]],7)</f>
        <v/>
      </c>
    </row>
    <row r="1408" spans="1:8" x14ac:dyDescent="0.25">
      <c r="A1408">
        <v>5</v>
      </c>
      <c r="B1408" t="s">
        <v>634</v>
      </c>
      <c r="D1408">
        <v>8</v>
      </c>
      <c r="E1408" t="str">
        <f>CONCATENATE(RAWC8[[#This Row],[Table Letter]],RAWC8[[#This Row],[Table '#]])</f>
        <v>FL5</v>
      </c>
      <c r="F1408">
        <f>IF(ISEVEN(ROW(RAWC8[[#This Row],[Barcodes]])),C1408,"")</f>
        <v>0</v>
      </c>
      <c r="G1408">
        <f t="shared" si="21"/>
        <v>0</v>
      </c>
      <c r="H1408" t="str">
        <f>LEFT(RAWC8[[#This Row],[Maternal Pheno Tag]],7)</f>
        <v>0</v>
      </c>
    </row>
    <row r="1409" spans="1:8" x14ac:dyDescent="0.25">
      <c r="A1409">
        <v>5</v>
      </c>
      <c r="B1409" t="s">
        <v>634</v>
      </c>
      <c r="D1409">
        <v>8</v>
      </c>
      <c r="E1409" t="str">
        <f>CONCATENATE(RAWC8[[#This Row],[Table Letter]],RAWC8[[#This Row],[Table '#]])</f>
        <v>FL5</v>
      </c>
      <c r="F1409" t="str">
        <f>IF(ISEVEN(ROW(RAWC8[[#This Row],[Barcodes]])),C1409,"")</f>
        <v/>
      </c>
      <c r="G1409" t="str">
        <f t="shared" si="21"/>
        <v/>
      </c>
      <c r="H1409" t="str">
        <f>LEFT(RAWC8[[#This Row],[Maternal Pheno Tag]],7)</f>
        <v/>
      </c>
    </row>
    <row r="1410" spans="1:8" x14ac:dyDescent="0.25">
      <c r="A1410">
        <v>5</v>
      </c>
      <c r="B1410" t="s">
        <v>634</v>
      </c>
      <c r="D1410">
        <v>9</v>
      </c>
      <c r="E1410" t="str">
        <f>CONCATENATE(RAWC8[[#This Row],[Table Letter]],RAWC8[[#This Row],[Table '#]])</f>
        <v>FL5</v>
      </c>
      <c r="F1410">
        <f>IF(ISEVEN(ROW(RAWC8[[#This Row],[Barcodes]])),C1410,"")</f>
        <v>0</v>
      </c>
      <c r="G1410">
        <f t="shared" ref="G1410:G1473" si="22">IF(ISODD(ROW(C1411)),C1411,"")</f>
        <v>0</v>
      </c>
      <c r="H1410" t="str">
        <f>LEFT(RAWC8[[#This Row],[Maternal Pheno Tag]],7)</f>
        <v>0</v>
      </c>
    </row>
    <row r="1411" spans="1:8" x14ac:dyDescent="0.25">
      <c r="A1411">
        <v>5</v>
      </c>
      <c r="B1411" t="s">
        <v>634</v>
      </c>
      <c r="D1411">
        <v>9</v>
      </c>
      <c r="E1411" t="str">
        <f>CONCATENATE(RAWC8[[#This Row],[Table Letter]],RAWC8[[#This Row],[Table '#]])</f>
        <v>FL5</v>
      </c>
      <c r="F1411" t="str">
        <f>IF(ISEVEN(ROW(RAWC8[[#This Row],[Barcodes]])),C1411,"")</f>
        <v/>
      </c>
      <c r="G1411" t="str">
        <f t="shared" si="22"/>
        <v/>
      </c>
      <c r="H1411" t="str">
        <f>LEFT(RAWC8[[#This Row],[Maternal Pheno Tag]],7)</f>
        <v/>
      </c>
    </row>
    <row r="1412" spans="1:8" x14ac:dyDescent="0.25">
      <c r="A1412">
        <v>5</v>
      </c>
      <c r="B1412" t="s">
        <v>634</v>
      </c>
      <c r="D1412">
        <v>10</v>
      </c>
      <c r="E1412" t="str">
        <f>CONCATENATE(RAWC8[[#This Row],[Table Letter]],RAWC8[[#This Row],[Table '#]])</f>
        <v>FL5</v>
      </c>
      <c r="F1412">
        <f>IF(ISEVEN(ROW(RAWC8[[#This Row],[Barcodes]])),C1412,"")</f>
        <v>0</v>
      </c>
      <c r="G1412">
        <f t="shared" si="22"/>
        <v>0</v>
      </c>
      <c r="H1412" t="str">
        <f>LEFT(RAWC8[[#This Row],[Maternal Pheno Tag]],7)</f>
        <v>0</v>
      </c>
    </row>
    <row r="1413" spans="1:8" x14ac:dyDescent="0.25">
      <c r="A1413">
        <v>5</v>
      </c>
      <c r="B1413" t="s">
        <v>634</v>
      </c>
      <c r="D1413">
        <v>10</v>
      </c>
      <c r="E1413" t="str">
        <f>CONCATENATE(RAWC8[[#This Row],[Table Letter]],RAWC8[[#This Row],[Table '#]])</f>
        <v>FL5</v>
      </c>
      <c r="F1413" t="str">
        <f>IF(ISEVEN(ROW(RAWC8[[#This Row],[Barcodes]])),C1413,"")</f>
        <v/>
      </c>
      <c r="G1413" t="str">
        <f t="shared" si="22"/>
        <v/>
      </c>
      <c r="H1413" t="str">
        <f>LEFT(RAWC8[[#This Row],[Maternal Pheno Tag]],7)</f>
        <v/>
      </c>
    </row>
    <row r="1414" spans="1:8" x14ac:dyDescent="0.25">
      <c r="A1414">
        <v>5</v>
      </c>
      <c r="B1414" t="s">
        <v>634</v>
      </c>
      <c r="D1414">
        <v>11</v>
      </c>
      <c r="E1414" t="str">
        <f>CONCATENATE(RAWC8[[#This Row],[Table Letter]],RAWC8[[#This Row],[Table '#]])</f>
        <v>FL5</v>
      </c>
      <c r="F1414">
        <f>IF(ISEVEN(ROW(RAWC8[[#This Row],[Barcodes]])),C1414,"")</f>
        <v>0</v>
      </c>
      <c r="G1414">
        <f t="shared" si="22"/>
        <v>0</v>
      </c>
      <c r="H1414" t="str">
        <f>LEFT(RAWC8[[#This Row],[Maternal Pheno Tag]],7)</f>
        <v>0</v>
      </c>
    </row>
    <row r="1415" spans="1:8" x14ac:dyDescent="0.25">
      <c r="A1415">
        <v>5</v>
      </c>
      <c r="B1415" t="s">
        <v>634</v>
      </c>
      <c r="D1415">
        <v>11</v>
      </c>
      <c r="E1415" t="str">
        <f>CONCATENATE(RAWC8[[#This Row],[Table Letter]],RAWC8[[#This Row],[Table '#]])</f>
        <v>FL5</v>
      </c>
      <c r="F1415" t="str">
        <f>IF(ISEVEN(ROW(RAWC8[[#This Row],[Barcodes]])),C1415,"")</f>
        <v/>
      </c>
      <c r="G1415" t="str">
        <f t="shared" si="22"/>
        <v/>
      </c>
      <c r="H1415" t="str">
        <f>LEFT(RAWC8[[#This Row],[Maternal Pheno Tag]],7)</f>
        <v/>
      </c>
    </row>
    <row r="1416" spans="1:8" x14ac:dyDescent="0.25">
      <c r="A1416">
        <v>5</v>
      </c>
      <c r="B1416" t="s">
        <v>634</v>
      </c>
      <c r="D1416">
        <v>12</v>
      </c>
      <c r="E1416" t="str">
        <f>CONCATENATE(RAWC8[[#This Row],[Table Letter]],RAWC8[[#This Row],[Table '#]])</f>
        <v>FL5</v>
      </c>
      <c r="F1416">
        <f>IF(ISEVEN(ROW(RAWC8[[#This Row],[Barcodes]])),C1416,"")</f>
        <v>0</v>
      </c>
      <c r="G1416">
        <f t="shared" si="22"/>
        <v>0</v>
      </c>
      <c r="H1416" t="str">
        <f>LEFT(RAWC8[[#This Row],[Maternal Pheno Tag]],7)</f>
        <v>0</v>
      </c>
    </row>
    <row r="1417" spans="1:8" x14ac:dyDescent="0.25">
      <c r="A1417">
        <v>5</v>
      </c>
      <c r="B1417" t="s">
        <v>634</v>
      </c>
      <c r="D1417">
        <v>12</v>
      </c>
      <c r="E1417" t="str">
        <f>CONCATENATE(RAWC8[[#This Row],[Table Letter]],RAWC8[[#This Row],[Table '#]])</f>
        <v>FL5</v>
      </c>
      <c r="F1417" t="str">
        <f>IF(ISEVEN(ROW(RAWC8[[#This Row],[Barcodes]])),C1417,"")</f>
        <v/>
      </c>
      <c r="G1417" t="str">
        <f t="shared" si="22"/>
        <v/>
      </c>
      <c r="H1417" t="str">
        <f>LEFT(RAWC8[[#This Row],[Maternal Pheno Tag]],7)</f>
        <v/>
      </c>
    </row>
    <row r="1418" spans="1:8" x14ac:dyDescent="0.25">
      <c r="A1418">
        <v>5</v>
      </c>
      <c r="B1418" t="s">
        <v>634</v>
      </c>
      <c r="D1418">
        <v>13</v>
      </c>
      <c r="E1418" t="str">
        <f>CONCATENATE(RAWC8[[#This Row],[Table Letter]],RAWC8[[#This Row],[Table '#]])</f>
        <v>FL5</v>
      </c>
      <c r="F1418">
        <f>IF(ISEVEN(ROW(RAWC8[[#This Row],[Barcodes]])),C1418,"")</f>
        <v>0</v>
      </c>
      <c r="G1418">
        <f t="shared" si="22"/>
        <v>0</v>
      </c>
      <c r="H1418" t="str">
        <f>LEFT(RAWC8[[#This Row],[Maternal Pheno Tag]],7)</f>
        <v>0</v>
      </c>
    </row>
    <row r="1419" spans="1:8" x14ac:dyDescent="0.25">
      <c r="A1419">
        <v>5</v>
      </c>
      <c r="B1419" t="s">
        <v>634</v>
      </c>
      <c r="D1419">
        <v>13</v>
      </c>
      <c r="E1419" t="str">
        <f>CONCATENATE(RAWC8[[#This Row],[Table Letter]],RAWC8[[#This Row],[Table '#]])</f>
        <v>FL5</v>
      </c>
      <c r="F1419" t="str">
        <f>IF(ISEVEN(ROW(RAWC8[[#This Row],[Barcodes]])),C1419,"")</f>
        <v/>
      </c>
      <c r="G1419" t="str">
        <f t="shared" si="22"/>
        <v/>
      </c>
      <c r="H1419" t="str">
        <f>LEFT(RAWC8[[#This Row],[Maternal Pheno Tag]],7)</f>
        <v/>
      </c>
    </row>
    <row r="1420" spans="1:8" x14ac:dyDescent="0.25">
      <c r="A1420">
        <v>5</v>
      </c>
      <c r="B1420" t="s">
        <v>634</v>
      </c>
      <c r="D1420">
        <v>14</v>
      </c>
      <c r="E1420" t="str">
        <f>CONCATENATE(RAWC8[[#This Row],[Table Letter]],RAWC8[[#This Row],[Table '#]])</f>
        <v>FL5</v>
      </c>
      <c r="F1420">
        <f>IF(ISEVEN(ROW(RAWC8[[#This Row],[Barcodes]])),C1420,"")</f>
        <v>0</v>
      </c>
      <c r="G1420">
        <f t="shared" si="22"/>
        <v>0</v>
      </c>
      <c r="H1420" t="str">
        <f>LEFT(RAWC8[[#This Row],[Maternal Pheno Tag]],7)</f>
        <v>0</v>
      </c>
    </row>
    <row r="1421" spans="1:8" x14ac:dyDescent="0.25">
      <c r="A1421">
        <v>5</v>
      </c>
      <c r="B1421" t="s">
        <v>634</v>
      </c>
      <c r="D1421">
        <v>14</v>
      </c>
      <c r="E1421" t="str">
        <f>CONCATENATE(RAWC8[[#This Row],[Table Letter]],RAWC8[[#This Row],[Table '#]])</f>
        <v>FL5</v>
      </c>
      <c r="F1421" t="str">
        <f>IF(ISEVEN(ROW(RAWC8[[#This Row],[Barcodes]])),C1421,"")</f>
        <v/>
      </c>
      <c r="G1421" t="str">
        <f t="shared" si="22"/>
        <v/>
      </c>
      <c r="H1421" t="str">
        <f>LEFT(RAWC8[[#This Row],[Maternal Pheno Tag]],7)</f>
        <v/>
      </c>
    </row>
    <row r="1422" spans="1:8" x14ac:dyDescent="0.25">
      <c r="A1422">
        <v>5</v>
      </c>
      <c r="B1422" t="s">
        <v>634</v>
      </c>
      <c r="D1422">
        <v>15</v>
      </c>
      <c r="E1422" t="str">
        <f>CONCATENATE(RAWC8[[#This Row],[Table Letter]],RAWC8[[#This Row],[Table '#]])</f>
        <v>FL5</v>
      </c>
      <c r="F1422">
        <f>IF(ISEVEN(ROW(RAWC8[[#This Row],[Barcodes]])),C1422,"")</f>
        <v>0</v>
      </c>
      <c r="G1422">
        <f t="shared" si="22"/>
        <v>0</v>
      </c>
      <c r="H1422" t="str">
        <f>LEFT(RAWC8[[#This Row],[Maternal Pheno Tag]],7)</f>
        <v>0</v>
      </c>
    </row>
    <row r="1423" spans="1:8" x14ac:dyDescent="0.25">
      <c r="A1423">
        <v>5</v>
      </c>
      <c r="B1423" t="s">
        <v>634</v>
      </c>
      <c r="D1423">
        <v>15</v>
      </c>
      <c r="E1423" t="str">
        <f>CONCATENATE(RAWC8[[#This Row],[Table Letter]],RAWC8[[#This Row],[Table '#]])</f>
        <v>FL5</v>
      </c>
      <c r="F1423" t="str">
        <f>IF(ISEVEN(ROW(RAWC8[[#This Row],[Barcodes]])),C1423,"")</f>
        <v/>
      </c>
      <c r="G1423" t="str">
        <f t="shared" si="22"/>
        <v/>
      </c>
      <c r="H1423" t="str">
        <f>LEFT(RAWC8[[#This Row],[Maternal Pheno Tag]],7)</f>
        <v/>
      </c>
    </row>
    <row r="1424" spans="1:8" x14ac:dyDescent="0.25">
      <c r="A1424">
        <v>5</v>
      </c>
      <c r="B1424" t="s">
        <v>634</v>
      </c>
      <c r="D1424">
        <v>16</v>
      </c>
      <c r="E1424" t="str">
        <f>CONCATENATE(RAWC8[[#This Row],[Table Letter]],RAWC8[[#This Row],[Table '#]])</f>
        <v>FL5</v>
      </c>
      <c r="F1424">
        <f>IF(ISEVEN(ROW(RAWC8[[#This Row],[Barcodes]])),C1424,"")</f>
        <v>0</v>
      </c>
      <c r="G1424">
        <f t="shared" si="22"/>
        <v>0</v>
      </c>
      <c r="H1424" t="str">
        <f>LEFT(RAWC8[[#This Row],[Maternal Pheno Tag]],7)</f>
        <v>0</v>
      </c>
    </row>
    <row r="1425" spans="1:8" x14ac:dyDescent="0.25">
      <c r="A1425">
        <v>5</v>
      </c>
      <c r="B1425" t="s">
        <v>634</v>
      </c>
      <c r="D1425">
        <v>16</v>
      </c>
      <c r="E1425" t="str">
        <f>CONCATENATE(RAWC8[[#This Row],[Table Letter]],RAWC8[[#This Row],[Table '#]])</f>
        <v>FL5</v>
      </c>
      <c r="F1425" t="str">
        <f>IF(ISEVEN(ROW(RAWC8[[#This Row],[Barcodes]])),C1425,"")</f>
        <v/>
      </c>
      <c r="G1425" t="str">
        <f t="shared" si="22"/>
        <v/>
      </c>
      <c r="H1425" t="str">
        <f>LEFT(RAWC8[[#This Row],[Maternal Pheno Tag]],7)</f>
        <v/>
      </c>
    </row>
    <row r="1426" spans="1:8" x14ac:dyDescent="0.25">
      <c r="A1426">
        <v>5</v>
      </c>
      <c r="B1426" t="s">
        <v>634</v>
      </c>
      <c r="D1426">
        <v>17</v>
      </c>
      <c r="E1426" t="str">
        <f>CONCATENATE(RAWC8[[#This Row],[Table Letter]],RAWC8[[#This Row],[Table '#]])</f>
        <v>FL5</v>
      </c>
      <c r="F1426">
        <f>IF(ISEVEN(ROW(RAWC8[[#This Row],[Barcodes]])),C1426,"")</f>
        <v>0</v>
      </c>
      <c r="G1426">
        <f t="shared" si="22"/>
        <v>0</v>
      </c>
      <c r="H1426" t="str">
        <f>LEFT(RAWC8[[#This Row],[Maternal Pheno Tag]],7)</f>
        <v>0</v>
      </c>
    </row>
    <row r="1427" spans="1:8" x14ac:dyDescent="0.25">
      <c r="A1427">
        <v>5</v>
      </c>
      <c r="B1427" t="s">
        <v>634</v>
      </c>
      <c r="D1427">
        <v>17</v>
      </c>
      <c r="E1427" t="str">
        <f>CONCATENATE(RAWC8[[#This Row],[Table Letter]],RAWC8[[#This Row],[Table '#]])</f>
        <v>FL5</v>
      </c>
      <c r="F1427" t="str">
        <f>IF(ISEVEN(ROW(RAWC8[[#This Row],[Barcodes]])),C1427,"")</f>
        <v/>
      </c>
      <c r="G1427" t="str">
        <f t="shared" si="22"/>
        <v/>
      </c>
      <c r="H1427" t="str">
        <f>LEFT(RAWC8[[#This Row],[Maternal Pheno Tag]],7)</f>
        <v/>
      </c>
    </row>
    <row r="1428" spans="1:8" x14ac:dyDescent="0.25">
      <c r="A1428">
        <v>5</v>
      </c>
      <c r="B1428" t="s">
        <v>634</v>
      </c>
      <c r="D1428">
        <v>18</v>
      </c>
      <c r="E1428" t="str">
        <f>CONCATENATE(RAWC8[[#This Row],[Table Letter]],RAWC8[[#This Row],[Table '#]])</f>
        <v>FL5</v>
      </c>
      <c r="F1428">
        <f>IF(ISEVEN(ROW(RAWC8[[#This Row],[Barcodes]])),C1428,"")</f>
        <v>0</v>
      </c>
      <c r="G1428">
        <f t="shared" si="22"/>
        <v>0</v>
      </c>
      <c r="H1428" t="str">
        <f>LEFT(RAWC8[[#This Row],[Maternal Pheno Tag]],7)</f>
        <v>0</v>
      </c>
    </row>
    <row r="1429" spans="1:8" x14ac:dyDescent="0.25">
      <c r="A1429">
        <v>5</v>
      </c>
      <c r="B1429" t="s">
        <v>634</v>
      </c>
      <c r="D1429">
        <v>18</v>
      </c>
      <c r="E1429" t="str">
        <f>CONCATENATE(RAWC8[[#This Row],[Table Letter]],RAWC8[[#This Row],[Table '#]])</f>
        <v>FL5</v>
      </c>
      <c r="F1429" t="str">
        <f>IF(ISEVEN(ROW(RAWC8[[#This Row],[Barcodes]])),C1429,"")</f>
        <v/>
      </c>
      <c r="G1429" t="str">
        <f t="shared" si="22"/>
        <v/>
      </c>
      <c r="H1429" t="str">
        <f>LEFT(RAWC8[[#This Row],[Maternal Pheno Tag]],7)</f>
        <v/>
      </c>
    </row>
    <row r="1430" spans="1:8" x14ac:dyDescent="0.25">
      <c r="A1430">
        <v>5</v>
      </c>
      <c r="B1430" t="s">
        <v>634</v>
      </c>
      <c r="D1430">
        <v>19</v>
      </c>
      <c r="E1430" t="str">
        <f>CONCATENATE(RAWC8[[#This Row],[Table Letter]],RAWC8[[#This Row],[Table '#]])</f>
        <v>FL5</v>
      </c>
      <c r="F1430">
        <f>IF(ISEVEN(ROW(RAWC8[[#This Row],[Barcodes]])),C1430,"")</f>
        <v>0</v>
      </c>
      <c r="G1430">
        <f t="shared" si="22"/>
        <v>0</v>
      </c>
      <c r="H1430" t="str">
        <f>LEFT(RAWC8[[#This Row],[Maternal Pheno Tag]],7)</f>
        <v>0</v>
      </c>
    </row>
    <row r="1431" spans="1:8" x14ac:dyDescent="0.25">
      <c r="A1431">
        <v>5</v>
      </c>
      <c r="B1431" t="s">
        <v>634</v>
      </c>
      <c r="D1431">
        <v>19</v>
      </c>
      <c r="E1431" t="str">
        <f>CONCATENATE(RAWC8[[#This Row],[Table Letter]],RAWC8[[#This Row],[Table '#]])</f>
        <v>FL5</v>
      </c>
      <c r="F1431" t="str">
        <f>IF(ISEVEN(ROW(RAWC8[[#This Row],[Barcodes]])),C1431,"")</f>
        <v/>
      </c>
      <c r="G1431" t="str">
        <f t="shared" si="22"/>
        <v/>
      </c>
      <c r="H1431" t="str">
        <f>LEFT(RAWC8[[#This Row],[Maternal Pheno Tag]],7)</f>
        <v/>
      </c>
    </row>
    <row r="1432" spans="1:8" x14ac:dyDescent="0.25">
      <c r="A1432">
        <v>5</v>
      </c>
      <c r="B1432" t="s">
        <v>634</v>
      </c>
      <c r="D1432">
        <v>20</v>
      </c>
      <c r="E1432" t="str">
        <f>CONCATENATE(RAWC8[[#This Row],[Table Letter]],RAWC8[[#This Row],[Table '#]])</f>
        <v>FL5</v>
      </c>
      <c r="F1432">
        <f>IF(ISEVEN(ROW(RAWC8[[#This Row],[Barcodes]])),C1432,"")</f>
        <v>0</v>
      </c>
      <c r="G1432">
        <f t="shared" si="22"/>
        <v>0</v>
      </c>
      <c r="H1432" t="str">
        <f>LEFT(RAWC8[[#This Row],[Maternal Pheno Tag]],7)</f>
        <v>0</v>
      </c>
    </row>
    <row r="1433" spans="1:8" x14ac:dyDescent="0.25">
      <c r="A1433">
        <v>5</v>
      </c>
      <c r="B1433" t="s">
        <v>634</v>
      </c>
      <c r="D1433">
        <v>20</v>
      </c>
      <c r="E1433" t="str">
        <f>CONCATENATE(RAWC8[[#This Row],[Table Letter]],RAWC8[[#This Row],[Table '#]])</f>
        <v>FL5</v>
      </c>
      <c r="F1433" t="str">
        <f>IF(ISEVEN(ROW(RAWC8[[#This Row],[Barcodes]])),C1433,"")</f>
        <v/>
      </c>
      <c r="G1433" t="str">
        <f t="shared" si="22"/>
        <v/>
      </c>
      <c r="H1433" t="str">
        <f>LEFT(RAWC8[[#This Row],[Maternal Pheno Tag]],7)</f>
        <v/>
      </c>
    </row>
    <row r="1434" spans="1:8" x14ac:dyDescent="0.25">
      <c r="A1434">
        <v>5</v>
      </c>
      <c r="B1434" t="s">
        <v>634</v>
      </c>
      <c r="D1434">
        <v>21</v>
      </c>
      <c r="E1434" t="str">
        <f>CONCATENATE(RAWC8[[#This Row],[Table Letter]],RAWC8[[#This Row],[Table '#]])</f>
        <v>FL5</v>
      </c>
      <c r="F1434">
        <f>IF(ISEVEN(ROW(RAWC8[[#This Row],[Barcodes]])),C1434,"")</f>
        <v>0</v>
      </c>
      <c r="G1434">
        <f t="shared" si="22"/>
        <v>0</v>
      </c>
      <c r="H1434" t="str">
        <f>LEFT(RAWC8[[#This Row],[Maternal Pheno Tag]],7)</f>
        <v>0</v>
      </c>
    </row>
    <row r="1435" spans="1:8" x14ac:dyDescent="0.25">
      <c r="A1435">
        <v>5</v>
      </c>
      <c r="B1435" t="s">
        <v>634</v>
      </c>
      <c r="D1435">
        <v>21</v>
      </c>
      <c r="E1435" t="str">
        <f>CONCATENATE(RAWC8[[#This Row],[Table Letter]],RAWC8[[#This Row],[Table '#]])</f>
        <v>FL5</v>
      </c>
      <c r="F1435" t="str">
        <f>IF(ISEVEN(ROW(RAWC8[[#This Row],[Barcodes]])),C1435,"")</f>
        <v/>
      </c>
      <c r="G1435" t="str">
        <f t="shared" si="22"/>
        <v/>
      </c>
      <c r="H1435" t="str">
        <f>LEFT(RAWC8[[#This Row],[Maternal Pheno Tag]],7)</f>
        <v/>
      </c>
    </row>
    <row r="1436" spans="1:8" x14ac:dyDescent="0.25">
      <c r="A1436">
        <v>5</v>
      </c>
      <c r="B1436" t="s">
        <v>634</v>
      </c>
      <c r="D1436">
        <v>22</v>
      </c>
      <c r="E1436" t="str">
        <f>CONCATENATE(RAWC8[[#This Row],[Table Letter]],RAWC8[[#This Row],[Table '#]])</f>
        <v>FL5</v>
      </c>
      <c r="F1436">
        <f>IF(ISEVEN(ROW(RAWC8[[#This Row],[Barcodes]])),C1436,"")</f>
        <v>0</v>
      </c>
      <c r="G1436">
        <f t="shared" si="22"/>
        <v>0</v>
      </c>
      <c r="H1436" t="str">
        <f>LEFT(RAWC8[[#This Row],[Maternal Pheno Tag]],7)</f>
        <v>0</v>
      </c>
    </row>
    <row r="1437" spans="1:8" x14ac:dyDescent="0.25">
      <c r="A1437">
        <v>5</v>
      </c>
      <c r="B1437" t="s">
        <v>634</v>
      </c>
      <c r="D1437">
        <v>22</v>
      </c>
      <c r="E1437" t="str">
        <f>CONCATENATE(RAWC8[[#This Row],[Table Letter]],RAWC8[[#This Row],[Table '#]])</f>
        <v>FL5</v>
      </c>
      <c r="F1437" t="str">
        <f>IF(ISEVEN(ROW(RAWC8[[#This Row],[Barcodes]])),C1437,"")</f>
        <v/>
      </c>
      <c r="G1437" t="str">
        <f t="shared" si="22"/>
        <v/>
      </c>
      <c r="H1437" t="str">
        <f>LEFT(RAWC8[[#This Row],[Maternal Pheno Tag]],7)</f>
        <v/>
      </c>
    </row>
    <row r="1438" spans="1:8" x14ac:dyDescent="0.25">
      <c r="A1438">
        <v>5</v>
      </c>
      <c r="B1438" t="s">
        <v>634</v>
      </c>
      <c r="D1438">
        <v>23</v>
      </c>
      <c r="E1438" t="str">
        <f>CONCATENATE(RAWC8[[#This Row],[Table Letter]],RAWC8[[#This Row],[Table '#]])</f>
        <v>FL5</v>
      </c>
      <c r="F1438">
        <f>IF(ISEVEN(ROW(RAWC8[[#This Row],[Barcodes]])),C1438,"")</f>
        <v>0</v>
      </c>
      <c r="G1438">
        <f t="shared" si="22"/>
        <v>0</v>
      </c>
      <c r="H1438" t="str">
        <f>LEFT(RAWC8[[#This Row],[Maternal Pheno Tag]],7)</f>
        <v>0</v>
      </c>
    </row>
    <row r="1439" spans="1:8" x14ac:dyDescent="0.25">
      <c r="A1439">
        <v>5</v>
      </c>
      <c r="B1439" t="s">
        <v>634</v>
      </c>
      <c r="D1439">
        <v>23</v>
      </c>
      <c r="E1439" t="str">
        <f>CONCATENATE(RAWC8[[#This Row],[Table Letter]],RAWC8[[#This Row],[Table '#]])</f>
        <v>FL5</v>
      </c>
      <c r="F1439" t="str">
        <f>IF(ISEVEN(ROW(RAWC8[[#This Row],[Barcodes]])),C1439,"")</f>
        <v/>
      </c>
      <c r="G1439" t="str">
        <f t="shared" si="22"/>
        <v/>
      </c>
      <c r="H1439" t="str">
        <f>LEFT(RAWC8[[#This Row],[Maternal Pheno Tag]],7)</f>
        <v/>
      </c>
    </row>
    <row r="1440" spans="1:8" x14ac:dyDescent="0.25">
      <c r="A1440">
        <v>5</v>
      </c>
      <c r="B1440" t="s">
        <v>634</v>
      </c>
      <c r="D1440">
        <v>24</v>
      </c>
      <c r="E1440" t="str">
        <f>CONCATENATE(RAWC8[[#This Row],[Table Letter]],RAWC8[[#This Row],[Table '#]])</f>
        <v>FL5</v>
      </c>
      <c r="F1440">
        <f>IF(ISEVEN(ROW(RAWC8[[#This Row],[Barcodes]])),C1440,"")</f>
        <v>0</v>
      </c>
      <c r="G1440">
        <f t="shared" si="22"/>
        <v>0</v>
      </c>
      <c r="H1440" t="str">
        <f>LEFT(RAWC8[[#This Row],[Maternal Pheno Tag]],7)</f>
        <v>0</v>
      </c>
    </row>
    <row r="1441" spans="1:8" x14ac:dyDescent="0.25">
      <c r="A1441">
        <v>5</v>
      </c>
      <c r="B1441" t="s">
        <v>634</v>
      </c>
      <c r="D1441">
        <v>24</v>
      </c>
      <c r="E1441" t="str">
        <f>CONCATENATE(RAWC8[[#This Row],[Table Letter]],RAWC8[[#This Row],[Table '#]])</f>
        <v>FL5</v>
      </c>
      <c r="F1441" t="str">
        <f>IF(ISEVEN(ROW(RAWC8[[#This Row],[Barcodes]])),C1441,"")</f>
        <v/>
      </c>
      <c r="G1441" t="str">
        <f t="shared" si="22"/>
        <v/>
      </c>
      <c r="H1441" t="str">
        <f>LEFT(RAWC8[[#This Row],[Maternal Pheno Tag]],7)</f>
        <v/>
      </c>
    </row>
    <row r="1442" spans="1:8" x14ac:dyDescent="0.25">
      <c r="A1442">
        <v>1</v>
      </c>
      <c r="B1442" t="s">
        <v>635</v>
      </c>
      <c r="D1442">
        <v>1</v>
      </c>
      <c r="E1442" t="str">
        <f>CONCATENATE(RAWC8[[#This Row],[Table Letter]],RAWC8[[#This Row],[Table '#]])</f>
        <v>GL1</v>
      </c>
      <c r="F1442">
        <f>IF(ISEVEN(ROW(RAWC8[[#This Row],[Barcodes]])),C1442,"")</f>
        <v>0</v>
      </c>
      <c r="G1442">
        <f t="shared" si="22"/>
        <v>0</v>
      </c>
      <c r="H1442" t="str">
        <f>LEFT(RAWC8[[#This Row],[Maternal Pheno Tag]],7)</f>
        <v>0</v>
      </c>
    </row>
    <row r="1443" spans="1:8" x14ac:dyDescent="0.25">
      <c r="A1443">
        <v>1</v>
      </c>
      <c r="B1443" t="s">
        <v>635</v>
      </c>
      <c r="D1443">
        <v>1</v>
      </c>
      <c r="E1443" t="str">
        <f>CONCATENATE(RAWC8[[#This Row],[Table Letter]],RAWC8[[#This Row],[Table '#]])</f>
        <v>GL1</v>
      </c>
      <c r="F1443" t="str">
        <f>IF(ISEVEN(ROW(RAWC8[[#This Row],[Barcodes]])),C1443,"")</f>
        <v/>
      </c>
      <c r="G1443" t="str">
        <f t="shared" si="22"/>
        <v/>
      </c>
      <c r="H1443" t="str">
        <f>LEFT(RAWC8[[#This Row],[Maternal Pheno Tag]],7)</f>
        <v/>
      </c>
    </row>
    <row r="1444" spans="1:8" x14ac:dyDescent="0.25">
      <c r="A1444">
        <v>1</v>
      </c>
      <c r="B1444" t="s">
        <v>635</v>
      </c>
      <c r="D1444">
        <v>2</v>
      </c>
      <c r="E1444" t="str">
        <f>CONCATENATE(RAWC8[[#This Row],[Table Letter]],RAWC8[[#This Row],[Table '#]])</f>
        <v>GL1</v>
      </c>
      <c r="F1444">
        <f>IF(ISEVEN(ROW(RAWC8[[#This Row],[Barcodes]])),C1444,"")</f>
        <v>0</v>
      </c>
      <c r="G1444">
        <f t="shared" si="22"/>
        <v>0</v>
      </c>
      <c r="H1444" t="str">
        <f>LEFT(RAWC8[[#This Row],[Maternal Pheno Tag]],7)</f>
        <v>0</v>
      </c>
    </row>
    <row r="1445" spans="1:8" x14ac:dyDescent="0.25">
      <c r="A1445">
        <v>1</v>
      </c>
      <c r="B1445" t="s">
        <v>635</v>
      </c>
      <c r="D1445">
        <v>2</v>
      </c>
      <c r="E1445" t="str">
        <f>CONCATENATE(RAWC8[[#This Row],[Table Letter]],RAWC8[[#This Row],[Table '#]])</f>
        <v>GL1</v>
      </c>
      <c r="F1445" t="str">
        <f>IF(ISEVEN(ROW(RAWC8[[#This Row],[Barcodes]])),C1445,"")</f>
        <v/>
      </c>
      <c r="G1445" t="str">
        <f t="shared" si="22"/>
        <v/>
      </c>
      <c r="H1445" t="str">
        <f>LEFT(RAWC8[[#This Row],[Maternal Pheno Tag]],7)</f>
        <v/>
      </c>
    </row>
    <row r="1446" spans="1:8" x14ac:dyDescent="0.25">
      <c r="A1446">
        <v>1</v>
      </c>
      <c r="B1446" t="s">
        <v>635</v>
      </c>
      <c r="D1446">
        <v>3</v>
      </c>
      <c r="E1446" t="str">
        <f>CONCATENATE(RAWC8[[#This Row],[Table Letter]],RAWC8[[#This Row],[Table '#]])</f>
        <v>GL1</v>
      </c>
      <c r="F1446">
        <f>IF(ISEVEN(ROW(RAWC8[[#This Row],[Barcodes]])),C1446,"")</f>
        <v>0</v>
      </c>
      <c r="G1446">
        <f t="shared" si="22"/>
        <v>0</v>
      </c>
      <c r="H1446" t="str">
        <f>LEFT(RAWC8[[#This Row],[Maternal Pheno Tag]],7)</f>
        <v>0</v>
      </c>
    </row>
    <row r="1447" spans="1:8" x14ac:dyDescent="0.25">
      <c r="A1447">
        <v>1</v>
      </c>
      <c r="B1447" t="s">
        <v>635</v>
      </c>
      <c r="D1447">
        <v>3</v>
      </c>
      <c r="E1447" t="str">
        <f>CONCATENATE(RAWC8[[#This Row],[Table Letter]],RAWC8[[#This Row],[Table '#]])</f>
        <v>GL1</v>
      </c>
      <c r="F1447" t="str">
        <f>IF(ISEVEN(ROW(RAWC8[[#This Row],[Barcodes]])),C1447,"")</f>
        <v/>
      </c>
      <c r="G1447" t="str">
        <f t="shared" si="22"/>
        <v/>
      </c>
      <c r="H1447" t="str">
        <f>LEFT(RAWC8[[#This Row],[Maternal Pheno Tag]],7)</f>
        <v/>
      </c>
    </row>
    <row r="1448" spans="1:8" x14ac:dyDescent="0.25">
      <c r="A1448">
        <v>1</v>
      </c>
      <c r="B1448" t="s">
        <v>635</v>
      </c>
      <c r="D1448">
        <v>4</v>
      </c>
      <c r="E1448" t="str">
        <f>CONCATENATE(RAWC8[[#This Row],[Table Letter]],RAWC8[[#This Row],[Table '#]])</f>
        <v>GL1</v>
      </c>
      <c r="F1448">
        <f>IF(ISEVEN(ROW(RAWC8[[#This Row],[Barcodes]])),C1448,"")</f>
        <v>0</v>
      </c>
      <c r="G1448">
        <f t="shared" si="22"/>
        <v>0</v>
      </c>
      <c r="H1448" t="str">
        <f>LEFT(RAWC8[[#This Row],[Maternal Pheno Tag]],7)</f>
        <v>0</v>
      </c>
    </row>
    <row r="1449" spans="1:8" x14ac:dyDescent="0.25">
      <c r="A1449">
        <v>1</v>
      </c>
      <c r="B1449" t="s">
        <v>635</v>
      </c>
      <c r="D1449">
        <v>4</v>
      </c>
      <c r="E1449" t="str">
        <f>CONCATENATE(RAWC8[[#This Row],[Table Letter]],RAWC8[[#This Row],[Table '#]])</f>
        <v>GL1</v>
      </c>
      <c r="F1449" t="str">
        <f>IF(ISEVEN(ROW(RAWC8[[#This Row],[Barcodes]])),C1449,"")</f>
        <v/>
      </c>
      <c r="G1449" t="str">
        <f t="shared" si="22"/>
        <v/>
      </c>
      <c r="H1449" t="str">
        <f>LEFT(RAWC8[[#This Row],[Maternal Pheno Tag]],7)</f>
        <v/>
      </c>
    </row>
    <row r="1450" spans="1:8" x14ac:dyDescent="0.25">
      <c r="A1450">
        <v>1</v>
      </c>
      <c r="B1450" t="s">
        <v>635</v>
      </c>
      <c r="D1450">
        <v>5</v>
      </c>
      <c r="E1450" t="str">
        <f>CONCATENATE(RAWC8[[#This Row],[Table Letter]],RAWC8[[#This Row],[Table '#]])</f>
        <v>GL1</v>
      </c>
      <c r="F1450">
        <f>IF(ISEVEN(ROW(RAWC8[[#This Row],[Barcodes]])),C1450,"")</f>
        <v>0</v>
      </c>
      <c r="G1450">
        <f t="shared" si="22"/>
        <v>0</v>
      </c>
      <c r="H1450" t="str">
        <f>LEFT(RAWC8[[#This Row],[Maternal Pheno Tag]],7)</f>
        <v>0</v>
      </c>
    </row>
    <row r="1451" spans="1:8" x14ac:dyDescent="0.25">
      <c r="A1451">
        <v>1</v>
      </c>
      <c r="B1451" t="s">
        <v>635</v>
      </c>
      <c r="D1451">
        <v>5</v>
      </c>
      <c r="E1451" t="str">
        <f>CONCATENATE(RAWC8[[#This Row],[Table Letter]],RAWC8[[#This Row],[Table '#]])</f>
        <v>GL1</v>
      </c>
      <c r="F1451" t="str">
        <f>IF(ISEVEN(ROW(RAWC8[[#This Row],[Barcodes]])),C1451,"")</f>
        <v/>
      </c>
      <c r="G1451" t="str">
        <f t="shared" si="22"/>
        <v/>
      </c>
      <c r="H1451" t="str">
        <f>LEFT(RAWC8[[#This Row],[Maternal Pheno Tag]],7)</f>
        <v/>
      </c>
    </row>
    <row r="1452" spans="1:8" x14ac:dyDescent="0.25">
      <c r="A1452">
        <v>1</v>
      </c>
      <c r="B1452" t="s">
        <v>635</v>
      </c>
      <c r="D1452">
        <v>6</v>
      </c>
      <c r="E1452" t="str">
        <f>CONCATENATE(RAWC8[[#This Row],[Table Letter]],RAWC8[[#This Row],[Table '#]])</f>
        <v>GL1</v>
      </c>
      <c r="F1452">
        <f>IF(ISEVEN(ROW(RAWC8[[#This Row],[Barcodes]])),C1452,"")</f>
        <v>0</v>
      </c>
      <c r="G1452">
        <f t="shared" si="22"/>
        <v>0</v>
      </c>
      <c r="H1452" t="str">
        <f>LEFT(RAWC8[[#This Row],[Maternal Pheno Tag]],7)</f>
        <v>0</v>
      </c>
    </row>
    <row r="1453" spans="1:8" x14ac:dyDescent="0.25">
      <c r="A1453">
        <v>1</v>
      </c>
      <c r="B1453" t="s">
        <v>635</v>
      </c>
      <c r="D1453">
        <v>6</v>
      </c>
      <c r="E1453" t="str">
        <f>CONCATENATE(RAWC8[[#This Row],[Table Letter]],RAWC8[[#This Row],[Table '#]])</f>
        <v>GL1</v>
      </c>
      <c r="F1453" t="str">
        <f>IF(ISEVEN(ROW(RAWC8[[#This Row],[Barcodes]])),C1453,"")</f>
        <v/>
      </c>
      <c r="G1453" t="str">
        <f t="shared" si="22"/>
        <v/>
      </c>
      <c r="H1453" t="str">
        <f>LEFT(RAWC8[[#This Row],[Maternal Pheno Tag]],7)</f>
        <v/>
      </c>
    </row>
    <row r="1454" spans="1:8" x14ac:dyDescent="0.25">
      <c r="A1454">
        <v>1</v>
      </c>
      <c r="B1454" t="s">
        <v>635</v>
      </c>
      <c r="D1454">
        <v>7</v>
      </c>
      <c r="E1454" t="str">
        <f>CONCATENATE(RAWC8[[#This Row],[Table Letter]],RAWC8[[#This Row],[Table '#]])</f>
        <v>GL1</v>
      </c>
      <c r="F1454">
        <f>IF(ISEVEN(ROW(RAWC8[[#This Row],[Barcodes]])),C1454,"")</f>
        <v>0</v>
      </c>
      <c r="G1454">
        <f t="shared" si="22"/>
        <v>0</v>
      </c>
      <c r="H1454" t="str">
        <f>LEFT(RAWC8[[#This Row],[Maternal Pheno Tag]],7)</f>
        <v>0</v>
      </c>
    </row>
    <row r="1455" spans="1:8" x14ac:dyDescent="0.25">
      <c r="A1455">
        <v>1</v>
      </c>
      <c r="B1455" t="s">
        <v>635</v>
      </c>
      <c r="D1455">
        <v>7</v>
      </c>
      <c r="E1455" t="str">
        <f>CONCATENATE(RAWC8[[#This Row],[Table Letter]],RAWC8[[#This Row],[Table '#]])</f>
        <v>GL1</v>
      </c>
      <c r="F1455" t="str">
        <f>IF(ISEVEN(ROW(RAWC8[[#This Row],[Barcodes]])),C1455,"")</f>
        <v/>
      </c>
      <c r="G1455" t="str">
        <f t="shared" si="22"/>
        <v/>
      </c>
      <c r="H1455" t="str">
        <f>LEFT(RAWC8[[#This Row],[Maternal Pheno Tag]],7)</f>
        <v/>
      </c>
    </row>
    <row r="1456" spans="1:8" x14ac:dyDescent="0.25">
      <c r="A1456">
        <v>1</v>
      </c>
      <c r="B1456" t="s">
        <v>635</v>
      </c>
      <c r="D1456">
        <v>8</v>
      </c>
      <c r="E1456" t="str">
        <f>CONCATENATE(RAWC8[[#This Row],[Table Letter]],RAWC8[[#This Row],[Table '#]])</f>
        <v>GL1</v>
      </c>
      <c r="F1456">
        <f>IF(ISEVEN(ROW(RAWC8[[#This Row],[Barcodes]])),C1456,"")</f>
        <v>0</v>
      </c>
      <c r="G1456">
        <f t="shared" si="22"/>
        <v>0</v>
      </c>
      <c r="H1456" t="str">
        <f>LEFT(RAWC8[[#This Row],[Maternal Pheno Tag]],7)</f>
        <v>0</v>
      </c>
    </row>
    <row r="1457" spans="1:8" x14ac:dyDescent="0.25">
      <c r="A1457">
        <v>1</v>
      </c>
      <c r="B1457" t="s">
        <v>635</v>
      </c>
      <c r="D1457">
        <v>8</v>
      </c>
      <c r="E1457" t="str">
        <f>CONCATENATE(RAWC8[[#This Row],[Table Letter]],RAWC8[[#This Row],[Table '#]])</f>
        <v>GL1</v>
      </c>
      <c r="F1457" t="str">
        <f>IF(ISEVEN(ROW(RAWC8[[#This Row],[Barcodes]])),C1457,"")</f>
        <v/>
      </c>
      <c r="G1457" t="str">
        <f t="shared" si="22"/>
        <v/>
      </c>
      <c r="H1457" t="str">
        <f>LEFT(RAWC8[[#This Row],[Maternal Pheno Tag]],7)</f>
        <v/>
      </c>
    </row>
    <row r="1458" spans="1:8" x14ac:dyDescent="0.25">
      <c r="A1458">
        <v>1</v>
      </c>
      <c r="B1458" t="s">
        <v>635</v>
      </c>
      <c r="D1458">
        <v>9</v>
      </c>
      <c r="E1458" t="str">
        <f>CONCATENATE(RAWC8[[#This Row],[Table Letter]],RAWC8[[#This Row],[Table '#]])</f>
        <v>GL1</v>
      </c>
      <c r="F1458">
        <f>IF(ISEVEN(ROW(RAWC8[[#This Row],[Barcodes]])),C1458,"")</f>
        <v>0</v>
      </c>
      <c r="G1458">
        <f t="shared" si="22"/>
        <v>0</v>
      </c>
      <c r="H1458" t="str">
        <f>LEFT(RAWC8[[#This Row],[Maternal Pheno Tag]],7)</f>
        <v>0</v>
      </c>
    </row>
    <row r="1459" spans="1:8" x14ac:dyDescent="0.25">
      <c r="A1459">
        <v>1</v>
      </c>
      <c r="B1459" t="s">
        <v>635</v>
      </c>
      <c r="D1459">
        <v>9</v>
      </c>
      <c r="E1459" t="str">
        <f>CONCATENATE(RAWC8[[#This Row],[Table Letter]],RAWC8[[#This Row],[Table '#]])</f>
        <v>GL1</v>
      </c>
      <c r="F1459" t="str">
        <f>IF(ISEVEN(ROW(RAWC8[[#This Row],[Barcodes]])),C1459,"")</f>
        <v/>
      </c>
      <c r="G1459" t="str">
        <f t="shared" si="22"/>
        <v/>
      </c>
      <c r="H1459" t="str">
        <f>LEFT(RAWC8[[#This Row],[Maternal Pheno Tag]],7)</f>
        <v/>
      </c>
    </row>
    <row r="1460" spans="1:8" x14ac:dyDescent="0.25">
      <c r="A1460">
        <v>1</v>
      </c>
      <c r="B1460" t="s">
        <v>635</v>
      </c>
      <c r="D1460">
        <v>10</v>
      </c>
      <c r="E1460" t="str">
        <f>CONCATENATE(RAWC8[[#This Row],[Table Letter]],RAWC8[[#This Row],[Table '#]])</f>
        <v>GL1</v>
      </c>
      <c r="F1460">
        <f>IF(ISEVEN(ROW(RAWC8[[#This Row],[Barcodes]])),C1460,"")</f>
        <v>0</v>
      </c>
      <c r="G1460">
        <f t="shared" si="22"/>
        <v>0</v>
      </c>
      <c r="H1460" t="str">
        <f>LEFT(RAWC8[[#This Row],[Maternal Pheno Tag]],7)</f>
        <v>0</v>
      </c>
    </row>
    <row r="1461" spans="1:8" x14ac:dyDescent="0.25">
      <c r="A1461">
        <v>1</v>
      </c>
      <c r="B1461" t="s">
        <v>635</v>
      </c>
      <c r="D1461">
        <v>10</v>
      </c>
      <c r="E1461" t="str">
        <f>CONCATENATE(RAWC8[[#This Row],[Table Letter]],RAWC8[[#This Row],[Table '#]])</f>
        <v>GL1</v>
      </c>
      <c r="F1461" t="str">
        <f>IF(ISEVEN(ROW(RAWC8[[#This Row],[Barcodes]])),C1461,"")</f>
        <v/>
      </c>
      <c r="G1461" t="str">
        <f t="shared" si="22"/>
        <v/>
      </c>
      <c r="H1461" t="str">
        <f>LEFT(RAWC8[[#This Row],[Maternal Pheno Tag]],7)</f>
        <v/>
      </c>
    </row>
    <row r="1462" spans="1:8" x14ac:dyDescent="0.25">
      <c r="A1462">
        <v>1</v>
      </c>
      <c r="B1462" t="s">
        <v>635</v>
      </c>
      <c r="D1462">
        <v>11</v>
      </c>
      <c r="E1462" t="str">
        <f>CONCATENATE(RAWC8[[#This Row],[Table Letter]],RAWC8[[#This Row],[Table '#]])</f>
        <v>GL1</v>
      </c>
      <c r="F1462">
        <f>IF(ISEVEN(ROW(RAWC8[[#This Row],[Barcodes]])),C1462,"")</f>
        <v>0</v>
      </c>
      <c r="G1462">
        <f t="shared" si="22"/>
        <v>0</v>
      </c>
      <c r="H1462" t="str">
        <f>LEFT(RAWC8[[#This Row],[Maternal Pheno Tag]],7)</f>
        <v>0</v>
      </c>
    </row>
    <row r="1463" spans="1:8" x14ac:dyDescent="0.25">
      <c r="A1463">
        <v>1</v>
      </c>
      <c r="B1463" t="s">
        <v>635</v>
      </c>
      <c r="D1463">
        <v>11</v>
      </c>
      <c r="E1463" t="str">
        <f>CONCATENATE(RAWC8[[#This Row],[Table Letter]],RAWC8[[#This Row],[Table '#]])</f>
        <v>GL1</v>
      </c>
      <c r="F1463" t="str">
        <f>IF(ISEVEN(ROW(RAWC8[[#This Row],[Barcodes]])),C1463,"")</f>
        <v/>
      </c>
      <c r="G1463" t="str">
        <f t="shared" si="22"/>
        <v/>
      </c>
      <c r="H1463" t="str">
        <f>LEFT(RAWC8[[#This Row],[Maternal Pheno Tag]],7)</f>
        <v/>
      </c>
    </row>
    <row r="1464" spans="1:8" x14ac:dyDescent="0.25">
      <c r="A1464">
        <v>1</v>
      </c>
      <c r="B1464" t="s">
        <v>635</v>
      </c>
      <c r="D1464">
        <v>12</v>
      </c>
      <c r="E1464" t="str">
        <f>CONCATENATE(RAWC8[[#This Row],[Table Letter]],RAWC8[[#This Row],[Table '#]])</f>
        <v>GL1</v>
      </c>
      <c r="F1464">
        <f>IF(ISEVEN(ROW(RAWC8[[#This Row],[Barcodes]])),C1464,"")</f>
        <v>0</v>
      </c>
      <c r="G1464">
        <f t="shared" si="22"/>
        <v>0</v>
      </c>
      <c r="H1464" t="str">
        <f>LEFT(RAWC8[[#This Row],[Maternal Pheno Tag]],7)</f>
        <v>0</v>
      </c>
    </row>
    <row r="1465" spans="1:8" x14ac:dyDescent="0.25">
      <c r="A1465">
        <v>1</v>
      </c>
      <c r="B1465" t="s">
        <v>635</v>
      </c>
      <c r="D1465">
        <v>12</v>
      </c>
      <c r="E1465" t="str">
        <f>CONCATENATE(RAWC8[[#This Row],[Table Letter]],RAWC8[[#This Row],[Table '#]])</f>
        <v>GL1</v>
      </c>
      <c r="F1465" t="str">
        <f>IF(ISEVEN(ROW(RAWC8[[#This Row],[Barcodes]])),C1465,"")</f>
        <v/>
      </c>
      <c r="G1465" t="str">
        <f t="shared" si="22"/>
        <v/>
      </c>
      <c r="H1465" t="str">
        <f>LEFT(RAWC8[[#This Row],[Maternal Pheno Tag]],7)</f>
        <v/>
      </c>
    </row>
    <row r="1466" spans="1:8" x14ac:dyDescent="0.25">
      <c r="A1466">
        <v>1</v>
      </c>
      <c r="B1466" t="s">
        <v>635</v>
      </c>
      <c r="D1466">
        <v>13</v>
      </c>
      <c r="E1466" t="str">
        <f>CONCATENATE(RAWC8[[#This Row],[Table Letter]],RAWC8[[#This Row],[Table '#]])</f>
        <v>GL1</v>
      </c>
      <c r="F1466">
        <f>IF(ISEVEN(ROW(RAWC8[[#This Row],[Barcodes]])),C1466,"")</f>
        <v>0</v>
      </c>
      <c r="G1466">
        <f t="shared" si="22"/>
        <v>0</v>
      </c>
      <c r="H1466" t="str">
        <f>LEFT(RAWC8[[#This Row],[Maternal Pheno Tag]],7)</f>
        <v>0</v>
      </c>
    </row>
    <row r="1467" spans="1:8" x14ac:dyDescent="0.25">
      <c r="A1467">
        <v>1</v>
      </c>
      <c r="B1467" t="s">
        <v>635</v>
      </c>
      <c r="D1467">
        <v>13</v>
      </c>
      <c r="E1467" t="str">
        <f>CONCATENATE(RAWC8[[#This Row],[Table Letter]],RAWC8[[#This Row],[Table '#]])</f>
        <v>GL1</v>
      </c>
      <c r="F1467" t="str">
        <f>IF(ISEVEN(ROW(RAWC8[[#This Row],[Barcodes]])),C1467,"")</f>
        <v/>
      </c>
      <c r="G1467" t="str">
        <f t="shared" si="22"/>
        <v/>
      </c>
      <c r="H1467" t="str">
        <f>LEFT(RAWC8[[#This Row],[Maternal Pheno Tag]],7)</f>
        <v/>
      </c>
    </row>
    <row r="1468" spans="1:8" x14ac:dyDescent="0.25">
      <c r="A1468">
        <v>1</v>
      </c>
      <c r="B1468" t="s">
        <v>635</v>
      </c>
      <c r="D1468">
        <v>14</v>
      </c>
      <c r="E1468" t="str">
        <f>CONCATENATE(RAWC8[[#This Row],[Table Letter]],RAWC8[[#This Row],[Table '#]])</f>
        <v>GL1</v>
      </c>
      <c r="F1468">
        <f>IF(ISEVEN(ROW(RAWC8[[#This Row],[Barcodes]])),C1468,"")</f>
        <v>0</v>
      </c>
      <c r="G1468">
        <f t="shared" si="22"/>
        <v>0</v>
      </c>
      <c r="H1468" t="str">
        <f>LEFT(RAWC8[[#This Row],[Maternal Pheno Tag]],7)</f>
        <v>0</v>
      </c>
    </row>
    <row r="1469" spans="1:8" x14ac:dyDescent="0.25">
      <c r="A1469">
        <v>1</v>
      </c>
      <c r="B1469" t="s">
        <v>635</v>
      </c>
      <c r="D1469">
        <v>14</v>
      </c>
      <c r="E1469" t="str">
        <f>CONCATENATE(RAWC8[[#This Row],[Table Letter]],RAWC8[[#This Row],[Table '#]])</f>
        <v>GL1</v>
      </c>
      <c r="F1469" t="str">
        <f>IF(ISEVEN(ROW(RAWC8[[#This Row],[Barcodes]])),C1469,"")</f>
        <v/>
      </c>
      <c r="G1469" t="str">
        <f t="shared" si="22"/>
        <v/>
      </c>
      <c r="H1469" t="str">
        <f>LEFT(RAWC8[[#This Row],[Maternal Pheno Tag]],7)</f>
        <v/>
      </c>
    </row>
    <row r="1470" spans="1:8" x14ac:dyDescent="0.25">
      <c r="A1470">
        <v>1</v>
      </c>
      <c r="B1470" t="s">
        <v>635</v>
      </c>
      <c r="D1470">
        <v>15</v>
      </c>
      <c r="E1470" t="str">
        <f>CONCATENATE(RAWC8[[#This Row],[Table Letter]],RAWC8[[#This Row],[Table '#]])</f>
        <v>GL1</v>
      </c>
      <c r="F1470">
        <f>IF(ISEVEN(ROW(RAWC8[[#This Row],[Barcodes]])),C1470,"")</f>
        <v>0</v>
      </c>
      <c r="G1470">
        <f t="shared" si="22"/>
        <v>0</v>
      </c>
      <c r="H1470" t="str">
        <f>LEFT(RAWC8[[#This Row],[Maternal Pheno Tag]],7)</f>
        <v>0</v>
      </c>
    </row>
    <row r="1471" spans="1:8" x14ac:dyDescent="0.25">
      <c r="A1471">
        <v>1</v>
      </c>
      <c r="B1471" t="s">
        <v>635</v>
      </c>
      <c r="D1471">
        <v>15</v>
      </c>
      <c r="E1471" t="str">
        <f>CONCATENATE(RAWC8[[#This Row],[Table Letter]],RAWC8[[#This Row],[Table '#]])</f>
        <v>GL1</v>
      </c>
      <c r="F1471" t="str">
        <f>IF(ISEVEN(ROW(RAWC8[[#This Row],[Barcodes]])),C1471,"")</f>
        <v/>
      </c>
      <c r="G1471" t="str">
        <f t="shared" si="22"/>
        <v/>
      </c>
      <c r="H1471" t="str">
        <f>LEFT(RAWC8[[#This Row],[Maternal Pheno Tag]],7)</f>
        <v/>
      </c>
    </row>
    <row r="1472" spans="1:8" x14ac:dyDescent="0.25">
      <c r="A1472">
        <v>1</v>
      </c>
      <c r="B1472" t="s">
        <v>635</v>
      </c>
      <c r="D1472">
        <v>16</v>
      </c>
      <c r="E1472" t="str">
        <f>CONCATENATE(RAWC8[[#This Row],[Table Letter]],RAWC8[[#This Row],[Table '#]])</f>
        <v>GL1</v>
      </c>
      <c r="F1472">
        <f>IF(ISEVEN(ROW(RAWC8[[#This Row],[Barcodes]])),C1472,"")</f>
        <v>0</v>
      </c>
      <c r="G1472">
        <f t="shared" si="22"/>
        <v>0</v>
      </c>
      <c r="H1472" t="str">
        <f>LEFT(RAWC8[[#This Row],[Maternal Pheno Tag]],7)</f>
        <v>0</v>
      </c>
    </row>
    <row r="1473" spans="1:8" x14ac:dyDescent="0.25">
      <c r="A1473">
        <v>1</v>
      </c>
      <c r="B1473" t="s">
        <v>635</v>
      </c>
      <c r="D1473">
        <v>16</v>
      </c>
      <c r="E1473" t="str">
        <f>CONCATENATE(RAWC8[[#This Row],[Table Letter]],RAWC8[[#This Row],[Table '#]])</f>
        <v>GL1</v>
      </c>
      <c r="F1473" t="str">
        <f>IF(ISEVEN(ROW(RAWC8[[#This Row],[Barcodes]])),C1473,"")</f>
        <v/>
      </c>
      <c r="G1473" t="str">
        <f t="shared" si="22"/>
        <v/>
      </c>
      <c r="H1473" t="str">
        <f>LEFT(RAWC8[[#This Row],[Maternal Pheno Tag]],7)</f>
        <v/>
      </c>
    </row>
    <row r="1474" spans="1:8" x14ac:dyDescent="0.25">
      <c r="A1474">
        <v>1</v>
      </c>
      <c r="B1474" t="s">
        <v>635</v>
      </c>
      <c r="D1474">
        <v>17</v>
      </c>
      <c r="E1474" t="str">
        <f>CONCATENATE(RAWC8[[#This Row],[Table Letter]],RAWC8[[#This Row],[Table '#]])</f>
        <v>GL1</v>
      </c>
      <c r="F1474">
        <f>IF(ISEVEN(ROW(RAWC8[[#This Row],[Barcodes]])),C1474,"")</f>
        <v>0</v>
      </c>
      <c r="G1474">
        <f t="shared" ref="G1474:G1537" si="23">IF(ISODD(ROW(C1475)),C1475,"")</f>
        <v>0</v>
      </c>
      <c r="H1474" t="str">
        <f>LEFT(RAWC8[[#This Row],[Maternal Pheno Tag]],7)</f>
        <v>0</v>
      </c>
    </row>
    <row r="1475" spans="1:8" x14ac:dyDescent="0.25">
      <c r="A1475">
        <v>1</v>
      </c>
      <c r="B1475" t="s">
        <v>635</v>
      </c>
      <c r="D1475">
        <v>17</v>
      </c>
      <c r="E1475" t="str">
        <f>CONCATENATE(RAWC8[[#This Row],[Table Letter]],RAWC8[[#This Row],[Table '#]])</f>
        <v>GL1</v>
      </c>
      <c r="F1475" t="str">
        <f>IF(ISEVEN(ROW(RAWC8[[#This Row],[Barcodes]])),C1475,"")</f>
        <v/>
      </c>
      <c r="G1475" t="str">
        <f t="shared" si="23"/>
        <v/>
      </c>
      <c r="H1475" t="str">
        <f>LEFT(RAWC8[[#This Row],[Maternal Pheno Tag]],7)</f>
        <v/>
      </c>
    </row>
    <row r="1476" spans="1:8" x14ac:dyDescent="0.25">
      <c r="A1476">
        <v>1</v>
      </c>
      <c r="B1476" t="s">
        <v>635</v>
      </c>
      <c r="D1476">
        <v>18</v>
      </c>
      <c r="E1476" t="str">
        <f>CONCATENATE(RAWC8[[#This Row],[Table Letter]],RAWC8[[#This Row],[Table '#]])</f>
        <v>GL1</v>
      </c>
      <c r="F1476">
        <f>IF(ISEVEN(ROW(RAWC8[[#This Row],[Barcodes]])),C1476,"")</f>
        <v>0</v>
      </c>
      <c r="G1476">
        <f t="shared" si="23"/>
        <v>0</v>
      </c>
      <c r="H1476" t="str">
        <f>LEFT(RAWC8[[#This Row],[Maternal Pheno Tag]],7)</f>
        <v>0</v>
      </c>
    </row>
    <row r="1477" spans="1:8" x14ac:dyDescent="0.25">
      <c r="A1477">
        <v>1</v>
      </c>
      <c r="B1477" t="s">
        <v>635</v>
      </c>
      <c r="D1477">
        <v>18</v>
      </c>
      <c r="E1477" t="str">
        <f>CONCATENATE(RAWC8[[#This Row],[Table Letter]],RAWC8[[#This Row],[Table '#]])</f>
        <v>GL1</v>
      </c>
      <c r="F1477" t="str">
        <f>IF(ISEVEN(ROW(RAWC8[[#This Row],[Barcodes]])),C1477,"")</f>
        <v/>
      </c>
      <c r="G1477" t="str">
        <f t="shared" si="23"/>
        <v/>
      </c>
      <c r="H1477" t="str">
        <f>LEFT(RAWC8[[#This Row],[Maternal Pheno Tag]],7)</f>
        <v/>
      </c>
    </row>
    <row r="1478" spans="1:8" x14ac:dyDescent="0.25">
      <c r="A1478">
        <v>1</v>
      </c>
      <c r="B1478" t="s">
        <v>635</v>
      </c>
      <c r="D1478">
        <v>19</v>
      </c>
      <c r="E1478" t="str">
        <f>CONCATENATE(RAWC8[[#This Row],[Table Letter]],RAWC8[[#This Row],[Table '#]])</f>
        <v>GL1</v>
      </c>
      <c r="F1478">
        <f>IF(ISEVEN(ROW(RAWC8[[#This Row],[Barcodes]])),C1478,"")</f>
        <v>0</v>
      </c>
      <c r="G1478">
        <f t="shared" si="23"/>
        <v>0</v>
      </c>
      <c r="H1478" t="str">
        <f>LEFT(RAWC8[[#This Row],[Maternal Pheno Tag]],7)</f>
        <v>0</v>
      </c>
    </row>
    <row r="1479" spans="1:8" x14ac:dyDescent="0.25">
      <c r="A1479">
        <v>1</v>
      </c>
      <c r="B1479" t="s">
        <v>635</v>
      </c>
      <c r="D1479">
        <v>19</v>
      </c>
      <c r="E1479" t="str">
        <f>CONCATENATE(RAWC8[[#This Row],[Table Letter]],RAWC8[[#This Row],[Table '#]])</f>
        <v>GL1</v>
      </c>
      <c r="F1479" t="str">
        <f>IF(ISEVEN(ROW(RAWC8[[#This Row],[Barcodes]])),C1479,"")</f>
        <v/>
      </c>
      <c r="G1479" t="str">
        <f t="shared" si="23"/>
        <v/>
      </c>
      <c r="H1479" t="str">
        <f>LEFT(RAWC8[[#This Row],[Maternal Pheno Tag]],7)</f>
        <v/>
      </c>
    </row>
    <row r="1480" spans="1:8" x14ac:dyDescent="0.25">
      <c r="A1480">
        <v>1</v>
      </c>
      <c r="B1480" t="s">
        <v>635</v>
      </c>
      <c r="D1480">
        <v>20</v>
      </c>
      <c r="E1480" t="str">
        <f>CONCATENATE(RAWC8[[#This Row],[Table Letter]],RAWC8[[#This Row],[Table '#]])</f>
        <v>GL1</v>
      </c>
      <c r="F1480">
        <f>IF(ISEVEN(ROW(RAWC8[[#This Row],[Barcodes]])),C1480,"")</f>
        <v>0</v>
      </c>
      <c r="G1480">
        <f t="shared" si="23"/>
        <v>0</v>
      </c>
      <c r="H1480" t="str">
        <f>LEFT(RAWC8[[#This Row],[Maternal Pheno Tag]],7)</f>
        <v>0</v>
      </c>
    </row>
    <row r="1481" spans="1:8" x14ac:dyDescent="0.25">
      <c r="A1481">
        <v>1</v>
      </c>
      <c r="B1481" t="s">
        <v>635</v>
      </c>
      <c r="D1481">
        <v>20</v>
      </c>
      <c r="E1481" t="str">
        <f>CONCATENATE(RAWC8[[#This Row],[Table Letter]],RAWC8[[#This Row],[Table '#]])</f>
        <v>GL1</v>
      </c>
      <c r="F1481" t="str">
        <f>IF(ISEVEN(ROW(RAWC8[[#This Row],[Barcodes]])),C1481,"")</f>
        <v/>
      </c>
      <c r="G1481" t="str">
        <f t="shared" si="23"/>
        <v/>
      </c>
      <c r="H1481" t="str">
        <f>LEFT(RAWC8[[#This Row],[Maternal Pheno Tag]],7)</f>
        <v/>
      </c>
    </row>
    <row r="1482" spans="1:8" x14ac:dyDescent="0.25">
      <c r="A1482">
        <v>1</v>
      </c>
      <c r="B1482" t="s">
        <v>635</v>
      </c>
      <c r="D1482">
        <v>21</v>
      </c>
      <c r="E1482" t="str">
        <f>CONCATENATE(RAWC8[[#This Row],[Table Letter]],RAWC8[[#This Row],[Table '#]])</f>
        <v>GL1</v>
      </c>
      <c r="F1482">
        <f>IF(ISEVEN(ROW(RAWC8[[#This Row],[Barcodes]])),C1482,"")</f>
        <v>0</v>
      </c>
      <c r="G1482">
        <f t="shared" si="23"/>
        <v>0</v>
      </c>
      <c r="H1482" t="str">
        <f>LEFT(RAWC8[[#This Row],[Maternal Pheno Tag]],7)</f>
        <v>0</v>
      </c>
    </row>
    <row r="1483" spans="1:8" x14ac:dyDescent="0.25">
      <c r="A1483">
        <v>1</v>
      </c>
      <c r="B1483" t="s">
        <v>635</v>
      </c>
      <c r="D1483">
        <v>21</v>
      </c>
      <c r="E1483" t="str">
        <f>CONCATENATE(RAWC8[[#This Row],[Table Letter]],RAWC8[[#This Row],[Table '#]])</f>
        <v>GL1</v>
      </c>
      <c r="F1483" t="str">
        <f>IF(ISEVEN(ROW(RAWC8[[#This Row],[Barcodes]])),C1483,"")</f>
        <v/>
      </c>
      <c r="G1483" t="str">
        <f t="shared" si="23"/>
        <v/>
      </c>
      <c r="H1483" t="str">
        <f>LEFT(RAWC8[[#This Row],[Maternal Pheno Tag]],7)</f>
        <v/>
      </c>
    </row>
    <row r="1484" spans="1:8" x14ac:dyDescent="0.25">
      <c r="A1484">
        <v>1</v>
      </c>
      <c r="B1484" t="s">
        <v>635</v>
      </c>
      <c r="D1484">
        <v>22</v>
      </c>
      <c r="E1484" t="str">
        <f>CONCATENATE(RAWC8[[#This Row],[Table Letter]],RAWC8[[#This Row],[Table '#]])</f>
        <v>GL1</v>
      </c>
      <c r="F1484">
        <f>IF(ISEVEN(ROW(RAWC8[[#This Row],[Barcodes]])),C1484,"")</f>
        <v>0</v>
      </c>
      <c r="G1484">
        <f t="shared" si="23"/>
        <v>0</v>
      </c>
      <c r="H1484" t="str">
        <f>LEFT(RAWC8[[#This Row],[Maternal Pheno Tag]],7)</f>
        <v>0</v>
      </c>
    </row>
    <row r="1485" spans="1:8" x14ac:dyDescent="0.25">
      <c r="A1485">
        <v>1</v>
      </c>
      <c r="B1485" t="s">
        <v>635</v>
      </c>
      <c r="D1485">
        <v>22</v>
      </c>
      <c r="E1485" t="str">
        <f>CONCATENATE(RAWC8[[#This Row],[Table Letter]],RAWC8[[#This Row],[Table '#]])</f>
        <v>GL1</v>
      </c>
      <c r="F1485" t="str">
        <f>IF(ISEVEN(ROW(RAWC8[[#This Row],[Barcodes]])),C1485,"")</f>
        <v/>
      </c>
      <c r="G1485" t="str">
        <f t="shared" si="23"/>
        <v/>
      </c>
      <c r="H1485" t="str">
        <f>LEFT(RAWC8[[#This Row],[Maternal Pheno Tag]],7)</f>
        <v/>
      </c>
    </row>
    <row r="1486" spans="1:8" x14ac:dyDescent="0.25">
      <c r="A1486">
        <v>1</v>
      </c>
      <c r="B1486" t="s">
        <v>635</v>
      </c>
      <c r="D1486">
        <v>23</v>
      </c>
      <c r="E1486" t="str">
        <f>CONCATENATE(RAWC8[[#This Row],[Table Letter]],RAWC8[[#This Row],[Table '#]])</f>
        <v>GL1</v>
      </c>
      <c r="F1486">
        <f>IF(ISEVEN(ROW(RAWC8[[#This Row],[Barcodes]])),C1486,"")</f>
        <v>0</v>
      </c>
      <c r="G1486">
        <f t="shared" si="23"/>
        <v>0</v>
      </c>
      <c r="H1486" t="str">
        <f>LEFT(RAWC8[[#This Row],[Maternal Pheno Tag]],7)</f>
        <v>0</v>
      </c>
    </row>
    <row r="1487" spans="1:8" x14ac:dyDescent="0.25">
      <c r="A1487">
        <v>1</v>
      </c>
      <c r="B1487" t="s">
        <v>635</v>
      </c>
      <c r="D1487">
        <v>23</v>
      </c>
      <c r="E1487" t="str">
        <f>CONCATENATE(RAWC8[[#This Row],[Table Letter]],RAWC8[[#This Row],[Table '#]])</f>
        <v>GL1</v>
      </c>
      <c r="F1487" t="str">
        <f>IF(ISEVEN(ROW(RAWC8[[#This Row],[Barcodes]])),C1487,"")</f>
        <v/>
      </c>
      <c r="G1487" t="str">
        <f t="shared" si="23"/>
        <v/>
      </c>
      <c r="H1487" t="str">
        <f>LEFT(RAWC8[[#This Row],[Maternal Pheno Tag]],7)</f>
        <v/>
      </c>
    </row>
    <row r="1488" spans="1:8" x14ac:dyDescent="0.25">
      <c r="A1488">
        <v>1</v>
      </c>
      <c r="B1488" t="s">
        <v>635</v>
      </c>
      <c r="D1488">
        <v>24</v>
      </c>
      <c r="E1488" t="str">
        <f>CONCATENATE(RAWC8[[#This Row],[Table Letter]],RAWC8[[#This Row],[Table '#]])</f>
        <v>GL1</v>
      </c>
      <c r="F1488">
        <f>IF(ISEVEN(ROW(RAWC8[[#This Row],[Barcodes]])),C1488,"")</f>
        <v>0</v>
      </c>
      <c r="G1488">
        <f t="shared" si="23"/>
        <v>0</v>
      </c>
      <c r="H1488" t="str">
        <f>LEFT(RAWC8[[#This Row],[Maternal Pheno Tag]],7)</f>
        <v>0</v>
      </c>
    </row>
    <row r="1489" spans="1:8" x14ac:dyDescent="0.25">
      <c r="A1489">
        <v>1</v>
      </c>
      <c r="B1489" t="s">
        <v>635</v>
      </c>
      <c r="D1489">
        <v>24</v>
      </c>
      <c r="E1489" t="str">
        <f>CONCATENATE(RAWC8[[#This Row],[Table Letter]],RAWC8[[#This Row],[Table '#]])</f>
        <v>GL1</v>
      </c>
      <c r="F1489" t="str">
        <f>IF(ISEVEN(ROW(RAWC8[[#This Row],[Barcodes]])),C1489,"")</f>
        <v/>
      </c>
      <c r="G1489" t="str">
        <f t="shared" si="23"/>
        <v/>
      </c>
      <c r="H1489" t="str">
        <f>LEFT(RAWC8[[#This Row],[Maternal Pheno Tag]],7)</f>
        <v/>
      </c>
    </row>
    <row r="1490" spans="1:8" x14ac:dyDescent="0.25">
      <c r="A1490">
        <v>2</v>
      </c>
      <c r="B1490" t="s">
        <v>635</v>
      </c>
      <c r="D1490">
        <v>1</v>
      </c>
      <c r="E1490" t="str">
        <f>CONCATENATE(RAWC8[[#This Row],[Table Letter]],RAWC8[[#This Row],[Table '#]])</f>
        <v>GL2</v>
      </c>
      <c r="F1490">
        <f>IF(ISEVEN(ROW(RAWC8[[#This Row],[Barcodes]])),C1490,"")</f>
        <v>0</v>
      </c>
      <c r="G1490">
        <f t="shared" si="23"/>
        <v>0</v>
      </c>
      <c r="H1490" t="str">
        <f>LEFT(RAWC8[[#This Row],[Maternal Pheno Tag]],7)</f>
        <v>0</v>
      </c>
    </row>
    <row r="1491" spans="1:8" x14ac:dyDescent="0.25">
      <c r="A1491">
        <v>2</v>
      </c>
      <c r="B1491" t="s">
        <v>635</v>
      </c>
      <c r="D1491">
        <v>1</v>
      </c>
      <c r="E1491" t="str">
        <f>CONCATENATE(RAWC8[[#This Row],[Table Letter]],RAWC8[[#This Row],[Table '#]])</f>
        <v>GL2</v>
      </c>
      <c r="F1491" t="str">
        <f>IF(ISEVEN(ROW(RAWC8[[#This Row],[Barcodes]])),C1491,"")</f>
        <v/>
      </c>
      <c r="G1491" t="str">
        <f t="shared" si="23"/>
        <v/>
      </c>
      <c r="H1491" t="str">
        <f>LEFT(RAWC8[[#This Row],[Maternal Pheno Tag]],7)</f>
        <v/>
      </c>
    </row>
    <row r="1492" spans="1:8" x14ac:dyDescent="0.25">
      <c r="A1492">
        <v>2</v>
      </c>
      <c r="B1492" t="s">
        <v>635</v>
      </c>
      <c r="D1492">
        <v>2</v>
      </c>
      <c r="E1492" t="str">
        <f>CONCATENATE(RAWC8[[#This Row],[Table Letter]],RAWC8[[#This Row],[Table '#]])</f>
        <v>GL2</v>
      </c>
      <c r="F1492">
        <f>IF(ISEVEN(ROW(RAWC8[[#This Row],[Barcodes]])),C1492,"")</f>
        <v>0</v>
      </c>
      <c r="G1492">
        <f t="shared" si="23"/>
        <v>0</v>
      </c>
      <c r="H1492" t="str">
        <f>LEFT(RAWC8[[#This Row],[Maternal Pheno Tag]],7)</f>
        <v>0</v>
      </c>
    </row>
    <row r="1493" spans="1:8" x14ac:dyDescent="0.25">
      <c r="A1493">
        <v>2</v>
      </c>
      <c r="B1493" t="s">
        <v>635</v>
      </c>
      <c r="D1493">
        <v>2</v>
      </c>
      <c r="E1493" t="str">
        <f>CONCATENATE(RAWC8[[#This Row],[Table Letter]],RAWC8[[#This Row],[Table '#]])</f>
        <v>GL2</v>
      </c>
      <c r="F1493" t="str">
        <f>IF(ISEVEN(ROW(RAWC8[[#This Row],[Barcodes]])),C1493,"")</f>
        <v/>
      </c>
      <c r="G1493" t="str">
        <f t="shared" si="23"/>
        <v/>
      </c>
      <c r="H1493" t="str">
        <f>LEFT(RAWC8[[#This Row],[Maternal Pheno Tag]],7)</f>
        <v/>
      </c>
    </row>
    <row r="1494" spans="1:8" x14ac:dyDescent="0.25">
      <c r="A1494">
        <v>2</v>
      </c>
      <c r="B1494" t="s">
        <v>635</v>
      </c>
      <c r="D1494">
        <v>3</v>
      </c>
      <c r="E1494" t="str">
        <f>CONCATENATE(RAWC8[[#This Row],[Table Letter]],RAWC8[[#This Row],[Table '#]])</f>
        <v>GL2</v>
      </c>
      <c r="F1494">
        <f>IF(ISEVEN(ROW(RAWC8[[#This Row],[Barcodes]])),C1494,"")</f>
        <v>0</v>
      </c>
      <c r="G1494">
        <f t="shared" si="23"/>
        <v>0</v>
      </c>
      <c r="H1494" t="str">
        <f>LEFT(RAWC8[[#This Row],[Maternal Pheno Tag]],7)</f>
        <v>0</v>
      </c>
    </row>
    <row r="1495" spans="1:8" x14ac:dyDescent="0.25">
      <c r="A1495">
        <v>2</v>
      </c>
      <c r="B1495" t="s">
        <v>635</v>
      </c>
      <c r="D1495">
        <v>3</v>
      </c>
      <c r="E1495" t="str">
        <f>CONCATENATE(RAWC8[[#This Row],[Table Letter]],RAWC8[[#This Row],[Table '#]])</f>
        <v>GL2</v>
      </c>
      <c r="F1495" t="str">
        <f>IF(ISEVEN(ROW(RAWC8[[#This Row],[Barcodes]])),C1495,"")</f>
        <v/>
      </c>
      <c r="G1495" t="str">
        <f t="shared" si="23"/>
        <v/>
      </c>
      <c r="H1495" t="str">
        <f>LEFT(RAWC8[[#This Row],[Maternal Pheno Tag]],7)</f>
        <v/>
      </c>
    </row>
    <row r="1496" spans="1:8" x14ac:dyDescent="0.25">
      <c r="A1496">
        <v>2</v>
      </c>
      <c r="B1496" t="s">
        <v>635</v>
      </c>
      <c r="D1496">
        <v>4</v>
      </c>
      <c r="E1496" t="str">
        <f>CONCATENATE(RAWC8[[#This Row],[Table Letter]],RAWC8[[#This Row],[Table '#]])</f>
        <v>GL2</v>
      </c>
      <c r="F1496">
        <f>IF(ISEVEN(ROW(RAWC8[[#This Row],[Barcodes]])),C1496,"")</f>
        <v>0</v>
      </c>
      <c r="G1496">
        <f t="shared" si="23"/>
        <v>0</v>
      </c>
      <c r="H1496" t="str">
        <f>LEFT(RAWC8[[#This Row],[Maternal Pheno Tag]],7)</f>
        <v>0</v>
      </c>
    </row>
    <row r="1497" spans="1:8" x14ac:dyDescent="0.25">
      <c r="A1497">
        <v>2</v>
      </c>
      <c r="B1497" t="s">
        <v>635</v>
      </c>
      <c r="D1497">
        <v>4</v>
      </c>
      <c r="E1497" t="str">
        <f>CONCATENATE(RAWC8[[#This Row],[Table Letter]],RAWC8[[#This Row],[Table '#]])</f>
        <v>GL2</v>
      </c>
      <c r="F1497" t="str">
        <f>IF(ISEVEN(ROW(RAWC8[[#This Row],[Barcodes]])),C1497,"")</f>
        <v/>
      </c>
      <c r="G1497" t="str">
        <f t="shared" si="23"/>
        <v/>
      </c>
      <c r="H1497" t="str">
        <f>LEFT(RAWC8[[#This Row],[Maternal Pheno Tag]],7)</f>
        <v/>
      </c>
    </row>
    <row r="1498" spans="1:8" x14ac:dyDescent="0.25">
      <c r="A1498">
        <v>2</v>
      </c>
      <c r="B1498" t="s">
        <v>635</v>
      </c>
      <c r="D1498">
        <v>5</v>
      </c>
      <c r="E1498" t="str">
        <f>CONCATENATE(RAWC8[[#This Row],[Table Letter]],RAWC8[[#This Row],[Table '#]])</f>
        <v>GL2</v>
      </c>
      <c r="F1498">
        <f>IF(ISEVEN(ROW(RAWC8[[#This Row],[Barcodes]])),C1498,"")</f>
        <v>0</v>
      </c>
      <c r="G1498">
        <f t="shared" si="23"/>
        <v>0</v>
      </c>
      <c r="H1498" t="str">
        <f>LEFT(RAWC8[[#This Row],[Maternal Pheno Tag]],7)</f>
        <v>0</v>
      </c>
    </row>
    <row r="1499" spans="1:8" x14ac:dyDescent="0.25">
      <c r="A1499">
        <v>2</v>
      </c>
      <c r="B1499" t="s">
        <v>635</v>
      </c>
      <c r="D1499">
        <v>5</v>
      </c>
      <c r="E1499" t="str">
        <f>CONCATENATE(RAWC8[[#This Row],[Table Letter]],RAWC8[[#This Row],[Table '#]])</f>
        <v>GL2</v>
      </c>
      <c r="F1499" t="str">
        <f>IF(ISEVEN(ROW(RAWC8[[#This Row],[Barcodes]])),C1499,"")</f>
        <v/>
      </c>
      <c r="G1499" t="str">
        <f t="shared" si="23"/>
        <v/>
      </c>
      <c r="H1499" t="str">
        <f>LEFT(RAWC8[[#This Row],[Maternal Pheno Tag]],7)</f>
        <v/>
      </c>
    </row>
    <row r="1500" spans="1:8" x14ac:dyDescent="0.25">
      <c r="A1500">
        <v>2</v>
      </c>
      <c r="B1500" t="s">
        <v>635</v>
      </c>
      <c r="D1500">
        <v>6</v>
      </c>
      <c r="E1500" t="str">
        <f>CONCATENATE(RAWC8[[#This Row],[Table Letter]],RAWC8[[#This Row],[Table '#]])</f>
        <v>GL2</v>
      </c>
      <c r="F1500">
        <f>IF(ISEVEN(ROW(RAWC8[[#This Row],[Barcodes]])),C1500,"")</f>
        <v>0</v>
      </c>
      <c r="G1500">
        <f t="shared" si="23"/>
        <v>0</v>
      </c>
      <c r="H1500" t="str">
        <f>LEFT(RAWC8[[#This Row],[Maternal Pheno Tag]],7)</f>
        <v>0</v>
      </c>
    </row>
    <row r="1501" spans="1:8" x14ac:dyDescent="0.25">
      <c r="A1501">
        <v>2</v>
      </c>
      <c r="B1501" t="s">
        <v>635</v>
      </c>
      <c r="D1501">
        <v>6</v>
      </c>
      <c r="E1501" t="str">
        <f>CONCATENATE(RAWC8[[#This Row],[Table Letter]],RAWC8[[#This Row],[Table '#]])</f>
        <v>GL2</v>
      </c>
      <c r="F1501" t="str">
        <f>IF(ISEVEN(ROW(RAWC8[[#This Row],[Barcodes]])),C1501,"")</f>
        <v/>
      </c>
      <c r="G1501" t="str">
        <f t="shared" si="23"/>
        <v/>
      </c>
      <c r="H1501" t="str">
        <f>LEFT(RAWC8[[#This Row],[Maternal Pheno Tag]],7)</f>
        <v/>
      </c>
    </row>
    <row r="1502" spans="1:8" x14ac:dyDescent="0.25">
      <c r="A1502">
        <v>2</v>
      </c>
      <c r="B1502" t="s">
        <v>635</v>
      </c>
      <c r="D1502">
        <v>7</v>
      </c>
      <c r="E1502" t="str">
        <f>CONCATENATE(RAWC8[[#This Row],[Table Letter]],RAWC8[[#This Row],[Table '#]])</f>
        <v>GL2</v>
      </c>
      <c r="F1502">
        <f>IF(ISEVEN(ROW(RAWC8[[#This Row],[Barcodes]])),C1502,"")</f>
        <v>0</v>
      </c>
      <c r="G1502">
        <f t="shared" si="23"/>
        <v>0</v>
      </c>
      <c r="H1502" t="str">
        <f>LEFT(RAWC8[[#This Row],[Maternal Pheno Tag]],7)</f>
        <v>0</v>
      </c>
    </row>
    <row r="1503" spans="1:8" x14ac:dyDescent="0.25">
      <c r="A1503">
        <v>2</v>
      </c>
      <c r="B1503" t="s">
        <v>635</v>
      </c>
      <c r="D1503">
        <v>7</v>
      </c>
      <c r="E1503" t="str">
        <f>CONCATENATE(RAWC8[[#This Row],[Table Letter]],RAWC8[[#This Row],[Table '#]])</f>
        <v>GL2</v>
      </c>
      <c r="F1503" t="str">
        <f>IF(ISEVEN(ROW(RAWC8[[#This Row],[Barcodes]])),C1503,"")</f>
        <v/>
      </c>
      <c r="G1503" t="str">
        <f t="shared" si="23"/>
        <v/>
      </c>
      <c r="H1503" t="str">
        <f>LEFT(RAWC8[[#This Row],[Maternal Pheno Tag]],7)</f>
        <v/>
      </c>
    </row>
    <row r="1504" spans="1:8" x14ac:dyDescent="0.25">
      <c r="A1504">
        <v>2</v>
      </c>
      <c r="B1504" t="s">
        <v>635</v>
      </c>
      <c r="D1504">
        <v>8</v>
      </c>
      <c r="E1504" t="str">
        <f>CONCATENATE(RAWC8[[#This Row],[Table Letter]],RAWC8[[#This Row],[Table '#]])</f>
        <v>GL2</v>
      </c>
      <c r="F1504">
        <f>IF(ISEVEN(ROW(RAWC8[[#This Row],[Barcodes]])),C1504,"")</f>
        <v>0</v>
      </c>
      <c r="G1504">
        <f t="shared" si="23"/>
        <v>0</v>
      </c>
      <c r="H1504" t="str">
        <f>LEFT(RAWC8[[#This Row],[Maternal Pheno Tag]],7)</f>
        <v>0</v>
      </c>
    </row>
    <row r="1505" spans="1:8" x14ac:dyDescent="0.25">
      <c r="A1505">
        <v>2</v>
      </c>
      <c r="B1505" t="s">
        <v>635</v>
      </c>
      <c r="D1505">
        <v>8</v>
      </c>
      <c r="E1505" t="str">
        <f>CONCATENATE(RAWC8[[#This Row],[Table Letter]],RAWC8[[#This Row],[Table '#]])</f>
        <v>GL2</v>
      </c>
      <c r="F1505" t="str">
        <f>IF(ISEVEN(ROW(RAWC8[[#This Row],[Barcodes]])),C1505,"")</f>
        <v/>
      </c>
      <c r="G1505" t="str">
        <f t="shared" si="23"/>
        <v/>
      </c>
      <c r="H1505" t="str">
        <f>LEFT(RAWC8[[#This Row],[Maternal Pheno Tag]],7)</f>
        <v/>
      </c>
    </row>
    <row r="1506" spans="1:8" x14ac:dyDescent="0.25">
      <c r="A1506">
        <v>2</v>
      </c>
      <c r="B1506" t="s">
        <v>635</v>
      </c>
      <c r="D1506">
        <v>9</v>
      </c>
      <c r="E1506" t="str">
        <f>CONCATENATE(RAWC8[[#This Row],[Table Letter]],RAWC8[[#This Row],[Table '#]])</f>
        <v>GL2</v>
      </c>
      <c r="F1506">
        <f>IF(ISEVEN(ROW(RAWC8[[#This Row],[Barcodes]])),C1506,"")</f>
        <v>0</v>
      </c>
      <c r="G1506">
        <f t="shared" si="23"/>
        <v>0</v>
      </c>
      <c r="H1506" t="str">
        <f>LEFT(RAWC8[[#This Row],[Maternal Pheno Tag]],7)</f>
        <v>0</v>
      </c>
    </row>
    <row r="1507" spans="1:8" x14ac:dyDescent="0.25">
      <c r="A1507">
        <v>2</v>
      </c>
      <c r="B1507" t="s">
        <v>635</v>
      </c>
      <c r="D1507">
        <v>9</v>
      </c>
      <c r="E1507" t="str">
        <f>CONCATENATE(RAWC8[[#This Row],[Table Letter]],RAWC8[[#This Row],[Table '#]])</f>
        <v>GL2</v>
      </c>
      <c r="F1507" t="str">
        <f>IF(ISEVEN(ROW(RAWC8[[#This Row],[Barcodes]])),C1507,"")</f>
        <v/>
      </c>
      <c r="G1507" t="str">
        <f t="shared" si="23"/>
        <v/>
      </c>
      <c r="H1507" t="str">
        <f>LEFT(RAWC8[[#This Row],[Maternal Pheno Tag]],7)</f>
        <v/>
      </c>
    </row>
    <row r="1508" spans="1:8" x14ac:dyDescent="0.25">
      <c r="A1508">
        <v>2</v>
      </c>
      <c r="B1508" t="s">
        <v>635</v>
      </c>
      <c r="D1508">
        <v>10</v>
      </c>
      <c r="E1508" t="str">
        <f>CONCATENATE(RAWC8[[#This Row],[Table Letter]],RAWC8[[#This Row],[Table '#]])</f>
        <v>GL2</v>
      </c>
      <c r="F1508">
        <f>IF(ISEVEN(ROW(RAWC8[[#This Row],[Barcodes]])),C1508,"")</f>
        <v>0</v>
      </c>
      <c r="G1508">
        <f t="shared" si="23"/>
        <v>0</v>
      </c>
      <c r="H1508" t="str">
        <f>LEFT(RAWC8[[#This Row],[Maternal Pheno Tag]],7)</f>
        <v>0</v>
      </c>
    </row>
    <row r="1509" spans="1:8" x14ac:dyDescent="0.25">
      <c r="A1509">
        <v>2</v>
      </c>
      <c r="B1509" t="s">
        <v>635</v>
      </c>
      <c r="D1509">
        <v>10</v>
      </c>
      <c r="E1509" t="str">
        <f>CONCATENATE(RAWC8[[#This Row],[Table Letter]],RAWC8[[#This Row],[Table '#]])</f>
        <v>GL2</v>
      </c>
      <c r="F1509" t="str">
        <f>IF(ISEVEN(ROW(RAWC8[[#This Row],[Barcodes]])),C1509,"")</f>
        <v/>
      </c>
      <c r="G1509" t="str">
        <f t="shared" si="23"/>
        <v/>
      </c>
      <c r="H1509" t="str">
        <f>LEFT(RAWC8[[#This Row],[Maternal Pheno Tag]],7)</f>
        <v/>
      </c>
    </row>
    <row r="1510" spans="1:8" x14ac:dyDescent="0.25">
      <c r="A1510">
        <v>2</v>
      </c>
      <c r="B1510" t="s">
        <v>635</v>
      </c>
      <c r="D1510">
        <v>11</v>
      </c>
      <c r="E1510" t="str">
        <f>CONCATENATE(RAWC8[[#This Row],[Table Letter]],RAWC8[[#This Row],[Table '#]])</f>
        <v>GL2</v>
      </c>
      <c r="F1510">
        <f>IF(ISEVEN(ROW(RAWC8[[#This Row],[Barcodes]])),C1510,"")</f>
        <v>0</v>
      </c>
      <c r="G1510">
        <f t="shared" si="23"/>
        <v>0</v>
      </c>
      <c r="H1510" t="str">
        <f>LEFT(RAWC8[[#This Row],[Maternal Pheno Tag]],7)</f>
        <v>0</v>
      </c>
    </row>
    <row r="1511" spans="1:8" x14ac:dyDescent="0.25">
      <c r="A1511">
        <v>2</v>
      </c>
      <c r="B1511" t="s">
        <v>635</v>
      </c>
      <c r="D1511">
        <v>11</v>
      </c>
      <c r="E1511" t="str">
        <f>CONCATENATE(RAWC8[[#This Row],[Table Letter]],RAWC8[[#This Row],[Table '#]])</f>
        <v>GL2</v>
      </c>
      <c r="F1511" t="str">
        <f>IF(ISEVEN(ROW(RAWC8[[#This Row],[Barcodes]])),C1511,"")</f>
        <v/>
      </c>
      <c r="G1511" t="str">
        <f t="shared" si="23"/>
        <v/>
      </c>
      <c r="H1511" t="str">
        <f>LEFT(RAWC8[[#This Row],[Maternal Pheno Tag]],7)</f>
        <v/>
      </c>
    </row>
    <row r="1512" spans="1:8" x14ac:dyDescent="0.25">
      <c r="A1512">
        <v>2</v>
      </c>
      <c r="B1512" t="s">
        <v>635</v>
      </c>
      <c r="D1512">
        <v>12</v>
      </c>
      <c r="E1512" t="str">
        <f>CONCATENATE(RAWC8[[#This Row],[Table Letter]],RAWC8[[#This Row],[Table '#]])</f>
        <v>GL2</v>
      </c>
      <c r="F1512">
        <f>IF(ISEVEN(ROW(RAWC8[[#This Row],[Barcodes]])),C1512,"")</f>
        <v>0</v>
      </c>
      <c r="G1512">
        <f t="shared" si="23"/>
        <v>0</v>
      </c>
      <c r="H1512" t="str">
        <f>LEFT(RAWC8[[#This Row],[Maternal Pheno Tag]],7)</f>
        <v>0</v>
      </c>
    </row>
    <row r="1513" spans="1:8" x14ac:dyDescent="0.25">
      <c r="A1513">
        <v>2</v>
      </c>
      <c r="B1513" t="s">
        <v>635</v>
      </c>
      <c r="D1513">
        <v>12</v>
      </c>
      <c r="E1513" t="str">
        <f>CONCATENATE(RAWC8[[#This Row],[Table Letter]],RAWC8[[#This Row],[Table '#]])</f>
        <v>GL2</v>
      </c>
      <c r="F1513" t="str">
        <f>IF(ISEVEN(ROW(RAWC8[[#This Row],[Barcodes]])),C1513,"")</f>
        <v/>
      </c>
      <c r="G1513" t="str">
        <f t="shared" si="23"/>
        <v/>
      </c>
      <c r="H1513" t="str">
        <f>LEFT(RAWC8[[#This Row],[Maternal Pheno Tag]],7)</f>
        <v/>
      </c>
    </row>
    <row r="1514" spans="1:8" x14ac:dyDescent="0.25">
      <c r="A1514">
        <v>2</v>
      </c>
      <c r="B1514" t="s">
        <v>635</v>
      </c>
      <c r="D1514">
        <v>13</v>
      </c>
      <c r="E1514" t="str">
        <f>CONCATENATE(RAWC8[[#This Row],[Table Letter]],RAWC8[[#This Row],[Table '#]])</f>
        <v>GL2</v>
      </c>
      <c r="F1514">
        <f>IF(ISEVEN(ROW(RAWC8[[#This Row],[Barcodes]])),C1514,"")</f>
        <v>0</v>
      </c>
      <c r="G1514">
        <f t="shared" si="23"/>
        <v>0</v>
      </c>
      <c r="H1514" t="str">
        <f>LEFT(RAWC8[[#This Row],[Maternal Pheno Tag]],7)</f>
        <v>0</v>
      </c>
    </row>
    <row r="1515" spans="1:8" x14ac:dyDescent="0.25">
      <c r="A1515">
        <v>2</v>
      </c>
      <c r="B1515" t="s">
        <v>635</v>
      </c>
      <c r="D1515">
        <v>13</v>
      </c>
      <c r="E1515" t="str">
        <f>CONCATENATE(RAWC8[[#This Row],[Table Letter]],RAWC8[[#This Row],[Table '#]])</f>
        <v>GL2</v>
      </c>
      <c r="F1515" t="str">
        <f>IF(ISEVEN(ROW(RAWC8[[#This Row],[Barcodes]])),C1515,"")</f>
        <v/>
      </c>
      <c r="G1515" t="str">
        <f t="shared" si="23"/>
        <v/>
      </c>
      <c r="H1515" t="str">
        <f>LEFT(RAWC8[[#This Row],[Maternal Pheno Tag]],7)</f>
        <v/>
      </c>
    </row>
    <row r="1516" spans="1:8" x14ac:dyDescent="0.25">
      <c r="A1516">
        <v>2</v>
      </c>
      <c r="B1516" t="s">
        <v>635</v>
      </c>
      <c r="D1516">
        <v>14</v>
      </c>
      <c r="E1516" t="str">
        <f>CONCATENATE(RAWC8[[#This Row],[Table Letter]],RAWC8[[#This Row],[Table '#]])</f>
        <v>GL2</v>
      </c>
      <c r="F1516">
        <f>IF(ISEVEN(ROW(RAWC8[[#This Row],[Barcodes]])),C1516,"")</f>
        <v>0</v>
      </c>
      <c r="G1516">
        <f t="shared" si="23"/>
        <v>0</v>
      </c>
      <c r="H1516" t="str">
        <f>LEFT(RAWC8[[#This Row],[Maternal Pheno Tag]],7)</f>
        <v>0</v>
      </c>
    </row>
    <row r="1517" spans="1:8" x14ac:dyDescent="0.25">
      <c r="A1517">
        <v>2</v>
      </c>
      <c r="B1517" t="s">
        <v>635</v>
      </c>
      <c r="D1517">
        <v>14</v>
      </c>
      <c r="E1517" t="str">
        <f>CONCATENATE(RAWC8[[#This Row],[Table Letter]],RAWC8[[#This Row],[Table '#]])</f>
        <v>GL2</v>
      </c>
      <c r="F1517" t="str">
        <f>IF(ISEVEN(ROW(RAWC8[[#This Row],[Barcodes]])),C1517,"")</f>
        <v/>
      </c>
      <c r="G1517" t="str">
        <f t="shared" si="23"/>
        <v/>
      </c>
      <c r="H1517" t="str">
        <f>LEFT(RAWC8[[#This Row],[Maternal Pheno Tag]],7)</f>
        <v/>
      </c>
    </row>
    <row r="1518" spans="1:8" x14ac:dyDescent="0.25">
      <c r="A1518">
        <v>2</v>
      </c>
      <c r="B1518" t="s">
        <v>635</v>
      </c>
      <c r="D1518">
        <v>15</v>
      </c>
      <c r="E1518" t="str">
        <f>CONCATENATE(RAWC8[[#This Row],[Table Letter]],RAWC8[[#This Row],[Table '#]])</f>
        <v>GL2</v>
      </c>
      <c r="F1518">
        <f>IF(ISEVEN(ROW(RAWC8[[#This Row],[Barcodes]])),C1518,"")</f>
        <v>0</v>
      </c>
      <c r="G1518">
        <f t="shared" si="23"/>
        <v>0</v>
      </c>
      <c r="H1518" t="str">
        <f>LEFT(RAWC8[[#This Row],[Maternal Pheno Tag]],7)</f>
        <v>0</v>
      </c>
    </row>
    <row r="1519" spans="1:8" x14ac:dyDescent="0.25">
      <c r="A1519">
        <v>2</v>
      </c>
      <c r="B1519" t="s">
        <v>635</v>
      </c>
      <c r="D1519">
        <v>15</v>
      </c>
      <c r="E1519" t="str">
        <f>CONCATENATE(RAWC8[[#This Row],[Table Letter]],RAWC8[[#This Row],[Table '#]])</f>
        <v>GL2</v>
      </c>
      <c r="F1519" t="str">
        <f>IF(ISEVEN(ROW(RAWC8[[#This Row],[Barcodes]])),C1519,"")</f>
        <v/>
      </c>
      <c r="G1519" t="str">
        <f t="shared" si="23"/>
        <v/>
      </c>
      <c r="H1519" t="str">
        <f>LEFT(RAWC8[[#This Row],[Maternal Pheno Tag]],7)</f>
        <v/>
      </c>
    </row>
    <row r="1520" spans="1:8" x14ac:dyDescent="0.25">
      <c r="A1520">
        <v>2</v>
      </c>
      <c r="B1520" t="s">
        <v>635</v>
      </c>
      <c r="D1520">
        <v>16</v>
      </c>
      <c r="E1520" t="str">
        <f>CONCATENATE(RAWC8[[#This Row],[Table Letter]],RAWC8[[#This Row],[Table '#]])</f>
        <v>GL2</v>
      </c>
      <c r="F1520">
        <f>IF(ISEVEN(ROW(RAWC8[[#This Row],[Barcodes]])),C1520,"")</f>
        <v>0</v>
      </c>
      <c r="G1520">
        <f t="shared" si="23"/>
        <v>0</v>
      </c>
      <c r="H1520" t="str">
        <f>LEFT(RAWC8[[#This Row],[Maternal Pheno Tag]],7)</f>
        <v>0</v>
      </c>
    </row>
    <row r="1521" spans="1:8" x14ac:dyDescent="0.25">
      <c r="A1521">
        <v>2</v>
      </c>
      <c r="B1521" t="s">
        <v>635</v>
      </c>
      <c r="D1521">
        <v>16</v>
      </c>
      <c r="E1521" t="str">
        <f>CONCATENATE(RAWC8[[#This Row],[Table Letter]],RAWC8[[#This Row],[Table '#]])</f>
        <v>GL2</v>
      </c>
      <c r="F1521" t="str">
        <f>IF(ISEVEN(ROW(RAWC8[[#This Row],[Barcodes]])),C1521,"")</f>
        <v/>
      </c>
      <c r="G1521" t="str">
        <f t="shared" si="23"/>
        <v/>
      </c>
      <c r="H1521" t="str">
        <f>LEFT(RAWC8[[#This Row],[Maternal Pheno Tag]],7)</f>
        <v/>
      </c>
    </row>
    <row r="1522" spans="1:8" x14ac:dyDescent="0.25">
      <c r="A1522">
        <v>2</v>
      </c>
      <c r="B1522" t="s">
        <v>635</v>
      </c>
      <c r="D1522">
        <v>17</v>
      </c>
      <c r="E1522" t="str">
        <f>CONCATENATE(RAWC8[[#This Row],[Table Letter]],RAWC8[[#This Row],[Table '#]])</f>
        <v>GL2</v>
      </c>
      <c r="F1522">
        <f>IF(ISEVEN(ROW(RAWC8[[#This Row],[Barcodes]])),C1522,"")</f>
        <v>0</v>
      </c>
      <c r="G1522">
        <f t="shared" si="23"/>
        <v>0</v>
      </c>
      <c r="H1522" t="str">
        <f>LEFT(RAWC8[[#This Row],[Maternal Pheno Tag]],7)</f>
        <v>0</v>
      </c>
    </row>
    <row r="1523" spans="1:8" x14ac:dyDescent="0.25">
      <c r="A1523">
        <v>2</v>
      </c>
      <c r="B1523" t="s">
        <v>635</v>
      </c>
      <c r="D1523">
        <v>17</v>
      </c>
      <c r="E1523" t="str">
        <f>CONCATENATE(RAWC8[[#This Row],[Table Letter]],RAWC8[[#This Row],[Table '#]])</f>
        <v>GL2</v>
      </c>
      <c r="F1523" t="str">
        <f>IF(ISEVEN(ROW(RAWC8[[#This Row],[Barcodes]])),C1523,"")</f>
        <v/>
      </c>
      <c r="G1523" t="str">
        <f t="shared" si="23"/>
        <v/>
      </c>
      <c r="H1523" t="str">
        <f>LEFT(RAWC8[[#This Row],[Maternal Pheno Tag]],7)</f>
        <v/>
      </c>
    </row>
    <row r="1524" spans="1:8" x14ac:dyDescent="0.25">
      <c r="A1524">
        <v>2</v>
      </c>
      <c r="B1524" t="s">
        <v>635</v>
      </c>
      <c r="D1524">
        <v>18</v>
      </c>
      <c r="E1524" t="str">
        <f>CONCATENATE(RAWC8[[#This Row],[Table Letter]],RAWC8[[#This Row],[Table '#]])</f>
        <v>GL2</v>
      </c>
      <c r="F1524">
        <f>IF(ISEVEN(ROW(RAWC8[[#This Row],[Barcodes]])),C1524,"")</f>
        <v>0</v>
      </c>
      <c r="G1524">
        <f t="shared" si="23"/>
        <v>0</v>
      </c>
      <c r="H1524" t="str">
        <f>LEFT(RAWC8[[#This Row],[Maternal Pheno Tag]],7)</f>
        <v>0</v>
      </c>
    </row>
    <row r="1525" spans="1:8" x14ac:dyDescent="0.25">
      <c r="A1525">
        <v>2</v>
      </c>
      <c r="B1525" t="s">
        <v>635</v>
      </c>
      <c r="D1525">
        <v>18</v>
      </c>
      <c r="E1525" t="str">
        <f>CONCATENATE(RAWC8[[#This Row],[Table Letter]],RAWC8[[#This Row],[Table '#]])</f>
        <v>GL2</v>
      </c>
      <c r="F1525" t="str">
        <f>IF(ISEVEN(ROW(RAWC8[[#This Row],[Barcodes]])),C1525,"")</f>
        <v/>
      </c>
      <c r="G1525" t="str">
        <f t="shared" si="23"/>
        <v/>
      </c>
      <c r="H1525" t="str">
        <f>LEFT(RAWC8[[#This Row],[Maternal Pheno Tag]],7)</f>
        <v/>
      </c>
    </row>
    <row r="1526" spans="1:8" x14ac:dyDescent="0.25">
      <c r="A1526">
        <v>2</v>
      </c>
      <c r="B1526" t="s">
        <v>635</v>
      </c>
      <c r="D1526">
        <v>19</v>
      </c>
      <c r="E1526" t="str">
        <f>CONCATENATE(RAWC8[[#This Row],[Table Letter]],RAWC8[[#This Row],[Table '#]])</f>
        <v>GL2</v>
      </c>
      <c r="F1526">
        <f>IF(ISEVEN(ROW(RAWC8[[#This Row],[Barcodes]])),C1526,"")</f>
        <v>0</v>
      </c>
      <c r="G1526">
        <f t="shared" si="23"/>
        <v>0</v>
      </c>
      <c r="H1526" t="str">
        <f>LEFT(RAWC8[[#This Row],[Maternal Pheno Tag]],7)</f>
        <v>0</v>
      </c>
    </row>
    <row r="1527" spans="1:8" x14ac:dyDescent="0.25">
      <c r="A1527">
        <v>2</v>
      </c>
      <c r="B1527" t="s">
        <v>635</v>
      </c>
      <c r="D1527">
        <v>19</v>
      </c>
      <c r="E1527" t="str">
        <f>CONCATENATE(RAWC8[[#This Row],[Table Letter]],RAWC8[[#This Row],[Table '#]])</f>
        <v>GL2</v>
      </c>
      <c r="F1527" t="str">
        <f>IF(ISEVEN(ROW(RAWC8[[#This Row],[Barcodes]])),C1527,"")</f>
        <v/>
      </c>
      <c r="G1527" t="str">
        <f t="shared" si="23"/>
        <v/>
      </c>
      <c r="H1527" t="str">
        <f>LEFT(RAWC8[[#This Row],[Maternal Pheno Tag]],7)</f>
        <v/>
      </c>
    </row>
    <row r="1528" spans="1:8" x14ac:dyDescent="0.25">
      <c r="A1528">
        <v>2</v>
      </c>
      <c r="B1528" t="s">
        <v>635</v>
      </c>
      <c r="D1528">
        <v>20</v>
      </c>
      <c r="E1528" t="str">
        <f>CONCATENATE(RAWC8[[#This Row],[Table Letter]],RAWC8[[#This Row],[Table '#]])</f>
        <v>GL2</v>
      </c>
      <c r="F1528">
        <f>IF(ISEVEN(ROW(RAWC8[[#This Row],[Barcodes]])),C1528,"")</f>
        <v>0</v>
      </c>
      <c r="G1528">
        <f t="shared" si="23"/>
        <v>0</v>
      </c>
      <c r="H1528" t="str">
        <f>LEFT(RAWC8[[#This Row],[Maternal Pheno Tag]],7)</f>
        <v>0</v>
      </c>
    </row>
    <row r="1529" spans="1:8" x14ac:dyDescent="0.25">
      <c r="A1529">
        <v>2</v>
      </c>
      <c r="B1529" t="s">
        <v>635</v>
      </c>
      <c r="D1529">
        <v>20</v>
      </c>
      <c r="E1529" t="str">
        <f>CONCATENATE(RAWC8[[#This Row],[Table Letter]],RAWC8[[#This Row],[Table '#]])</f>
        <v>GL2</v>
      </c>
      <c r="F1529" t="str">
        <f>IF(ISEVEN(ROW(RAWC8[[#This Row],[Barcodes]])),C1529,"")</f>
        <v/>
      </c>
      <c r="G1529" t="str">
        <f t="shared" si="23"/>
        <v/>
      </c>
      <c r="H1529" t="str">
        <f>LEFT(RAWC8[[#This Row],[Maternal Pheno Tag]],7)</f>
        <v/>
      </c>
    </row>
    <row r="1530" spans="1:8" x14ac:dyDescent="0.25">
      <c r="A1530">
        <v>2</v>
      </c>
      <c r="B1530" t="s">
        <v>635</v>
      </c>
      <c r="D1530">
        <v>21</v>
      </c>
      <c r="E1530" t="str">
        <f>CONCATENATE(RAWC8[[#This Row],[Table Letter]],RAWC8[[#This Row],[Table '#]])</f>
        <v>GL2</v>
      </c>
      <c r="F1530">
        <f>IF(ISEVEN(ROW(RAWC8[[#This Row],[Barcodes]])),C1530,"")</f>
        <v>0</v>
      </c>
      <c r="G1530">
        <f t="shared" si="23"/>
        <v>0</v>
      </c>
      <c r="H1530" t="str">
        <f>LEFT(RAWC8[[#This Row],[Maternal Pheno Tag]],7)</f>
        <v>0</v>
      </c>
    </row>
    <row r="1531" spans="1:8" x14ac:dyDescent="0.25">
      <c r="A1531">
        <v>2</v>
      </c>
      <c r="B1531" t="s">
        <v>635</v>
      </c>
      <c r="D1531">
        <v>21</v>
      </c>
      <c r="E1531" t="str">
        <f>CONCATENATE(RAWC8[[#This Row],[Table Letter]],RAWC8[[#This Row],[Table '#]])</f>
        <v>GL2</v>
      </c>
      <c r="F1531" t="str">
        <f>IF(ISEVEN(ROW(RAWC8[[#This Row],[Barcodes]])),C1531,"")</f>
        <v/>
      </c>
      <c r="G1531" t="str">
        <f t="shared" si="23"/>
        <v/>
      </c>
      <c r="H1531" t="str">
        <f>LEFT(RAWC8[[#This Row],[Maternal Pheno Tag]],7)</f>
        <v/>
      </c>
    </row>
    <row r="1532" spans="1:8" x14ac:dyDescent="0.25">
      <c r="A1532">
        <v>2</v>
      </c>
      <c r="B1532" t="s">
        <v>635</v>
      </c>
      <c r="D1532">
        <v>22</v>
      </c>
      <c r="E1532" t="str">
        <f>CONCATENATE(RAWC8[[#This Row],[Table Letter]],RAWC8[[#This Row],[Table '#]])</f>
        <v>GL2</v>
      </c>
      <c r="F1532">
        <f>IF(ISEVEN(ROW(RAWC8[[#This Row],[Barcodes]])),C1532,"")</f>
        <v>0</v>
      </c>
      <c r="G1532">
        <f t="shared" si="23"/>
        <v>0</v>
      </c>
      <c r="H1532" t="str">
        <f>LEFT(RAWC8[[#This Row],[Maternal Pheno Tag]],7)</f>
        <v>0</v>
      </c>
    </row>
    <row r="1533" spans="1:8" x14ac:dyDescent="0.25">
      <c r="A1533">
        <v>2</v>
      </c>
      <c r="B1533" t="s">
        <v>635</v>
      </c>
      <c r="D1533">
        <v>22</v>
      </c>
      <c r="E1533" t="str">
        <f>CONCATENATE(RAWC8[[#This Row],[Table Letter]],RAWC8[[#This Row],[Table '#]])</f>
        <v>GL2</v>
      </c>
      <c r="F1533" t="str">
        <f>IF(ISEVEN(ROW(RAWC8[[#This Row],[Barcodes]])),C1533,"")</f>
        <v/>
      </c>
      <c r="G1533" t="str">
        <f t="shared" si="23"/>
        <v/>
      </c>
      <c r="H1533" t="str">
        <f>LEFT(RAWC8[[#This Row],[Maternal Pheno Tag]],7)</f>
        <v/>
      </c>
    </row>
    <row r="1534" spans="1:8" x14ac:dyDescent="0.25">
      <c r="A1534">
        <v>2</v>
      </c>
      <c r="B1534" t="s">
        <v>635</v>
      </c>
      <c r="D1534">
        <v>23</v>
      </c>
      <c r="E1534" t="str">
        <f>CONCATENATE(RAWC8[[#This Row],[Table Letter]],RAWC8[[#This Row],[Table '#]])</f>
        <v>GL2</v>
      </c>
      <c r="F1534">
        <f>IF(ISEVEN(ROW(RAWC8[[#This Row],[Barcodes]])),C1534,"")</f>
        <v>0</v>
      </c>
      <c r="G1534">
        <f t="shared" si="23"/>
        <v>0</v>
      </c>
      <c r="H1534" t="str">
        <f>LEFT(RAWC8[[#This Row],[Maternal Pheno Tag]],7)</f>
        <v>0</v>
      </c>
    </row>
    <row r="1535" spans="1:8" x14ac:dyDescent="0.25">
      <c r="A1535">
        <v>2</v>
      </c>
      <c r="B1535" t="s">
        <v>635</v>
      </c>
      <c r="D1535">
        <v>23</v>
      </c>
      <c r="E1535" t="str">
        <f>CONCATENATE(RAWC8[[#This Row],[Table Letter]],RAWC8[[#This Row],[Table '#]])</f>
        <v>GL2</v>
      </c>
      <c r="F1535" t="str">
        <f>IF(ISEVEN(ROW(RAWC8[[#This Row],[Barcodes]])),C1535,"")</f>
        <v/>
      </c>
      <c r="G1535" t="str">
        <f t="shared" si="23"/>
        <v/>
      </c>
      <c r="H1535" t="str">
        <f>LEFT(RAWC8[[#This Row],[Maternal Pheno Tag]],7)</f>
        <v/>
      </c>
    </row>
    <row r="1536" spans="1:8" x14ac:dyDescent="0.25">
      <c r="A1536">
        <v>2</v>
      </c>
      <c r="B1536" t="s">
        <v>635</v>
      </c>
      <c r="D1536">
        <v>24</v>
      </c>
      <c r="E1536" t="str">
        <f>CONCATENATE(RAWC8[[#This Row],[Table Letter]],RAWC8[[#This Row],[Table '#]])</f>
        <v>GL2</v>
      </c>
      <c r="F1536">
        <f>IF(ISEVEN(ROW(RAWC8[[#This Row],[Barcodes]])),C1536,"")</f>
        <v>0</v>
      </c>
      <c r="G1536">
        <f t="shared" si="23"/>
        <v>0</v>
      </c>
      <c r="H1536" t="str">
        <f>LEFT(RAWC8[[#This Row],[Maternal Pheno Tag]],7)</f>
        <v>0</v>
      </c>
    </row>
    <row r="1537" spans="1:8" x14ac:dyDescent="0.25">
      <c r="A1537">
        <v>2</v>
      </c>
      <c r="B1537" t="s">
        <v>635</v>
      </c>
      <c r="D1537">
        <v>24</v>
      </c>
      <c r="E1537" t="str">
        <f>CONCATENATE(RAWC8[[#This Row],[Table Letter]],RAWC8[[#This Row],[Table '#]])</f>
        <v>GL2</v>
      </c>
      <c r="F1537" t="str">
        <f>IF(ISEVEN(ROW(RAWC8[[#This Row],[Barcodes]])),C1537,"")</f>
        <v/>
      </c>
      <c r="G1537" t="str">
        <f t="shared" si="23"/>
        <v/>
      </c>
      <c r="H1537" t="str">
        <f>LEFT(RAWC8[[#This Row],[Maternal Pheno Tag]],7)</f>
        <v/>
      </c>
    </row>
    <row r="1538" spans="1:8" x14ac:dyDescent="0.25">
      <c r="A1538">
        <v>3</v>
      </c>
      <c r="B1538" t="s">
        <v>635</v>
      </c>
      <c r="D1538">
        <v>1</v>
      </c>
      <c r="E1538" t="str">
        <f>CONCATENATE(RAWC8[[#This Row],[Table Letter]],RAWC8[[#This Row],[Table '#]])</f>
        <v>GL3</v>
      </c>
      <c r="F1538">
        <f>IF(ISEVEN(ROW(RAWC8[[#This Row],[Barcodes]])),C1538,"")</f>
        <v>0</v>
      </c>
      <c r="G1538">
        <f t="shared" ref="G1538:G1601" si="24">IF(ISODD(ROW(C1539)),C1539,"")</f>
        <v>0</v>
      </c>
      <c r="H1538" t="str">
        <f>LEFT(RAWC8[[#This Row],[Maternal Pheno Tag]],7)</f>
        <v>0</v>
      </c>
    </row>
    <row r="1539" spans="1:8" x14ac:dyDescent="0.25">
      <c r="A1539">
        <v>3</v>
      </c>
      <c r="B1539" t="s">
        <v>635</v>
      </c>
      <c r="D1539">
        <v>1</v>
      </c>
      <c r="E1539" t="str">
        <f>CONCATENATE(RAWC8[[#This Row],[Table Letter]],RAWC8[[#This Row],[Table '#]])</f>
        <v>GL3</v>
      </c>
      <c r="F1539" t="str">
        <f>IF(ISEVEN(ROW(RAWC8[[#This Row],[Barcodes]])),C1539,"")</f>
        <v/>
      </c>
      <c r="G1539" t="str">
        <f t="shared" si="24"/>
        <v/>
      </c>
      <c r="H1539" t="str">
        <f>LEFT(RAWC8[[#This Row],[Maternal Pheno Tag]],7)</f>
        <v/>
      </c>
    </row>
    <row r="1540" spans="1:8" x14ac:dyDescent="0.25">
      <c r="A1540">
        <v>3</v>
      </c>
      <c r="B1540" t="s">
        <v>635</v>
      </c>
      <c r="D1540">
        <v>2</v>
      </c>
      <c r="E1540" t="str">
        <f>CONCATENATE(RAWC8[[#This Row],[Table Letter]],RAWC8[[#This Row],[Table '#]])</f>
        <v>GL3</v>
      </c>
      <c r="F1540">
        <f>IF(ISEVEN(ROW(RAWC8[[#This Row],[Barcodes]])),C1540,"")</f>
        <v>0</v>
      </c>
      <c r="G1540">
        <f t="shared" si="24"/>
        <v>0</v>
      </c>
      <c r="H1540" t="str">
        <f>LEFT(RAWC8[[#This Row],[Maternal Pheno Tag]],7)</f>
        <v>0</v>
      </c>
    </row>
    <row r="1541" spans="1:8" x14ac:dyDescent="0.25">
      <c r="A1541">
        <v>3</v>
      </c>
      <c r="B1541" t="s">
        <v>635</v>
      </c>
      <c r="D1541">
        <v>2</v>
      </c>
      <c r="E1541" t="str">
        <f>CONCATENATE(RAWC8[[#This Row],[Table Letter]],RAWC8[[#This Row],[Table '#]])</f>
        <v>GL3</v>
      </c>
      <c r="F1541" t="str">
        <f>IF(ISEVEN(ROW(RAWC8[[#This Row],[Barcodes]])),C1541,"")</f>
        <v/>
      </c>
      <c r="G1541" t="str">
        <f t="shared" si="24"/>
        <v/>
      </c>
      <c r="H1541" t="str">
        <f>LEFT(RAWC8[[#This Row],[Maternal Pheno Tag]],7)</f>
        <v/>
      </c>
    </row>
    <row r="1542" spans="1:8" x14ac:dyDescent="0.25">
      <c r="A1542">
        <v>3</v>
      </c>
      <c r="B1542" t="s">
        <v>635</v>
      </c>
      <c r="D1542">
        <v>3</v>
      </c>
      <c r="E1542" t="str">
        <f>CONCATENATE(RAWC8[[#This Row],[Table Letter]],RAWC8[[#This Row],[Table '#]])</f>
        <v>GL3</v>
      </c>
      <c r="F1542">
        <f>IF(ISEVEN(ROW(RAWC8[[#This Row],[Barcodes]])),C1542,"")</f>
        <v>0</v>
      </c>
      <c r="G1542">
        <f t="shared" si="24"/>
        <v>0</v>
      </c>
      <c r="H1542" t="str">
        <f>LEFT(RAWC8[[#This Row],[Maternal Pheno Tag]],7)</f>
        <v>0</v>
      </c>
    </row>
    <row r="1543" spans="1:8" x14ac:dyDescent="0.25">
      <c r="A1543">
        <v>3</v>
      </c>
      <c r="B1543" t="s">
        <v>635</v>
      </c>
      <c r="D1543">
        <v>3</v>
      </c>
      <c r="E1543" t="str">
        <f>CONCATENATE(RAWC8[[#This Row],[Table Letter]],RAWC8[[#This Row],[Table '#]])</f>
        <v>GL3</v>
      </c>
      <c r="F1543" t="str">
        <f>IF(ISEVEN(ROW(RAWC8[[#This Row],[Barcodes]])),C1543,"")</f>
        <v/>
      </c>
      <c r="G1543" t="str">
        <f t="shared" si="24"/>
        <v/>
      </c>
      <c r="H1543" t="str">
        <f>LEFT(RAWC8[[#This Row],[Maternal Pheno Tag]],7)</f>
        <v/>
      </c>
    </row>
    <row r="1544" spans="1:8" x14ac:dyDescent="0.25">
      <c r="A1544">
        <v>3</v>
      </c>
      <c r="B1544" t="s">
        <v>635</v>
      </c>
      <c r="D1544">
        <v>4</v>
      </c>
      <c r="E1544" t="str">
        <f>CONCATENATE(RAWC8[[#This Row],[Table Letter]],RAWC8[[#This Row],[Table '#]])</f>
        <v>GL3</v>
      </c>
      <c r="F1544">
        <f>IF(ISEVEN(ROW(RAWC8[[#This Row],[Barcodes]])),C1544,"")</f>
        <v>0</v>
      </c>
      <c r="G1544">
        <f t="shared" si="24"/>
        <v>0</v>
      </c>
      <c r="H1544" t="str">
        <f>LEFT(RAWC8[[#This Row],[Maternal Pheno Tag]],7)</f>
        <v>0</v>
      </c>
    </row>
    <row r="1545" spans="1:8" x14ac:dyDescent="0.25">
      <c r="A1545">
        <v>3</v>
      </c>
      <c r="B1545" t="s">
        <v>635</v>
      </c>
      <c r="D1545">
        <v>4</v>
      </c>
      <c r="E1545" t="str">
        <f>CONCATENATE(RAWC8[[#This Row],[Table Letter]],RAWC8[[#This Row],[Table '#]])</f>
        <v>GL3</v>
      </c>
      <c r="F1545" t="str">
        <f>IF(ISEVEN(ROW(RAWC8[[#This Row],[Barcodes]])),C1545,"")</f>
        <v/>
      </c>
      <c r="G1545" t="str">
        <f t="shared" si="24"/>
        <v/>
      </c>
      <c r="H1545" t="str">
        <f>LEFT(RAWC8[[#This Row],[Maternal Pheno Tag]],7)</f>
        <v/>
      </c>
    </row>
    <row r="1546" spans="1:8" x14ac:dyDescent="0.25">
      <c r="A1546">
        <v>3</v>
      </c>
      <c r="B1546" t="s">
        <v>635</v>
      </c>
      <c r="D1546">
        <v>5</v>
      </c>
      <c r="E1546" t="str">
        <f>CONCATENATE(RAWC8[[#This Row],[Table Letter]],RAWC8[[#This Row],[Table '#]])</f>
        <v>GL3</v>
      </c>
      <c r="F1546">
        <f>IF(ISEVEN(ROW(RAWC8[[#This Row],[Barcodes]])),C1546,"")</f>
        <v>0</v>
      </c>
      <c r="G1546">
        <f t="shared" si="24"/>
        <v>0</v>
      </c>
      <c r="H1546" t="str">
        <f>LEFT(RAWC8[[#This Row],[Maternal Pheno Tag]],7)</f>
        <v>0</v>
      </c>
    </row>
    <row r="1547" spans="1:8" x14ac:dyDescent="0.25">
      <c r="A1547">
        <v>3</v>
      </c>
      <c r="B1547" t="s">
        <v>635</v>
      </c>
      <c r="D1547">
        <v>5</v>
      </c>
      <c r="E1547" t="str">
        <f>CONCATENATE(RAWC8[[#This Row],[Table Letter]],RAWC8[[#This Row],[Table '#]])</f>
        <v>GL3</v>
      </c>
      <c r="F1547" t="str">
        <f>IF(ISEVEN(ROW(RAWC8[[#This Row],[Barcodes]])),C1547,"")</f>
        <v/>
      </c>
      <c r="G1547" t="str">
        <f t="shared" si="24"/>
        <v/>
      </c>
      <c r="H1547" t="str">
        <f>LEFT(RAWC8[[#This Row],[Maternal Pheno Tag]],7)</f>
        <v/>
      </c>
    </row>
    <row r="1548" spans="1:8" x14ac:dyDescent="0.25">
      <c r="A1548">
        <v>3</v>
      </c>
      <c r="B1548" t="s">
        <v>635</v>
      </c>
      <c r="D1548">
        <v>6</v>
      </c>
      <c r="E1548" t="str">
        <f>CONCATENATE(RAWC8[[#This Row],[Table Letter]],RAWC8[[#This Row],[Table '#]])</f>
        <v>GL3</v>
      </c>
      <c r="F1548">
        <f>IF(ISEVEN(ROW(RAWC8[[#This Row],[Barcodes]])),C1548,"")</f>
        <v>0</v>
      </c>
      <c r="G1548">
        <f t="shared" si="24"/>
        <v>0</v>
      </c>
      <c r="H1548" t="str">
        <f>LEFT(RAWC8[[#This Row],[Maternal Pheno Tag]],7)</f>
        <v>0</v>
      </c>
    </row>
    <row r="1549" spans="1:8" x14ac:dyDescent="0.25">
      <c r="A1549">
        <v>3</v>
      </c>
      <c r="B1549" t="s">
        <v>635</v>
      </c>
      <c r="D1549">
        <v>6</v>
      </c>
      <c r="E1549" t="str">
        <f>CONCATENATE(RAWC8[[#This Row],[Table Letter]],RAWC8[[#This Row],[Table '#]])</f>
        <v>GL3</v>
      </c>
      <c r="F1549" t="str">
        <f>IF(ISEVEN(ROW(RAWC8[[#This Row],[Barcodes]])),C1549,"")</f>
        <v/>
      </c>
      <c r="G1549" t="str">
        <f t="shared" si="24"/>
        <v/>
      </c>
      <c r="H1549" t="str">
        <f>LEFT(RAWC8[[#This Row],[Maternal Pheno Tag]],7)</f>
        <v/>
      </c>
    </row>
    <row r="1550" spans="1:8" x14ac:dyDescent="0.25">
      <c r="A1550">
        <v>3</v>
      </c>
      <c r="B1550" t="s">
        <v>635</v>
      </c>
      <c r="D1550">
        <v>7</v>
      </c>
      <c r="E1550" t="str">
        <f>CONCATENATE(RAWC8[[#This Row],[Table Letter]],RAWC8[[#This Row],[Table '#]])</f>
        <v>GL3</v>
      </c>
      <c r="F1550">
        <f>IF(ISEVEN(ROW(RAWC8[[#This Row],[Barcodes]])),C1550,"")</f>
        <v>0</v>
      </c>
      <c r="G1550">
        <f t="shared" si="24"/>
        <v>0</v>
      </c>
      <c r="H1550" t="str">
        <f>LEFT(RAWC8[[#This Row],[Maternal Pheno Tag]],7)</f>
        <v>0</v>
      </c>
    </row>
    <row r="1551" spans="1:8" x14ac:dyDescent="0.25">
      <c r="A1551">
        <v>3</v>
      </c>
      <c r="B1551" t="s">
        <v>635</v>
      </c>
      <c r="D1551">
        <v>7</v>
      </c>
      <c r="E1551" t="str">
        <f>CONCATENATE(RAWC8[[#This Row],[Table Letter]],RAWC8[[#This Row],[Table '#]])</f>
        <v>GL3</v>
      </c>
      <c r="F1551" t="str">
        <f>IF(ISEVEN(ROW(RAWC8[[#This Row],[Barcodes]])),C1551,"")</f>
        <v/>
      </c>
      <c r="G1551" t="str">
        <f t="shared" si="24"/>
        <v/>
      </c>
      <c r="H1551" t="str">
        <f>LEFT(RAWC8[[#This Row],[Maternal Pheno Tag]],7)</f>
        <v/>
      </c>
    </row>
    <row r="1552" spans="1:8" x14ac:dyDescent="0.25">
      <c r="A1552">
        <v>3</v>
      </c>
      <c r="B1552" t="s">
        <v>635</v>
      </c>
      <c r="D1552">
        <v>8</v>
      </c>
      <c r="E1552" t="str">
        <f>CONCATENATE(RAWC8[[#This Row],[Table Letter]],RAWC8[[#This Row],[Table '#]])</f>
        <v>GL3</v>
      </c>
      <c r="F1552">
        <f>IF(ISEVEN(ROW(RAWC8[[#This Row],[Barcodes]])),C1552,"")</f>
        <v>0</v>
      </c>
      <c r="G1552">
        <f t="shared" si="24"/>
        <v>0</v>
      </c>
      <c r="H1552" t="str">
        <f>LEFT(RAWC8[[#This Row],[Maternal Pheno Tag]],7)</f>
        <v>0</v>
      </c>
    </row>
    <row r="1553" spans="1:8" x14ac:dyDescent="0.25">
      <c r="A1553">
        <v>3</v>
      </c>
      <c r="B1553" t="s">
        <v>635</v>
      </c>
      <c r="D1553">
        <v>8</v>
      </c>
      <c r="E1553" t="str">
        <f>CONCATENATE(RAWC8[[#This Row],[Table Letter]],RAWC8[[#This Row],[Table '#]])</f>
        <v>GL3</v>
      </c>
      <c r="F1553" t="str">
        <f>IF(ISEVEN(ROW(RAWC8[[#This Row],[Barcodes]])),C1553,"")</f>
        <v/>
      </c>
      <c r="G1553" t="str">
        <f t="shared" si="24"/>
        <v/>
      </c>
      <c r="H1553" t="str">
        <f>LEFT(RAWC8[[#This Row],[Maternal Pheno Tag]],7)</f>
        <v/>
      </c>
    </row>
    <row r="1554" spans="1:8" x14ac:dyDescent="0.25">
      <c r="A1554">
        <v>3</v>
      </c>
      <c r="B1554" t="s">
        <v>635</v>
      </c>
      <c r="D1554">
        <v>9</v>
      </c>
      <c r="E1554" t="str">
        <f>CONCATENATE(RAWC8[[#This Row],[Table Letter]],RAWC8[[#This Row],[Table '#]])</f>
        <v>GL3</v>
      </c>
      <c r="F1554">
        <f>IF(ISEVEN(ROW(RAWC8[[#This Row],[Barcodes]])),C1554,"")</f>
        <v>0</v>
      </c>
      <c r="G1554">
        <f t="shared" si="24"/>
        <v>0</v>
      </c>
      <c r="H1554" t="str">
        <f>LEFT(RAWC8[[#This Row],[Maternal Pheno Tag]],7)</f>
        <v>0</v>
      </c>
    </row>
    <row r="1555" spans="1:8" x14ac:dyDescent="0.25">
      <c r="A1555">
        <v>3</v>
      </c>
      <c r="B1555" t="s">
        <v>635</v>
      </c>
      <c r="D1555">
        <v>9</v>
      </c>
      <c r="E1555" t="str">
        <f>CONCATENATE(RAWC8[[#This Row],[Table Letter]],RAWC8[[#This Row],[Table '#]])</f>
        <v>GL3</v>
      </c>
      <c r="F1555" t="str">
        <f>IF(ISEVEN(ROW(RAWC8[[#This Row],[Barcodes]])),C1555,"")</f>
        <v/>
      </c>
      <c r="G1555" t="str">
        <f t="shared" si="24"/>
        <v/>
      </c>
      <c r="H1555" t="str">
        <f>LEFT(RAWC8[[#This Row],[Maternal Pheno Tag]],7)</f>
        <v/>
      </c>
    </row>
    <row r="1556" spans="1:8" x14ac:dyDescent="0.25">
      <c r="A1556">
        <v>3</v>
      </c>
      <c r="B1556" t="s">
        <v>635</v>
      </c>
      <c r="D1556">
        <v>10</v>
      </c>
      <c r="E1556" t="str">
        <f>CONCATENATE(RAWC8[[#This Row],[Table Letter]],RAWC8[[#This Row],[Table '#]])</f>
        <v>GL3</v>
      </c>
      <c r="F1556">
        <f>IF(ISEVEN(ROW(RAWC8[[#This Row],[Barcodes]])),C1556,"")</f>
        <v>0</v>
      </c>
      <c r="G1556">
        <f t="shared" si="24"/>
        <v>0</v>
      </c>
      <c r="H1556" t="str">
        <f>LEFT(RAWC8[[#This Row],[Maternal Pheno Tag]],7)</f>
        <v>0</v>
      </c>
    </row>
    <row r="1557" spans="1:8" x14ac:dyDescent="0.25">
      <c r="A1557">
        <v>3</v>
      </c>
      <c r="B1557" t="s">
        <v>635</v>
      </c>
      <c r="D1557">
        <v>10</v>
      </c>
      <c r="E1557" t="str">
        <f>CONCATENATE(RAWC8[[#This Row],[Table Letter]],RAWC8[[#This Row],[Table '#]])</f>
        <v>GL3</v>
      </c>
      <c r="F1557" t="str">
        <f>IF(ISEVEN(ROW(RAWC8[[#This Row],[Barcodes]])),C1557,"")</f>
        <v/>
      </c>
      <c r="G1557" t="str">
        <f t="shared" si="24"/>
        <v/>
      </c>
      <c r="H1557" t="str">
        <f>LEFT(RAWC8[[#This Row],[Maternal Pheno Tag]],7)</f>
        <v/>
      </c>
    </row>
    <row r="1558" spans="1:8" x14ac:dyDescent="0.25">
      <c r="A1558">
        <v>3</v>
      </c>
      <c r="B1558" t="s">
        <v>635</v>
      </c>
      <c r="D1558">
        <v>11</v>
      </c>
      <c r="E1558" t="str">
        <f>CONCATENATE(RAWC8[[#This Row],[Table Letter]],RAWC8[[#This Row],[Table '#]])</f>
        <v>GL3</v>
      </c>
      <c r="F1558">
        <f>IF(ISEVEN(ROW(RAWC8[[#This Row],[Barcodes]])),C1558,"")</f>
        <v>0</v>
      </c>
      <c r="G1558">
        <f t="shared" si="24"/>
        <v>0</v>
      </c>
      <c r="H1558" t="str">
        <f>LEFT(RAWC8[[#This Row],[Maternal Pheno Tag]],7)</f>
        <v>0</v>
      </c>
    </row>
    <row r="1559" spans="1:8" x14ac:dyDescent="0.25">
      <c r="A1559">
        <v>3</v>
      </c>
      <c r="B1559" t="s">
        <v>635</v>
      </c>
      <c r="D1559">
        <v>11</v>
      </c>
      <c r="E1559" t="str">
        <f>CONCATENATE(RAWC8[[#This Row],[Table Letter]],RAWC8[[#This Row],[Table '#]])</f>
        <v>GL3</v>
      </c>
      <c r="F1559" t="str">
        <f>IF(ISEVEN(ROW(RAWC8[[#This Row],[Barcodes]])),C1559,"")</f>
        <v/>
      </c>
      <c r="G1559" t="str">
        <f t="shared" si="24"/>
        <v/>
      </c>
      <c r="H1559" t="str">
        <f>LEFT(RAWC8[[#This Row],[Maternal Pheno Tag]],7)</f>
        <v/>
      </c>
    </row>
    <row r="1560" spans="1:8" x14ac:dyDescent="0.25">
      <c r="A1560">
        <v>3</v>
      </c>
      <c r="B1560" t="s">
        <v>635</v>
      </c>
      <c r="D1560">
        <v>12</v>
      </c>
      <c r="E1560" t="str">
        <f>CONCATENATE(RAWC8[[#This Row],[Table Letter]],RAWC8[[#This Row],[Table '#]])</f>
        <v>GL3</v>
      </c>
      <c r="F1560">
        <f>IF(ISEVEN(ROW(RAWC8[[#This Row],[Barcodes]])),C1560,"")</f>
        <v>0</v>
      </c>
      <c r="G1560">
        <f t="shared" si="24"/>
        <v>0</v>
      </c>
      <c r="H1560" t="str">
        <f>LEFT(RAWC8[[#This Row],[Maternal Pheno Tag]],7)</f>
        <v>0</v>
      </c>
    </row>
    <row r="1561" spans="1:8" x14ac:dyDescent="0.25">
      <c r="A1561">
        <v>3</v>
      </c>
      <c r="B1561" t="s">
        <v>635</v>
      </c>
      <c r="D1561">
        <v>12</v>
      </c>
      <c r="E1561" t="str">
        <f>CONCATENATE(RAWC8[[#This Row],[Table Letter]],RAWC8[[#This Row],[Table '#]])</f>
        <v>GL3</v>
      </c>
      <c r="F1561" t="str">
        <f>IF(ISEVEN(ROW(RAWC8[[#This Row],[Barcodes]])),C1561,"")</f>
        <v/>
      </c>
      <c r="G1561" t="str">
        <f t="shared" si="24"/>
        <v/>
      </c>
      <c r="H1561" t="str">
        <f>LEFT(RAWC8[[#This Row],[Maternal Pheno Tag]],7)</f>
        <v/>
      </c>
    </row>
    <row r="1562" spans="1:8" x14ac:dyDescent="0.25">
      <c r="A1562">
        <v>3</v>
      </c>
      <c r="B1562" t="s">
        <v>635</v>
      </c>
      <c r="D1562">
        <v>13</v>
      </c>
      <c r="E1562" t="str">
        <f>CONCATENATE(RAWC8[[#This Row],[Table Letter]],RAWC8[[#This Row],[Table '#]])</f>
        <v>GL3</v>
      </c>
      <c r="F1562">
        <f>IF(ISEVEN(ROW(RAWC8[[#This Row],[Barcodes]])),C1562,"")</f>
        <v>0</v>
      </c>
      <c r="G1562">
        <f t="shared" si="24"/>
        <v>0</v>
      </c>
      <c r="H1562" t="str">
        <f>LEFT(RAWC8[[#This Row],[Maternal Pheno Tag]],7)</f>
        <v>0</v>
      </c>
    </row>
    <row r="1563" spans="1:8" x14ac:dyDescent="0.25">
      <c r="A1563">
        <v>3</v>
      </c>
      <c r="B1563" t="s">
        <v>635</v>
      </c>
      <c r="D1563">
        <v>13</v>
      </c>
      <c r="E1563" t="str">
        <f>CONCATENATE(RAWC8[[#This Row],[Table Letter]],RAWC8[[#This Row],[Table '#]])</f>
        <v>GL3</v>
      </c>
      <c r="F1563" t="str">
        <f>IF(ISEVEN(ROW(RAWC8[[#This Row],[Barcodes]])),C1563,"")</f>
        <v/>
      </c>
      <c r="G1563" t="str">
        <f t="shared" si="24"/>
        <v/>
      </c>
      <c r="H1563" t="str">
        <f>LEFT(RAWC8[[#This Row],[Maternal Pheno Tag]],7)</f>
        <v/>
      </c>
    </row>
    <row r="1564" spans="1:8" x14ac:dyDescent="0.25">
      <c r="A1564">
        <v>3</v>
      </c>
      <c r="B1564" t="s">
        <v>635</v>
      </c>
      <c r="D1564">
        <v>14</v>
      </c>
      <c r="E1564" t="str">
        <f>CONCATENATE(RAWC8[[#This Row],[Table Letter]],RAWC8[[#This Row],[Table '#]])</f>
        <v>GL3</v>
      </c>
      <c r="F1564">
        <f>IF(ISEVEN(ROW(RAWC8[[#This Row],[Barcodes]])),C1564,"")</f>
        <v>0</v>
      </c>
      <c r="G1564">
        <f t="shared" si="24"/>
        <v>0</v>
      </c>
      <c r="H1564" t="str">
        <f>LEFT(RAWC8[[#This Row],[Maternal Pheno Tag]],7)</f>
        <v>0</v>
      </c>
    </row>
    <row r="1565" spans="1:8" x14ac:dyDescent="0.25">
      <c r="A1565">
        <v>3</v>
      </c>
      <c r="B1565" t="s">
        <v>635</v>
      </c>
      <c r="D1565">
        <v>14</v>
      </c>
      <c r="E1565" t="str">
        <f>CONCATENATE(RAWC8[[#This Row],[Table Letter]],RAWC8[[#This Row],[Table '#]])</f>
        <v>GL3</v>
      </c>
      <c r="F1565" t="str">
        <f>IF(ISEVEN(ROW(RAWC8[[#This Row],[Barcodes]])),C1565,"")</f>
        <v/>
      </c>
      <c r="G1565" t="str">
        <f t="shared" si="24"/>
        <v/>
      </c>
      <c r="H1565" t="str">
        <f>LEFT(RAWC8[[#This Row],[Maternal Pheno Tag]],7)</f>
        <v/>
      </c>
    </row>
    <row r="1566" spans="1:8" x14ac:dyDescent="0.25">
      <c r="A1566">
        <v>3</v>
      </c>
      <c r="B1566" t="s">
        <v>635</v>
      </c>
      <c r="D1566">
        <v>15</v>
      </c>
      <c r="E1566" t="str">
        <f>CONCATENATE(RAWC8[[#This Row],[Table Letter]],RAWC8[[#This Row],[Table '#]])</f>
        <v>GL3</v>
      </c>
      <c r="F1566">
        <f>IF(ISEVEN(ROW(RAWC8[[#This Row],[Barcodes]])),C1566,"")</f>
        <v>0</v>
      </c>
      <c r="G1566">
        <f t="shared" si="24"/>
        <v>0</v>
      </c>
      <c r="H1566" t="str">
        <f>LEFT(RAWC8[[#This Row],[Maternal Pheno Tag]],7)</f>
        <v>0</v>
      </c>
    </row>
    <row r="1567" spans="1:8" x14ac:dyDescent="0.25">
      <c r="A1567">
        <v>3</v>
      </c>
      <c r="B1567" t="s">
        <v>635</v>
      </c>
      <c r="D1567">
        <v>15</v>
      </c>
      <c r="E1567" t="str">
        <f>CONCATENATE(RAWC8[[#This Row],[Table Letter]],RAWC8[[#This Row],[Table '#]])</f>
        <v>GL3</v>
      </c>
      <c r="F1567" t="str">
        <f>IF(ISEVEN(ROW(RAWC8[[#This Row],[Barcodes]])),C1567,"")</f>
        <v/>
      </c>
      <c r="G1567" t="str">
        <f t="shared" si="24"/>
        <v/>
      </c>
      <c r="H1567" t="str">
        <f>LEFT(RAWC8[[#This Row],[Maternal Pheno Tag]],7)</f>
        <v/>
      </c>
    </row>
    <row r="1568" spans="1:8" x14ac:dyDescent="0.25">
      <c r="A1568">
        <v>3</v>
      </c>
      <c r="B1568" t="s">
        <v>635</v>
      </c>
      <c r="D1568">
        <v>16</v>
      </c>
      <c r="E1568" t="str">
        <f>CONCATENATE(RAWC8[[#This Row],[Table Letter]],RAWC8[[#This Row],[Table '#]])</f>
        <v>GL3</v>
      </c>
      <c r="F1568">
        <f>IF(ISEVEN(ROW(RAWC8[[#This Row],[Barcodes]])),C1568,"")</f>
        <v>0</v>
      </c>
      <c r="G1568">
        <f t="shared" si="24"/>
        <v>0</v>
      </c>
      <c r="H1568" t="str">
        <f>LEFT(RAWC8[[#This Row],[Maternal Pheno Tag]],7)</f>
        <v>0</v>
      </c>
    </row>
    <row r="1569" spans="1:8" x14ac:dyDescent="0.25">
      <c r="A1569">
        <v>3</v>
      </c>
      <c r="B1569" t="s">
        <v>635</v>
      </c>
      <c r="D1569">
        <v>16</v>
      </c>
      <c r="E1569" t="str">
        <f>CONCATENATE(RAWC8[[#This Row],[Table Letter]],RAWC8[[#This Row],[Table '#]])</f>
        <v>GL3</v>
      </c>
      <c r="F1569" t="str">
        <f>IF(ISEVEN(ROW(RAWC8[[#This Row],[Barcodes]])),C1569,"")</f>
        <v/>
      </c>
      <c r="G1569" t="str">
        <f t="shared" si="24"/>
        <v/>
      </c>
      <c r="H1569" t="str">
        <f>LEFT(RAWC8[[#This Row],[Maternal Pheno Tag]],7)</f>
        <v/>
      </c>
    </row>
    <row r="1570" spans="1:8" x14ac:dyDescent="0.25">
      <c r="A1570">
        <v>3</v>
      </c>
      <c r="B1570" t="s">
        <v>635</v>
      </c>
      <c r="D1570">
        <v>17</v>
      </c>
      <c r="E1570" t="str">
        <f>CONCATENATE(RAWC8[[#This Row],[Table Letter]],RAWC8[[#This Row],[Table '#]])</f>
        <v>GL3</v>
      </c>
      <c r="F1570">
        <f>IF(ISEVEN(ROW(RAWC8[[#This Row],[Barcodes]])),C1570,"")</f>
        <v>0</v>
      </c>
      <c r="G1570">
        <f t="shared" si="24"/>
        <v>0</v>
      </c>
      <c r="H1570" t="str">
        <f>LEFT(RAWC8[[#This Row],[Maternal Pheno Tag]],7)</f>
        <v>0</v>
      </c>
    </row>
    <row r="1571" spans="1:8" x14ac:dyDescent="0.25">
      <c r="A1571">
        <v>3</v>
      </c>
      <c r="B1571" t="s">
        <v>635</v>
      </c>
      <c r="D1571">
        <v>17</v>
      </c>
      <c r="E1571" t="str">
        <f>CONCATENATE(RAWC8[[#This Row],[Table Letter]],RAWC8[[#This Row],[Table '#]])</f>
        <v>GL3</v>
      </c>
      <c r="F1571" t="str">
        <f>IF(ISEVEN(ROW(RAWC8[[#This Row],[Barcodes]])),C1571,"")</f>
        <v/>
      </c>
      <c r="G1571" t="str">
        <f t="shared" si="24"/>
        <v/>
      </c>
      <c r="H1571" t="str">
        <f>LEFT(RAWC8[[#This Row],[Maternal Pheno Tag]],7)</f>
        <v/>
      </c>
    </row>
    <row r="1572" spans="1:8" x14ac:dyDescent="0.25">
      <c r="A1572">
        <v>3</v>
      </c>
      <c r="B1572" t="s">
        <v>635</v>
      </c>
      <c r="D1572">
        <v>18</v>
      </c>
      <c r="E1572" t="str">
        <f>CONCATENATE(RAWC8[[#This Row],[Table Letter]],RAWC8[[#This Row],[Table '#]])</f>
        <v>GL3</v>
      </c>
      <c r="F1572">
        <f>IF(ISEVEN(ROW(RAWC8[[#This Row],[Barcodes]])),C1572,"")</f>
        <v>0</v>
      </c>
      <c r="G1572">
        <f t="shared" si="24"/>
        <v>0</v>
      </c>
      <c r="H1572" t="str">
        <f>LEFT(RAWC8[[#This Row],[Maternal Pheno Tag]],7)</f>
        <v>0</v>
      </c>
    </row>
    <row r="1573" spans="1:8" x14ac:dyDescent="0.25">
      <c r="A1573">
        <v>3</v>
      </c>
      <c r="B1573" t="s">
        <v>635</v>
      </c>
      <c r="D1573">
        <v>18</v>
      </c>
      <c r="E1573" t="str">
        <f>CONCATENATE(RAWC8[[#This Row],[Table Letter]],RAWC8[[#This Row],[Table '#]])</f>
        <v>GL3</v>
      </c>
      <c r="F1573" t="str">
        <f>IF(ISEVEN(ROW(RAWC8[[#This Row],[Barcodes]])),C1573,"")</f>
        <v/>
      </c>
      <c r="G1573" t="str">
        <f t="shared" si="24"/>
        <v/>
      </c>
      <c r="H1573" t="str">
        <f>LEFT(RAWC8[[#This Row],[Maternal Pheno Tag]],7)</f>
        <v/>
      </c>
    </row>
    <row r="1574" spans="1:8" x14ac:dyDescent="0.25">
      <c r="A1574">
        <v>3</v>
      </c>
      <c r="B1574" t="s">
        <v>635</v>
      </c>
      <c r="D1574">
        <v>19</v>
      </c>
      <c r="E1574" t="str">
        <f>CONCATENATE(RAWC8[[#This Row],[Table Letter]],RAWC8[[#This Row],[Table '#]])</f>
        <v>GL3</v>
      </c>
      <c r="F1574">
        <f>IF(ISEVEN(ROW(RAWC8[[#This Row],[Barcodes]])),C1574,"")</f>
        <v>0</v>
      </c>
      <c r="G1574">
        <f t="shared" si="24"/>
        <v>0</v>
      </c>
      <c r="H1574" t="str">
        <f>LEFT(RAWC8[[#This Row],[Maternal Pheno Tag]],7)</f>
        <v>0</v>
      </c>
    </row>
    <row r="1575" spans="1:8" x14ac:dyDescent="0.25">
      <c r="A1575">
        <v>3</v>
      </c>
      <c r="B1575" t="s">
        <v>635</v>
      </c>
      <c r="D1575">
        <v>19</v>
      </c>
      <c r="E1575" t="str">
        <f>CONCATENATE(RAWC8[[#This Row],[Table Letter]],RAWC8[[#This Row],[Table '#]])</f>
        <v>GL3</v>
      </c>
      <c r="F1575" t="str">
        <f>IF(ISEVEN(ROW(RAWC8[[#This Row],[Barcodes]])),C1575,"")</f>
        <v/>
      </c>
      <c r="G1575" t="str">
        <f t="shared" si="24"/>
        <v/>
      </c>
      <c r="H1575" t="str">
        <f>LEFT(RAWC8[[#This Row],[Maternal Pheno Tag]],7)</f>
        <v/>
      </c>
    </row>
    <row r="1576" spans="1:8" x14ac:dyDescent="0.25">
      <c r="A1576">
        <v>3</v>
      </c>
      <c r="B1576" t="s">
        <v>635</v>
      </c>
      <c r="D1576">
        <v>20</v>
      </c>
      <c r="E1576" t="str">
        <f>CONCATENATE(RAWC8[[#This Row],[Table Letter]],RAWC8[[#This Row],[Table '#]])</f>
        <v>GL3</v>
      </c>
      <c r="F1576">
        <f>IF(ISEVEN(ROW(RAWC8[[#This Row],[Barcodes]])),C1576,"")</f>
        <v>0</v>
      </c>
      <c r="G1576">
        <f t="shared" si="24"/>
        <v>0</v>
      </c>
      <c r="H1576" t="str">
        <f>LEFT(RAWC8[[#This Row],[Maternal Pheno Tag]],7)</f>
        <v>0</v>
      </c>
    </row>
    <row r="1577" spans="1:8" x14ac:dyDescent="0.25">
      <c r="A1577">
        <v>3</v>
      </c>
      <c r="B1577" t="s">
        <v>635</v>
      </c>
      <c r="D1577">
        <v>20</v>
      </c>
      <c r="E1577" t="str">
        <f>CONCATENATE(RAWC8[[#This Row],[Table Letter]],RAWC8[[#This Row],[Table '#]])</f>
        <v>GL3</v>
      </c>
      <c r="F1577" t="str">
        <f>IF(ISEVEN(ROW(RAWC8[[#This Row],[Barcodes]])),C1577,"")</f>
        <v/>
      </c>
      <c r="G1577" t="str">
        <f t="shared" si="24"/>
        <v/>
      </c>
      <c r="H1577" t="str">
        <f>LEFT(RAWC8[[#This Row],[Maternal Pheno Tag]],7)</f>
        <v/>
      </c>
    </row>
    <row r="1578" spans="1:8" x14ac:dyDescent="0.25">
      <c r="A1578">
        <v>3</v>
      </c>
      <c r="B1578" t="s">
        <v>635</v>
      </c>
      <c r="D1578">
        <v>21</v>
      </c>
      <c r="E1578" t="str">
        <f>CONCATENATE(RAWC8[[#This Row],[Table Letter]],RAWC8[[#This Row],[Table '#]])</f>
        <v>GL3</v>
      </c>
      <c r="F1578">
        <f>IF(ISEVEN(ROW(RAWC8[[#This Row],[Barcodes]])),C1578,"")</f>
        <v>0</v>
      </c>
      <c r="G1578">
        <f t="shared" si="24"/>
        <v>0</v>
      </c>
      <c r="H1578" t="str">
        <f>LEFT(RAWC8[[#This Row],[Maternal Pheno Tag]],7)</f>
        <v>0</v>
      </c>
    </row>
    <row r="1579" spans="1:8" x14ac:dyDescent="0.25">
      <c r="A1579">
        <v>3</v>
      </c>
      <c r="B1579" t="s">
        <v>635</v>
      </c>
      <c r="D1579">
        <v>21</v>
      </c>
      <c r="E1579" t="str">
        <f>CONCATENATE(RAWC8[[#This Row],[Table Letter]],RAWC8[[#This Row],[Table '#]])</f>
        <v>GL3</v>
      </c>
      <c r="F1579" t="str">
        <f>IF(ISEVEN(ROW(RAWC8[[#This Row],[Barcodes]])),C1579,"")</f>
        <v/>
      </c>
      <c r="G1579" t="str">
        <f t="shared" si="24"/>
        <v/>
      </c>
      <c r="H1579" t="str">
        <f>LEFT(RAWC8[[#This Row],[Maternal Pheno Tag]],7)</f>
        <v/>
      </c>
    </row>
    <row r="1580" spans="1:8" x14ac:dyDescent="0.25">
      <c r="A1580">
        <v>3</v>
      </c>
      <c r="B1580" t="s">
        <v>635</v>
      </c>
      <c r="D1580">
        <v>22</v>
      </c>
      <c r="E1580" t="str">
        <f>CONCATENATE(RAWC8[[#This Row],[Table Letter]],RAWC8[[#This Row],[Table '#]])</f>
        <v>GL3</v>
      </c>
      <c r="F1580">
        <f>IF(ISEVEN(ROW(RAWC8[[#This Row],[Barcodes]])),C1580,"")</f>
        <v>0</v>
      </c>
      <c r="G1580">
        <f t="shared" si="24"/>
        <v>0</v>
      </c>
      <c r="H1580" t="str">
        <f>LEFT(RAWC8[[#This Row],[Maternal Pheno Tag]],7)</f>
        <v>0</v>
      </c>
    </row>
    <row r="1581" spans="1:8" x14ac:dyDescent="0.25">
      <c r="A1581">
        <v>3</v>
      </c>
      <c r="B1581" t="s">
        <v>635</v>
      </c>
      <c r="D1581">
        <v>22</v>
      </c>
      <c r="E1581" t="str">
        <f>CONCATENATE(RAWC8[[#This Row],[Table Letter]],RAWC8[[#This Row],[Table '#]])</f>
        <v>GL3</v>
      </c>
      <c r="F1581" t="str">
        <f>IF(ISEVEN(ROW(RAWC8[[#This Row],[Barcodes]])),C1581,"")</f>
        <v/>
      </c>
      <c r="G1581" t="str">
        <f t="shared" si="24"/>
        <v/>
      </c>
      <c r="H1581" t="str">
        <f>LEFT(RAWC8[[#This Row],[Maternal Pheno Tag]],7)</f>
        <v/>
      </c>
    </row>
    <row r="1582" spans="1:8" x14ac:dyDescent="0.25">
      <c r="A1582">
        <v>3</v>
      </c>
      <c r="B1582" t="s">
        <v>635</v>
      </c>
      <c r="D1582">
        <v>23</v>
      </c>
      <c r="E1582" t="str">
        <f>CONCATENATE(RAWC8[[#This Row],[Table Letter]],RAWC8[[#This Row],[Table '#]])</f>
        <v>GL3</v>
      </c>
      <c r="F1582">
        <f>IF(ISEVEN(ROW(RAWC8[[#This Row],[Barcodes]])),C1582,"")</f>
        <v>0</v>
      </c>
      <c r="G1582">
        <f t="shared" si="24"/>
        <v>0</v>
      </c>
      <c r="H1582" t="str">
        <f>LEFT(RAWC8[[#This Row],[Maternal Pheno Tag]],7)</f>
        <v>0</v>
      </c>
    </row>
    <row r="1583" spans="1:8" x14ac:dyDescent="0.25">
      <c r="A1583">
        <v>3</v>
      </c>
      <c r="B1583" t="s">
        <v>635</v>
      </c>
      <c r="D1583">
        <v>23</v>
      </c>
      <c r="E1583" t="str">
        <f>CONCATENATE(RAWC8[[#This Row],[Table Letter]],RAWC8[[#This Row],[Table '#]])</f>
        <v>GL3</v>
      </c>
      <c r="F1583" t="str">
        <f>IF(ISEVEN(ROW(RAWC8[[#This Row],[Barcodes]])),C1583,"")</f>
        <v/>
      </c>
      <c r="G1583" t="str">
        <f t="shared" si="24"/>
        <v/>
      </c>
      <c r="H1583" t="str">
        <f>LEFT(RAWC8[[#This Row],[Maternal Pheno Tag]],7)</f>
        <v/>
      </c>
    </row>
    <row r="1584" spans="1:8" x14ac:dyDescent="0.25">
      <c r="A1584">
        <v>3</v>
      </c>
      <c r="B1584" t="s">
        <v>635</v>
      </c>
      <c r="D1584">
        <v>24</v>
      </c>
      <c r="E1584" t="str">
        <f>CONCATENATE(RAWC8[[#This Row],[Table Letter]],RAWC8[[#This Row],[Table '#]])</f>
        <v>GL3</v>
      </c>
      <c r="F1584">
        <f>IF(ISEVEN(ROW(RAWC8[[#This Row],[Barcodes]])),C1584,"")</f>
        <v>0</v>
      </c>
      <c r="G1584">
        <f t="shared" si="24"/>
        <v>0</v>
      </c>
      <c r="H1584" t="str">
        <f>LEFT(RAWC8[[#This Row],[Maternal Pheno Tag]],7)</f>
        <v>0</v>
      </c>
    </row>
    <row r="1585" spans="1:8" x14ac:dyDescent="0.25">
      <c r="A1585">
        <v>3</v>
      </c>
      <c r="B1585" t="s">
        <v>635</v>
      </c>
      <c r="D1585">
        <v>24</v>
      </c>
      <c r="E1585" t="str">
        <f>CONCATENATE(RAWC8[[#This Row],[Table Letter]],RAWC8[[#This Row],[Table '#]])</f>
        <v>GL3</v>
      </c>
      <c r="F1585" t="str">
        <f>IF(ISEVEN(ROW(RAWC8[[#This Row],[Barcodes]])),C1585,"")</f>
        <v/>
      </c>
      <c r="G1585" t="str">
        <f t="shared" si="24"/>
        <v/>
      </c>
      <c r="H1585" t="str">
        <f>LEFT(RAWC8[[#This Row],[Maternal Pheno Tag]],7)</f>
        <v/>
      </c>
    </row>
    <row r="1586" spans="1:8" x14ac:dyDescent="0.25">
      <c r="A1586">
        <v>4</v>
      </c>
      <c r="B1586" t="s">
        <v>635</v>
      </c>
      <c r="D1586">
        <v>1</v>
      </c>
      <c r="E1586" t="str">
        <f>CONCATENATE(RAWC8[[#This Row],[Table Letter]],RAWC8[[#This Row],[Table '#]])</f>
        <v>GL4</v>
      </c>
      <c r="F1586">
        <f>IF(ISEVEN(ROW(RAWC8[[#This Row],[Barcodes]])),C1586,"")</f>
        <v>0</v>
      </c>
      <c r="G1586">
        <f t="shared" si="24"/>
        <v>0</v>
      </c>
      <c r="H1586" t="str">
        <f>LEFT(RAWC8[[#This Row],[Maternal Pheno Tag]],7)</f>
        <v>0</v>
      </c>
    </row>
    <row r="1587" spans="1:8" x14ac:dyDescent="0.25">
      <c r="A1587">
        <v>4</v>
      </c>
      <c r="B1587" t="s">
        <v>635</v>
      </c>
      <c r="D1587">
        <v>1</v>
      </c>
      <c r="E1587" t="str">
        <f>CONCATENATE(RAWC8[[#This Row],[Table Letter]],RAWC8[[#This Row],[Table '#]])</f>
        <v>GL4</v>
      </c>
      <c r="F1587" t="str">
        <f>IF(ISEVEN(ROW(RAWC8[[#This Row],[Barcodes]])),C1587,"")</f>
        <v/>
      </c>
      <c r="G1587" t="str">
        <f t="shared" si="24"/>
        <v/>
      </c>
      <c r="H1587" t="str">
        <f>LEFT(RAWC8[[#This Row],[Maternal Pheno Tag]],7)</f>
        <v/>
      </c>
    </row>
    <row r="1588" spans="1:8" x14ac:dyDescent="0.25">
      <c r="A1588">
        <v>4</v>
      </c>
      <c r="B1588" t="s">
        <v>635</v>
      </c>
      <c r="D1588">
        <v>2</v>
      </c>
      <c r="E1588" t="str">
        <f>CONCATENATE(RAWC8[[#This Row],[Table Letter]],RAWC8[[#This Row],[Table '#]])</f>
        <v>GL4</v>
      </c>
      <c r="F1588">
        <f>IF(ISEVEN(ROW(RAWC8[[#This Row],[Barcodes]])),C1588,"")</f>
        <v>0</v>
      </c>
      <c r="G1588">
        <f t="shared" si="24"/>
        <v>0</v>
      </c>
      <c r="H1588" t="str">
        <f>LEFT(RAWC8[[#This Row],[Maternal Pheno Tag]],7)</f>
        <v>0</v>
      </c>
    </row>
    <row r="1589" spans="1:8" x14ac:dyDescent="0.25">
      <c r="A1589">
        <v>4</v>
      </c>
      <c r="B1589" t="s">
        <v>635</v>
      </c>
      <c r="D1589">
        <v>2</v>
      </c>
      <c r="E1589" t="str">
        <f>CONCATENATE(RAWC8[[#This Row],[Table Letter]],RAWC8[[#This Row],[Table '#]])</f>
        <v>GL4</v>
      </c>
      <c r="F1589" t="str">
        <f>IF(ISEVEN(ROW(RAWC8[[#This Row],[Barcodes]])),C1589,"")</f>
        <v/>
      </c>
      <c r="G1589" t="str">
        <f t="shared" si="24"/>
        <v/>
      </c>
      <c r="H1589" t="str">
        <f>LEFT(RAWC8[[#This Row],[Maternal Pheno Tag]],7)</f>
        <v/>
      </c>
    </row>
    <row r="1590" spans="1:8" x14ac:dyDescent="0.25">
      <c r="A1590">
        <v>4</v>
      </c>
      <c r="B1590" t="s">
        <v>635</v>
      </c>
      <c r="D1590">
        <v>3</v>
      </c>
      <c r="E1590" t="str">
        <f>CONCATENATE(RAWC8[[#This Row],[Table Letter]],RAWC8[[#This Row],[Table '#]])</f>
        <v>GL4</v>
      </c>
      <c r="F1590">
        <f>IF(ISEVEN(ROW(RAWC8[[#This Row],[Barcodes]])),C1590,"")</f>
        <v>0</v>
      </c>
      <c r="G1590">
        <f t="shared" si="24"/>
        <v>0</v>
      </c>
      <c r="H1590" t="str">
        <f>LEFT(RAWC8[[#This Row],[Maternal Pheno Tag]],7)</f>
        <v>0</v>
      </c>
    </row>
    <row r="1591" spans="1:8" x14ac:dyDescent="0.25">
      <c r="A1591">
        <v>4</v>
      </c>
      <c r="B1591" t="s">
        <v>635</v>
      </c>
      <c r="D1591">
        <v>3</v>
      </c>
      <c r="E1591" t="str">
        <f>CONCATENATE(RAWC8[[#This Row],[Table Letter]],RAWC8[[#This Row],[Table '#]])</f>
        <v>GL4</v>
      </c>
      <c r="F1591" t="str">
        <f>IF(ISEVEN(ROW(RAWC8[[#This Row],[Barcodes]])),C1591,"")</f>
        <v/>
      </c>
      <c r="G1591" t="str">
        <f t="shared" si="24"/>
        <v/>
      </c>
      <c r="H1591" t="str">
        <f>LEFT(RAWC8[[#This Row],[Maternal Pheno Tag]],7)</f>
        <v/>
      </c>
    </row>
    <row r="1592" spans="1:8" x14ac:dyDescent="0.25">
      <c r="A1592">
        <v>4</v>
      </c>
      <c r="B1592" t="s">
        <v>635</v>
      </c>
      <c r="D1592">
        <v>4</v>
      </c>
      <c r="E1592" t="str">
        <f>CONCATENATE(RAWC8[[#This Row],[Table Letter]],RAWC8[[#This Row],[Table '#]])</f>
        <v>GL4</v>
      </c>
      <c r="F1592">
        <f>IF(ISEVEN(ROW(RAWC8[[#This Row],[Barcodes]])),C1592,"")</f>
        <v>0</v>
      </c>
      <c r="G1592">
        <f t="shared" si="24"/>
        <v>0</v>
      </c>
      <c r="H1592" t="str">
        <f>LEFT(RAWC8[[#This Row],[Maternal Pheno Tag]],7)</f>
        <v>0</v>
      </c>
    </row>
    <row r="1593" spans="1:8" x14ac:dyDescent="0.25">
      <c r="A1593">
        <v>4</v>
      </c>
      <c r="B1593" t="s">
        <v>635</v>
      </c>
      <c r="D1593">
        <v>4</v>
      </c>
      <c r="E1593" t="str">
        <f>CONCATENATE(RAWC8[[#This Row],[Table Letter]],RAWC8[[#This Row],[Table '#]])</f>
        <v>GL4</v>
      </c>
      <c r="F1593" t="str">
        <f>IF(ISEVEN(ROW(RAWC8[[#This Row],[Barcodes]])),C1593,"")</f>
        <v/>
      </c>
      <c r="G1593" t="str">
        <f t="shared" si="24"/>
        <v/>
      </c>
      <c r="H1593" t="str">
        <f>LEFT(RAWC8[[#This Row],[Maternal Pheno Tag]],7)</f>
        <v/>
      </c>
    </row>
    <row r="1594" spans="1:8" x14ac:dyDescent="0.25">
      <c r="A1594">
        <v>4</v>
      </c>
      <c r="B1594" t="s">
        <v>635</v>
      </c>
      <c r="D1594">
        <v>5</v>
      </c>
      <c r="E1594" t="str">
        <f>CONCATENATE(RAWC8[[#This Row],[Table Letter]],RAWC8[[#This Row],[Table '#]])</f>
        <v>GL4</v>
      </c>
      <c r="F1594">
        <f>IF(ISEVEN(ROW(RAWC8[[#This Row],[Barcodes]])),C1594,"")</f>
        <v>0</v>
      </c>
      <c r="G1594">
        <f t="shared" si="24"/>
        <v>0</v>
      </c>
      <c r="H1594" t="str">
        <f>LEFT(RAWC8[[#This Row],[Maternal Pheno Tag]],7)</f>
        <v>0</v>
      </c>
    </row>
    <row r="1595" spans="1:8" x14ac:dyDescent="0.25">
      <c r="A1595">
        <v>4</v>
      </c>
      <c r="B1595" t="s">
        <v>635</v>
      </c>
      <c r="D1595">
        <v>5</v>
      </c>
      <c r="E1595" t="str">
        <f>CONCATENATE(RAWC8[[#This Row],[Table Letter]],RAWC8[[#This Row],[Table '#]])</f>
        <v>GL4</v>
      </c>
      <c r="F1595" t="str">
        <f>IF(ISEVEN(ROW(RAWC8[[#This Row],[Barcodes]])),C1595,"")</f>
        <v/>
      </c>
      <c r="G1595" t="str">
        <f t="shared" si="24"/>
        <v/>
      </c>
      <c r="H1595" t="str">
        <f>LEFT(RAWC8[[#This Row],[Maternal Pheno Tag]],7)</f>
        <v/>
      </c>
    </row>
    <row r="1596" spans="1:8" x14ac:dyDescent="0.25">
      <c r="A1596">
        <v>4</v>
      </c>
      <c r="B1596" t="s">
        <v>635</v>
      </c>
      <c r="D1596">
        <v>6</v>
      </c>
      <c r="E1596" t="str">
        <f>CONCATENATE(RAWC8[[#This Row],[Table Letter]],RAWC8[[#This Row],[Table '#]])</f>
        <v>GL4</v>
      </c>
      <c r="F1596">
        <f>IF(ISEVEN(ROW(RAWC8[[#This Row],[Barcodes]])),C1596,"")</f>
        <v>0</v>
      </c>
      <c r="G1596">
        <f t="shared" si="24"/>
        <v>0</v>
      </c>
      <c r="H1596" t="str">
        <f>LEFT(RAWC8[[#This Row],[Maternal Pheno Tag]],7)</f>
        <v>0</v>
      </c>
    </row>
    <row r="1597" spans="1:8" x14ac:dyDescent="0.25">
      <c r="A1597">
        <v>4</v>
      </c>
      <c r="B1597" t="s">
        <v>635</v>
      </c>
      <c r="D1597">
        <v>6</v>
      </c>
      <c r="E1597" t="str">
        <f>CONCATENATE(RAWC8[[#This Row],[Table Letter]],RAWC8[[#This Row],[Table '#]])</f>
        <v>GL4</v>
      </c>
      <c r="F1597" t="str">
        <f>IF(ISEVEN(ROW(RAWC8[[#This Row],[Barcodes]])),C1597,"")</f>
        <v/>
      </c>
      <c r="G1597" t="str">
        <f t="shared" si="24"/>
        <v/>
      </c>
      <c r="H1597" t="str">
        <f>LEFT(RAWC8[[#This Row],[Maternal Pheno Tag]],7)</f>
        <v/>
      </c>
    </row>
    <row r="1598" spans="1:8" x14ac:dyDescent="0.25">
      <c r="A1598">
        <v>4</v>
      </c>
      <c r="B1598" t="s">
        <v>635</v>
      </c>
      <c r="D1598">
        <v>7</v>
      </c>
      <c r="E1598" t="str">
        <f>CONCATENATE(RAWC8[[#This Row],[Table Letter]],RAWC8[[#This Row],[Table '#]])</f>
        <v>GL4</v>
      </c>
      <c r="F1598">
        <f>IF(ISEVEN(ROW(RAWC8[[#This Row],[Barcodes]])),C1598,"")</f>
        <v>0</v>
      </c>
      <c r="G1598">
        <f t="shared" si="24"/>
        <v>0</v>
      </c>
      <c r="H1598" t="str">
        <f>LEFT(RAWC8[[#This Row],[Maternal Pheno Tag]],7)</f>
        <v>0</v>
      </c>
    </row>
    <row r="1599" spans="1:8" x14ac:dyDescent="0.25">
      <c r="A1599">
        <v>4</v>
      </c>
      <c r="B1599" t="s">
        <v>635</v>
      </c>
      <c r="D1599">
        <v>7</v>
      </c>
      <c r="E1599" t="str">
        <f>CONCATENATE(RAWC8[[#This Row],[Table Letter]],RAWC8[[#This Row],[Table '#]])</f>
        <v>GL4</v>
      </c>
      <c r="F1599" t="str">
        <f>IF(ISEVEN(ROW(RAWC8[[#This Row],[Barcodes]])),C1599,"")</f>
        <v/>
      </c>
      <c r="G1599" t="str">
        <f t="shared" si="24"/>
        <v/>
      </c>
      <c r="H1599" t="str">
        <f>LEFT(RAWC8[[#This Row],[Maternal Pheno Tag]],7)</f>
        <v/>
      </c>
    </row>
    <row r="1600" spans="1:8" x14ac:dyDescent="0.25">
      <c r="A1600">
        <v>4</v>
      </c>
      <c r="B1600" t="s">
        <v>635</v>
      </c>
      <c r="D1600">
        <v>8</v>
      </c>
      <c r="E1600" t="str">
        <f>CONCATENATE(RAWC8[[#This Row],[Table Letter]],RAWC8[[#This Row],[Table '#]])</f>
        <v>GL4</v>
      </c>
      <c r="F1600">
        <f>IF(ISEVEN(ROW(RAWC8[[#This Row],[Barcodes]])),C1600,"")</f>
        <v>0</v>
      </c>
      <c r="G1600">
        <f t="shared" si="24"/>
        <v>0</v>
      </c>
      <c r="H1600" t="str">
        <f>LEFT(RAWC8[[#This Row],[Maternal Pheno Tag]],7)</f>
        <v>0</v>
      </c>
    </row>
    <row r="1601" spans="1:8" x14ac:dyDescent="0.25">
      <c r="A1601">
        <v>4</v>
      </c>
      <c r="B1601" t="s">
        <v>635</v>
      </c>
      <c r="D1601">
        <v>8</v>
      </c>
      <c r="E1601" t="str">
        <f>CONCATENATE(RAWC8[[#This Row],[Table Letter]],RAWC8[[#This Row],[Table '#]])</f>
        <v>GL4</v>
      </c>
      <c r="F1601" t="str">
        <f>IF(ISEVEN(ROW(RAWC8[[#This Row],[Barcodes]])),C1601,"")</f>
        <v/>
      </c>
      <c r="G1601" t="str">
        <f t="shared" si="24"/>
        <v/>
      </c>
      <c r="H1601" t="str">
        <f>LEFT(RAWC8[[#This Row],[Maternal Pheno Tag]],7)</f>
        <v/>
      </c>
    </row>
    <row r="1602" spans="1:8" x14ac:dyDescent="0.25">
      <c r="A1602">
        <v>4</v>
      </c>
      <c r="B1602" t="s">
        <v>635</v>
      </c>
      <c r="D1602">
        <v>9</v>
      </c>
      <c r="E1602" t="str">
        <f>CONCATENATE(RAWC8[[#This Row],[Table Letter]],RAWC8[[#This Row],[Table '#]])</f>
        <v>GL4</v>
      </c>
      <c r="F1602">
        <f>IF(ISEVEN(ROW(RAWC8[[#This Row],[Barcodes]])),C1602,"")</f>
        <v>0</v>
      </c>
      <c r="G1602">
        <f t="shared" ref="G1602:G1665" si="25">IF(ISODD(ROW(C1603)),C1603,"")</f>
        <v>0</v>
      </c>
      <c r="H1602" t="str">
        <f>LEFT(RAWC8[[#This Row],[Maternal Pheno Tag]],7)</f>
        <v>0</v>
      </c>
    </row>
    <row r="1603" spans="1:8" x14ac:dyDescent="0.25">
      <c r="A1603">
        <v>4</v>
      </c>
      <c r="B1603" t="s">
        <v>635</v>
      </c>
      <c r="D1603">
        <v>9</v>
      </c>
      <c r="E1603" t="str">
        <f>CONCATENATE(RAWC8[[#This Row],[Table Letter]],RAWC8[[#This Row],[Table '#]])</f>
        <v>GL4</v>
      </c>
      <c r="F1603" t="str">
        <f>IF(ISEVEN(ROW(RAWC8[[#This Row],[Barcodes]])),C1603,"")</f>
        <v/>
      </c>
      <c r="G1603" t="str">
        <f t="shared" si="25"/>
        <v/>
      </c>
      <c r="H1603" t="str">
        <f>LEFT(RAWC8[[#This Row],[Maternal Pheno Tag]],7)</f>
        <v/>
      </c>
    </row>
    <row r="1604" spans="1:8" x14ac:dyDescent="0.25">
      <c r="A1604">
        <v>4</v>
      </c>
      <c r="B1604" t="s">
        <v>635</v>
      </c>
      <c r="D1604">
        <v>10</v>
      </c>
      <c r="E1604" t="str">
        <f>CONCATENATE(RAWC8[[#This Row],[Table Letter]],RAWC8[[#This Row],[Table '#]])</f>
        <v>GL4</v>
      </c>
      <c r="F1604">
        <f>IF(ISEVEN(ROW(RAWC8[[#This Row],[Barcodes]])),C1604,"")</f>
        <v>0</v>
      </c>
      <c r="G1604">
        <f t="shared" si="25"/>
        <v>0</v>
      </c>
      <c r="H1604" t="str">
        <f>LEFT(RAWC8[[#This Row],[Maternal Pheno Tag]],7)</f>
        <v>0</v>
      </c>
    </row>
    <row r="1605" spans="1:8" x14ac:dyDescent="0.25">
      <c r="A1605">
        <v>4</v>
      </c>
      <c r="B1605" t="s">
        <v>635</v>
      </c>
      <c r="D1605">
        <v>10</v>
      </c>
      <c r="E1605" t="str">
        <f>CONCATENATE(RAWC8[[#This Row],[Table Letter]],RAWC8[[#This Row],[Table '#]])</f>
        <v>GL4</v>
      </c>
      <c r="F1605" t="str">
        <f>IF(ISEVEN(ROW(RAWC8[[#This Row],[Barcodes]])),C1605,"")</f>
        <v/>
      </c>
      <c r="G1605" t="str">
        <f t="shared" si="25"/>
        <v/>
      </c>
      <c r="H1605" t="str">
        <f>LEFT(RAWC8[[#This Row],[Maternal Pheno Tag]],7)</f>
        <v/>
      </c>
    </row>
    <row r="1606" spans="1:8" x14ac:dyDescent="0.25">
      <c r="A1606">
        <v>4</v>
      </c>
      <c r="B1606" t="s">
        <v>635</v>
      </c>
      <c r="D1606">
        <v>11</v>
      </c>
      <c r="E1606" t="str">
        <f>CONCATENATE(RAWC8[[#This Row],[Table Letter]],RAWC8[[#This Row],[Table '#]])</f>
        <v>GL4</v>
      </c>
      <c r="F1606">
        <f>IF(ISEVEN(ROW(RAWC8[[#This Row],[Barcodes]])),C1606,"")</f>
        <v>0</v>
      </c>
      <c r="G1606">
        <f t="shared" si="25"/>
        <v>0</v>
      </c>
      <c r="H1606" t="str">
        <f>LEFT(RAWC8[[#This Row],[Maternal Pheno Tag]],7)</f>
        <v>0</v>
      </c>
    </row>
    <row r="1607" spans="1:8" x14ac:dyDescent="0.25">
      <c r="A1607">
        <v>4</v>
      </c>
      <c r="B1607" t="s">
        <v>635</v>
      </c>
      <c r="D1607">
        <v>11</v>
      </c>
      <c r="E1607" t="str">
        <f>CONCATENATE(RAWC8[[#This Row],[Table Letter]],RAWC8[[#This Row],[Table '#]])</f>
        <v>GL4</v>
      </c>
      <c r="F1607" t="str">
        <f>IF(ISEVEN(ROW(RAWC8[[#This Row],[Barcodes]])),C1607,"")</f>
        <v/>
      </c>
      <c r="G1607" t="str">
        <f t="shared" si="25"/>
        <v/>
      </c>
      <c r="H1607" t="str">
        <f>LEFT(RAWC8[[#This Row],[Maternal Pheno Tag]],7)</f>
        <v/>
      </c>
    </row>
    <row r="1608" spans="1:8" x14ac:dyDescent="0.25">
      <c r="A1608">
        <v>4</v>
      </c>
      <c r="B1608" t="s">
        <v>635</v>
      </c>
      <c r="D1608">
        <v>12</v>
      </c>
      <c r="E1608" t="str">
        <f>CONCATENATE(RAWC8[[#This Row],[Table Letter]],RAWC8[[#This Row],[Table '#]])</f>
        <v>GL4</v>
      </c>
      <c r="F1608">
        <f>IF(ISEVEN(ROW(RAWC8[[#This Row],[Barcodes]])),C1608,"")</f>
        <v>0</v>
      </c>
      <c r="G1608">
        <f t="shared" si="25"/>
        <v>0</v>
      </c>
      <c r="H1608" t="str">
        <f>LEFT(RAWC8[[#This Row],[Maternal Pheno Tag]],7)</f>
        <v>0</v>
      </c>
    </row>
    <row r="1609" spans="1:8" x14ac:dyDescent="0.25">
      <c r="A1609">
        <v>4</v>
      </c>
      <c r="B1609" t="s">
        <v>635</v>
      </c>
      <c r="D1609">
        <v>12</v>
      </c>
      <c r="E1609" t="str">
        <f>CONCATENATE(RAWC8[[#This Row],[Table Letter]],RAWC8[[#This Row],[Table '#]])</f>
        <v>GL4</v>
      </c>
      <c r="F1609" t="str">
        <f>IF(ISEVEN(ROW(RAWC8[[#This Row],[Barcodes]])),C1609,"")</f>
        <v/>
      </c>
      <c r="G1609" t="str">
        <f t="shared" si="25"/>
        <v/>
      </c>
      <c r="H1609" t="str">
        <f>LEFT(RAWC8[[#This Row],[Maternal Pheno Tag]],7)</f>
        <v/>
      </c>
    </row>
    <row r="1610" spans="1:8" x14ac:dyDescent="0.25">
      <c r="A1610">
        <v>4</v>
      </c>
      <c r="B1610" t="s">
        <v>635</v>
      </c>
      <c r="D1610">
        <v>13</v>
      </c>
      <c r="E1610" t="str">
        <f>CONCATENATE(RAWC8[[#This Row],[Table Letter]],RAWC8[[#This Row],[Table '#]])</f>
        <v>GL4</v>
      </c>
      <c r="F1610">
        <f>IF(ISEVEN(ROW(RAWC8[[#This Row],[Barcodes]])),C1610,"")</f>
        <v>0</v>
      </c>
      <c r="G1610">
        <f t="shared" si="25"/>
        <v>0</v>
      </c>
      <c r="H1610" t="str">
        <f>LEFT(RAWC8[[#This Row],[Maternal Pheno Tag]],7)</f>
        <v>0</v>
      </c>
    </row>
    <row r="1611" spans="1:8" x14ac:dyDescent="0.25">
      <c r="A1611">
        <v>4</v>
      </c>
      <c r="B1611" t="s">
        <v>635</v>
      </c>
      <c r="D1611">
        <v>13</v>
      </c>
      <c r="E1611" t="str">
        <f>CONCATENATE(RAWC8[[#This Row],[Table Letter]],RAWC8[[#This Row],[Table '#]])</f>
        <v>GL4</v>
      </c>
      <c r="F1611" t="str">
        <f>IF(ISEVEN(ROW(RAWC8[[#This Row],[Barcodes]])),C1611,"")</f>
        <v/>
      </c>
      <c r="G1611" t="str">
        <f t="shared" si="25"/>
        <v/>
      </c>
      <c r="H1611" t="str">
        <f>LEFT(RAWC8[[#This Row],[Maternal Pheno Tag]],7)</f>
        <v/>
      </c>
    </row>
    <row r="1612" spans="1:8" x14ac:dyDescent="0.25">
      <c r="A1612">
        <v>4</v>
      </c>
      <c r="B1612" t="s">
        <v>635</v>
      </c>
      <c r="D1612">
        <v>14</v>
      </c>
      <c r="E1612" t="str">
        <f>CONCATENATE(RAWC8[[#This Row],[Table Letter]],RAWC8[[#This Row],[Table '#]])</f>
        <v>GL4</v>
      </c>
      <c r="F1612">
        <f>IF(ISEVEN(ROW(RAWC8[[#This Row],[Barcodes]])),C1612,"")</f>
        <v>0</v>
      </c>
      <c r="G1612">
        <f t="shared" si="25"/>
        <v>0</v>
      </c>
      <c r="H1612" t="str">
        <f>LEFT(RAWC8[[#This Row],[Maternal Pheno Tag]],7)</f>
        <v>0</v>
      </c>
    </row>
    <row r="1613" spans="1:8" x14ac:dyDescent="0.25">
      <c r="A1613">
        <v>4</v>
      </c>
      <c r="B1613" t="s">
        <v>635</v>
      </c>
      <c r="D1613">
        <v>14</v>
      </c>
      <c r="E1613" t="str">
        <f>CONCATENATE(RAWC8[[#This Row],[Table Letter]],RAWC8[[#This Row],[Table '#]])</f>
        <v>GL4</v>
      </c>
      <c r="F1613" t="str">
        <f>IF(ISEVEN(ROW(RAWC8[[#This Row],[Barcodes]])),C1613,"")</f>
        <v/>
      </c>
      <c r="G1613" t="str">
        <f t="shared" si="25"/>
        <v/>
      </c>
      <c r="H1613" t="str">
        <f>LEFT(RAWC8[[#This Row],[Maternal Pheno Tag]],7)</f>
        <v/>
      </c>
    </row>
    <row r="1614" spans="1:8" x14ac:dyDescent="0.25">
      <c r="A1614">
        <v>4</v>
      </c>
      <c r="B1614" t="s">
        <v>635</v>
      </c>
      <c r="D1614">
        <v>15</v>
      </c>
      <c r="E1614" t="str">
        <f>CONCATENATE(RAWC8[[#This Row],[Table Letter]],RAWC8[[#This Row],[Table '#]])</f>
        <v>GL4</v>
      </c>
      <c r="F1614">
        <f>IF(ISEVEN(ROW(RAWC8[[#This Row],[Barcodes]])),C1614,"")</f>
        <v>0</v>
      </c>
      <c r="G1614">
        <f t="shared" si="25"/>
        <v>0</v>
      </c>
      <c r="H1614" t="str">
        <f>LEFT(RAWC8[[#This Row],[Maternal Pheno Tag]],7)</f>
        <v>0</v>
      </c>
    </row>
    <row r="1615" spans="1:8" x14ac:dyDescent="0.25">
      <c r="A1615">
        <v>4</v>
      </c>
      <c r="B1615" t="s">
        <v>635</v>
      </c>
      <c r="D1615">
        <v>15</v>
      </c>
      <c r="E1615" t="str">
        <f>CONCATENATE(RAWC8[[#This Row],[Table Letter]],RAWC8[[#This Row],[Table '#]])</f>
        <v>GL4</v>
      </c>
      <c r="F1615" t="str">
        <f>IF(ISEVEN(ROW(RAWC8[[#This Row],[Barcodes]])),C1615,"")</f>
        <v/>
      </c>
      <c r="G1615" t="str">
        <f t="shared" si="25"/>
        <v/>
      </c>
      <c r="H1615" t="str">
        <f>LEFT(RAWC8[[#This Row],[Maternal Pheno Tag]],7)</f>
        <v/>
      </c>
    </row>
    <row r="1616" spans="1:8" x14ac:dyDescent="0.25">
      <c r="A1616">
        <v>4</v>
      </c>
      <c r="B1616" t="s">
        <v>635</v>
      </c>
      <c r="D1616">
        <v>16</v>
      </c>
      <c r="E1616" t="str">
        <f>CONCATENATE(RAWC8[[#This Row],[Table Letter]],RAWC8[[#This Row],[Table '#]])</f>
        <v>GL4</v>
      </c>
      <c r="F1616">
        <f>IF(ISEVEN(ROW(RAWC8[[#This Row],[Barcodes]])),C1616,"")</f>
        <v>0</v>
      </c>
      <c r="G1616">
        <f t="shared" si="25"/>
        <v>0</v>
      </c>
      <c r="H1616" t="str">
        <f>LEFT(RAWC8[[#This Row],[Maternal Pheno Tag]],7)</f>
        <v>0</v>
      </c>
    </row>
    <row r="1617" spans="1:8" x14ac:dyDescent="0.25">
      <c r="A1617">
        <v>4</v>
      </c>
      <c r="B1617" t="s">
        <v>635</v>
      </c>
      <c r="D1617">
        <v>16</v>
      </c>
      <c r="E1617" t="str">
        <f>CONCATENATE(RAWC8[[#This Row],[Table Letter]],RAWC8[[#This Row],[Table '#]])</f>
        <v>GL4</v>
      </c>
      <c r="F1617" t="str">
        <f>IF(ISEVEN(ROW(RAWC8[[#This Row],[Barcodes]])),C1617,"")</f>
        <v/>
      </c>
      <c r="G1617" t="str">
        <f t="shared" si="25"/>
        <v/>
      </c>
      <c r="H1617" t="str">
        <f>LEFT(RAWC8[[#This Row],[Maternal Pheno Tag]],7)</f>
        <v/>
      </c>
    </row>
    <row r="1618" spans="1:8" x14ac:dyDescent="0.25">
      <c r="A1618">
        <v>4</v>
      </c>
      <c r="B1618" t="s">
        <v>635</v>
      </c>
      <c r="D1618">
        <v>17</v>
      </c>
      <c r="E1618" t="str">
        <f>CONCATENATE(RAWC8[[#This Row],[Table Letter]],RAWC8[[#This Row],[Table '#]])</f>
        <v>GL4</v>
      </c>
      <c r="F1618">
        <f>IF(ISEVEN(ROW(RAWC8[[#This Row],[Barcodes]])),C1618,"")</f>
        <v>0</v>
      </c>
      <c r="G1618">
        <f t="shared" si="25"/>
        <v>0</v>
      </c>
      <c r="H1618" t="str">
        <f>LEFT(RAWC8[[#This Row],[Maternal Pheno Tag]],7)</f>
        <v>0</v>
      </c>
    </row>
    <row r="1619" spans="1:8" x14ac:dyDescent="0.25">
      <c r="A1619">
        <v>4</v>
      </c>
      <c r="B1619" t="s">
        <v>635</v>
      </c>
      <c r="D1619">
        <v>17</v>
      </c>
      <c r="E1619" t="str">
        <f>CONCATENATE(RAWC8[[#This Row],[Table Letter]],RAWC8[[#This Row],[Table '#]])</f>
        <v>GL4</v>
      </c>
      <c r="F1619" t="str">
        <f>IF(ISEVEN(ROW(RAWC8[[#This Row],[Barcodes]])),C1619,"")</f>
        <v/>
      </c>
      <c r="G1619" t="str">
        <f t="shared" si="25"/>
        <v/>
      </c>
      <c r="H1619" t="str">
        <f>LEFT(RAWC8[[#This Row],[Maternal Pheno Tag]],7)</f>
        <v/>
      </c>
    </row>
    <row r="1620" spans="1:8" x14ac:dyDescent="0.25">
      <c r="A1620">
        <v>4</v>
      </c>
      <c r="B1620" t="s">
        <v>635</v>
      </c>
      <c r="D1620">
        <v>18</v>
      </c>
      <c r="E1620" t="str">
        <f>CONCATENATE(RAWC8[[#This Row],[Table Letter]],RAWC8[[#This Row],[Table '#]])</f>
        <v>GL4</v>
      </c>
      <c r="F1620">
        <f>IF(ISEVEN(ROW(RAWC8[[#This Row],[Barcodes]])),C1620,"")</f>
        <v>0</v>
      </c>
      <c r="G1620">
        <f t="shared" si="25"/>
        <v>0</v>
      </c>
      <c r="H1620" t="str">
        <f>LEFT(RAWC8[[#This Row],[Maternal Pheno Tag]],7)</f>
        <v>0</v>
      </c>
    </row>
    <row r="1621" spans="1:8" x14ac:dyDescent="0.25">
      <c r="A1621">
        <v>4</v>
      </c>
      <c r="B1621" t="s">
        <v>635</v>
      </c>
      <c r="D1621">
        <v>18</v>
      </c>
      <c r="E1621" t="str">
        <f>CONCATENATE(RAWC8[[#This Row],[Table Letter]],RAWC8[[#This Row],[Table '#]])</f>
        <v>GL4</v>
      </c>
      <c r="F1621" t="str">
        <f>IF(ISEVEN(ROW(RAWC8[[#This Row],[Barcodes]])),C1621,"")</f>
        <v/>
      </c>
      <c r="G1621" t="str">
        <f t="shared" si="25"/>
        <v/>
      </c>
      <c r="H1621" t="str">
        <f>LEFT(RAWC8[[#This Row],[Maternal Pheno Tag]],7)</f>
        <v/>
      </c>
    </row>
    <row r="1622" spans="1:8" x14ac:dyDescent="0.25">
      <c r="A1622">
        <v>4</v>
      </c>
      <c r="B1622" t="s">
        <v>635</v>
      </c>
      <c r="D1622">
        <v>19</v>
      </c>
      <c r="E1622" t="str">
        <f>CONCATENATE(RAWC8[[#This Row],[Table Letter]],RAWC8[[#This Row],[Table '#]])</f>
        <v>GL4</v>
      </c>
      <c r="F1622">
        <f>IF(ISEVEN(ROW(RAWC8[[#This Row],[Barcodes]])),C1622,"")</f>
        <v>0</v>
      </c>
      <c r="G1622">
        <f t="shared" si="25"/>
        <v>0</v>
      </c>
      <c r="H1622" t="str">
        <f>LEFT(RAWC8[[#This Row],[Maternal Pheno Tag]],7)</f>
        <v>0</v>
      </c>
    </row>
    <row r="1623" spans="1:8" x14ac:dyDescent="0.25">
      <c r="A1623">
        <v>4</v>
      </c>
      <c r="B1623" t="s">
        <v>635</v>
      </c>
      <c r="D1623">
        <v>19</v>
      </c>
      <c r="E1623" t="str">
        <f>CONCATENATE(RAWC8[[#This Row],[Table Letter]],RAWC8[[#This Row],[Table '#]])</f>
        <v>GL4</v>
      </c>
      <c r="F1623" t="str">
        <f>IF(ISEVEN(ROW(RAWC8[[#This Row],[Barcodes]])),C1623,"")</f>
        <v/>
      </c>
      <c r="G1623" t="str">
        <f t="shared" si="25"/>
        <v/>
      </c>
      <c r="H1623" t="str">
        <f>LEFT(RAWC8[[#This Row],[Maternal Pheno Tag]],7)</f>
        <v/>
      </c>
    </row>
    <row r="1624" spans="1:8" x14ac:dyDescent="0.25">
      <c r="A1624">
        <v>4</v>
      </c>
      <c r="B1624" t="s">
        <v>635</v>
      </c>
      <c r="D1624">
        <v>20</v>
      </c>
      <c r="E1624" t="str">
        <f>CONCATENATE(RAWC8[[#This Row],[Table Letter]],RAWC8[[#This Row],[Table '#]])</f>
        <v>GL4</v>
      </c>
      <c r="F1624">
        <f>IF(ISEVEN(ROW(RAWC8[[#This Row],[Barcodes]])),C1624,"")</f>
        <v>0</v>
      </c>
      <c r="G1624">
        <f t="shared" si="25"/>
        <v>0</v>
      </c>
      <c r="H1624" t="str">
        <f>LEFT(RAWC8[[#This Row],[Maternal Pheno Tag]],7)</f>
        <v>0</v>
      </c>
    </row>
    <row r="1625" spans="1:8" x14ac:dyDescent="0.25">
      <c r="A1625">
        <v>4</v>
      </c>
      <c r="B1625" t="s">
        <v>635</v>
      </c>
      <c r="D1625">
        <v>20</v>
      </c>
      <c r="E1625" t="str">
        <f>CONCATENATE(RAWC8[[#This Row],[Table Letter]],RAWC8[[#This Row],[Table '#]])</f>
        <v>GL4</v>
      </c>
      <c r="F1625" t="str">
        <f>IF(ISEVEN(ROW(RAWC8[[#This Row],[Barcodes]])),C1625,"")</f>
        <v/>
      </c>
      <c r="G1625" t="str">
        <f t="shared" si="25"/>
        <v/>
      </c>
      <c r="H1625" t="str">
        <f>LEFT(RAWC8[[#This Row],[Maternal Pheno Tag]],7)</f>
        <v/>
      </c>
    </row>
    <row r="1626" spans="1:8" x14ac:dyDescent="0.25">
      <c r="A1626">
        <v>4</v>
      </c>
      <c r="B1626" t="s">
        <v>635</v>
      </c>
      <c r="D1626">
        <v>21</v>
      </c>
      <c r="E1626" t="str">
        <f>CONCATENATE(RAWC8[[#This Row],[Table Letter]],RAWC8[[#This Row],[Table '#]])</f>
        <v>GL4</v>
      </c>
      <c r="F1626">
        <f>IF(ISEVEN(ROW(RAWC8[[#This Row],[Barcodes]])),C1626,"")</f>
        <v>0</v>
      </c>
      <c r="G1626">
        <f t="shared" si="25"/>
        <v>0</v>
      </c>
      <c r="H1626" t="str">
        <f>LEFT(RAWC8[[#This Row],[Maternal Pheno Tag]],7)</f>
        <v>0</v>
      </c>
    </row>
    <row r="1627" spans="1:8" x14ac:dyDescent="0.25">
      <c r="A1627">
        <v>4</v>
      </c>
      <c r="B1627" t="s">
        <v>635</v>
      </c>
      <c r="D1627">
        <v>21</v>
      </c>
      <c r="E1627" t="str">
        <f>CONCATENATE(RAWC8[[#This Row],[Table Letter]],RAWC8[[#This Row],[Table '#]])</f>
        <v>GL4</v>
      </c>
      <c r="F1627" t="str">
        <f>IF(ISEVEN(ROW(RAWC8[[#This Row],[Barcodes]])),C1627,"")</f>
        <v/>
      </c>
      <c r="G1627" t="str">
        <f t="shared" si="25"/>
        <v/>
      </c>
      <c r="H1627" t="str">
        <f>LEFT(RAWC8[[#This Row],[Maternal Pheno Tag]],7)</f>
        <v/>
      </c>
    </row>
    <row r="1628" spans="1:8" x14ac:dyDescent="0.25">
      <c r="A1628">
        <v>4</v>
      </c>
      <c r="B1628" t="s">
        <v>635</v>
      </c>
      <c r="D1628">
        <v>22</v>
      </c>
      <c r="E1628" t="str">
        <f>CONCATENATE(RAWC8[[#This Row],[Table Letter]],RAWC8[[#This Row],[Table '#]])</f>
        <v>GL4</v>
      </c>
      <c r="F1628">
        <f>IF(ISEVEN(ROW(RAWC8[[#This Row],[Barcodes]])),C1628,"")</f>
        <v>0</v>
      </c>
      <c r="G1628">
        <f t="shared" si="25"/>
        <v>0</v>
      </c>
      <c r="H1628" t="str">
        <f>LEFT(RAWC8[[#This Row],[Maternal Pheno Tag]],7)</f>
        <v>0</v>
      </c>
    </row>
    <row r="1629" spans="1:8" x14ac:dyDescent="0.25">
      <c r="A1629">
        <v>4</v>
      </c>
      <c r="B1629" t="s">
        <v>635</v>
      </c>
      <c r="D1629">
        <v>22</v>
      </c>
      <c r="E1629" t="str">
        <f>CONCATENATE(RAWC8[[#This Row],[Table Letter]],RAWC8[[#This Row],[Table '#]])</f>
        <v>GL4</v>
      </c>
      <c r="F1629" t="str">
        <f>IF(ISEVEN(ROW(RAWC8[[#This Row],[Barcodes]])),C1629,"")</f>
        <v/>
      </c>
      <c r="G1629" t="str">
        <f t="shared" si="25"/>
        <v/>
      </c>
      <c r="H1629" t="str">
        <f>LEFT(RAWC8[[#This Row],[Maternal Pheno Tag]],7)</f>
        <v/>
      </c>
    </row>
    <row r="1630" spans="1:8" x14ac:dyDescent="0.25">
      <c r="A1630">
        <v>4</v>
      </c>
      <c r="B1630" t="s">
        <v>635</v>
      </c>
      <c r="D1630">
        <v>23</v>
      </c>
      <c r="E1630" t="str">
        <f>CONCATENATE(RAWC8[[#This Row],[Table Letter]],RAWC8[[#This Row],[Table '#]])</f>
        <v>GL4</v>
      </c>
      <c r="F1630">
        <f>IF(ISEVEN(ROW(RAWC8[[#This Row],[Barcodes]])),C1630,"")</f>
        <v>0</v>
      </c>
      <c r="G1630">
        <f t="shared" si="25"/>
        <v>0</v>
      </c>
      <c r="H1630" t="str">
        <f>LEFT(RAWC8[[#This Row],[Maternal Pheno Tag]],7)</f>
        <v>0</v>
      </c>
    </row>
    <row r="1631" spans="1:8" x14ac:dyDescent="0.25">
      <c r="A1631">
        <v>4</v>
      </c>
      <c r="B1631" t="s">
        <v>635</v>
      </c>
      <c r="D1631">
        <v>23</v>
      </c>
      <c r="E1631" t="str">
        <f>CONCATENATE(RAWC8[[#This Row],[Table Letter]],RAWC8[[#This Row],[Table '#]])</f>
        <v>GL4</v>
      </c>
      <c r="F1631" t="str">
        <f>IF(ISEVEN(ROW(RAWC8[[#This Row],[Barcodes]])),C1631,"")</f>
        <v/>
      </c>
      <c r="G1631" t="str">
        <f t="shared" si="25"/>
        <v/>
      </c>
      <c r="H1631" t="str">
        <f>LEFT(RAWC8[[#This Row],[Maternal Pheno Tag]],7)</f>
        <v/>
      </c>
    </row>
    <row r="1632" spans="1:8" x14ac:dyDescent="0.25">
      <c r="A1632">
        <v>4</v>
      </c>
      <c r="B1632" t="s">
        <v>635</v>
      </c>
      <c r="D1632">
        <v>24</v>
      </c>
      <c r="E1632" t="str">
        <f>CONCATENATE(RAWC8[[#This Row],[Table Letter]],RAWC8[[#This Row],[Table '#]])</f>
        <v>GL4</v>
      </c>
      <c r="F1632">
        <f>IF(ISEVEN(ROW(RAWC8[[#This Row],[Barcodes]])),C1632,"")</f>
        <v>0</v>
      </c>
      <c r="G1632">
        <f t="shared" si="25"/>
        <v>0</v>
      </c>
      <c r="H1632" t="str">
        <f>LEFT(RAWC8[[#This Row],[Maternal Pheno Tag]],7)</f>
        <v>0</v>
      </c>
    </row>
    <row r="1633" spans="1:8" x14ac:dyDescent="0.25">
      <c r="A1633">
        <v>4</v>
      </c>
      <c r="B1633" t="s">
        <v>635</v>
      </c>
      <c r="D1633">
        <v>24</v>
      </c>
      <c r="E1633" t="str">
        <f>CONCATENATE(RAWC8[[#This Row],[Table Letter]],RAWC8[[#This Row],[Table '#]])</f>
        <v>GL4</v>
      </c>
      <c r="F1633" t="str">
        <f>IF(ISEVEN(ROW(RAWC8[[#This Row],[Barcodes]])),C1633,"")</f>
        <v/>
      </c>
      <c r="G1633" t="str">
        <f t="shared" si="25"/>
        <v/>
      </c>
      <c r="H1633" t="str">
        <f>LEFT(RAWC8[[#This Row],[Maternal Pheno Tag]],7)</f>
        <v/>
      </c>
    </row>
    <row r="1634" spans="1:8" x14ac:dyDescent="0.25">
      <c r="A1634">
        <v>5</v>
      </c>
      <c r="B1634" t="s">
        <v>635</v>
      </c>
      <c r="D1634">
        <v>1</v>
      </c>
      <c r="E1634" t="str">
        <f>CONCATENATE(RAWC8[[#This Row],[Table Letter]],RAWC8[[#This Row],[Table '#]])</f>
        <v>GL5</v>
      </c>
      <c r="F1634">
        <f>IF(ISEVEN(ROW(RAWC8[[#This Row],[Barcodes]])),C1634,"")</f>
        <v>0</v>
      </c>
      <c r="G1634">
        <f t="shared" si="25"/>
        <v>0</v>
      </c>
      <c r="H1634" t="str">
        <f>LEFT(RAWC8[[#This Row],[Maternal Pheno Tag]],7)</f>
        <v>0</v>
      </c>
    </row>
    <row r="1635" spans="1:8" x14ac:dyDescent="0.25">
      <c r="A1635">
        <v>5</v>
      </c>
      <c r="B1635" t="s">
        <v>635</v>
      </c>
      <c r="D1635">
        <v>1</v>
      </c>
      <c r="E1635" t="str">
        <f>CONCATENATE(RAWC8[[#This Row],[Table Letter]],RAWC8[[#This Row],[Table '#]])</f>
        <v>GL5</v>
      </c>
      <c r="F1635" t="str">
        <f>IF(ISEVEN(ROW(RAWC8[[#This Row],[Barcodes]])),C1635,"")</f>
        <v/>
      </c>
      <c r="G1635" t="str">
        <f t="shared" si="25"/>
        <v/>
      </c>
      <c r="H1635" t="str">
        <f>LEFT(RAWC8[[#This Row],[Maternal Pheno Tag]],7)</f>
        <v/>
      </c>
    </row>
    <row r="1636" spans="1:8" x14ac:dyDescent="0.25">
      <c r="A1636">
        <v>5</v>
      </c>
      <c r="B1636" t="s">
        <v>635</v>
      </c>
      <c r="D1636">
        <v>2</v>
      </c>
      <c r="E1636" t="str">
        <f>CONCATENATE(RAWC8[[#This Row],[Table Letter]],RAWC8[[#This Row],[Table '#]])</f>
        <v>GL5</v>
      </c>
      <c r="F1636">
        <f>IF(ISEVEN(ROW(RAWC8[[#This Row],[Barcodes]])),C1636,"")</f>
        <v>0</v>
      </c>
      <c r="G1636">
        <f t="shared" si="25"/>
        <v>0</v>
      </c>
      <c r="H1636" t="str">
        <f>LEFT(RAWC8[[#This Row],[Maternal Pheno Tag]],7)</f>
        <v>0</v>
      </c>
    </row>
    <row r="1637" spans="1:8" x14ac:dyDescent="0.25">
      <c r="A1637">
        <v>5</v>
      </c>
      <c r="B1637" t="s">
        <v>635</v>
      </c>
      <c r="D1637">
        <v>2</v>
      </c>
      <c r="E1637" t="str">
        <f>CONCATENATE(RAWC8[[#This Row],[Table Letter]],RAWC8[[#This Row],[Table '#]])</f>
        <v>GL5</v>
      </c>
      <c r="F1637" t="str">
        <f>IF(ISEVEN(ROW(RAWC8[[#This Row],[Barcodes]])),C1637,"")</f>
        <v/>
      </c>
      <c r="G1637" t="str">
        <f t="shared" si="25"/>
        <v/>
      </c>
      <c r="H1637" t="str">
        <f>LEFT(RAWC8[[#This Row],[Maternal Pheno Tag]],7)</f>
        <v/>
      </c>
    </row>
    <row r="1638" spans="1:8" x14ac:dyDescent="0.25">
      <c r="A1638">
        <v>5</v>
      </c>
      <c r="B1638" t="s">
        <v>635</v>
      </c>
      <c r="D1638">
        <v>3</v>
      </c>
      <c r="E1638" t="str">
        <f>CONCATENATE(RAWC8[[#This Row],[Table Letter]],RAWC8[[#This Row],[Table '#]])</f>
        <v>GL5</v>
      </c>
      <c r="F1638">
        <f>IF(ISEVEN(ROW(RAWC8[[#This Row],[Barcodes]])),C1638,"")</f>
        <v>0</v>
      </c>
      <c r="G1638">
        <f t="shared" si="25"/>
        <v>0</v>
      </c>
      <c r="H1638" t="str">
        <f>LEFT(RAWC8[[#This Row],[Maternal Pheno Tag]],7)</f>
        <v>0</v>
      </c>
    </row>
    <row r="1639" spans="1:8" x14ac:dyDescent="0.25">
      <c r="A1639">
        <v>5</v>
      </c>
      <c r="B1639" t="s">
        <v>635</v>
      </c>
      <c r="D1639">
        <v>3</v>
      </c>
      <c r="E1639" t="str">
        <f>CONCATENATE(RAWC8[[#This Row],[Table Letter]],RAWC8[[#This Row],[Table '#]])</f>
        <v>GL5</v>
      </c>
      <c r="F1639" t="str">
        <f>IF(ISEVEN(ROW(RAWC8[[#This Row],[Barcodes]])),C1639,"")</f>
        <v/>
      </c>
      <c r="G1639" t="str">
        <f t="shared" si="25"/>
        <v/>
      </c>
      <c r="H1639" t="str">
        <f>LEFT(RAWC8[[#This Row],[Maternal Pheno Tag]],7)</f>
        <v/>
      </c>
    </row>
    <row r="1640" spans="1:8" x14ac:dyDescent="0.25">
      <c r="A1640">
        <v>5</v>
      </c>
      <c r="B1640" t="s">
        <v>635</v>
      </c>
      <c r="D1640">
        <v>4</v>
      </c>
      <c r="E1640" t="str">
        <f>CONCATENATE(RAWC8[[#This Row],[Table Letter]],RAWC8[[#This Row],[Table '#]])</f>
        <v>GL5</v>
      </c>
      <c r="F1640">
        <f>IF(ISEVEN(ROW(RAWC8[[#This Row],[Barcodes]])),C1640,"")</f>
        <v>0</v>
      </c>
      <c r="G1640">
        <f t="shared" si="25"/>
        <v>0</v>
      </c>
      <c r="H1640" t="str">
        <f>LEFT(RAWC8[[#This Row],[Maternal Pheno Tag]],7)</f>
        <v>0</v>
      </c>
    </row>
    <row r="1641" spans="1:8" x14ac:dyDescent="0.25">
      <c r="A1641">
        <v>5</v>
      </c>
      <c r="B1641" t="s">
        <v>635</v>
      </c>
      <c r="D1641">
        <v>4</v>
      </c>
      <c r="E1641" t="str">
        <f>CONCATENATE(RAWC8[[#This Row],[Table Letter]],RAWC8[[#This Row],[Table '#]])</f>
        <v>GL5</v>
      </c>
      <c r="F1641" t="str">
        <f>IF(ISEVEN(ROW(RAWC8[[#This Row],[Barcodes]])),C1641,"")</f>
        <v/>
      </c>
      <c r="G1641" t="str">
        <f t="shared" si="25"/>
        <v/>
      </c>
      <c r="H1641" t="str">
        <f>LEFT(RAWC8[[#This Row],[Maternal Pheno Tag]],7)</f>
        <v/>
      </c>
    </row>
    <row r="1642" spans="1:8" x14ac:dyDescent="0.25">
      <c r="A1642">
        <v>5</v>
      </c>
      <c r="B1642" t="s">
        <v>635</v>
      </c>
      <c r="D1642">
        <v>5</v>
      </c>
      <c r="E1642" t="str">
        <f>CONCATENATE(RAWC8[[#This Row],[Table Letter]],RAWC8[[#This Row],[Table '#]])</f>
        <v>GL5</v>
      </c>
      <c r="F1642">
        <f>IF(ISEVEN(ROW(RAWC8[[#This Row],[Barcodes]])),C1642,"")</f>
        <v>0</v>
      </c>
      <c r="G1642">
        <f t="shared" si="25"/>
        <v>0</v>
      </c>
      <c r="H1642" t="str">
        <f>LEFT(RAWC8[[#This Row],[Maternal Pheno Tag]],7)</f>
        <v>0</v>
      </c>
    </row>
    <row r="1643" spans="1:8" x14ac:dyDescent="0.25">
      <c r="A1643">
        <v>5</v>
      </c>
      <c r="B1643" t="s">
        <v>635</v>
      </c>
      <c r="D1643">
        <v>5</v>
      </c>
      <c r="E1643" t="str">
        <f>CONCATENATE(RAWC8[[#This Row],[Table Letter]],RAWC8[[#This Row],[Table '#]])</f>
        <v>GL5</v>
      </c>
      <c r="F1643" t="str">
        <f>IF(ISEVEN(ROW(RAWC8[[#This Row],[Barcodes]])),C1643,"")</f>
        <v/>
      </c>
      <c r="G1643" t="str">
        <f t="shared" si="25"/>
        <v/>
      </c>
      <c r="H1643" t="str">
        <f>LEFT(RAWC8[[#This Row],[Maternal Pheno Tag]],7)</f>
        <v/>
      </c>
    </row>
    <row r="1644" spans="1:8" x14ac:dyDescent="0.25">
      <c r="A1644">
        <v>5</v>
      </c>
      <c r="B1644" t="s">
        <v>635</v>
      </c>
      <c r="D1644">
        <v>6</v>
      </c>
      <c r="E1644" t="str">
        <f>CONCATENATE(RAWC8[[#This Row],[Table Letter]],RAWC8[[#This Row],[Table '#]])</f>
        <v>GL5</v>
      </c>
      <c r="F1644">
        <f>IF(ISEVEN(ROW(RAWC8[[#This Row],[Barcodes]])),C1644,"")</f>
        <v>0</v>
      </c>
      <c r="G1644">
        <f t="shared" si="25"/>
        <v>0</v>
      </c>
      <c r="H1644" t="str">
        <f>LEFT(RAWC8[[#This Row],[Maternal Pheno Tag]],7)</f>
        <v>0</v>
      </c>
    </row>
    <row r="1645" spans="1:8" x14ac:dyDescent="0.25">
      <c r="A1645">
        <v>5</v>
      </c>
      <c r="B1645" t="s">
        <v>635</v>
      </c>
      <c r="D1645">
        <v>6</v>
      </c>
      <c r="E1645" t="str">
        <f>CONCATENATE(RAWC8[[#This Row],[Table Letter]],RAWC8[[#This Row],[Table '#]])</f>
        <v>GL5</v>
      </c>
      <c r="F1645" t="str">
        <f>IF(ISEVEN(ROW(RAWC8[[#This Row],[Barcodes]])),C1645,"")</f>
        <v/>
      </c>
      <c r="G1645" t="str">
        <f t="shared" si="25"/>
        <v/>
      </c>
      <c r="H1645" t="str">
        <f>LEFT(RAWC8[[#This Row],[Maternal Pheno Tag]],7)</f>
        <v/>
      </c>
    </row>
    <row r="1646" spans="1:8" x14ac:dyDescent="0.25">
      <c r="A1646">
        <v>5</v>
      </c>
      <c r="B1646" t="s">
        <v>635</v>
      </c>
      <c r="D1646">
        <v>7</v>
      </c>
      <c r="E1646" t="str">
        <f>CONCATENATE(RAWC8[[#This Row],[Table Letter]],RAWC8[[#This Row],[Table '#]])</f>
        <v>GL5</v>
      </c>
      <c r="F1646">
        <f>IF(ISEVEN(ROW(RAWC8[[#This Row],[Barcodes]])),C1646,"")</f>
        <v>0</v>
      </c>
      <c r="G1646">
        <f t="shared" si="25"/>
        <v>0</v>
      </c>
      <c r="H1646" t="str">
        <f>LEFT(RAWC8[[#This Row],[Maternal Pheno Tag]],7)</f>
        <v>0</v>
      </c>
    </row>
    <row r="1647" spans="1:8" x14ac:dyDescent="0.25">
      <c r="A1647">
        <v>5</v>
      </c>
      <c r="B1647" t="s">
        <v>635</v>
      </c>
      <c r="D1647">
        <v>7</v>
      </c>
      <c r="E1647" t="str">
        <f>CONCATENATE(RAWC8[[#This Row],[Table Letter]],RAWC8[[#This Row],[Table '#]])</f>
        <v>GL5</v>
      </c>
      <c r="F1647" t="str">
        <f>IF(ISEVEN(ROW(RAWC8[[#This Row],[Barcodes]])),C1647,"")</f>
        <v/>
      </c>
      <c r="G1647" t="str">
        <f t="shared" si="25"/>
        <v/>
      </c>
      <c r="H1647" t="str">
        <f>LEFT(RAWC8[[#This Row],[Maternal Pheno Tag]],7)</f>
        <v/>
      </c>
    </row>
    <row r="1648" spans="1:8" x14ac:dyDescent="0.25">
      <c r="A1648">
        <v>5</v>
      </c>
      <c r="B1648" t="s">
        <v>635</v>
      </c>
      <c r="D1648">
        <v>8</v>
      </c>
      <c r="E1648" t="str">
        <f>CONCATENATE(RAWC8[[#This Row],[Table Letter]],RAWC8[[#This Row],[Table '#]])</f>
        <v>GL5</v>
      </c>
      <c r="F1648">
        <f>IF(ISEVEN(ROW(RAWC8[[#This Row],[Barcodes]])),C1648,"")</f>
        <v>0</v>
      </c>
      <c r="G1648">
        <f t="shared" si="25"/>
        <v>0</v>
      </c>
      <c r="H1648" t="str">
        <f>LEFT(RAWC8[[#This Row],[Maternal Pheno Tag]],7)</f>
        <v>0</v>
      </c>
    </row>
    <row r="1649" spans="1:8" x14ac:dyDescent="0.25">
      <c r="A1649">
        <v>5</v>
      </c>
      <c r="B1649" t="s">
        <v>635</v>
      </c>
      <c r="D1649">
        <v>8</v>
      </c>
      <c r="E1649" t="str">
        <f>CONCATENATE(RAWC8[[#This Row],[Table Letter]],RAWC8[[#This Row],[Table '#]])</f>
        <v>GL5</v>
      </c>
      <c r="F1649" t="str">
        <f>IF(ISEVEN(ROW(RAWC8[[#This Row],[Barcodes]])),C1649,"")</f>
        <v/>
      </c>
      <c r="G1649" t="str">
        <f t="shared" si="25"/>
        <v/>
      </c>
      <c r="H1649" t="str">
        <f>LEFT(RAWC8[[#This Row],[Maternal Pheno Tag]],7)</f>
        <v/>
      </c>
    </row>
    <row r="1650" spans="1:8" x14ac:dyDescent="0.25">
      <c r="A1650">
        <v>5</v>
      </c>
      <c r="B1650" t="s">
        <v>635</v>
      </c>
      <c r="D1650">
        <v>9</v>
      </c>
      <c r="E1650" t="str">
        <f>CONCATENATE(RAWC8[[#This Row],[Table Letter]],RAWC8[[#This Row],[Table '#]])</f>
        <v>GL5</v>
      </c>
      <c r="F1650">
        <f>IF(ISEVEN(ROW(RAWC8[[#This Row],[Barcodes]])),C1650,"")</f>
        <v>0</v>
      </c>
      <c r="G1650">
        <f t="shared" si="25"/>
        <v>0</v>
      </c>
      <c r="H1650" t="str">
        <f>LEFT(RAWC8[[#This Row],[Maternal Pheno Tag]],7)</f>
        <v>0</v>
      </c>
    </row>
    <row r="1651" spans="1:8" x14ac:dyDescent="0.25">
      <c r="A1651">
        <v>5</v>
      </c>
      <c r="B1651" t="s">
        <v>635</v>
      </c>
      <c r="D1651">
        <v>9</v>
      </c>
      <c r="E1651" t="str">
        <f>CONCATENATE(RAWC8[[#This Row],[Table Letter]],RAWC8[[#This Row],[Table '#]])</f>
        <v>GL5</v>
      </c>
      <c r="F1651" t="str">
        <f>IF(ISEVEN(ROW(RAWC8[[#This Row],[Barcodes]])),C1651,"")</f>
        <v/>
      </c>
      <c r="G1651" t="str">
        <f t="shared" si="25"/>
        <v/>
      </c>
      <c r="H1651" t="str">
        <f>LEFT(RAWC8[[#This Row],[Maternal Pheno Tag]],7)</f>
        <v/>
      </c>
    </row>
    <row r="1652" spans="1:8" x14ac:dyDescent="0.25">
      <c r="A1652">
        <v>5</v>
      </c>
      <c r="B1652" t="s">
        <v>635</v>
      </c>
      <c r="D1652">
        <v>10</v>
      </c>
      <c r="E1652" t="str">
        <f>CONCATENATE(RAWC8[[#This Row],[Table Letter]],RAWC8[[#This Row],[Table '#]])</f>
        <v>GL5</v>
      </c>
      <c r="F1652">
        <f>IF(ISEVEN(ROW(RAWC8[[#This Row],[Barcodes]])),C1652,"")</f>
        <v>0</v>
      </c>
      <c r="G1652">
        <f t="shared" si="25"/>
        <v>0</v>
      </c>
      <c r="H1652" t="str">
        <f>LEFT(RAWC8[[#This Row],[Maternal Pheno Tag]],7)</f>
        <v>0</v>
      </c>
    </row>
    <row r="1653" spans="1:8" x14ac:dyDescent="0.25">
      <c r="A1653">
        <v>5</v>
      </c>
      <c r="B1653" t="s">
        <v>635</v>
      </c>
      <c r="D1653">
        <v>10</v>
      </c>
      <c r="E1653" t="str">
        <f>CONCATENATE(RAWC8[[#This Row],[Table Letter]],RAWC8[[#This Row],[Table '#]])</f>
        <v>GL5</v>
      </c>
      <c r="F1653" t="str">
        <f>IF(ISEVEN(ROW(RAWC8[[#This Row],[Barcodes]])),C1653,"")</f>
        <v/>
      </c>
      <c r="G1653" t="str">
        <f t="shared" si="25"/>
        <v/>
      </c>
      <c r="H1653" t="str">
        <f>LEFT(RAWC8[[#This Row],[Maternal Pheno Tag]],7)</f>
        <v/>
      </c>
    </row>
    <row r="1654" spans="1:8" x14ac:dyDescent="0.25">
      <c r="A1654">
        <v>5</v>
      </c>
      <c r="B1654" t="s">
        <v>635</v>
      </c>
      <c r="D1654">
        <v>11</v>
      </c>
      <c r="E1654" t="str">
        <f>CONCATENATE(RAWC8[[#This Row],[Table Letter]],RAWC8[[#This Row],[Table '#]])</f>
        <v>GL5</v>
      </c>
      <c r="F1654">
        <f>IF(ISEVEN(ROW(RAWC8[[#This Row],[Barcodes]])),C1654,"")</f>
        <v>0</v>
      </c>
      <c r="G1654">
        <f t="shared" si="25"/>
        <v>0</v>
      </c>
      <c r="H1654" t="str">
        <f>LEFT(RAWC8[[#This Row],[Maternal Pheno Tag]],7)</f>
        <v>0</v>
      </c>
    </row>
    <row r="1655" spans="1:8" x14ac:dyDescent="0.25">
      <c r="A1655">
        <v>5</v>
      </c>
      <c r="B1655" t="s">
        <v>635</v>
      </c>
      <c r="D1655">
        <v>11</v>
      </c>
      <c r="E1655" t="str">
        <f>CONCATENATE(RAWC8[[#This Row],[Table Letter]],RAWC8[[#This Row],[Table '#]])</f>
        <v>GL5</v>
      </c>
      <c r="F1655" t="str">
        <f>IF(ISEVEN(ROW(RAWC8[[#This Row],[Barcodes]])),C1655,"")</f>
        <v/>
      </c>
      <c r="G1655" t="str">
        <f t="shared" si="25"/>
        <v/>
      </c>
      <c r="H1655" t="str">
        <f>LEFT(RAWC8[[#This Row],[Maternal Pheno Tag]],7)</f>
        <v/>
      </c>
    </row>
    <row r="1656" spans="1:8" x14ac:dyDescent="0.25">
      <c r="A1656">
        <v>5</v>
      </c>
      <c r="B1656" t="s">
        <v>635</v>
      </c>
      <c r="D1656">
        <v>12</v>
      </c>
      <c r="E1656" t="str">
        <f>CONCATENATE(RAWC8[[#This Row],[Table Letter]],RAWC8[[#This Row],[Table '#]])</f>
        <v>GL5</v>
      </c>
      <c r="F1656">
        <f>IF(ISEVEN(ROW(RAWC8[[#This Row],[Barcodes]])),C1656,"")</f>
        <v>0</v>
      </c>
      <c r="G1656">
        <f t="shared" si="25"/>
        <v>0</v>
      </c>
      <c r="H1656" t="str">
        <f>LEFT(RAWC8[[#This Row],[Maternal Pheno Tag]],7)</f>
        <v>0</v>
      </c>
    </row>
    <row r="1657" spans="1:8" x14ac:dyDescent="0.25">
      <c r="A1657">
        <v>5</v>
      </c>
      <c r="B1657" t="s">
        <v>635</v>
      </c>
      <c r="D1657">
        <v>12</v>
      </c>
      <c r="E1657" t="str">
        <f>CONCATENATE(RAWC8[[#This Row],[Table Letter]],RAWC8[[#This Row],[Table '#]])</f>
        <v>GL5</v>
      </c>
      <c r="F1657" t="str">
        <f>IF(ISEVEN(ROW(RAWC8[[#This Row],[Barcodes]])),C1657,"")</f>
        <v/>
      </c>
      <c r="G1657" t="str">
        <f t="shared" si="25"/>
        <v/>
      </c>
      <c r="H1657" t="str">
        <f>LEFT(RAWC8[[#This Row],[Maternal Pheno Tag]],7)</f>
        <v/>
      </c>
    </row>
    <row r="1658" spans="1:8" x14ac:dyDescent="0.25">
      <c r="A1658">
        <v>5</v>
      </c>
      <c r="B1658" t="s">
        <v>635</v>
      </c>
      <c r="D1658">
        <v>13</v>
      </c>
      <c r="E1658" t="str">
        <f>CONCATENATE(RAWC8[[#This Row],[Table Letter]],RAWC8[[#This Row],[Table '#]])</f>
        <v>GL5</v>
      </c>
      <c r="F1658">
        <f>IF(ISEVEN(ROW(RAWC8[[#This Row],[Barcodes]])),C1658,"")</f>
        <v>0</v>
      </c>
      <c r="G1658">
        <f t="shared" si="25"/>
        <v>0</v>
      </c>
      <c r="H1658" t="str">
        <f>LEFT(RAWC8[[#This Row],[Maternal Pheno Tag]],7)</f>
        <v>0</v>
      </c>
    </row>
    <row r="1659" spans="1:8" x14ac:dyDescent="0.25">
      <c r="A1659">
        <v>5</v>
      </c>
      <c r="B1659" t="s">
        <v>635</v>
      </c>
      <c r="D1659">
        <v>13</v>
      </c>
      <c r="E1659" t="str">
        <f>CONCATENATE(RAWC8[[#This Row],[Table Letter]],RAWC8[[#This Row],[Table '#]])</f>
        <v>GL5</v>
      </c>
      <c r="F1659" t="str">
        <f>IF(ISEVEN(ROW(RAWC8[[#This Row],[Barcodes]])),C1659,"")</f>
        <v/>
      </c>
      <c r="G1659" t="str">
        <f t="shared" si="25"/>
        <v/>
      </c>
      <c r="H1659" t="str">
        <f>LEFT(RAWC8[[#This Row],[Maternal Pheno Tag]],7)</f>
        <v/>
      </c>
    </row>
    <row r="1660" spans="1:8" x14ac:dyDescent="0.25">
      <c r="A1660">
        <v>5</v>
      </c>
      <c r="B1660" t="s">
        <v>635</v>
      </c>
      <c r="D1660">
        <v>14</v>
      </c>
      <c r="E1660" t="str">
        <f>CONCATENATE(RAWC8[[#This Row],[Table Letter]],RAWC8[[#This Row],[Table '#]])</f>
        <v>GL5</v>
      </c>
      <c r="F1660">
        <f>IF(ISEVEN(ROW(RAWC8[[#This Row],[Barcodes]])),C1660,"")</f>
        <v>0</v>
      </c>
      <c r="G1660">
        <f t="shared" si="25"/>
        <v>0</v>
      </c>
      <c r="H1660" t="str">
        <f>LEFT(RAWC8[[#This Row],[Maternal Pheno Tag]],7)</f>
        <v>0</v>
      </c>
    </row>
    <row r="1661" spans="1:8" x14ac:dyDescent="0.25">
      <c r="A1661">
        <v>5</v>
      </c>
      <c r="B1661" t="s">
        <v>635</v>
      </c>
      <c r="D1661">
        <v>14</v>
      </c>
      <c r="E1661" t="str">
        <f>CONCATENATE(RAWC8[[#This Row],[Table Letter]],RAWC8[[#This Row],[Table '#]])</f>
        <v>GL5</v>
      </c>
      <c r="F1661" t="str">
        <f>IF(ISEVEN(ROW(RAWC8[[#This Row],[Barcodes]])),C1661,"")</f>
        <v/>
      </c>
      <c r="G1661" t="str">
        <f t="shared" si="25"/>
        <v/>
      </c>
      <c r="H1661" t="str">
        <f>LEFT(RAWC8[[#This Row],[Maternal Pheno Tag]],7)</f>
        <v/>
      </c>
    </row>
    <row r="1662" spans="1:8" x14ac:dyDescent="0.25">
      <c r="A1662">
        <v>5</v>
      </c>
      <c r="B1662" t="s">
        <v>635</v>
      </c>
      <c r="D1662">
        <v>15</v>
      </c>
      <c r="E1662" t="str">
        <f>CONCATENATE(RAWC8[[#This Row],[Table Letter]],RAWC8[[#This Row],[Table '#]])</f>
        <v>GL5</v>
      </c>
      <c r="F1662">
        <f>IF(ISEVEN(ROW(RAWC8[[#This Row],[Barcodes]])),C1662,"")</f>
        <v>0</v>
      </c>
      <c r="G1662">
        <f t="shared" si="25"/>
        <v>0</v>
      </c>
      <c r="H1662" t="str">
        <f>LEFT(RAWC8[[#This Row],[Maternal Pheno Tag]],7)</f>
        <v>0</v>
      </c>
    </row>
    <row r="1663" spans="1:8" x14ac:dyDescent="0.25">
      <c r="A1663">
        <v>5</v>
      </c>
      <c r="B1663" t="s">
        <v>635</v>
      </c>
      <c r="D1663">
        <v>15</v>
      </c>
      <c r="E1663" t="str">
        <f>CONCATENATE(RAWC8[[#This Row],[Table Letter]],RAWC8[[#This Row],[Table '#]])</f>
        <v>GL5</v>
      </c>
      <c r="F1663" t="str">
        <f>IF(ISEVEN(ROW(RAWC8[[#This Row],[Barcodes]])),C1663,"")</f>
        <v/>
      </c>
      <c r="G1663" t="str">
        <f t="shared" si="25"/>
        <v/>
      </c>
      <c r="H1663" t="str">
        <f>LEFT(RAWC8[[#This Row],[Maternal Pheno Tag]],7)</f>
        <v/>
      </c>
    </row>
    <row r="1664" spans="1:8" x14ac:dyDescent="0.25">
      <c r="A1664">
        <v>5</v>
      </c>
      <c r="B1664" t="s">
        <v>635</v>
      </c>
      <c r="D1664">
        <v>16</v>
      </c>
      <c r="E1664" t="str">
        <f>CONCATENATE(RAWC8[[#This Row],[Table Letter]],RAWC8[[#This Row],[Table '#]])</f>
        <v>GL5</v>
      </c>
      <c r="F1664">
        <f>IF(ISEVEN(ROW(RAWC8[[#This Row],[Barcodes]])),C1664,"")</f>
        <v>0</v>
      </c>
      <c r="G1664">
        <f t="shared" si="25"/>
        <v>0</v>
      </c>
      <c r="H1664" t="str">
        <f>LEFT(RAWC8[[#This Row],[Maternal Pheno Tag]],7)</f>
        <v>0</v>
      </c>
    </row>
    <row r="1665" spans="1:8" x14ac:dyDescent="0.25">
      <c r="A1665">
        <v>5</v>
      </c>
      <c r="B1665" t="s">
        <v>635</v>
      </c>
      <c r="D1665">
        <v>16</v>
      </c>
      <c r="E1665" t="str">
        <f>CONCATENATE(RAWC8[[#This Row],[Table Letter]],RAWC8[[#This Row],[Table '#]])</f>
        <v>GL5</v>
      </c>
      <c r="F1665" t="str">
        <f>IF(ISEVEN(ROW(RAWC8[[#This Row],[Barcodes]])),C1665,"")</f>
        <v/>
      </c>
      <c r="G1665" t="str">
        <f t="shared" si="25"/>
        <v/>
      </c>
      <c r="H1665" t="str">
        <f>LEFT(RAWC8[[#This Row],[Maternal Pheno Tag]],7)</f>
        <v/>
      </c>
    </row>
    <row r="1666" spans="1:8" x14ac:dyDescent="0.25">
      <c r="A1666">
        <v>5</v>
      </c>
      <c r="B1666" t="s">
        <v>635</v>
      </c>
      <c r="D1666">
        <v>17</v>
      </c>
      <c r="E1666" t="str">
        <f>CONCATENATE(RAWC8[[#This Row],[Table Letter]],RAWC8[[#This Row],[Table '#]])</f>
        <v>GL5</v>
      </c>
      <c r="F1666">
        <f>IF(ISEVEN(ROW(RAWC8[[#This Row],[Barcodes]])),C1666,"")</f>
        <v>0</v>
      </c>
      <c r="G1666">
        <f t="shared" ref="G1666:G1729" si="26">IF(ISODD(ROW(C1667)),C1667,"")</f>
        <v>0</v>
      </c>
      <c r="H1666" t="str">
        <f>LEFT(RAWC8[[#This Row],[Maternal Pheno Tag]],7)</f>
        <v>0</v>
      </c>
    </row>
    <row r="1667" spans="1:8" x14ac:dyDescent="0.25">
      <c r="A1667">
        <v>5</v>
      </c>
      <c r="B1667" t="s">
        <v>635</v>
      </c>
      <c r="D1667">
        <v>17</v>
      </c>
      <c r="E1667" t="str">
        <f>CONCATENATE(RAWC8[[#This Row],[Table Letter]],RAWC8[[#This Row],[Table '#]])</f>
        <v>GL5</v>
      </c>
      <c r="F1667" t="str">
        <f>IF(ISEVEN(ROW(RAWC8[[#This Row],[Barcodes]])),C1667,"")</f>
        <v/>
      </c>
      <c r="G1667" t="str">
        <f t="shared" si="26"/>
        <v/>
      </c>
      <c r="H1667" t="str">
        <f>LEFT(RAWC8[[#This Row],[Maternal Pheno Tag]],7)</f>
        <v/>
      </c>
    </row>
    <row r="1668" spans="1:8" x14ac:dyDescent="0.25">
      <c r="A1668">
        <v>5</v>
      </c>
      <c r="B1668" t="s">
        <v>635</v>
      </c>
      <c r="D1668">
        <v>18</v>
      </c>
      <c r="E1668" t="str">
        <f>CONCATENATE(RAWC8[[#This Row],[Table Letter]],RAWC8[[#This Row],[Table '#]])</f>
        <v>GL5</v>
      </c>
      <c r="F1668">
        <f>IF(ISEVEN(ROW(RAWC8[[#This Row],[Barcodes]])),C1668,"")</f>
        <v>0</v>
      </c>
      <c r="G1668">
        <f t="shared" si="26"/>
        <v>0</v>
      </c>
      <c r="H1668" t="str">
        <f>LEFT(RAWC8[[#This Row],[Maternal Pheno Tag]],7)</f>
        <v>0</v>
      </c>
    </row>
    <row r="1669" spans="1:8" x14ac:dyDescent="0.25">
      <c r="A1669">
        <v>5</v>
      </c>
      <c r="B1669" t="s">
        <v>635</v>
      </c>
      <c r="D1669">
        <v>18</v>
      </c>
      <c r="E1669" t="str">
        <f>CONCATENATE(RAWC8[[#This Row],[Table Letter]],RAWC8[[#This Row],[Table '#]])</f>
        <v>GL5</v>
      </c>
      <c r="F1669" t="str">
        <f>IF(ISEVEN(ROW(RAWC8[[#This Row],[Barcodes]])),C1669,"")</f>
        <v/>
      </c>
      <c r="G1669" t="str">
        <f t="shared" si="26"/>
        <v/>
      </c>
      <c r="H1669" t="str">
        <f>LEFT(RAWC8[[#This Row],[Maternal Pheno Tag]],7)</f>
        <v/>
      </c>
    </row>
    <row r="1670" spans="1:8" x14ac:dyDescent="0.25">
      <c r="A1670">
        <v>5</v>
      </c>
      <c r="B1670" t="s">
        <v>635</v>
      </c>
      <c r="D1670">
        <v>19</v>
      </c>
      <c r="E1670" t="str">
        <f>CONCATENATE(RAWC8[[#This Row],[Table Letter]],RAWC8[[#This Row],[Table '#]])</f>
        <v>GL5</v>
      </c>
      <c r="F1670">
        <f>IF(ISEVEN(ROW(RAWC8[[#This Row],[Barcodes]])),C1670,"")</f>
        <v>0</v>
      </c>
      <c r="G1670">
        <f t="shared" si="26"/>
        <v>0</v>
      </c>
      <c r="H1670" t="str">
        <f>LEFT(RAWC8[[#This Row],[Maternal Pheno Tag]],7)</f>
        <v>0</v>
      </c>
    </row>
    <row r="1671" spans="1:8" x14ac:dyDescent="0.25">
      <c r="A1671">
        <v>5</v>
      </c>
      <c r="B1671" t="s">
        <v>635</v>
      </c>
      <c r="D1671">
        <v>19</v>
      </c>
      <c r="E1671" t="str">
        <f>CONCATENATE(RAWC8[[#This Row],[Table Letter]],RAWC8[[#This Row],[Table '#]])</f>
        <v>GL5</v>
      </c>
      <c r="F1671" t="str">
        <f>IF(ISEVEN(ROW(RAWC8[[#This Row],[Barcodes]])),C1671,"")</f>
        <v/>
      </c>
      <c r="G1671" t="str">
        <f t="shared" si="26"/>
        <v/>
      </c>
      <c r="H1671" t="str">
        <f>LEFT(RAWC8[[#This Row],[Maternal Pheno Tag]],7)</f>
        <v/>
      </c>
    </row>
    <row r="1672" spans="1:8" x14ac:dyDescent="0.25">
      <c r="A1672">
        <v>5</v>
      </c>
      <c r="B1672" t="s">
        <v>635</v>
      </c>
      <c r="D1672">
        <v>20</v>
      </c>
      <c r="E1672" t="str">
        <f>CONCATENATE(RAWC8[[#This Row],[Table Letter]],RAWC8[[#This Row],[Table '#]])</f>
        <v>GL5</v>
      </c>
      <c r="F1672">
        <f>IF(ISEVEN(ROW(RAWC8[[#This Row],[Barcodes]])),C1672,"")</f>
        <v>0</v>
      </c>
      <c r="G1672">
        <f t="shared" si="26"/>
        <v>0</v>
      </c>
      <c r="H1672" t="str">
        <f>LEFT(RAWC8[[#This Row],[Maternal Pheno Tag]],7)</f>
        <v>0</v>
      </c>
    </row>
    <row r="1673" spans="1:8" x14ac:dyDescent="0.25">
      <c r="A1673">
        <v>5</v>
      </c>
      <c r="B1673" t="s">
        <v>635</v>
      </c>
      <c r="D1673">
        <v>20</v>
      </c>
      <c r="E1673" t="str">
        <f>CONCATENATE(RAWC8[[#This Row],[Table Letter]],RAWC8[[#This Row],[Table '#]])</f>
        <v>GL5</v>
      </c>
      <c r="F1673" t="str">
        <f>IF(ISEVEN(ROW(RAWC8[[#This Row],[Barcodes]])),C1673,"")</f>
        <v/>
      </c>
      <c r="G1673" t="str">
        <f t="shared" si="26"/>
        <v/>
      </c>
      <c r="H1673" t="str">
        <f>LEFT(RAWC8[[#This Row],[Maternal Pheno Tag]],7)</f>
        <v/>
      </c>
    </row>
    <row r="1674" spans="1:8" x14ac:dyDescent="0.25">
      <c r="A1674">
        <v>5</v>
      </c>
      <c r="B1674" t="s">
        <v>635</v>
      </c>
      <c r="D1674">
        <v>21</v>
      </c>
      <c r="E1674" t="str">
        <f>CONCATENATE(RAWC8[[#This Row],[Table Letter]],RAWC8[[#This Row],[Table '#]])</f>
        <v>GL5</v>
      </c>
      <c r="F1674">
        <f>IF(ISEVEN(ROW(RAWC8[[#This Row],[Barcodes]])),C1674,"")</f>
        <v>0</v>
      </c>
      <c r="G1674">
        <f t="shared" si="26"/>
        <v>0</v>
      </c>
      <c r="H1674" t="str">
        <f>LEFT(RAWC8[[#This Row],[Maternal Pheno Tag]],7)</f>
        <v>0</v>
      </c>
    </row>
    <row r="1675" spans="1:8" x14ac:dyDescent="0.25">
      <c r="A1675">
        <v>5</v>
      </c>
      <c r="B1675" t="s">
        <v>635</v>
      </c>
      <c r="D1675">
        <v>21</v>
      </c>
      <c r="E1675" t="str">
        <f>CONCATENATE(RAWC8[[#This Row],[Table Letter]],RAWC8[[#This Row],[Table '#]])</f>
        <v>GL5</v>
      </c>
      <c r="F1675" t="str">
        <f>IF(ISEVEN(ROW(RAWC8[[#This Row],[Barcodes]])),C1675,"")</f>
        <v/>
      </c>
      <c r="G1675" t="str">
        <f t="shared" si="26"/>
        <v/>
      </c>
      <c r="H1675" t="str">
        <f>LEFT(RAWC8[[#This Row],[Maternal Pheno Tag]],7)</f>
        <v/>
      </c>
    </row>
    <row r="1676" spans="1:8" x14ac:dyDescent="0.25">
      <c r="A1676">
        <v>5</v>
      </c>
      <c r="B1676" t="s">
        <v>635</v>
      </c>
      <c r="D1676">
        <v>22</v>
      </c>
      <c r="E1676" t="str">
        <f>CONCATENATE(RAWC8[[#This Row],[Table Letter]],RAWC8[[#This Row],[Table '#]])</f>
        <v>GL5</v>
      </c>
      <c r="F1676">
        <f>IF(ISEVEN(ROW(RAWC8[[#This Row],[Barcodes]])),C1676,"")</f>
        <v>0</v>
      </c>
      <c r="G1676">
        <f t="shared" si="26"/>
        <v>0</v>
      </c>
      <c r="H1676" t="str">
        <f>LEFT(RAWC8[[#This Row],[Maternal Pheno Tag]],7)</f>
        <v>0</v>
      </c>
    </row>
    <row r="1677" spans="1:8" x14ac:dyDescent="0.25">
      <c r="A1677">
        <v>5</v>
      </c>
      <c r="B1677" t="s">
        <v>635</v>
      </c>
      <c r="D1677">
        <v>22</v>
      </c>
      <c r="E1677" t="str">
        <f>CONCATENATE(RAWC8[[#This Row],[Table Letter]],RAWC8[[#This Row],[Table '#]])</f>
        <v>GL5</v>
      </c>
      <c r="F1677" t="str">
        <f>IF(ISEVEN(ROW(RAWC8[[#This Row],[Barcodes]])),C1677,"")</f>
        <v/>
      </c>
      <c r="G1677" t="str">
        <f t="shared" si="26"/>
        <v/>
      </c>
      <c r="H1677" t="str">
        <f>LEFT(RAWC8[[#This Row],[Maternal Pheno Tag]],7)</f>
        <v/>
      </c>
    </row>
    <row r="1678" spans="1:8" x14ac:dyDescent="0.25">
      <c r="A1678">
        <v>5</v>
      </c>
      <c r="B1678" t="s">
        <v>635</v>
      </c>
      <c r="D1678">
        <v>23</v>
      </c>
      <c r="E1678" t="str">
        <f>CONCATENATE(RAWC8[[#This Row],[Table Letter]],RAWC8[[#This Row],[Table '#]])</f>
        <v>GL5</v>
      </c>
      <c r="F1678">
        <f>IF(ISEVEN(ROW(RAWC8[[#This Row],[Barcodes]])),C1678,"")</f>
        <v>0</v>
      </c>
      <c r="G1678">
        <f t="shared" si="26"/>
        <v>0</v>
      </c>
      <c r="H1678" t="str">
        <f>LEFT(RAWC8[[#This Row],[Maternal Pheno Tag]],7)</f>
        <v>0</v>
      </c>
    </row>
    <row r="1679" spans="1:8" x14ac:dyDescent="0.25">
      <c r="A1679">
        <v>5</v>
      </c>
      <c r="B1679" t="s">
        <v>635</v>
      </c>
      <c r="D1679">
        <v>23</v>
      </c>
      <c r="E1679" t="str">
        <f>CONCATENATE(RAWC8[[#This Row],[Table Letter]],RAWC8[[#This Row],[Table '#]])</f>
        <v>GL5</v>
      </c>
      <c r="F1679" t="str">
        <f>IF(ISEVEN(ROW(RAWC8[[#This Row],[Barcodes]])),C1679,"")</f>
        <v/>
      </c>
      <c r="G1679" t="str">
        <f t="shared" si="26"/>
        <v/>
      </c>
      <c r="H1679" t="str">
        <f>LEFT(RAWC8[[#This Row],[Maternal Pheno Tag]],7)</f>
        <v/>
      </c>
    </row>
    <row r="1680" spans="1:8" x14ac:dyDescent="0.25">
      <c r="A1680">
        <v>5</v>
      </c>
      <c r="B1680" t="s">
        <v>635</v>
      </c>
      <c r="D1680">
        <v>24</v>
      </c>
      <c r="E1680" t="str">
        <f>CONCATENATE(RAWC8[[#This Row],[Table Letter]],RAWC8[[#This Row],[Table '#]])</f>
        <v>GL5</v>
      </c>
      <c r="F1680">
        <f>IF(ISEVEN(ROW(RAWC8[[#This Row],[Barcodes]])),C1680,"")</f>
        <v>0</v>
      </c>
      <c r="G1680">
        <f t="shared" si="26"/>
        <v>0</v>
      </c>
      <c r="H1680" t="str">
        <f>LEFT(RAWC8[[#This Row],[Maternal Pheno Tag]],7)</f>
        <v>0</v>
      </c>
    </row>
    <row r="1681" spans="1:8" x14ac:dyDescent="0.25">
      <c r="A1681">
        <v>5</v>
      </c>
      <c r="B1681" t="s">
        <v>635</v>
      </c>
      <c r="D1681">
        <v>24</v>
      </c>
      <c r="E1681" t="str">
        <f>CONCATENATE(RAWC8[[#This Row],[Table Letter]],RAWC8[[#This Row],[Table '#]])</f>
        <v>GL5</v>
      </c>
      <c r="F1681" t="str">
        <f>IF(ISEVEN(ROW(RAWC8[[#This Row],[Barcodes]])),C1681,"")</f>
        <v/>
      </c>
      <c r="G1681" t="str">
        <f t="shared" si="26"/>
        <v/>
      </c>
      <c r="H1681" t="str">
        <f>LEFT(RAWC8[[#This Row],[Maternal Pheno Tag]],7)</f>
        <v/>
      </c>
    </row>
    <row r="1682" spans="1:8" x14ac:dyDescent="0.25">
      <c r="A1682">
        <v>1</v>
      </c>
      <c r="B1682" t="s">
        <v>636</v>
      </c>
      <c r="D1682">
        <v>1</v>
      </c>
      <c r="E1682" t="str">
        <f>CONCATENATE(RAWC8[[#This Row],[Table Letter]],RAWC8[[#This Row],[Table '#]])</f>
        <v>HL1</v>
      </c>
      <c r="F1682">
        <f>IF(ISEVEN(ROW(RAWC8[[#This Row],[Barcodes]])),C1682,"")</f>
        <v>0</v>
      </c>
      <c r="G1682">
        <f t="shared" si="26"/>
        <v>0</v>
      </c>
      <c r="H1682" t="str">
        <f>LEFT(RAWC8[[#This Row],[Maternal Pheno Tag]],7)</f>
        <v>0</v>
      </c>
    </row>
    <row r="1683" spans="1:8" x14ac:dyDescent="0.25">
      <c r="A1683">
        <v>1</v>
      </c>
      <c r="B1683" t="s">
        <v>636</v>
      </c>
      <c r="D1683">
        <v>1</v>
      </c>
      <c r="E1683" t="str">
        <f>CONCATENATE(RAWC8[[#This Row],[Table Letter]],RAWC8[[#This Row],[Table '#]])</f>
        <v>HL1</v>
      </c>
      <c r="F1683" t="str">
        <f>IF(ISEVEN(ROW(RAWC8[[#This Row],[Barcodes]])),C1683,"")</f>
        <v/>
      </c>
      <c r="G1683" t="str">
        <f t="shared" si="26"/>
        <v/>
      </c>
      <c r="H1683" t="str">
        <f>LEFT(RAWC8[[#This Row],[Maternal Pheno Tag]],7)</f>
        <v/>
      </c>
    </row>
    <row r="1684" spans="1:8" x14ac:dyDescent="0.25">
      <c r="A1684">
        <v>1</v>
      </c>
      <c r="B1684" t="s">
        <v>636</v>
      </c>
      <c r="D1684">
        <v>2</v>
      </c>
      <c r="E1684" t="str">
        <f>CONCATENATE(RAWC8[[#This Row],[Table Letter]],RAWC8[[#This Row],[Table '#]])</f>
        <v>HL1</v>
      </c>
      <c r="F1684">
        <f>IF(ISEVEN(ROW(RAWC8[[#This Row],[Barcodes]])),C1684,"")</f>
        <v>0</v>
      </c>
      <c r="G1684">
        <f t="shared" si="26"/>
        <v>0</v>
      </c>
      <c r="H1684" t="str">
        <f>LEFT(RAWC8[[#This Row],[Maternal Pheno Tag]],7)</f>
        <v>0</v>
      </c>
    </row>
    <row r="1685" spans="1:8" x14ac:dyDescent="0.25">
      <c r="A1685">
        <v>1</v>
      </c>
      <c r="B1685" t="s">
        <v>636</v>
      </c>
      <c r="D1685">
        <v>2</v>
      </c>
      <c r="E1685" t="str">
        <f>CONCATENATE(RAWC8[[#This Row],[Table Letter]],RAWC8[[#This Row],[Table '#]])</f>
        <v>HL1</v>
      </c>
      <c r="F1685" t="str">
        <f>IF(ISEVEN(ROW(RAWC8[[#This Row],[Barcodes]])),C1685,"")</f>
        <v/>
      </c>
      <c r="G1685" t="str">
        <f t="shared" si="26"/>
        <v/>
      </c>
      <c r="H1685" t="str">
        <f>LEFT(RAWC8[[#This Row],[Maternal Pheno Tag]],7)</f>
        <v/>
      </c>
    </row>
    <row r="1686" spans="1:8" x14ac:dyDescent="0.25">
      <c r="A1686">
        <v>1</v>
      </c>
      <c r="B1686" t="s">
        <v>636</v>
      </c>
      <c r="D1686">
        <v>3</v>
      </c>
      <c r="E1686" t="str">
        <f>CONCATENATE(RAWC8[[#This Row],[Table Letter]],RAWC8[[#This Row],[Table '#]])</f>
        <v>HL1</v>
      </c>
      <c r="F1686">
        <f>IF(ISEVEN(ROW(RAWC8[[#This Row],[Barcodes]])),C1686,"")</f>
        <v>0</v>
      </c>
      <c r="G1686">
        <f t="shared" si="26"/>
        <v>0</v>
      </c>
      <c r="H1686" t="str">
        <f>LEFT(RAWC8[[#This Row],[Maternal Pheno Tag]],7)</f>
        <v>0</v>
      </c>
    </row>
    <row r="1687" spans="1:8" x14ac:dyDescent="0.25">
      <c r="A1687">
        <v>1</v>
      </c>
      <c r="B1687" t="s">
        <v>636</v>
      </c>
      <c r="D1687">
        <v>3</v>
      </c>
      <c r="E1687" t="str">
        <f>CONCATENATE(RAWC8[[#This Row],[Table Letter]],RAWC8[[#This Row],[Table '#]])</f>
        <v>HL1</v>
      </c>
      <c r="F1687" t="str">
        <f>IF(ISEVEN(ROW(RAWC8[[#This Row],[Barcodes]])),C1687,"")</f>
        <v/>
      </c>
      <c r="G1687" t="str">
        <f t="shared" si="26"/>
        <v/>
      </c>
      <c r="H1687" t="str">
        <f>LEFT(RAWC8[[#This Row],[Maternal Pheno Tag]],7)</f>
        <v/>
      </c>
    </row>
    <row r="1688" spans="1:8" x14ac:dyDescent="0.25">
      <c r="A1688">
        <v>1</v>
      </c>
      <c r="B1688" t="s">
        <v>636</v>
      </c>
      <c r="D1688">
        <v>4</v>
      </c>
      <c r="E1688" t="str">
        <f>CONCATENATE(RAWC8[[#This Row],[Table Letter]],RAWC8[[#This Row],[Table '#]])</f>
        <v>HL1</v>
      </c>
      <c r="F1688">
        <f>IF(ISEVEN(ROW(RAWC8[[#This Row],[Barcodes]])),C1688,"")</f>
        <v>0</v>
      </c>
      <c r="G1688">
        <f t="shared" si="26"/>
        <v>0</v>
      </c>
      <c r="H1688" t="str">
        <f>LEFT(RAWC8[[#This Row],[Maternal Pheno Tag]],7)</f>
        <v>0</v>
      </c>
    </row>
    <row r="1689" spans="1:8" x14ac:dyDescent="0.25">
      <c r="A1689">
        <v>1</v>
      </c>
      <c r="B1689" t="s">
        <v>636</v>
      </c>
      <c r="D1689">
        <v>4</v>
      </c>
      <c r="E1689" t="str">
        <f>CONCATENATE(RAWC8[[#This Row],[Table Letter]],RAWC8[[#This Row],[Table '#]])</f>
        <v>HL1</v>
      </c>
      <c r="F1689" t="str">
        <f>IF(ISEVEN(ROW(RAWC8[[#This Row],[Barcodes]])),C1689,"")</f>
        <v/>
      </c>
      <c r="G1689" t="str">
        <f t="shared" si="26"/>
        <v/>
      </c>
      <c r="H1689" t="str">
        <f>LEFT(RAWC8[[#This Row],[Maternal Pheno Tag]],7)</f>
        <v/>
      </c>
    </row>
    <row r="1690" spans="1:8" x14ac:dyDescent="0.25">
      <c r="A1690">
        <v>1</v>
      </c>
      <c r="B1690" t="s">
        <v>636</v>
      </c>
      <c r="D1690">
        <v>5</v>
      </c>
      <c r="E1690" t="str">
        <f>CONCATENATE(RAWC8[[#This Row],[Table Letter]],RAWC8[[#This Row],[Table '#]])</f>
        <v>HL1</v>
      </c>
      <c r="F1690">
        <f>IF(ISEVEN(ROW(RAWC8[[#This Row],[Barcodes]])),C1690,"")</f>
        <v>0</v>
      </c>
      <c r="G1690">
        <f t="shared" si="26"/>
        <v>0</v>
      </c>
      <c r="H1690" t="str">
        <f>LEFT(RAWC8[[#This Row],[Maternal Pheno Tag]],7)</f>
        <v>0</v>
      </c>
    </row>
    <row r="1691" spans="1:8" x14ac:dyDescent="0.25">
      <c r="A1691">
        <v>1</v>
      </c>
      <c r="B1691" t="s">
        <v>636</v>
      </c>
      <c r="D1691">
        <v>5</v>
      </c>
      <c r="E1691" t="str">
        <f>CONCATENATE(RAWC8[[#This Row],[Table Letter]],RAWC8[[#This Row],[Table '#]])</f>
        <v>HL1</v>
      </c>
      <c r="F1691" t="str">
        <f>IF(ISEVEN(ROW(RAWC8[[#This Row],[Barcodes]])),C1691,"")</f>
        <v/>
      </c>
      <c r="G1691" t="str">
        <f t="shared" si="26"/>
        <v/>
      </c>
      <c r="H1691" t="str">
        <f>LEFT(RAWC8[[#This Row],[Maternal Pheno Tag]],7)</f>
        <v/>
      </c>
    </row>
    <row r="1692" spans="1:8" x14ac:dyDescent="0.25">
      <c r="A1692">
        <v>1</v>
      </c>
      <c r="B1692" t="s">
        <v>636</v>
      </c>
      <c r="D1692">
        <v>6</v>
      </c>
      <c r="E1692" t="str">
        <f>CONCATENATE(RAWC8[[#This Row],[Table Letter]],RAWC8[[#This Row],[Table '#]])</f>
        <v>HL1</v>
      </c>
      <c r="F1692">
        <f>IF(ISEVEN(ROW(RAWC8[[#This Row],[Barcodes]])),C1692,"")</f>
        <v>0</v>
      </c>
      <c r="G1692">
        <f t="shared" si="26"/>
        <v>0</v>
      </c>
      <c r="H1692" t="str">
        <f>LEFT(RAWC8[[#This Row],[Maternal Pheno Tag]],7)</f>
        <v>0</v>
      </c>
    </row>
    <row r="1693" spans="1:8" x14ac:dyDescent="0.25">
      <c r="A1693">
        <v>1</v>
      </c>
      <c r="B1693" t="s">
        <v>636</v>
      </c>
      <c r="D1693">
        <v>6</v>
      </c>
      <c r="E1693" t="str">
        <f>CONCATENATE(RAWC8[[#This Row],[Table Letter]],RAWC8[[#This Row],[Table '#]])</f>
        <v>HL1</v>
      </c>
      <c r="F1693" t="str">
        <f>IF(ISEVEN(ROW(RAWC8[[#This Row],[Barcodes]])),C1693,"")</f>
        <v/>
      </c>
      <c r="G1693" t="str">
        <f t="shared" si="26"/>
        <v/>
      </c>
      <c r="H1693" t="str">
        <f>LEFT(RAWC8[[#This Row],[Maternal Pheno Tag]],7)</f>
        <v/>
      </c>
    </row>
    <row r="1694" spans="1:8" x14ac:dyDescent="0.25">
      <c r="A1694">
        <v>1</v>
      </c>
      <c r="B1694" t="s">
        <v>636</v>
      </c>
      <c r="D1694">
        <v>7</v>
      </c>
      <c r="E1694" t="str">
        <f>CONCATENATE(RAWC8[[#This Row],[Table Letter]],RAWC8[[#This Row],[Table '#]])</f>
        <v>HL1</v>
      </c>
      <c r="F1694">
        <f>IF(ISEVEN(ROW(RAWC8[[#This Row],[Barcodes]])),C1694,"")</f>
        <v>0</v>
      </c>
      <c r="G1694">
        <f t="shared" si="26"/>
        <v>0</v>
      </c>
      <c r="H1694" t="str">
        <f>LEFT(RAWC8[[#This Row],[Maternal Pheno Tag]],7)</f>
        <v>0</v>
      </c>
    </row>
    <row r="1695" spans="1:8" x14ac:dyDescent="0.25">
      <c r="A1695">
        <v>1</v>
      </c>
      <c r="B1695" t="s">
        <v>636</v>
      </c>
      <c r="D1695">
        <v>7</v>
      </c>
      <c r="E1695" t="str">
        <f>CONCATENATE(RAWC8[[#This Row],[Table Letter]],RAWC8[[#This Row],[Table '#]])</f>
        <v>HL1</v>
      </c>
      <c r="F1695" t="str">
        <f>IF(ISEVEN(ROW(RAWC8[[#This Row],[Barcodes]])),C1695,"")</f>
        <v/>
      </c>
      <c r="G1695" t="str">
        <f t="shared" si="26"/>
        <v/>
      </c>
      <c r="H1695" t="str">
        <f>LEFT(RAWC8[[#This Row],[Maternal Pheno Tag]],7)</f>
        <v/>
      </c>
    </row>
    <row r="1696" spans="1:8" x14ac:dyDescent="0.25">
      <c r="A1696">
        <v>1</v>
      </c>
      <c r="B1696" t="s">
        <v>636</v>
      </c>
      <c r="D1696">
        <v>8</v>
      </c>
      <c r="E1696" t="str">
        <f>CONCATENATE(RAWC8[[#This Row],[Table Letter]],RAWC8[[#This Row],[Table '#]])</f>
        <v>HL1</v>
      </c>
      <c r="F1696">
        <f>IF(ISEVEN(ROW(RAWC8[[#This Row],[Barcodes]])),C1696,"")</f>
        <v>0</v>
      </c>
      <c r="G1696">
        <f t="shared" si="26"/>
        <v>0</v>
      </c>
      <c r="H1696" t="str">
        <f>LEFT(RAWC8[[#This Row],[Maternal Pheno Tag]],7)</f>
        <v>0</v>
      </c>
    </row>
    <row r="1697" spans="1:8" x14ac:dyDescent="0.25">
      <c r="A1697">
        <v>1</v>
      </c>
      <c r="B1697" t="s">
        <v>636</v>
      </c>
      <c r="D1697">
        <v>8</v>
      </c>
      <c r="E1697" t="str">
        <f>CONCATENATE(RAWC8[[#This Row],[Table Letter]],RAWC8[[#This Row],[Table '#]])</f>
        <v>HL1</v>
      </c>
      <c r="F1697" t="str">
        <f>IF(ISEVEN(ROW(RAWC8[[#This Row],[Barcodes]])),C1697,"")</f>
        <v/>
      </c>
      <c r="G1697" t="str">
        <f t="shared" si="26"/>
        <v/>
      </c>
      <c r="H1697" t="str">
        <f>LEFT(RAWC8[[#This Row],[Maternal Pheno Tag]],7)</f>
        <v/>
      </c>
    </row>
    <row r="1698" spans="1:8" x14ac:dyDescent="0.25">
      <c r="A1698">
        <v>1</v>
      </c>
      <c r="B1698" t="s">
        <v>636</v>
      </c>
      <c r="D1698">
        <v>9</v>
      </c>
      <c r="E1698" t="str">
        <f>CONCATENATE(RAWC8[[#This Row],[Table Letter]],RAWC8[[#This Row],[Table '#]])</f>
        <v>HL1</v>
      </c>
      <c r="F1698">
        <f>IF(ISEVEN(ROW(RAWC8[[#This Row],[Barcodes]])),C1698,"")</f>
        <v>0</v>
      </c>
      <c r="G1698">
        <f t="shared" si="26"/>
        <v>0</v>
      </c>
      <c r="H1698" t="str">
        <f>LEFT(RAWC8[[#This Row],[Maternal Pheno Tag]],7)</f>
        <v>0</v>
      </c>
    </row>
    <row r="1699" spans="1:8" x14ac:dyDescent="0.25">
      <c r="A1699">
        <v>1</v>
      </c>
      <c r="B1699" t="s">
        <v>636</v>
      </c>
      <c r="D1699">
        <v>9</v>
      </c>
      <c r="E1699" t="str">
        <f>CONCATENATE(RAWC8[[#This Row],[Table Letter]],RAWC8[[#This Row],[Table '#]])</f>
        <v>HL1</v>
      </c>
      <c r="F1699" t="str">
        <f>IF(ISEVEN(ROW(RAWC8[[#This Row],[Barcodes]])),C1699,"")</f>
        <v/>
      </c>
      <c r="G1699" t="str">
        <f t="shared" si="26"/>
        <v/>
      </c>
      <c r="H1699" t="str">
        <f>LEFT(RAWC8[[#This Row],[Maternal Pheno Tag]],7)</f>
        <v/>
      </c>
    </row>
    <row r="1700" spans="1:8" x14ac:dyDescent="0.25">
      <c r="A1700">
        <v>1</v>
      </c>
      <c r="B1700" t="s">
        <v>636</v>
      </c>
      <c r="D1700">
        <v>10</v>
      </c>
      <c r="E1700" t="str">
        <f>CONCATENATE(RAWC8[[#This Row],[Table Letter]],RAWC8[[#This Row],[Table '#]])</f>
        <v>HL1</v>
      </c>
      <c r="F1700">
        <f>IF(ISEVEN(ROW(RAWC8[[#This Row],[Barcodes]])),C1700,"")</f>
        <v>0</v>
      </c>
      <c r="G1700">
        <f t="shared" si="26"/>
        <v>0</v>
      </c>
      <c r="H1700" t="str">
        <f>LEFT(RAWC8[[#This Row],[Maternal Pheno Tag]],7)</f>
        <v>0</v>
      </c>
    </row>
    <row r="1701" spans="1:8" x14ac:dyDescent="0.25">
      <c r="A1701">
        <v>1</v>
      </c>
      <c r="B1701" t="s">
        <v>636</v>
      </c>
      <c r="D1701">
        <v>10</v>
      </c>
      <c r="E1701" t="str">
        <f>CONCATENATE(RAWC8[[#This Row],[Table Letter]],RAWC8[[#This Row],[Table '#]])</f>
        <v>HL1</v>
      </c>
      <c r="F1701" t="str">
        <f>IF(ISEVEN(ROW(RAWC8[[#This Row],[Barcodes]])),C1701,"")</f>
        <v/>
      </c>
      <c r="G1701" t="str">
        <f t="shared" si="26"/>
        <v/>
      </c>
      <c r="H1701" t="str">
        <f>LEFT(RAWC8[[#This Row],[Maternal Pheno Tag]],7)</f>
        <v/>
      </c>
    </row>
    <row r="1702" spans="1:8" x14ac:dyDescent="0.25">
      <c r="A1702">
        <v>1</v>
      </c>
      <c r="B1702" t="s">
        <v>636</v>
      </c>
      <c r="D1702">
        <v>11</v>
      </c>
      <c r="E1702" t="str">
        <f>CONCATENATE(RAWC8[[#This Row],[Table Letter]],RAWC8[[#This Row],[Table '#]])</f>
        <v>HL1</v>
      </c>
      <c r="F1702">
        <f>IF(ISEVEN(ROW(RAWC8[[#This Row],[Barcodes]])),C1702,"")</f>
        <v>0</v>
      </c>
      <c r="G1702">
        <f t="shared" si="26"/>
        <v>0</v>
      </c>
      <c r="H1702" t="str">
        <f>LEFT(RAWC8[[#This Row],[Maternal Pheno Tag]],7)</f>
        <v>0</v>
      </c>
    </row>
    <row r="1703" spans="1:8" x14ac:dyDescent="0.25">
      <c r="A1703">
        <v>1</v>
      </c>
      <c r="B1703" t="s">
        <v>636</v>
      </c>
      <c r="D1703">
        <v>11</v>
      </c>
      <c r="E1703" t="str">
        <f>CONCATENATE(RAWC8[[#This Row],[Table Letter]],RAWC8[[#This Row],[Table '#]])</f>
        <v>HL1</v>
      </c>
      <c r="F1703" t="str">
        <f>IF(ISEVEN(ROW(RAWC8[[#This Row],[Barcodes]])),C1703,"")</f>
        <v/>
      </c>
      <c r="G1703" t="str">
        <f t="shared" si="26"/>
        <v/>
      </c>
      <c r="H1703" t="str">
        <f>LEFT(RAWC8[[#This Row],[Maternal Pheno Tag]],7)</f>
        <v/>
      </c>
    </row>
    <row r="1704" spans="1:8" x14ac:dyDescent="0.25">
      <c r="A1704">
        <v>1</v>
      </c>
      <c r="B1704" t="s">
        <v>636</v>
      </c>
      <c r="D1704">
        <v>12</v>
      </c>
      <c r="E1704" t="str">
        <f>CONCATENATE(RAWC8[[#This Row],[Table Letter]],RAWC8[[#This Row],[Table '#]])</f>
        <v>HL1</v>
      </c>
      <c r="F1704">
        <f>IF(ISEVEN(ROW(RAWC8[[#This Row],[Barcodes]])),C1704,"")</f>
        <v>0</v>
      </c>
      <c r="G1704">
        <f t="shared" si="26"/>
        <v>0</v>
      </c>
      <c r="H1704" t="str">
        <f>LEFT(RAWC8[[#This Row],[Maternal Pheno Tag]],7)</f>
        <v>0</v>
      </c>
    </row>
    <row r="1705" spans="1:8" x14ac:dyDescent="0.25">
      <c r="A1705">
        <v>1</v>
      </c>
      <c r="B1705" t="s">
        <v>636</v>
      </c>
      <c r="D1705">
        <v>12</v>
      </c>
      <c r="E1705" t="str">
        <f>CONCATENATE(RAWC8[[#This Row],[Table Letter]],RAWC8[[#This Row],[Table '#]])</f>
        <v>HL1</v>
      </c>
      <c r="F1705" t="str">
        <f>IF(ISEVEN(ROW(RAWC8[[#This Row],[Barcodes]])),C1705,"")</f>
        <v/>
      </c>
      <c r="G1705" t="str">
        <f t="shared" si="26"/>
        <v/>
      </c>
      <c r="H1705" t="str">
        <f>LEFT(RAWC8[[#This Row],[Maternal Pheno Tag]],7)</f>
        <v/>
      </c>
    </row>
    <row r="1706" spans="1:8" x14ac:dyDescent="0.25">
      <c r="A1706">
        <v>1</v>
      </c>
      <c r="B1706" t="s">
        <v>636</v>
      </c>
      <c r="D1706">
        <v>13</v>
      </c>
      <c r="E1706" t="str">
        <f>CONCATENATE(RAWC8[[#This Row],[Table Letter]],RAWC8[[#This Row],[Table '#]])</f>
        <v>HL1</v>
      </c>
      <c r="F1706">
        <f>IF(ISEVEN(ROW(RAWC8[[#This Row],[Barcodes]])),C1706,"")</f>
        <v>0</v>
      </c>
      <c r="G1706">
        <f t="shared" si="26"/>
        <v>0</v>
      </c>
      <c r="H1706" t="str">
        <f>LEFT(RAWC8[[#This Row],[Maternal Pheno Tag]],7)</f>
        <v>0</v>
      </c>
    </row>
    <row r="1707" spans="1:8" x14ac:dyDescent="0.25">
      <c r="A1707">
        <v>1</v>
      </c>
      <c r="B1707" t="s">
        <v>636</v>
      </c>
      <c r="D1707">
        <v>13</v>
      </c>
      <c r="E1707" t="str">
        <f>CONCATENATE(RAWC8[[#This Row],[Table Letter]],RAWC8[[#This Row],[Table '#]])</f>
        <v>HL1</v>
      </c>
      <c r="F1707" t="str">
        <f>IF(ISEVEN(ROW(RAWC8[[#This Row],[Barcodes]])),C1707,"")</f>
        <v/>
      </c>
      <c r="G1707" t="str">
        <f t="shared" si="26"/>
        <v/>
      </c>
      <c r="H1707" t="str">
        <f>LEFT(RAWC8[[#This Row],[Maternal Pheno Tag]],7)</f>
        <v/>
      </c>
    </row>
    <row r="1708" spans="1:8" x14ac:dyDescent="0.25">
      <c r="A1708">
        <v>1</v>
      </c>
      <c r="B1708" t="s">
        <v>636</v>
      </c>
      <c r="D1708">
        <v>14</v>
      </c>
      <c r="E1708" t="str">
        <f>CONCATENATE(RAWC8[[#This Row],[Table Letter]],RAWC8[[#This Row],[Table '#]])</f>
        <v>HL1</v>
      </c>
      <c r="F1708">
        <f>IF(ISEVEN(ROW(RAWC8[[#This Row],[Barcodes]])),C1708,"")</f>
        <v>0</v>
      </c>
      <c r="G1708">
        <f t="shared" si="26"/>
        <v>0</v>
      </c>
      <c r="H1708" t="str">
        <f>LEFT(RAWC8[[#This Row],[Maternal Pheno Tag]],7)</f>
        <v>0</v>
      </c>
    </row>
    <row r="1709" spans="1:8" x14ac:dyDescent="0.25">
      <c r="A1709">
        <v>1</v>
      </c>
      <c r="B1709" t="s">
        <v>636</v>
      </c>
      <c r="D1709">
        <v>14</v>
      </c>
      <c r="E1709" t="str">
        <f>CONCATENATE(RAWC8[[#This Row],[Table Letter]],RAWC8[[#This Row],[Table '#]])</f>
        <v>HL1</v>
      </c>
      <c r="F1709" t="str">
        <f>IF(ISEVEN(ROW(RAWC8[[#This Row],[Barcodes]])),C1709,"")</f>
        <v/>
      </c>
      <c r="G1709" t="str">
        <f t="shared" si="26"/>
        <v/>
      </c>
      <c r="H1709" t="str">
        <f>LEFT(RAWC8[[#This Row],[Maternal Pheno Tag]],7)</f>
        <v/>
      </c>
    </row>
    <row r="1710" spans="1:8" x14ac:dyDescent="0.25">
      <c r="A1710">
        <v>1</v>
      </c>
      <c r="B1710" t="s">
        <v>636</v>
      </c>
      <c r="D1710">
        <v>15</v>
      </c>
      <c r="E1710" t="str">
        <f>CONCATENATE(RAWC8[[#This Row],[Table Letter]],RAWC8[[#This Row],[Table '#]])</f>
        <v>HL1</v>
      </c>
      <c r="F1710">
        <f>IF(ISEVEN(ROW(RAWC8[[#This Row],[Barcodes]])),C1710,"")</f>
        <v>0</v>
      </c>
      <c r="G1710">
        <f t="shared" si="26"/>
        <v>0</v>
      </c>
      <c r="H1710" t="str">
        <f>LEFT(RAWC8[[#This Row],[Maternal Pheno Tag]],7)</f>
        <v>0</v>
      </c>
    </row>
    <row r="1711" spans="1:8" x14ac:dyDescent="0.25">
      <c r="A1711">
        <v>1</v>
      </c>
      <c r="B1711" t="s">
        <v>636</v>
      </c>
      <c r="D1711">
        <v>15</v>
      </c>
      <c r="E1711" t="str">
        <f>CONCATENATE(RAWC8[[#This Row],[Table Letter]],RAWC8[[#This Row],[Table '#]])</f>
        <v>HL1</v>
      </c>
      <c r="F1711" t="str">
        <f>IF(ISEVEN(ROW(RAWC8[[#This Row],[Barcodes]])),C1711,"")</f>
        <v/>
      </c>
      <c r="G1711" t="str">
        <f t="shared" si="26"/>
        <v/>
      </c>
      <c r="H1711" t="str">
        <f>LEFT(RAWC8[[#This Row],[Maternal Pheno Tag]],7)</f>
        <v/>
      </c>
    </row>
    <row r="1712" spans="1:8" x14ac:dyDescent="0.25">
      <c r="A1712">
        <v>1</v>
      </c>
      <c r="B1712" t="s">
        <v>636</v>
      </c>
      <c r="D1712">
        <v>16</v>
      </c>
      <c r="E1712" t="str">
        <f>CONCATENATE(RAWC8[[#This Row],[Table Letter]],RAWC8[[#This Row],[Table '#]])</f>
        <v>HL1</v>
      </c>
      <c r="F1712">
        <f>IF(ISEVEN(ROW(RAWC8[[#This Row],[Barcodes]])),C1712,"")</f>
        <v>0</v>
      </c>
      <c r="G1712">
        <f t="shared" si="26"/>
        <v>0</v>
      </c>
      <c r="H1712" t="str">
        <f>LEFT(RAWC8[[#This Row],[Maternal Pheno Tag]],7)</f>
        <v>0</v>
      </c>
    </row>
    <row r="1713" spans="1:8" x14ac:dyDescent="0.25">
      <c r="A1713">
        <v>1</v>
      </c>
      <c r="B1713" t="s">
        <v>636</v>
      </c>
      <c r="D1713">
        <v>16</v>
      </c>
      <c r="E1713" t="str">
        <f>CONCATENATE(RAWC8[[#This Row],[Table Letter]],RAWC8[[#This Row],[Table '#]])</f>
        <v>HL1</v>
      </c>
      <c r="F1713" t="str">
        <f>IF(ISEVEN(ROW(RAWC8[[#This Row],[Barcodes]])),C1713,"")</f>
        <v/>
      </c>
      <c r="G1713" t="str">
        <f t="shared" si="26"/>
        <v/>
      </c>
      <c r="H1713" t="str">
        <f>LEFT(RAWC8[[#This Row],[Maternal Pheno Tag]],7)</f>
        <v/>
      </c>
    </row>
    <row r="1714" spans="1:8" x14ac:dyDescent="0.25">
      <c r="A1714">
        <v>1</v>
      </c>
      <c r="B1714" t="s">
        <v>636</v>
      </c>
      <c r="D1714">
        <v>17</v>
      </c>
      <c r="E1714" t="str">
        <f>CONCATENATE(RAWC8[[#This Row],[Table Letter]],RAWC8[[#This Row],[Table '#]])</f>
        <v>HL1</v>
      </c>
      <c r="F1714">
        <f>IF(ISEVEN(ROW(RAWC8[[#This Row],[Barcodes]])),C1714,"")</f>
        <v>0</v>
      </c>
      <c r="G1714">
        <f t="shared" si="26"/>
        <v>0</v>
      </c>
      <c r="H1714" t="str">
        <f>LEFT(RAWC8[[#This Row],[Maternal Pheno Tag]],7)</f>
        <v>0</v>
      </c>
    </row>
    <row r="1715" spans="1:8" x14ac:dyDescent="0.25">
      <c r="A1715">
        <v>1</v>
      </c>
      <c r="B1715" t="s">
        <v>636</v>
      </c>
      <c r="D1715">
        <v>17</v>
      </c>
      <c r="E1715" t="str">
        <f>CONCATENATE(RAWC8[[#This Row],[Table Letter]],RAWC8[[#This Row],[Table '#]])</f>
        <v>HL1</v>
      </c>
      <c r="F1715" t="str">
        <f>IF(ISEVEN(ROW(RAWC8[[#This Row],[Barcodes]])),C1715,"")</f>
        <v/>
      </c>
      <c r="G1715" t="str">
        <f t="shared" si="26"/>
        <v/>
      </c>
      <c r="H1715" t="str">
        <f>LEFT(RAWC8[[#This Row],[Maternal Pheno Tag]],7)</f>
        <v/>
      </c>
    </row>
    <row r="1716" spans="1:8" x14ac:dyDescent="0.25">
      <c r="A1716">
        <v>1</v>
      </c>
      <c r="B1716" t="s">
        <v>636</v>
      </c>
      <c r="D1716">
        <v>18</v>
      </c>
      <c r="E1716" t="str">
        <f>CONCATENATE(RAWC8[[#This Row],[Table Letter]],RAWC8[[#This Row],[Table '#]])</f>
        <v>HL1</v>
      </c>
      <c r="F1716">
        <f>IF(ISEVEN(ROW(RAWC8[[#This Row],[Barcodes]])),C1716,"")</f>
        <v>0</v>
      </c>
      <c r="G1716">
        <f t="shared" si="26"/>
        <v>0</v>
      </c>
      <c r="H1716" t="str">
        <f>LEFT(RAWC8[[#This Row],[Maternal Pheno Tag]],7)</f>
        <v>0</v>
      </c>
    </row>
    <row r="1717" spans="1:8" x14ac:dyDescent="0.25">
      <c r="A1717">
        <v>1</v>
      </c>
      <c r="B1717" t="s">
        <v>636</v>
      </c>
      <c r="D1717">
        <v>18</v>
      </c>
      <c r="E1717" t="str">
        <f>CONCATENATE(RAWC8[[#This Row],[Table Letter]],RAWC8[[#This Row],[Table '#]])</f>
        <v>HL1</v>
      </c>
      <c r="F1717" t="str">
        <f>IF(ISEVEN(ROW(RAWC8[[#This Row],[Barcodes]])),C1717,"")</f>
        <v/>
      </c>
      <c r="G1717" t="str">
        <f t="shared" si="26"/>
        <v/>
      </c>
      <c r="H1717" t="str">
        <f>LEFT(RAWC8[[#This Row],[Maternal Pheno Tag]],7)</f>
        <v/>
      </c>
    </row>
    <row r="1718" spans="1:8" x14ac:dyDescent="0.25">
      <c r="A1718">
        <v>1</v>
      </c>
      <c r="B1718" t="s">
        <v>636</v>
      </c>
      <c r="D1718">
        <v>19</v>
      </c>
      <c r="E1718" t="str">
        <f>CONCATENATE(RAWC8[[#This Row],[Table Letter]],RAWC8[[#This Row],[Table '#]])</f>
        <v>HL1</v>
      </c>
      <c r="F1718">
        <f>IF(ISEVEN(ROW(RAWC8[[#This Row],[Barcodes]])),C1718,"")</f>
        <v>0</v>
      </c>
      <c r="G1718">
        <f t="shared" si="26"/>
        <v>0</v>
      </c>
      <c r="H1718" t="str">
        <f>LEFT(RAWC8[[#This Row],[Maternal Pheno Tag]],7)</f>
        <v>0</v>
      </c>
    </row>
    <row r="1719" spans="1:8" x14ac:dyDescent="0.25">
      <c r="A1719">
        <v>1</v>
      </c>
      <c r="B1719" t="s">
        <v>636</v>
      </c>
      <c r="D1719">
        <v>19</v>
      </c>
      <c r="E1719" t="str">
        <f>CONCATENATE(RAWC8[[#This Row],[Table Letter]],RAWC8[[#This Row],[Table '#]])</f>
        <v>HL1</v>
      </c>
      <c r="F1719" t="str">
        <f>IF(ISEVEN(ROW(RAWC8[[#This Row],[Barcodes]])),C1719,"")</f>
        <v/>
      </c>
      <c r="G1719" t="str">
        <f t="shared" si="26"/>
        <v/>
      </c>
      <c r="H1719" t="str">
        <f>LEFT(RAWC8[[#This Row],[Maternal Pheno Tag]],7)</f>
        <v/>
      </c>
    </row>
    <row r="1720" spans="1:8" x14ac:dyDescent="0.25">
      <c r="A1720">
        <v>1</v>
      </c>
      <c r="B1720" t="s">
        <v>636</v>
      </c>
      <c r="D1720">
        <v>20</v>
      </c>
      <c r="E1720" t="str">
        <f>CONCATENATE(RAWC8[[#This Row],[Table Letter]],RAWC8[[#This Row],[Table '#]])</f>
        <v>HL1</v>
      </c>
      <c r="F1720">
        <f>IF(ISEVEN(ROW(RAWC8[[#This Row],[Barcodes]])),C1720,"")</f>
        <v>0</v>
      </c>
      <c r="G1720">
        <f t="shared" si="26"/>
        <v>0</v>
      </c>
      <c r="H1720" t="str">
        <f>LEFT(RAWC8[[#This Row],[Maternal Pheno Tag]],7)</f>
        <v>0</v>
      </c>
    </row>
    <row r="1721" spans="1:8" x14ac:dyDescent="0.25">
      <c r="A1721">
        <v>1</v>
      </c>
      <c r="B1721" t="s">
        <v>636</v>
      </c>
      <c r="D1721">
        <v>20</v>
      </c>
      <c r="E1721" t="str">
        <f>CONCATENATE(RAWC8[[#This Row],[Table Letter]],RAWC8[[#This Row],[Table '#]])</f>
        <v>HL1</v>
      </c>
      <c r="F1721" t="str">
        <f>IF(ISEVEN(ROW(RAWC8[[#This Row],[Barcodes]])),C1721,"")</f>
        <v/>
      </c>
      <c r="G1721" t="str">
        <f t="shared" si="26"/>
        <v/>
      </c>
      <c r="H1721" t="str">
        <f>LEFT(RAWC8[[#This Row],[Maternal Pheno Tag]],7)</f>
        <v/>
      </c>
    </row>
    <row r="1722" spans="1:8" x14ac:dyDescent="0.25">
      <c r="A1722">
        <v>1</v>
      </c>
      <c r="B1722" t="s">
        <v>636</v>
      </c>
      <c r="D1722">
        <v>21</v>
      </c>
      <c r="E1722" t="str">
        <f>CONCATENATE(RAWC8[[#This Row],[Table Letter]],RAWC8[[#This Row],[Table '#]])</f>
        <v>HL1</v>
      </c>
      <c r="F1722">
        <f>IF(ISEVEN(ROW(RAWC8[[#This Row],[Barcodes]])),C1722,"")</f>
        <v>0</v>
      </c>
      <c r="G1722">
        <f t="shared" si="26"/>
        <v>0</v>
      </c>
      <c r="H1722" t="str">
        <f>LEFT(RAWC8[[#This Row],[Maternal Pheno Tag]],7)</f>
        <v>0</v>
      </c>
    </row>
    <row r="1723" spans="1:8" x14ac:dyDescent="0.25">
      <c r="A1723">
        <v>1</v>
      </c>
      <c r="B1723" t="s">
        <v>636</v>
      </c>
      <c r="D1723">
        <v>21</v>
      </c>
      <c r="E1723" t="str">
        <f>CONCATENATE(RAWC8[[#This Row],[Table Letter]],RAWC8[[#This Row],[Table '#]])</f>
        <v>HL1</v>
      </c>
      <c r="F1723" t="str">
        <f>IF(ISEVEN(ROW(RAWC8[[#This Row],[Barcodes]])),C1723,"")</f>
        <v/>
      </c>
      <c r="G1723" t="str">
        <f t="shared" si="26"/>
        <v/>
      </c>
      <c r="H1723" t="str">
        <f>LEFT(RAWC8[[#This Row],[Maternal Pheno Tag]],7)</f>
        <v/>
      </c>
    </row>
    <row r="1724" spans="1:8" x14ac:dyDescent="0.25">
      <c r="A1724">
        <v>1</v>
      </c>
      <c r="B1724" t="s">
        <v>636</v>
      </c>
      <c r="D1724">
        <v>22</v>
      </c>
      <c r="E1724" t="str">
        <f>CONCATENATE(RAWC8[[#This Row],[Table Letter]],RAWC8[[#This Row],[Table '#]])</f>
        <v>HL1</v>
      </c>
      <c r="F1724">
        <f>IF(ISEVEN(ROW(RAWC8[[#This Row],[Barcodes]])),C1724,"")</f>
        <v>0</v>
      </c>
      <c r="G1724">
        <f t="shared" si="26"/>
        <v>0</v>
      </c>
      <c r="H1724" t="str">
        <f>LEFT(RAWC8[[#This Row],[Maternal Pheno Tag]],7)</f>
        <v>0</v>
      </c>
    </row>
    <row r="1725" spans="1:8" x14ac:dyDescent="0.25">
      <c r="A1725">
        <v>1</v>
      </c>
      <c r="B1725" t="s">
        <v>636</v>
      </c>
      <c r="D1725">
        <v>22</v>
      </c>
      <c r="E1725" t="str">
        <f>CONCATENATE(RAWC8[[#This Row],[Table Letter]],RAWC8[[#This Row],[Table '#]])</f>
        <v>HL1</v>
      </c>
      <c r="F1725" t="str">
        <f>IF(ISEVEN(ROW(RAWC8[[#This Row],[Barcodes]])),C1725,"")</f>
        <v/>
      </c>
      <c r="G1725" t="str">
        <f t="shared" si="26"/>
        <v/>
      </c>
      <c r="H1725" t="str">
        <f>LEFT(RAWC8[[#This Row],[Maternal Pheno Tag]],7)</f>
        <v/>
      </c>
    </row>
    <row r="1726" spans="1:8" x14ac:dyDescent="0.25">
      <c r="A1726">
        <v>1</v>
      </c>
      <c r="B1726" t="s">
        <v>636</v>
      </c>
      <c r="D1726">
        <v>23</v>
      </c>
      <c r="E1726" t="str">
        <f>CONCATENATE(RAWC8[[#This Row],[Table Letter]],RAWC8[[#This Row],[Table '#]])</f>
        <v>HL1</v>
      </c>
      <c r="F1726">
        <f>IF(ISEVEN(ROW(RAWC8[[#This Row],[Barcodes]])),C1726,"")</f>
        <v>0</v>
      </c>
      <c r="G1726">
        <f t="shared" si="26"/>
        <v>0</v>
      </c>
      <c r="H1726" t="str">
        <f>LEFT(RAWC8[[#This Row],[Maternal Pheno Tag]],7)</f>
        <v>0</v>
      </c>
    </row>
    <row r="1727" spans="1:8" x14ac:dyDescent="0.25">
      <c r="A1727">
        <v>1</v>
      </c>
      <c r="B1727" t="s">
        <v>636</v>
      </c>
      <c r="D1727">
        <v>23</v>
      </c>
      <c r="E1727" t="str">
        <f>CONCATENATE(RAWC8[[#This Row],[Table Letter]],RAWC8[[#This Row],[Table '#]])</f>
        <v>HL1</v>
      </c>
      <c r="F1727" t="str">
        <f>IF(ISEVEN(ROW(RAWC8[[#This Row],[Barcodes]])),C1727,"")</f>
        <v/>
      </c>
      <c r="G1727" t="str">
        <f t="shared" si="26"/>
        <v/>
      </c>
      <c r="H1727" t="str">
        <f>LEFT(RAWC8[[#This Row],[Maternal Pheno Tag]],7)</f>
        <v/>
      </c>
    </row>
    <row r="1728" spans="1:8" x14ac:dyDescent="0.25">
      <c r="A1728">
        <v>1</v>
      </c>
      <c r="B1728" t="s">
        <v>636</v>
      </c>
      <c r="D1728">
        <v>24</v>
      </c>
      <c r="E1728" t="str">
        <f>CONCATENATE(RAWC8[[#This Row],[Table Letter]],RAWC8[[#This Row],[Table '#]])</f>
        <v>HL1</v>
      </c>
      <c r="F1728">
        <f>IF(ISEVEN(ROW(RAWC8[[#This Row],[Barcodes]])),C1728,"")</f>
        <v>0</v>
      </c>
      <c r="G1728">
        <f t="shared" si="26"/>
        <v>0</v>
      </c>
      <c r="H1728" t="str">
        <f>LEFT(RAWC8[[#This Row],[Maternal Pheno Tag]],7)</f>
        <v>0</v>
      </c>
    </row>
    <row r="1729" spans="1:8" x14ac:dyDescent="0.25">
      <c r="A1729">
        <v>1</v>
      </c>
      <c r="B1729" t="s">
        <v>636</v>
      </c>
      <c r="D1729">
        <v>24</v>
      </c>
      <c r="E1729" t="str">
        <f>CONCATENATE(RAWC8[[#This Row],[Table Letter]],RAWC8[[#This Row],[Table '#]])</f>
        <v>HL1</v>
      </c>
      <c r="F1729" t="str">
        <f>IF(ISEVEN(ROW(RAWC8[[#This Row],[Barcodes]])),C1729,"")</f>
        <v/>
      </c>
      <c r="G1729" t="str">
        <f t="shared" si="26"/>
        <v/>
      </c>
      <c r="H1729" t="str">
        <f>LEFT(RAWC8[[#This Row],[Maternal Pheno Tag]],7)</f>
        <v/>
      </c>
    </row>
    <row r="1730" spans="1:8" x14ac:dyDescent="0.25">
      <c r="A1730">
        <v>2</v>
      </c>
      <c r="B1730" t="s">
        <v>636</v>
      </c>
      <c r="D1730">
        <v>1</v>
      </c>
      <c r="E1730" t="str">
        <f>CONCATENATE(RAWC8[[#This Row],[Table Letter]],RAWC8[[#This Row],[Table '#]])</f>
        <v>HL2</v>
      </c>
      <c r="F1730">
        <f>IF(ISEVEN(ROW(RAWC8[[#This Row],[Barcodes]])),C1730,"")</f>
        <v>0</v>
      </c>
      <c r="G1730">
        <f t="shared" ref="G1730:G1793" si="27">IF(ISODD(ROW(C1731)),C1731,"")</f>
        <v>0</v>
      </c>
      <c r="H1730" t="str">
        <f>LEFT(RAWC8[[#This Row],[Maternal Pheno Tag]],7)</f>
        <v>0</v>
      </c>
    </row>
    <row r="1731" spans="1:8" x14ac:dyDescent="0.25">
      <c r="A1731">
        <v>2</v>
      </c>
      <c r="B1731" t="s">
        <v>636</v>
      </c>
      <c r="D1731">
        <v>1</v>
      </c>
      <c r="E1731" t="str">
        <f>CONCATENATE(RAWC8[[#This Row],[Table Letter]],RAWC8[[#This Row],[Table '#]])</f>
        <v>HL2</v>
      </c>
      <c r="F1731" t="str">
        <f>IF(ISEVEN(ROW(RAWC8[[#This Row],[Barcodes]])),C1731,"")</f>
        <v/>
      </c>
      <c r="G1731" t="str">
        <f t="shared" si="27"/>
        <v/>
      </c>
      <c r="H1731" t="str">
        <f>LEFT(RAWC8[[#This Row],[Maternal Pheno Tag]],7)</f>
        <v/>
      </c>
    </row>
    <row r="1732" spans="1:8" x14ac:dyDescent="0.25">
      <c r="A1732">
        <v>2</v>
      </c>
      <c r="B1732" t="s">
        <v>636</v>
      </c>
      <c r="D1732">
        <v>2</v>
      </c>
      <c r="E1732" t="str">
        <f>CONCATENATE(RAWC8[[#This Row],[Table Letter]],RAWC8[[#This Row],[Table '#]])</f>
        <v>HL2</v>
      </c>
      <c r="F1732">
        <f>IF(ISEVEN(ROW(RAWC8[[#This Row],[Barcodes]])),C1732,"")</f>
        <v>0</v>
      </c>
      <c r="G1732">
        <f t="shared" si="27"/>
        <v>0</v>
      </c>
      <c r="H1732" t="str">
        <f>LEFT(RAWC8[[#This Row],[Maternal Pheno Tag]],7)</f>
        <v>0</v>
      </c>
    </row>
    <row r="1733" spans="1:8" x14ac:dyDescent="0.25">
      <c r="A1733">
        <v>2</v>
      </c>
      <c r="B1733" t="s">
        <v>636</v>
      </c>
      <c r="D1733">
        <v>2</v>
      </c>
      <c r="E1733" t="str">
        <f>CONCATENATE(RAWC8[[#This Row],[Table Letter]],RAWC8[[#This Row],[Table '#]])</f>
        <v>HL2</v>
      </c>
      <c r="F1733" t="str">
        <f>IF(ISEVEN(ROW(RAWC8[[#This Row],[Barcodes]])),C1733,"")</f>
        <v/>
      </c>
      <c r="G1733" t="str">
        <f t="shared" si="27"/>
        <v/>
      </c>
      <c r="H1733" t="str">
        <f>LEFT(RAWC8[[#This Row],[Maternal Pheno Tag]],7)</f>
        <v/>
      </c>
    </row>
    <row r="1734" spans="1:8" x14ac:dyDescent="0.25">
      <c r="A1734">
        <v>2</v>
      </c>
      <c r="B1734" t="s">
        <v>636</v>
      </c>
      <c r="D1734">
        <v>3</v>
      </c>
      <c r="E1734" t="str">
        <f>CONCATENATE(RAWC8[[#This Row],[Table Letter]],RAWC8[[#This Row],[Table '#]])</f>
        <v>HL2</v>
      </c>
      <c r="F1734">
        <f>IF(ISEVEN(ROW(RAWC8[[#This Row],[Barcodes]])),C1734,"")</f>
        <v>0</v>
      </c>
      <c r="G1734">
        <f t="shared" si="27"/>
        <v>0</v>
      </c>
      <c r="H1734" t="str">
        <f>LEFT(RAWC8[[#This Row],[Maternal Pheno Tag]],7)</f>
        <v>0</v>
      </c>
    </row>
    <row r="1735" spans="1:8" x14ac:dyDescent="0.25">
      <c r="A1735">
        <v>2</v>
      </c>
      <c r="B1735" t="s">
        <v>636</v>
      </c>
      <c r="D1735">
        <v>3</v>
      </c>
      <c r="E1735" t="str">
        <f>CONCATENATE(RAWC8[[#This Row],[Table Letter]],RAWC8[[#This Row],[Table '#]])</f>
        <v>HL2</v>
      </c>
      <c r="F1735" t="str">
        <f>IF(ISEVEN(ROW(RAWC8[[#This Row],[Barcodes]])),C1735,"")</f>
        <v/>
      </c>
      <c r="G1735" t="str">
        <f t="shared" si="27"/>
        <v/>
      </c>
      <c r="H1735" t="str">
        <f>LEFT(RAWC8[[#This Row],[Maternal Pheno Tag]],7)</f>
        <v/>
      </c>
    </row>
    <row r="1736" spans="1:8" x14ac:dyDescent="0.25">
      <c r="A1736">
        <v>2</v>
      </c>
      <c r="B1736" t="s">
        <v>636</v>
      </c>
      <c r="D1736">
        <v>4</v>
      </c>
      <c r="E1736" t="str">
        <f>CONCATENATE(RAWC8[[#This Row],[Table Letter]],RAWC8[[#This Row],[Table '#]])</f>
        <v>HL2</v>
      </c>
      <c r="F1736">
        <f>IF(ISEVEN(ROW(RAWC8[[#This Row],[Barcodes]])),C1736,"")</f>
        <v>0</v>
      </c>
      <c r="G1736">
        <f t="shared" si="27"/>
        <v>0</v>
      </c>
      <c r="H1736" t="str">
        <f>LEFT(RAWC8[[#This Row],[Maternal Pheno Tag]],7)</f>
        <v>0</v>
      </c>
    </row>
    <row r="1737" spans="1:8" x14ac:dyDescent="0.25">
      <c r="A1737">
        <v>2</v>
      </c>
      <c r="B1737" t="s">
        <v>636</v>
      </c>
      <c r="D1737">
        <v>4</v>
      </c>
      <c r="E1737" t="str">
        <f>CONCATENATE(RAWC8[[#This Row],[Table Letter]],RAWC8[[#This Row],[Table '#]])</f>
        <v>HL2</v>
      </c>
      <c r="F1737" t="str">
        <f>IF(ISEVEN(ROW(RAWC8[[#This Row],[Barcodes]])),C1737,"")</f>
        <v/>
      </c>
      <c r="G1737" t="str">
        <f t="shared" si="27"/>
        <v/>
      </c>
      <c r="H1737" t="str">
        <f>LEFT(RAWC8[[#This Row],[Maternal Pheno Tag]],7)</f>
        <v/>
      </c>
    </row>
    <row r="1738" spans="1:8" x14ac:dyDescent="0.25">
      <c r="A1738">
        <v>2</v>
      </c>
      <c r="B1738" t="s">
        <v>636</v>
      </c>
      <c r="D1738">
        <v>5</v>
      </c>
      <c r="E1738" t="str">
        <f>CONCATENATE(RAWC8[[#This Row],[Table Letter]],RAWC8[[#This Row],[Table '#]])</f>
        <v>HL2</v>
      </c>
      <c r="F1738">
        <f>IF(ISEVEN(ROW(RAWC8[[#This Row],[Barcodes]])),C1738,"")</f>
        <v>0</v>
      </c>
      <c r="G1738">
        <f t="shared" si="27"/>
        <v>0</v>
      </c>
      <c r="H1738" t="str">
        <f>LEFT(RAWC8[[#This Row],[Maternal Pheno Tag]],7)</f>
        <v>0</v>
      </c>
    </row>
    <row r="1739" spans="1:8" x14ac:dyDescent="0.25">
      <c r="A1739">
        <v>2</v>
      </c>
      <c r="B1739" t="s">
        <v>636</v>
      </c>
      <c r="D1739">
        <v>5</v>
      </c>
      <c r="E1739" t="str">
        <f>CONCATENATE(RAWC8[[#This Row],[Table Letter]],RAWC8[[#This Row],[Table '#]])</f>
        <v>HL2</v>
      </c>
      <c r="F1739" t="str">
        <f>IF(ISEVEN(ROW(RAWC8[[#This Row],[Barcodes]])),C1739,"")</f>
        <v/>
      </c>
      <c r="G1739" t="str">
        <f t="shared" si="27"/>
        <v/>
      </c>
      <c r="H1739" t="str">
        <f>LEFT(RAWC8[[#This Row],[Maternal Pheno Tag]],7)</f>
        <v/>
      </c>
    </row>
    <row r="1740" spans="1:8" x14ac:dyDescent="0.25">
      <c r="A1740">
        <v>2</v>
      </c>
      <c r="B1740" t="s">
        <v>636</v>
      </c>
      <c r="D1740">
        <v>6</v>
      </c>
      <c r="E1740" t="str">
        <f>CONCATENATE(RAWC8[[#This Row],[Table Letter]],RAWC8[[#This Row],[Table '#]])</f>
        <v>HL2</v>
      </c>
      <c r="F1740">
        <f>IF(ISEVEN(ROW(RAWC8[[#This Row],[Barcodes]])),C1740,"")</f>
        <v>0</v>
      </c>
      <c r="G1740">
        <f t="shared" si="27"/>
        <v>0</v>
      </c>
      <c r="H1740" t="str">
        <f>LEFT(RAWC8[[#This Row],[Maternal Pheno Tag]],7)</f>
        <v>0</v>
      </c>
    </row>
    <row r="1741" spans="1:8" x14ac:dyDescent="0.25">
      <c r="A1741">
        <v>2</v>
      </c>
      <c r="B1741" t="s">
        <v>636</v>
      </c>
      <c r="D1741">
        <v>6</v>
      </c>
      <c r="E1741" t="str">
        <f>CONCATENATE(RAWC8[[#This Row],[Table Letter]],RAWC8[[#This Row],[Table '#]])</f>
        <v>HL2</v>
      </c>
      <c r="F1741" t="str">
        <f>IF(ISEVEN(ROW(RAWC8[[#This Row],[Barcodes]])),C1741,"")</f>
        <v/>
      </c>
      <c r="G1741" t="str">
        <f t="shared" si="27"/>
        <v/>
      </c>
      <c r="H1741" t="str">
        <f>LEFT(RAWC8[[#This Row],[Maternal Pheno Tag]],7)</f>
        <v/>
      </c>
    </row>
    <row r="1742" spans="1:8" x14ac:dyDescent="0.25">
      <c r="A1742">
        <v>2</v>
      </c>
      <c r="B1742" t="s">
        <v>636</v>
      </c>
      <c r="D1742">
        <v>7</v>
      </c>
      <c r="E1742" t="str">
        <f>CONCATENATE(RAWC8[[#This Row],[Table Letter]],RAWC8[[#This Row],[Table '#]])</f>
        <v>HL2</v>
      </c>
      <c r="F1742">
        <f>IF(ISEVEN(ROW(RAWC8[[#This Row],[Barcodes]])),C1742,"")</f>
        <v>0</v>
      </c>
      <c r="G1742">
        <f t="shared" si="27"/>
        <v>0</v>
      </c>
      <c r="H1742" t="str">
        <f>LEFT(RAWC8[[#This Row],[Maternal Pheno Tag]],7)</f>
        <v>0</v>
      </c>
    </row>
    <row r="1743" spans="1:8" x14ac:dyDescent="0.25">
      <c r="A1743">
        <v>2</v>
      </c>
      <c r="B1743" t="s">
        <v>636</v>
      </c>
      <c r="D1743">
        <v>7</v>
      </c>
      <c r="E1743" t="str">
        <f>CONCATENATE(RAWC8[[#This Row],[Table Letter]],RAWC8[[#This Row],[Table '#]])</f>
        <v>HL2</v>
      </c>
      <c r="F1743" t="str">
        <f>IF(ISEVEN(ROW(RAWC8[[#This Row],[Barcodes]])),C1743,"")</f>
        <v/>
      </c>
      <c r="G1743" t="str">
        <f t="shared" si="27"/>
        <v/>
      </c>
      <c r="H1743" t="str">
        <f>LEFT(RAWC8[[#This Row],[Maternal Pheno Tag]],7)</f>
        <v/>
      </c>
    </row>
    <row r="1744" spans="1:8" x14ac:dyDescent="0.25">
      <c r="A1744">
        <v>2</v>
      </c>
      <c r="B1744" t="s">
        <v>636</v>
      </c>
      <c r="D1744">
        <v>8</v>
      </c>
      <c r="E1744" t="str">
        <f>CONCATENATE(RAWC8[[#This Row],[Table Letter]],RAWC8[[#This Row],[Table '#]])</f>
        <v>HL2</v>
      </c>
      <c r="F1744">
        <f>IF(ISEVEN(ROW(RAWC8[[#This Row],[Barcodes]])),C1744,"")</f>
        <v>0</v>
      </c>
      <c r="G1744">
        <f t="shared" si="27"/>
        <v>0</v>
      </c>
      <c r="H1744" t="str">
        <f>LEFT(RAWC8[[#This Row],[Maternal Pheno Tag]],7)</f>
        <v>0</v>
      </c>
    </row>
    <row r="1745" spans="1:8" x14ac:dyDescent="0.25">
      <c r="A1745">
        <v>2</v>
      </c>
      <c r="B1745" t="s">
        <v>636</v>
      </c>
      <c r="D1745">
        <v>8</v>
      </c>
      <c r="E1745" t="str">
        <f>CONCATENATE(RAWC8[[#This Row],[Table Letter]],RAWC8[[#This Row],[Table '#]])</f>
        <v>HL2</v>
      </c>
      <c r="F1745" t="str">
        <f>IF(ISEVEN(ROW(RAWC8[[#This Row],[Barcodes]])),C1745,"")</f>
        <v/>
      </c>
      <c r="G1745" t="str">
        <f t="shared" si="27"/>
        <v/>
      </c>
      <c r="H1745" t="str">
        <f>LEFT(RAWC8[[#This Row],[Maternal Pheno Tag]],7)</f>
        <v/>
      </c>
    </row>
    <row r="1746" spans="1:8" x14ac:dyDescent="0.25">
      <c r="A1746">
        <v>2</v>
      </c>
      <c r="B1746" t="s">
        <v>636</v>
      </c>
      <c r="D1746">
        <v>9</v>
      </c>
      <c r="E1746" t="str">
        <f>CONCATENATE(RAWC8[[#This Row],[Table Letter]],RAWC8[[#This Row],[Table '#]])</f>
        <v>HL2</v>
      </c>
      <c r="F1746">
        <f>IF(ISEVEN(ROW(RAWC8[[#This Row],[Barcodes]])),C1746,"")</f>
        <v>0</v>
      </c>
      <c r="G1746">
        <f t="shared" si="27"/>
        <v>0</v>
      </c>
      <c r="H1746" t="str">
        <f>LEFT(RAWC8[[#This Row],[Maternal Pheno Tag]],7)</f>
        <v>0</v>
      </c>
    </row>
    <row r="1747" spans="1:8" x14ac:dyDescent="0.25">
      <c r="A1747">
        <v>2</v>
      </c>
      <c r="B1747" t="s">
        <v>636</v>
      </c>
      <c r="D1747">
        <v>9</v>
      </c>
      <c r="E1747" t="str">
        <f>CONCATENATE(RAWC8[[#This Row],[Table Letter]],RAWC8[[#This Row],[Table '#]])</f>
        <v>HL2</v>
      </c>
      <c r="F1747" t="str">
        <f>IF(ISEVEN(ROW(RAWC8[[#This Row],[Barcodes]])),C1747,"")</f>
        <v/>
      </c>
      <c r="G1747" t="str">
        <f t="shared" si="27"/>
        <v/>
      </c>
      <c r="H1747" t="str">
        <f>LEFT(RAWC8[[#This Row],[Maternal Pheno Tag]],7)</f>
        <v/>
      </c>
    </row>
    <row r="1748" spans="1:8" x14ac:dyDescent="0.25">
      <c r="A1748">
        <v>2</v>
      </c>
      <c r="B1748" t="s">
        <v>636</v>
      </c>
      <c r="D1748">
        <v>10</v>
      </c>
      <c r="E1748" t="str">
        <f>CONCATENATE(RAWC8[[#This Row],[Table Letter]],RAWC8[[#This Row],[Table '#]])</f>
        <v>HL2</v>
      </c>
      <c r="F1748">
        <f>IF(ISEVEN(ROW(RAWC8[[#This Row],[Barcodes]])),C1748,"")</f>
        <v>0</v>
      </c>
      <c r="G1748">
        <f t="shared" si="27"/>
        <v>0</v>
      </c>
      <c r="H1748" t="str">
        <f>LEFT(RAWC8[[#This Row],[Maternal Pheno Tag]],7)</f>
        <v>0</v>
      </c>
    </row>
    <row r="1749" spans="1:8" x14ac:dyDescent="0.25">
      <c r="A1749">
        <v>2</v>
      </c>
      <c r="B1749" t="s">
        <v>636</v>
      </c>
      <c r="D1749">
        <v>10</v>
      </c>
      <c r="E1749" t="str">
        <f>CONCATENATE(RAWC8[[#This Row],[Table Letter]],RAWC8[[#This Row],[Table '#]])</f>
        <v>HL2</v>
      </c>
      <c r="F1749" t="str">
        <f>IF(ISEVEN(ROW(RAWC8[[#This Row],[Barcodes]])),C1749,"")</f>
        <v/>
      </c>
      <c r="G1749" t="str">
        <f t="shared" si="27"/>
        <v/>
      </c>
      <c r="H1749" t="str">
        <f>LEFT(RAWC8[[#This Row],[Maternal Pheno Tag]],7)</f>
        <v/>
      </c>
    </row>
    <row r="1750" spans="1:8" x14ac:dyDescent="0.25">
      <c r="A1750">
        <v>2</v>
      </c>
      <c r="B1750" t="s">
        <v>636</v>
      </c>
      <c r="D1750">
        <v>11</v>
      </c>
      <c r="E1750" t="str">
        <f>CONCATENATE(RAWC8[[#This Row],[Table Letter]],RAWC8[[#This Row],[Table '#]])</f>
        <v>HL2</v>
      </c>
      <c r="F1750">
        <f>IF(ISEVEN(ROW(RAWC8[[#This Row],[Barcodes]])),C1750,"")</f>
        <v>0</v>
      </c>
      <c r="G1750">
        <f t="shared" si="27"/>
        <v>0</v>
      </c>
      <c r="H1750" t="str">
        <f>LEFT(RAWC8[[#This Row],[Maternal Pheno Tag]],7)</f>
        <v>0</v>
      </c>
    </row>
    <row r="1751" spans="1:8" x14ac:dyDescent="0.25">
      <c r="A1751">
        <v>2</v>
      </c>
      <c r="B1751" t="s">
        <v>636</v>
      </c>
      <c r="D1751">
        <v>11</v>
      </c>
      <c r="E1751" t="str">
        <f>CONCATENATE(RAWC8[[#This Row],[Table Letter]],RAWC8[[#This Row],[Table '#]])</f>
        <v>HL2</v>
      </c>
      <c r="F1751" t="str">
        <f>IF(ISEVEN(ROW(RAWC8[[#This Row],[Barcodes]])),C1751,"")</f>
        <v/>
      </c>
      <c r="G1751" t="str">
        <f t="shared" si="27"/>
        <v/>
      </c>
      <c r="H1751" t="str">
        <f>LEFT(RAWC8[[#This Row],[Maternal Pheno Tag]],7)</f>
        <v/>
      </c>
    </row>
    <row r="1752" spans="1:8" x14ac:dyDescent="0.25">
      <c r="A1752">
        <v>2</v>
      </c>
      <c r="B1752" t="s">
        <v>636</v>
      </c>
      <c r="D1752">
        <v>12</v>
      </c>
      <c r="E1752" t="str">
        <f>CONCATENATE(RAWC8[[#This Row],[Table Letter]],RAWC8[[#This Row],[Table '#]])</f>
        <v>HL2</v>
      </c>
      <c r="F1752">
        <f>IF(ISEVEN(ROW(RAWC8[[#This Row],[Barcodes]])),C1752,"")</f>
        <v>0</v>
      </c>
      <c r="G1752">
        <f t="shared" si="27"/>
        <v>0</v>
      </c>
      <c r="H1752" t="str">
        <f>LEFT(RAWC8[[#This Row],[Maternal Pheno Tag]],7)</f>
        <v>0</v>
      </c>
    </row>
    <row r="1753" spans="1:8" x14ac:dyDescent="0.25">
      <c r="A1753">
        <v>2</v>
      </c>
      <c r="B1753" t="s">
        <v>636</v>
      </c>
      <c r="D1753">
        <v>12</v>
      </c>
      <c r="E1753" t="str">
        <f>CONCATENATE(RAWC8[[#This Row],[Table Letter]],RAWC8[[#This Row],[Table '#]])</f>
        <v>HL2</v>
      </c>
      <c r="F1753" t="str">
        <f>IF(ISEVEN(ROW(RAWC8[[#This Row],[Barcodes]])),C1753,"")</f>
        <v/>
      </c>
      <c r="G1753" t="str">
        <f t="shared" si="27"/>
        <v/>
      </c>
      <c r="H1753" t="str">
        <f>LEFT(RAWC8[[#This Row],[Maternal Pheno Tag]],7)</f>
        <v/>
      </c>
    </row>
    <row r="1754" spans="1:8" x14ac:dyDescent="0.25">
      <c r="A1754">
        <v>2</v>
      </c>
      <c r="B1754" t="s">
        <v>636</v>
      </c>
      <c r="D1754">
        <v>13</v>
      </c>
      <c r="E1754" t="str">
        <f>CONCATENATE(RAWC8[[#This Row],[Table Letter]],RAWC8[[#This Row],[Table '#]])</f>
        <v>HL2</v>
      </c>
      <c r="F1754">
        <f>IF(ISEVEN(ROW(RAWC8[[#This Row],[Barcodes]])),C1754,"")</f>
        <v>0</v>
      </c>
      <c r="G1754">
        <f t="shared" si="27"/>
        <v>0</v>
      </c>
      <c r="H1754" t="str">
        <f>LEFT(RAWC8[[#This Row],[Maternal Pheno Tag]],7)</f>
        <v>0</v>
      </c>
    </row>
    <row r="1755" spans="1:8" x14ac:dyDescent="0.25">
      <c r="A1755">
        <v>2</v>
      </c>
      <c r="B1755" t="s">
        <v>636</v>
      </c>
      <c r="D1755">
        <v>13</v>
      </c>
      <c r="E1755" t="str">
        <f>CONCATENATE(RAWC8[[#This Row],[Table Letter]],RAWC8[[#This Row],[Table '#]])</f>
        <v>HL2</v>
      </c>
      <c r="F1755" t="str">
        <f>IF(ISEVEN(ROW(RAWC8[[#This Row],[Barcodes]])),C1755,"")</f>
        <v/>
      </c>
      <c r="G1755" t="str">
        <f t="shared" si="27"/>
        <v/>
      </c>
      <c r="H1755" t="str">
        <f>LEFT(RAWC8[[#This Row],[Maternal Pheno Tag]],7)</f>
        <v/>
      </c>
    </row>
    <row r="1756" spans="1:8" x14ac:dyDescent="0.25">
      <c r="A1756">
        <v>2</v>
      </c>
      <c r="B1756" t="s">
        <v>636</v>
      </c>
      <c r="D1756">
        <v>14</v>
      </c>
      <c r="E1756" t="str">
        <f>CONCATENATE(RAWC8[[#This Row],[Table Letter]],RAWC8[[#This Row],[Table '#]])</f>
        <v>HL2</v>
      </c>
      <c r="F1756">
        <f>IF(ISEVEN(ROW(RAWC8[[#This Row],[Barcodes]])),C1756,"")</f>
        <v>0</v>
      </c>
      <c r="G1756">
        <f t="shared" si="27"/>
        <v>0</v>
      </c>
      <c r="H1756" t="str">
        <f>LEFT(RAWC8[[#This Row],[Maternal Pheno Tag]],7)</f>
        <v>0</v>
      </c>
    </row>
    <row r="1757" spans="1:8" x14ac:dyDescent="0.25">
      <c r="A1757">
        <v>2</v>
      </c>
      <c r="B1757" t="s">
        <v>636</v>
      </c>
      <c r="D1757">
        <v>14</v>
      </c>
      <c r="E1757" t="str">
        <f>CONCATENATE(RAWC8[[#This Row],[Table Letter]],RAWC8[[#This Row],[Table '#]])</f>
        <v>HL2</v>
      </c>
      <c r="F1757" t="str">
        <f>IF(ISEVEN(ROW(RAWC8[[#This Row],[Barcodes]])),C1757,"")</f>
        <v/>
      </c>
      <c r="G1757" t="str">
        <f t="shared" si="27"/>
        <v/>
      </c>
      <c r="H1757" t="str">
        <f>LEFT(RAWC8[[#This Row],[Maternal Pheno Tag]],7)</f>
        <v/>
      </c>
    </row>
    <row r="1758" spans="1:8" x14ac:dyDescent="0.25">
      <c r="A1758">
        <v>2</v>
      </c>
      <c r="B1758" t="s">
        <v>636</v>
      </c>
      <c r="D1758">
        <v>15</v>
      </c>
      <c r="E1758" t="str">
        <f>CONCATENATE(RAWC8[[#This Row],[Table Letter]],RAWC8[[#This Row],[Table '#]])</f>
        <v>HL2</v>
      </c>
      <c r="F1758">
        <f>IF(ISEVEN(ROW(RAWC8[[#This Row],[Barcodes]])),C1758,"")</f>
        <v>0</v>
      </c>
      <c r="G1758">
        <f t="shared" si="27"/>
        <v>0</v>
      </c>
      <c r="H1758" t="str">
        <f>LEFT(RAWC8[[#This Row],[Maternal Pheno Tag]],7)</f>
        <v>0</v>
      </c>
    </row>
    <row r="1759" spans="1:8" x14ac:dyDescent="0.25">
      <c r="A1759">
        <v>2</v>
      </c>
      <c r="B1759" t="s">
        <v>636</v>
      </c>
      <c r="D1759">
        <v>15</v>
      </c>
      <c r="E1759" t="str">
        <f>CONCATENATE(RAWC8[[#This Row],[Table Letter]],RAWC8[[#This Row],[Table '#]])</f>
        <v>HL2</v>
      </c>
      <c r="F1759" t="str">
        <f>IF(ISEVEN(ROW(RAWC8[[#This Row],[Barcodes]])),C1759,"")</f>
        <v/>
      </c>
      <c r="G1759" t="str">
        <f t="shared" si="27"/>
        <v/>
      </c>
      <c r="H1759" t="str">
        <f>LEFT(RAWC8[[#This Row],[Maternal Pheno Tag]],7)</f>
        <v/>
      </c>
    </row>
    <row r="1760" spans="1:8" x14ac:dyDescent="0.25">
      <c r="A1760">
        <v>2</v>
      </c>
      <c r="B1760" t="s">
        <v>636</v>
      </c>
      <c r="D1760">
        <v>16</v>
      </c>
      <c r="E1760" t="str">
        <f>CONCATENATE(RAWC8[[#This Row],[Table Letter]],RAWC8[[#This Row],[Table '#]])</f>
        <v>HL2</v>
      </c>
      <c r="F1760">
        <f>IF(ISEVEN(ROW(RAWC8[[#This Row],[Barcodes]])),C1760,"")</f>
        <v>0</v>
      </c>
      <c r="G1760">
        <f t="shared" si="27"/>
        <v>0</v>
      </c>
      <c r="H1760" t="str">
        <f>LEFT(RAWC8[[#This Row],[Maternal Pheno Tag]],7)</f>
        <v>0</v>
      </c>
    </row>
    <row r="1761" spans="1:8" x14ac:dyDescent="0.25">
      <c r="A1761">
        <v>2</v>
      </c>
      <c r="B1761" t="s">
        <v>636</v>
      </c>
      <c r="D1761">
        <v>16</v>
      </c>
      <c r="E1761" t="str">
        <f>CONCATENATE(RAWC8[[#This Row],[Table Letter]],RAWC8[[#This Row],[Table '#]])</f>
        <v>HL2</v>
      </c>
      <c r="F1761" t="str">
        <f>IF(ISEVEN(ROW(RAWC8[[#This Row],[Barcodes]])),C1761,"")</f>
        <v/>
      </c>
      <c r="G1761" t="str">
        <f t="shared" si="27"/>
        <v/>
      </c>
      <c r="H1761" t="str">
        <f>LEFT(RAWC8[[#This Row],[Maternal Pheno Tag]],7)</f>
        <v/>
      </c>
    </row>
    <row r="1762" spans="1:8" x14ac:dyDescent="0.25">
      <c r="A1762">
        <v>2</v>
      </c>
      <c r="B1762" t="s">
        <v>636</v>
      </c>
      <c r="D1762">
        <v>17</v>
      </c>
      <c r="E1762" t="str">
        <f>CONCATENATE(RAWC8[[#This Row],[Table Letter]],RAWC8[[#This Row],[Table '#]])</f>
        <v>HL2</v>
      </c>
      <c r="F1762">
        <f>IF(ISEVEN(ROW(RAWC8[[#This Row],[Barcodes]])),C1762,"")</f>
        <v>0</v>
      </c>
      <c r="G1762">
        <f t="shared" si="27"/>
        <v>0</v>
      </c>
      <c r="H1762" t="str">
        <f>LEFT(RAWC8[[#This Row],[Maternal Pheno Tag]],7)</f>
        <v>0</v>
      </c>
    </row>
    <row r="1763" spans="1:8" x14ac:dyDescent="0.25">
      <c r="A1763">
        <v>2</v>
      </c>
      <c r="B1763" t="s">
        <v>636</v>
      </c>
      <c r="D1763">
        <v>17</v>
      </c>
      <c r="E1763" t="str">
        <f>CONCATENATE(RAWC8[[#This Row],[Table Letter]],RAWC8[[#This Row],[Table '#]])</f>
        <v>HL2</v>
      </c>
      <c r="F1763" t="str">
        <f>IF(ISEVEN(ROW(RAWC8[[#This Row],[Barcodes]])),C1763,"")</f>
        <v/>
      </c>
      <c r="G1763" t="str">
        <f t="shared" si="27"/>
        <v/>
      </c>
      <c r="H1763" t="str">
        <f>LEFT(RAWC8[[#This Row],[Maternal Pheno Tag]],7)</f>
        <v/>
      </c>
    </row>
    <row r="1764" spans="1:8" x14ac:dyDescent="0.25">
      <c r="A1764">
        <v>2</v>
      </c>
      <c r="B1764" t="s">
        <v>636</v>
      </c>
      <c r="D1764">
        <v>18</v>
      </c>
      <c r="E1764" t="str">
        <f>CONCATENATE(RAWC8[[#This Row],[Table Letter]],RAWC8[[#This Row],[Table '#]])</f>
        <v>HL2</v>
      </c>
      <c r="F1764">
        <f>IF(ISEVEN(ROW(RAWC8[[#This Row],[Barcodes]])),C1764,"")</f>
        <v>0</v>
      </c>
      <c r="G1764">
        <f t="shared" si="27"/>
        <v>0</v>
      </c>
      <c r="H1764" t="str">
        <f>LEFT(RAWC8[[#This Row],[Maternal Pheno Tag]],7)</f>
        <v>0</v>
      </c>
    </row>
    <row r="1765" spans="1:8" x14ac:dyDescent="0.25">
      <c r="A1765">
        <v>2</v>
      </c>
      <c r="B1765" t="s">
        <v>636</v>
      </c>
      <c r="D1765">
        <v>18</v>
      </c>
      <c r="E1765" t="str">
        <f>CONCATENATE(RAWC8[[#This Row],[Table Letter]],RAWC8[[#This Row],[Table '#]])</f>
        <v>HL2</v>
      </c>
      <c r="F1765" t="str">
        <f>IF(ISEVEN(ROW(RAWC8[[#This Row],[Barcodes]])),C1765,"")</f>
        <v/>
      </c>
      <c r="G1765" t="str">
        <f t="shared" si="27"/>
        <v/>
      </c>
      <c r="H1765" t="str">
        <f>LEFT(RAWC8[[#This Row],[Maternal Pheno Tag]],7)</f>
        <v/>
      </c>
    </row>
    <row r="1766" spans="1:8" x14ac:dyDescent="0.25">
      <c r="A1766">
        <v>2</v>
      </c>
      <c r="B1766" t="s">
        <v>636</v>
      </c>
      <c r="D1766">
        <v>19</v>
      </c>
      <c r="E1766" t="str">
        <f>CONCATENATE(RAWC8[[#This Row],[Table Letter]],RAWC8[[#This Row],[Table '#]])</f>
        <v>HL2</v>
      </c>
      <c r="F1766">
        <f>IF(ISEVEN(ROW(RAWC8[[#This Row],[Barcodes]])),C1766,"")</f>
        <v>0</v>
      </c>
      <c r="G1766">
        <f t="shared" si="27"/>
        <v>0</v>
      </c>
      <c r="H1766" t="str">
        <f>LEFT(RAWC8[[#This Row],[Maternal Pheno Tag]],7)</f>
        <v>0</v>
      </c>
    </row>
    <row r="1767" spans="1:8" x14ac:dyDescent="0.25">
      <c r="A1767">
        <v>2</v>
      </c>
      <c r="B1767" t="s">
        <v>636</v>
      </c>
      <c r="D1767">
        <v>19</v>
      </c>
      <c r="E1767" t="str">
        <f>CONCATENATE(RAWC8[[#This Row],[Table Letter]],RAWC8[[#This Row],[Table '#]])</f>
        <v>HL2</v>
      </c>
      <c r="F1767" t="str">
        <f>IF(ISEVEN(ROW(RAWC8[[#This Row],[Barcodes]])),C1767,"")</f>
        <v/>
      </c>
      <c r="G1767" t="str">
        <f t="shared" si="27"/>
        <v/>
      </c>
      <c r="H1767" t="str">
        <f>LEFT(RAWC8[[#This Row],[Maternal Pheno Tag]],7)</f>
        <v/>
      </c>
    </row>
    <row r="1768" spans="1:8" x14ac:dyDescent="0.25">
      <c r="A1768">
        <v>2</v>
      </c>
      <c r="B1768" t="s">
        <v>636</v>
      </c>
      <c r="D1768">
        <v>20</v>
      </c>
      <c r="E1768" t="str">
        <f>CONCATENATE(RAWC8[[#This Row],[Table Letter]],RAWC8[[#This Row],[Table '#]])</f>
        <v>HL2</v>
      </c>
      <c r="F1768">
        <f>IF(ISEVEN(ROW(RAWC8[[#This Row],[Barcodes]])),C1768,"")</f>
        <v>0</v>
      </c>
      <c r="G1768">
        <f t="shared" si="27"/>
        <v>0</v>
      </c>
      <c r="H1768" t="str">
        <f>LEFT(RAWC8[[#This Row],[Maternal Pheno Tag]],7)</f>
        <v>0</v>
      </c>
    </row>
    <row r="1769" spans="1:8" x14ac:dyDescent="0.25">
      <c r="A1769">
        <v>2</v>
      </c>
      <c r="B1769" t="s">
        <v>636</v>
      </c>
      <c r="D1769">
        <v>20</v>
      </c>
      <c r="E1769" t="str">
        <f>CONCATENATE(RAWC8[[#This Row],[Table Letter]],RAWC8[[#This Row],[Table '#]])</f>
        <v>HL2</v>
      </c>
      <c r="F1769" t="str">
        <f>IF(ISEVEN(ROW(RAWC8[[#This Row],[Barcodes]])),C1769,"")</f>
        <v/>
      </c>
      <c r="G1769" t="str">
        <f t="shared" si="27"/>
        <v/>
      </c>
      <c r="H1769" t="str">
        <f>LEFT(RAWC8[[#This Row],[Maternal Pheno Tag]],7)</f>
        <v/>
      </c>
    </row>
    <row r="1770" spans="1:8" x14ac:dyDescent="0.25">
      <c r="A1770">
        <v>2</v>
      </c>
      <c r="B1770" t="s">
        <v>636</v>
      </c>
      <c r="D1770">
        <v>21</v>
      </c>
      <c r="E1770" t="str">
        <f>CONCATENATE(RAWC8[[#This Row],[Table Letter]],RAWC8[[#This Row],[Table '#]])</f>
        <v>HL2</v>
      </c>
      <c r="F1770">
        <f>IF(ISEVEN(ROW(RAWC8[[#This Row],[Barcodes]])),C1770,"")</f>
        <v>0</v>
      </c>
      <c r="G1770">
        <f t="shared" si="27"/>
        <v>0</v>
      </c>
      <c r="H1770" t="str">
        <f>LEFT(RAWC8[[#This Row],[Maternal Pheno Tag]],7)</f>
        <v>0</v>
      </c>
    </row>
    <row r="1771" spans="1:8" x14ac:dyDescent="0.25">
      <c r="A1771">
        <v>2</v>
      </c>
      <c r="B1771" t="s">
        <v>636</v>
      </c>
      <c r="D1771">
        <v>21</v>
      </c>
      <c r="E1771" t="str">
        <f>CONCATENATE(RAWC8[[#This Row],[Table Letter]],RAWC8[[#This Row],[Table '#]])</f>
        <v>HL2</v>
      </c>
      <c r="F1771" t="str">
        <f>IF(ISEVEN(ROW(RAWC8[[#This Row],[Barcodes]])),C1771,"")</f>
        <v/>
      </c>
      <c r="G1771" t="str">
        <f t="shared" si="27"/>
        <v/>
      </c>
      <c r="H1771" t="str">
        <f>LEFT(RAWC8[[#This Row],[Maternal Pheno Tag]],7)</f>
        <v/>
      </c>
    </row>
    <row r="1772" spans="1:8" x14ac:dyDescent="0.25">
      <c r="A1772">
        <v>2</v>
      </c>
      <c r="B1772" t="s">
        <v>636</v>
      </c>
      <c r="D1772">
        <v>22</v>
      </c>
      <c r="E1772" t="str">
        <f>CONCATENATE(RAWC8[[#This Row],[Table Letter]],RAWC8[[#This Row],[Table '#]])</f>
        <v>HL2</v>
      </c>
      <c r="F1772">
        <f>IF(ISEVEN(ROW(RAWC8[[#This Row],[Barcodes]])),C1772,"")</f>
        <v>0</v>
      </c>
      <c r="G1772">
        <f t="shared" si="27"/>
        <v>0</v>
      </c>
      <c r="H1772" t="str">
        <f>LEFT(RAWC8[[#This Row],[Maternal Pheno Tag]],7)</f>
        <v>0</v>
      </c>
    </row>
    <row r="1773" spans="1:8" x14ac:dyDescent="0.25">
      <c r="A1773">
        <v>2</v>
      </c>
      <c r="B1773" t="s">
        <v>636</v>
      </c>
      <c r="D1773">
        <v>22</v>
      </c>
      <c r="E1773" t="str">
        <f>CONCATENATE(RAWC8[[#This Row],[Table Letter]],RAWC8[[#This Row],[Table '#]])</f>
        <v>HL2</v>
      </c>
      <c r="F1773" t="str">
        <f>IF(ISEVEN(ROW(RAWC8[[#This Row],[Barcodes]])),C1773,"")</f>
        <v/>
      </c>
      <c r="G1773" t="str">
        <f t="shared" si="27"/>
        <v/>
      </c>
      <c r="H1773" t="str">
        <f>LEFT(RAWC8[[#This Row],[Maternal Pheno Tag]],7)</f>
        <v/>
      </c>
    </row>
    <row r="1774" spans="1:8" x14ac:dyDescent="0.25">
      <c r="A1774">
        <v>2</v>
      </c>
      <c r="B1774" t="s">
        <v>636</v>
      </c>
      <c r="D1774">
        <v>23</v>
      </c>
      <c r="E1774" t="str">
        <f>CONCATENATE(RAWC8[[#This Row],[Table Letter]],RAWC8[[#This Row],[Table '#]])</f>
        <v>HL2</v>
      </c>
      <c r="F1774">
        <f>IF(ISEVEN(ROW(RAWC8[[#This Row],[Barcodes]])),C1774,"")</f>
        <v>0</v>
      </c>
      <c r="G1774">
        <f t="shared" si="27"/>
        <v>0</v>
      </c>
      <c r="H1774" t="str">
        <f>LEFT(RAWC8[[#This Row],[Maternal Pheno Tag]],7)</f>
        <v>0</v>
      </c>
    </row>
    <row r="1775" spans="1:8" x14ac:dyDescent="0.25">
      <c r="A1775">
        <v>2</v>
      </c>
      <c r="B1775" t="s">
        <v>636</v>
      </c>
      <c r="D1775">
        <v>23</v>
      </c>
      <c r="E1775" t="str">
        <f>CONCATENATE(RAWC8[[#This Row],[Table Letter]],RAWC8[[#This Row],[Table '#]])</f>
        <v>HL2</v>
      </c>
      <c r="F1775" t="str">
        <f>IF(ISEVEN(ROW(RAWC8[[#This Row],[Barcodes]])),C1775,"")</f>
        <v/>
      </c>
      <c r="G1775" t="str">
        <f t="shared" si="27"/>
        <v/>
      </c>
      <c r="H1775" t="str">
        <f>LEFT(RAWC8[[#This Row],[Maternal Pheno Tag]],7)</f>
        <v/>
      </c>
    </row>
    <row r="1776" spans="1:8" x14ac:dyDescent="0.25">
      <c r="A1776">
        <v>2</v>
      </c>
      <c r="B1776" t="s">
        <v>636</v>
      </c>
      <c r="D1776">
        <v>24</v>
      </c>
      <c r="E1776" t="str">
        <f>CONCATENATE(RAWC8[[#This Row],[Table Letter]],RAWC8[[#This Row],[Table '#]])</f>
        <v>HL2</v>
      </c>
      <c r="F1776">
        <f>IF(ISEVEN(ROW(RAWC8[[#This Row],[Barcodes]])),C1776,"")</f>
        <v>0</v>
      </c>
      <c r="G1776">
        <f t="shared" si="27"/>
        <v>0</v>
      </c>
      <c r="H1776" t="str">
        <f>LEFT(RAWC8[[#This Row],[Maternal Pheno Tag]],7)</f>
        <v>0</v>
      </c>
    </row>
    <row r="1777" spans="1:8" x14ac:dyDescent="0.25">
      <c r="A1777">
        <v>2</v>
      </c>
      <c r="B1777" t="s">
        <v>636</v>
      </c>
      <c r="D1777">
        <v>24</v>
      </c>
      <c r="E1777" t="str">
        <f>CONCATENATE(RAWC8[[#This Row],[Table Letter]],RAWC8[[#This Row],[Table '#]])</f>
        <v>HL2</v>
      </c>
      <c r="F1777" t="str">
        <f>IF(ISEVEN(ROW(RAWC8[[#This Row],[Barcodes]])),C1777,"")</f>
        <v/>
      </c>
      <c r="G1777" t="str">
        <f t="shared" si="27"/>
        <v/>
      </c>
      <c r="H1777" t="str">
        <f>LEFT(RAWC8[[#This Row],[Maternal Pheno Tag]],7)</f>
        <v/>
      </c>
    </row>
    <row r="1778" spans="1:8" x14ac:dyDescent="0.25">
      <c r="A1778">
        <v>3</v>
      </c>
      <c r="B1778" t="s">
        <v>636</v>
      </c>
      <c r="D1778">
        <v>1</v>
      </c>
      <c r="E1778" t="str">
        <f>CONCATENATE(RAWC8[[#This Row],[Table Letter]],RAWC8[[#This Row],[Table '#]])</f>
        <v>HL3</v>
      </c>
      <c r="F1778">
        <f>IF(ISEVEN(ROW(RAWC8[[#This Row],[Barcodes]])),C1778,"")</f>
        <v>0</v>
      </c>
      <c r="G1778">
        <f t="shared" si="27"/>
        <v>0</v>
      </c>
      <c r="H1778" t="str">
        <f>LEFT(RAWC8[[#This Row],[Maternal Pheno Tag]],7)</f>
        <v>0</v>
      </c>
    </row>
    <row r="1779" spans="1:8" x14ac:dyDescent="0.25">
      <c r="A1779">
        <v>3</v>
      </c>
      <c r="B1779" t="s">
        <v>636</v>
      </c>
      <c r="D1779">
        <v>1</v>
      </c>
      <c r="E1779" t="str">
        <f>CONCATENATE(RAWC8[[#This Row],[Table Letter]],RAWC8[[#This Row],[Table '#]])</f>
        <v>HL3</v>
      </c>
      <c r="F1779" t="str">
        <f>IF(ISEVEN(ROW(RAWC8[[#This Row],[Barcodes]])),C1779,"")</f>
        <v/>
      </c>
      <c r="G1779" t="str">
        <f t="shared" si="27"/>
        <v/>
      </c>
      <c r="H1779" t="str">
        <f>LEFT(RAWC8[[#This Row],[Maternal Pheno Tag]],7)</f>
        <v/>
      </c>
    </row>
    <row r="1780" spans="1:8" x14ac:dyDescent="0.25">
      <c r="A1780">
        <v>3</v>
      </c>
      <c r="B1780" t="s">
        <v>636</v>
      </c>
      <c r="D1780">
        <v>2</v>
      </c>
      <c r="E1780" t="str">
        <f>CONCATENATE(RAWC8[[#This Row],[Table Letter]],RAWC8[[#This Row],[Table '#]])</f>
        <v>HL3</v>
      </c>
      <c r="F1780">
        <f>IF(ISEVEN(ROW(RAWC8[[#This Row],[Barcodes]])),C1780,"")</f>
        <v>0</v>
      </c>
      <c r="G1780">
        <f t="shared" si="27"/>
        <v>0</v>
      </c>
      <c r="H1780" t="str">
        <f>LEFT(RAWC8[[#This Row],[Maternal Pheno Tag]],7)</f>
        <v>0</v>
      </c>
    </row>
    <row r="1781" spans="1:8" x14ac:dyDescent="0.25">
      <c r="A1781">
        <v>3</v>
      </c>
      <c r="B1781" t="s">
        <v>636</v>
      </c>
      <c r="D1781">
        <v>2</v>
      </c>
      <c r="E1781" t="str">
        <f>CONCATENATE(RAWC8[[#This Row],[Table Letter]],RAWC8[[#This Row],[Table '#]])</f>
        <v>HL3</v>
      </c>
      <c r="F1781" t="str">
        <f>IF(ISEVEN(ROW(RAWC8[[#This Row],[Barcodes]])),C1781,"")</f>
        <v/>
      </c>
      <c r="G1781" t="str">
        <f t="shared" si="27"/>
        <v/>
      </c>
      <c r="H1781" t="str">
        <f>LEFT(RAWC8[[#This Row],[Maternal Pheno Tag]],7)</f>
        <v/>
      </c>
    </row>
    <row r="1782" spans="1:8" x14ac:dyDescent="0.25">
      <c r="A1782">
        <v>3</v>
      </c>
      <c r="B1782" t="s">
        <v>636</v>
      </c>
      <c r="D1782">
        <v>3</v>
      </c>
      <c r="E1782" t="str">
        <f>CONCATENATE(RAWC8[[#This Row],[Table Letter]],RAWC8[[#This Row],[Table '#]])</f>
        <v>HL3</v>
      </c>
      <c r="F1782">
        <f>IF(ISEVEN(ROW(RAWC8[[#This Row],[Barcodes]])),C1782,"")</f>
        <v>0</v>
      </c>
      <c r="G1782">
        <f t="shared" si="27"/>
        <v>0</v>
      </c>
      <c r="H1782" t="str">
        <f>LEFT(RAWC8[[#This Row],[Maternal Pheno Tag]],7)</f>
        <v>0</v>
      </c>
    </row>
    <row r="1783" spans="1:8" x14ac:dyDescent="0.25">
      <c r="A1783">
        <v>3</v>
      </c>
      <c r="B1783" t="s">
        <v>636</v>
      </c>
      <c r="D1783">
        <v>3</v>
      </c>
      <c r="E1783" t="str">
        <f>CONCATENATE(RAWC8[[#This Row],[Table Letter]],RAWC8[[#This Row],[Table '#]])</f>
        <v>HL3</v>
      </c>
      <c r="F1783" t="str">
        <f>IF(ISEVEN(ROW(RAWC8[[#This Row],[Barcodes]])),C1783,"")</f>
        <v/>
      </c>
      <c r="G1783" t="str">
        <f t="shared" si="27"/>
        <v/>
      </c>
      <c r="H1783" t="str">
        <f>LEFT(RAWC8[[#This Row],[Maternal Pheno Tag]],7)</f>
        <v/>
      </c>
    </row>
    <row r="1784" spans="1:8" x14ac:dyDescent="0.25">
      <c r="A1784">
        <v>3</v>
      </c>
      <c r="B1784" t="s">
        <v>636</v>
      </c>
      <c r="D1784">
        <v>4</v>
      </c>
      <c r="E1784" t="str">
        <f>CONCATENATE(RAWC8[[#This Row],[Table Letter]],RAWC8[[#This Row],[Table '#]])</f>
        <v>HL3</v>
      </c>
      <c r="F1784">
        <f>IF(ISEVEN(ROW(RAWC8[[#This Row],[Barcodes]])),C1784,"")</f>
        <v>0</v>
      </c>
      <c r="G1784">
        <f t="shared" si="27"/>
        <v>0</v>
      </c>
      <c r="H1784" t="str">
        <f>LEFT(RAWC8[[#This Row],[Maternal Pheno Tag]],7)</f>
        <v>0</v>
      </c>
    </row>
    <row r="1785" spans="1:8" x14ac:dyDescent="0.25">
      <c r="A1785">
        <v>3</v>
      </c>
      <c r="B1785" t="s">
        <v>636</v>
      </c>
      <c r="D1785">
        <v>4</v>
      </c>
      <c r="E1785" t="str">
        <f>CONCATENATE(RAWC8[[#This Row],[Table Letter]],RAWC8[[#This Row],[Table '#]])</f>
        <v>HL3</v>
      </c>
      <c r="F1785" t="str">
        <f>IF(ISEVEN(ROW(RAWC8[[#This Row],[Barcodes]])),C1785,"")</f>
        <v/>
      </c>
      <c r="G1785" t="str">
        <f t="shared" si="27"/>
        <v/>
      </c>
      <c r="H1785" t="str">
        <f>LEFT(RAWC8[[#This Row],[Maternal Pheno Tag]],7)</f>
        <v/>
      </c>
    </row>
    <row r="1786" spans="1:8" x14ac:dyDescent="0.25">
      <c r="A1786">
        <v>3</v>
      </c>
      <c r="B1786" t="s">
        <v>636</v>
      </c>
      <c r="D1786">
        <v>5</v>
      </c>
      <c r="E1786" t="str">
        <f>CONCATENATE(RAWC8[[#This Row],[Table Letter]],RAWC8[[#This Row],[Table '#]])</f>
        <v>HL3</v>
      </c>
      <c r="F1786">
        <f>IF(ISEVEN(ROW(RAWC8[[#This Row],[Barcodes]])),C1786,"")</f>
        <v>0</v>
      </c>
      <c r="G1786">
        <f t="shared" si="27"/>
        <v>0</v>
      </c>
      <c r="H1786" t="str">
        <f>LEFT(RAWC8[[#This Row],[Maternal Pheno Tag]],7)</f>
        <v>0</v>
      </c>
    </row>
    <row r="1787" spans="1:8" x14ac:dyDescent="0.25">
      <c r="A1787">
        <v>3</v>
      </c>
      <c r="B1787" t="s">
        <v>636</v>
      </c>
      <c r="D1787">
        <v>5</v>
      </c>
      <c r="E1787" t="str">
        <f>CONCATENATE(RAWC8[[#This Row],[Table Letter]],RAWC8[[#This Row],[Table '#]])</f>
        <v>HL3</v>
      </c>
      <c r="F1787" t="str">
        <f>IF(ISEVEN(ROW(RAWC8[[#This Row],[Barcodes]])),C1787,"")</f>
        <v/>
      </c>
      <c r="G1787" t="str">
        <f t="shared" si="27"/>
        <v/>
      </c>
      <c r="H1787" t="str">
        <f>LEFT(RAWC8[[#This Row],[Maternal Pheno Tag]],7)</f>
        <v/>
      </c>
    </row>
    <row r="1788" spans="1:8" x14ac:dyDescent="0.25">
      <c r="A1788">
        <v>3</v>
      </c>
      <c r="B1788" t="s">
        <v>636</v>
      </c>
      <c r="D1788">
        <v>6</v>
      </c>
      <c r="E1788" t="str">
        <f>CONCATENATE(RAWC8[[#This Row],[Table Letter]],RAWC8[[#This Row],[Table '#]])</f>
        <v>HL3</v>
      </c>
      <c r="F1788">
        <f>IF(ISEVEN(ROW(RAWC8[[#This Row],[Barcodes]])),C1788,"")</f>
        <v>0</v>
      </c>
      <c r="G1788">
        <f t="shared" si="27"/>
        <v>0</v>
      </c>
      <c r="H1788" t="str">
        <f>LEFT(RAWC8[[#This Row],[Maternal Pheno Tag]],7)</f>
        <v>0</v>
      </c>
    </row>
    <row r="1789" spans="1:8" x14ac:dyDescent="0.25">
      <c r="A1789">
        <v>3</v>
      </c>
      <c r="B1789" t="s">
        <v>636</v>
      </c>
      <c r="D1789">
        <v>6</v>
      </c>
      <c r="E1789" t="str">
        <f>CONCATENATE(RAWC8[[#This Row],[Table Letter]],RAWC8[[#This Row],[Table '#]])</f>
        <v>HL3</v>
      </c>
      <c r="F1789" t="str">
        <f>IF(ISEVEN(ROW(RAWC8[[#This Row],[Barcodes]])),C1789,"")</f>
        <v/>
      </c>
      <c r="G1789" t="str">
        <f t="shared" si="27"/>
        <v/>
      </c>
      <c r="H1789" t="str">
        <f>LEFT(RAWC8[[#This Row],[Maternal Pheno Tag]],7)</f>
        <v/>
      </c>
    </row>
    <row r="1790" spans="1:8" x14ac:dyDescent="0.25">
      <c r="A1790">
        <v>3</v>
      </c>
      <c r="B1790" t="s">
        <v>636</v>
      </c>
      <c r="D1790">
        <v>7</v>
      </c>
      <c r="E1790" t="str">
        <f>CONCATENATE(RAWC8[[#This Row],[Table Letter]],RAWC8[[#This Row],[Table '#]])</f>
        <v>HL3</v>
      </c>
      <c r="F1790">
        <f>IF(ISEVEN(ROW(RAWC8[[#This Row],[Barcodes]])),C1790,"")</f>
        <v>0</v>
      </c>
      <c r="G1790">
        <f t="shared" si="27"/>
        <v>0</v>
      </c>
      <c r="H1790" t="str">
        <f>LEFT(RAWC8[[#This Row],[Maternal Pheno Tag]],7)</f>
        <v>0</v>
      </c>
    </row>
    <row r="1791" spans="1:8" x14ac:dyDescent="0.25">
      <c r="A1791">
        <v>3</v>
      </c>
      <c r="B1791" t="s">
        <v>636</v>
      </c>
      <c r="D1791">
        <v>7</v>
      </c>
      <c r="E1791" t="str">
        <f>CONCATENATE(RAWC8[[#This Row],[Table Letter]],RAWC8[[#This Row],[Table '#]])</f>
        <v>HL3</v>
      </c>
      <c r="F1791" t="str">
        <f>IF(ISEVEN(ROW(RAWC8[[#This Row],[Barcodes]])),C1791,"")</f>
        <v/>
      </c>
      <c r="G1791" t="str">
        <f t="shared" si="27"/>
        <v/>
      </c>
      <c r="H1791" t="str">
        <f>LEFT(RAWC8[[#This Row],[Maternal Pheno Tag]],7)</f>
        <v/>
      </c>
    </row>
    <row r="1792" spans="1:8" x14ac:dyDescent="0.25">
      <c r="A1792">
        <v>3</v>
      </c>
      <c r="B1792" t="s">
        <v>636</v>
      </c>
      <c r="D1792">
        <v>8</v>
      </c>
      <c r="E1792" t="str">
        <f>CONCATENATE(RAWC8[[#This Row],[Table Letter]],RAWC8[[#This Row],[Table '#]])</f>
        <v>HL3</v>
      </c>
      <c r="F1792">
        <f>IF(ISEVEN(ROW(RAWC8[[#This Row],[Barcodes]])),C1792,"")</f>
        <v>0</v>
      </c>
      <c r="G1792">
        <f t="shared" si="27"/>
        <v>0</v>
      </c>
      <c r="H1792" t="str">
        <f>LEFT(RAWC8[[#This Row],[Maternal Pheno Tag]],7)</f>
        <v>0</v>
      </c>
    </row>
    <row r="1793" spans="1:8" x14ac:dyDescent="0.25">
      <c r="A1793">
        <v>3</v>
      </c>
      <c r="B1793" t="s">
        <v>636</v>
      </c>
      <c r="D1793">
        <v>8</v>
      </c>
      <c r="E1793" t="str">
        <f>CONCATENATE(RAWC8[[#This Row],[Table Letter]],RAWC8[[#This Row],[Table '#]])</f>
        <v>HL3</v>
      </c>
      <c r="F1793" t="str">
        <f>IF(ISEVEN(ROW(RAWC8[[#This Row],[Barcodes]])),C1793,"")</f>
        <v/>
      </c>
      <c r="G1793" t="str">
        <f t="shared" si="27"/>
        <v/>
      </c>
      <c r="H1793" t="str">
        <f>LEFT(RAWC8[[#This Row],[Maternal Pheno Tag]],7)</f>
        <v/>
      </c>
    </row>
    <row r="1794" spans="1:8" x14ac:dyDescent="0.25">
      <c r="A1794">
        <v>3</v>
      </c>
      <c r="B1794" t="s">
        <v>636</v>
      </c>
      <c r="D1794">
        <v>9</v>
      </c>
      <c r="E1794" t="str">
        <f>CONCATENATE(RAWC8[[#This Row],[Table Letter]],RAWC8[[#This Row],[Table '#]])</f>
        <v>HL3</v>
      </c>
      <c r="F1794">
        <f>IF(ISEVEN(ROW(RAWC8[[#This Row],[Barcodes]])),C1794,"")</f>
        <v>0</v>
      </c>
      <c r="G1794">
        <f t="shared" ref="G1794:G1857" si="28">IF(ISODD(ROW(C1795)),C1795,"")</f>
        <v>0</v>
      </c>
      <c r="H1794" t="str">
        <f>LEFT(RAWC8[[#This Row],[Maternal Pheno Tag]],7)</f>
        <v>0</v>
      </c>
    </row>
    <row r="1795" spans="1:8" x14ac:dyDescent="0.25">
      <c r="A1795">
        <v>3</v>
      </c>
      <c r="B1795" t="s">
        <v>636</v>
      </c>
      <c r="D1795">
        <v>9</v>
      </c>
      <c r="E1795" t="str">
        <f>CONCATENATE(RAWC8[[#This Row],[Table Letter]],RAWC8[[#This Row],[Table '#]])</f>
        <v>HL3</v>
      </c>
      <c r="F1795" t="str">
        <f>IF(ISEVEN(ROW(RAWC8[[#This Row],[Barcodes]])),C1795,"")</f>
        <v/>
      </c>
      <c r="G1795" t="str">
        <f t="shared" si="28"/>
        <v/>
      </c>
      <c r="H1795" t="str">
        <f>LEFT(RAWC8[[#This Row],[Maternal Pheno Tag]],7)</f>
        <v/>
      </c>
    </row>
    <row r="1796" spans="1:8" x14ac:dyDescent="0.25">
      <c r="A1796">
        <v>3</v>
      </c>
      <c r="B1796" t="s">
        <v>636</v>
      </c>
      <c r="D1796">
        <v>10</v>
      </c>
      <c r="E1796" t="str">
        <f>CONCATENATE(RAWC8[[#This Row],[Table Letter]],RAWC8[[#This Row],[Table '#]])</f>
        <v>HL3</v>
      </c>
      <c r="F1796">
        <f>IF(ISEVEN(ROW(RAWC8[[#This Row],[Barcodes]])),C1796,"")</f>
        <v>0</v>
      </c>
      <c r="G1796">
        <f t="shared" si="28"/>
        <v>0</v>
      </c>
      <c r="H1796" t="str">
        <f>LEFT(RAWC8[[#This Row],[Maternal Pheno Tag]],7)</f>
        <v>0</v>
      </c>
    </row>
    <row r="1797" spans="1:8" x14ac:dyDescent="0.25">
      <c r="A1797">
        <v>3</v>
      </c>
      <c r="B1797" t="s">
        <v>636</v>
      </c>
      <c r="D1797">
        <v>10</v>
      </c>
      <c r="E1797" t="str">
        <f>CONCATENATE(RAWC8[[#This Row],[Table Letter]],RAWC8[[#This Row],[Table '#]])</f>
        <v>HL3</v>
      </c>
      <c r="F1797" t="str">
        <f>IF(ISEVEN(ROW(RAWC8[[#This Row],[Barcodes]])),C1797,"")</f>
        <v/>
      </c>
      <c r="G1797" t="str">
        <f t="shared" si="28"/>
        <v/>
      </c>
      <c r="H1797" t="str">
        <f>LEFT(RAWC8[[#This Row],[Maternal Pheno Tag]],7)</f>
        <v/>
      </c>
    </row>
    <row r="1798" spans="1:8" x14ac:dyDescent="0.25">
      <c r="A1798">
        <v>3</v>
      </c>
      <c r="B1798" t="s">
        <v>636</v>
      </c>
      <c r="D1798">
        <v>11</v>
      </c>
      <c r="E1798" t="str">
        <f>CONCATENATE(RAWC8[[#This Row],[Table Letter]],RAWC8[[#This Row],[Table '#]])</f>
        <v>HL3</v>
      </c>
      <c r="F1798">
        <f>IF(ISEVEN(ROW(RAWC8[[#This Row],[Barcodes]])),C1798,"")</f>
        <v>0</v>
      </c>
      <c r="G1798">
        <f t="shared" si="28"/>
        <v>0</v>
      </c>
      <c r="H1798" t="str">
        <f>LEFT(RAWC8[[#This Row],[Maternal Pheno Tag]],7)</f>
        <v>0</v>
      </c>
    </row>
    <row r="1799" spans="1:8" x14ac:dyDescent="0.25">
      <c r="A1799">
        <v>3</v>
      </c>
      <c r="B1799" t="s">
        <v>636</v>
      </c>
      <c r="D1799">
        <v>11</v>
      </c>
      <c r="E1799" t="str">
        <f>CONCATENATE(RAWC8[[#This Row],[Table Letter]],RAWC8[[#This Row],[Table '#]])</f>
        <v>HL3</v>
      </c>
      <c r="F1799" t="str">
        <f>IF(ISEVEN(ROW(RAWC8[[#This Row],[Barcodes]])),C1799,"")</f>
        <v/>
      </c>
      <c r="G1799" t="str">
        <f t="shared" si="28"/>
        <v/>
      </c>
      <c r="H1799" t="str">
        <f>LEFT(RAWC8[[#This Row],[Maternal Pheno Tag]],7)</f>
        <v/>
      </c>
    </row>
    <row r="1800" spans="1:8" x14ac:dyDescent="0.25">
      <c r="A1800">
        <v>3</v>
      </c>
      <c r="B1800" t="s">
        <v>636</v>
      </c>
      <c r="D1800">
        <v>12</v>
      </c>
      <c r="E1800" t="str">
        <f>CONCATENATE(RAWC8[[#This Row],[Table Letter]],RAWC8[[#This Row],[Table '#]])</f>
        <v>HL3</v>
      </c>
      <c r="F1800">
        <f>IF(ISEVEN(ROW(RAWC8[[#This Row],[Barcodes]])),C1800,"")</f>
        <v>0</v>
      </c>
      <c r="G1800">
        <f t="shared" si="28"/>
        <v>0</v>
      </c>
      <c r="H1800" t="str">
        <f>LEFT(RAWC8[[#This Row],[Maternal Pheno Tag]],7)</f>
        <v>0</v>
      </c>
    </row>
    <row r="1801" spans="1:8" x14ac:dyDescent="0.25">
      <c r="A1801">
        <v>3</v>
      </c>
      <c r="B1801" t="s">
        <v>636</v>
      </c>
      <c r="D1801">
        <v>12</v>
      </c>
      <c r="E1801" t="str">
        <f>CONCATENATE(RAWC8[[#This Row],[Table Letter]],RAWC8[[#This Row],[Table '#]])</f>
        <v>HL3</v>
      </c>
      <c r="F1801" t="str">
        <f>IF(ISEVEN(ROW(RAWC8[[#This Row],[Barcodes]])),C1801,"")</f>
        <v/>
      </c>
      <c r="G1801" t="str">
        <f t="shared" si="28"/>
        <v/>
      </c>
      <c r="H1801" t="str">
        <f>LEFT(RAWC8[[#This Row],[Maternal Pheno Tag]],7)</f>
        <v/>
      </c>
    </row>
    <row r="1802" spans="1:8" x14ac:dyDescent="0.25">
      <c r="A1802">
        <v>3</v>
      </c>
      <c r="B1802" t="s">
        <v>636</v>
      </c>
      <c r="D1802">
        <v>13</v>
      </c>
      <c r="E1802" t="str">
        <f>CONCATENATE(RAWC8[[#This Row],[Table Letter]],RAWC8[[#This Row],[Table '#]])</f>
        <v>HL3</v>
      </c>
      <c r="F1802">
        <f>IF(ISEVEN(ROW(RAWC8[[#This Row],[Barcodes]])),C1802,"")</f>
        <v>0</v>
      </c>
      <c r="G1802">
        <f t="shared" si="28"/>
        <v>0</v>
      </c>
      <c r="H1802" t="str">
        <f>LEFT(RAWC8[[#This Row],[Maternal Pheno Tag]],7)</f>
        <v>0</v>
      </c>
    </row>
    <row r="1803" spans="1:8" x14ac:dyDescent="0.25">
      <c r="A1803">
        <v>3</v>
      </c>
      <c r="B1803" t="s">
        <v>636</v>
      </c>
      <c r="D1803">
        <v>13</v>
      </c>
      <c r="E1803" t="str">
        <f>CONCATENATE(RAWC8[[#This Row],[Table Letter]],RAWC8[[#This Row],[Table '#]])</f>
        <v>HL3</v>
      </c>
      <c r="F1803" t="str">
        <f>IF(ISEVEN(ROW(RAWC8[[#This Row],[Barcodes]])),C1803,"")</f>
        <v/>
      </c>
      <c r="G1803" t="str">
        <f t="shared" si="28"/>
        <v/>
      </c>
      <c r="H1803" t="str">
        <f>LEFT(RAWC8[[#This Row],[Maternal Pheno Tag]],7)</f>
        <v/>
      </c>
    </row>
    <row r="1804" spans="1:8" x14ac:dyDescent="0.25">
      <c r="A1804">
        <v>3</v>
      </c>
      <c r="B1804" t="s">
        <v>636</v>
      </c>
      <c r="D1804">
        <v>14</v>
      </c>
      <c r="E1804" t="str">
        <f>CONCATENATE(RAWC8[[#This Row],[Table Letter]],RAWC8[[#This Row],[Table '#]])</f>
        <v>HL3</v>
      </c>
      <c r="F1804">
        <f>IF(ISEVEN(ROW(RAWC8[[#This Row],[Barcodes]])),C1804,"")</f>
        <v>0</v>
      </c>
      <c r="G1804">
        <f t="shared" si="28"/>
        <v>0</v>
      </c>
      <c r="H1804" t="str">
        <f>LEFT(RAWC8[[#This Row],[Maternal Pheno Tag]],7)</f>
        <v>0</v>
      </c>
    </row>
    <row r="1805" spans="1:8" x14ac:dyDescent="0.25">
      <c r="A1805">
        <v>3</v>
      </c>
      <c r="B1805" t="s">
        <v>636</v>
      </c>
      <c r="D1805">
        <v>14</v>
      </c>
      <c r="E1805" t="str">
        <f>CONCATENATE(RAWC8[[#This Row],[Table Letter]],RAWC8[[#This Row],[Table '#]])</f>
        <v>HL3</v>
      </c>
      <c r="F1805" t="str">
        <f>IF(ISEVEN(ROW(RAWC8[[#This Row],[Barcodes]])),C1805,"")</f>
        <v/>
      </c>
      <c r="G1805" t="str">
        <f t="shared" si="28"/>
        <v/>
      </c>
      <c r="H1805" t="str">
        <f>LEFT(RAWC8[[#This Row],[Maternal Pheno Tag]],7)</f>
        <v/>
      </c>
    </row>
    <row r="1806" spans="1:8" x14ac:dyDescent="0.25">
      <c r="A1806">
        <v>3</v>
      </c>
      <c r="B1806" t="s">
        <v>636</v>
      </c>
      <c r="D1806">
        <v>15</v>
      </c>
      <c r="E1806" t="str">
        <f>CONCATENATE(RAWC8[[#This Row],[Table Letter]],RAWC8[[#This Row],[Table '#]])</f>
        <v>HL3</v>
      </c>
      <c r="F1806">
        <f>IF(ISEVEN(ROW(RAWC8[[#This Row],[Barcodes]])),C1806,"")</f>
        <v>0</v>
      </c>
      <c r="G1806">
        <f t="shared" si="28"/>
        <v>0</v>
      </c>
      <c r="H1806" t="str">
        <f>LEFT(RAWC8[[#This Row],[Maternal Pheno Tag]],7)</f>
        <v>0</v>
      </c>
    </row>
    <row r="1807" spans="1:8" x14ac:dyDescent="0.25">
      <c r="A1807">
        <v>3</v>
      </c>
      <c r="B1807" t="s">
        <v>636</v>
      </c>
      <c r="D1807">
        <v>15</v>
      </c>
      <c r="E1807" t="str">
        <f>CONCATENATE(RAWC8[[#This Row],[Table Letter]],RAWC8[[#This Row],[Table '#]])</f>
        <v>HL3</v>
      </c>
      <c r="F1807" t="str">
        <f>IF(ISEVEN(ROW(RAWC8[[#This Row],[Barcodes]])),C1807,"")</f>
        <v/>
      </c>
      <c r="G1807" t="str">
        <f t="shared" si="28"/>
        <v/>
      </c>
      <c r="H1807" t="str">
        <f>LEFT(RAWC8[[#This Row],[Maternal Pheno Tag]],7)</f>
        <v/>
      </c>
    </row>
    <row r="1808" spans="1:8" x14ac:dyDescent="0.25">
      <c r="A1808">
        <v>3</v>
      </c>
      <c r="B1808" t="s">
        <v>636</v>
      </c>
      <c r="D1808">
        <v>16</v>
      </c>
      <c r="E1808" t="str">
        <f>CONCATENATE(RAWC8[[#This Row],[Table Letter]],RAWC8[[#This Row],[Table '#]])</f>
        <v>HL3</v>
      </c>
      <c r="F1808">
        <f>IF(ISEVEN(ROW(RAWC8[[#This Row],[Barcodes]])),C1808,"")</f>
        <v>0</v>
      </c>
      <c r="G1808">
        <f t="shared" si="28"/>
        <v>0</v>
      </c>
      <c r="H1808" t="str">
        <f>LEFT(RAWC8[[#This Row],[Maternal Pheno Tag]],7)</f>
        <v>0</v>
      </c>
    </row>
    <row r="1809" spans="1:8" x14ac:dyDescent="0.25">
      <c r="A1809">
        <v>3</v>
      </c>
      <c r="B1809" t="s">
        <v>636</v>
      </c>
      <c r="D1809">
        <v>16</v>
      </c>
      <c r="E1809" t="str">
        <f>CONCATENATE(RAWC8[[#This Row],[Table Letter]],RAWC8[[#This Row],[Table '#]])</f>
        <v>HL3</v>
      </c>
      <c r="F1809" t="str">
        <f>IF(ISEVEN(ROW(RAWC8[[#This Row],[Barcodes]])),C1809,"")</f>
        <v/>
      </c>
      <c r="G1809" t="str">
        <f t="shared" si="28"/>
        <v/>
      </c>
      <c r="H1809" t="str">
        <f>LEFT(RAWC8[[#This Row],[Maternal Pheno Tag]],7)</f>
        <v/>
      </c>
    </row>
    <row r="1810" spans="1:8" x14ac:dyDescent="0.25">
      <c r="A1810">
        <v>3</v>
      </c>
      <c r="B1810" t="s">
        <v>636</v>
      </c>
      <c r="D1810">
        <v>17</v>
      </c>
      <c r="E1810" t="str">
        <f>CONCATENATE(RAWC8[[#This Row],[Table Letter]],RAWC8[[#This Row],[Table '#]])</f>
        <v>HL3</v>
      </c>
      <c r="F1810">
        <f>IF(ISEVEN(ROW(RAWC8[[#This Row],[Barcodes]])),C1810,"")</f>
        <v>0</v>
      </c>
      <c r="G1810">
        <f t="shared" si="28"/>
        <v>0</v>
      </c>
      <c r="H1810" t="str">
        <f>LEFT(RAWC8[[#This Row],[Maternal Pheno Tag]],7)</f>
        <v>0</v>
      </c>
    </row>
    <row r="1811" spans="1:8" x14ac:dyDescent="0.25">
      <c r="A1811">
        <v>3</v>
      </c>
      <c r="B1811" t="s">
        <v>636</v>
      </c>
      <c r="D1811">
        <v>17</v>
      </c>
      <c r="E1811" t="str">
        <f>CONCATENATE(RAWC8[[#This Row],[Table Letter]],RAWC8[[#This Row],[Table '#]])</f>
        <v>HL3</v>
      </c>
      <c r="F1811" t="str">
        <f>IF(ISEVEN(ROW(RAWC8[[#This Row],[Barcodes]])),C1811,"")</f>
        <v/>
      </c>
      <c r="G1811" t="str">
        <f t="shared" si="28"/>
        <v/>
      </c>
      <c r="H1811" t="str">
        <f>LEFT(RAWC8[[#This Row],[Maternal Pheno Tag]],7)</f>
        <v/>
      </c>
    </row>
    <row r="1812" spans="1:8" x14ac:dyDescent="0.25">
      <c r="A1812">
        <v>3</v>
      </c>
      <c r="B1812" t="s">
        <v>636</v>
      </c>
      <c r="D1812">
        <v>18</v>
      </c>
      <c r="E1812" t="str">
        <f>CONCATENATE(RAWC8[[#This Row],[Table Letter]],RAWC8[[#This Row],[Table '#]])</f>
        <v>HL3</v>
      </c>
      <c r="F1812">
        <f>IF(ISEVEN(ROW(RAWC8[[#This Row],[Barcodes]])),C1812,"")</f>
        <v>0</v>
      </c>
      <c r="G1812">
        <f t="shared" si="28"/>
        <v>0</v>
      </c>
      <c r="H1812" t="str">
        <f>LEFT(RAWC8[[#This Row],[Maternal Pheno Tag]],7)</f>
        <v>0</v>
      </c>
    </row>
    <row r="1813" spans="1:8" x14ac:dyDescent="0.25">
      <c r="A1813">
        <v>3</v>
      </c>
      <c r="B1813" t="s">
        <v>636</v>
      </c>
      <c r="D1813">
        <v>18</v>
      </c>
      <c r="E1813" t="str">
        <f>CONCATENATE(RAWC8[[#This Row],[Table Letter]],RAWC8[[#This Row],[Table '#]])</f>
        <v>HL3</v>
      </c>
      <c r="F1813" t="str">
        <f>IF(ISEVEN(ROW(RAWC8[[#This Row],[Barcodes]])),C1813,"")</f>
        <v/>
      </c>
      <c r="G1813" t="str">
        <f t="shared" si="28"/>
        <v/>
      </c>
      <c r="H1813" t="str">
        <f>LEFT(RAWC8[[#This Row],[Maternal Pheno Tag]],7)</f>
        <v/>
      </c>
    </row>
    <row r="1814" spans="1:8" x14ac:dyDescent="0.25">
      <c r="A1814">
        <v>3</v>
      </c>
      <c r="B1814" t="s">
        <v>636</v>
      </c>
      <c r="D1814">
        <v>19</v>
      </c>
      <c r="E1814" t="str">
        <f>CONCATENATE(RAWC8[[#This Row],[Table Letter]],RAWC8[[#This Row],[Table '#]])</f>
        <v>HL3</v>
      </c>
      <c r="F1814">
        <f>IF(ISEVEN(ROW(RAWC8[[#This Row],[Barcodes]])),C1814,"")</f>
        <v>0</v>
      </c>
      <c r="G1814">
        <f t="shared" si="28"/>
        <v>0</v>
      </c>
      <c r="H1814" t="str">
        <f>LEFT(RAWC8[[#This Row],[Maternal Pheno Tag]],7)</f>
        <v>0</v>
      </c>
    </row>
    <row r="1815" spans="1:8" x14ac:dyDescent="0.25">
      <c r="A1815">
        <v>3</v>
      </c>
      <c r="B1815" t="s">
        <v>636</v>
      </c>
      <c r="D1815">
        <v>19</v>
      </c>
      <c r="E1815" t="str">
        <f>CONCATENATE(RAWC8[[#This Row],[Table Letter]],RAWC8[[#This Row],[Table '#]])</f>
        <v>HL3</v>
      </c>
      <c r="F1815" t="str">
        <f>IF(ISEVEN(ROW(RAWC8[[#This Row],[Barcodes]])),C1815,"")</f>
        <v/>
      </c>
      <c r="G1815" t="str">
        <f t="shared" si="28"/>
        <v/>
      </c>
      <c r="H1815" t="str">
        <f>LEFT(RAWC8[[#This Row],[Maternal Pheno Tag]],7)</f>
        <v/>
      </c>
    </row>
    <row r="1816" spans="1:8" x14ac:dyDescent="0.25">
      <c r="A1816">
        <v>3</v>
      </c>
      <c r="B1816" t="s">
        <v>636</v>
      </c>
      <c r="D1816">
        <v>20</v>
      </c>
      <c r="E1816" t="str">
        <f>CONCATENATE(RAWC8[[#This Row],[Table Letter]],RAWC8[[#This Row],[Table '#]])</f>
        <v>HL3</v>
      </c>
      <c r="F1816">
        <f>IF(ISEVEN(ROW(RAWC8[[#This Row],[Barcodes]])),C1816,"")</f>
        <v>0</v>
      </c>
      <c r="G1816">
        <f t="shared" si="28"/>
        <v>0</v>
      </c>
      <c r="H1816" t="str">
        <f>LEFT(RAWC8[[#This Row],[Maternal Pheno Tag]],7)</f>
        <v>0</v>
      </c>
    </row>
    <row r="1817" spans="1:8" x14ac:dyDescent="0.25">
      <c r="A1817">
        <v>3</v>
      </c>
      <c r="B1817" t="s">
        <v>636</v>
      </c>
      <c r="D1817">
        <v>20</v>
      </c>
      <c r="E1817" t="str">
        <f>CONCATENATE(RAWC8[[#This Row],[Table Letter]],RAWC8[[#This Row],[Table '#]])</f>
        <v>HL3</v>
      </c>
      <c r="F1817" t="str">
        <f>IF(ISEVEN(ROW(RAWC8[[#This Row],[Barcodes]])),C1817,"")</f>
        <v/>
      </c>
      <c r="G1817" t="str">
        <f t="shared" si="28"/>
        <v/>
      </c>
      <c r="H1817" t="str">
        <f>LEFT(RAWC8[[#This Row],[Maternal Pheno Tag]],7)</f>
        <v/>
      </c>
    </row>
    <row r="1818" spans="1:8" x14ac:dyDescent="0.25">
      <c r="A1818">
        <v>3</v>
      </c>
      <c r="B1818" t="s">
        <v>636</v>
      </c>
      <c r="D1818">
        <v>21</v>
      </c>
      <c r="E1818" t="str">
        <f>CONCATENATE(RAWC8[[#This Row],[Table Letter]],RAWC8[[#This Row],[Table '#]])</f>
        <v>HL3</v>
      </c>
      <c r="F1818">
        <f>IF(ISEVEN(ROW(RAWC8[[#This Row],[Barcodes]])),C1818,"")</f>
        <v>0</v>
      </c>
      <c r="G1818">
        <f t="shared" si="28"/>
        <v>0</v>
      </c>
      <c r="H1818" t="str">
        <f>LEFT(RAWC8[[#This Row],[Maternal Pheno Tag]],7)</f>
        <v>0</v>
      </c>
    </row>
    <row r="1819" spans="1:8" x14ac:dyDescent="0.25">
      <c r="A1819">
        <v>3</v>
      </c>
      <c r="B1819" t="s">
        <v>636</v>
      </c>
      <c r="D1819">
        <v>21</v>
      </c>
      <c r="E1819" t="str">
        <f>CONCATENATE(RAWC8[[#This Row],[Table Letter]],RAWC8[[#This Row],[Table '#]])</f>
        <v>HL3</v>
      </c>
      <c r="F1819" t="str">
        <f>IF(ISEVEN(ROW(RAWC8[[#This Row],[Barcodes]])),C1819,"")</f>
        <v/>
      </c>
      <c r="G1819" t="str">
        <f t="shared" si="28"/>
        <v/>
      </c>
      <c r="H1819" t="str">
        <f>LEFT(RAWC8[[#This Row],[Maternal Pheno Tag]],7)</f>
        <v/>
      </c>
    </row>
    <row r="1820" spans="1:8" x14ac:dyDescent="0.25">
      <c r="A1820">
        <v>3</v>
      </c>
      <c r="B1820" t="s">
        <v>636</v>
      </c>
      <c r="D1820">
        <v>22</v>
      </c>
      <c r="E1820" t="str">
        <f>CONCATENATE(RAWC8[[#This Row],[Table Letter]],RAWC8[[#This Row],[Table '#]])</f>
        <v>HL3</v>
      </c>
      <c r="F1820">
        <f>IF(ISEVEN(ROW(RAWC8[[#This Row],[Barcodes]])),C1820,"")</f>
        <v>0</v>
      </c>
      <c r="G1820">
        <f t="shared" si="28"/>
        <v>0</v>
      </c>
      <c r="H1820" t="str">
        <f>LEFT(RAWC8[[#This Row],[Maternal Pheno Tag]],7)</f>
        <v>0</v>
      </c>
    </row>
    <row r="1821" spans="1:8" x14ac:dyDescent="0.25">
      <c r="A1821">
        <v>3</v>
      </c>
      <c r="B1821" t="s">
        <v>636</v>
      </c>
      <c r="D1821">
        <v>22</v>
      </c>
      <c r="E1821" t="str">
        <f>CONCATENATE(RAWC8[[#This Row],[Table Letter]],RAWC8[[#This Row],[Table '#]])</f>
        <v>HL3</v>
      </c>
      <c r="F1821" t="str">
        <f>IF(ISEVEN(ROW(RAWC8[[#This Row],[Barcodes]])),C1821,"")</f>
        <v/>
      </c>
      <c r="G1821" t="str">
        <f t="shared" si="28"/>
        <v/>
      </c>
      <c r="H1821" t="str">
        <f>LEFT(RAWC8[[#This Row],[Maternal Pheno Tag]],7)</f>
        <v/>
      </c>
    </row>
    <row r="1822" spans="1:8" x14ac:dyDescent="0.25">
      <c r="A1822">
        <v>3</v>
      </c>
      <c r="B1822" t="s">
        <v>636</v>
      </c>
      <c r="D1822">
        <v>23</v>
      </c>
      <c r="E1822" t="str">
        <f>CONCATENATE(RAWC8[[#This Row],[Table Letter]],RAWC8[[#This Row],[Table '#]])</f>
        <v>HL3</v>
      </c>
      <c r="F1822">
        <f>IF(ISEVEN(ROW(RAWC8[[#This Row],[Barcodes]])),C1822,"")</f>
        <v>0</v>
      </c>
      <c r="G1822">
        <f t="shared" si="28"/>
        <v>0</v>
      </c>
      <c r="H1822" t="str">
        <f>LEFT(RAWC8[[#This Row],[Maternal Pheno Tag]],7)</f>
        <v>0</v>
      </c>
    </row>
    <row r="1823" spans="1:8" x14ac:dyDescent="0.25">
      <c r="A1823">
        <v>3</v>
      </c>
      <c r="B1823" t="s">
        <v>636</v>
      </c>
      <c r="D1823">
        <v>23</v>
      </c>
      <c r="E1823" t="str">
        <f>CONCATENATE(RAWC8[[#This Row],[Table Letter]],RAWC8[[#This Row],[Table '#]])</f>
        <v>HL3</v>
      </c>
      <c r="F1823" t="str">
        <f>IF(ISEVEN(ROW(RAWC8[[#This Row],[Barcodes]])),C1823,"")</f>
        <v/>
      </c>
      <c r="G1823" t="str">
        <f t="shared" si="28"/>
        <v/>
      </c>
      <c r="H1823" t="str">
        <f>LEFT(RAWC8[[#This Row],[Maternal Pheno Tag]],7)</f>
        <v/>
      </c>
    </row>
    <row r="1824" spans="1:8" x14ac:dyDescent="0.25">
      <c r="A1824">
        <v>3</v>
      </c>
      <c r="B1824" t="s">
        <v>636</v>
      </c>
      <c r="D1824">
        <v>24</v>
      </c>
      <c r="E1824" t="str">
        <f>CONCATENATE(RAWC8[[#This Row],[Table Letter]],RAWC8[[#This Row],[Table '#]])</f>
        <v>HL3</v>
      </c>
      <c r="F1824">
        <f>IF(ISEVEN(ROW(RAWC8[[#This Row],[Barcodes]])),C1824,"")</f>
        <v>0</v>
      </c>
      <c r="G1824">
        <f t="shared" si="28"/>
        <v>0</v>
      </c>
      <c r="H1824" t="str">
        <f>LEFT(RAWC8[[#This Row],[Maternal Pheno Tag]],7)</f>
        <v>0</v>
      </c>
    </row>
    <row r="1825" spans="1:8" x14ac:dyDescent="0.25">
      <c r="A1825">
        <v>3</v>
      </c>
      <c r="B1825" t="s">
        <v>636</v>
      </c>
      <c r="D1825">
        <v>24</v>
      </c>
      <c r="E1825" t="str">
        <f>CONCATENATE(RAWC8[[#This Row],[Table Letter]],RAWC8[[#This Row],[Table '#]])</f>
        <v>HL3</v>
      </c>
      <c r="F1825" t="str">
        <f>IF(ISEVEN(ROW(RAWC8[[#This Row],[Barcodes]])),C1825,"")</f>
        <v/>
      </c>
      <c r="G1825" t="str">
        <f t="shared" si="28"/>
        <v/>
      </c>
      <c r="H1825" t="str">
        <f>LEFT(RAWC8[[#This Row],[Maternal Pheno Tag]],7)</f>
        <v/>
      </c>
    </row>
    <row r="1826" spans="1:8" x14ac:dyDescent="0.25">
      <c r="A1826">
        <v>4</v>
      </c>
      <c r="B1826" t="s">
        <v>636</v>
      </c>
      <c r="D1826">
        <v>1</v>
      </c>
      <c r="E1826" t="str">
        <f>CONCATENATE(RAWC8[[#This Row],[Table Letter]],RAWC8[[#This Row],[Table '#]])</f>
        <v>HL4</v>
      </c>
      <c r="F1826">
        <f>IF(ISEVEN(ROW(RAWC8[[#This Row],[Barcodes]])),C1826,"")</f>
        <v>0</v>
      </c>
      <c r="G1826">
        <f t="shared" si="28"/>
        <v>0</v>
      </c>
      <c r="H1826" t="str">
        <f>LEFT(RAWC8[[#This Row],[Maternal Pheno Tag]],7)</f>
        <v>0</v>
      </c>
    </row>
    <row r="1827" spans="1:8" x14ac:dyDescent="0.25">
      <c r="A1827">
        <v>4</v>
      </c>
      <c r="B1827" t="s">
        <v>636</v>
      </c>
      <c r="D1827">
        <v>1</v>
      </c>
      <c r="E1827" t="str">
        <f>CONCATENATE(RAWC8[[#This Row],[Table Letter]],RAWC8[[#This Row],[Table '#]])</f>
        <v>HL4</v>
      </c>
      <c r="F1827" t="str">
        <f>IF(ISEVEN(ROW(RAWC8[[#This Row],[Barcodes]])),C1827,"")</f>
        <v/>
      </c>
      <c r="G1827" t="str">
        <f t="shared" si="28"/>
        <v/>
      </c>
      <c r="H1827" t="str">
        <f>LEFT(RAWC8[[#This Row],[Maternal Pheno Tag]],7)</f>
        <v/>
      </c>
    </row>
    <row r="1828" spans="1:8" x14ac:dyDescent="0.25">
      <c r="A1828">
        <v>4</v>
      </c>
      <c r="B1828" t="s">
        <v>636</v>
      </c>
      <c r="D1828">
        <v>2</v>
      </c>
      <c r="E1828" t="str">
        <f>CONCATENATE(RAWC8[[#This Row],[Table Letter]],RAWC8[[#This Row],[Table '#]])</f>
        <v>HL4</v>
      </c>
      <c r="F1828">
        <f>IF(ISEVEN(ROW(RAWC8[[#This Row],[Barcodes]])),C1828,"")</f>
        <v>0</v>
      </c>
      <c r="G1828">
        <f t="shared" si="28"/>
        <v>0</v>
      </c>
      <c r="H1828" t="str">
        <f>LEFT(RAWC8[[#This Row],[Maternal Pheno Tag]],7)</f>
        <v>0</v>
      </c>
    </row>
    <row r="1829" spans="1:8" x14ac:dyDescent="0.25">
      <c r="A1829">
        <v>4</v>
      </c>
      <c r="B1829" t="s">
        <v>636</v>
      </c>
      <c r="D1829">
        <v>2</v>
      </c>
      <c r="E1829" t="str">
        <f>CONCATENATE(RAWC8[[#This Row],[Table Letter]],RAWC8[[#This Row],[Table '#]])</f>
        <v>HL4</v>
      </c>
      <c r="F1829" t="str">
        <f>IF(ISEVEN(ROW(RAWC8[[#This Row],[Barcodes]])),C1829,"")</f>
        <v/>
      </c>
      <c r="G1829" t="str">
        <f t="shared" si="28"/>
        <v/>
      </c>
      <c r="H1829" t="str">
        <f>LEFT(RAWC8[[#This Row],[Maternal Pheno Tag]],7)</f>
        <v/>
      </c>
    </row>
    <row r="1830" spans="1:8" x14ac:dyDescent="0.25">
      <c r="A1830">
        <v>4</v>
      </c>
      <c r="B1830" t="s">
        <v>636</v>
      </c>
      <c r="D1830">
        <v>3</v>
      </c>
      <c r="E1830" t="str">
        <f>CONCATENATE(RAWC8[[#This Row],[Table Letter]],RAWC8[[#This Row],[Table '#]])</f>
        <v>HL4</v>
      </c>
      <c r="F1830">
        <f>IF(ISEVEN(ROW(RAWC8[[#This Row],[Barcodes]])),C1830,"")</f>
        <v>0</v>
      </c>
      <c r="G1830">
        <f t="shared" si="28"/>
        <v>0</v>
      </c>
      <c r="H1830" t="str">
        <f>LEFT(RAWC8[[#This Row],[Maternal Pheno Tag]],7)</f>
        <v>0</v>
      </c>
    </row>
    <row r="1831" spans="1:8" x14ac:dyDescent="0.25">
      <c r="A1831">
        <v>4</v>
      </c>
      <c r="B1831" t="s">
        <v>636</v>
      </c>
      <c r="D1831">
        <v>3</v>
      </c>
      <c r="E1831" t="str">
        <f>CONCATENATE(RAWC8[[#This Row],[Table Letter]],RAWC8[[#This Row],[Table '#]])</f>
        <v>HL4</v>
      </c>
      <c r="F1831" t="str">
        <f>IF(ISEVEN(ROW(RAWC8[[#This Row],[Barcodes]])),C1831,"")</f>
        <v/>
      </c>
      <c r="G1831" t="str">
        <f t="shared" si="28"/>
        <v/>
      </c>
      <c r="H1831" t="str">
        <f>LEFT(RAWC8[[#This Row],[Maternal Pheno Tag]],7)</f>
        <v/>
      </c>
    </row>
    <row r="1832" spans="1:8" x14ac:dyDescent="0.25">
      <c r="A1832">
        <v>4</v>
      </c>
      <c r="B1832" t="s">
        <v>636</v>
      </c>
      <c r="D1832">
        <v>4</v>
      </c>
      <c r="E1832" t="str">
        <f>CONCATENATE(RAWC8[[#This Row],[Table Letter]],RAWC8[[#This Row],[Table '#]])</f>
        <v>HL4</v>
      </c>
      <c r="F1832">
        <f>IF(ISEVEN(ROW(RAWC8[[#This Row],[Barcodes]])),C1832,"")</f>
        <v>0</v>
      </c>
      <c r="G1832">
        <f t="shared" si="28"/>
        <v>0</v>
      </c>
      <c r="H1832" t="str">
        <f>LEFT(RAWC8[[#This Row],[Maternal Pheno Tag]],7)</f>
        <v>0</v>
      </c>
    </row>
    <row r="1833" spans="1:8" x14ac:dyDescent="0.25">
      <c r="A1833">
        <v>4</v>
      </c>
      <c r="B1833" t="s">
        <v>636</v>
      </c>
      <c r="D1833">
        <v>4</v>
      </c>
      <c r="E1833" t="str">
        <f>CONCATENATE(RAWC8[[#This Row],[Table Letter]],RAWC8[[#This Row],[Table '#]])</f>
        <v>HL4</v>
      </c>
      <c r="F1833" t="str">
        <f>IF(ISEVEN(ROW(RAWC8[[#This Row],[Barcodes]])),C1833,"")</f>
        <v/>
      </c>
      <c r="G1833" t="str">
        <f t="shared" si="28"/>
        <v/>
      </c>
      <c r="H1833" t="str">
        <f>LEFT(RAWC8[[#This Row],[Maternal Pheno Tag]],7)</f>
        <v/>
      </c>
    </row>
    <row r="1834" spans="1:8" x14ac:dyDescent="0.25">
      <c r="A1834">
        <v>4</v>
      </c>
      <c r="B1834" t="s">
        <v>636</v>
      </c>
      <c r="D1834">
        <v>5</v>
      </c>
      <c r="E1834" t="str">
        <f>CONCATENATE(RAWC8[[#This Row],[Table Letter]],RAWC8[[#This Row],[Table '#]])</f>
        <v>HL4</v>
      </c>
      <c r="F1834">
        <f>IF(ISEVEN(ROW(RAWC8[[#This Row],[Barcodes]])),C1834,"")</f>
        <v>0</v>
      </c>
      <c r="G1834">
        <f t="shared" si="28"/>
        <v>0</v>
      </c>
      <c r="H1834" t="str">
        <f>LEFT(RAWC8[[#This Row],[Maternal Pheno Tag]],7)</f>
        <v>0</v>
      </c>
    </row>
    <row r="1835" spans="1:8" x14ac:dyDescent="0.25">
      <c r="A1835">
        <v>4</v>
      </c>
      <c r="B1835" t="s">
        <v>636</v>
      </c>
      <c r="D1835">
        <v>5</v>
      </c>
      <c r="E1835" t="str">
        <f>CONCATENATE(RAWC8[[#This Row],[Table Letter]],RAWC8[[#This Row],[Table '#]])</f>
        <v>HL4</v>
      </c>
      <c r="F1835" t="str">
        <f>IF(ISEVEN(ROW(RAWC8[[#This Row],[Barcodes]])),C1835,"")</f>
        <v/>
      </c>
      <c r="G1835" t="str">
        <f t="shared" si="28"/>
        <v/>
      </c>
      <c r="H1835" t="str">
        <f>LEFT(RAWC8[[#This Row],[Maternal Pheno Tag]],7)</f>
        <v/>
      </c>
    </row>
    <row r="1836" spans="1:8" x14ac:dyDescent="0.25">
      <c r="A1836">
        <v>4</v>
      </c>
      <c r="B1836" t="s">
        <v>636</v>
      </c>
      <c r="D1836">
        <v>6</v>
      </c>
      <c r="E1836" t="str">
        <f>CONCATENATE(RAWC8[[#This Row],[Table Letter]],RAWC8[[#This Row],[Table '#]])</f>
        <v>HL4</v>
      </c>
      <c r="F1836">
        <f>IF(ISEVEN(ROW(RAWC8[[#This Row],[Barcodes]])),C1836,"")</f>
        <v>0</v>
      </c>
      <c r="G1836">
        <f t="shared" si="28"/>
        <v>0</v>
      </c>
      <c r="H1836" t="str">
        <f>LEFT(RAWC8[[#This Row],[Maternal Pheno Tag]],7)</f>
        <v>0</v>
      </c>
    </row>
    <row r="1837" spans="1:8" x14ac:dyDescent="0.25">
      <c r="A1837">
        <v>4</v>
      </c>
      <c r="B1837" t="s">
        <v>636</v>
      </c>
      <c r="D1837">
        <v>6</v>
      </c>
      <c r="E1837" t="str">
        <f>CONCATENATE(RAWC8[[#This Row],[Table Letter]],RAWC8[[#This Row],[Table '#]])</f>
        <v>HL4</v>
      </c>
      <c r="F1837" t="str">
        <f>IF(ISEVEN(ROW(RAWC8[[#This Row],[Barcodes]])),C1837,"")</f>
        <v/>
      </c>
      <c r="G1837" t="str">
        <f t="shared" si="28"/>
        <v/>
      </c>
      <c r="H1837" t="str">
        <f>LEFT(RAWC8[[#This Row],[Maternal Pheno Tag]],7)</f>
        <v/>
      </c>
    </row>
    <row r="1838" spans="1:8" x14ac:dyDescent="0.25">
      <c r="A1838">
        <v>4</v>
      </c>
      <c r="B1838" t="s">
        <v>636</v>
      </c>
      <c r="D1838">
        <v>7</v>
      </c>
      <c r="E1838" t="str">
        <f>CONCATENATE(RAWC8[[#This Row],[Table Letter]],RAWC8[[#This Row],[Table '#]])</f>
        <v>HL4</v>
      </c>
      <c r="F1838">
        <f>IF(ISEVEN(ROW(RAWC8[[#This Row],[Barcodes]])),C1838,"")</f>
        <v>0</v>
      </c>
      <c r="G1838">
        <f t="shared" si="28"/>
        <v>0</v>
      </c>
      <c r="H1838" t="str">
        <f>LEFT(RAWC8[[#This Row],[Maternal Pheno Tag]],7)</f>
        <v>0</v>
      </c>
    </row>
    <row r="1839" spans="1:8" x14ac:dyDescent="0.25">
      <c r="A1839">
        <v>4</v>
      </c>
      <c r="B1839" t="s">
        <v>636</v>
      </c>
      <c r="D1839">
        <v>7</v>
      </c>
      <c r="E1839" t="str">
        <f>CONCATENATE(RAWC8[[#This Row],[Table Letter]],RAWC8[[#This Row],[Table '#]])</f>
        <v>HL4</v>
      </c>
      <c r="F1839" t="str">
        <f>IF(ISEVEN(ROW(RAWC8[[#This Row],[Barcodes]])),C1839,"")</f>
        <v/>
      </c>
      <c r="G1839" t="str">
        <f t="shared" si="28"/>
        <v/>
      </c>
      <c r="H1839" t="str">
        <f>LEFT(RAWC8[[#This Row],[Maternal Pheno Tag]],7)</f>
        <v/>
      </c>
    </row>
    <row r="1840" spans="1:8" x14ac:dyDescent="0.25">
      <c r="A1840">
        <v>4</v>
      </c>
      <c r="B1840" t="s">
        <v>636</v>
      </c>
      <c r="D1840">
        <v>8</v>
      </c>
      <c r="E1840" t="str">
        <f>CONCATENATE(RAWC8[[#This Row],[Table Letter]],RAWC8[[#This Row],[Table '#]])</f>
        <v>HL4</v>
      </c>
      <c r="F1840">
        <f>IF(ISEVEN(ROW(RAWC8[[#This Row],[Barcodes]])),C1840,"")</f>
        <v>0</v>
      </c>
      <c r="G1840">
        <f t="shared" si="28"/>
        <v>0</v>
      </c>
      <c r="H1840" t="str">
        <f>LEFT(RAWC8[[#This Row],[Maternal Pheno Tag]],7)</f>
        <v>0</v>
      </c>
    </row>
    <row r="1841" spans="1:8" x14ac:dyDescent="0.25">
      <c r="A1841">
        <v>4</v>
      </c>
      <c r="B1841" t="s">
        <v>636</v>
      </c>
      <c r="D1841">
        <v>8</v>
      </c>
      <c r="E1841" t="str">
        <f>CONCATENATE(RAWC8[[#This Row],[Table Letter]],RAWC8[[#This Row],[Table '#]])</f>
        <v>HL4</v>
      </c>
      <c r="F1841" t="str">
        <f>IF(ISEVEN(ROW(RAWC8[[#This Row],[Barcodes]])),C1841,"")</f>
        <v/>
      </c>
      <c r="G1841" t="str">
        <f t="shared" si="28"/>
        <v/>
      </c>
      <c r="H1841" t="str">
        <f>LEFT(RAWC8[[#This Row],[Maternal Pheno Tag]],7)</f>
        <v/>
      </c>
    </row>
    <row r="1842" spans="1:8" x14ac:dyDescent="0.25">
      <c r="A1842">
        <v>4</v>
      </c>
      <c r="B1842" t="s">
        <v>636</v>
      </c>
      <c r="D1842">
        <v>9</v>
      </c>
      <c r="E1842" t="str">
        <f>CONCATENATE(RAWC8[[#This Row],[Table Letter]],RAWC8[[#This Row],[Table '#]])</f>
        <v>HL4</v>
      </c>
      <c r="F1842">
        <f>IF(ISEVEN(ROW(RAWC8[[#This Row],[Barcodes]])),C1842,"")</f>
        <v>0</v>
      </c>
      <c r="G1842">
        <f t="shared" si="28"/>
        <v>0</v>
      </c>
      <c r="H1842" t="str">
        <f>LEFT(RAWC8[[#This Row],[Maternal Pheno Tag]],7)</f>
        <v>0</v>
      </c>
    </row>
    <row r="1843" spans="1:8" x14ac:dyDescent="0.25">
      <c r="A1843">
        <v>4</v>
      </c>
      <c r="B1843" t="s">
        <v>636</v>
      </c>
      <c r="D1843">
        <v>9</v>
      </c>
      <c r="E1843" t="str">
        <f>CONCATENATE(RAWC8[[#This Row],[Table Letter]],RAWC8[[#This Row],[Table '#]])</f>
        <v>HL4</v>
      </c>
      <c r="F1843" t="str">
        <f>IF(ISEVEN(ROW(RAWC8[[#This Row],[Barcodes]])),C1843,"")</f>
        <v/>
      </c>
      <c r="G1843" t="str">
        <f t="shared" si="28"/>
        <v/>
      </c>
      <c r="H1843" t="str">
        <f>LEFT(RAWC8[[#This Row],[Maternal Pheno Tag]],7)</f>
        <v/>
      </c>
    </row>
    <row r="1844" spans="1:8" x14ac:dyDescent="0.25">
      <c r="A1844">
        <v>4</v>
      </c>
      <c r="B1844" t="s">
        <v>636</v>
      </c>
      <c r="D1844">
        <v>10</v>
      </c>
      <c r="E1844" t="str">
        <f>CONCATENATE(RAWC8[[#This Row],[Table Letter]],RAWC8[[#This Row],[Table '#]])</f>
        <v>HL4</v>
      </c>
      <c r="F1844">
        <f>IF(ISEVEN(ROW(RAWC8[[#This Row],[Barcodes]])),C1844,"")</f>
        <v>0</v>
      </c>
      <c r="G1844">
        <f t="shared" si="28"/>
        <v>0</v>
      </c>
      <c r="H1844" t="str">
        <f>LEFT(RAWC8[[#This Row],[Maternal Pheno Tag]],7)</f>
        <v>0</v>
      </c>
    </row>
    <row r="1845" spans="1:8" x14ac:dyDescent="0.25">
      <c r="A1845">
        <v>4</v>
      </c>
      <c r="B1845" t="s">
        <v>636</v>
      </c>
      <c r="D1845">
        <v>10</v>
      </c>
      <c r="E1845" t="str">
        <f>CONCATENATE(RAWC8[[#This Row],[Table Letter]],RAWC8[[#This Row],[Table '#]])</f>
        <v>HL4</v>
      </c>
      <c r="F1845" t="str">
        <f>IF(ISEVEN(ROW(RAWC8[[#This Row],[Barcodes]])),C1845,"")</f>
        <v/>
      </c>
      <c r="G1845" t="str">
        <f t="shared" si="28"/>
        <v/>
      </c>
      <c r="H1845" t="str">
        <f>LEFT(RAWC8[[#This Row],[Maternal Pheno Tag]],7)</f>
        <v/>
      </c>
    </row>
    <row r="1846" spans="1:8" x14ac:dyDescent="0.25">
      <c r="A1846">
        <v>4</v>
      </c>
      <c r="B1846" t="s">
        <v>636</v>
      </c>
      <c r="D1846">
        <v>11</v>
      </c>
      <c r="E1846" t="str">
        <f>CONCATENATE(RAWC8[[#This Row],[Table Letter]],RAWC8[[#This Row],[Table '#]])</f>
        <v>HL4</v>
      </c>
      <c r="F1846">
        <f>IF(ISEVEN(ROW(RAWC8[[#This Row],[Barcodes]])),C1846,"")</f>
        <v>0</v>
      </c>
      <c r="G1846">
        <f t="shared" si="28"/>
        <v>0</v>
      </c>
      <c r="H1846" t="str">
        <f>LEFT(RAWC8[[#This Row],[Maternal Pheno Tag]],7)</f>
        <v>0</v>
      </c>
    </row>
    <row r="1847" spans="1:8" x14ac:dyDescent="0.25">
      <c r="A1847">
        <v>4</v>
      </c>
      <c r="B1847" t="s">
        <v>636</v>
      </c>
      <c r="D1847">
        <v>11</v>
      </c>
      <c r="E1847" t="str">
        <f>CONCATENATE(RAWC8[[#This Row],[Table Letter]],RAWC8[[#This Row],[Table '#]])</f>
        <v>HL4</v>
      </c>
      <c r="F1847" t="str">
        <f>IF(ISEVEN(ROW(RAWC8[[#This Row],[Barcodes]])),C1847,"")</f>
        <v/>
      </c>
      <c r="G1847" t="str">
        <f t="shared" si="28"/>
        <v/>
      </c>
      <c r="H1847" t="str">
        <f>LEFT(RAWC8[[#This Row],[Maternal Pheno Tag]],7)</f>
        <v/>
      </c>
    </row>
    <row r="1848" spans="1:8" x14ac:dyDescent="0.25">
      <c r="A1848">
        <v>4</v>
      </c>
      <c r="B1848" t="s">
        <v>636</v>
      </c>
      <c r="D1848">
        <v>12</v>
      </c>
      <c r="E1848" t="str">
        <f>CONCATENATE(RAWC8[[#This Row],[Table Letter]],RAWC8[[#This Row],[Table '#]])</f>
        <v>HL4</v>
      </c>
      <c r="F1848">
        <f>IF(ISEVEN(ROW(RAWC8[[#This Row],[Barcodes]])),C1848,"")</f>
        <v>0</v>
      </c>
      <c r="G1848">
        <f t="shared" si="28"/>
        <v>0</v>
      </c>
      <c r="H1848" t="str">
        <f>LEFT(RAWC8[[#This Row],[Maternal Pheno Tag]],7)</f>
        <v>0</v>
      </c>
    </row>
    <row r="1849" spans="1:8" x14ac:dyDescent="0.25">
      <c r="A1849">
        <v>4</v>
      </c>
      <c r="B1849" t="s">
        <v>636</v>
      </c>
      <c r="D1849">
        <v>12</v>
      </c>
      <c r="E1849" t="str">
        <f>CONCATENATE(RAWC8[[#This Row],[Table Letter]],RAWC8[[#This Row],[Table '#]])</f>
        <v>HL4</v>
      </c>
      <c r="F1849" t="str">
        <f>IF(ISEVEN(ROW(RAWC8[[#This Row],[Barcodes]])),C1849,"")</f>
        <v/>
      </c>
      <c r="G1849" t="str">
        <f t="shared" si="28"/>
        <v/>
      </c>
      <c r="H1849" t="str">
        <f>LEFT(RAWC8[[#This Row],[Maternal Pheno Tag]],7)</f>
        <v/>
      </c>
    </row>
    <row r="1850" spans="1:8" x14ac:dyDescent="0.25">
      <c r="A1850">
        <v>4</v>
      </c>
      <c r="B1850" t="s">
        <v>636</v>
      </c>
      <c r="D1850">
        <v>13</v>
      </c>
      <c r="E1850" t="str">
        <f>CONCATENATE(RAWC8[[#This Row],[Table Letter]],RAWC8[[#This Row],[Table '#]])</f>
        <v>HL4</v>
      </c>
      <c r="F1850">
        <f>IF(ISEVEN(ROW(RAWC8[[#This Row],[Barcodes]])),C1850,"")</f>
        <v>0</v>
      </c>
      <c r="G1850">
        <f t="shared" si="28"/>
        <v>0</v>
      </c>
      <c r="H1850" t="str">
        <f>LEFT(RAWC8[[#This Row],[Maternal Pheno Tag]],7)</f>
        <v>0</v>
      </c>
    </row>
    <row r="1851" spans="1:8" x14ac:dyDescent="0.25">
      <c r="A1851">
        <v>4</v>
      </c>
      <c r="B1851" t="s">
        <v>636</v>
      </c>
      <c r="D1851">
        <v>13</v>
      </c>
      <c r="E1851" t="str">
        <f>CONCATENATE(RAWC8[[#This Row],[Table Letter]],RAWC8[[#This Row],[Table '#]])</f>
        <v>HL4</v>
      </c>
      <c r="F1851" t="str">
        <f>IF(ISEVEN(ROW(RAWC8[[#This Row],[Barcodes]])),C1851,"")</f>
        <v/>
      </c>
      <c r="G1851" t="str">
        <f t="shared" si="28"/>
        <v/>
      </c>
      <c r="H1851" t="str">
        <f>LEFT(RAWC8[[#This Row],[Maternal Pheno Tag]],7)</f>
        <v/>
      </c>
    </row>
    <row r="1852" spans="1:8" x14ac:dyDescent="0.25">
      <c r="A1852">
        <v>4</v>
      </c>
      <c r="B1852" t="s">
        <v>636</v>
      </c>
      <c r="D1852">
        <v>14</v>
      </c>
      <c r="E1852" t="str">
        <f>CONCATENATE(RAWC8[[#This Row],[Table Letter]],RAWC8[[#This Row],[Table '#]])</f>
        <v>HL4</v>
      </c>
      <c r="F1852">
        <f>IF(ISEVEN(ROW(RAWC8[[#This Row],[Barcodes]])),C1852,"")</f>
        <v>0</v>
      </c>
      <c r="G1852">
        <f t="shared" si="28"/>
        <v>0</v>
      </c>
      <c r="H1852" t="str">
        <f>LEFT(RAWC8[[#This Row],[Maternal Pheno Tag]],7)</f>
        <v>0</v>
      </c>
    </row>
    <row r="1853" spans="1:8" x14ac:dyDescent="0.25">
      <c r="A1853">
        <v>4</v>
      </c>
      <c r="B1853" t="s">
        <v>636</v>
      </c>
      <c r="D1853">
        <v>14</v>
      </c>
      <c r="E1853" t="str">
        <f>CONCATENATE(RAWC8[[#This Row],[Table Letter]],RAWC8[[#This Row],[Table '#]])</f>
        <v>HL4</v>
      </c>
      <c r="F1853" t="str">
        <f>IF(ISEVEN(ROW(RAWC8[[#This Row],[Barcodes]])),C1853,"")</f>
        <v/>
      </c>
      <c r="G1853" t="str">
        <f t="shared" si="28"/>
        <v/>
      </c>
      <c r="H1853" t="str">
        <f>LEFT(RAWC8[[#This Row],[Maternal Pheno Tag]],7)</f>
        <v/>
      </c>
    </row>
    <row r="1854" spans="1:8" x14ac:dyDescent="0.25">
      <c r="A1854">
        <v>4</v>
      </c>
      <c r="B1854" t="s">
        <v>636</v>
      </c>
      <c r="D1854">
        <v>15</v>
      </c>
      <c r="E1854" t="str">
        <f>CONCATENATE(RAWC8[[#This Row],[Table Letter]],RAWC8[[#This Row],[Table '#]])</f>
        <v>HL4</v>
      </c>
      <c r="F1854">
        <f>IF(ISEVEN(ROW(RAWC8[[#This Row],[Barcodes]])),C1854,"")</f>
        <v>0</v>
      </c>
      <c r="G1854">
        <f t="shared" si="28"/>
        <v>0</v>
      </c>
      <c r="H1854" t="str">
        <f>LEFT(RAWC8[[#This Row],[Maternal Pheno Tag]],7)</f>
        <v>0</v>
      </c>
    </row>
    <row r="1855" spans="1:8" x14ac:dyDescent="0.25">
      <c r="A1855">
        <v>4</v>
      </c>
      <c r="B1855" t="s">
        <v>636</v>
      </c>
      <c r="D1855">
        <v>15</v>
      </c>
      <c r="E1855" t="str">
        <f>CONCATENATE(RAWC8[[#This Row],[Table Letter]],RAWC8[[#This Row],[Table '#]])</f>
        <v>HL4</v>
      </c>
      <c r="F1855" t="str">
        <f>IF(ISEVEN(ROW(RAWC8[[#This Row],[Barcodes]])),C1855,"")</f>
        <v/>
      </c>
      <c r="G1855" t="str">
        <f t="shared" si="28"/>
        <v/>
      </c>
      <c r="H1855" t="str">
        <f>LEFT(RAWC8[[#This Row],[Maternal Pheno Tag]],7)</f>
        <v/>
      </c>
    </row>
    <row r="1856" spans="1:8" x14ac:dyDescent="0.25">
      <c r="A1856">
        <v>4</v>
      </c>
      <c r="B1856" t="s">
        <v>636</v>
      </c>
      <c r="D1856">
        <v>16</v>
      </c>
      <c r="E1856" t="str">
        <f>CONCATENATE(RAWC8[[#This Row],[Table Letter]],RAWC8[[#This Row],[Table '#]])</f>
        <v>HL4</v>
      </c>
      <c r="F1856">
        <f>IF(ISEVEN(ROW(RAWC8[[#This Row],[Barcodes]])),C1856,"")</f>
        <v>0</v>
      </c>
      <c r="G1856">
        <f t="shared" si="28"/>
        <v>0</v>
      </c>
      <c r="H1856" t="str">
        <f>LEFT(RAWC8[[#This Row],[Maternal Pheno Tag]],7)</f>
        <v>0</v>
      </c>
    </row>
    <row r="1857" spans="1:8" x14ac:dyDescent="0.25">
      <c r="A1857">
        <v>4</v>
      </c>
      <c r="B1857" t="s">
        <v>636</v>
      </c>
      <c r="D1857">
        <v>16</v>
      </c>
      <c r="E1857" t="str">
        <f>CONCATENATE(RAWC8[[#This Row],[Table Letter]],RAWC8[[#This Row],[Table '#]])</f>
        <v>HL4</v>
      </c>
      <c r="F1857" t="str">
        <f>IF(ISEVEN(ROW(RAWC8[[#This Row],[Barcodes]])),C1857,"")</f>
        <v/>
      </c>
      <c r="G1857" t="str">
        <f t="shared" si="28"/>
        <v/>
      </c>
      <c r="H1857" t="str">
        <f>LEFT(RAWC8[[#This Row],[Maternal Pheno Tag]],7)</f>
        <v/>
      </c>
    </row>
    <row r="1858" spans="1:8" x14ac:dyDescent="0.25">
      <c r="A1858">
        <v>4</v>
      </c>
      <c r="B1858" t="s">
        <v>636</v>
      </c>
      <c r="D1858">
        <v>17</v>
      </c>
      <c r="E1858" t="str">
        <f>CONCATENATE(RAWC8[[#This Row],[Table Letter]],RAWC8[[#This Row],[Table '#]])</f>
        <v>HL4</v>
      </c>
      <c r="F1858">
        <f>IF(ISEVEN(ROW(RAWC8[[#This Row],[Barcodes]])),C1858,"")</f>
        <v>0</v>
      </c>
      <c r="G1858">
        <f t="shared" ref="G1858:G1921" si="29">IF(ISODD(ROW(C1859)),C1859,"")</f>
        <v>0</v>
      </c>
      <c r="H1858" t="str">
        <f>LEFT(RAWC8[[#This Row],[Maternal Pheno Tag]],7)</f>
        <v>0</v>
      </c>
    </row>
    <row r="1859" spans="1:8" x14ac:dyDescent="0.25">
      <c r="A1859">
        <v>4</v>
      </c>
      <c r="B1859" t="s">
        <v>636</v>
      </c>
      <c r="D1859">
        <v>17</v>
      </c>
      <c r="E1859" t="str">
        <f>CONCATENATE(RAWC8[[#This Row],[Table Letter]],RAWC8[[#This Row],[Table '#]])</f>
        <v>HL4</v>
      </c>
      <c r="F1859" t="str">
        <f>IF(ISEVEN(ROW(RAWC8[[#This Row],[Barcodes]])),C1859,"")</f>
        <v/>
      </c>
      <c r="G1859" t="str">
        <f t="shared" si="29"/>
        <v/>
      </c>
      <c r="H1859" t="str">
        <f>LEFT(RAWC8[[#This Row],[Maternal Pheno Tag]],7)</f>
        <v/>
      </c>
    </row>
    <row r="1860" spans="1:8" x14ac:dyDescent="0.25">
      <c r="A1860">
        <v>4</v>
      </c>
      <c r="B1860" t="s">
        <v>636</v>
      </c>
      <c r="D1860">
        <v>18</v>
      </c>
      <c r="E1860" t="str">
        <f>CONCATENATE(RAWC8[[#This Row],[Table Letter]],RAWC8[[#This Row],[Table '#]])</f>
        <v>HL4</v>
      </c>
      <c r="F1860">
        <f>IF(ISEVEN(ROW(RAWC8[[#This Row],[Barcodes]])),C1860,"")</f>
        <v>0</v>
      </c>
      <c r="G1860">
        <f t="shared" si="29"/>
        <v>0</v>
      </c>
      <c r="H1860" t="str">
        <f>LEFT(RAWC8[[#This Row],[Maternal Pheno Tag]],7)</f>
        <v>0</v>
      </c>
    </row>
    <row r="1861" spans="1:8" x14ac:dyDescent="0.25">
      <c r="A1861">
        <v>4</v>
      </c>
      <c r="B1861" t="s">
        <v>636</v>
      </c>
      <c r="D1861">
        <v>18</v>
      </c>
      <c r="E1861" t="str">
        <f>CONCATENATE(RAWC8[[#This Row],[Table Letter]],RAWC8[[#This Row],[Table '#]])</f>
        <v>HL4</v>
      </c>
      <c r="F1861" s="40" t="str">
        <f>IF(ISEVEN(ROW(RAWC8[[#This Row],[Barcodes]])),C1861,"")</f>
        <v/>
      </c>
      <c r="G1861" s="40" t="str">
        <f t="shared" si="29"/>
        <v/>
      </c>
      <c r="H1861" t="str">
        <f>LEFT(RAWC8[[#This Row],[Maternal Pheno Tag]],7)</f>
        <v/>
      </c>
    </row>
    <row r="1862" spans="1:8" x14ac:dyDescent="0.25">
      <c r="A1862">
        <v>4</v>
      </c>
      <c r="B1862" t="s">
        <v>636</v>
      </c>
      <c r="D1862">
        <v>19</v>
      </c>
      <c r="E1862" t="str">
        <f>CONCATENATE(RAWC8[[#This Row],[Table Letter]],RAWC8[[#This Row],[Table '#]])</f>
        <v>HL4</v>
      </c>
      <c r="F1862" s="40">
        <f>IF(ISEVEN(ROW(RAWC8[[#This Row],[Barcodes]])),C1862,"")</f>
        <v>0</v>
      </c>
      <c r="G1862" s="40">
        <f t="shared" si="29"/>
        <v>0</v>
      </c>
      <c r="H1862" t="str">
        <f>LEFT(RAWC8[[#This Row],[Maternal Pheno Tag]],7)</f>
        <v>0</v>
      </c>
    </row>
    <row r="1863" spans="1:8" x14ac:dyDescent="0.25">
      <c r="A1863">
        <v>4</v>
      </c>
      <c r="B1863" t="s">
        <v>636</v>
      </c>
      <c r="D1863">
        <v>19</v>
      </c>
      <c r="E1863" t="str">
        <f>CONCATENATE(RAWC8[[#This Row],[Table Letter]],RAWC8[[#This Row],[Table '#]])</f>
        <v>HL4</v>
      </c>
      <c r="F1863" s="40" t="str">
        <f>IF(ISEVEN(ROW(RAWC8[[#This Row],[Barcodes]])),C1863,"")</f>
        <v/>
      </c>
      <c r="G1863" s="40" t="str">
        <f t="shared" si="29"/>
        <v/>
      </c>
      <c r="H1863" t="str">
        <f>LEFT(RAWC8[[#This Row],[Maternal Pheno Tag]],7)</f>
        <v/>
      </c>
    </row>
    <row r="1864" spans="1:8" x14ac:dyDescent="0.25">
      <c r="A1864">
        <v>4</v>
      </c>
      <c r="B1864" t="s">
        <v>636</v>
      </c>
      <c r="D1864">
        <v>20</v>
      </c>
      <c r="E1864" t="str">
        <f>CONCATENATE(RAWC8[[#This Row],[Table Letter]],RAWC8[[#This Row],[Table '#]])</f>
        <v>HL4</v>
      </c>
      <c r="F1864" s="40">
        <f>IF(ISEVEN(ROW(RAWC8[[#This Row],[Barcodes]])),C1864,"")</f>
        <v>0</v>
      </c>
      <c r="G1864" s="40">
        <f t="shared" si="29"/>
        <v>0</v>
      </c>
      <c r="H1864" t="str">
        <f>LEFT(RAWC8[[#This Row],[Maternal Pheno Tag]],7)</f>
        <v>0</v>
      </c>
    </row>
    <row r="1865" spans="1:8" x14ac:dyDescent="0.25">
      <c r="A1865">
        <v>4</v>
      </c>
      <c r="B1865" t="s">
        <v>636</v>
      </c>
      <c r="D1865">
        <v>20</v>
      </c>
      <c r="E1865" t="str">
        <f>CONCATENATE(RAWC8[[#This Row],[Table Letter]],RAWC8[[#This Row],[Table '#]])</f>
        <v>HL4</v>
      </c>
      <c r="F1865" s="40" t="str">
        <f>IF(ISEVEN(ROW(RAWC8[[#This Row],[Barcodes]])),C1865,"")</f>
        <v/>
      </c>
      <c r="G1865" s="40" t="str">
        <f t="shared" si="29"/>
        <v/>
      </c>
      <c r="H1865" t="str">
        <f>LEFT(RAWC8[[#This Row],[Maternal Pheno Tag]],7)</f>
        <v/>
      </c>
    </row>
    <row r="1866" spans="1:8" x14ac:dyDescent="0.25">
      <c r="A1866">
        <v>4</v>
      </c>
      <c r="B1866" t="s">
        <v>636</v>
      </c>
      <c r="D1866">
        <v>21</v>
      </c>
      <c r="E1866" t="str">
        <f>CONCATENATE(RAWC8[[#This Row],[Table Letter]],RAWC8[[#This Row],[Table '#]])</f>
        <v>HL4</v>
      </c>
      <c r="F1866" s="40">
        <f>IF(ISEVEN(ROW(RAWC8[[#This Row],[Barcodes]])),C1866,"")</f>
        <v>0</v>
      </c>
      <c r="G1866" s="40">
        <f t="shared" si="29"/>
        <v>0</v>
      </c>
      <c r="H1866" t="str">
        <f>LEFT(RAWC8[[#This Row],[Maternal Pheno Tag]],7)</f>
        <v>0</v>
      </c>
    </row>
    <row r="1867" spans="1:8" x14ac:dyDescent="0.25">
      <c r="A1867">
        <v>4</v>
      </c>
      <c r="B1867" t="s">
        <v>636</v>
      </c>
      <c r="D1867">
        <v>21</v>
      </c>
      <c r="E1867" t="str">
        <f>CONCATENATE(RAWC8[[#This Row],[Table Letter]],RAWC8[[#This Row],[Table '#]])</f>
        <v>HL4</v>
      </c>
      <c r="F1867" s="40" t="str">
        <f>IF(ISEVEN(ROW(RAWC8[[#This Row],[Barcodes]])),C1867,"")</f>
        <v/>
      </c>
      <c r="G1867" s="40" t="str">
        <f t="shared" si="29"/>
        <v/>
      </c>
      <c r="H1867" t="str">
        <f>LEFT(RAWC8[[#This Row],[Maternal Pheno Tag]],7)</f>
        <v/>
      </c>
    </row>
    <row r="1868" spans="1:8" x14ac:dyDescent="0.25">
      <c r="A1868">
        <v>4</v>
      </c>
      <c r="B1868" t="s">
        <v>636</v>
      </c>
      <c r="D1868">
        <v>22</v>
      </c>
      <c r="E1868" t="str">
        <f>CONCATENATE(RAWC8[[#This Row],[Table Letter]],RAWC8[[#This Row],[Table '#]])</f>
        <v>HL4</v>
      </c>
      <c r="F1868" s="40">
        <f>IF(ISEVEN(ROW(RAWC8[[#This Row],[Barcodes]])),C1868,"")</f>
        <v>0</v>
      </c>
      <c r="G1868" s="40">
        <f t="shared" si="29"/>
        <v>0</v>
      </c>
      <c r="H1868" t="str">
        <f>LEFT(RAWC8[[#This Row],[Maternal Pheno Tag]],7)</f>
        <v>0</v>
      </c>
    </row>
    <row r="1869" spans="1:8" x14ac:dyDescent="0.25">
      <c r="A1869">
        <v>4</v>
      </c>
      <c r="B1869" t="s">
        <v>636</v>
      </c>
      <c r="D1869">
        <v>22</v>
      </c>
      <c r="E1869" t="str">
        <f>CONCATENATE(RAWC8[[#This Row],[Table Letter]],RAWC8[[#This Row],[Table '#]])</f>
        <v>HL4</v>
      </c>
      <c r="F1869" s="40" t="str">
        <f>IF(ISEVEN(ROW(RAWC8[[#This Row],[Barcodes]])),C1869,"")</f>
        <v/>
      </c>
      <c r="G1869" s="40" t="str">
        <f t="shared" si="29"/>
        <v/>
      </c>
      <c r="H1869" t="str">
        <f>LEFT(RAWC8[[#This Row],[Maternal Pheno Tag]],7)</f>
        <v/>
      </c>
    </row>
    <row r="1870" spans="1:8" x14ac:dyDescent="0.25">
      <c r="A1870">
        <v>4</v>
      </c>
      <c r="B1870" t="s">
        <v>636</v>
      </c>
      <c r="D1870">
        <v>23</v>
      </c>
      <c r="E1870" t="str">
        <f>CONCATENATE(RAWC8[[#This Row],[Table Letter]],RAWC8[[#This Row],[Table '#]])</f>
        <v>HL4</v>
      </c>
      <c r="F1870" s="40">
        <f>IF(ISEVEN(ROW(RAWC8[[#This Row],[Barcodes]])),C1870,"")</f>
        <v>0</v>
      </c>
      <c r="G1870" s="40">
        <f t="shared" si="29"/>
        <v>0</v>
      </c>
      <c r="H1870" t="str">
        <f>LEFT(RAWC8[[#This Row],[Maternal Pheno Tag]],7)</f>
        <v>0</v>
      </c>
    </row>
    <row r="1871" spans="1:8" x14ac:dyDescent="0.25">
      <c r="A1871">
        <v>4</v>
      </c>
      <c r="B1871" t="s">
        <v>636</v>
      </c>
      <c r="D1871">
        <v>23</v>
      </c>
      <c r="E1871" t="str">
        <f>CONCATENATE(RAWC8[[#This Row],[Table Letter]],RAWC8[[#This Row],[Table '#]])</f>
        <v>HL4</v>
      </c>
      <c r="F1871" s="40" t="str">
        <f>IF(ISEVEN(ROW(RAWC8[[#This Row],[Barcodes]])),C1871,"")</f>
        <v/>
      </c>
      <c r="G1871" s="40" t="str">
        <f t="shared" si="29"/>
        <v/>
      </c>
      <c r="H1871" t="str">
        <f>LEFT(RAWC8[[#This Row],[Maternal Pheno Tag]],7)</f>
        <v/>
      </c>
    </row>
    <row r="1872" spans="1:8" x14ac:dyDescent="0.25">
      <c r="A1872">
        <v>4</v>
      </c>
      <c r="B1872" t="s">
        <v>636</v>
      </c>
      <c r="D1872">
        <v>24</v>
      </c>
      <c r="E1872" t="str">
        <f>CONCATENATE(RAWC8[[#This Row],[Table Letter]],RAWC8[[#This Row],[Table '#]])</f>
        <v>HL4</v>
      </c>
      <c r="F1872" s="40">
        <f>IF(ISEVEN(ROW(RAWC8[[#This Row],[Barcodes]])),C1872,"")</f>
        <v>0</v>
      </c>
      <c r="G1872" s="40">
        <f t="shared" si="29"/>
        <v>0</v>
      </c>
      <c r="H1872" t="str">
        <f>LEFT(RAWC8[[#This Row],[Maternal Pheno Tag]],7)</f>
        <v>0</v>
      </c>
    </row>
    <row r="1873" spans="1:8" x14ac:dyDescent="0.25">
      <c r="A1873">
        <v>4</v>
      </c>
      <c r="B1873" t="s">
        <v>636</v>
      </c>
      <c r="D1873">
        <v>24</v>
      </c>
      <c r="E1873" t="str">
        <f>CONCATENATE(RAWC8[[#This Row],[Table Letter]],RAWC8[[#This Row],[Table '#]])</f>
        <v>HL4</v>
      </c>
      <c r="F1873" s="40" t="str">
        <f>IF(ISEVEN(ROW(RAWC8[[#This Row],[Barcodes]])),C1873,"")</f>
        <v/>
      </c>
      <c r="G1873" s="40" t="str">
        <f t="shared" si="29"/>
        <v/>
      </c>
      <c r="H1873" t="str">
        <f>LEFT(RAWC8[[#This Row],[Maternal Pheno Tag]],7)</f>
        <v/>
      </c>
    </row>
    <row r="1874" spans="1:8" x14ac:dyDescent="0.25">
      <c r="A1874">
        <v>5</v>
      </c>
      <c r="B1874" t="s">
        <v>636</v>
      </c>
      <c r="D1874">
        <v>1</v>
      </c>
      <c r="E1874" t="str">
        <f>CONCATENATE(RAWC8[[#This Row],[Table Letter]],RAWC8[[#This Row],[Table '#]])</f>
        <v>HL5</v>
      </c>
      <c r="F1874">
        <f>IF(ISEVEN(ROW(RAWC8[[#This Row],[Barcodes]])),C1874,"")</f>
        <v>0</v>
      </c>
      <c r="G1874">
        <f t="shared" si="29"/>
        <v>0</v>
      </c>
      <c r="H1874" t="str">
        <f>LEFT(RAWC8[[#This Row],[Maternal Pheno Tag]],7)</f>
        <v>0</v>
      </c>
    </row>
    <row r="1875" spans="1:8" x14ac:dyDescent="0.25">
      <c r="A1875">
        <v>5</v>
      </c>
      <c r="B1875" t="s">
        <v>636</v>
      </c>
      <c r="D1875">
        <v>1</v>
      </c>
      <c r="E1875" t="str">
        <f>CONCATENATE(RAWC8[[#This Row],[Table Letter]],RAWC8[[#This Row],[Table '#]])</f>
        <v>HL5</v>
      </c>
      <c r="F1875" t="str">
        <f>IF(ISEVEN(ROW(RAWC8[[#This Row],[Barcodes]])),C1875,"")</f>
        <v/>
      </c>
      <c r="G1875" t="str">
        <f t="shared" si="29"/>
        <v/>
      </c>
      <c r="H1875" t="str">
        <f>LEFT(RAWC8[[#This Row],[Maternal Pheno Tag]],7)</f>
        <v/>
      </c>
    </row>
    <row r="1876" spans="1:8" x14ac:dyDescent="0.25">
      <c r="A1876">
        <v>5</v>
      </c>
      <c r="B1876" t="s">
        <v>636</v>
      </c>
      <c r="D1876">
        <v>2</v>
      </c>
      <c r="E1876" t="str">
        <f>CONCATENATE(RAWC8[[#This Row],[Table Letter]],RAWC8[[#This Row],[Table '#]])</f>
        <v>HL5</v>
      </c>
      <c r="F1876">
        <f>IF(ISEVEN(ROW(RAWC8[[#This Row],[Barcodes]])),C1876,"")</f>
        <v>0</v>
      </c>
      <c r="G1876">
        <f t="shared" si="29"/>
        <v>0</v>
      </c>
      <c r="H1876" t="str">
        <f>LEFT(RAWC8[[#This Row],[Maternal Pheno Tag]],7)</f>
        <v>0</v>
      </c>
    </row>
    <row r="1877" spans="1:8" x14ac:dyDescent="0.25">
      <c r="A1877">
        <v>5</v>
      </c>
      <c r="B1877" t="s">
        <v>636</v>
      </c>
      <c r="D1877">
        <v>2</v>
      </c>
      <c r="E1877" t="str">
        <f>CONCATENATE(RAWC8[[#This Row],[Table Letter]],RAWC8[[#This Row],[Table '#]])</f>
        <v>HL5</v>
      </c>
      <c r="F1877" t="str">
        <f>IF(ISEVEN(ROW(RAWC8[[#This Row],[Barcodes]])),C1877,"")</f>
        <v/>
      </c>
      <c r="G1877" t="str">
        <f t="shared" si="29"/>
        <v/>
      </c>
      <c r="H1877" t="str">
        <f>LEFT(RAWC8[[#This Row],[Maternal Pheno Tag]],7)</f>
        <v/>
      </c>
    </row>
    <row r="1878" spans="1:8" x14ac:dyDescent="0.25">
      <c r="A1878">
        <v>5</v>
      </c>
      <c r="B1878" t="s">
        <v>636</v>
      </c>
      <c r="D1878">
        <v>3</v>
      </c>
      <c r="E1878" t="str">
        <f>CONCATENATE(RAWC8[[#This Row],[Table Letter]],RAWC8[[#This Row],[Table '#]])</f>
        <v>HL5</v>
      </c>
      <c r="F1878">
        <f>IF(ISEVEN(ROW(RAWC8[[#This Row],[Barcodes]])),C1878,"")</f>
        <v>0</v>
      </c>
      <c r="G1878">
        <f t="shared" si="29"/>
        <v>0</v>
      </c>
      <c r="H1878" t="str">
        <f>LEFT(RAWC8[[#This Row],[Maternal Pheno Tag]],7)</f>
        <v>0</v>
      </c>
    </row>
    <row r="1879" spans="1:8" x14ac:dyDescent="0.25">
      <c r="A1879">
        <v>5</v>
      </c>
      <c r="B1879" t="s">
        <v>636</v>
      </c>
      <c r="D1879">
        <v>3</v>
      </c>
      <c r="E1879" t="str">
        <f>CONCATENATE(RAWC8[[#This Row],[Table Letter]],RAWC8[[#This Row],[Table '#]])</f>
        <v>HL5</v>
      </c>
      <c r="F1879" t="str">
        <f>IF(ISEVEN(ROW(RAWC8[[#This Row],[Barcodes]])),C1879,"")</f>
        <v/>
      </c>
      <c r="G1879" t="str">
        <f t="shared" si="29"/>
        <v/>
      </c>
      <c r="H1879" t="str">
        <f>LEFT(RAWC8[[#This Row],[Maternal Pheno Tag]],7)</f>
        <v/>
      </c>
    </row>
    <row r="1880" spans="1:8" x14ac:dyDescent="0.25">
      <c r="A1880">
        <v>5</v>
      </c>
      <c r="B1880" t="s">
        <v>636</v>
      </c>
      <c r="D1880">
        <v>4</v>
      </c>
      <c r="E1880" t="str">
        <f>CONCATENATE(RAWC8[[#This Row],[Table Letter]],RAWC8[[#This Row],[Table '#]])</f>
        <v>HL5</v>
      </c>
      <c r="F1880">
        <f>IF(ISEVEN(ROW(RAWC8[[#This Row],[Barcodes]])),C1880,"")</f>
        <v>0</v>
      </c>
      <c r="G1880">
        <f t="shared" si="29"/>
        <v>0</v>
      </c>
      <c r="H1880" t="str">
        <f>LEFT(RAWC8[[#This Row],[Maternal Pheno Tag]],7)</f>
        <v>0</v>
      </c>
    </row>
    <row r="1881" spans="1:8" x14ac:dyDescent="0.25">
      <c r="A1881">
        <v>5</v>
      </c>
      <c r="B1881" t="s">
        <v>636</v>
      </c>
      <c r="D1881">
        <v>4</v>
      </c>
      <c r="E1881" t="str">
        <f>CONCATENATE(RAWC8[[#This Row],[Table Letter]],RAWC8[[#This Row],[Table '#]])</f>
        <v>HL5</v>
      </c>
      <c r="F1881" t="str">
        <f>IF(ISEVEN(ROW(RAWC8[[#This Row],[Barcodes]])),C1881,"")</f>
        <v/>
      </c>
      <c r="G1881" t="str">
        <f t="shared" si="29"/>
        <v/>
      </c>
      <c r="H1881" t="str">
        <f>LEFT(RAWC8[[#This Row],[Maternal Pheno Tag]],7)</f>
        <v/>
      </c>
    </row>
    <row r="1882" spans="1:8" x14ac:dyDescent="0.25">
      <c r="A1882">
        <v>5</v>
      </c>
      <c r="B1882" t="s">
        <v>636</v>
      </c>
      <c r="D1882">
        <v>5</v>
      </c>
      <c r="E1882" t="str">
        <f>CONCATENATE(RAWC8[[#This Row],[Table Letter]],RAWC8[[#This Row],[Table '#]])</f>
        <v>HL5</v>
      </c>
      <c r="F1882">
        <f>IF(ISEVEN(ROW(RAWC8[[#This Row],[Barcodes]])),C1882,"")</f>
        <v>0</v>
      </c>
      <c r="G1882">
        <f t="shared" si="29"/>
        <v>0</v>
      </c>
      <c r="H1882" t="str">
        <f>LEFT(RAWC8[[#This Row],[Maternal Pheno Tag]],7)</f>
        <v>0</v>
      </c>
    </row>
    <row r="1883" spans="1:8" x14ac:dyDescent="0.25">
      <c r="A1883">
        <v>5</v>
      </c>
      <c r="B1883" t="s">
        <v>636</v>
      </c>
      <c r="D1883">
        <v>5</v>
      </c>
      <c r="E1883" t="str">
        <f>CONCATENATE(RAWC8[[#This Row],[Table Letter]],RAWC8[[#This Row],[Table '#]])</f>
        <v>HL5</v>
      </c>
      <c r="F1883" t="str">
        <f>IF(ISEVEN(ROW(RAWC8[[#This Row],[Barcodes]])),C1883,"")</f>
        <v/>
      </c>
      <c r="G1883" t="str">
        <f t="shared" si="29"/>
        <v/>
      </c>
      <c r="H1883" t="str">
        <f>LEFT(RAWC8[[#This Row],[Maternal Pheno Tag]],7)</f>
        <v/>
      </c>
    </row>
    <row r="1884" spans="1:8" x14ac:dyDescent="0.25">
      <c r="A1884">
        <v>5</v>
      </c>
      <c r="B1884" t="s">
        <v>636</v>
      </c>
      <c r="D1884">
        <v>6</v>
      </c>
      <c r="E1884" t="str">
        <f>CONCATENATE(RAWC8[[#This Row],[Table Letter]],RAWC8[[#This Row],[Table '#]])</f>
        <v>HL5</v>
      </c>
      <c r="F1884">
        <f>IF(ISEVEN(ROW(RAWC8[[#This Row],[Barcodes]])),C1884,"")</f>
        <v>0</v>
      </c>
      <c r="G1884">
        <f t="shared" si="29"/>
        <v>0</v>
      </c>
      <c r="H1884" t="str">
        <f>LEFT(RAWC8[[#This Row],[Maternal Pheno Tag]],7)</f>
        <v>0</v>
      </c>
    </row>
    <row r="1885" spans="1:8" x14ac:dyDescent="0.25">
      <c r="A1885">
        <v>5</v>
      </c>
      <c r="B1885" t="s">
        <v>636</v>
      </c>
      <c r="D1885">
        <v>6</v>
      </c>
      <c r="E1885" t="str">
        <f>CONCATENATE(RAWC8[[#This Row],[Table Letter]],RAWC8[[#This Row],[Table '#]])</f>
        <v>HL5</v>
      </c>
      <c r="F1885" t="str">
        <f>IF(ISEVEN(ROW(RAWC8[[#This Row],[Barcodes]])),C1885,"")</f>
        <v/>
      </c>
      <c r="G1885" t="str">
        <f t="shared" si="29"/>
        <v/>
      </c>
      <c r="H1885" t="str">
        <f>LEFT(RAWC8[[#This Row],[Maternal Pheno Tag]],7)</f>
        <v/>
      </c>
    </row>
    <row r="1886" spans="1:8" x14ac:dyDescent="0.25">
      <c r="A1886">
        <v>5</v>
      </c>
      <c r="B1886" t="s">
        <v>636</v>
      </c>
      <c r="D1886">
        <v>7</v>
      </c>
      <c r="E1886" t="str">
        <f>CONCATENATE(RAWC8[[#This Row],[Table Letter]],RAWC8[[#This Row],[Table '#]])</f>
        <v>HL5</v>
      </c>
      <c r="F1886">
        <f>IF(ISEVEN(ROW(RAWC8[[#This Row],[Barcodes]])),C1886,"")</f>
        <v>0</v>
      </c>
      <c r="G1886">
        <f t="shared" si="29"/>
        <v>0</v>
      </c>
      <c r="H1886" t="str">
        <f>LEFT(RAWC8[[#This Row],[Maternal Pheno Tag]],7)</f>
        <v>0</v>
      </c>
    </row>
    <row r="1887" spans="1:8" x14ac:dyDescent="0.25">
      <c r="A1887">
        <v>5</v>
      </c>
      <c r="B1887" t="s">
        <v>636</v>
      </c>
      <c r="D1887">
        <v>7</v>
      </c>
      <c r="E1887" t="str">
        <f>CONCATENATE(RAWC8[[#This Row],[Table Letter]],RAWC8[[#This Row],[Table '#]])</f>
        <v>HL5</v>
      </c>
      <c r="F1887" t="str">
        <f>IF(ISEVEN(ROW(RAWC8[[#This Row],[Barcodes]])),C1887,"")</f>
        <v/>
      </c>
      <c r="G1887" t="str">
        <f t="shared" si="29"/>
        <v/>
      </c>
      <c r="H1887" t="str">
        <f>LEFT(RAWC8[[#This Row],[Maternal Pheno Tag]],7)</f>
        <v/>
      </c>
    </row>
    <row r="1888" spans="1:8" x14ac:dyDescent="0.25">
      <c r="A1888">
        <v>5</v>
      </c>
      <c r="B1888" t="s">
        <v>636</v>
      </c>
      <c r="D1888">
        <v>8</v>
      </c>
      <c r="E1888" t="str">
        <f>CONCATENATE(RAWC8[[#This Row],[Table Letter]],RAWC8[[#This Row],[Table '#]])</f>
        <v>HL5</v>
      </c>
      <c r="F1888">
        <f>IF(ISEVEN(ROW(RAWC8[[#This Row],[Barcodes]])),C1888,"")</f>
        <v>0</v>
      </c>
      <c r="G1888">
        <f t="shared" si="29"/>
        <v>0</v>
      </c>
      <c r="H1888" t="str">
        <f>LEFT(RAWC8[[#This Row],[Maternal Pheno Tag]],7)</f>
        <v>0</v>
      </c>
    </row>
    <row r="1889" spans="1:8" x14ac:dyDescent="0.25">
      <c r="A1889">
        <v>5</v>
      </c>
      <c r="B1889" t="s">
        <v>636</v>
      </c>
      <c r="D1889">
        <v>8</v>
      </c>
      <c r="E1889" t="str">
        <f>CONCATENATE(RAWC8[[#This Row],[Table Letter]],RAWC8[[#This Row],[Table '#]])</f>
        <v>HL5</v>
      </c>
      <c r="F1889" t="str">
        <f>IF(ISEVEN(ROW(RAWC8[[#This Row],[Barcodes]])),C1889,"")</f>
        <v/>
      </c>
      <c r="G1889" t="str">
        <f t="shared" si="29"/>
        <v/>
      </c>
      <c r="H1889" t="str">
        <f>LEFT(RAWC8[[#This Row],[Maternal Pheno Tag]],7)</f>
        <v/>
      </c>
    </row>
    <row r="1890" spans="1:8" x14ac:dyDescent="0.25">
      <c r="A1890">
        <v>5</v>
      </c>
      <c r="B1890" t="s">
        <v>636</v>
      </c>
      <c r="D1890">
        <v>9</v>
      </c>
      <c r="E1890" t="str">
        <f>CONCATENATE(RAWC8[[#This Row],[Table Letter]],RAWC8[[#This Row],[Table '#]])</f>
        <v>HL5</v>
      </c>
      <c r="F1890">
        <f>IF(ISEVEN(ROW(RAWC8[[#This Row],[Barcodes]])),C1890,"")</f>
        <v>0</v>
      </c>
      <c r="G1890">
        <f t="shared" si="29"/>
        <v>0</v>
      </c>
      <c r="H1890" t="str">
        <f>LEFT(RAWC8[[#This Row],[Maternal Pheno Tag]],7)</f>
        <v>0</v>
      </c>
    </row>
    <row r="1891" spans="1:8" x14ac:dyDescent="0.25">
      <c r="A1891">
        <v>5</v>
      </c>
      <c r="B1891" t="s">
        <v>636</v>
      </c>
      <c r="D1891">
        <v>9</v>
      </c>
      <c r="E1891" t="str">
        <f>CONCATENATE(RAWC8[[#This Row],[Table Letter]],RAWC8[[#This Row],[Table '#]])</f>
        <v>HL5</v>
      </c>
      <c r="F1891" t="str">
        <f>IF(ISEVEN(ROW(RAWC8[[#This Row],[Barcodes]])),C1891,"")</f>
        <v/>
      </c>
      <c r="G1891" t="str">
        <f t="shared" si="29"/>
        <v/>
      </c>
      <c r="H1891" t="str">
        <f>LEFT(RAWC8[[#This Row],[Maternal Pheno Tag]],7)</f>
        <v/>
      </c>
    </row>
    <row r="1892" spans="1:8" x14ac:dyDescent="0.25">
      <c r="A1892">
        <v>5</v>
      </c>
      <c r="B1892" t="s">
        <v>636</v>
      </c>
      <c r="D1892">
        <v>10</v>
      </c>
      <c r="E1892" t="str">
        <f>CONCATENATE(RAWC8[[#This Row],[Table Letter]],RAWC8[[#This Row],[Table '#]])</f>
        <v>HL5</v>
      </c>
      <c r="F1892">
        <f>IF(ISEVEN(ROW(RAWC8[[#This Row],[Barcodes]])),C1892,"")</f>
        <v>0</v>
      </c>
      <c r="G1892">
        <f t="shared" si="29"/>
        <v>0</v>
      </c>
      <c r="H1892" t="str">
        <f>LEFT(RAWC8[[#This Row],[Maternal Pheno Tag]],7)</f>
        <v>0</v>
      </c>
    </row>
    <row r="1893" spans="1:8" x14ac:dyDescent="0.25">
      <c r="A1893">
        <v>5</v>
      </c>
      <c r="B1893" t="s">
        <v>636</v>
      </c>
      <c r="D1893">
        <v>10</v>
      </c>
      <c r="E1893" t="str">
        <f>CONCATENATE(RAWC8[[#This Row],[Table Letter]],RAWC8[[#This Row],[Table '#]])</f>
        <v>HL5</v>
      </c>
      <c r="F1893" t="str">
        <f>IF(ISEVEN(ROW(RAWC8[[#This Row],[Barcodes]])),C1893,"")</f>
        <v/>
      </c>
      <c r="G1893" t="str">
        <f t="shared" si="29"/>
        <v/>
      </c>
      <c r="H1893" t="str">
        <f>LEFT(RAWC8[[#This Row],[Maternal Pheno Tag]],7)</f>
        <v/>
      </c>
    </row>
    <row r="1894" spans="1:8" x14ac:dyDescent="0.25">
      <c r="A1894">
        <v>5</v>
      </c>
      <c r="B1894" t="s">
        <v>636</v>
      </c>
      <c r="D1894">
        <v>11</v>
      </c>
      <c r="E1894" t="str">
        <f>CONCATENATE(RAWC8[[#This Row],[Table Letter]],RAWC8[[#This Row],[Table '#]])</f>
        <v>HL5</v>
      </c>
      <c r="F1894">
        <f>IF(ISEVEN(ROW(RAWC8[[#This Row],[Barcodes]])),C1894,"")</f>
        <v>0</v>
      </c>
      <c r="G1894">
        <f t="shared" si="29"/>
        <v>0</v>
      </c>
      <c r="H1894" t="str">
        <f>LEFT(RAWC8[[#This Row],[Maternal Pheno Tag]],7)</f>
        <v>0</v>
      </c>
    </row>
    <row r="1895" spans="1:8" x14ac:dyDescent="0.25">
      <c r="A1895">
        <v>5</v>
      </c>
      <c r="B1895" t="s">
        <v>636</v>
      </c>
      <c r="D1895">
        <v>11</v>
      </c>
      <c r="E1895" t="str">
        <f>CONCATENATE(RAWC8[[#This Row],[Table Letter]],RAWC8[[#This Row],[Table '#]])</f>
        <v>HL5</v>
      </c>
      <c r="F1895" t="str">
        <f>IF(ISEVEN(ROW(RAWC8[[#This Row],[Barcodes]])),C1895,"")</f>
        <v/>
      </c>
      <c r="G1895" t="str">
        <f t="shared" si="29"/>
        <v/>
      </c>
      <c r="H1895" t="str">
        <f>LEFT(RAWC8[[#This Row],[Maternal Pheno Tag]],7)</f>
        <v/>
      </c>
    </row>
    <row r="1896" spans="1:8" x14ac:dyDescent="0.25">
      <c r="A1896">
        <v>5</v>
      </c>
      <c r="B1896" t="s">
        <v>636</v>
      </c>
      <c r="D1896">
        <v>12</v>
      </c>
      <c r="E1896" t="str">
        <f>CONCATENATE(RAWC8[[#This Row],[Table Letter]],RAWC8[[#This Row],[Table '#]])</f>
        <v>HL5</v>
      </c>
      <c r="F1896">
        <f>IF(ISEVEN(ROW(RAWC8[[#This Row],[Barcodes]])),C1896,"")</f>
        <v>0</v>
      </c>
      <c r="G1896">
        <f t="shared" si="29"/>
        <v>0</v>
      </c>
      <c r="H1896" t="str">
        <f>LEFT(RAWC8[[#This Row],[Maternal Pheno Tag]],7)</f>
        <v>0</v>
      </c>
    </row>
    <row r="1897" spans="1:8" x14ac:dyDescent="0.25">
      <c r="A1897">
        <v>5</v>
      </c>
      <c r="B1897" t="s">
        <v>636</v>
      </c>
      <c r="D1897">
        <v>12</v>
      </c>
      <c r="E1897" t="str">
        <f>CONCATENATE(RAWC8[[#This Row],[Table Letter]],RAWC8[[#This Row],[Table '#]])</f>
        <v>HL5</v>
      </c>
      <c r="F1897" t="str">
        <f>IF(ISEVEN(ROW(RAWC8[[#This Row],[Barcodes]])),C1897,"")</f>
        <v/>
      </c>
      <c r="G1897" t="str">
        <f t="shared" si="29"/>
        <v/>
      </c>
      <c r="H1897" t="str">
        <f>LEFT(RAWC8[[#This Row],[Maternal Pheno Tag]],7)</f>
        <v/>
      </c>
    </row>
    <row r="1898" spans="1:8" x14ac:dyDescent="0.25">
      <c r="A1898">
        <v>5</v>
      </c>
      <c r="B1898" t="s">
        <v>636</v>
      </c>
      <c r="D1898">
        <v>13</v>
      </c>
      <c r="E1898" t="str">
        <f>CONCATENATE(RAWC8[[#This Row],[Table Letter]],RAWC8[[#This Row],[Table '#]])</f>
        <v>HL5</v>
      </c>
      <c r="F1898">
        <f>IF(ISEVEN(ROW(RAWC8[[#This Row],[Barcodes]])),C1898,"")</f>
        <v>0</v>
      </c>
      <c r="G1898">
        <f t="shared" si="29"/>
        <v>0</v>
      </c>
      <c r="H1898" t="str">
        <f>LEFT(RAWC8[[#This Row],[Maternal Pheno Tag]],7)</f>
        <v>0</v>
      </c>
    </row>
    <row r="1899" spans="1:8" x14ac:dyDescent="0.25">
      <c r="A1899">
        <v>5</v>
      </c>
      <c r="B1899" t="s">
        <v>636</v>
      </c>
      <c r="D1899">
        <v>13</v>
      </c>
      <c r="E1899" t="str">
        <f>CONCATENATE(RAWC8[[#This Row],[Table Letter]],RAWC8[[#This Row],[Table '#]])</f>
        <v>HL5</v>
      </c>
      <c r="F1899" t="str">
        <f>IF(ISEVEN(ROW(RAWC8[[#This Row],[Barcodes]])),C1899,"")</f>
        <v/>
      </c>
      <c r="G1899" t="str">
        <f t="shared" si="29"/>
        <v/>
      </c>
      <c r="H1899" t="str">
        <f>LEFT(RAWC8[[#This Row],[Maternal Pheno Tag]],7)</f>
        <v/>
      </c>
    </row>
    <row r="1900" spans="1:8" x14ac:dyDescent="0.25">
      <c r="A1900">
        <v>5</v>
      </c>
      <c r="B1900" t="s">
        <v>636</v>
      </c>
      <c r="D1900">
        <v>14</v>
      </c>
      <c r="E1900" t="str">
        <f>CONCATENATE(RAWC8[[#This Row],[Table Letter]],RAWC8[[#This Row],[Table '#]])</f>
        <v>HL5</v>
      </c>
      <c r="F1900">
        <f>IF(ISEVEN(ROW(RAWC8[[#This Row],[Barcodes]])),C1900,"")</f>
        <v>0</v>
      </c>
      <c r="G1900">
        <f t="shared" si="29"/>
        <v>0</v>
      </c>
      <c r="H1900" t="str">
        <f>LEFT(RAWC8[[#This Row],[Maternal Pheno Tag]],7)</f>
        <v>0</v>
      </c>
    </row>
    <row r="1901" spans="1:8" x14ac:dyDescent="0.25">
      <c r="A1901">
        <v>5</v>
      </c>
      <c r="B1901" t="s">
        <v>636</v>
      </c>
      <c r="D1901">
        <v>14</v>
      </c>
      <c r="E1901" t="str">
        <f>CONCATENATE(RAWC8[[#This Row],[Table Letter]],RAWC8[[#This Row],[Table '#]])</f>
        <v>HL5</v>
      </c>
      <c r="F1901" t="str">
        <f>IF(ISEVEN(ROW(RAWC8[[#This Row],[Barcodes]])),C1901,"")</f>
        <v/>
      </c>
      <c r="G1901" t="str">
        <f t="shared" si="29"/>
        <v/>
      </c>
      <c r="H1901" t="str">
        <f>LEFT(RAWC8[[#This Row],[Maternal Pheno Tag]],7)</f>
        <v/>
      </c>
    </row>
    <row r="1902" spans="1:8" x14ac:dyDescent="0.25">
      <c r="A1902">
        <v>5</v>
      </c>
      <c r="B1902" t="s">
        <v>636</v>
      </c>
      <c r="D1902">
        <v>15</v>
      </c>
      <c r="E1902" t="str">
        <f>CONCATENATE(RAWC8[[#This Row],[Table Letter]],RAWC8[[#This Row],[Table '#]])</f>
        <v>HL5</v>
      </c>
      <c r="F1902">
        <f>IF(ISEVEN(ROW(RAWC8[[#This Row],[Barcodes]])),C1902,"")</f>
        <v>0</v>
      </c>
      <c r="G1902">
        <f t="shared" si="29"/>
        <v>0</v>
      </c>
      <c r="H1902" t="str">
        <f>LEFT(RAWC8[[#This Row],[Maternal Pheno Tag]],7)</f>
        <v>0</v>
      </c>
    </row>
    <row r="1903" spans="1:8" x14ac:dyDescent="0.25">
      <c r="A1903">
        <v>5</v>
      </c>
      <c r="B1903" t="s">
        <v>636</v>
      </c>
      <c r="D1903">
        <v>15</v>
      </c>
      <c r="E1903" t="str">
        <f>CONCATENATE(RAWC8[[#This Row],[Table Letter]],RAWC8[[#This Row],[Table '#]])</f>
        <v>HL5</v>
      </c>
      <c r="F1903" t="str">
        <f>IF(ISEVEN(ROW(RAWC8[[#This Row],[Barcodes]])),C1903,"")</f>
        <v/>
      </c>
      <c r="G1903" t="str">
        <f t="shared" si="29"/>
        <v/>
      </c>
      <c r="H1903" t="str">
        <f>LEFT(RAWC8[[#This Row],[Maternal Pheno Tag]],7)</f>
        <v/>
      </c>
    </row>
    <row r="1904" spans="1:8" x14ac:dyDescent="0.25">
      <c r="A1904">
        <v>5</v>
      </c>
      <c r="B1904" t="s">
        <v>636</v>
      </c>
      <c r="D1904">
        <v>16</v>
      </c>
      <c r="E1904" t="str">
        <f>CONCATENATE(RAWC8[[#This Row],[Table Letter]],RAWC8[[#This Row],[Table '#]])</f>
        <v>HL5</v>
      </c>
      <c r="F1904">
        <f>IF(ISEVEN(ROW(RAWC8[[#This Row],[Barcodes]])),C1904,"")</f>
        <v>0</v>
      </c>
      <c r="G1904">
        <f t="shared" si="29"/>
        <v>0</v>
      </c>
      <c r="H1904" t="str">
        <f>LEFT(RAWC8[[#This Row],[Maternal Pheno Tag]],7)</f>
        <v>0</v>
      </c>
    </row>
    <row r="1905" spans="1:8" x14ac:dyDescent="0.25">
      <c r="A1905">
        <v>5</v>
      </c>
      <c r="B1905" t="s">
        <v>636</v>
      </c>
      <c r="D1905">
        <v>16</v>
      </c>
      <c r="E1905" t="str">
        <f>CONCATENATE(RAWC8[[#This Row],[Table Letter]],RAWC8[[#This Row],[Table '#]])</f>
        <v>HL5</v>
      </c>
      <c r="F1905" t="str">
        <f>IF(ISEVEN(ROW(RAWC8[[#This Row],[Barcodes]])),C1905,"")</f>
        <v/>
      </c>
      <c r="G1905" t="str">
        <f t="shared" si="29"/>
        <v/>
      </c>
      <c r="H1905" t="str">
        <f>LEFT(RAWC8[[#This Row],[Maternal Pheno Tag]],7)</f>
        <v/>
      </c>
    </row>
    <row r="1906" spans="1:8" x14ac:dyDescent="0.25">
      <c r="A1906">
        <v>5</v>
      </c>
      <c r="B1906" t="s">
        <v>636</v>
      </c>
      <c r="D1906">
        <v>17</v>
      </c>
      <c r="E1906" t="str">
        <f>CONCATENATE(RAWC8[[#This Row],[Table Letter]],RAWC8[[#This Row],[Table '#]])</f>
        <v>HL5</v>
      </c>
      <c r="F1906">
        <f>IF(ISEVEN(ROW(RAWC8[[#This Row],[Barcodes]])),C1906,"")</f>
        <v>0</v>
      </c>
      <c r="G1906">
        <f t="shared" si="29"/>
        <v>0</v>
      </c>
      <c r="H1906" t="str">
        <f>LEFT(RAWC8[[#This Row],[Maternal Pheno Tag]],7)</f>
        <v>0</v>
      </c>
    </row>
    <row r="1907" spans="1:8" x14ac:dyDescent="0.25">
      <c r="A1907">
        <v>5</v>
      </c>
      <c r="B1907" t="s">
        <v>636</v>
      </c>
      <c r="D1907">
        <v>17</v>
      </c>
      <c r="E1907" t="str">
        <f>CONCATENATE(RAWC8[[#This Row],[Table Letter]],RAWC8[[#This Row],[Table '#]])</f>
        <v>HL5</v>
      </c>
      <c r="F1907" t="str">
        <f>IF(ISEVEN(ROW(RAWC8[[#This Row],[Barcodes]])),C1907,"")</f>
        <v/>
      </c>
      <c r="G1907" t="str">
        <f t="shared" si="29"/>
        <v/>
      </c>
      <c r="H1907" t="str">
        <f>LEFT(RAWC8[[#This Row],[Maternal Pheno Tag]],7)</f>
        <v/>
      </c>
    </row>
    <row r="1908" spans="1:8" x14ac:dyDescent="0.25">
      <c r="A1908">
        <v>5</v>
      </c>
      <c r="B1908" t="s">
        <v>636</v>
      </c>
      <c r="D1908">
        <v>18</v>
      </c>
      <c r="E1908" t="str">
        <f>CONCATENATE(RAWC8[[#This Row],[Table Letter]],RAWC8[[#This Row],[Table '#]])</f>
        <v>HL5</v>
      </c>
      <c r="F1908">
        <f>IF(ISEVEN(ROW(RAWC8[[#This Row],[Barcodes]])),C1908,"")</f>
        <v>0</v>
      </c>
      <c r="G1908">
        <f t="shared" si="29"/>
        <v>0</v>
      </c>
      <c r="H1908" t="str">
        <f>LEFT(RAWC8[[#This Row],[Maternal Pheno Tag]],7)</f>
        <v>0</v>
      </c>
    </row>
    <row r="1909" spans="1:8" x14ac:dyDescent="0.25">
      <c r="A1909">
        <v>5</v>
      </c>
      <c r="B1909" t="s">
        <v>636</v>
      </c>
      <c r="D1909">
        <v>18</v>
      </c>
      <c r="E1909" t="str">
        <f>CONCATENATE(RAWC8[[#This Row],[Table Letter]],RAWC8[[#This Row],[Table '#]])</f>
        <v>HL5</v>
      </c>
      <c r="F1909" t="str">
        <f>IF(ISEVEN(ROW(RAWC8[[#This Row],[Barcodes]])),C1909,"")</f>
        <v/>
      </c>
      <c r="G1909" t="str">
        <f t="shared" si="29"/>
        <v/>
      </c>
      <c r="H1909" t="str">
        <f>LEFT(RAWC8[[#This Row],[Maternal Pheno Tag]],7)</f>
        <v/>
      </c>
    </row>
    <row r="1910" spans="1:8" x14ac:dyDescent="0.25">
      <c r="A1910">
        <v>5</v>
      </c>
      <c r="B1910" t="s">
        <v>636</v>
      </c>
      <c r="D1910">
        <v>19</v>
      </c>
      <c r="E1910" t="str">
        <f>CONCATENATE(RAWC8[[#This Row],[Table Letter]],RAWC8[[#This Row],[Table '#]])</f>
        <v>HL5</v>
      </c>
      <c r="F1910">
        <f>IF(ISEVEN(ROW(RAWC8[[#This Row],[Barcodes]])),C1910,"")</f>
        <v>0</v>
      </c>
      <c r="G1910">
        <f t="shared" si="29"/>
        <v>0</v>
      </c>
      <c r="H1910" t="str">
        <f>LEFT(RAWC8[[#This Row],[Maternal Pheno Tag]],7)</f>
        <v>0</v>
      </c>
    </row>
    <row r="1911" spans="1:8" x14ac:dyDescent="0.25">
      <c r="A1911">
        <v>5</v>
      </c>
      <c r="B1911" t="s">
        <v>636</v>
      </c>
      <c r="D1911">
        <v>19</v>
      </c>
      <c r="E1911" t="str">
        <f>CONCATENATE(RAWC8[[#This Row],[Table Letter]],RAWC8[[#This Row],[Table '#]])</f>
        <v>HL5</v>
      </c>
      <c r="F1911" t="str">
        <f>IF(ISEVEN(ROW(RAWC8[[#This Row],[Barcodes]])),C1911,"")</f>
        <v/>
      </c>
      <c r="G1911" t="str">
        <f t="shared" si="29"/>
        <v/>
      </c>
      <c r="H1911" t="str">
        <f>LEFT(RAWC8[[#This Row],[Maternal Pheno Tag]],7)</f>
        <v/>
      </c>
    </row>
    <row r="1912" spans="1:8" x14ac:dyDescent="0.25">
      <c r="A1912">
        <v>5</v>
      </c>
      <c r="B1912" t="s">
        <v>636</v>
      </c>
      <c r="D1912">
        <v>20</v>
      </c>
      <c r="E1912" t="str">
        <f>CONCATENATE(RAWC8[[#This Row],[Table Letter]],RAWC8[[#This Row],[Table '#]])</f>
        <v>HL5</v>
      </c>
      <c r="F1912">
        <f>IF(ISEVEN(ROW(RAWC8[[#This Row],[Barcodes]])),C1912,"")</f>
        <v>0</v>
      </c>
      <c r="G1912">
        <f t="shared" si="29"/>
        <v>0</v>
      </c>
      <c r="H1912" t="str">
        <f>LEFT(RAWC8[[#This Row],[Maternal Pheno Tag]],7)</f>
        <v>0</v>
      </c>
    </row>
    <row r="1913" spans="1:8" x14ac:dyDescent="0.25">
      <c r="A1913">
        <v>5</v>
      </c>
      <c r="B1913" t="s">
        <v>636</v>
      </c>
      <c r="D1913">
        <v>20</v>
      </c>
      <c r="E1913" t="str">
        <f>CONCATENATE(RAWC8[[#This Row],[Table Letter]],RAWC8[[#This Row],[Table '#]])</f>
        <v>HL5</v>
      </c>
      <c r="F1913" t="str">
        <f>IF(ISEVEN(ROW(RAWC8[[#This Row],[Barcodes]])),C1913,"")</f>
        <v/>
      </c>
      <c r="G1913" t="str">
        <f t="shared" si="29"/>
        <v/>
      </c>
      <c r="H1913" t="str">
        <f>LEFT(RAWC8[[#This Row],[Maternal Pheno Tag]],7)</f>
        <v/>
      </c>
    </row>
    <row r="1914" spans="1:8" x14ac:dyDescent="0.25">
      <c r="A1914">
        <v>5</v>
      </c>
      <c r="B1914" t="s">
        <v>636</v>
      </c>
      <c r="D1914">
        <v>21</v>
      </c>
      <c r="E1914" t="str">
        <f>CONCATENATE(RAWC8[[#This Row],[Table Letter]],RAWC8[[#This Row],[Table '#]])</f>
        <v>HL5</v>
      </c>
      <c r="F1914">
        <f>IF(ISEVEN(ROW(RAWC8[[#This Row],[Barcodes]])),C1914,"")</f>
        <v>0</v>
      </c>
      <c r="G1914">
        <f t="shared" si="29"/>
        <v>0</v>
      </c>
      <c r="H1914" t="str">
        <f>LEFT(RAWC8[[#This Row],[Maternal Pheno Tag]],7)</f>
        <v>0</v>
      </c>
    </row>
    <row r="1915" spans="1:8" x14ac:dyDescent="0.25">
      <c r="A1915">
        <v>5</v>
      </c>
      <c r="B1915" t="s">
        <v>636</v>
      </c>
      <c r="D1915">
        <v>21</v>
      </c>
      <c r="E1915" t="str">
        <f>CONCATENATE(RAWC8[[#This Row],[Table Letter]],RAWC8[[#This Row],[Table '#]])</f>
        <v>HL5</v>
      </c>
      <c r="F1915" t="str">
        <f>IF(ISEVEN(ROW(RAWC8[[#This Row],[Barcodes]])),C1915,"")</f>
        <v/>
      </c>
      <c r="G1915" t="str">
        <f t="shared" si="29"/>
        <v/>
      </c>
      <c r="H1915" t="str">
        <f>LEFT(RAWC8[[#This Row],[Maternal Pheno Tag]],7)</f>
        <v/>
      </c>
    </row>
    <row r="1916" spans="1:8" x14ac:dyDescent="0.25">
      <c r="A1916">
        <v>5</v>
      </c>
      <c r="B1916" t="s">
        <v>636</v>
      </c>
      <c r="D1916">
        <v>22</v>
      </c>
      <c r="E1916" t="str">
        <f>CONCATENATE(RAWC8[[#This Row],[Table Letter]],RAWC8[[#This Row],[Table '#]])</f>
        <v>HL5</v>
      </c>
      <c r="F1916">
        <f>IF(ISEVEN(ROW(RAWC8[[#This Row],[Barcodes]])),C1916,"")</f>
        <v>0</v>
      </c>
      <c r="G1916">
        <f t="shared" si="29"/>
        <v>0</v>
      </c>
      <c r="H1916" t="str">
        <f>LEFT(RAWC8[[#This Row],[Maternal Pheno Tag]],7)</f>
        <v>0</v>
      </c>
    </row>
    <row r="1917" spans="1:8" x14ac:dyDescent="0.25">
      <c r="A1917">
        <v>5</v>
      </c>
      <c r="B1917" t="s">
        <v>636</v>
      </c>
      <c r="D1917">
        <v>22</v>
      </c>
      <c r="E1917" t="str">
        <f>CONCATENATE(RAWC8[[#This Row],[Table Letter]],RAWC8[[#This Row],[Table '#]])</f>
        <v>HL5</v>
      </c>
      <c r="F1917" t="str">
        <f>IF(ISEVEN(ROW(RAWC8[[#This Row],[Barcodes]])),C1917,"")</f>
        <v/>
      </c>
      <c r="G1917" t="str">
        <f t="shared" si="29"/>
        <v/>
      </c>
      <c r="H1917" t="str">
        <f>LEFT(RAWC8[[#This Row],[Maternal Pheno Tag]],7)</f>
        <v/>
      </c>
    </row>
    <row r="1918" spans="1:8" x14ac:dyDescent="0.25">
      <c r="A1918">
        <v>5</v>
      </c>
      <c r="B1918" t="s">
        <v>636</v>
      </c>
      <c r="D1918">
        <v>23</v>
      </c>
      <c r="E1918" t="str">
        <f>CONCATENATE(RAWC8[[#This Row],[Table Letter]],RAWC8[[#This Row],[Table '#]])</f>
        <v>HL5</v>
      </c>
      <c r="F1918">
        <f>IF(ISEVEN(ROW(RAWC8[[#This Row],[Barcodes]])),C1918,"")</f>
        <v>0</v>
      </c>
      <c r="G1918">
        <f t="shared" si="29"/>
        <v>0</v>
      </c>
      <c r="H1918" t="str">
        <f>LEFT(RAWC8[[#This Row],[Maternal Pheno Tag]],7)</f>
        <v>0</v>
      </c>
    </row>
    <row r="1919" spans="1:8" x14ac:dyDescent="0.25">
      <c r="A1919">
        <v>5</v>
      </c>
      <c r="B1919" t="s">
        <v>636</v>
      </c>
      <c r="D1919">
        <v>23</v>
      </c>
      <c r="E1919" t="str">
        <f>CONCATENATE(RAWC8[[#This Row],[Table Letter]],RAWC8[[#This Row],[Table '#]])</f>
        <v>HL5</v>
      </c>
      <c r="F1919" t="str">
        <f>IF(ISEVEN(ROW(RAWC8[[#This Row],[Barcodes]])),C1919,"")</f>
        <v/>
      </c>
      <c r="G1919" t="str">
        <f t="shared" si="29"/>
        <v/>
      </c>
      <c r="H1919" t="str">
        <f>LEFT(RAWC8[[#This Row],[Maternal Pheno Tag]],7)</f>
        <v/>
      </c>
    </row>
    <row r="1920" spans="1:8" x14ac:dyDescent="0.25">
      <c r="A1920">
        <v>5</v>
      </c>
      <c r="B1920" t="s">
        <v>636</v>
      </c>
      <c r="D1920">
        <v>24</v>
      </c>
      <c r="E1920" t="str">
        <f>CONCATENATE(RAWC8[[#This Row],[Table Letter]],RAWC8[[#This Row],[Table '#]])</f>
        <v>HL5</v>
      </c>
      <c r="F1920">
        <f>IF(ISEVEN(ROW(RAWC8[[#This Row],[Barcodes]])),C1920,"")</f>
        <v>0</v>
      </c>
      <c r="G1920">
        <f t="shared" si="29"/>
        <v>0</v>
      </c>
      <c r="H1920" t="str">
        <f>LEFT(RAWC8[[#This Row],[Maternal Pheno Tag]],7)</f>
        <v>0</v>
      </c>
    </row>
    <row r="1921" spans="1:8" x14ac:dyDescent="0.25">
      <c r="A1921">
        <v>5</v>
      </c>
      <c r="B1921" t="s">
        <v>636</v>
      </c>
      <c r="D1921">
        <v>24</v>
      </c>
      <c r="E1921" t="str">
        <f>CONCATENATE(RAWC8[[#This Row],[Table Letter]],RAWC8[[#This Row],[Table '#]])</f>
        <v>HL5</v>
      </c>
      <c r="F1921" t="str">
        <f>IF(ISEVEN(ROW(RAWC8[[#This Row],[Barcodes]])),C1921,"")</f>
        <v/>
      </c>
      <c r="G1921" t="str">
        <f t="shared" si="29"/>
        <v/>
      </c>
      <c r="H1921" t="str">
        <f>LEFT(RAWC8[[#This Row],[Maternal Pheno Tag]],7)</f>
        <v/>
      </c>
    </row>
    <row r="1922" spans="1:8" x14ac:dyDescent="0.25">
      <c r="A1922">
        <v>1</v>
      </c>
      <c r="B1922" t="s">
        <v>637</v>
      </c>
      <c r="D1922">
        <v>1</v>
      </c>
      <c r="E1922" t="str">
        <f>CONCATENATE(RAWC8[[#This Row],[Table Letter]],RAWC8[[#This Row],[Table '#]])</f>
        <v>IL1</v>
      </c>
      <c r="F1922">
        <f>IF(ISEVEN(ROW(RAWC8[[#This Row],[Barcodes]])),C1922,"")</f>
        <v>0</v>
      </c>
      <c r="G1922">
        <f t="shared" ref="G1922:G1985" si="30">IF(ISODD(ROW(C1923)),C1923,"")</f>
        <v>0</v>
      </c>
      <c r="H1922" t="str">
        <f>LEFT(RAWC8[[#This Row],[Maternal Pheno Tag]],7)</f>
        <v>0</v>
      </c>
    </row>
    <row r="1923" spans="1:8" x14ac:dyDescent="0.25">
      <c r="A1923">
        <v>1</v>
      </c>
      <c r="B1923" t="s">
        <v>637</v>
      </c>
      <c r="D1923">
        <v>1</v>
      </c>
      <c r="E1923" t="str">
        <f>CONCATENATE(RAWC8[[#This Row],[Table Letter]],RAWC8[[#This Row],[Table '#]])</f>
        <v>IL1</v>
      </c>
      <c r="F1923" t="str">
        <f>IF(ISEVEN(ROW(RAWC8[[#This Row],[Barcodes]])),C1923,"")</f>
        <v/>
      </c>
      <c r="G1923" t="str">
        <f t="shared" si="30"/>
        <v/>
      </c>
      <c r="H1923" t="str">
        <f>LEFT(RAWC8[[#This Row],[Maternal Pheno Tag]],7)</f>
        <v/>
      </c>
    </row>
    <row r="1924" spans="1:8" x14ac:dyDescent="0.25">
      <c r="A1924">
        <v>1</v>
      </c>
      <c r="B1924" t="s">
        <v>637</v>
      </c>
      <c r="D1924">
        <v>2</v>
      </c>
      <c r="E1924" t="str">
        <f>CONCATENATE(RAWC8[[#This Row],[Table Letter]],RAWC8[[#This Row],[Table '#]])</f>
        <v>IL1</v>
      </c>
      <c r="F1924">
        <f>IF(ISEVEN(ROW(RAWC8[[#This Row],[Barcodes]])),C1924,"")</f>
        <v>0</v>
      </c>
      <c r="G1924">
        <f t="shared" si="30"/>
        <v>0</v>
      </c>
      <c r="H1924" t="str">
        <f>LEFT(RAWC8[[#This Row],[Maternal Pheno Tag]],7)</f>
        <v>0</v>
      </c>
    </row>
    <row r="1925" spans="1:8" x14ac:dyDescent="0.25">
      <c r="A1925">
        <v>1</v>
      </c>
      <c r="B1925" t="s">
        <v>637</v>
      </c>
      <c r="D1925">
        <v>2</v>
      </c>
      <c r="E1925" t="str">
        <f>CONCATENATE(RAWC8[[#This Row],[Table Letter]],RAWC8[[#This Row],[Table '#]])</f>
        <v>IL1</v>
      </c>
      <c r="F1925" t="str">
        <f>IF(ISEVEN(ROW(RAWC8[[#This Row],[Barcodes]])),C1925,"")</f>
        <v/>
      </c>
      <c r="G1925" t="str">
        <f t="shared" si="30"/>
        <v/>
      </c>
      <c r="H1925" t="str">
        <f>LEFT(RAWC8[[#This Row],[Maternal Pheno Tag]],7)</f>
        <v/>
      </c>
    </row>
    <row r="1926" spans="1:8" x14ac:dyDescent="0.25">
      <c r="A1926">
        <v>1</v>
      </c>
      <c r="B1926" t="s">
        <v>637</v>
      </c>
      <c r="D1926">
        <v>3</v>
      </c>
      <c r="E1926" t="str">
        <f>CONCATENATE(RAWC8[[#This Row],[Table Letter]],RAWC8[[#This Row],[Table '#]])</f>
        <v>IL1</v>
      </c>
      <c r="F1926">
        <f>IF(ISEVEN(ROW(RAWC8[[#This Row],[Barcodes]])),C1926,"")</f>
        <v>0</v>
      </c>
      <c r="G1926">
        <f t="shared" si="30"/>
        <v>0</v>
      </c>
      <c r="H1926" t="str">
        <f>LEFT(RAWC8[[#This Row],[Maternal Pheno Tag]],7)</f>
        <v>0</v>
      </c>
    </row>
    <row r="1927" spans="1:8" x14ac:dyDescent="0.25">
      <c r="A1927">
        <v>1</v>
      </c>
      <c r="B1927" t="s">
        <v>637</v>
      </c>
      <c r="D1927">
        <v>3</v>
      </c>
      <c r="E1927" t="str">
        <f>CONCATENATE(RAWC8[[#This Row],[Table Letter]],RAWC8[[#This Row],[Table '#]])</f>
        <v>IL1</v>
      </c>
      <c r="F1927" t="str">
        <f>IF(ISEVEN(ROW(RAWC8[[#This Row],[Barcodes]])),C1927,"")</f>
        <v/>
      </c>
      <c r="G1927" t="str">
        <f t="shared" si="30"/>
        <v/>
      </c>
      <c r="H1927" t="str">
        <f>LEFT(RAWC8[[#This Row],[Maternal Pheno Tag]],7)</f>
        <v/>
      </c>
    </row>
    <row r="1928" spans="1:8" x14ac:dyDescent="0.25">
      <c r="A1928">
        <v>1</v>
      </c>
      <c r="B1928" t="s">
        <v>637</v>
      </c>
      <c r="D1928">
        <v>4</v>
      </c>
      <c r="E1928" t="str">
        <f>CONCATENATE(RAWC8[[#This Row],[Table Letter]],RAWC8[[#This Row],[Table '#]])</f>
        <v>IL1</v>
      </c>
      <c r="F1928">
        <f>IF(ISEVEN(ROW(RAWC8[[#This Row],[Barcodes]])),C1928,"")</f>
        <v>0</v>
      </c>
      <c r="G1928">
        <f t="shared" si="30"/>
        <v>0</v>
      </c>
      <c r="H1928" t="str">
        <f>LEFT(RAWC8[[#This Row],[Maternal Pheno Tag]],7)</f>
        <v>0</v>
      </c>
    </row>
    <row r="1929" spans="1:8" x14ac:dyDescent="0.25">
      <c r="A1929">
        <v>1</v>
      </c>
      <c r="B1929" t="s">
        <v>637</v>
      </c>
      <c r="D1929">
        <v>4</v>
      </c>
      <c r="E1929" t="str">
        <f>CONCATENATE(RAWC8[[#This Row],[Table Letter]],RAWC8[[#This Row],[Table '#]])</f>
        <v>IL1</v>
      </c>
      <c r="F1929" t="str">
        <f>IF(ISEVEN(ROW(RAWC8[[#This Row],[Barcodes]])),C1929,"")</f>
        <v/>
      </c>
      <c r="G1929" t="str">
        <f t="shared" si="30"/>
        <v/>
      </c>
      <c r="H1929" t="str">
        <f>LEFT(RAWC8[[#This Row],[Maternal Pheno Tag]],7)</f>
        <v/>
      </c>
    </row>
    <row r="1930" spans="1:8" x14ac:dyDescent="0.25">
      <c r="A1930">
        <v>1</v>
      </c>
      <c r="B1930" t="s">
        <v>637</v>
      </c>
      <c r="D1930">
        <v>5</v>
      </c>
      <c r="E1930" t="str">
        <f>CONCATENATE(RAWC8[[#This Row],[Table Letter]],RAWC8[[#This Row],[Table '#]])</f>
        <v>IL1</v>
      </c>
      <c r="F1930">
        <f>IF(ISEVEN(ROW(RAWC8[[#This Row],[Barcodes]])),C1930,"")</f>
        <v>0</v>
      </c>
      <c r="G1930">
        <f t="shared" si="30"/>
        <v>0</v>
      </c>
      <c r="H1930" t="str">
        <f>LEFT(RAWC8[[#This Row],[Maternal Pheno Tag]],7)</f>
        <v>0</v>
      </c>
    </row>
    <row r="1931" spans="1:8" x14ac:dyDescent="0.25">
      <c r="A1931">
        <v>1</v>
      </c>
      <c r="B1931" t="s">
        <v>637</v>
      </c>
      <c r="D1931">
        <v>5</v>
      </c>
      <c r="E1931" t="str">
        <f>CONCATENATE(RAWC8[[#This Row],[Table Letter]],RAWC8[[#This Row],[Table '#]])</f>
        <v>IL1</v>
      </c>
      <c r="F1931" t="str">
        <f>IF(ISEVEN(ROW(RAWC8[[#This Row],[Barcodes]])),C1931,"")</f>
        <v/>
      </c>
      <c r="G1931" t="str">
        <f t="shared" si="30"/>
        <v/>
      </c>
      <c r="H1931" t="str">
        <f>LEFT(RAWC8[[#This Row],[Maternal Pheno Tag]],7)</f>
        <v/>
      </c>
    </row>
    <row r="1932" spans="1:8" x14ac:dyDescent="0.25">
      <c r="A1932">
        <v>1</v>
      </c>
      <c r="B1932" t="s">
        <v>637</v>
      </c>
      <c r="D1932">
        <v>6</v>
      </c>
      <c r="E1932" t="str">
        <f>CONCATENATE(RAWC8[[#This Row],[Table Letter]],RAWC8[[#This Row],[Table '#]])</f>
        <v>IL1</v>
      </c>
      <c r="F1932">
        <f>IF(ISEVEN(ROW(RAWC8[[#This Row],[Barcodes]])),C1932,"")</f>
        <v>0</v>
      </c>
      <c r="G1932">
        <f t="shared" si="30"/>
        <v>0</v>
      </c>
      <c r="H1932" t="str">
        <f>LEFT(RAWC8[[#This Row],[Maternal Pheno Tag]],7)</f>
        <v>0</v>
      </c>
    </row>
    <row r="1933" spans="1:8" x14ac:dyDescent="0.25">
      <c r="A1933">
        <v>1</v>
      </c>
      <c r="B1933" t="s">
        <v>637</v>
      </c>
      <c r="D1933">
        <v>6</v>
      </c>
      <c r="E1933" t="str">
        <f>CONCATENATE(RAWC8[[#This Row],[Table Letter]],RAWC8[[#This Row],[Table '#]])</f>
        <v>IL1</v>
      </c>
      <c r="F1933" t="str">
        <f>IF(ISEVEN(ROW(RAWC8[[#This Row],[Barcodes]])),C1933,"")</f>
        <v/>
      </c>
      <c r="G1933" t="str">
        <f t="shared" si="30"/>
        <v/>
      </c>
      <c r="H1933" t="str">
        <f>LEFT(RAWC8[[#This Row],[Maternal Pheno Tag]],7)</f>
        <v/>
      </c>
    </row>
    <row r="1934" spans="1:8" x14ac:dyDescent="0.25">
      <c r="A1934">
        <v>1</v>
      </c>
      <c r="B1934" t="s">
        <v>637</v>
      </c>
      <c r="D1934">
        <v>7</v>
      </c>
      <c r="E1934" t="str">
        <f>CONCATENATE(RAWC8[[#This Row],[Table Letter]],RAWC8[[#This Row],[Table '#]])</f>
        <v>IL1</v>
      </c>
      <c r="F1934">
        <f>IF(ISEVEN(ROW(RAWC8[[#This Row],[Barcodes]])),C1934,"")</f>
        <v>0</v>
      </c>
      <c r="G1934">
        <f t="shared" si="30"/>
        <v>0</v>
      </c>
      <c r="H1934" t="str">
        <f>LEFT(RAWC8[[#This Row],[Maternal Pheno Tag]],7)</f>
        <v>0</v>
      </c>
    </row>
    <row r="1935" spans="1:8" x14ac:dyDescent="0.25">
      <c r="A1935">
        <v>1</v>
      </c>
      <c r="B1935" t="s">
        <v>637</v>
      </c>
      <c r="D1935">
        <v>7</v>
      </c>
      <c r="E1935" t="str">
        <f>CONCATENATE(RAWC8[[#This Row],[Table Letter]],RAWC8[[#This Row],[Table '#]])</f>
        <v>IL1</v>
      </c>
      <c r="F1935" t="str">
        <f>IF(ISEVEN(ROW(RAWC8[[#This Row],[Barcodes]])),C1935,"")</f>
        <v/>
      </c>
      <c r="G1935" t="str">
        <f t="shared" si="30"/>
        <v/>
      </c>
      <c r="H1935" t="str">
        <f>LEFT(RAWC8[[#This Row],[Maternal Pheno Tag]],7)</f>
        <v/>
      </c>
    </row>
    <row r="1936" spans="1:8" x14ac:dyDescent="0.25">
      <c r="A1936">
        <v>1</v>
      </c>
      <c r="B1936" t="s">
        <v>637</v>
      </c>
      <c r="D1936">
        <v>8</v>
      </c>
      <c r="E1936" t="str">
        <f>CONCATENATE(RAWC8[[#This Row],[Table Letter]],RAWC8[[#This Row],[Table '#]])</f>
        <v>IL1</v>
      </c>
      <c r="F1936">
        <f>IF(ISEVEN(ROW(RAWC8[[#This Row],[Barcodes]])),C1936,"")</f>
        <v>0</v>
      </c>
      <c r="G1936">
        <f t="shared" si="30"/>
        <v>0</v>
      </c>
      <c r="H1936" t="str">
        <f>LEFT(RAWC8[[#This Row],[Maternal Pheno Tag]],7)</f>
        <v>0</v>
      </c>
    </row>
    <row r="1937" spans="1:8" x14ac:dyDescent="0.25">
      <c r="A1937">
        <v>1</v>
      </c>
      <c r="B1937" t="s">
        <v>637</v>
      </c>
      <c r="D1937">
        <v>8</v>
      </c>
      <c r="E1937" t="str">
        <f>CONCATENATE(RAWC8[[#This Row],[Table Letter]],RAWC8[[#This Row],[Table '#]])</f>
        <v>IL1</v>
      </c>
      <c r="F1937" t="str">
        <f>IF(ISEVEN(ROW(RAWC8[[#This Row],[Barcodes]])),C1937,"")</f>
        <v/>
      </c>
      <c r="G1937" t="str">
        <f t="shared" si="30"/>
        <v/>
      </c>
      <c r="H1937" t="str">
        <f>LEFT(RAWC8[[#This Row],[Maternal Pheno Tag]],7)</f>
        <v/>
      </c>
    </row>
    <row r="1938" spans="1:8" x14ac:dyDescent="0.25">
      <c r="A1938">
        <v>1</v>
      </c>
      <c r="B1938" t="s">
        <v>637</v>
      </c>
      <c r="D1938">
        <v>9</v>
      </c>
      <c r="E1938" t="str">
        <f>CONCATENATE(RAWC8[[#This Row],[Table Letter]],RAWC8[[#This Row],[Table '#]])</f>
        <v>IL1</v>
      </c>
      <c r="F1938">
        <f>IF(ISEVEN(ROW(RAWC8[[#This Row],[Barcodes]])),C1938,"")</f>
        <v>0</v>
      </c>
      <c r="G1938">
        <f t="shared" si="30"/>
        <v>0</v>
      </c>
      <c r="H1938" t="str">
        <f>LEFT(RAWC8[[#This Row],[Maternal Pheno Tag]],7)</f>
        <v>0</v>
      </c>
    </row>
    <row r="1939" spans="1:8" x14ac:dyDescent="0.25">
      <c r="A1939">
        <v>1</v>
      </c>
      <c r="B1939" t="s">
        <v>637</v>
      </c>
      <c r="D1939">
        <v>9</v>
      </c>
      <c r="E1939" t="str">
        <f>CONCATENATE(RAWC8[[#This Row],[Table Letter]],RAWC8[[#This Row],[Table '#]])</f>
        <v>IL1</v>
      </c>
      <c r="F1939" t="str">
        <f>IF(ISEVEN(ROW(RAWC8[[#This Row],[Barcodes]])),C1939,"")</f>
        <v/>
      </c>
      <c r="G1939" t="str">
        <f t="shared" si="30"/>
        <v/>
      </c>
      <c r="H1939" t="str">
        <f>LEFT(RAWC8[[#This Row],[Maternal Pheno Tag]],7)</f>
        <v/>
      </c>
    </row>
    <row r="1940" spans="1:8" x14ac:dyDescent="0.25">
      <c r="A1940">
        <v>1</v>
      </c>
      <c r="B1940" t="s">
        <v>637</v>
      </c>
      <c r="D1940">
        <v>10</v>
      </c>
      <c r="E1940" t="str">
        <f>CONCATENATE(RAWC8[[#This Row],[Table Letter]],RAWC8[[#This Row],[Table '#]])</f>
        <v>IL1</v>
      </c>
      <c r="F1940">
        <f>IF(ISEVEN(ROW(RAWC8[[#This Row],[Barcodes]])),C1940,"")</f>
        <v>0</v>
      </c>
      <c r="G1940">
        <f t="shared" si="30"/>
        <v>0</v>
      </c>
      <c r="H1940" t="str">
        <f>LEFT(RAWC8[[#This Row],[Maternal Pheno Tag]],7)</f>
        <v>0</v>
      </c>
    </row>
    <row r="1941" spans="1:8" x14ac:dyDescent="0.25">
      <c r="A1941">
        <v>1</v>
      </c>
      <c r="B1941" t="s">
        <v>637</v>
      </c>
      <c r="D1941">
        <v>10</v>
      </c>
      <c r="E1941" t="str">
        <f>CONCATENATE(RAWC8[[#This Row],[Table Letter]],RAWC8[[#This Row],[Table '#]])</f>
        <v>IL1</v>
      </c>
      <c r="F1941" t="str">
        <f>IF(ISEVEN(ROW(RAWC8[[#This Row],[Barcodes]])),C1941,"")</f>
        <v/>
      </c>
      <c r="G1941" t="str">
        <f t="shared" si="30"/>
        <v/>
      </c>
      <c r="H1941" t="str">
        <f>LEFT(RAWC8[[#This Row],[Maternal Pheno Tag]],7)</f>
        <v/>
      </c>
    </row>
    <row r="1942" spans="1:8" x14ac:dyDescent="0.25">
      <c r="A1942">
        <v>1</v>
      </c>
      <c r="B1942" t="s">
        <v>637</v>
      </c>
      <c r="D1942">
        <v>11</v>
      </c>
      <c r="E1942" t="str">
        <f>CONCATENATE(RAWC8[[#This Row],[Table Letter]],RAWC8[[#This Row],[Table '#]])</f>
        <v>IL1</v>
      </c>
      <c r="F1942">
        <f>IF(ISEVEN(ROW(RAWC8[[#This Row],[Barcodes]])),C1942,"")</f>
        <v>0</v>
      </c>
      <c r="G1942">
        <f t="shared" si="30"/>
        <v>0</v>
      </c>
      <c r="H1942" t="str">
        <f>LEFT(RAWC8[[#This Row],[Maternal Pheno Tag]],7)</f>
        <v>0</v>
      </c>
    </row>
    <row r="1943" spans="1:8" x14ac:dyDescent="0.25">
      <c r="A1943">
        <v>1</v>
      </c>
      <c r="B1943" t="s">
        <v>637</v>
      </c>
      <c r="D1943">
        <v>11</v>
      </c>
      <c r="E1943" t="str">
        <f>CONCATENATE(RAWC8[[#This Row],[Table Letter]],RAWC8[[#This Row],[Table '#]])</f>
        <v>IL1</v>
      </c>
      <c r="F1943" t="str">
        <f>IF(ISEVEN(ROW(RAWC8[[#This Row],[Barcodes]])),C1943,"")</f>
        <v/>
      </c>
      <c r="G1943" t="str">
        <f t="shared" si="30"/>
        <v/>
      </c>
      <c r="H1943" t="str">
        <f>LEFT(RAWC8[[#This Row],[Maternal Pheno Tag]],7)</f>
        <v/>
      </c>
    </row>
    <row r="1944" spans="1:8" x14ac:dyDescent="0.25">
      <c r="A1944">
        <v>1</v>
      </c>
      <c r="B1944" t="s">
        <v>637</v>
      </c>
      <c r="D1944">
        <v>12</v>
      </c>
      <c r="E1944" t="str">
        <f>CONCATENATE(RAWC8[[#This Row],[Table Letter]],RAWC8[[#This Row],[Table '#]])</f>
        <v>IL1</v>
      </c>
      <c r="F1944">
        <f>IF(ISEVEN(ROW(RAWC8[[#This Row],[Barcodes]])),C1944,"")</f>
        <v>0</v>
      </c>
      <c r="G1944">
        <f t="shared" si="30"/>
        <v>0</v>
      </c>
      <c r="H1944" t="str">
        <f>LEFT(RAWC8[[#This Row],[Maternal Pheno Tag]],7)</f>
        <v>0</v>
      </c>
    </row>
    <row r="1945" spans="1:8" x14ac:dyDescent="0.25">
      <c r="A1945">
        <v>1</v>
      </c>
      <c r="B1945" t="s">
        <v>637</v>
      </c>
      <c r="D1945">
        <v>12</v>
      </c>
      <c r="E1945" t="str">
        <f>CONCATENATE(RAWC8[[#This Row],[Table Letter]],RAWC8[[#This Row],[Table '#]])</f>
        <v>IL1</v>
      </c>
      <c r="F1945" t="str">
        <f>IF(ISEVEN(ROW(RAWC8[[#This Row],[Barcodes]])),C1945,"")</f>
        <v/>
      </c>
      <c r="G1945" t="str">
        <f t="shared" si="30"/>
        <v/>
      </c>
      <c r="H1945" t="str">
        <f>LEFT(RAWC8[[#This Row],[Maternal Pheno Tag]],7)</f>
        <v/>
      </c>
    </row>
    <row r="1946" spans="1:8" x14ac:dyDescent="0.25">
      <c r="A1946">
        <v>1</v>
      </c>
      <c r="B1946" t="s">
        <v>637</v>
      </c>
      <c r="D1946">
        <v>13</v>
      </c>
      <c r="E1946" t="str">
        <f>CONCATENATE(RAWC8[[#This Row],[Table Letter]],RAWC8[[#This Row],[Table '#]])</f>
        <v>IL1</v>
      </c>
      <c r="F1946">
        <f>IF(ISEVEN(ROW(RAWC8[[#This Row],[Barcodes]])),C1946,"")</f>
        <v>0</v>
      </c>
      <c r="G1946">
        <f t="shared" si="30"/>
        <v>0</v>
      </c>
      <c r="H1946" t="str">
        <f>LEFT(RAWC8[[#This Row],[Maternal Pheno Tag]],7)</f>
        <v>0</v>
      </c>
    </row>
    <row r="1947" spans="1:8" x14ac:dyDescent="0.25">
      <c r="A1947">
        <v>1</v>
      </c>
      <c r="B1947" t="s">
        <v>637</v>
      </c>
      <c r="D1947">
        <v>13</v>
      </c>
      <c r="E1947" t="str">
        <f>CONCATENATE(RAWC8[[#This Row],[Table Letter]],RAWC8[[#This Row],[Table '#]])</f>
        <v>IL1</v>
      </c>
      <c r="F1947" t="str">
        <f>IF(ISEVEN(ROW(RAWC8[[#This Row],[Barcodes]])),C1947,"")</f>
        <v/>
      </c>
      <c r="G1947" t="str">
        <f t="shared" si="30"/>
        <v/>
      </c>
      <c r="H1947" t="str">
        <f>LEFT(RAWC8[[#This Row],[Maternal Pheno Tag]],7)</f>
        <v/>
      </c>
    </row>
    <row r="1948" spans="1:8" x14ac:dyDescent="0.25">
      <c r="A1948">
        <v>1</v>
      </c>
      <c r="B1948" t="s">
        <v>637</v>
      </c>
      <c r="D1948">
        <v>14</v>
      </c>
      <c r="E1948" t="str">
        <f>CONCATENATE(RAWC8[[#This Row],[Table Letter]],RAWC8[[#This Row],[Table '#]])</f>
        <v>IL1</v>
      </c>
      <c r="F1948">
        <f>IF(ISEVEN(ROW(RAWC8[[#This Row],[Barcodes]])),C1948,"")</f>
        <v>0</v>
      </c>
      <c r="G1948">
        <f t="shared" si="30"/>
        <v>0</v>
      </c>
      <c r="H1948" t="str">
        <f>LEFT(RAWC8[[#This Row],[Maternal Pheno Tag]],7)</f>
        <v>0</v>
      </c>
    </row>
    <row r="1949" spans="1:8" x14ac:dyDescent="0.25">
      <c r="A1949">
        <v>1</v>
      </c>
      <c r="B1949" t="s">
        <v>637</v>
      </c>
      <c r="D1949">
        <v>14</v>
      </c>
      <c r="E1949" t="str">
        <f>CONCATENATE(RAWC8[[#This Row],[Table Letter]],RAWC8[[#This Row],[Table '#]])</f>
        <v>IL1</v>
      </c>
      <c r="F1949" t="str">
        <f>IF(ISEVEN(ROW(RAWC8[[#This Row],[Barcodes]])),C1949,"")</f>
        <v/>
      </c>
      <c r="G1949" t="str">
        <f t="shared" si="30"/>
        <v/>
      </c>
      <c r="H1949" t="str">
        <f>LEFT(RAWC8[[#This Row],[Maternal Pheno Tag]],7)</f>
        <v/>
      </c>
    </row>
    <row r="1950" spans="1:8" x14ac:dyDescent="0.25">
      <c r="A1950">
        <v>1</v>
      </c>
      <c r="B1950" t="s">
        <v>637</v>
      </c>
      <c r="D1950">
        <v>15</v>
      </c>
      <c r="E1950" t="str">
        <f>CONCATENATE(RAWC8[[#This Row],[Table Letter]],RAWC8[[#This Row],[Table '#]])</f>
        <v>IL1</v>
      </c>
      <c r="F1950">
        <f>IF(ISEVEN(ROW(RAWC8[[#This Row],[Barcodes]])),C1950,"")</f>
        <v>0</v>
      </c>
      <c r="G1950">
        <f t="shared" si="30"/>
        <v>0</v>
      </c>
      <c r="H1950" t="str">
        <f>LEFT(RAWC8[[#This Row],[Maternal Pheno Tag]],7)</f>
        <v>0</v>
      </c>
    </row>
    <row r="1951" spans="1:8" x14ac:dyDescent="0.25">
      <c r="A1951">
        <v>1</v>
      </c>
      <c r="B1951" t="s">
        <v>637</v>
      </c>
      <c r="D1951">
        <v>15</v>
      </c>
      <c r="E1951" t="str">
        <f>CONCATENATE(RAWC8[[#This Row],[Table Letter]],RAWC8[[#This Row],[Table '#]])</f>
        <v>IL1</v>
      </c>
      <c r="F1951" t="str">
        <f>IF(ISEVEN(ROW(RAWC8[[#This Row],[Barcodes]])),C1951,"")</f>
        <v/>
      </c>
      <c r="G1951" t="str">
        <f t="shared" si="30"/>
        <v/>
      </c>
      <c r="H1951" t="str">
        <f>LEFT(RAWC8[[#This Row],[Maternal Pheno Tag]],7)</f>
        <v/>
      </c>
    </row>
    <row r="1952" spans="1:8" x14ac:dyDescent="0.25">
      <c r="A1952">
        <v>1</v>
      </c>
      <c r="B1952" t="s">
        <v>637</v>
      </c>
      <c r="D1952">
        <v>16</v>
      </c>
      <c r="E1952" t="str">
        <f>CONCATENATE(RAWC8[[#This Row],[Table Letter]],RAWC8[[#This Row],[Table '#]])</f>
        <v>IL1</v>
      </c>
      <c r="F1952">
        <f>IF(ISEVEN(ROW(RAWC8[[#This Row],[Barcodes]])),C1952,"")</f>
        <v>0</v>
      </c>
      <c r="G1952">
        <f t="shared" si="30"/>
        <v>0</v>
      </c>
      <c r="H1952" t="str">
        <f>LEFT(RAWC8[[#This Row],[Maternal Pheno Tag]],7)</f>
        <v>0</v>
      </c>
    </row>
    <row r="1953" spans="1:8" x14ac:dyDescent="0.25">
      <c r="A1953">
        <v>1</v>
      </c>
      <c r="B1953" t="s">
        <v>637</v>
      </c>
      <c r="D1953">
        <v>16</v>
      </c>
      <c r="E1953" t="str">
        <f>CONCATENATE(RAWC8[[#This Row],[Table Letter]],RAWC8[[#This Row],[Table '#]])</f>
        <v>IL1</v>
      </c>
      <c r="F1953" t="str">
        <f>IF(ISEVEN(ROW(RAWC8[[#This Row],[Barcodes]])),C1953,"")</f>
        <v/>
      </c>
      <c r="G1953" t="str">
        <f t="shared" si="30"/>
        <v/>
      </c>
      <c r="H1953" t="str">
        <f>LEFT(RAWC8[[#This Row],[Maternal Pheno Tag]],7)</f>
        <v/>
      </c>
    </row>
    <row r="1954" spans="1:8" x14ac:dyDescent="0.25">
      <c r="A1954">
        <v>1</v>
      </c>
      <c r="B1954" t="s">
        <v>637</v>
      </c>
      <c r="D1954">
        <v>17</v>
      </c>
      <c r="E1954" t="str">
        <f>CONCATENATE(RAWC8[[#This Row],[Table Letter]],RAWC8[[#This Row],[Table '#]])</f>
        <v>IL1</v>
      </c>
      <c r="F1954">
        <f>IF(ISEVEN(ROW(RAWC8[[#This Row],[Barcodes]])),C1954,"")</f>
        <v>0</v>
      </c>
      <c r="G1954">
        <f t="shared" si="30"/>
        <v>0</v>
      </c>
      <c r="H1954" t="str">
        <f>LEFT(RAWC8[[#This Row],[Maternal Pheno Tag]],7)</f>
        <v>0</v>
      </c>
    </row>
    <row r="1955" spans="1:8" x14ac:dyDescent="0.25">
      <c r="A1955">
        <v>1</v>
      </c>
      <c r="B1955" t="s">
        <v>637</v>
      </c>
      <c r="D1955">
        <v>17</v>
      </c>
      <c r="E1955" t="str">
        <f>CONCATENATE(RAWC8[[#This Row],[Table Letter]],RAWC8[[#This Row],[Table '#]])</f>
        <v>IL1</v>
      </c>
      <c r="F1955" t="str">
        <f>IF(ISEVEN(ROW(RAWC8[[#This Row],[Barcodes]])),C1955,"")</f>
        <v/>
      </c>
      <c r="G1955" t="str">
        <f t="shared" si="30"/>
        <v/>
      </c>
      <c r="H1955" t="str">
        <f>LEFT(RAWC8[[#This Row],[Maternal Pheno Tag]],7)</f>
        <v/>
      </c>
    </row>
    <row r="1956" spans="1:8" x14ac:dyDescent="0.25">
      <c r="A1956">
        <v>1</v>
      </c>
      <c r="B1956" t="s">
        <v>637</v>
      </c>
      <c r="D1956">
        <v>18</v>
      </c>
      <c r="E1956" t="str">
        <f>CONCATENATE(RAWC8[[#This Row],[Table Letter]],RAWC8[[#This Row],[Table '#]])</f>
        <v>IL1</v>
      </c>
      <c r="F1956">
        <f>IF(ISEVEN(ROW(RAWC8[[#This Row],[Barcodes]])),C1956,"")</f>
        <v>0</v>
      </c>
      <c r="G1956">
        <f t="shared" si="30"/>
        <v>0</v>
      </c>
      <c r="H1956" t="str">
        <f>LEFT(RAWC8[[#This Row],[Maternal Pheno Tag]],7)</f>
        <v>0</v>
      </c>
    </row>
    <row r="1957" spans="1:8" x14ac:dyDescent="0.25">
      <c r="A1957">
        <v>1</v>
      </c>
      <c r="B1957" t="s">
        <v>637</v>
      </c>
      <c r="D1957">
        <v>18</v>
      </c>
      <c r="E1957" t="str">
        <f>CONCATENATE(RAWC8[[#This Row],[Table Letter]],RAWC8[[#This Row],[Table '#]])</f>
        <v>IL1</v>
      </c>
      <c r="F1957" t="str">
        <f>IF(ISEVEN(ROW(RAWC8[[#This Row],[Barcodes]])),C1957,"")</f>
        <v/>
      </c>
      <c r="G1957" t="str">
        <f t="shared" si="30"/>
        <v/>
      </c>
      <c r="H1957" t="str">
        <f>LEFT(RAWC8[[#This Row],[Maternal Pheno Tag]],7)</f>
        <v/>
      </c>
    </row>
    <row r="1958" spans="1:8" x14ac:dyDescent="0.25">
      <c r="A1958">
        <v>1</v>
      </c>
      <c r="B1958" t="s">
        <v>637</v>
      </c>
      <c r="D1958">
        <v>19</v>
      </c>
      <c r="E1958" t="str">
        <f>CONCATENATE(RAWC8[[#This Row],[Table Letter]],RAWC8[[#This Row],[Table '#]])</f>
        <v>IL1</v>
      </c>
      <c r="F1958">
        <f>IF(ISEVEN(ROW(RAWC8[[#This Row],[Barcodes]])),C1958,"")</f>
        <v>0</v>
      </c>
      <c r="G1958">
        <f t="shared" si="30"/>
        <v>0</v>
      </c>
      <c r="H1958" t="str">
        <f>LEFT(RAWC8[[#This Row],[Maternal Pheno Tag]],7)</f>
        <v>0</v>
      </c>
    </row>
    <row r="1959" spans="1:8" x14ac:dyDescent="0.25">
      <c r="A1959">
        <v>1</v>
      </c>
      <c r="B1959" t="s">
        <v>637</v>
      </c>
      <c r="D1959">
        <v>19</v>
      </c>
      <c r="E1959" t="str">
        <f>CONCATENATE(RAWC8[[#This Row],[Table Letter]],RAWC8[[#This Row],[Table '#]])</f>
        <v>IL1</v>
      </c>
      <c r="F1959" t="str">
        <f>IF(ISEVEN(ROW(RAWC8[[#This Row],[Barcodes]])),C1959,"")</f>
        <v/>
      </c>
      <c r="G1959" t="str">
        <f t="shared" si="30"/>
        <v/>
      </c>
      <c r="H1959" t="str">
        <f>LEFT(RAWC8[[#This Row],[Maternal Pheno Tag]],7)</f>
        <v/>
      </c>
    </row>
    <row r="1960" spans="1:8" x14ac:dyDescent="0.25">
      <c r="A1960">
        <v>1</v>
      </c>
      <c r="B1960" t="s">
        <v>637</v>
      </c>
      <c r="D1960">
        <v>20</v>
      </c>
      <c r="E1960" t="str">
        <f>CONCATENATE(RAWC8[[#This Row],[Table Letter]],RAWC8[[#This Row],[Table '#]])</f>
        <v>IL1</v>
      </c>
      <c r="F1960">
        <f>IF(ISEVEN(ROW(RAWC8[[#This Row],[Barcodes]])),C1960,"")</f>
        <v>0</v>
      </c>
      <c r="G1960">
        <f t="shared" si="30"/>
        <v>0</v>
      </c>
      <c r="H1960" t="str">
        <f>LEFT(RAWC8[[#This Row],[Maternal Pheno Tag]],7)</f>
        <v>0</v>
      </c>
    </row>
    <row r="1961" spans="1:8" x14ac:dyDescent="0.25">
      <c r="A1961">
        <v>1</v>
      </c>
      <c r="B1961" t="s">
        <v>637</v>
      </c>
      <c r="D1961">
        <v>20</v>
      </c>
      <c r="E1961" t="str">
        <f>CONCATENATE(RAWC8[[#This Row],[Table Letter]],RAWC8[[#This Row],[Table '#]])</f>
        <v>IL1</v>
      </c>
      <c r="F1961" t="str">
        <f>IF(ISEVEN(ROW(RAWC8[[#This Row],[Barcodes]])),C1961,"")</f>
        <v/>
      </c>
      <c r="G1961" t="str">
        <f t="shared" si="30"/>
        <v/>
      </c>
      <c r="H1961" t="str">
        <f>LEFT(RAWC8[[#This Row],[Maternal Pheno Tag]],7)</f>
        <v/>
      </c>
    </row>
    <row r="1962" spans="1:8" x14ac:dyDescent="0.25">
      <c r="A1962">
        <v>1</v>
      </c>
      <c r="B1962" t="s">
        <v>637</v>
      </c>
      <c r="D1962">
        <v>21</v>
      </c>
      <c r="E1962" t="str">
        <f>CONCATENATE(RAWC8[[#This Row],[Table Letter]],RAWC8[[#This Row],[Table '#]])</f>
        <v>IL1</v>
      </c>
      <c r="F1962">
        <f>IF(ISEVEN(ROW(RAWC8[[#This Row],[Barcodes]])),C1962,"")</f>
        <v>0</v>
      </c>
      <c r="G1962">
        <f t="shared" si="30"/>
        <v>0</v>
      </c>
      <c r="H1962" t="str">
        <f>LEFT(RAWC8[[#This Row],[Maternal Pheno Tag]],7)</f>
        <v>0</v>
      </c>
    </row>
    <row r="1963" spans="1:8" x14ac:dyDescent="0.25">
      <c r="A1963">
        <v>1</v>
      </c>
      <c r="B1963" t="s">
        <v>637</v>
      </c>
      <c r="D1963">
        <v>21</v>
      </c>
      <c r="E1963" t="str">
        <f>CONCATENATE(RAWC8[[#This Row],[Table Letter]],RAWC8[[#This Row],[Table '#]])</f>
        <v>IL1</v>
      </c>
      <c r="F1963" t="str">
        <f>IF(ISEVEN(ROW(RAWC8[[#This Row],[Barcodes]])),C1963,"")</f>
        <v/>
      </c>
      <c r="G1963" t="str">
        <f t="shared" si="30"/>
        <v/>
      </c>
      <c r="H1963" t="str">
        <f>LEFT(RAWC8[[#This Row],[Maternal Pheno Tag]],7)</f>
        <v/>
      </c>
    </row>
    <row r="1964" spans="1:8" x14ac:dyDescent="0.25">
      <c r="A1964">
        <v>1</v>
      </c>
      <c r="B1964" t="s">
        <v>637</v>
      </c>
      <c r="D1964">
        <v>22</v>
      </c>
      <c r="E1964" t="str">
        <f>CONCATENATE(RAWC8[[#This Row],[Table Letter]],RAWC8[[#This Row],[Table '#]])</f>
        <v>IL1</v>
      </c>
      <c r="F1964">
        <f>IF(ISEVEN(ROW(RAWC8[[#This Row],[Barcodes]])),C1964,"")</f>
        <v>0</v>
      </c>
      <c r="G1964">
        <f t="shared" si="30"/>
        <v>0</v>
      </c>
      <c r="H1964" t="str">
        <f>LEFT(RAWC8[[#This Row],[Maternal Pheno Tag]],7)</f>
        <v>0</v>
      </c>
    </row>
    <row r="1965" spans="1:8" x14ac:dyDescent="0.25">
      <c r="A1965">
        <v>1</v>
      </c>
      <c r="B1965" t="s">
        <v>637</v>
      </c>
      <c r="D1965">
        <v>22</v>
      </c>
      <c r="E1965" t="str">
        <f>CONCATENATE(RAWC8[[#This Row],[Table Letter]],RAWC8[[#This Row],[Table '#]])</f>
        <v>IL1</v>
      </c>
      <c r="F1965" t="str">
        <f>IF(ISEVEN(ROW(RAWC8[[#This Row],[Barcodes]])),C1965,"")</f>
        <v/>
      </c>
      <c r="G1965" t="str">
        <f t="shared" si="30"/>
        <v/>
      </c>
      <c r="H1965" t="str">
        <f>LEFT(RAWC8[[#This Row],[Maternal Pheno Tag]],7)</f>
        <v/>
      </c>
    </row>
    <row r="1966" spans="1:8" x14ac:dyDescent="0.25">
      <c r="A1966">
        <v>1</v>
      </c>
      <c r="B1966" t="s">
        <v>637</v>
      </c>
      <c r="D1966">
        <v>23</v>
      </c>
      <c r="E1966" t="str">
        <f>CONCATENATE(RAWC8[[#This Row],[Table Letter]],RAWC8[[#This Row],[Table '#]])</f>
        <v>IL1</v>
      </c>
      <c r="F1966">
        <f>IF(ISEVEN(ROW(RAWC8[[#This Row],[Barcodes]])),C1966,"")</f>
        <v>0</v>
      </c>
      <c r="G1966">
        <f t="shared" si="30"/>
        <v>0</v>
      </c>
      <c r="H1966" t="str">
        <f>LEFT(RAWC8[[#This Row],[Maternal Pheno Tag]],7)</f>
        <v>0</v>
      </c>
    </row>
    <row r="1967" spans="1:8" x14ac:dyDescent="0.25">
      <c r="A1967">
        <v>1</v>
      </c>
      <c r="B1967" t="s">
        <v>637</v>
      </c>
      <c r="D1967">
        <v>23</v>
      </c>
      <c r="E1967" t="str">
        <f>CONCATENATE(RAWC8[[#This Row],[Table Letter]],RAWC8[[#This Row],[Table '#]])</f>
        <v>IL1</v>
      </c>
      <c r="F1967" t="str">
        <f>IF(ISEVEN(ROW(RAWC8[[#This Row],[Barcodes]])),C1967,"")</f>
        <v/>
      </c>
      <c r="G1967" t="str">
        <f t="shared" si="30"/>
        <v/>
      </c>
      <c r="H1967" t="str">
        <f>LEFT(RAWC8[[#This Row],[Maternal Pheno Tag]],7)</f>
        <v/>
      </c>
    </row>
    <row r="1968" spans="1:8" x14ac:dyDescent="0.25">
      <c r="A1968">
        <v>1</v>
      </c>
      <c r="B1968" t="s">
        <v>637</v>
      </c>
      <c r="D1968">
        <v>24</v>
      </c>
      <c r="E1968" t="str">
        <f>CONCATENATE(RAWC8[[#This Row],[Table Letter]],RAWC8[[#This Row],[Table '#]])</f>
        <v>IL1</v>
      </c>
      <c r="F1968">
        <f>IF(ISEVEN(ROW(RAWC8[[#This Row],[Barcodes]])),C1968,"")</f>
        <v>0</v>
      </c>
      <c r="G1968">
        <f t="shared" si="30"/>
        <v>0</v>
      </c>
      <c r="H1968" t="str">
        <f>LEFT(RAWC8[[#This Row],[Maternal Pheno Tag]],7)</f>
        <v>0</v>
      </c>
    </row>
    <row r="1969" spans="1:8" x14ac:dyDescent="0.25">
      <c r="A1969">
        <v>1</v>
      </c>
      <c r="B1969" t="s">
        <v>637</v>
      </c>
      <c r="D1969">
        <v>24</v>
      </c>
      <c r="E1969" t="str">
        <f>CONCATENATE(RAWC8[[#This Row],[Table Letter]],RAWC8[[#This Row],[Table '#]])</f>
        <v>IL1</v>
      </c>
      <c r="F1969" t="str">
        <f>IF(ISEVEN(ROW(RAWC8[[#This Row],[Barcodes]])),C1969,"")</f>
        <v/>
      </c>
      <c r="G1969" t="str">
        <f t="shared" si="30"/>
        <v/>
      </c>
      <c r="H1969" t="str">
        <f>LEFT(RAWC8[[#This Row],[Maternal Pheno Tag]],7)</f>
        <v/>
      </c>
    </row>
    <row r="1970" spans="1:8" x14ac:dyDescent="0.25">
      <c r="A1970">
        <v>2</v>
      </c>
      <c r="B1970" t="s">
        <v>637</v>
      </c>
      <c r="D1970">
        <v>1</v>
      </c>
      <c r="E1970" t="str">
        <f>CONCATENATE(RAWC8[[#This Row],[Table Letter]],RAWC8[[#This Row],[Table '#]])</f>
        <v>IL2</v>
      </c>
      <c r="F1970">
        <f>IF(ISEVEN(ROW(RAWC8[[#This Row],[Barcodes]])),C1970,"")</f>
        <v>0</v>
      </c>
      <c r="G1970">
        <f t="shared" si="30"/>
        <v>0</v>
      </c>
      <c r="H1970" t="str">
        <f>LEFT(RAWC8[[#This Row],[Maternal Pheno Tag]],7)</f>
        <v>0</v>
      </c>
    </row>
    <row r="1971" spans="1:8" x14ac:dyDescent="0.25">
      <c r="A1971">
        <v>2</v>
      </c>
      <c r="B1971" t="s">
        <v>637</v>
      </c>
      <c r="D1971">
        <v>1</v>
      </c>
      <c r="E1971" t="str">
        <f>CONCATENATE(RAWC8[[#This Row],[Table Letter]],RAWC8[[#This Row],[Table '#]])</f>
        <v>IL2</v>
      </c>
      <c r="F1971" t="str">
        <f>IF(ISEVEN(ROW(RAWC8[[#This Row],[Barcodes]])),C1971,"")</f>
        <v/>
      </c>
      <c r="G1971" t="str">
        <f t="shared" si="30"/>
        <v/>
      </c>
      <c r="H1971" t="str">
        <f>LEFT(RAWC8[[#This Row],[Maternal Pheno Tag]],7)</f>
        <v/>
      </c>
    </row>
    <row r="1972" spans="1:8" x14ac:dyDescent="0.25">
      <c r="A1972">
        <v>2</v>
      </c>
      <c r="B1972" t="s">
        <v>637</v>
      </c>
      <c r="D1972">
        <v>2</v>
      </c>
      <c r="E1972" t="str">
        <f>CONCATENATE(RAWC8[[#This Row],[Table Letter]],RAWC8[[#This Row],[Table '#]])</f>
        <v>IL2</v>
      </c>
      <c r="F1972">
        <f>IF(ISEVEN(ROW(RAWC8[[#This Row],[Barcodes]])),C1972,"")</f>
        <v>0</v>
      </c>
      <c r="G1972">
        <f t="shared" si="30"/>
        <v>0</v>
      </c>
      <c r="H1972" t="str">
        <f>LEFT(RAWC8[[#This Row],[Maternal Pheno Tag]],7)</f>
        <v>0</v>
      </c>
    </row>
    <row r="1973" spans="1:8" x14ac:dyDescent="0.25">
      <c r="A1973">
        <v>2</v>
      </c>
      <c r="B1973" t="s">
        <v>637</v>
      </c>
      <c r="D1973">
        <v>2</v>
      </c>
      <c r="E1973" t="str">
        <f>CONCATENATE(RAWC8[[#This Row],[Table Letter]],RAWC8[[#This Row],[Table '#]])</f>
        <v>IL2</v>
      </c>
      <c r="F1973" t="str">
        <f>IF(ISEVEN(ROW(RAWC8[[#This Row],[Barcodes]])),C1973,"")</f>
        <v/>
      </c>
      <c r="G1973" t="str">
        <f t="shared" si="30"/>
        <v/>
      </c>
      <c r="H1973" t="str">
        <f>LEFT(RAWC8[[#This Row],[Maternal Pheno Tag]],7)</f>
        <v/>
      </c>
    </row>
    <row r="1974" spans="1:8" x14ac:dyDescent="0.25">
      <c r="A1974">
        <v>2</v>
      </c>
      <c r="B1974" t="s">
        <v>637</v>
      </c>
      <c r="D1974">
        <v>3</v>
      </c>
      <c r="E1974" t="str">
        <f>CONCATENATE(RAWC8[[#This Row],[Table Letter]],RAWC8[[#This Row],[Table '#]])</f>
        <v>IL2</v>
      </c>
      <c r="F1974">
        <f>IF(ISEVEN(ROW(RAWC8[[#This Row],[Barcodes]])),C1974,"")</f>
        <v>0</v>
      </c>
      <c r="G1974">
        <f t="shared" si="30"/>
        <v>0</v>
      </c>
      <c r="H1974" t="str">
        <f>LEFT(RAWC8[[#This Row],[Maternal Pheno Tag]],7)</f>
        <v>0</v>
      </c>
    </row>
    <row r="1975" spans="1:8" x14ac:dyDescent="0.25">
      <c r="A1975">
        <v>2</v>
      </c>
      <c r="B1975" t="s">
        <v>637</v>
      </c>
      <c r="D1975">
        <v>3</v>
      </c>
      <c r="E1975" t="str">
        <f>CONCATENATE(RAWC8[[#This Row],[Table Letter]],RAWC8[[#This Row],[Table '#]])</f>
        <v>IL2</v>
      </c>
      <c r="F1975" t="str">
        <f>IF(ISEVEN(ROW(RAWC8[[#This Row],[Barcodes]])),C1975,"")</f>
        <v/>
      </c>
      <c r="G1975" t="str">
        <f t="shared" si="30"/>
        <v/>
      </c>
      <c r="H1975" t="str">
        <f>LEFT(RAWC8[[#This Row],[Maternal Pheno Tag]],7)</f>
        <v/>
      </c>
    </row>
    <row r="1976" spans="1:8" x14ac:dyDescent="0.25">
      <c r="A1976">
        <v>2</v>
      </c>
      <c r="B1976" t="s">
        <v>637</v>
      </c>
      <c r="D1976">
        <v>4</v>
      </c>
      <c r="E1976" t="str">
        <f>CONCATENATE(RAWC8[[#This Row],[Table Letter]],RAWC8[[#This Row],[Table '#]])</f>
        <v>IL2</v>
      </c>
      <c r="F1976">
        <f>IF(ISEVEN(ROW(RAWC8[[#This Row],[Barcodes]])),C1976,"")</f>
        <v>0</v>
      </c>
      <c r="G1976">
        <f t="shared" si="30"/>
        <v>0</v>
      </c>
      <c r="H1976" t="str">
        <f>LEFT(RAWC8[[#This Row],[Maternal Pheno Tag]],7)</f>
        <v>0</v>
      </c>
    </row>
    <row r="1977" spans="1:8" x14ac:dyDescent="0.25">
      <c r="A1977">
        <v>2</v>
      </c>
      <c r="B1977" t="s">
        <v>637</v>
      </c>
      <c r="D1977">
        <v>4</v>
      </c>
      <c r="E1977" t="str">
        <f>CONCATENATE(RAWC8[[#This Row],[Table Letter]],RAWC8[[#This Row],[Table '#]])</f>
        <v>IL2</v>
      </c>
      <c r="F1977" t="str">
        <f>IF(ISEVEN(ROW(RAWC8[[#This Row],[Barcodes]])),C1977,"")</f>
        <v/>
      </c>
      <c r="G1977" t="str">
        <f t="shared" si="30"/>
        <v/>
      </c>
      <c r="H1977" t="str">
        <f>LEFT(RAWC8[[#This Row],[Maternal Pheno Tag]],7)</f>
        <v/>
      </c>
    </row>
    <row r="1978" spans="1:8" x14ac:dyDescent="0.25">
      <c r="A1978">
        <v>2</v>
      </c>
      <c r="B1978" t="s">
        <v>637</v>
      </c>
      <c r="D1978">
        <v>5</v>
      </c>
      <c r="E1978" t="str">
        <f>CONCATENATE(RAWC8[[#This Row],[Table Letter]],RAWC8[[#This Row],[Table '#]])</f>
        <v>IL2</v>
      </c>
      <c r="F1978">
        <f>IF(ISEVEN(ROW(RAWC8[[#This Row],[Barcodes]])),C1978,"")</f>
        <v>0</v>
      </c>
      <c r="G1978">
        <f t="shared" si="30"/>
        <v>0</v>
      </c>
      <c r="H1978" t="str">
        <f>LEFT(RAWC8[[#This Row],[Maternal Pheno Tag]],7)</f>
        <v>0</v>
      </c>
    </row>
    <row r="1979" spans="1:8" x14ac:dyDescent="0.25">
      <c r="A1979">
        <v>2</v>
      </c>
      <c r="B1979" t="s">
        <v>637</v>
      </c>
      <c r="D1979">
        <v>5</v>
      </c>
      <c r="E1979" t="str">
        <f>CONCATENATE(RAWC8[[#This Row],[Table Letter]],RAWC8[[#This Row],[Table '#]])</f>
        <v>IL2</v>
      </c>
      <c r="F1979" t="str">
        <f>IF(ISEVEN(ROW(RAWC8[[#This Row],[Barcodes]])),C1979,"")</f>
        <v/>
      </c>
      <c r="G1979" t="str">
        <f t="shared" si="30"/>
        <v/>
      </c>
      <c r="H1979" t="str">
        <f>LEFT(RAWC8[[#This Row],[Maternal Pheno Tag]],7)</f>
        <v/>
      </c>
    </row>
    <row r="1980" spans="1:8" x14ac:dyDescent="0.25">
      <c r="A1980">
        <v>2</v>
      </c>
      <c r="B1980" t="s">
        <v>637</v>
      </c>
      <c r="D1980">
        <v>6</v>
      </c>
      <c r="E1980" t="str">
        <f>CONCATENATE(RAWC8[[#This Row],[Table Letter]],RAWC8[[#This Row],[Table '#]])</f>
        <v>IL2</v>
      </c>
      <c r="F1980">
        <f>IF(ISEVEN(ROW(RAWC8[[#This Row],[Barcodes]])),C1980,"")</f>
        <v>0</v>
      </c>
      <c r="G1980">
        <f t="shared" si="30"/>
        <v>0</v>
      </c>
      <c r="H1980" t="str">
        <f>LEFT(RAWC8[[#This Row],[Maternal Pheno Tag]],7)</f>
        <v>0</v>
      </c>
    </row>
    <row r="1981" spans="1:8" x14ac:dyDescent="0.25">
      <c r="A1981">
        <v>2</v>
      </c>
      <c r="B1981" t="s">
        <v>637</v>
      </c>
      <c r="D1981">
        <v>6</v>
      </c>
      <c r="E1981" t="str">
        <f>CONCATENATE(RAWC8[[#This Row],[Table Letter]],RAWC8[[#This Row],[Table '#]])</f>
        <v>IL2</v>
      </c>
      <c r="F1981" t="str">
        <f>IF(ISEVEN(ROW(RAWC8[[#This Row],[Barcodes]])),C1981,"")</f>
        <v/>
      </c>
      <c r="G1981" t="str">
        <f t="shared" si="30"/>
        <v/>
      </c>
      <c r="H1981" t="str">
        <f>LEFT(RAWC8[[#This Row],[Maternal Pheno Tag]],7)</f>
        <v/>
      </c>
    </row>
    <row r="1982" spans="1:8" x14ac:dyDescent="0.25">
      <c r="A1982">
        <v>2</v>
      </c>
      <c r="B1982" t="s">
        <v>637</v>
      </c>
      <c r="D1982">
        <v>7</v>
      </c>
      <c r="E1982" t="str">
        <f>CONCATENATE(RAWC8[[#This Row],[Table Letter]],RAWC8[[#This Row],[Table '#]])</f>
        <v>IL2</v>
      </c>
      <c r="F1982">
        <f>IF(ISEVEN(ROW(RAWC8[[#This Row],[Barcodes]])),C1982,"")</f>
        <v>0</v>
      </c>
      <c r="G1982">
        <f t="shared" si="30"/>
        <v>0</v>
      </c>
      <c r="H1982" t="str">
        <f>LEFT(RAWC8[[#This Row],[Maternal Pheno Tag]],7)</f>
        <v>0</v>
      </c>
    </row>
    <row r="1983" spans="1:8" x14ac:dyDescent="0.25">
      <c r="A1983">
        <v>2</v>
      </c>
      <c r="B1983" t="s">
        <v>637</v>
      </c>
      <c r="D1983">
        <v>7</v>
      </c>
      <c r="E1983" t="str">
        <f>CONCATENATE(RAWC8[[#This Row],[Table Letter]],RAWC8[[#This Row],[Table '#]])</f>
        <v>IL2</v>
      </c>
      <c r="F1983" t="str">
        <f>IF(ISEVEN(ROW(RAWC8[[#This Row],[Barcodes]])),C1983,"")</f>
        <v/>
      </c>
      <c r="G1983" t="str">
        <f t="shared" si="30"/>
        <v/>
      </c>
      <c r="H1983" t="str">
        <f>LEFT(RAWC8[[#This Row],[Maternal Pheno Tag]],7)</f>
        <v/>
      </c>
    </row>
    <row r="1984" spans="1:8" x14ac:dyDescent="0.25">
      <c r="A1984">
        <v>2</v>
      </c>
      <c r="B1984" t="s">
        <v>637</v>
      </c>
      <c r="D1984">
        <v>8</v>
      </c>
      <c r="E1984" t="str">
        <f>CONCATENATE(RAWC8[[#This Row],[Table Letter]],RAWC8[[#This Row],[Table '#]])</f>
        <v>IL2</v>
      </c>
      <c r="F1984">
        <f>IF(ISEVEN(ROW(RAWC8[[#This Row],[Barcodes]])),C1984,"")</f>
        <v>0</v>
      </c>
      <c r="G1984">
        <f t="shared" si="30"/>
        <v>0</v>
      </c>
      <c r="H1984" t="str">
        <f>LEFT(RAWC8[[#This Row],[Maternal Pheno Tag]],7)</f>
        <v>0</v>
      </c>
    </row>
    <row r="1985" spans="1:8" x14ac:dyDescent="0.25">
      <c r="A1985">
        <v>2</v>
      </c>
      <c r="B1985" t="s">
        <v>637</v>
      </c>
      <c r="D1985">
        <v>8</v>
      </c>
      <c r="E1985" t="str">
        <f>CONCATENATE(RAWC8[[#This Row],[Table Letter]],RAWC8[[#This Row],[Table '#]])</f>
        <v>IL2</v>
      </c>
      <c r="F1985" t="str">
        <f>IF(ISEVEN(ROW(RAWC8[[#This Row],[Barcodes]])),C1985,"")</f>
        <v/>
      </c>
      <c r="G1985" t="str">
        <f t="shared" si="30"/>
        <v/>
      </c>
      <c r="H1985" t="str">
        <f>LEFT(RAWC8[[#This Row],[Maternal Pheno Tag]],7)</f>
        <v/>
      </c>
    </row>
    <row r="1986" spans="1:8" x14ac:dyDescent="0.25">
      <c r="A1986">
        <v>2</v>
      </c>
      <c r="B1986" t="s">
        <v>637</v>
      </c>
      <c r="D1986">
        <v>9</v>
      </c>
      <c r="E1986" t="str">
        <f>CONCATENATE(RAWC8[[#This Row],[Table Letter]],RAWC8[[#This Row],[Table '#]])</f>
        <v>IL2</v>
      </c>
      <c r="F1986">
        <f>IF(ISEVEN(ROW(RAWC8[[#This Row],[Barcodes]])),C1986,"")</f>
        <v>0</v>
      </c>
      <c r="G1986">
        <f t="shared" ref="G1986:G2049" si="31">IF(ISODD(ROW(C1987)),C1987,"")</f>
        <v>0</v>
      </c>
      <c r="H1986" t="str">
        <f>LEFT(RAWC8[[#This Row],[Maternal Pheno Tag]],7)</f>
        <v>0</v>
      </c>
    </row>
    <row r="1987" spans="1:8" x14ac:dyDescent="0.25">
      <c r="A1987">
        <v>2</v>
      </c>
      <c r="B1987" t="s">
        <v>637</v>
      </c>
      <c r="D1987">
        <v>9</v>
      </c>
      <c r="E1987" t="str">
        <f>CONCATENATE(RAWC8[[#This Row],[Table Letter]],RAWC8[[#This Row],[Table '#]])</f>
        <v>IL2</v>
      </c>
      <c r="F1987" t="str">
        <f>IF(ISEVEN(ROW(RAWC8[[#This Row],[Barcodes]])),C1987,"")</f>
        <v/>
      </c>
      <c r="G1987" t="str">
        <f t="shared" si="31"/>
        <v/>
      </c>
      <c r="H1987" t="str">
        <f>LEFT(RAWC8[[#This Row],[Maternal Pheno Tag]],7)</f>
        <v/>
      </c>
    </row>
    <row r="1988" spans="1:8" x14ac:dyDescent="0.25">
      <c r="A1988">
        <v>2</v>
      </c>
      <c r="B1988" t="s">
        <v>637</v>
      </c>
      <c r="D1988">
        <v>10</v>
      </c>
      <c r="E1988" t="str">
        <f>CONCATENATE(RAWC8[[#This Row],[Table Letter]],RAWC8[[#This Row],[Table '#]])</f>
        <v>IL2</v>
      </c>
      <c r="F1988">
        <f>IF(ISEVEN(ROW(RAWC8[[#This Row],[Barcodes]])),C1988,"")</f>
        <v>0</v>
      </c>
      <c r="G1988">
        <f t="shared" si="31"/>
        <v>0</v>
      </c>
      <c r="H1988" t="str">
        <f>LEFT(RAWC8[[#This Row],[Maternal Pheno Tag]],7)</f>
        <v>0</v>
      </c>
    </row>
    <row r="1989" spans="1:8" x14ac:dyDescent="0.25">
      <c r="A1989">
        <v>2</v>
      </c>
      <c r="B1989" t="s">
        <v>637</v>
      </c>
      <c r="D1989">
        <v>10</v>
      </c>
      <c r="E1989" t="str">
        <f>CONCATENATE(RAWC8[[#This Row],[Table Letter]],RAWC8[[#This Row],[Table '#]])</f>
        <v>IL2</v>
      </c>
      <c r="F1989" t="str">
        <f>IF(ISEVEN(ROW(RAWC8[[#This Row],[Barcodes]])),C1989,"")</f>
        <v/>
      </c>
      <c r="G1989" t="str">
        <f t="shared" si="31"/>
        <v/>
      </c>
      <c r="H1989" t="str">
        <f>LEFT(RAWC8[[#This Row],[Maternal Pheno Tag]],7)</f>
        <v/>
      </c>
    </row>
    <row r="1990" spans="1:8" x14ac:dyDescent="0.25">
      <c r="A1990">
        <v>2</v>
      </c>
      <c r="B1990" t="s">
        <v>637</v>
      </c>
      <c r="D1990">
        <v>11</v>
      </c>
      <c r="E1990" t="str">
        <f>CONCATENATE(RAWC8[[#This Row],[Table Letter]],RAWC8[[#This Row],[Table '#]])</f>
        <v>IL2</v>
      </c>
      <c r="F1990">
        <f>IF(ISEVEN(ROW(RAWC8[[#This Row],[Barcodes]])),C1990,"")</f>
        <v>0</v>
      </c>
      <c r="G1990">
        <f t="shared" si="31"/>
        <v>0</v>
      </c>
      <c r="H1990" t="str">
        <f>LEFT(RAWC8[[#This Row],[Maternal Pheno Tag]],7)</f>
        <v>0</v>
      </c>
    </row>
    <row r="1991" spans="1:8" x14ac:dyDescent="0.25">
      <c r="A1991">
        <v>2</v>
      </c>
      <c r="B1991" t="s">
        <v>637</v>
      </c>
      <c r="D1991">
        <v>11</v>
      </c>
      <c r="E1991" t="str">
        <f>CONCATENATE(RAWC8[[#This Row],[Table Letter]],RAWC8[[#This Row],[Table '#]])</f>
        <v>IL2</v>
      </c>
      <c r="F1991" t="str">
        <f>IF(ISEVEN(ROW(RAWC8[[#This Row],[Barcodes]])),C1991,"")</f>
        <v/>
      </c>
      <c r="G1991" t="str">
        <f t="shared" si="31"/>
        <v/>
      </c>
      <c r="H1991" t="str">
        <f>LEFT(RAWC8[[#This Row],[Maternal Pheno Tag]],7)</f>
        <v/>
      </c>
    </row>
    <row r="1992" spans="1:8" x14ac:dyDescent="0.25">
      <c r="A1992">
        <v>2</v>
      </c>
      <c r="B1992" t="s">
        <v>637</v>
      </c>
      <c r="D1992">
        <v>12</v>
      </c>
      <c r="E1992" t="str">
        <f>CONCATENATE(RAWC8[[#This Row],[Table Letter]],RAWC8[[#This Row],[Table '#]])</f>
        <v>IL2</v>
      </c>
      <c r="F1992">
        <f>IF(ISEVEN(ROW(RAWC8[[#This Row],[Barcodes]])),C1992,"")</f>
        <v>0</v>
      </c>
      <c r="G1992">
        <f t="shared" si="31"/>
        <v>0</v>
      </c>
      <c r="H1992" t="str">
        <f>LEFT(RAWC8[[#This Row],[Maternal Pheno Tag]],7)</f>
        <v>0</v>
      </c>
    </row>
    <row r="1993" spans="1:8" x14ac:dyDescent="0.25">
      <c r="A1993">
        <v>2</v>
      </c>
      <c r="B1993" t="s">
        <v>637</v>
      </c>
      <c r="D1993">
        <v>12</v>
      </c>
      <c r="E1993" t="str">
        <f>CONCATENATE(RAWC8[[#This Row],[Table Letter]],RAWC8[[#This Row],[Table '#]])</f>
        <v>IL2</v>
      </c>
      <c r="F1993" t="str">
        <f>IF(ISEVEN(ROW(RAWC8[[#This Row],[Barcodes]])),C1993,"")</f>
        <v/>
      </c>
      <c r="G1993" t="str">
        <f t="shared" si="31"/>
        <v/>
      </c>
      <c r="H1993" t="str">
        <f>LEFT(RAWC8[[#This Row],[Maternal Pheno Tag]],7)</f>
        <v/>
      </c>
    </row>
    <row r="1994" spans="1:8" x14ac:dyDescent="0.25">
      <c r="A1994">
        <v>2</v>
      </c>
      <c r="B1994" t="s">
        <v>637</v>
      </c>
      <c r="D1994">
        <v>13</v>
      </c>
      <c r="E1994" t="str">
        <f>CONCATENATE(RAWC8[[#This Row],[Table Letter]],RAWC8[[#This Row],[Table '#]])</f>
        <v>IL2</v>
      </c>
      <c r="F1994">
        <f>IF(ISEVEN(ROW(RAWC8[[#This Row],[Barcodes]])),C1994,"")</f>
        <v>0</v>
      </c>
      <c r="G1994">
        <f t="shared" si="31"/>
        <v>0</v>
      </c>
      <c r="H1994" t="str">
        <f>LEFT(RAWC8[[#This Row],[Maternal Pheno Tag]],7)</f>
        <v>0</v>
      </c>
    </row>
    <row r="1995" spans="1:8" x14ac:dyDescent="0.25">
      <c r="A1995">
        <v>2</v>
      </c>
      <c r="B1995" t="s">
        <v>637</v>
      </c>
      <c r="D1995">
        <v>13</v>
      </c>
      <c r="E1995" t="str">
        <f>CONCATENATE(RAWC8[[#This Row],[Table Letter]],RAWC8[[#This Row],[Table '#]])</f>
        <v>IL2</v>
      </c>
      <c r="F1995" t="str">
        <f>IF(ISEVEN(ROW(RAWC8[[#This Row],[Barcodes]])),C1995,"")</f>
        <v/>
      </c>
      <c r="G1995" t="str">
        <f t="shared" si="31"/>
        <v/>
      </c>
      <c r="H1995" t="str">
        <f>LEFT(RAWC8[[#This Row],[Maternal Pheno Tag]],7)</f>
        <v/>
      </c>
    </row>
    <row r="1996" spans="1:8" x14ac:dyDescent="0.25">
      <c r="A1996">
        <v>2</v>
      </c>
      <c r="B1996" t="s">
        <v>637</v>
      </c>
      <c r="D1996">
        <v>14</v>
      </c>
      <c r="E1996" t="str">
        <f>CONCATENATE(RAWC8[[#This Row],[Table Letter]],RAWC8[[#This Row],[Table '#]])</f>
        <v>IL2</v>
      </c>
      <c r="F1996">
        <f>IF(ISEVEN(ROW(RAWC8[[#This Row],[Barcodes]])),C1996,"")</f>
        <v>0</v>
      </c>
      <c r="G1996">
        <f t="shared" si="31"/>
        <v>0</v>
      </c>
      <c r="H1996" t="str">
        <f>LEFT(RAWC8[[#This Row],[Maternal Pheno Tag]],7)</f>
        <v>0</v>
      </c>
    </row>
    <row r="1997" spans="1:8" x14ac:dyDescent="0.25">
      <c r="A1997">
        <v>2</v>
      </c>
      <c r="B1997" t="s">
        <v>637</v>
      </c>
      <c r="D1997">
        <v>14</v>
      </c>
      <c r="E1997" t="str">
        <f>CONCATENATE(RAWC8[[#This Row],[Table Letter]],RAWC8[[#This Row],[Table '#]])</f>
        <v>IL2</v>
      </c>
      <c r="F1997" t="str">
        <f>IF(ISEVEN(ROW(RAWC8[[#This Row],[Barcodes]])),C1997,"")</f>
        <v/>
      </c>
      <c r="G1997" t="str">
        <f t="shared" si="31"/>
        <v/>
      </c>
      <c r="H1997" t="str">
        <f>LEFT(RAWC8[[#This Row],[Maternal Pheno Tag]],7)</f>
        <v/>
      </c>
    </row>
    <row r="1998" spans="1:8" x14ac:dyDescent="0.25">
      <c r="A1998">
        <v>2</v>
      </c>
      <c r="B1998" t="s">
        <v>637</v>
      </c>
      <c r="D1998">
        <v>15</v>
      </c>
      <c r="E1998" t="str">
        <f>CONCATENATE(RAWC8[[#This Row],[Table Letter]],RAWC8[[#This Row],[Table '#]])</f>
        <v>IL2</v>
      </c>
      <c r="F1998">
        <f>IF(ISEVEN(ROW(RAWC8[[#This Row],[Barcodes]])),C1998,"")</f>
        <v>0</v>
      </c>
      <c r="G1998">
        <f t="shared" si="31"/>
        <v>0</v>
      </c>
      <c r="H1998" t="str">
        <f>LEFT(RAWC8[[#This Row],[Maternal Pheno Tag]],7)</f>
        <v>0</v>
      </c>
    </row>
    <row r="1999" spans="1:8" x14ac:dyDescent="0.25">
      <c r="A1999">
        <v>2</v>
      </c>
      <c r="B1999" t="s">
        <v>637</v>
      </c>
      <c r="D1999">
        <v>15</v>
      </c>
      <c r="E1999" t="str">
        <f>CONCATENATE(RAWC8[[#This Row],[Table Letter]],RAWC8[[#This Row],[Table '#]])</f>
        <v>IL2</v>
      </c>
      <c r="F1999" t="str">
        <f>IF(ISEVEN(ROW(RAWC8[[#This Row],[Barcodes]])),C1999,"")</f>
        <v/>
      </c>
      <c r="G1999" t="str">
        <f t="shared" si="31"/>
        <v/>
      </c>
      <c r="H1999" t="str">
        <f>LEFT(RAWC8[[#This Row],[Maternal Pheno Tag]],7)</f>
        <v/>
      </c>
    </row>
    <row r="2000" spans="1:8" x14ac:dyDescent="0.25">
      <c r="A2000">
        <v>2</v>
      </c>
      <c r="B2000" t="s">
        <v>637</v>
      </c>
      <c r="D2000">
        <v>16</v>
      </c>
      <c r="E2000" t="str">
        <f>CONCATENATE(RAWC8[[#This Row],[Table Letter]],RAWC8[[#This Row],[Table '#]])</f>
        <v>IL2</v>
      </c>
      <c r="F2000">
        <f>IF(ISEVEN(ROW(RAWC8[[#This Row],[Barcodes]])),C2000,"")</f>
        <v>0</v>
      </c>
      <c r="G2000">
        <f t="shared" si="31"/>
        <v>0</v>
      </c>
      <c r="H2000" t="str">
        <f>LEFT(RAWC8[[#This Row],[Maternal Pheno Tag]],7)</f>
        <v>0</v>
      </c>
    </row>
    <row r="2001" spans="1:8" x14ac:dyDescent="0.25">
      <c r="A2001">
        <v>2</v>
      </c>
      <c r="B2001" t="s">
        <v>637</v>
      </c>
      <c r="D2001">
        <v>16</v>
      </c>
      <c r="E2001" t="str">
        <f>CONCATENATE(RAWC8[[#This Row],[Table Letter]],RAWC8[[#This Row],[Table '#]])</f>
        <v>IL2</v>
      </c>
      <c r="F2001" t="str">
        <f>IF(ISEVEN(ROW(RAWC8[[#This Row],[Barcodes]])),C2001,"")</f>
        <v/>
      </c>
      <c r="G2001" t="str">
        <f t="shared" si="31"/>
        <v/>
      </c>
      <c r="H2001" t="str">
        <f>LEFT(RAWC8[[#This Row],[Maternal Pheno Tag]],7)</f>
        <v/>
      </c>
    </row>
    <row r="2002" spans="1:8" x14ac:dyDescent="0.25">
      <c r="A2002">
        <v>2</v>
      </c>
      <c r="B2002" t="s">
        <v>637</v>
      </c>
      <c r="D2002">
        <v>17</v>
      </c>
      <c r="E2002" t="str">
        <f>CONCATENATE(RAWC8[[#This Row],[Table Letter]],RAWC8[[#This Row],[Table '#]])</f>
        <v>IL2</v>
      </c>
      <c r="F2002">
        <f>IF(ISEVEN(ROW(RAWC8[[#This Row],[Barcodes]])),C2002,"")</f>
        <v>0</v>
      </c>
      <c r="G2002">
        <f t="shared" si="31"/>
        <v>0</v>
      </c>
      <c r="H2002" t="str">
        <f>LEFT(RAWC8[[#This Row],[Maternal Pheno Tag]],7)</f>
        <v>0</v>
      </c>
    </row>
    <row r="2003" spans="1:8" x14ac:dyDescent="0.25">
      <c r="A2003">
        <v>2</v>
      </c>
      <c r="B2003" t="s">
        <v>637</v>
      </c>
      <c r="D2003">
        <v>17</v>
      </c>
      <c r="E2003" t="str">
        <f>CONCATENATE(RAWC8[[#This Row],[Table Letter]],RAWC8[[#This Row],[Table '#]])</f>
        <v>IL2</v>
      </c>
      <c r="F2003" t="str">
        <f>IF(ISEVEN(ROW(RAWC8[[#This Row],[Barcodes]])),C2003,"")</f>
        <v/>
      </c>
      <c r="G2003" t="str">
        <f t="shared" si="31"/>
        <v/>
      </c>
      <c r="H2003" t="str">
        <f>LEFT(RAWC8[[#This Row],[Maternal Pheno Tag]],7)</f>
        <v/>
      </c>
    </row>
    <row r="2004" spans="1:8" x14ac:dyDescent="0.25">
      <c r="A2004">
        <v>2</v>
      </c>
      <c r="B2004" t="s">
        <v>637</v>
      </c>
      <c r="D2004">
        <v>18</v>
      </c>
      <c r="E2004" t="str">
        <f>CONCATENATE(RAWC8[[#This Row],[Table Letter]],RAWC8[[#This Row],[Table '#]])</f>
        <v>IL2</v>
      </c>
      <c r="F2004">
        <f>IF(ISEVEN(ROW(RAWC8[[#This Row],[Barcodes]])),C2004,"")</f>
        <v>0</v>
      </c>
      <c r="G2004">
        <f t="shared" si="31"/>
        <v>0</v>
      </c>
      <c r="H2004" t="str">
        <f>LEFT(RAWC8[[#This Row],[Maternal Pheno Tag]],7)</f>
        <v>0</v>
      </c>
    </row>
    <row r="2005" spans="1:8" x14ac:dyDescent="0.25">
      <c r="A2005">
        <v>2</v>
      </c>
      <c r="B2005" t="s">
        <v>637</v>
      </c>
      <c r="D2005">
        <v>18</v>
      </c>
      <c r="E2005" t="str">
        <f>CONCATENATE(RAWC8[[#This Row],[Table Letter]],RAWC8[[#This Row],[Table '#]])</f>
        <v>IL2</v>
      </c>
      <c r="F2005" t="str">
        <f>IF(ISEVEN(ROW(RAWC8[[#This Row],[Barcodes]])),C2005,"")</f>
        <v/>
      </c>
      <c r="G2005" t="str">
        <f t="shared" si="31"/>
        <v/>
      </c>
      <c r="H2005" t="str">
        <f>LEFT(RAWC8[[#This Row],[Maternal Pheno Tag]],7)</f>
        <v/>
      </c>
    </row>
    <row r="2006" spans="1:8" x14ac:dyDescent="0.25">
      <c r="A2006">
        <v>2</v>
      </c>
      <c r="B2006" t="s">
        <v>637</v>
      </c>
      <c r="D2006">
        <v>19</v>
      </c>
      <c r="E2006" t="str">
        <f>CONCATENATE(RAWC8[[#This Row],[Table Letter]],RAWC8[[#This Row],[Table '#]])</f>
        <v>IL2</v>
      </c>
      <c r="F2006">
        <f>IF(ISEVEN(ROW(RAWC8[[#This Row],[Barcodes]])),C2006,"")</f>
        <v>0</v>
      </c>
      <c r="G2006">
        <f t="shared" si="31"/>
        <v>0</v>
      </c>
      <c r="H2006" t="str">
        <f>LEFT(RAWC8[[#This Row],[Maternal Pheno Tag]],7)</f>
        <v>0</v>
      </c>
    </row>
    <row r="2007" spans="1:8" x14ac:dyDescent="0.25">
      <c r="A2007">
        <v>2</v>
      </c>
      <c r="B2007" t="s">
        <v>637</v>
      </c>
      <c r="D2007">
        <v>19</v>
      </c>
      <c r="E2007" t="str">
        <f>CONCATENATE(RAWC8[[#This Row],[Table Letter]],RAWC8[[#This Row],[Table '#]])</f>
        <v>IL2</v>
      </c>
      <c r="F2007" t="str">
        <f>IF(ISEVEN(ROW(RAWC8[[#This Row],[Barcodes]])),C2007,"")</f>
        <v/>
      </c>
      <c r="G2007" t="str">
        <f t="shared" si="31"/>
        <v/>
      </c>
      <c r="H2007" t="str">
        <f>LEFT(RAWC8[[#This Row],[Maternal Pheno Tag]],7)</f>
        <v/>
      </c>
    </row>
    <row r="2008" spans="1:8" x14ac:dyDescent="0.25">
      <c r="A2008">
        <v>2</v>
      </c>
      <c r="B2008" t="s">
        <v>637</v>
      </c>
      <c r="D2008">
        <v>20</v>
      </c>
      <c r="E2008" t="str">
        <f>CONCATENATE(RAWC8[[#This Row],[Table Letter]],RAWC8[[#This Row],[Table '#]])</f>
        <v>IL2</v>
      </c>
      <c r="F2008">
        <f>IF(ISEVEN(ROW(RAWC8[[#This Row],[Barcodes]])),C2008,"")</f>
        <v>0</v>
      </c>
      <c r="G2008">
        <f t="shared" si="31"/>
        <v>0</v>
      </c>
      <c r="H2008" t="str">
        <f>LEFT(RAWC8[[#This Row],[Maternal Pheno Tag]],7)</f>
        <v>0</v>
      </c>
    </row>
    <row r="2009" spans="1:8" x14ac:dyDescent="0.25">
      <c r="A2009">
        <v>2</v>
      </c>
      <c r="B2009" t="s">
        <v>637</v>
      </c>
      <c r="D2009">
        <v>20</v>
      </c>
      <c r="E2009" t="str">
        <f>CONCATENATE(RAWC8[[#This Row],[Table Letter]],RAWC8[[#This Row],[Table '#]])</f>
        <v>IL2</v>
      </c>
      <c r="F2009" t="str">
        <f>IF(ISEVEN(ROW(RAWC8[[#This Row],[Barcodes]])),C2009,"")</f>
        <v/>
      </c>
      <c r="G2009" t="str">
        <f t="shared" si="31"/>
        <v/>
      </c>
      <c r="H2009" t="str">
        <f>LEFT(RAWC8[[#This Row],[Maternal Pheno Tag]],7)</f>
        <v/>
      </c>
    </row>
    <row r="2010" spans="1:8" x14ac:dyDescent="0.25">
      <c r="A2010">
        <v>2</v>
      </c>
      <c r="B2010" t="s">
        <v>637</v>
      </c>
      <c r="D2010">
        <v>21</v>
      </c>
      <c r="E2010" t="str">
        <f>CONCATENATE(RAWC8[[#This Row],[Table Letter]],RAWC8[[#This Row],[Table '#]])</f>
        <v>IL2</v>
      </c>
      <c r="F2010">
        <f>IF(ISEVEN(ROW(RAWC8[[#This Row],[Barcodes]])),C2010,"")</f>
        <v>0</v>
      </c>
      <c r="G2010">
        <f t="shared" si="31"/>
        <v>0</v>
      </c>
      <c r="H2010" t="str">
        <f>LEFT(RAWC8[[#This Row],[Maternal Pheno Tag]],7)</f>
        <v>0</v>
      </c>
    </row>
    <row r="2011" spans="1:8" x14ac:dyDescent="0.25">
      <c r="A2011">
        <v>2</v>
      </c>
      <c r="B2011" t="s">
        <v>637</v>
      </c>
      <c r="D2011">
        <v>21</v>
      </c>
      <c r="E2011" t="str">
        <f>CONCATENATE(RAWC8[[#This Row],[Table Letter]],RAWC8[[#This Row],[Table '#]])</f>
        <v>IL2</v>
      </c>
      <c r="F2011" t="str">
        <f>IF(ISEVEN(ROW(RAWC8[[#This Row],[Barcodes]])),C2011,"")</f>
        <v/>
      </c>
      <c r="G2011" t="str">
        <f t="shared" si="31"/>
        <v/>
      </c>
      <c r="H2011" t="str">
        <f>LEFT(RAWC8[[#This Row],[Maternal Pheno Tag]],7)</f>
        <v/>
      </c>
    </row>
    <row r="2012" spans="1:8" x14ac:dyDescent="0.25">
      <c r="A2012">
        <v>2</v>
      </c>
      <c r="B2012" t="s">
        <v>637</v>
      </c>
      <c r="D2012">
        <v>22</v>
      </c>
      <c r="E2012" t="str">
        <f>CONCATENATE(RAWC8[[#This Row],[Table Letter]],RAWC8[[#This Row],[Table '#]])</f>
        <v>IL2</v>
      </c>
      <c r="F2012">
        <f>IF(ISEVEN(ROW(RAWC8[[#This Row],[Barcodes]])),C2012,"")</f>
        <v>0</v>
      </c>
      <c r="G2012">
        <f t="shared" si="31"/>
        <v>0</v>
      </c>
      <c r="H2012" t="str">
        <f>LEFT(RAWC8[[#This Row],[Maternal Pheno Tag]],7)</f>
        <v>0</v>
      </c>
    </row>
    <row r="2013" spans="1:8" x14ac:dyDescent="0.25">
      <c r="A2013">
        <v>2</v>
      </c>
      <c r="B2013" t="s">
        <v>637</v>
      </c>
      <c r="D2013">
        <v>22</v>
      </c>
      <c r="E2013" t="str">
        <f>CONCATENATE(RAWC8[[#This Row],[Table Letter]],RAWC8[[#This Row],[Table '#]])</f>
        <v>IL2</v>
      </c>
      <c r="F2013" t="str">
        <f>IF(ISEVEN(ROW(RAWC8[[#This Row],[Barcodes]])),C2013,"")</f>
        <v/>
      </c>
      <c r="G2013" t="str">
        <f t="shared" si="31"/>
        <v/>
      </c>
      <c r="H2013" t="str">
        <f>LEFT(RAWC8[[#This Row],[Maternal Pheno Tag]],7)</f>
        <v/>
      </c>
    </row>
    <row r="2014" spans="1:8" x14ac:dyDescent="0.25">
      <c r="A2014">
        <v>2</v>
      </c>
      <c r="B2014" t="s">
        <v>637</v>
      </c>
      <c r="D2014">
        <v>23</v>
      </c>
      <c r="E2014" t="str">
        <f>CONCATENATE(RAWC8[[#This Row],[Table Letter]],RAWC8[[#This Row],[Table '#]])</f>
        <v>IL2</v>
      </c>
      <c r="F2014">
        <f>IF(ISEVEN(ROW(RAWC8[[#This Row],[Barcodes]])),C2014,"")</f>
        <v>0</v>
      </c>
      <c r="G2014">
        <f t="shared" si="31"/>
        <v>0</v>
      </c>
      <c r="H2014" t="str">
        <f>LEFT(RAWC8[[#This Row],[Maternal Pheno Tag]],7)</f>
        <v>0</v>
      </c>
    </row>
    <row r="2015" spans="1:8" x14ac:dyDescent="0.25">
      <c r="A2015">
        <v>2</v>
      </c>
      <c r="B2015" t="s">
        <v>637</v>
      </c>
      <c r="D2015">
        <v>23</v>
      </c>
      <c r="E2015" t="str">
        <f>CONCATENATE(RAWC8[[#This Row],[Table Letter]],RAWC8[[#This Row],[Table '#]])</f>
        <v>IL2</v>
      </c>
      <c r="F2015" t="str">
        <f>IF(ISEVEN(ROW(RAWC8[[#This Row],[Barcodes]])),C2015,"")</f>
        <v/>
      </c>
      <c r="G2015" t="str">
        <f t="shared" si="31"/>
        <v/>
      </c>
      <c r="H2015" t="str">
        <f>LEFT(RAWC8[[#This Row],[Maternal Pheno Tag]],7)</f>
        <v/>
      </c>
    </row>
    <row r="2016" spans="1:8" x14ac:dyDescent="0.25">
      <c r="A2016">
        <v>2</v>
      </c>
      <c r="B2016" t="s">
        <v>637</v>
      </c>
      <c r="D2016">
        <v>24</v>
      </c>
      <c r="E2016" t="str">
        <f>CONCATENATE(RAWC8[[#This Row],[Table Letter]],RAWC8[[#This Row],[Table '#]])</f>
        <v>IL2</v>
      </c>
      <c r="F2016">
        <f>IF(ISEVEN(ROW(RAWC8[[#This Row],[Barcodes]])),C2016,"")</f>
        <v>0</v>
      </c>
      <c r="G2016">
        <f t="shared" si="31"/>
        <v>0</v>
      </c>
      <c r="H2016" t="str">
        <f>LEFT(RAWC8[[#This Row],[Maternal Pheno Tag]],7)</f>
        <v>0</v>
      </c>
    </row>
    <row r="2017" spans="1:8" x14ac:dyDescent="0.25">
      <c r="A2017">
        <v>2</v>
      </c>
      <c r="B2017" t="s">
        <v>637</v>
      </c>
      <c r="D2017">
        <v>24</v>
      </c>
      <c r="E2017" t="str">
        <f>CONCATENATE(RAWC8[[#This Row],[Table Letter]],RAWC8[[#This Row],[Table '#]])</f>
        <v>IL2</v>
      </c>
      <c r="F2017" t="str">
        <f>IF(ISEVEN(ROW(RAWC8[[#This Row],[Barcodes]])),C2017,"")</f>
        <v/>
      </c>
      <c r="G2017" t="str">
        <f t="shared" si="31"/>
        <v/>
      </c>
      <c r="H2017" t="str">
        <f>LEFT(RAWC8[[#This Row],[Maternal Pheno Tag]],7)</f>
        <v/>
      </c>
    </row>
    <row r="2018" spans="1:8" x14ac:dyDescent="0.25">
      <c r="A2018">
        <v>3</v>
      </c>
      <c r="B2018" t="s">
        <v>637</v>
      </c>
      <c r="D2018">
        <v>1</v>
      </c>
      <c r="E2018" t="str">
        <f>CONCATENATE(RAWC8[[#This Row],[Table Letter]],RAWC8[[#This Row],[Table '#]])</f>
        <v>IL3</v>
      </c>
      <c r="F2018">
        <f>IF(ISEVEN(ROW(RAWC8[[#This Row],[Barcodes]])),C2018,"")</f>
        <v>0</v>
      </c>
      <c r="G2018">
        <f t="shared" si="31"/>
        <v>0</v>
      </c>
      <c r="H2018" t="str">
        <f>LEFT(RAWC8[[#This Row],[Maternal Pheno Tag]],7)</f>
        <v>0</v>
      </c>
    </row>
    <row r="2019" spans="1:8" x14ac:dyDescent="0.25">
      <c r="A2019">
        <v>3</v>
      </c>
      <c r="B2019" t="s">
        <v>637</v>
      </c>
      <c r="D2019">
        <v>1</v>
      </c>
      <c r="E2019" t="str">
        <f>CONCATENATE(RAWC8[[#This Row],[Table Letter]],RAWC8[[#This Row],[Table '#]])</f>
        <v>IL3</v>
      </c>
      <c r="F2019" t="str">
        <f>IF(ISEVEN(ROW(RAWC8[[#This Row],[Barcodes]])),C2019,"")</f>
        <v/>
      </c>
      <c r="G2019" t="str">
        <f t="shared" si="31"/>
        <v/>
      </c>
      <c r="H2019" t="str">
        <f>LEFT(RAWC8[[#This Row],[Maternal Pheno Tag]],7)</f>
        <v/>
      </c>
    </row>
    <row r="2020" spans="1:8" x14ac:dyDescent="0.25">
      <c r="A2020">
        <v>3</v>
      </c>
      <c r="B2020" t="s">
        <v>637</v>
      </c>
      <c r="D2020">
        <v>2</v>
      </c>
      <c r="E2020" t="str">
        <f>CONCATENATE(RAWC8[[#This Row],[Table Letter]],RAWC8[[#This Row],[Table '#]])</f>
        <v>IL3</v>
      </c>
      <c r="F2020">
        <f>IF(ISEVEN(ROW(RAWC8[[#This Row],[Barcodes]])),C2020,"")</f>
        <v>0</v>
      </c>
      <c r="G2020">
        <f t="shared" si="31"/>
        <v>0</v>
      </c>
      <c r="H2020" t="str">
        <f>LEFT(RAWC8[[#This Row],[Maternal Pheno Tag]],7)</f>
        <v>0</v>
      </c>
    </row>
    <row r="2021" spans="1:8" x14ac:dyDescent="0.25">
      <c r="A2021">
        <v>3</v>
      </c>
      <c r="B2021" t="s">
        <v>637</v>
      </c>
      <c r="D2021">
        <v>2</v>
      </c>
      <c r="E2021" t="str">
        <f>CONCATENATE(RAWC8[[#This Row],[Table Letter]],RAWC8[[#This Row],[Table '#]])</f>
        <v>IL3</v>
      </c>
      <c r="F2021" t="str">
        <f>IF(ISEVEN(ROW(RAWC8[[#This Row],[Barcodes]])),C2021,"")</f>
        <v/>
      </c>
      <c r="G2021" t="str">
        <f t="shared" si="31"/>
        <v/>
      </c>
      <c r="H2021" t="str">
        <f>LEFT(RAWC8[[#This Row],[Maternal Pheno Tag]],7)</f>
        <v/>
      </c>
    </row>
    <row r="2022" spans="1:8" x14ac:dyDescent="0.25">
      <c r="A2022">
        <v>3</v>
      </c>
      <c r="B2022" t="s">
        <v>637</v>
      </c>
      <c r="D2022">
        <v>3</v>
      </c>
      <c r="E2022" t="str">
        <f>CONCATENATE(RAWC8[[#This Row],[Table Letter]],RAWC8[[#This Row],[Table '#]])</f>
        <v>IL3</v>
      </c>
      <c r="F2022">
        <f>IF(ISEVEN(ROW(RAWC8[[#This Row],[Barcodes]])),C2022,"")</f>
        <v>0</v>
      </c>
      <c r="G2022">
        <f t="shared" si="31"/>
        <v>0</v>
      </c>
      <c r="H2022" t="str">
        <f>LEFT(RAWC8[[#This Row],[Maternal Pheno Tag]],7)</f>
        <v>0</v>
      </c>
    </row>
    <row r="2023" spans="1:8" x14ac:dyDescent="0.25">
      <c r="A2023">
        <v>3</v>
      </c>
      <c r="B2023" t="s">
        <v>637</v>
      </c>
      <c r="D2023">
        <v>3</v>
      </c>
      <c r="E2023" t="str">
        <f>CONCATENATE(RAWC8[[#This Row],[Table Letter]],RAWC8[[#This Row],[Table '#]])</f>
        <v>IL3</v>
      </c>
      <c r="F2023" t="str">
        <f>IF(ISEVEN(ROW(RAWC8[[#This Row],[Barcodes]])),C2023,"")</f>
        <v/>
      </c>
      <c r="G2023" t="str">
        <f t="shared" si="31"/>
        <v/>
      </c>
      <c r="H2023" t="str">
        <f>LEFT(RAWC8[[#This Row],[Maternal Pheno Tag]],7)</f>
        <v/>
      </c>
    </row>
    <row r="2024" spans="1:8" x14ac:dyDescent="0.25">
      <c r="A2024">
        <v>3</v>
      </c>
      <c r="B2024" t="s">
        <v>637</v>
      </c>
      <c r="D2024">
        <v>4</v>
      </c>
      <c r="E2024" t="str">
        <f>CONCATENATE(RAWC8[[#This Row],[Table Letter]],RAWC8[[#This Row],[Table '#]])</f>
        <v>IL3</v>
      </c>
      <c r="F2024">
        <f>IF(ISEVEN(ROW(RAWC8[[#This Row],[Barcodes]])),C2024,"")</f>
        <v>0</v>
      </c>
      <c r="G2024">
        <f t="shared" si="31"/>
        <v>0</v>
      </c>
      <c r="H2024" t="str">
        <f>LEFT(RAWC8[[#This Row],[Maternal Pheno Tag]],7)</f>
        <v>0</v>
      </c>
    </row>
    <row r="2025" spans="1:8" x14ac:dyDescent="0.25">
      <c r="A2025">
        <v>3</v>
      </c>
      <c r="B2025" t="s">
        <v>637</v>
      </c>
      <c r="D2025">
        <v>4</v>
      </c>
      <c r="E2025" t="str">
        <f>CONCATENATE(RAWC8[[#This Row],[Table Letter]],RAWC8[[#This Row],[Table '#]])</f>
        <v>IL3</v>
      </c>
      <c r="F2025" t="str">
        <f>IF(ISEVEN(ROW(RAWC8[[#This Row],[Barcodes]])),C2025,"")</f>
        <v/>
      </c>
      <c r="G2025" t="str">
        <f t="shared" si="31"/>
        <v/>
      </c>
      <c r="H2025" t="str">
        <f>LEFT(RAWC8[[#This Row],[Maternal Pheno Tag]],7)</f>
        <v/>
      </c>
    </row>
    <row r="2026" spans="1:8" x14ac:dyDescent="0.25">
      <c r="A2026">
        <v>3</v>
      </c>
      <c r="B2026" t="s">
        <v>637</v>
      </c>
      <c r="D2026">
        <v>5</v>
      </c>
      <c r="E2026" t="str">
        <f>CONCATENATE(RAWC8[[#This Row],[Table Letter]],RAWC8[[#This Row],[Table '#]])</f>
        <v>IL3</v>
      </c>
      <c r="F2026">
        <f>IF(ISEVEN(ROW(RAWC8[[#This Row],[Barcodes]])),C2026,"")</f>
        <v>0</v>
      </c>
      <c r="G2026">
        <f t="shared" si="31"/>
        <v>0</v>
      </c>
      <c r="H2026" t="str">
        <f>LEFT(RAWC8[[#This Row],[Maternal Pheno Tag]],7)</f>
        <v>0</v>
      </c>
    </row>
    <row r="2027" spans="1:8" x14ac:dyDescent="0.25">
      <c r="A2027">
        <v>3</v>
      </c>
      <c r="B2027" t="s">
        <v>637</v>
      </c>
      <c r="D2027">
        <v>5</v>
      </c>
      <c r="E2027" t="str">
        <f>CONCATENATE(RAWC8[[#This Row],[Table Letter]],RAWC8[[#This Row],[Table '#]])</f>
        <v>IL3</v>
      </c>
      <c r="F2027" t="str">
        <f>IF(ISEVEN(ROW(RAWC8[[#This Row],[Barcodes]])),C2027,"")</f>
        <v/>
      </c>
      <c r="G2027" t="str">
        <f t="shared" si="31"/>
        <v/>
      </c>
      <c r="H2027" t="str">
        <f>LEFT(RAWC8[[#This Row],[Maternal Pheno Tag]],7)</f>
        <v/>
      </c>
    </row>
    <row r="2028" spans="1:8" x14ac:dyDescent="0.25">
      <c r="A2028">
        <v>3</v>
      </c>
      <c r="B2028" t="s">
        <v>637</v>
      </c>
      <c r="D2028">
        <v>6</v>
      </c>
      <c r="E2028" t="str">
        <f>CONCATENATE(RAWC8[[#This Row],[Table Letter]],RAWC8[[#This Row],[Table '#]])</f>
        <v>IL3</v>
      </c>
      <c r="F2028">
        <f>IF(ISEVEN(ROW(RAWC8[[#This Row],[Barcodes]])),C2028,"")</f>
        <v>0</v>
      </c>
      <c r="G2028">
        <f t="shared" si="31"/>
        <v>0</v>
      </c>
      <c r="H2028" t="str">
        <f>LEFT(RAWC8[[#This Row],[Maternal Pheno Tag]],7)</f>
        <v>0</v>
      </c>
    </row>
    <row r="2029" spans="1:8" x14ac:dyDescent="0.25">
      <c r="A2029">
        <v>3</v>
      </c>
      <c r="B2029" t="s">
        <v>637</v>
      </c>
      <c r="D2029">
        <v>6</v>
      </c>
      <c r="E2029" t="str">
        <f>CONCATENATE(RAWC8[[#This Row],[Table Letter]],RAWC8[[#This Row],[Table '#]])</f>
        <v>IL3</v>
      </c>
      <c r="F2029" t="str">
        <f>IF(ISEVEN(ROW(RAWC8[[#This Row],[Barcodes]])),C2029,"")</f>
        <v/>
      </c>
      <c r="G2029" t="str">
        <f t="shared" si="31"/>
        <v/>
      </c>
      <c r="H2029" t="str">
        <f>LEFT(RAWC8[[#This Row],[Maternal Pheno Tag]],7)</f>
        <v/>
      </c>
    </row>
    <row r="2030" spans="1:8" x14ac:dyDescent="0.25">
      <c r="A2030">
        <v>3</v>
      </c>
      <c r="B2030" t="s">
        <v>637</v>
      </c>
      <c r="D2030">
        <v>7</v>
      </c>
      <c r="E2030" t="str">
        <f>CONCATENATE(RAWC8[[#This Row],[Table Letter]],RAWC8[[#This Row],[Table '#]])</f>
        <v>IL3</v>
      </c>
      <c r="F2030">
        <f>IF(ISEVEN(ROW(RAWC8[[#This Row],[Barcodes]])),C2030,"")</f>
        <v>0</v>
      </c>
      <c r="G2030">
        <f t="shared" si="31"/>
        <v>0</v>
      </c>
      <c r="H2030" t="str">
        <f>LEFT(RAWC8[[#This Row],[Maternal Pheno Tag]],7)</f>
        <v>0</v>
      </c>
    </row>
    <row r="2031" spans="1:8" x14ac:dyDescent="0.25">
      <c r="A2031">
        <v>3</v>
      </c>
      <c r="B2031" t="s">
        <v>637</v>
      </c>
      <c r="D2031">
        <v>7</v>
      </c>
      <c r="E2031" t="str">
        <f>CONCATENATE(RAWC8[[#This Row],[Table Letter]],RAWC8[[#This Row],[Table '#]])</f>
        <v>IL3</v>
      </c>
      <c r="F2031" t="str">
        <f>IF(ISEVEN(ROW(RAWC8[[#This Row],[Barcodes]])),C2031,"")</f>
        <v/>
      </c>
      <c r="G2031" t="str">
        <f t="shared" si="31"/>
        <v/>
      </c>
      <c r="H2031" t="str">
        <f>LEFT(RAWC8[[#This Row],[Maternal Pheno Tag]],7)</f>
        <v/>
      </c>
    </row>
    <row r="2032" spans="1:8" x14ac:dyDescent="0.25">
      <c r="A2032">
        <v>3</v>
      </c>
      <c r="B2032" t="s">
        <v>637</v>
      </c>
      <c r="D2032">
        <v>8</v>
      </c>
      <c r="E2032" t="str">
        <f>CONCATENATE(RAWC8[[#This Row],[Table Letter]],RAWC8[[#This Row],[Table '#]])</f>
        <v>IL3</v>
      </c>
      <c r="F2032">
        <f>IF(ISEVEN(ROW(RAWC8[[#This Row],[Barcodes]])),C2032,"")</f>
        <v>0</v>
      </c>
      <c r="G2032">
        <f t="shared" si="31"/>
        <v>0</v>
      </c>
      <c r="H2032" t="str">
        <f>LEFT(RAWC8[[#This Row],[Maternal Pheno Tag]],7)</f>
        <v>0</v>
      </c>
    </row>
    <row r="2033" spans="1:8" x14ac:dyDescent="0.25">
      <c r="A2033">
        <v>3</v>
      </c>
      <c r="B2033" t="s">
        <v>637</v>
      </c>
      <c r="D2033">
        <v>8</v>
      </c>
      <c r="E2033" t="str">
        <f>CONCATENATE(RAWC8[[#This Row],[Table Letter]],RAWC8[[#This Row],[Table '#]])</f>
        <v>IL3</v>
      </c>
      <c r="F2033" t="str">
        <f>IF(ISEVEN(ROW(RAWC8[[#This Row],[Barcodes]])),C2033,"")</f>
        <v/>
      </c>
      <c r="G2033" t="str">
        <f t="shared" si="31"/>
        <v/>
      </c>
      <c r="H2033" t="str">
        <f>LEFT(RAWC8[[#This Row],[Maternal Pheno Tag]],7)</f>
        <v/>
      </c>
    </row>
    <row r="2034" spans="1:8" x14ac:dyDescent="0.25">
      <c r="A2034">
        <v>3</v>
      </c>
      <c r="B2034" t="s">
        <v>637</v>
      </c>
      <c r="D2034">
        <v>9</v>
      </c>
      <c r="E2034" t="str">
        <f>CONCATENATE(RAWC8[[#This Row],[Table Letter]],RAWC8[[#This Row],[Table '#]])</f>
        <v>IL3</v>
      </c>
      <c r="F2034">
        <f>IF(ISEVEN(ROW(RAWC8[[#This Row],[Barcodes]])),C2034,"")</f>
        <v>0</v>
      </c>
      <c r="G2034">
        <f t="shared" si="31"/>
        <v>0</v>
      </c>
      <c r="H2034" t="str">
        <f>LEFT(RAWC8[[#This Row],[Maternal Pheno Tag]],7)</f>
        <v>0</v>
      </c>
    </row>
    <row r="2035" spans="1:8" x14ac:dyDescent="0.25">
      <c r="A2035">
        <v>3</v>
      </c>
      <c r="B2035" t="s">
        <v>637</v>
      </c>
      <c r="D2035">
        <v>9</v>
      </c>
      <c r="E2035" t="str">
        <f>CONCATENATE(RAWC8[[#This Row],[Table Letter]],RAWC8[[#This Row],[Table '#]])</f>
        <v>IL3</v>
      </c>
      <c r="F2035" t="str">
        <f>IF(ISEVEN(ROW(RAWC8[[#This Row],[Barcodes]])),C2035,"")</f>
        <v/>
      </c>
      <c r="G2035" t="str">
        <f t="shared" si="31"/>
        <v/>
      </c>
      <c r="H2035" t="str">
        <f>LEFT(RAWC8[[#This Row],[Maternal Pheno Tag]],7)</f>
        <v/>
      </c>
    </row>
    <row r="2036" spans="1:8" x14ac:dyDescent="0.25">
      <c r="A2036">
        <v>3</v>
      </c>
      <c r="B2036" t="s">
        <v>637</v>
      </c>
      <c r="D2036">
        <v>10</v>
      </c>
      <c r="E2036" t="str">
        <f>CONCATENATE(RAWC8[[#This Row],[Table Letter]],RAWC8[[#This Row],[Table '#]])</f>
        <v>IL3</v>
      </c>
      <c r="F2036">
        <f>IF(ISEVEN(ROW(RAWC8[[#This Row],[Barcodes]])),C2036,"")</f>
        <v>0</v>
      </c>
      <c r="G2036">
        <f t="shared" si="31"/>
        <v>0</v>
      </c>
      <c r="H2036" t="str">
        <f>LEFT(RAWC8[[#This Row],[Maternal Pheno Tag]],7)</f>
        <v>0</v>
      </c>
    </row>
    <row r="2037" spans="1:8" x14ac:dyDescent="0.25">
      <c r="A2037">
        <v>3</v>
      </c>
      <c r="B2037" t="s">
        <v>637</v>
      </c>
      <c r="D2037">
        <v>10</v>
      </c>
      <c r="E2037" t="str">
        <f>CONCATENATE(RAWC8[[#This Row],[Table Letter]],RAWC8[[#This Row],[Table '#]])</f>
        <v>IL3</v>
      </c>
      <c r="F2037" t="str">
        <f>IF(ISEVEN(ROW(RAWC8[[#This Row],[Barcodes]])),C2037,"")</f>
        <v/>
      </c>
      <c r="G2037" t="str">
        <f t="shared" si="31"/>
        <v/>
      </c>
      <c r="H2037" t="str">
        <f>LEFT(RAWC8[[#This Row],[Maternal Pheno Tag]],7)</f>
        <v/>
      </c>
    </row>
    <row r="2038" spans="1:8" x14ac:dyDescent="0.25">
      <c r="A2038">
        <v>3</v>
      </c>
      <c r="B2038" t="s">
        <v>637</v>
      </c>
      <c r="D2038">
        <v>11</v>
      </c>
      <c r="E2038" t="str">
        <f>CONCATENATE(RAWC8[[#This Row],[Table Letter]],RAWC8[[#This Row],[Table '#]])</f>
        <v>IL3</v>
      </c>
      <c r="F2038">
        <f>IF(ISEVEN(ROW(RAWC8[[#This Row],[Barcodes]])),C2038,"")</f>
        <v>0</v>
      </c>
      <c r="G2038">
        <f t="shared" si="31"/>
        <v>0</v>
      </c>
      <c r="H2038" t="str">
        <f>LEFT(RAWC8[[#This Row],[Maternal Pheno Tag]],7)</f>
        <v>0</v>
      </c>
    </row>
    <row r="2039" spans="1:8" x14ac:dyDescent="0.25">
      <c r="A2039">
        <v>3</v>
      </c>
      <c r="B2039" t="s">
        <v>637</v>
      </c>
      <c r="D2039">
        <v>11</v>
      </c>
      <c r="E2039" t="str">
        <f>CONCATENATE(RAWC8[[#This Row],[Table Letter]],RAWC8[[#This Row],[Table '#]])</f>
        <v>IL3</v>
      </c>
      <c r="F2039" t="str">
        <f>IF(ISEVEN(ROW(RAWC8[[#This Row],[Barcodes]])),C2039,"")</f>
        <v/>
      </c>
      <c r="G2039" t="str">
        <f t="shared" si="31"/>
        <v/>
      </c>
      <c r="H2039" t="str">
        <f>LEFT(RAWC8[[#This Row],[Maternal Pheno Tag]],7)</f>
        <v/>
      </c>
    </row>
    <row r="2040" spans="1:8" x14ac:dyDescent="0.25">
      <c r="A2040">
        <v>3</v>
      </c>
      <c r="B2040" t="s">
        <v>637</v>
      </c>
      <c r="D2040">
        <v>12</v>
      </c>
      <c r="E2040" t="str">
        <f>CONCATENATE(RAWC8[[#This Row],[Table Letter]],RAWC8[[#This Row],[Table '#]])</f>
        <v>IL3</v>
      </c>
      <c r="F2040">
        <f>IF(ISEVEN(ROW(RAWC8[[#This Row],[Barcodes]])),C2040,"")</f>
        <v>0</v>
      </c>
      <c r="G2040">
        <f t="shared" si="31"/>
        <v>0</v>
      </c>
      <c r="H2040" t="str">
        <f>LEFT(RAWC8[[#This Row],[Maternal Pheno Tag]],7)</f>
        <v>0</v>
      </c>
    </row>
    <row r="2041" spans="1:8" x14ac:dyDescent="0.25">
      <c r="A2041">
        <v>3</v>
      </c>
      <c r="B2041" t="s">
        <v>637</v>
      </c>
      <c r="D2041">
        <v>12</v>
      </c>
      <c r="E2041" t="str">
        <f>CONCATENATE(RAWC8[[#This Row],[Table Letter]],RAWC8[[#This Row],[Table '#]])</f>
        <v>IL3</v>
      </c>
      <c r="F2041" t="str">
        <f>IF(ISEVEN(ROW(RAWC8[[#This Row],[Barcodes]])),C2041,"")</f>
        <v/>
      </c>
      <c r="G2041" t="str">
        <f t="shared" si="31"/>
        <v/>
      </c>
      <c r="H2041" t="str">
        <f>LEFT(RAWC8[[#This Row],[Maternal Pheno Tag]],7)</f>
        <v/>
      </c>
    </row>
    <row r="2042" spans="1:8" x14ac:dyDescent="0.25">
      <c r="A2042">
        <v>3</v>
      </c>
      <c r="B2042" t="s">
        <v>637</v>
      </c>
      <c r="D2042">
        <v>13</v>
      </c>
      <c r="E2042" t="str">
        <f>CONCATENATE(RAWC8[[#This Row],[Table Letter]],RAWC8[[#This Row],[Table '#]])</f>
        <v>IL3</v>
      </c>
      <c r="F2042">
        <f>IF(ISEVEN(ROW(RAWC8[[#This Row],[Barcodes]])),C2042,"")</f>
        <v>0</v>
      </c>
      <c r="G2042">
        <f t="shared" si="31"/>
        <v>0</v>
      </c>
      <c r="H2042" t="str">
        <f>LEFT(RAWC8[[#This Row],[Maternal Pheno Tag]],7)</f>
        <v>0</v>
      </c>
    </row>
    <row r="2043" spans="1:8" x14ac:dyDescent="0.25">
      <c r="A2043">
        <v>3</v>
      </c>
      <c r="B2043" t="s">
        <v>637</v>
      </c>
      <c r="D2043">
        <v>13</v>
      </c>
      <c r="E2043" t="str">
        <f>CONCATENATE(RAWC8[[#This Row],[Table Letter]],RAWC8[[#This Row],[Table '#]])</f>
        <v>IL3</v>
      </c>
      <c r="F2043" t="str">
        <f>IF(ISEVEN(ROW(RAWC8[[#This Row],[Barcodes]])),C2043,"")</f>
        <v/>
      </c>
      <c r="G2043" t="str">
        <f t="shared" si="31"/>
        <v/>
      </c>
      <c r="H2043" t="str">
        <f>LEFT(RAWC8[[#This Row],[Maternal Pheno Tag]],7)</f>
        <v/>
      </c>
    </row>
    <row r="2044" spans="1:8" x14ac:dyDescent="0.25">
      <c r="A2044">
        <v>3</v>
      </c>
      <c r="B2044" t="s">
        <v>637</v>
      </c>
      <c r="D2044">
        <v>14</v>
      </c>
      <c r="E2044" t="str">
        <f>CONCATENATE(RAWC8[[#This Row],[Table Letter]],RAWC8[[#This Row],[Table '#]])</f>
        <v>IL3</v>
      </c>
      <c r="F2044">
        <f>IF(ISEVEN(ROW(RAWC8[[#This Row],[Barcodes]])),C2044,"")</f>
        <v>0</v>
      </c>
      <c r="G2044">
        <f t="shared" si="31"/>
        <v>0</v>
      </c>
      <c r="H2044" t="str">
        <f>LEFT(RAWC8[[#This Row],[Maternal Pheno Tag]],7)</f>
        <v>0</v>
      </c>
    </row>
    <row r="2045" spans="1:8" x14ac:dyDescent="0.25">
      <c r="A2045">
        <v>3</v>
      </c>
      <c r="B2045" t="s">
        <v>637</v>
      </c>
      <c r="D2045">
        <v>14</v>
      </c>
      <c r="E2045" t="str">
        <f>CONCATENATE(RAWC8[[#This Row],[Table Letter]],RAWC8[[#This Row],[Table '#]])</f>
        <v>IL3</v>
      </c>
      <c r="F2045" t="str">
        <f>IF(ISEVEN(ROW(RAWC8[[#This Row],[Barcodes]])),C2045,"")</f>
        <v/>
      </c>
      <c r="G2045" t="str">
        <f t="shared" si="31"/>
        <v/>
      </c>
      <c r="H2045" t="str">
        <f>LEFT(RAWC8[[#This Row],[Maternal Pheno Tag]],7)</f>
        <v/>
      </c>
    </row>
    <row r="2046" spans="1:8" x14ac:dyDescent="0.25">
      <c r="A2046">
        <v>3</v>
      </c>
      <c r="B2046" t="s">
        <v>637</v>
      </c>
      <c r="D2046">
        <v>15</v>
      </c>
      <c r="E2046" t="str">
        <f>CONCATENATE(RAWC8[[#This Row],[Table Letter]],RAWC8[[#This Row],[Table '#]])</f>
        <v>IL3</v>
      </c>
      <c r="F2046">
        <f>IF(ISEVEN(ROW(RAWC8[[#This Row],[Barcodes]])),C2046,"")</f>
        <v>0</v>
      </c>
      <c r="G2046">
        <f t="shared" si="31"/>
        <v>0</v>
      </c>
      <c r="H2046" t="str">
        <f>LEFT(RAWC8[[#This Row],[Maternal Pheno Tag]],7)</f>
        <v>0</v>
      </c>
    </row>
    <row r="2047" spans="1:8" x14ac:dyDescent="0.25">
      <c r="A2047">
        <v>3</v>
      </c>
      <c r="B2047" t="s">
        <v>637</v>
      </c>
      <c r="D2047">
        <v>15</v>
      </c>
      <c r="E2047" t="str">
        <f>CONCATENATE(RAWC8[[#This Row],[Table Letter]],RAWC8[[#This Row],[Table '#]])</f>
        <v>IL3</v>
      </c>
      <c r="F2047" t="str">
        <f>IF(ISEVEN(ROW(RAWC8[[#This Row],[Barcodes]])),C2047,"")</f>
        <v/>
      </c>
      <c r="G2047" t="str">
        <f t="shared" si="31"/>
        <v/>
      </c>
      <c r="H2047" t="str">
        <f>LEFT(RAWC8[[#This Row],[Maternal Pheno Tag]],7)</f>
        <v/>
      </c>
    </row>
    <row r="2048" spans="1:8" x14ac:dyDescent="0.25">
      <c r="A2048">
        <v>3</v>
      </c>
      <c r="B2048" t="s">
        <v>637</v>
      </c>
      <c r="D2048">
        <v>16</v>
      </c>
      <c r="E2048" t="str">
        <f>CONCATENATE(RAWC8[[#This Row],[Table Letter]],RAWC8[[#This Row],[Table '#]])</f>
        <v>IL3</v>
      </c>
      <c r="F2048">
        <f>IF(ISEVEN(ROW(RAWC8[[#This Row],[Barcodes]])),C2048,"")</f>
        <v>0</v>
      </c>
      <c r="G2048">
        <f t="shared" si="31"/>
        <v>0</v>
      </c>
      <c r="H2048" t="str">
        <f>LEFT(RAWC8[[#This Row],[Maternal Pheno Tag]],7)</f>
        <v>0</v>
      </c>
    </row>
    <row r="2049" spans="1:8" x14ac:dyDescent="0.25">
      <c r="A2049">
        <v>3</v>
      </c>
      <c r="B2049" t="s">
        <v>637</v>
      </c>
      <c r="D2049">
        <v>16</v>
      </c>
      <c r="E2049" t="str">
        <f>CONCATENATE(RAWC8[[#This Row],[Table Letter]],RAWC8[[#This Row],[Table '#]])</f>
        <v>IL3</v>
      </c>
      <c r="F2049" t="str">
        <f>IF(ISEVEN(ROW(RAWC8[[#This Row],[Barcodes]])),C2049,"")</f>
        <v/>
      </c>
      <c r="G2049" t="str">
        <f t="shared" si="31"/>
        <v/>
      </c>
      <c r="H2049" t="str">
        <f>LEFT(RAWC8[[#This Row],[Maternal Pheno Tag]],7)</f>
        <v/>
      </c>
    </row>
    <row r="2050" spans="1:8" x14ac:dyDescent="0.25">
      <c r="A2050">
        <v>3</v>
      </c>
      <c r="B2050" t="s">
        <v>637</v>
      </c>
      <c r="D2050">
        <v>17</v>
      </c>
      <c r="E2050" t="str">
        <f>CONCATENATE(RAWC8[[#This Row],[Table Letter]],RAWC8[[#This Row],[Table '#]])</f>
        <v>IL3</v>
      </c>
      <c r="F2050">
        <f>IF(ISEVEN(ROW(RAWC8[[#This Row],[Barcodes]])),C2050,"")</f>
        <v>0</v>
      </c>
      <c r="G2050">
        <f t="shared" ref="G2050:G2113" si="32">IF(ISODD(ROW(C2051)),C2051,"")</f>
        <v>0</v>
      </c>
      <c r="H2050" t="str">
        <f>LEFT(RAWC8[[#This Row],[Maternal Pheno Tag]],7)</f>
        <v>0</v>
      </c>
    </row>
    <row r="2051" spans="1:8" x14ac:dyDescent="0.25">
      <c r="A2051">
        <v>3</v>
      </c>
      <c r="B2051" t="s">
        <v>637</v>
      </c>
      <c r="D2051">
        <v>17</v>
      </c>
      <c r="E2051" t="str">
        <f>CONCATENATE(RAWC8[[#This Row],[Table Letter]],RAWC8[[#This Row],[Table '#]])</f>
        <v>IL3</v>
      </c>
      <c r="F2051" t="str">
        <f>IF(ISEVEN(ROW(RAWC8[[#This Row],[Barcodes]])),C2051,"")</f>
        <v/>
      </c>
      <c r="G2051" t="str">
        <f t="shared" si="32"/>
        <v/>
      </c>
      <c r="H2051" t="str">
        <f>LEFT(RAWC8[[#This Row],[Maternal Pheno Tag]],7)</f>
        <v/>
      </c>
    </row>
    <row r="2052" spans="1:8" x14ac:dyDescent="0.25">
      <c r="A2052">
        <v>3</v>
      </c>
      <c r="B2052" t="s">
        <v>637</v>
      </c>
      <c r="D2052">
        <v>18</v>
      </c>
      <c r="E2052" t="str">
        <f>CONCATENATE(RAWC8[[#This Row],[Table Letter]],RAWC8[[#This Row],[Table '#]])</f>
        <v>IL3</v>
      </c>
      <c r="F2052">
        <f>IF(ISEVEN(ROW(RAWC8[[#This Row],[Barcodes]])),C2052,"")</f>
        <v>0</v>
      </c>
      <c r="G2052">
        <f t="shared" si="32"/>
        <v>0</v>
      </c>
      <c r="H2052" t="str">
        <f>LEFT(RAWC8[[#This Row],[Maternal Pheno Tag]],7)</f>
        <v>0</v>
      </c>
    </row>
    <row r="2053" spans="1:8" x14ac:dyDescent="0.25">
      <c r="A2053">
        <v>3</v>
      </c>
      <c r="B2053" t="s">
        <v>637</v>
      </c>
      <c r="D2053">
        <v>18</v>
      </c>
      <c r="E2053" t="str">
        <f>CONCATENATE(RAWC8[[#This Row],[Table Letter]],RAWC8[[#This Row],[Table '#]])</f>
        <v>IL3</v>
      </c>
      <c r="F2053" t="str">
        <f>IF(ISEVEN(ROW(RAWC8[[#This Row],[Barcodes]])),C2053,"")</f>
        <v/>
      </c>
      <c r="G2053" t="str">
        <f t="shared" si="32"/>
        <v/>
      </c>
      <c r="H2053" t="str">
        <f>LEFT(RAWC8[[#This Row],[Maternal Pheno Tag]],7)</f>
        <v/>
      </c>
    </row>
    <row r="2054" spans="1:8" x14ac:dyDescent="0.25">
      <c r="A2054">
        <v>3</v>
      </c>
      <c r="B2054" t="s">
        <v>637</v>
      </c>
      <c r="D2054">
        <v>19</v>
      </c>
      <c r="E2054" t="str">
        <f>CONCATENATE(RAWC8[[#This Row],[Table Letter]],RAWC8[[#This Row],[Table '#]])</f>
        <v>IL3</v>
      </c>
      <c r="F2054">
        <f>IF(ISEVEN(ROW(RAWC8[[#This Row],[Barcodes]])),C2054,"")</f>
        <v>0</v>
      </c>
      <c r="G2054">
        <f t="shared" si="32"/>
        <v>0</v>
      </c>
      <c r="H2054" t="str">
        <f>LEFT(RAWC8[[#This Row],[Maternal Pheno Tag]],7)</f>
        <v>0</v>
      </c>
    </row>
    <row r="2055" spans="1:8" x14ac:dyDescent="0.25">
      <c r="A2055">
        <v>3</v>
      </c>
      <c r="B2055" t="s">
        <v>637</v>
      </c>
      <c r="D2055">
        <v>19</v>
      </c>
      <c r="E2055" t="str">
        <f>CONCATENATE(RAWC8[[#This Row],[Table Letter]],RAWC8[[#This Row],[Table '#]])</f>
        <v>IL3</v>
      </c>
      <c r="F2055" t="str">
        <f>IF(ISEVEN(ROW(RAWC8[[#This Row],[Barcodes]])),C2055,"")</f>
        <v/>
      </c>
      <c r="G2055" t="str">
        <f t="shared" si="32"/>
        <v/>
      </c>
      <c r="H2055" t="str">
        <f>LEFT(RAWC8[[#This Row],[Maternal Pheno Tag]],7)</f>
        <v/>
      </c>
    </row>
    <row r="2056" spans="1:8" x14ac:dyDescent="0.25">
      <c r="A2056">
        <v>3</v>
      </c>
      <c r="B2056" t="s">
        <v>637</v>
      </c>
      <c r="D2056">
        <v>20</v>
      </c>
      <c r="E2056" t="str">
        <f>CONCATENATE(RAWC8[[#This Row],[Table Letter]],RAWC8[[#This Row],[Table '#]])</f>
        <v>IL3</v>
      </c>
      <c r="F2056">
        <f>IF(ISEVEN(ROW(RAWC8[[#This Row],[Barcodes]])),C2056,"")</f>
        <v>0</v>
      </c>
      <c r="G2056">
        <f t="shared" si="32"/>
        <v>0</v>
      </c>
      <c r="H2056" t="str">
        <f>LEFT(RAWC8[[#This Row],[Maternal Pheno Tag]],7)</f>
        <v>0</v>
      </c>
    </row>
    <row r="2057" spans="1:8" x14ac:dyDescent="0.25">
      <c r="A2057">
        <v>3</v>
      </c>
      <c r="B2057" t="s">
        <v>637</v>
      </c>
      <c r="D2057">
        <v>20</v>
      </c>
      <c r="E2057" t="str">
        <f>CONCATENATE(RAWC8[[#This Row],[Table Letter]],RAWC8[[#This Row],[Table '#]])</f>
        <v>IL3</v>
      </c>
      <c r="F2057" t="str">
        <f>IF(ISEVEN(ROW(RAWC8[[#This Row],[Barcodes]])),C2057,"")</f>
        <v/>
      </c>
      <c r="G2057" t="str">
        <f t="shared" si="32"/>
        <v/>
      </c>
      <c r="H2057" t="str">
        <f>LEFT(RAWC8[[#This Row],[Maternal Pheno Tag]],7)</f>
        <v/>
      </c>
    </row>
    <row r="2058" spans="1:8" x14ac:dyDescent="0.25">
      <c r="A2058">
        <v>3</v>
      </c>
      <c r="B2058" t="s">
        <v>637</v>
      </c>
      <c r="D2058">
        <v>21</v>
      </c>
      <c r="E2058" t="str">
        <f>CONCATENATE(RAWC8[[#This Row],[Table Letter]],RAWC8[[#This Row],[Table '#]])</f>
        <v>IL3</v>
      </c>
      <c r="F2058">
        <f>IF(ISEVEN(ROW(RAWC8[[#This Row],[Barcodes]])),C2058,"")</f>
        <v>0</v>
      </c>
      <c r="G2058">
        <f t="shared" si="32"/>
        <v>0</v>
      </c>
      <c r="H2058" t="str">
        <f>LEFT(RAWC8[[#This Row],[Maternal Pheno Tag]],7)</f>
        <v>0</v>
      </c>
    </row>
    <row r="2059" spans="1:8" x14ac:dyDescent="0.25">
      <c r="A2059">
        <v>3</v>
      </c>
      <c r="B2059" t="s">
        <v>637</v>
      </c>
      <c r="D2059">
        <v>21</v>
      </c>
      <c r="E2059" t="str">
        <f>CONCATENATE(RAWC8[[#This Row],[Table Letter]],RAWC8[[#This Row],[Table '#]])</f>
        <v>IL3</v>
      </c>
      <c r="F2059" t="str">
        <f>IF(ISEVEN(ROW(RAWC8[[#This Row],[Barcodes]])),C2059,"")</f>
        <v/>
      </c>
      <c r="G2059" t="str">
        <f t="shared" si="32"/>
        <v/>
      </c>
      <c r="H2059" t="str">
        <f>LEFT(RAWC8[[#This Row],[Maternal Pheno Tag]],7)</f>
        <v/>
      </c>
    </row>
    <row r="2060" spans="1:8" x14ac:dyDescent="0.25">
      <c r="A2060">
        <v>3</v>
      </c>
      <c r="B2060" t="s">
        <v>637</v>
      </c>
      <c r="D2060">
        <v>22</v>
      </c>
      <c r="E2060" t="str">
        <f>CONCATENATE(RAWC8[[#This Row],[Table Letter]],RAWC8[[#This Row],[Table '#]])</f>
        <v>IL3</v>
      </c>
      <c r="F2060">
        <f>IF(ISEVEN(ROW(RAWC8[[#This Row],[Barcodes]])),C2060,"")</f>
        <v>0</v>
      </c>
      <c r="G2060">
        <f t="shared" si="32"/>
        <v>0</v>
      </c>
      <c r="H2060" t="str">
        <f>LEFT(RAWC8[[#This Row],[Maternal Pheno Tag]],7)</f>
        <v>0</v>
      </c>
    </row>
    <row r="2061" spans="1:8" x14ac:dyDescent="0.25">
      <c r="A2061">
        <v>3</v>
      </c>
      <c r="B2061" t="s">
        <v>637</v>
      </c>
      <c r="D2061">
        <v>22</v>
      </c>
      <c r="E2061" t="str">
        <f>CONCATENATE(RAWC8[[#This Row],[Table Letter]],RAWC8[[#This Row],[Table '#]])</f>
        <v>IL3</v>
      </c>
      <c r="F2061" t="str">
        <f>IF(ISEVEN(ROW(RAWC8[[#This Row],[Barcodes]])),C2061,"")</f>
        <v/>
      </c>
      <c r="G2061" t="str">
        <f t="shared" si="32"/>
        <v/>
      </c>
      <c r="H2061" t="str">
        <f>LEFT(RAWC8[[#This Row],[Maternal Pheno Tag]],7)</f>
        <v/>
      </c>
    </row>
    <row r="2062" spans="1:8" x14ac:dyDescent="0.25">
      <c r="A2062">
        <v>3</v>
      </c>
      <c r="B2062" t="s">
        <v>637</v>
      </c>
      <c r="D2062">
        <v>23</v>
      </c>
      <c r="E2062" t="str">
        <f>CONCATENATE(RAWC8[[#This Row],[Table Letter]],RAWC8[[#This Row],[Table '#]])</f>
        <v>IL3</v>
      </c>
      <c r="F2062">
        <f>IF(ISEVEN(ROW(RAWC8[[#This Row],[Barcodes]])),C2062,"")</f>
        <v>0</v>
      </c>
      <c r="G2062">
        <f t="shared" si="32"/>
        <v>0</v>
      </c>
      <c r="H2062" t="str">
        <f>LEFT(RAWC8[[#This Row],[Maternal Pheno Tag]],7)</f>
        <v>0</v>
      </c>
    </row>
    <row r="2063" spans="1:8" x14ac:dyDescent="0.25">
      <c r="A2063">
        <v>3</v>
      </c>
      <c r="B2063" t="s">
        <v>637</v>
      </c>
      <c r="D2063">
        <v>23</v>
      </c>
      <c r="E2063" t="str">
        <f>CONCATENATE(RAWC8[[#This Row],[Table Letter]],RAWC8[[#This Row],[Table '#]])</f>
        <v>IL3</v>
      </c>
      <c r="F2063" t="str">
        <f>IF(ISEVEN(ROW(RAWC8[[#This Row],[Barcodes]])),C2063,"")</f>
        <v/>
      </c>
      <c r="G2063" t="str">
        <f t="shared" si="32"/>
        <v/>
      </c>
      <c r="H2063" t="str">
        <f>LEFT(RAWC8[[#This Row],[Maternal Pheno Tag]],7)</f>
        <v/>
      </c>
    </row>
    <row r="2064" spans="1:8" x14ac:dyDescent="0.25">
      <c r="A2064">
        <v>3</v>
      </c>
      <c r="B2064" t="s">
        <v>637</v>
      </c>
      <c r="D2064">
        <v>24</v>
      </c>
      <c r="E2064" t="str">
        <f>CONCATENATE(RAWC8[[#This Row],[Table Letter]],RAWC8[[#This Row],[Table '#]])</f>
        <v>IL3</v>
      </c>
      <c r="F2064">
        <f>IF(ISEVEN(ROW(RAWC8[[#This Row],[Barcodes]])),C2064,"")</f>
        <v>0</v>
      </c>
      <c r="G2064">
        <f t="shared" si="32"/>
        <v>0</v>
      </c>
      <c r="H2064" t="str">
        <f>LEFT(RAWC8[[#This Row],[Maternal Pheno Tag]],7)</f>
        <v>0</v>
      </c>
    </row>
    <row r="2065" spans="1:8" x14ac:dyDescent="0.25">
      <c r="A2065">
        <v>3</v>
      </c>
      <c r="B2065" t="s">
        <v>637</v>
      </c>
      <c r="D2065">
        <v>24</v>
      </c>
      <c r="E2065" t="str">
        <f>CONCATENATE(RAWC8[[#This Row],[Table Letter]],RAWC8[[#This Row],[Table '#]])</f>
        <v>IL3</v>
      </c>
      <c r="F2065" t="str">
        <f>IF(ISEVEN(ROW(RAWC8[[#This Row],[Barcodes]])),C2065,"")</f>
        <v/>
      </c>
      <c r="G2065" t="str">
        <f t="shared" si="32"/>
        <v/>
      </c>
      <c r="H2065" t="str">
        <f>LEFT(RAWC8[[#This Row],[Maternal Pheno Tag]],7)</f>
        <v/>
      </c>
    </row>
    <row r="2066" spans="1:8" x14ac:dyDescent="0.25">
      <c r="A2066">
        <v>4</v>
      </c>
      <c r="B2066" t="s">
        <v>637</v>
      </c>
      <c r="D2066">
        <v>1</v>
      </c>
      <c r="E2066" t="str">
        <f>CONCATENATE(RAWC8[[#This Row],[Table Letter]],RAWC8[[#This Row],[Table '#]])</f>
        <v>IL4</v>
      </c>
      <c r="F2066">
        <f>IF(ISEVEN(ROW(RAWC8[[#This Row],[Barcodes]])),C2066,"")</f>
        <v>0</v>
      </c>
      <c r="G2066">
        <f t="shared" si="32"/>
        <v>0</v>
      </c>
      <c r="H2066" t="str">
        <f>LEFT(RAWC8[[#This Row],[Maternal Pheno Tag]],7)</f>
        <v>0</v>
      </c>
    </row>
    <row r="2067" spans="1:8" x14ac:dyDescent="0.25">
      <c r="A2067">
        <v>4</v>
      </c>
      <c r="B2067" t="s">
        <v>637</v>
      </c>
      <c r="D2067">
        <v>1</v>
      </c>
      <c r="E2067" t="str">
        <f>CONCATENATE(RAWC8[[#This Row],[Table Letter]],RAWC8[[#This Row],[Table '#]])</f>
        <v>IL4</v>
      </c>
      <c r="F2067" t="str">
        <f>IF(ISEVEN(ROW(RAWC8[[#This Row],[Barcodes]])),C2067,"")</f>
        <v/>
      </c>
      <c r="G2067" t="str">
        <f t="shared" si="32"/>
        <v/>
      </c>
      <c r="H2067" t="str">
        <f>LEFT(RAWC8[[#This Row],[Maternal Pheno Tag]],7)</f>
        <v/>
      </c>
    </row>
    <row r="2068" spans="1:8" x14ac:dyDescent="0.25">
      <c r="A2068">
        <v>4</v>
      </c>
      <c r="B2068" t="s">
        <v>637</v>
      </c>
      <c r="D2068">
        <v>2</v>
      </c>
      <c r="E2068" t="str">
        <f>CONCATENATE(RAWC8[[#This Row],[Table Letter]],RAWC8[[#This Row],[Table '#]])</f>
        <v>IL4</v>
      </c>
      <c r="F2068">
        <f>IF(ISEVEN(ROW(RAWC8[[#This Row],[Barcodes]])),C2068,"")</f>
        <v>0</v>
      </c>
      <c r="G2068">
        <f t="shared" si="32"/>
        <v>0</v>
      </c>
      <c r="H2068" t="str">
        <f>LEFT(RAWC8[[#This Row],[Maternal Pheno Tag]],7)</f>
        <v>0</v>
      </c>
    </row>
    <row r="2069" spans="1:8" x14ac:dyDescent="0.25">
      <c r="A2069">
        <v>4</v>
      </c>
      <c r="B2069" t="s">
        <v>637</v>
      </c>
      <c r="D2069">
        <v>2</v>
      </c>
      <c r="E2069" t="str">
        <f>CONCATENATE(RAWC8[[#This Row],[Table Letter]],RAWC8[[#This Row],[Table '#]])</f>
        <v>IL4</v>
      </c>
      <c r="F2069" t="str">
        <f>IF(ISEVEN(ROW(RAWC8[[#This Row],[Barcodes]])),C2069,"")</f>
        <v/>
      </c>
      <c r="G2069" t="str">
        <f t="shared" si="32"/>
        <v/>
      </c>
      <c r="H2069" t="str">
        <f>LEFT(RAWC8[[#This Row],[Maternal Pheno Tag]],7)</f>
        <v/>
      </c>
    </row>
    <row r="2070" spans="1:8" x14ac:dyDescent="0.25">
      <c r="A2070">
        <v>4</v>
      </c>
      <c r="B2070" t="s">
        <v>637</v>
      </c>
      <c r="D2070">
        <v>3</v>
      </c>
      <c r="E2070" t="str">
        <f>CONCATENATE(RAWC8[[#This Row],[Table Letter]],RAWC8[[#This Row],[Table '#]])</f>
        <v>IL4</v>
      </c>
      <c r="F2070">
        <f>IF(ISEVEN(ROW(RAWC8[[#This Row],[Barcodes]])),C2070,"")</f>
        <v>0</v>
      </c>
      <c r="G2070">
        <f t="shared" si="32"/>
        <v>0</v>
      </c>
      <c r="H2070" t="str">
        <f>LEFT(RAWC8[[#This Row],[Maternal Pheno Tag]],7)</f>
        <v>0</v>
      </c>
    </row>
    <row r="2071" spans="1:8" x14ac:dyDescent="0.25">
      <c r="A2071">
        <v>4</v>
      </c>
      <c r="B2071" t="s">
        <v>637</v>
      </c>
      <c r="D2071">
        <v>3</v>
      </c>
      <c r="E2071" t="str">
        <f>CONCATENATE(RAWC8[[#This Row],[Table Letter]],RAWC8[[#This Row],[Table '#]])</f>
        <v>IL4</v>
      </c>
      <c r="F2071" t="str">
        <f>IF(ISEVEN(ROW(RAWC8[[#This Row],[Barcodes]])),C2071,"")</f>
        <v/>
      </c>
      <c r="G2071" t="str">
        <f t="shared" si="32"/>
        <v/>
      </c>
      <c r="H2071" t="str">
        <f>LEFT(RAWC8[[#This Row],[Maternal Pheno Tag]],7)</f>
        <v/>
      </c>
    </row>
    <row r="2072" spans="1:8" x14ac:dyDescent="0.25">
      <c r="A2072">
        <v>4</v>
      </c>
      <c r="B2072" t="s">
        <v>637</v>
      </c>
      <c r="D2072">
        <v>4</v>
      </c>
      <c r="E2072" t="str">
        <f>CONCATENATE(RAWC8[[#This Row],[Table Letter]],RAWC8[[#This Row],[Table '#]])</f>
        <v>IL4</v>
      </c>
      <c r="F2072">
        <f>IF(ISEVEN(ROW(RAWC8[[#This Row],[Barcodes]])),C2072,"")</f>
        <v>0</v>
      </c>
      <c r="G2072">
        <f t="shared" si="32"/>
        <v>0</v>
      </c>
      <c r="H2072" t="str">
        <f>LEFT(RAWC8[[#This Row],[Maternal Pheno Tag]],7)</f>
        <v>0</v>
      </c>
    </row>
    <row r="2073" spans="1:8" x14ac:dyDescent="0.25">
      <c r="A2073">
        <v>4</v>
      </c>
      <c r="B2073" t="s">
        <v>637</v>
      </c>
      <c r="D2073">
        <v>4</v>
      </c>
      <c r="E2073" t="str">
        <f>CONCATENATE(RAWC8[[#This Row],[Table Letter]],RAWC8[[#This Row],[Table '#]])</f>
        <v>IL4</v>
      </c>
      <c r="F2073" t="str">
        <f>IF(ISEVEN(ROW(RAWC8[[#This Row],[Barcodes]])),C2073,"")</f>
        <v/>
      </c>
      <c r="G2073" t="str">
        <f t="shared" si="32"/>
        <v/>
      </c>
      <c r="H2073" t="str">
        <f>LEFT(RAWC8[[#This Row],[Maternal Pheno Tag]],7)</f>
        <v/>
      </c>
    </row>
    <row r="2074" spans="1:8" x14ac:dyDescent="0.25">
      <c r="A2074">
        <v>4</v>
      </c>
      <c r="B2074" t="s">
        <v>637</v>
      </c>
      <c r="D2074">
        <v>5</v>
      </c>
      <c r="E2074" t="str">
        <f>CONCATENATE(RAWC8[[#This Row],[Table Letter]],RAWC8[[#This Row],[Table '#]])</f>
        <v>IL4</v>
      </c>
      <c r="F2074">
        <f>IF(ISEVEN(ROW(RAWC8[[#This Row],[Barcodes]])),C2074,"")</f>
        <v>0</v>
      </c>
      <c r="G2074">
        <f t="shared" si="32"/>
        <v>0</v>
      </c>
      <c r="H2074" t="str">
        <f>LEFT(RAWC8[[#This Row],[Maternal Pheno Tag]],7)</f>
        <v>0</v>
      </c>
    </row>
    <row r="2075" spans="1:8" x14ac:dyDescent="0.25">
      <c r="A2075">
        <v>4</v>
      </c>
      <c r="B2075" t="s">
        <v>637</v>
      </c>
      <c r="D2075">
        <v>5</v>
      </c>
      <c r="E2075" t="str">
        <f>CONCATENATE(RAWC8[[#This Row],[Table Letter]],RAWC8[[#This Row],[Table '#]])</f>
        <v>IL4</v>
      </c>
      <c r="F2075" t="str">
        <f>IF(ISEVEN(ROW(RAWC8[[#This Row],[Barcodes]])),C2075,"")</f>
        <v/>
      </c>
      <c r="G2075" t="str">
        <f t="shared" si="32"/>
        <v/>
      </c>
      <c r="H2075" t="str">
        <f>LEFT(RAWC8[[#This Row],[Maternal Pheno Tag]],7)</f>
        <v/>
      </c>
    </row>
    <row r="2076" spans="1:8" x14ac:dyDescent="0.25">
      <c r="A2076">
        <v>4</v>
      </c>
      <c r="B2076" t="s">
        <v>637</v>
      </c>
      <c r="D2076">
        <v>6</v>
      </c>
      <c r="E2076" t="str">
        <f>CONCATENATE(RAWC8[[#This Row],[Table Letter]],RAWC8[[#This Row],[Table '#]])</f>
        <v>IL4</v>
      </c>
      <c r="F2076">
        <f>IF(ISEVEN(ROW(RAWC8[[#This Row],[Barcodes]])),C2076,"")</f>
        <v>0</v>
      </c>
      <c r="G2076">
        <f t="shared" si="32"/>
        <v>0</v>
      </c>
      <c r="H2076" t="str">
        <f>LEFT(RAWC8[[#This Row],[Maternal Pheno Tag]],7)</f>
        <v>0</v>
      </c>
    </row>
    <row r="2077" spans="1:8" x14ac:dyDescent="0.25">
      <c r="A2077">
        <v>4</v>
      </c>
      <c r="B2077" t="s">
        <v>637</v>
      </c>
      <c r="D2077">
        <v>6</v>
      </c>
      <c r="E2077" t="str">
        <f>CONCATENATE(RAWC8[[#This Row],[Table Letter]],RAWC8[[#This Row],[Table '#]])</f>
        <v>IL4</v>
      </c>
      <c r="F2077" t="str">
        <f>IF(ISEVEN(ROW(RAWC8[[#This Row],[Barcodes]])),C2077,"")</f>
        <v/>
      </c>
      <c r="G2077" t="str">
        <f t="shared" si="32"/>
        <v/>
      </c>
      <c r="H2077" t="str">
        <f>LEFT(RAWC8[[#This Row],[Maternal Pheno Tag]],7)</f>
        <v/>
      </c>
    </row>
    <row r="2078" spans="1:8" x14ac:dyDescent="0.25">
      <c r="A2078">
        <v>4</v>
      </c>
      <c r="B2078" t="s">
        <v>637</v>
      </c>
      <c r="D2078">
        <v>7</v>
      </c>
      <c r="E2078" t="str">
        <f>CONCATENATE(RAWC8[[#This Row],[Table Letter]],RAWC8[[#This Row],[Table '#]])</f>
        <v>IL4</v>
      </c>
      <c r="F2078">
        <f>IF(ISEVEN(ROW(RAWC8[[#This Row],[Barcodes]])),C2078,"")</f>
        <v>0</v>
      </c>
      <c r="G2078">
        <f t="shared" si="32"/>
        <v>0</v>
      </c>
      <c r="H2078" t="str">
        <f>LEFT(RAWC8[[#This Row],[Maternal Pheno Tag]],7)</f>
        <v>0</v>
      </c>
    </row>
    <row r="2079" spans="1:8" x14ac:dyDescent="0.25">
      <c r="A2079">
        <v>4</v>
      </c>
      <c r="B2079" t="s">
        <v>637</v>
      </c>
      <c r="D2079">
        <v>7</v>
      </c>
      <c r="E2079" t="str">
        <f>CONCATENATE(RAWC8[[#This Row],[Table Letter]],RAWC8[[#This Row],[Table '#]])</f>
        <v>IL4</v>
      </c>
      <c r="F2079" t="str">
        <f>IF(ISEVEN(ROW(RAWC8[[#This Row],[Barcodes]])),C2079,"")</f>
        <v/>
      </c>
      <c r="G2079" t="str">
        <f t="shared" si="32"/>
        <v/>
      </c>
      <c r="H2079" t="str">
        <f>LEFT(RAWC8[[#This Row],[Maternal Pheno Tag]],7)</f>
        <v/>
      </c>
    </row>
    <row r="2080" spans="1:8" x14ac:dyDescent="0.25">
      <c r="A2080">
        <v>4</v>
      </c>
      <c r="B2080" t="s">
        <v>637</v>
      </c>
      <c r="D2080">
        <v>8</v>
      </c>
      <c r="E2080" t="str">
        <f>CONCATENATE(RAWC8[[#This Row],[Table Letter]],RAWC8[[#This Row],[Table '#]])</f>
        <v>IL4</v>
      </c>
      <c r="F2080">
        <f>IF(ISEVEN(ROW(RAWC8[[#This Row],[Barcodes]])),C2080,"")</f>
        <v>0</v>
      </c>
      <c r="G2080">
        <f t="shared" si="32"/>
        <v>0</v>
      </c>
      <c r="H2080" t="str">
        <f>LEFT(RAWC8[[#This Row],[Maternal Pheno Tag]],7)</f>
        <v>0</v>
      </c>
    </row>
    <row r="2081" spans="1:8" x14ac:dyDescent="0.25">
      <c r="A2081">
        <v>4</v>
      </c>
      <c r="B2081" t="s">
        <v>637</v>
      </c>
      <c r="D2081">
        <v>8</v>
      </c>
      <c r="E2081" t="str">
        <f>CONCATENATE(RAWC8[[#This Row],[Table Letter]],RAWC8[[#This Row],[Table '#]])</f>
        <v>IL4</v>
      </c>
      <c r="F2081" t="str">
        <f>IF(ISEVEN(ROW(RAWC8[[#This Row],[Barcodes]])),C2081,"")</f>
        <v/>
      </c>
      <c r="G2081" t="str">
        <f t="shared" si="32"/>
        <v/>
      </c>
      <c r="H2081" t="str">
        <f>LEFT(RAWC8[[#This Row],[Maternal Pheno Tag]],7)</f>
        <v/>
      </c>
    </row>
    <row r="2082" spans="1:8" x14ac:dyDescent="0.25">
      <c r="A2082">
        <v>4</v>
      </c>
      <c r="B2082" t="s">
        <v>637</v>
      </c>
      <c r="D2082">
        <v>9</v>
      </c>
      <c r="E2082" t="str">
        <f>CONCATENATE(RAWC8[[#This Row],[Table Letter]],RAWC8[[#This Row],[Table '#]])</f>
        <v>IL4</v>
      </c>
      <c r="F2082">
        <f>IF(ISEVEN(ROW(RAWC8[[#This Row],[Barcodes]])),C2082,"")</f>
        <v>0</v>
      </c>
      <c r="G2082">
        <f t="shared" si="32"/>
        <v>0</v>
      </c>
      <c r="H2082" t="str">
        <f>LEFT(RAWC8[[#This Row],[Maternal Pheno Tag]],7)</f>
        <v>0</v>
      </c>
    </row>
    <row r="2083" spans="1:8" x14ac:dyDescent="0.25">
      <c r="A2083">
        <v>4</v>
      </c>
      <c r="B2083" t="s">
        <v>637</v>
      </c>
      <c r="D2083">
        <v>9</v>
      </c>
      <c r="E2083" t="str">
        <f>CONCATENATE(RAWC8[[#This Row],[Table Letter]],RAWC8[[#This Row],[Table '#]])</f>
        <v>IL4</v>
      </c>
      <c r="F2083" t="str">
        <f>IF(ISEVEN(ROW(RAWC8[[#This Row],[Barcodes]])),C2083,"")</f>
        <v/>
      </c>
      <c r="G2083" t="str">
        <f t="shared" si="32"/>
        <v/>
      </c>
      <c r="H2083" t="str">
        <f>LEFT(RAWC8[[#This Row],[Maternal Pheno Tag]],7)</f>
        <v/>
      </c>
    </row>
    <row r="2084" spans="1:8" x14ac:dyDescent="0.25">
      <c r="A2084">
        <v>4</v>
      </c>
      <c r="B2084" t="s">
        <v>637</v>
      </c>
      <c r="D2084">
        <v>10</v>
      </c>
      <c r="E2084" t="str">
        <f>CONCATENATE(RAWC8[[#This Row],[Table Letter]],RAWC8[[#This Row],[Table '#]])</f>
        <v>IL4</v>
      </c>
      <c r="F2084">
        <f>IF(ISEVEN(ROW(RAWC8[[#This Row],[Barcodes]])),C2084,"")</f>
        <v>0</v>
      </c>
      <c r="G2084">
        <f t="shared" si="32"/>
        <v>0</v>
      </c>
      <c r="H2084" t="str">
        <f>LEFT(RAWC8[[#This Row],[Maternal Pheno Tag]],7)</f>
        <v>0</v>
      </c>
    </row>
    <row r="2085" spans="1:8" x14ac:dyDescent="0.25">
      <c r="A2085">
        <v>4</v>
      </c>
      <c r="B2085" t="s">
        <v>637</v>
      </c>
      <c r="D2085">
        <v>10</v>
      </c>
      <c r="E2085" t="str">
        <f>CONCATENATE(RAWC8[[#This Row],[Table Letter]],RAWC8[[#This Row],[Table '#]])</f>
        <v>IL4</v>
      </c>
      <c r="F2085" t="str">
        <f>IF(ISEVEN(ROW(RAWC8[[#This Row],[Barcodes]])),C2085,"")</f>
        <v/>
      </c>
      <c r="G2085" t="str">
        <f t="shared" si="32"/>
        <v/>
      </c>
      <c r="H2085" t="str">
        <f>LEFT(RAWC8[[#This Row],[Maternal Pheno Tag]],7)</f>
        <v/>
      </c>
    </row>
    <row r="2086" spans="1:8" x14ac:dyDescent="0.25">
      <c r="A2086">
        <v>4</v>
      </c>
      <c r="B2086" t="s">
        <v>637</v>
      </c>
      <c r="D2086">
        <v>11</v>
      </c>
      <c r="E2086" t="str">
        <f>CONCATENATE(RAWC8[[#This Row],[Table Letter]],RAWC8[[#This Row],[Table '#]])</f>
        <v>IL4</v>
      </c>
      <c r="F2086">
        <f>IF(ISEVEN(ROW(RAWC8[[#This Row],[Barcodes]])),C2086,"")</f>
        <v>0</v>
      </c>
      <c r="G2086">
        <f t="shared" si="32"/>
        <v>0</v>
      </c>
      <c r="H2086" t="str">
        <f>LEFT(RAWC8[[#This Row],[Maternal Pheno Tag]],7)</f>
        <v>0</v>
      </c>
    </row>
    <row r="2087" spans="1:8" x14ac:dyDescent="0.25">
      <c r="A2087">
        <v>4</v>
      </c>
      <c r="B2087" t="s">
        <v>637</v>
      </c>
      <c r="D2087">
        <v>11</v>
      </c>
      <c r="E2087" t="str">
        <f>CONCATENATE(RAWC8[[#This Row],[Table Letter]],RAWC8[[#This Row],[Table '#]])</f>
        <v>IL4</v>
      </c>
      <c r="F2087" t="str">
        <f>IF(ISEVEN(ROW(RAWC8[[#This Row],[Barcodes]])),C2087,"")</f>
        <v/>
      </c>
      <c r="G2087" t="str">
        <f t="shared" si="32"/>
        <v/>
      </c>
      <c r="H2087" t="str">
        <f>LEFT(RAWC8[[#This Row],[Maternal Pheno Tag]],7)</f>
        <v/>
      </c>
    </row>
    <row r="2088" spans="1:8" x14ac:dyDescent="0.25">
      <c r="A2088">
        <v>4</v>
      </c>
      <c r="B2088" t="s">
        <v>637</v>
      </c>
      <c r="D2088">
        <v>12</v>
      </c>
      <c r="E2088" t="str">
        <f>CONCATENATE(RAWC8[[#This Row],[Table Letter]],RAWC8[[#This Row],[Table '#]])</f>
        <v>IL4</v>
      </c>
      <c r="F2088">
        <f>IF(ISEVEN(ROW(RAWC8[[#This Row],[Barcodes]])),C2088,"")</f>
        <v>0</v>
      </c>
      <c r="G2088">
        <f t="shared" si="32"/>
        <v>0</v>
      </c>
      <c r="H2088" t="str">
        <f>LEFT(RAWC8[[#This Row],[Maternal Pheno Tag]],7)</f>
        <v>0</v>
      </c>
    </row>
    <row r="2089" spans="1:8" x14ac:dyDescent="0.25">
      <c r="A2089">
        <v>4</v>
      </c>
      <c r="B2089" t="s">
        <v>637</v>
      </c>
      <c r="D2089">
        <v>12</v>
      </c>
      <c r="E2089" t="str">
        <f>CONCATENATE(RAWC8[[#This Row],[Table Letter]],RAWC8[[#This Row],[Table '#]])</f>
        <v>IL4</v>
      </c>
      <c r="F2089" t="str">
        <f>IF(ISEVEN(ROW(RAWC8[[#This Row],[Barcodes]])),C2089,"")</f>
        <v/>
      </c>
      <c r="G2089" t="str">
        <f t="shared" si="32"/>
        <v/>
      </c>
      <c r="H2089" t="str">
        <f>LEFT(RAWC8[[#This Row],[Maternal Pheno Tag]],7)</f>
        <v/>
      </c>
    </row>
    <row r="2090" spans="1:8" x14ac:dyDescent="0.25">
      <c r="A2090">
        <v>4</v>
      </c>
      <c r="B2090" t="s">
        <v>637</v>
      </c>
      <c r="D2090">
        <v>13</v>
      </c>
      <c r="E2090" t="str">
        <f>CONCATENATE(RAWC8[[#This Row],[Table Letter]],RAWC8[[#This Row],[Table '#]])</f>
        <v>IL4</v>
      </c>
      <c r="F2090">
        <f>IF(ISEVEN(ROW(RAWC8[[#This Row],[Barcodes]])),C2090,"")</f>
        <v>0</v>
      </c>
      <c r="G2090">
        <f t="shared" si="32"/>
        <v>0</v>
      </c>
      <c r="H2090" t="str">
        <f>LEFT(RAWC8[[#This Row],[Maternal Pheno Tag]],7)</f>
        <v>0</v>
      </c>
    </row>
    <row r="2091" spans="1:8" x14ac:dyDescent="0.25">
      <c r="A2091">
        <v>4</v>
      </c>
      <c r="B2091" t="s">
        <v>637</v>
      </c>
      <c r="D2091">
        <v>13</v>
      </c>
      <c r="E2091" t="str">
        <f>CONCATENATE(RAWC8[[#This Row],[Table Letter]],RAWC8[[#This Row],[Table '#]])</f>
        <v>IL4</v>
      </c>
      <c r="F2091" t="str">
        <f>IF(ISEVEN(ROW(RAWC8[[#This Row],[Barcodes]])),C2091,"")</f>
        <v/>
      </c>
      <c r="G2091" t="str">
        <f t="shared" si="32"/>
        <v/>
      </c>
      <c r="H2091" t="str">
        <f>LEFT(RAWC8[[#This Row],[Maternal Pheno Tag]],7)</f>
        <v/>
      </c>
    </row>
    <row r="2092" spans="1:8" x14ac:dyDescent="0.25">
      <c r="A2092">
        <v>4</v>
      </c>
      <c r="B2092" t="s">
        <v>637</v>
      </c>
      <c r="D2092">
        <v>14</v>
      </c>
      <c r="E2092" t="str">
        <f>CONCATENATE(RAWC8[[#This Row],[Table Letter]],RAWC8[[#This Row],[Table '#]])</f>
        <v>IL4</v>
      </c>
      <c r="F2092">
        <f>IF(ISEVEN(ROW(RAWC8[[#This Row],[Barcodes]])),C2092,"")</f>
        <v>0</v>
      </c>
      <c r="G2092">
        <f t="shared" si="32"/>
        <v>0</v>
      </c>
      <c r="H2092" t="str">
        <f>LEFT(RAWC8[[#This Row],[Maternal Pheno Tag]],7)</f>
        <v>0</v>
      </c>
    </row>
    <row r="2093" spans="1:8" x14ac:dyDescent="0.25">
      <c r="A2093">
        <v>4</v>
      </c>
      <c r="B2093" t="s">
        <v>637</v>
      </c>
      <c r="D2093">
        <v>14</v>
      </c>
      <c r="E2093" t="str">
        <f>CONCATENATE(RAWC8[[#This Row],[Table Letter]],RAWC8[[#This Row],[Table '#]])</f>
        <v>IL4</v>
      </c>
      <c r="F2093" t="str">
        <f>IF(ISEVEN(ROW(RAWC8[[#This Row],[Barcodes]])),C2093,"")</f>
        <v/>
      </c>
      <c r="G2093" t="str">
        <f t="shared" si="32"/>
        <v/>
      </c>
      <c r="H2093" t="str">
        <f>LEFT(RAWC8[[#This Row],[Maternal Pheno Tag]],7)</f>
        <v/>
      </c>
    </row>
    <row r="2094" spans="1:8" x14ac:dyDescent="0.25">
      <c r="A2094">
        <v>4</v>
      </c>
      <c r="B2094" t="s">
        <v>637</v>
      </c>
      <c r="D2094">
        <v>15</v>
      </c>
      <c r="E2094" t="str">
        <f>CONCATENATE(RAWC8[[#This Row],[Table Letter]],RAWC8[[#This Row],[Table '#]])</f>
        <v>IL4</v>
      </c>
      <c r="F2094">
        <f>IF(ISEVEN(ROW(RAWC8[[#This Row],[Barcodes]])),C2094,"")</f>
        <v>0</v>
      </c>
      <c r="G2094">
        <f t="shared" si="32"/>
        <v>0</v>
      </c>
      <c r="H2094" t="str">
        <f>LEFT(RAWC8[[#This Row],[Maternal Pheno Tag]],7)</f>
        <v>0</v>
      </c>
    </row>
    <row r="2095" spans="1:8" x14ac:dyDescent="0.25">
      <c r="A2095">
        <v>4</v>
      </c>
      <c r="B2095" t="s">
        <v>637</v>
      </c>
      <c r="D2095">
        <v>15</v>
      </c>
      <c r="E2095" t="str">
        <f>CONCATENATE(RAWC8[[#This Row],[Table Letter]],RAWC8[[#This Row],[Table '#]])</f>
        <v>IL4</v>
      </c>
      <c r="F2095" t="str">
        <f>IF(ISEVEN(ROW(RAWC8[[#This Row],[Barcodes]])),C2095,"")</f>
        <v/>
      </c>
      <c r="G2095" t="str">
        <f t="shared" si="32"/>
        <v/>
      </c>
      <c r="H2095" t="str">
        <f>LEFT(RAWC8[[#This Row],[Maternal Pheno Tag]],7)</f>
        <v/>
      </c>
    </row>
    <row r="2096" spans="1:8" x14ac:dyDescent="0.25">
      <c r="A2096">
        <v>4</v>
      </c>
      <c r="B2096" t="s">
        <v>637</v>
      </c>
      <c r="D2096">
        <v>16</v>
      </c>
      <c r="E2096" t="str">
        <f>CONCATENATE(RAWC8[[#This Row],[Table Letter]],RAWC8[[#This Row],[Table '#]])</f>
        <v>IL4</v>
      </c>
      <c r="F2096">
        <f>IF(ISEVEN(ROW(RAWC8[[#This Row],[Barcodes]])),C2096,"")</f>
        <v>0</v>
      </c>
      <c r="G2096">
        <f t="shared" si="32"/>
        <v>0</v>
      </c>
      <c r="H2096" t="str">
        <f>LEFT(RAWC8[[#This Row],[Maternal Pheno Tag]],7)</f>
        <v>0</v>
      </c>
    </row>
    <row r="2097" spans="1:8" x14ac:dyDescent="0.25">
      <c r="A2097">
        <v>4</v>
      </c>
      <c r="B2097" t="s">
        <v>637</v>
      </c>
      <c r="D2097">
        <v>16</v>
      </c>
      <c r="E2097" t="str">
        <f>CONCATENATE(RAWC8[[#This Row],[Table Letter]],RAWC8[[#This Row],[Table '#]])</f>
        <v>IL4</v>
      </c>
      <c r="F2097" t="str">
        <f>IF(ISEVEN(ROW(RAWC8[[#This Row],[Barcodes]])),C2097,"")</f>
        <v/>
      </c>
      <c r="G2097" t="str">
        <f t="shared" si="32"/>
        <v/>
      </c>
      <c r="H2097" t="str">
        <f>LEFT(RAWC8[[#This Row],[Maternal Pheno Tag]],7)</f>
        <v/>
      </c>
    </row>
    <row r="2098" spans="1:8" x14ac:dyDescent="0.25">
      <c r="A2098">
        <v>4</v>
      </c>
      <c r="B2098" t="s">
        <v>637</v>
      </c>
      <c r="D2098">
        <v>17</v>
      </c>
      <c r="E2098" t="str">
        <f>CONCATENATE(RAWC8[[#This Row],[Table Letter]],RAWC8[[#This Row],[Table '#]])</f>
        <v>IL4</v>
      </c>
      <c r="F2098">
        <f>IF(ISEVEN(ROW(RAWC8[[#This Row],[Barcodes]])),C2098,"")</f>
        <v>0</v>
      </c>
      <c r="G2098">
        <f t="shared" si="32"/>
        <v>0</v>
      </c>
      <c r="H2098" t="str">
        <f>LEFT(RAWC8[[#This Row],[Maternal Pheno Tag]],7)</f>
        <v>0</v>
      </c>
    </row>
    <row r="2099" spans="1:8" x14ac:dyDescent="0.25">
      <c r="A2099">
        <v>4</v>
      </c>
      <c r="B2099" t="s">
        <v>637</v>
      </c>
      <c r="D2099">
        <v>17</v>
      </c>
      <c r="E2099" t="str">
        <f>CONCATENATE(RAWC8[[#This Row],[Table Letter]],RAWC8[[#This Row],[Table '#]])</f>
        <v>IL4</v>
      </c>
      <c r="F2099" t="str">
        <f>IF(ISEVEN(ROW(RAWC8[[#This Row],[Barcodes]])),C2099,"")</f>
        <v/>
      </c>
      <c r="G2099" t="str">
        <f t="shared" si="32"/>
        <v/>
      </c>
      <c r="H2099" t="str">
        <f>LEFT(RAWC8[[#This Row],[Maternal Pheno Tag]],7)</f>
        <v/>
      </c>
    </row>
    <row r="2100" spans="1:8" x14ac:dyDescent="0.25">
      <c r="A2100">
        <v>4</v>
      </c>
      <c r="B2100" t="s">
        <v>637</v>
      </c>
      <c r="D2100">
        <v>18</v>
      </c>
      <c r="E2100" t="str">
        <f>CONCATENATE(RAWC8[[#This Row],[Table Letter]],RAWC8[[#This Row],[Table '#]])</f>
        <v>IL4</v>
      </c>
      <c r="F2100">
        <f>IF(ISEVEN(ROW(RAWC8[[#This Row],[Barcodes]])),C2100,"")</f>
        <v>0</v>
      </c>
      <c r="G2100">
        <f t="shared" si="32"/>
        <v>0</v>
      </c>
      <c r="H2100" t="str">
        <f>LEFT(RAWC8[[#This Row],[Maternal Pheno Tag]],7)</f>
        <v>0</v>
      </c>
    </row>
    <row r="2101" spans="1:8" x14ac:dyDescent="0.25">
      <c r="A2101">
        <v>4</v>
      </c>
      <c r="B2101" t="s">
        <v>637</v>
      </c>
      <c r="D2101">
        <v>18</v>
      </c>
      <c r="E2101" t="str">
        <f>CONCATENATE(RAWC8[[#This Row],[Table Letter]],RAWC8[[#This Row],[Table '#]])</f>
        <v>IL4</v>
      </c>
      <c r="F2101" t="str">
        <f>IF(ISEVEN(ROW(RAWC8[[#This Row],[Barcodes]])),C2101,"")</f>
        <v/>
      </c>
      <c r="G2101" t="str">
        <f t="shared" si="32"/>
        <v/>
      </c>
      <c r="H2101" t="str">
        <f>LEFT(RAWC8[[#This Row],[Maternal Pheno Tag]],7)</f>
        <v/>
      </c>
    </row>
    <row r="2102" spans="1:8" x14ac:dyDescent="0.25">
      <c r="A2102">
        <v>4</v>
      </c>
      <c r="B2102" t="s">
        <v>637</v>
      </c>
      <c r="D2102">
        <v>19</v>
      </c>
      <c r="E2102" t="str">
        <f>CONCATENATE(RAWC8[[#This Row],[Table Letter]],RAWC8[[#This Row],[Table '#]])</f>
        <v>IL4</v>
      </c>
      <c r="F2102">
        <f>IF(ISEVEN(ROW(RAWC8[[#This Row],[Barcodes]])),C2102,"")</f>
        <v>0</v>
      </c>
      <c r="G2102">
        <f t="shared" si="32"/>
        <v>0</v>
      </c>
      <c r="H2102" t="str">
        <f>LEFT(RAWC8[[#This Row],[Maternal Pheno Tag]],7)</f>
        <v>0</v>
      </c>
    </row>
    <row r="2103" spans="1:8" x14ac:dyDescent="0.25">
      <c r="A2103">
        <v>4</v>
      </c>
      <c r="B2103" t="s">
        <v>637</v>
      </c>
      <c r="D2103">
        <v>19</v>
      </c>
      <c r="E2103" t="str">
        <f>CONCATENATE(RAWC8[[#This Row],[Table Letter]],RAWC8[[#This Row],[Table '#]])</f>
        <v>IL4</v>
      </c>
      <c r="F2103" t="str">
        <f>IF(ISEVEN(ROW(RAWC8[[#This Row],[Barcodes]])),C2103,"")</f>
        <v/>
      </c>
      <c r="G2103" t="str">
        <f t="shared" si="32"/>
        <v/>
      </c>
      <c r="H2103" t="str">
        <f>LEFT(RAWC8[[#This Row],[Maternal Pheno Tag]],7)</f>
        <v/>
      </c>
    </row>
    <row r="2104" spans="1:8" x14ac:dyDescent="0.25">
      <c r="A2104">
        <v>4</v>
      </c>
      <c r="B2104" t="s">
        <v>637</v>
      </c>
      <c r="D2104">
        <v>20</v>
      </c>
      <c r="E2104" t="str">
        <f>CONCATENATE(RAWC8[[#This Row],[Table Letter]],RAWC8[[#This Row],[Table '#]])</f>
        <v>IL4</v>
      </c>
      <c r="F2104">
        <f>IF(ISEVEN(ROW(RAWC8[[#This Row],[Barcodes]])),C2104,"")</f>
        <v>0</v>
      </c>
      <c r="G2104">
        <f t="shared" si="32"/>
        <v>0</v>
      </c>
      <c r="H2104" t="str">
        <f>LEFT(RAWC8[[#This Row],[Maternal Pheno Tag]],7)</f>
        <v>0</v>
      </c>
    </row>
    <row r="2105" spans="1:8" x14ac:dyDescent="0.25">
      <c r="A2105">
        <v>4</v>
      </c>
      <c r="B2105" t="s">
        <v>637</v>
      </c>
      <c r="D2105">
        <v>20</v>
      </c>
      <c r="E2105" t="str">
        <f>CONCATENATE(RAWC8[[#This Row],[Table Letter]],RAWC8[[#This Row],[Table '#]])</f>
        <v>IL4</v>
      </c>
      <c r="F2105" t="str">
        <f>IF(ISEVEN(ROW(RAWC8[[#This Row],[Barcodes]])),C2105,"")</f>
        <v/>
      </c>
      <c r="G2105" t="str">
        <f t="shared" si="32"/>
        <v/>
      </c>
      <c r="H2105" t="str">
        <f>LEFT(RAWC8[[#This Row],[Maternal Pheno Tag]],7)</f>
        <v/>
      </c>
    </row>
    <row r="2106" spans="1:8" x14ac:dyDescent="0.25">
      <c r="A2106">
        <v>4</v>
      </c>
      <c r="B2106" t="s">
        <v>637</v>
      </c>
      <c r="D2106">
        <v>21</v>
      </c>
      <c r="E2106" t="str">
        <f>CONCATENATE(RAWC8[[#This Row],[Table Letter]],RAWC8[[#This Row],[Table '#]])</f>
        <v>IL4</v>
      </c>
      <c r="F2106">
        <f>IF(ISEVEN(ROW(RAWC8[[#This Row],[Barcodes]])),C2106,"")</f>
        <v>0</v>
      </c>
      <c r="G2106">
        <f t="shared" si="32"/>
        <v>0</v>
      </c>
      <c r="H2106" t="str">
        <f>LEFT(RAWC8[[#This Row],[Maternal Pheno Tag]],7)</f>
        <v>0</v>
      </c>
    </row>
    <row r="2107" spans="1:8" x14ac:dyDescent="0.25">
      <c r="A2107">
        <v>4</v>
      </c>
      <c r="B2107" t="s">
        <v>637</v>
      </c>
      <c r="D2107">
        <v>21</v>
      </c>
      <c r="E2107" t="str">
        <f>CONCATENATE(RAWC8[[#This Row],[Table Letter]],RAWC8[[#This Row],[Table '#]])</f>
        <v>IL4</v>
      </c>
      <c r="F2107" t="str">
        <f>IF(ISEVEN(ROW(RAWC8[[#This Row],[Barcodes]])),C2107,"")</f>
        <v/>
      </c>
      <c r="G2107" t="str">
        <f t="shared" si="32"/>
        <v/>
      </c>
      <c r="H2107" t="str">
        <f>LEFT(RAWC8[[#This Row],[Maternal Pheno Tag]],7)</f>
        <v/>
      </c>
    </row>
    <row r="2108" spans="1:8" x14ac:dyDescent="0.25">
      <c r="A2108">
        <v>4</v>
      </c>
      <c r="B2108" t="s">
        <v>637</v>
      </c>
      <c r="D2108">
        <v>22</v>
      </c>
      <c r="E2108" t="str">
        <f>CONCATENATE(RAWC8[[#This Row],[Table Letter]],RAWC8[[#This Row],[Table '#]])</f>
        <v>IL4</v>
      </c>
      <c r="F2108">
        <f>IF(ISEVEN(ROW(RAWC8[[#This Row],[Barcodes]])),C2108,"")</f>
        <v>0</v>
      </c>
      <c r="G2108">
        <f t="shared" si="32"/>
        <v>0</v>
      </c>
      <c r="H2108" t="str">
        <f>LEFT(RAWC8[[#This Row],[Maternal Pheno Tag]],7)</f>
        <v>0</v>
      </c>
    </row>
    <row r="2109" spans="1:8" x14ac:dyDescent="0.25">
      <c r="A2109">
        <v>4</v>
      </c>
      <c r="B2109" t="s">
        <v>637</v>
      </c>
      <c r="D2109">
        <v>22</v>
      </c>
      <c r="E2109" t="str">
        <f>CONCATENATE(RAWC8[[#This Row],[Table Letter]],RAWC8[[#This Row],[Table '#]])</f>
        <v>IL4</v>
      </c>
      <c r="F2109" t="str">
        <f>IF(ISEVEN(ROW(RAWC8[[#This Row],[Barcodes]])),C2109,"")</f>
        <v/>
      </c>
      <c r="G2109" t="str">
        <f t="shared" si="32"/>
        <v/>
      </c>
      <c r="H2109" t="str">
        <f>LEFT(RAWC8[[#This Row],[Maternal Pheno Tag]],7)</f>
        <v/>
      </c>
    </row>
    <row r="2110" spans="1:8" x14ac:dyDescent="0.25">
      <c r="A2110">
        <v>4</v>
      </c>
      <c r="B2110" t="s">
        <v>637</v>
      </c>
      <c r="D2110">
        <v>23</v>
      </c>
      <c r="E2110" t="str">
        <f>CONCATENATE(RAWC8[[#This Row],[Table Letter]],RAWC8[[#This Row],[Table '#]])</f>
        <v>IL4</v>
      </c>
      <c r="F2110">
        <f>IF(ISEVEN(ROW(RAWC8[[#This Row],[Barcodes]])),C2110,"")</f>
        <v>0</v>
      </c>
      <c r="G2110">
        <f t="shared" si="32"/>
        <v>0</v>
      </c>
      <c r="H2110" t="str">
        <f>LEFT(RAWC8[[#This Row],[Maternal Pheno Tag]],7)</f>
        <v>0</v>
      </c>
    </row>
    <row r="2111" spans="1:8" x14ac:dyDescent="0.25">
      <c r="A2111">
        <v>4</v>
      </c>
      <c r="B2111" t="s">
        <v>637</v>
      </c>
      <c r="D2111">
        <v>23</v>
      </c>
      <c r="E2111" t="str">
        <f>CONCATENATE(RAWC8[[#This Row],[Table Letter]],RAWC8[[#This Row],[Table '#]])</f>
        <v>IL4</v>
      </c>
      <c r="F2111" t="str">
        <f>IF(ISEVEN(ROW(RAWC8[[#This Row],[Barcodes]])),C2111,"")</f>
        <v/>
      </c>
      <c r="G2111" t="str">
        <f t="shared" si="32"/>
        <v/>
      </c>
      <c r="H2111" t="str">
        <f>LEFT(RAWC8[[#This Row],[Maternal Pheno Tag]],7)</f>
        <v/>
      </c>
    </row>
    <row r="2112" spans="1:8" x14ac:dyDescent="0.25">
      <c r="A2112">
        <v>4</v>
      </c>
      <c r="B2112" t="s">
        <v>637</v>
      </c>
      <c r="D2112">
        <v>24</v>
      </c>
      <c r="E2112" t="str">
        <f>CONCATENATE(RAWC8[[#This Row],[Table Letter]],RAWC8[[#This Row],[Table '#]])</f>
        <v>IL4</v>
      </c>
      <c r="F2112">
        <f>IF(ISEVEN(ROW(RAWC8[[#This Row],[Barcodes]])),C2112,"")</f>
        <v>0</v>
      </c>
      <c r="G2112">
        <f t="shared" si="32"/>
        <v>0</v>
      </c>
      <c r="H2112" t="str">
        <f>LEFT(RAWC8[[#This Row],[Maternal Pheno Tag]],7)</f>
        <v>0</v>
      </c>
    </row>
    <row r="2113" spans="1:8" x14ac:dyDescent="0.25">
      <c r="A2113">
        <v>4</v>
      </c>
      <c r="B2113" t="s">
        <v>637</v>
      </c>
      <c r="D2113">
        <v>24</v>
      </c>
      <c r="E2113" t="str">
        <f>CONCATENATE(RAWC8[[#This Row],[Table Letter]],RAWC8[[#This Row],[Table '#]])</f>
        <v>IL4</v>
      </c>
      <c r="F2113" t="str">
        <f>IF(ISEVEN(ROW(RAWC8[[#This Row],[Barcodes]])),C2113,"")</f>
        <v/>
      </c>
      <c r="G2113" t="str">
        <f t="shared" si="32"/>
        <v/>
      </c>
      <c r="H2113" t="str">
        <f>LEFT(RAWC8[[#This Row],[Maternal Pheno Tag]],7)</f>
        <v/>
      </c>
    </row>
    <row r="2114" spans="1:8" x14ac:dyDescent="0.25">
      <c r="A2114">
        <v>5</v>
      </c>
      <c r="B2114" t="s">
        <v>637</v>
      </c>
      <c r="D2114">
        <v>1</v>
      </c>
      <c r="E2114" t="str">
        <f>CONCATENATE(RAWC8[[#This Row],[Table Letter]],RAWC8[[#This Row],[Table '#]])</f>
        <v>IL5</v>
      </c>
      <c r="F2114">
        <f>IF(ISEVEN(ROW(RAWC8[[#This Row],[Barcodes]])),C2114,"")</f>
        <v>0</v>
      </c>
      <c r="G2114">
        <f t="shared" ref="G2114:G2177" si="33">IF(ISODD(ROW(C2115)),C2115,"")</f>
        <v>0</v>
      </c>
      <c r="H2114" t="str">
        <f>LEFT(RAWC8[[#This Row],[Maternal Pheno Tag]],7)</f>
        <v>0</v>
      </c>
    </row>
    <row r="2115" spans="1:8" x14ac:dyDescent="0.25">
      <c r="A2115">
        <v>5</v>
      </c>
      <c r="B2115" t="s">
        <v>637</v>
      </c>
      <c r="D2115">
        <v>1</v>
      </c>
      <c r="E2115" t="str">
        <f>CONCATENATE(RAWC8[[#This Row],[Table Letter]],RAWC8[[#This Row],[Table '#]])</f>
        <v>IL5</v>
      </c>
      <c r="F2115" t="str">
        <f>IF(ISEVEN(ROW(RAWC8[[#This Row],[Barcodes]])),C2115,"")</f>
        <v/>
      </c>
      <c r="G2115" t="str">
        <f t="shared" si="33"/>
        <v/>
      </c>
      <c r="H2115" t="str">
        <f>LEFT(RAWC8[[#This Row],[Maternal Pheno Tag]],7)</f>
        <v/>
      </c>
    </row>
    <row r="2116" spans="1:8" x14ac:dyDescent="0.25">
      <c r="A2116">
        <v>5</v>
      </c>
      <c r="B2116" t="s">
        <v>637</v>
      </c>
      <c r="D2116">
        <v>2</v>
      </c>
      <c r="E2116" t="str">
        <f>CONCATENATE(RAWC8[[#This Row],[Table Letter]],RAWC8[[#This Row],[Table '#]])</f>
        <v>IL5</v>
      </c>
      <c r="F2116">
        <f>IF(ISEVEN(ROW(RAWC8[[#This Row],[Barcodes]])),C2116,"")</f>
        <v>0</v>
      </c>
      <c r="G2116">
        <f t="shared" si="33"/>
        <v>0</v>
      </c>
      <c r="H2116" t="str">
        <f>LEFT(RAWC8[[#This Row],[Maternal Pheno Tag]],7)</f>
        <v>0</v>
      </c>
    </row>
    <row r="2117" spans="1:8" x14ac:dyDescent="0.25">
      <c r="A2117">
        <v>5</v>
      </c>
      <c r="B2117" t="s">
        <v>637</v>
      </c>
      <c r="D2117">
        <v>2</v>
      </c>
      <c r="E2117" t="str">
        <f>CONCATENATE(RAWC8[[#This Row],[Table Letter]],RAWC8[[#This Row],[Table '#]])</f>
        <v>IL5</v>
      </c>
      <c r="F2117" t="str">
        <f>IF(ISEVEN(ROW(RAWC8[[#This Row],[Barcodes]])),C2117,"")</f>
        <v/>
      </c>
      <c r="G2117" t="str">
        <f t="shared" si="33"/>
        <v/>
      </c>
      <c r="H2117" t="str">
        <f>LEFT(RAWC8[[#This Row],[Maternal Pheno Tag]],7)</f>
        <v/>
      </c>
    </row>
    <row r="2118" spans="1:8" x14ac:dyDescent="0.25">
      <c r="A2118">
        <v>5</v>
      </c>
      <c r="B2118" t="s">
        <v>637</v>
      </c>
      <c r="D2118">
        <v>3</v>
      </c>
      <c r="E2118" t="str">
        <f>CONCATENATE(RAWC8[[#This Row],[Table Letter]],RAWC8[[#This Row],[Table '#]])</f>
        <v>IL5</v>
      </c>
      <c r="F2118">
        <f>IF(ISEVEN(ROW(RAWC8[[#This Row],[Barcodes]])),C2118,"")</f>
        <v>0</v>
      </c>
      <c r="G2118">
        <f t="shared" si="33"/>
        <v>0</v>
      </c>
      <c r="H2118" t="str">
        <f>LEFT(RAWC8[[#This Row],[Maternal Pheno Tag]],7)</f>
        <v>0</v>
      </c>
    </row>
    <row r="2119" spans="1:8" x14ac:dyDescent="0.25">
      <c r="A2119">
        <v>5</v>
      </c>
      <c r="B2119" t="s">
        <v>637</v>
      </c>
      <c r="D2119">
        <v>3</v>
      </c>
      <c r="E2119" t="str">
        <f>CONCATENATE(RAWC8[[#This Row],[Table Letter]],RAWC8[[#This Row],[Table '#]])</f>
        <v>IL5</v>
      </c>
      <c r="F2119" t="str">
        <f>IF(ISEVEN(ROW(RAWC8[[#This Row],[Barcodes]])),C2119,"")</f>
        <v/>
      </c>
      <c r="G2119" t="str">
        <f t="shared" si="33"/>
        <v/>
      </c>
      <c r="H2119" t="str">
        <f>LEFT(RAWC8[[#This Row],[Maternal Pheno Tag]],7)</f>
        <v/>
      </c>
    </row>
    <row r="2120" spans="1:8" x14ac:dyDescent="0.25">
      <c r="A2120">
        <v>5</v>
      </c>
      <c r="B2120" t="s">
        <v>637</v>
      </c>
      <c r="D2120">
        <v>4</v>
      </c>
      <c r="E2120" t="str">
        <f>CONCATENATE(RAWC8[[#This Row],[Table Letter]],RAWC8[[#This Row],[Table '#]])</f>
        <v>IL5</v>
      </c>
      <c r="F2120">
        <f>IF(ISEVEN(ROW(RAWC8[[#This Row],[Barcodes]])),C2120,"")</f>
        <v>0</v>
      </c>
      <c r="G2120">
        <f t="shared" si="33"/>
        <v>0</v>
      </c>
      <c r="H2120" t="str">
        <f>LEFT(RAWC8[[#This Row],[Maternal Pheno Tag]],7)</f>
        <v>0</v>
      </c>
    </row>
    <row r="2121" spans="1:8" x14ac:dyDescent="0.25">
      <c r="A2121">
        <v>5</v>
      </c>
      <c r="B2121" t="s">
        <v>637</v>
      </c>
      <c r="D2121">
        <v>4</v>
      </c>
      <c r="E2121" t="str">
        <f>CONCATENATE(RAWC8[[#This Row],[Table Letter]],RAWC8[[#This Row],[Table '#]])</f>
        <v>IL5</v>
      </c>
      <c r="F2121" t="str">
        <f>IF(ISEVEN(ROW(RAWC8[[#This Row],[Barcodes]])),C2121,"")</f>
        <v/>
      </c>
      <c r="G2121" t="str">
        <f t="shared" si="33"/>
        <v/>
      </c>
      <c r="H2121" t="str">
        <f>LEFT(RAWC8[[#This Row],[Maternal Pheno Tag]],7)</f>
        <v/>
      </c>
    </row>
    <row r="2122" spans="1:8" x14ac:dyDescent="0.25">
      <c r="A2122">
        <v>5</v>
      </c>
      <c r="B2122" t="s">
        <v>637</v>
      </c>
      <c r="D2122">
        <v>5</v>
      </c>
      <c r="E2122" t="str">
        <f>CONCATENATE(RAWC8[[#This Row],[Table Letter]],RAWC8[[#This Row],[Table '#]])</f>
        <v>IL5</v>
      </c>
      <c r="F2122">
        <f>IF(ISEVEN(ROW(RAWC8[[#This Row],[Barcodes]])),C2122,"")</f>
        <v>0</v>
      </c>
      <c r="G2122">
        <f t="shared" si="33"/>
        <v>0</v>
      </c>
      <c r="H2122" t="str">
        <f>LEFT(RAWC8[[#This Row],[Maternal Pheno Tag]],7)</f>
        <v>0</v>
      </c>
    </row>
    <row r="2123" spans="1:8" x14ac:dyDescent="0.25">
      <c r="A2123">
        <v>5</v>
      </c>
      <c r="B2123" t="s">
        <v>637</v>
      </c>
      <c r="D2123">
        <v>5</v>
      </c>
      <c r="E2123" t="str">
        <f>CONCATENATE(RAWC8[[#This Row],[Table Letter]],RAWC8[[#This Row],[Table '#]])</f>
        <v>IL5</v>
      </c>
      <c r="F2123" t="str">
        <f>IF(ISEVEN(ROW(RAWC8[[#This Row],[Barcodes]])),C2123,"")</f>
        <v/>
      </c>
      <c r="G2123" t="str">
        <f t="shared" si="33"/>
        <v/>
      </c>
      <c r="H2123" t="str">
        <f>LEFT(RAWC8[[#This Row],[Maternal Pheno Tag]],7)</f>
        <v/>
      </c>
    </row>
    <row r="2124" spans="1:8" x14ac:dyDescent="0.25">
      <c r="A2124">
        <v>5</v>
      </c>
      <c r="B2124" t="s">
        <v>637</v>
      </c>
      <c r="D2124">
        <v>6</v>
      </c>
      <c r="E2124" t="str">
        <f>CONCATENATE(RAWC8[[#This Row],[Table Letter]],RAWC8[[#This Row],[Table '#]])</f>
        <v>IL5</v>
      </c>
      <c r="F2124">
        <f>IF(ISEVEN(ROW(RAWC8[[#This Row],[Barcodes]])),C2124,"")</f>
        <v>0</v>
      </c>
      <c r="G2124">
        <f t="shared" si="33"/>
        <v>0</v>
      </c>
      <c r="H2124" t="str">
        <f>LEFT(RAWC8[[#This Row],[Maternal Pheno Tag]],7)</f>
        <v>0</v>
      </c>
    </row>
    <row r="2125" spans="1:8" x14ac:dyDescent="0.25">
      <c r="A2125">
        <v>5</v>
      </c>
      <c r="B2125" t="s">
        <v>637</v>
      </c>
      <c r="D2125">
        <v>6</v>
      </c>
      <c r="E2125" t="str">
        <f>CONCATENATE(RAWC8[[#This Row],[Table Letter]],RAWC8[[#This Row],[Table '#]])</f>
        <v>IL5</v>
      </c>
      <c r="F2125" t="str">
        <f>IF(ISEVEN(ROW(RAWC8[[#This Row],[Barcodes]])),C2125,"")</f>
        <v/>
      </c>
      <c r="G2125" t="str">
        <f t="shared" si="33"/>
        <v/>
      </c>
      <c r="H2125" t="str">
        <f>LEFT(RAWC8[[#This Row],[Maternal Pheno Tag]],7)</f>
        <v/>
      </c>
    </row>
    <row r="2126" spans="1:8" x14ac:dyDescent="0.25">
      <c r="A2126">
        <v>5</v>
      </c>
      <c r="B2126" t="s">
        <v>637</v>
      </c>
      <c r="D2126">
        <v>7</v>
      </c>
      <c r="E2126" t="str">
        <f>CONCATENATE(RAWC8[[#This Row],[Table Letter]],RAWC8[[#This Row],[Table '#]])</f>
        <v>IL5</v>
      </c>
      <c r="F2126">
        <f>IF(ISEVEN(ROW(RAWC8[[#This Row],[Barcodes]])),C2126,"")</f>
        <v>0</v>
      </c>
      <c r="G2126">
        <f t="shared" si="33"/>
        <v>0</v>
      </c>
      <c r="H2126" t="str">
        <f>LEFT(RAWC8[[#This Row],[Maternal Pheno Tag]],7)</f>
        <v>0</v>
      </c>
    </row>
    <row r="2127" spans="1:8" x14ac:dyDescent="0.25">
      <c r="A2127">
        <v>5</v>
      </c>
      <c r="B2127" t="s">
        <v>637</v>
      </c>
      <c r="D2127">
        <v>7</v>
      </c>
      <c r="E2127" t="str">
        <f>CONCATENATE(RAWC8[[#This Row],[Table Letter]],RAWC8[[#This Row],[Table '#]])</f>
        <v>IL5</v>
      </c>
      <c r="F2127" t="str">
        <f>IF(ISEVEN(ROW(RAWC8[[#This Row],[Barcodes]])),C2127,"")</f>
        <v/>
      </c>
      <c r="G2127" t="str">
        <f t="shared" si="33"/>
        <v/>
      </c>
      <c r="H2127" t="str">
        <f>LEFT(RAWC8[[#This Row],[Maternal Pheno Tag]],7)</f>
        <v/>
      </c>
    </row>
    <row r="2128" spans="1:8" x14ac:dyDescent="0.25">
      <c r="A2128">
        <v>5</v>
      </c>
      <c r="B2128" t="s">
        <v>637</v>
      </c>
      <c r="D2128">
        <v>8</v>
      </c>
      <c r="E2128" t="str">
        <f>CONCATENATE(RAWC8[[#This Row],[Table Letter]],RAWC8[[#This Row],[Table '#]])</f>
        <v>IL5</v>
      </c>
      <c r="F2128">
        <f>IF(ISEVEN(ROW(RAWC8[[#This Row],[Barcodes]])),C2128,"")</f>
        <v>0</v>
      </c>
      <c r="G2128">
        <f t="shared" si="33"/>
        <v>0</v>
      </c>
      <c r="H2128" t="str">
        <f>LEFT(RAWC8[[#This Row],[Maternal Pheno Tag]],7)</f>
        <v>0</v>
      </c>
    </row>
    <row r="2129" spans="1:8" x14ac:dyDescent="0.25">
      <c r="A2129">
        <v>5</v>
      </c>
      <c r="B2129" t="s">
        <v>637</v>
      </c>
      <c r="D2129">
        <v>8</v>
      </c>
      <c r="E2129" t="str">
        <f>CONCATENATE(RAWC8[[#This Row],[Table Letter]],RAWC8[[#This Row],[Table '#]])</f>
        <v>IL5</v>
      </c>
      <c r="F2129" t="str">
        <f>IF(ISEVEN(ROW(RAWC8[[#This Row],[Barcodes]])),C2129,"")</f>
        <v/>
      </c>
      <c r="G2129" t="str">
        <f t="shared" si="33"/>
        <v/>
      </c>
      <c r="H2129" t="str">
        <f>LEFT(RAWC8[[#This Row],[Maternal Pheno Tag]],7)</f>
        <v/>
      </c>
    </row>
    <row r="2130" spans="1:8" x14ac:dyDescent="0.25">
      <c r="A2130">
        <v>5</v>
      </c>
      <c r="B2130" t="s">
        <v>637</v>
      </c>
      <c r="D2130">
        <v>9</v>
      </c>
      <c r="E2130" t="str">
        <f>CONCATENATE(RAWC8[[#This Row],[Table Letter]],RAWC8[[#This Row],[Table '#]])</f>
        <v>IL5</v>
      </c>
      <c r="F2130">
        <f>IF(ISEVEN(ROW(RAWC8[[#This Row],[Barcodes]])),C2130,"")</f>
        <v>0</v>
      </c>
      <c r="G2130">
        <f t="shared" si="33"/>
        <v>0</v>
      </c>
      <c r="H2130" t="str">
        <f>LEFT(RAWC8[[#This Row],[Maternal Pheno Tag]],7)</f>
        <v>0</v>
      </c>
    </row>
    <row r="2131" spans="1:8" x14ac:dyDescent="0.25">
      <c r="A2131">
        <v>5</v>
      </c>
      <c r="B2131" t="s">
        <v>637</v>
      </c>
      <c r="D2131">
        <v>9</v>
      </c>
      <c r="E2131" t="str">
        <f>CONCATENATE(RAWC8[[#This Row],[Table Letter]],RAWC8[[#This Row],[Table '#]])</f>
        <v>IL5</v>
      </c>
      <c r="F2131" t="str">
        <f>IF(ISEVEN(ROW(RAWC8[[#This Row],[Barcodes]])),C2131,"")</f>
        <v/>
      </c>
      <c r="G2131" t="str">
        <f t="shared" si="33"/>
        <v/>
      </c>
      <c r="H2131" t="str">
        <f>LEFT(RAWC8[[#This Row],[Maternal Pheno Tag]],7)</f>
        <v/>
      </c>
    </row>
    <row r="2132" spans="1:8" x14ac:dyDescent="0.25">
      <c r="A2132">
        <v>5</v>
      </c>
      <c r="B2132" t="s">
        <v>637</v>
      </c>
      <c r="D2132">
        <v>10</v>
      </c>
      <c r="E2132" t="str">
        <f>CONCATENATE(RAWC8[[#This Row],[Table Letter]],RAWC8[[#This Row],[Table '#]])</f>
        <v>IL5</v>
      </c>
      <c r="F2132">
        <f>IF(ISEVEN(ROW(RAWC8[[#This Row],[Barcodes]])),C2132,"")</f>
        <v>0</v>
      </c>
      <c r="G2132">
        <f t="shared" si="33"/>
        <v>0</v>
      </c>
      <c r="H2132" t="str">
        <f>LEFT(RAWC8[[#This Row],[Maternal Pheno Tag]],7)</f>
        <v>0</v>
      </c>
    </row>
    <row r="2133" spans="1:8" x14ac:dyDescent="0.25">
      <c r="A2133">
        <v>5</v>
      </c>
      <c r="B2133" t="s">
        <v>637</v>
      </c>
      <c r="D2133">
        <v>10</v>
      </c>
      <c r="E2133" t="str">
        <f>CONCATENATE(RAWC8[[#This Row],[Table Letter]],RAWC8[[#This Row],[Table '#]])</f>
        <v>IL5</v>
      </c>
      <c r="F2133" t="str">
        <f>IF(ISEVEN(ROW(RAWC8[[#This Row],[Barcodes]])),C2133,"")</f>
        <v/>
      </c>
      <c r="G2133" t="str">
        <f t="shared" si="33"/>
        <v/>
      </c>
      <c r="H2133" t="str">
        <f>LEFT(RAWC8[[#This Row],[Maternal Pheno Tag]],7)</f>
        <v/>
      </c>
    </row>
    <row r="2134" spans="1:8" x14ac:dyDescent="0.25">
      <c r="A2134">
        <v>5</v>
      </c>
      <c r="B2134" t="s">
        <v>637</v>
      </c>
      <c r="D2134">
        <v>11</v>
      </c>
      <c r="E2134" t="str">
        <f>CONCATENATE(RAWC8[[#This Row],[Table Letter]],RAWC8[[#This Row],[Table '#]])</f>
        <v>IL5</v>
      </c>
      <c r="F2134">
        <f>IF(ISEVEN(ROW(RAWC8[[#This Row],[Barcodes]])),C2134,"")</f>
        <v>0</v>
      </c>
      <c r="G2134">
        <f t="shared" si="33"/>
        <v>0</v>
      </c>
      <c r="H2134" t="str">
        <f>LEFT(RAWC8[[#This Row],[Maternal Pheno Tag]],7)</f>
        <v>0</v>
      </c>
    </row>
    <row r="2135" spans="1:8" x14ac:dyDescent="0.25">
      <c r="A2135">
        <v>5</v>
      </c>
      <c r="B2135" t="s">
        <v>637</v>
      </c>
      <c r="D2135">
        <v>11</v>
      </c>
      <c r="E2135" t="str">
        <f>CONCATENATE(RAWC8[[#This Row],[Table Letter]],RAWC8[[#This Row],[Table '#]])</f>
        <v>IL5</v>
      </c>
      <c r="F2135" t="str">
        <f>IF(ISEVEN(ROW(RAWC8[[#This Row],[Barcodes]])),C2135,"")</f>
        <v/>
      </c>
      <c r="G2135" t="str">
        <f t="shared" si="33"/>
        <v/>
      </c>
      <c r="H2135" t="str">
        <f>LEFT(RAWC8[[#This Row],[Maternal Pheno Tag]],7)</f>
        <v/>
      </c>
    </row>
    <row r="2136" spans="1:8" x14ac:dyDescent="0.25">
      <c r="A2136">
        <v>5</v>
      </c>
      <c r="B2136" t="s">
        <v>637</v>
      </c>
      <c r="D2136">
        <v>12</v>
      </c>
      <c r="E2136" t="str">
        <f>CONCATENATE(RAWC8[[#This Row],[Table Letter]],RAWC8[[#This Row],[Table '#]])</f>
        <v>IL5</v>
      </c>
      <c r="F2136">
        <f>IF(ISEVEN(ROW(RAWC8[[#This Row],[Barcodes]])),C2136,"")</f>
        <v>0</v>
      </c>
      <c r="G2136">
        <f t="shared" si="33"/>
        <v>0</v>
      </c>
      <c r="H2136" t="str">
        <f>LEFT(RAWC8[[#This Row],[Maternal Pheno Tag]],7)</f>
        <v>0</v>
      </c>
    </row>
    <row r="2137" spans="1:8" x14ac:dyDescent="0.25">
      <c r="A2137">
        <v>5</v>
      </c>
      <c r="B2137" t="s">
        <v>637</v>
      </c>
      <c r="D2137">
        <v>12</v>
      </c>
      <c r="E2137" t="str">
        <f>CONCATENATE(RAWC8[[#This Row],[Table Letter]],RAWC8[[#This Row],[Table '#]])</f>
        <v>IL5</v>
      </c>
      <c r="F2137" t="str">
        <f>IF(ISEVEN(ROW(RAWC8[[#This Row],[Barcodes]])),C2137,"")</f>
        <v/>
      </c>
      <c r="G2137" t="str">
        <f t="shared" si="33"/>
        <v/>
      </c>
      <c r="H2137" t="str">
        <f>LEFT(RAWC8[[#This Row],[Maternal Pheno Tag]],7)</f>
        <v/>
      </c>
    </row>
    <row r="2138" spans="1:8" x14ac:dyDescent="0.25">
      <c r="A2138">
        <v>5</v>
      </c>
      <c r="B2138" t="s">
        <v>637</v>
      </c>
      <c r="D2138">
        <v>13</v>
      </c>
      <c r="E2138" t="str">
        <f>CONCATENATE(RAWC8[[#This Row],[Table Letter]],RAWC8[[#This Row],[Table '#]])</f>
        <v>IL5</v>
      </c>
      <c r="F2138">
        <f>IF(ISEVEN(ROW(RAWC8[[#This Row],[Barcodes]])),C2138,"")</f>
        <v>0</v>
      </c>
      <c r="G2138">
        <f t="shared" si="33"/>
        <v>0</v>
      </c>
      <c r="H2138" t="str">
        <f>LEFT(RAWC8[[#This Row],[Maternal Pheno Tag]],7)</f>
        <v>0</v>
      </c>
    </row>
    <row r="2139" spans="1:8" x14ac:dyDescent="0.25">
      <c r="A2139">
        <v>5</v>
      </c>
      <c r="B2139" t="s">
        <v>637</v>
      </c>
      <c r="D2139">
        <v>13</v>
      </c>
      <c r="E2139" t="str">
        <f>CONCATENATE(RAWC8[[#This Row],[Table Letter]],RAWC8[[#This Row],[Table '#]])</f>
        <v>IL5</v>
      </c>
      <c r="F2139" t="str">
        <f>IF(ISEVEN(ROW(RAWC8[[#This Row],[Barcodes]])),C2139,"")</f>
        <v/>
      </c>
      <c r="G2139" t="str">
        <f t="shared" si="33"/>
        <v/>
      </c>
      <c r="H2139" t="str">
        <f>LEFT(RAWC8[[#This Row],[Maternal Pheno Tag]],7)</f>
        <v/>
      </c>
    </row>
    <row r="2140" spans="1:8" x14ac:dyDescent="0.25">
      <c r="A2140">
        <v>5</v>
      </c>
      <c r="B2140" t="s">
        <v>637</v>
      </c>
      <c r="D2140">
        <v>14</v>
      </c>
      <c r="E2140" t="str">
        <f>CONCATENATE(RAWC8[[#This Row],[Table Letter]],RAWC8[[#This Row],[Table '#]])</f>
        <v>IL5</v>
      </c>
      <c r="F2140">
        <f>IF(ISEVEN(ROW(RAWC8[[#This Row],[Barcodes]])),C2140,"")</f>
        <v>0</v>
      </c>
      <c r="G2140">
        <f t="shared" si="33"/>
        <v>0</v>
      </c>
      <c r="H2140" t="str">
        <f>LEFT(RAWC8[[#This Row],[Maternal Pheno Tag]],7)</f>
        <v>0</v>
      </c>
    </row>
    <row r="2141" spans="1:8" x14ac:dyDescent="0.25">
      <c r="A2141">
        <v>5</v>
      </c>
      <c r="B2141" t="s">
        <v>637</v>
      </c>
      <c r="D2141">
        <v>14</v>
      </c>
      <c r="E2141" t="str">
        <f>CONCATENATE(RAWC8[[#This Row],[Table Letter]],RAWC8[[#This Row],[Table '#]])</f>
        <v>IL5</v>
      </c>
      <c r="F2141" t="str">
        <f>IF(ISEVEN(ROW(RAWC8[[#This Row],[Barcodes]])),C2141,"")</f>
        <v/>
      </c>
      <c r="G2141" t="str">
        <f t="shared" si="33"/>
        <v/>
      </c>
      <c r="H2141" t="str">
        <f>LEFT(RAWC8[[#This Row],[Maternal Pheno Tag]],7)</f>
        <v/>
      </c>
    </row>
    <row r="2142" spans="1:8" x14ac:dyDescent="0.25">
      <c r="A2142">
        <v>5</v>
      </c>
      <c r="B2142" t="s">
        <v>637</v>
      </c>
      <c r="D2142">
        <v>15</v>
      </c>
      <c r="E2142" t="str">
        <f>CONCATENATE(RAWC8[[#This Row],[Table Letter]],RAWC8[[#This Row],[Table '#]])</f>
        <v>IL5</v>
      </c>
      <c r="F2142">
        <f>IF(ISEVEN(ROW(RAWC8[[#This Row],[Barcodes]])),C2142,"")</f>
        <v>0</v>
      </c>
      <c r="G2142">
        <f t="shared" si="33"/>
        <v>0</v>
      </c>
      <c r="H2142" t="str">
        <f>LEFT(RAWC8[[#This Row],[Maternal Pheno Tag]],7)</f>
        <v>0</v>
      </c>
    </row>
    <row r="2143" spans="1:8" x14ac:dyDescent="0.25">
      <c r="A2143">
        <v>5</v>
      </c>
      <c r="B2143" t="s">
        <v>637</v>
      </c>
      <c r="D2143">
        <v>15</v>
      </c>
      <c r="E2143" t="str">
        <f>CONCATENATE(RAWC8[[#This Row],[Table Letter]],RAWC8[[#This Row],[Table '#]])</f>
        <v>IL5</v>
      </c>
      <c r="F2143" t="str">
        <f>IF(ISEVEN(ROW(RAWC8[[#This Row],[Barcodes]])),C2143,"")</f>
        <v/>
      </c>
      <c r="G2143" t="str">
        <f t="shared" si="33"/>
        <v/>
      </c>
      <c r="H2143" t="str">
        <f>LEFT(RAWC8[[#This Row],[Maternal Pheno Tag]],7)</f>
        <v/>
      </c>
    </row>
    <row r="2144" spans="1:8" x14ac:dyDescent="0.25">
      <c r="A2144">
        <v>5</v>
      </c>
      <c r="B2144" t="s">
        <v>637</v>
      </c>
      <c r="D2144">
        <v>16</v>
      </c>
      <c r="E2144" t="str">
        <f>CONCATENATE(RAWC8[[#This Row],[Table Letter]],RAWC8[[#This Row],[Table '#]])</f>
        <v>IL5</v>
      </c>
      <c r="F2144">
        <f>IF(ISEVEN(ROW(RAWC8[[#This Row],[Barcodes]])),C2144,"")</f>
        <v>0</v>
      </c>
      <c r="G2144">
        <f t="shared" si="33"/>
        <v>0</v>
      </c>
      <c r="H2144" t="str">
        <f>LEFT(RAWC8[[#This Row],[Maternal Pheno Tag]],7)</f>
        <v>0</v>
      </c>
    </row>
    <row r="2145" spans="1:8" x14ac:dyDescent="0.25">
      <c r="A2145">
        <v>5</v>
      </c>
      <c r="B2145" t="s">
        <v>637</v>
      </c>
      <c r="D2145">
        <v>16</v>
      </c>
      <c r="E2145" t="str">
        <f>CONCATENATE(RAWC8[[#This Row],[Table Letter]],RAWC8[[#This Row],[Table '#]])</f>
        <v>IL5</v>
      </c>
      <c r="F2145" t="str">
        <f>IF(ISEVEN(ROW(RAWC8[[#This Row],[Barcodes]])),C2145,"")</f>
        <v/>
      </c>
      <c r="G2145" t="str">
        <f t="shared" si="33"/>
        <v/>
      </c>
      <c r="H2145" t="str">
        <f>LEFT(RAWC8[[#This Row],[Maternal Pheno Tag]],7)</f>
        <v/>
      </c>
    </row>
    <row r="2146" spans="1:8" x14ac:dyDescent="0.25">
      <c r="A2146">
        <v>5</v>
      </c>
      <c r="B2146" t="s">
        <v>637</v>
      </c>
      <c r="D2146">
        <v>17</v>
      </c>
      <c r="E2146" t="str">
        <f>CONCATENATE(RAWC8[[#This Row],[Table Letter]],RAWC8[[#This Row],[Table '#]])</f>
        <v>IL5</v>
      </c>
      <c r="F2146">
        <f>IF(ISEVEN(ROW(RAWC8[[#This Row],[Barcodes]])),C2146,"")</f>
        <v>0</v>
      </c>
      <c r="G2146">
        <f t="shared" si="33"/>
        <v>0</v>
      </c>
      <c r="H2146" t="str">
        <f>LEFT(RAWC8[[#This Row],[Maternal Pheno Tag]],7)</f>
        <v>0</v>
      </c>
    </row>
    <row r="2147" spans="1:8" x14ac:dyDescent="0.25">
      <c r="A2147">
        <v>5</v>
      </c>
      <c r="B2147" t="s">
        <v>637</v>
      </c>
      <c r="D2147">
        <v>17</v>
      </c>
      <c r="E2147" t="str">
        <f>CONCATENATE(RAWC8[[#This Row],[Table Letter]],RAWC8[[#This Row],[Table '#]])</f>
        <v>IL5</v>
      </c>
      <c r="F2147" t="str">
        <f>IF(ISEVEN(ROW(RAWC8[[#This Row],[Barcodes]])),C2147,"")</f>
        <v/>
      </c>
      <c r="G2147" t="str">
        <f t="shared" si="33"/>
        <v/>
      </c>
      <c r="H2147" t="str">
        <f>LEFT(RAWC8[[#This Row],[Maternal Pheno Tag]],7)</f>
        <v/>
      </c>
    </row>
    <row r="2148" spans="1:8" x14ac:dyDescent="0.25">
      <c r="A2148">
        <v>5</v>
      </c>
      <c r="B2148" t="s">
        <v>637</v>
      </c>
      <c r="D2148">
        <v>18</v>
      </c>
      <c r="E2148" t="str">
        <f>CONCATENATE(RAWC8[[#This Row],[Table Letter]],RAWC8[[#This Row],[Table '#]])</f>
        <v>IL5</v>
      </c>
      <c r="F2148">
        <f>IF(ISEVEN(ROW(RAWC8[[#This Row],[Barcodes]])),C2148,"")</f>
        <v>0</v>
      </c>
      <c r="G2148">
        <f t="shared" si="33"/>
        <v>0</v>
      </c>
      <c r="H2148" t="str">
        <f>LEFT(RAWC8[[#This Row],[Maternal Pheno Tag]],7)</f>
        <v>0</v>
      </c>
    </row>
    <row r="2149" spans="1:8" x14ac:dyDescent="0.25">
      <c r="A2149">
        <v>5</v>
      </c>
      <c r="B2149" t="s">
        <v>637</v>
      </c>
      <c r="D2149">
        <v>18</v>
      </c>
      <c r="E2149" t="str">
        <f>CONCATENATE(RAWC8[[#This Row],[Table Letter]],RAWC8[[#This Row],[Table '#]])</f>
        <v>IL5</v>
      </c>
      <c r="F2149" t="str">
        <f>IF(ISEVEN(ROW(RAWC8[[#This Row],[Barcodes]])),C2149,"")</f>
        <v/>
      </c>
      <c r="G2149" t="str">
        <f t="shared" si="33"/>
        <v/>
      </c>
      <c r="H2149" t="str">
        <f>LEFT(RAWC8[[#This Row],[Maternal Pheno Tag]],7)</f>
        <v/>
      </c>
    </row>
    <row r="2150" spans="1:8" x14ac:dyDescent="0.25">
      <c r="A2150">
        <v>5</v>
      </c>
      <c r="B2150" t="s">
        <v>637</v>
      </c>
      <c r="D2150">
        <v>19</v>
      </c>
      <c r="E2150" t="str">
        <f>CONCATENATE(RAWC8[[#This Row],[Table Letter]],RAWC8[[#This Row],[Table '#]])</f>
        <v>IL5</v>
      </c>
      <c r="F2150">
        <f>IF(ISEVEN(ROW(RAWC8[[#This Row],[Barcodes]])),C2150,"")</f>
        <v>0</v>
      </c>
      <c r="G2150">
        <f t="shared" si="33"/>
        <v>0</v>
      </c>
      <c r="H2150" t="str">
        <f>LEFT(RAWC8[[#This Row],[Maternal Pheno Tag]],7)</f>
        <v>0</v>
      </c>
    </row>
    <row r="2151" spans="1:8" x14ac:dyDescent="0.25">
      <c r="A2151">
        <v>5</v>
      </c>
      <c r="B2151" t="s">
        <v>637</v>
      </c>
      <c r="D2151">
        <v>19</v>
      </c>
      <c r="E2151" t="str">
        <f>CONCATENATE(RAWC8[[#This Row],[Table Letter]],RAWC8[[#This Row],[Table '#]])</f>
        <v>IL5</v>
      </c>
      <c r="F2151" t="str">
        <f>IF(ISEVEN(ROW(RAWC8[[#This Row],[Barcodes]])),C2151,"")</f>
        <v/>
      </c>
      <c r="G2151" t="str">
        <f t="shared" si="33"/>
        <v/>
      </c>
      <c r="H2151" t="str">
        <f>LEFT(RAWC8[[#This Row],[Maternal Pheno Tag]],7)</f>
        <v/>
      </c>
    </row>
    <row r="2152" spans="1:8" x14ac:dyDescent="0.25">
      <c r="A2152">
        <v>5</v>
      </c>
      <c r="B2152" t="s">
        <v>637</v>
      </c>
      <c r="D2152">
        <v>20</v>
      </c>
      <c r="E2152" t="str">
        <f>CONCATENATE(RAWC8[[#This Row],[Table Letter]],RAWC8[[#This Row],[Table '#]])</f>
        <v>IL5</v>
      </c>
      <c r="F2152">
        <f>IF(ISEVEN(ROW(RAWC8[[#This Row],[Barcodes]])),C2152,"")</f>
        <v>0</v>
      </c>
      <c r="G2152">
        <f t="shared" si="33"/>
        <v>0</v>
      </c>
      <c r="H2152" t="str">
        <f>LEFT(RAWC8[[#This Row],[Maternal Pheno Tag]],7)</f>
        <v>0</v>
      </c>
    </row>
    <row r="2153" spans="1:8" x14ac:dyDescent="0.25">
      <c r="A2153">
        <v>5</v>
      </c>
      <c r="B2153" t="s">
        <v>637</v>
      </c>
      <c r="D2153">
        <v>20</v>
      </c>
      <c r="E2153" t="str">
        <f>CONCATENATE(RAWC8[[#This Row],[Table Letter]],RAWC8[[#This Row],[Table '#]])</f>
        <v>IL5</v>
      </c>
      <c r="F2153" t="str">
        <f>IF(ISEVEN(ROW(RAWC8[[#This Row],[Barcodes]])),C2153,"")</f>
        <v/>
      </c>
      <c r="G2153" t="str">
        <f t="shared" si="33"/>
        <v/>
      </c>
      <c r="H2153" t="str">
        <f>LEFT(RAWC8[[#This Row],[Maternal Pheno Tag]],7)</f>
        <v/>
      </c>
    </row>
    <row r="2154" spans="1:8" x14ac:dyDescent="0.25">
      <c r="A2154">
        <v>5</v>
      </c>
      <c r="B2154" t="s">
        <v>637</v>
      </c>
      <c r="D2154">
        <v>21</v>
      </c>
      <c r="E2154" t="str">
        <f>CONCATENATE(RAWC8[[#This Row],[Table Letter]],RAWC8[[#This Row],[Table '#]])</f>
        <v>IL5</v>
      </c>
      <c r="F2154">
        <f>IF(ISEVEN(ROW(RAWC8[[#This Row],[Barcodes]])),C2154,"")</f>
        <v>0</v>
      </c>
      <c r="G2154">
        <f t="shared" si="33"/>
        <v>0</v>
      </c>
      <c r="H2154" t="str">
        <f>LEFT(RAWC8[[#This Row],[Maternal Pheno Tag]],7)</f>
        <v>0</v>
      </c>
    </row>
    <row r="2155" spans="1:8" x14ac:dyDescent="0.25">
      <c r="A2155">
        <v>5</v>
      </c>
      <c r="B2155" t="s">
        <v>637</v>
      </c>
      <c r="D2155">
        <v>21</v>
      </c>
      <c r="E2155" t="str">
        <f>CONCATENATE(RAWC8[[#This Row],[Table Letter]],RAWC8[[#This Row],[Table '#]])</f>
        <v>IL5</v>
      </c>
      <c r="F2155" t="str">
        <f>IF(ISEVEN(ROW(RAWC8[[#This Row],[Barcodes]])),C2155,"")</f>
        <v/>
      </c>
      <c r="G2155" t="str">
        <f t="shared" si="33"/>
        <v/>
      </c>
      <c r="H2155" t="str">
        <f>LEFT(RAWC8[[#This Row],[Maternal Pheno Tag]],7)</f>
        <v/>
      </c>
    </row>
    <row r="2156" spans="1:8" x14ac:dyDescent="0.25">
      <c r="A2156">
        <v>5</v>
      </c>
      <c r="B2156" t="s">
        <v>637</v>
      </c>
      <c r="D2156">
        <v>22</v>
      </c>
      <c r="E2156" t="str">
        <f>CONCATENATE(RAWC8[[#This Row],[Table Letter]],RAWC8[[#This Row],[Table '#]])</f>
        <v>IL5</v>
      </c>
      <c r="F2156">
        <f>IF(ISEVEN(ROW(RAWC8[[#This Row],[Barcodes]])),C2156,"")</f>
        <v>0</v>
      </c>
      <c r="G2156">
        <f t="shared" si="33"/>
        <v>0</v>
      </c>
      <c r="H2156" t="str">
        <f>LEFT(RAWC8[[#This Row],[Maternal Pheno Tag]],7)</f>
        <v>0</v>
      </c>
    </row>
    <row r="2157" spans="1:8" x14ac:dyDescent="0.25">
      <c r="A2157">
        <v>5</v>
      </c>
      <c r="B2157" t="s">
        <v>637</v>
      </c>
      <c r="D2157">
        <v>22</v>
      </c>
      <c r="E2157" t="str">
        <f>CONCATENATE(RAWC8[[#This Row],[Table Letter]],RAWC8[[#This Row],[Table '#]])</f>
        <v>IL5</v>
      </c>
      <c r="F2157" t="str">
        <f>IF(ISEVEN(ROW(RAWC8[[#This Row],[Barcodes]])),C2157,"")</f>
        <v/>
      </c>
      <c r="G2157" t="str">
        <f t="shared" si="33"/>
        <v/>
      </c>
      <c r="H2157" t="str">
        <f>LEFT(RAWC8[[#This Row],[Maternal Pheno Tag]],7)</f>
        <v/>
      </c>
    </row>
    <row r="2158" spans="1:8" x14ac:dyDescent="0.25">
      <c r="A2158">
        <v>5</v>
      </c>
      <c r="B2158" t="s">
        <v>637</v>
      </c>
      <c r="D2158">
        <v>23</v>
      </c>
      <c r="E2158" t="str">
        <f>CONCATENATE(RAWC8[[#This Row],[Table Letter]],RAWC8[[#This Row],[Table '#]])</f>
        <v>IL5</v>
      </c>
      <c r="F2158">
        <f>IF(ISEVEN(ROW(RAWC8[[#This Row],[Barcodes]])),C2158,"")</f>
        <v>0</v>
      </c>
      <c r="G2158">
        <f t="shared" si="33"/>
        <v>0</v>
      </c>
      <c r="H2158" t="str">
        <f>LEFT(RAWC8[[#This Row],[Maternal Pheno Tag]],7)</f>
        <v>0</v>
      </c>
    </row>
    <row r="2159" spans="1:8" x14ac:dyDescent="0.25">
      <c r="A2159">
        <v>5</v>
      </c>
      <c r="B2159" t="s">
        <v>637</v>
      </c>
      <c r="D2159">
        <v>23</v>
      </c>
      <c r="E2159" t="str">
        <f>CONCATENATE(RAWC8[[#This Row],[Table Letter]],RAWC8[[#This Row],[Table '#]])</f>
        <v>IL5</v>
      </c>
      <c r="F2159" t="str">
        <f>IF(ISEVEN(ROW(RAWC8[[#This Row],[Barcodes]])),C2159,"")</f>
        <v/>
      </c>
      <c r="G2159" t="str">
        <f t="shared" si="33"/>
        <v/>
      </c>
      <c r="H2159" t="str">
        <f>LEFT(RAWC8[[#This Row],[Maternal Pheno Tag]],7)</f>
        <v/>
      </c>
    </row>
    <row r="2160" spans="1:8" x14ac:dyDescent="0.25">
      <c r="A2160">
        <v>5</v>
      </c>
      <c r="B2160" t="s">
        <v>637</v>
      </c>
      <c r="D2160">
        <v>24</v>
      </c>
      <c r="E2160" t="str">
        <f>CONCATENATE(RAWC8[[#This Row],[Table Letter]],RAWC8[[#This Row],[Table '#]])</f>
        <v>IL5</v>
      </c>
      <c r="F2160">
        <f>IF(ISEVEN(ROW(RAWC8[[#This Row],[Barcodes]])),C2160,"")</f>
        <v>0</v>
      </c>
      <c r="G2160">
        <f t="shared" si="33"/>
        <v>0</v>
      </c>
      <c r="H2160" t="str">
        <f>LEFT(RAWC8[[#This Row],[Maternal Pheno Tag]],7)</f>
        <v>0</v>
      </c>
    </row>
    <row r="2161" spans="1:8" x14ac:dyDescent="0.25">
      <c r="A2161">
        <v>5</v>
      </c>
      <c r="B2161" t="s">
        <v>637</v>
      </c>
      <c r="D2161">
        <v>24</v>
      </c>
      <c r="E2161" t="str">
        <f>CONCATENATE(RAWC8[[#This Row],[Table Letter]],RAWC8[[#This Row],[Table '#]])</f>
        <v>IL5</v>
      </c>
      <c r="F2161" t="str">
        <f>IF(ISEVEN(ROW(RAWC8[[#This Row],[Barcodes]])),C2161,"")</f>
        <v/>
      </c>
      <c r="G2161" t="str">
        <f t="shared" si="33"/>
        <v/>
      </c>
      <c r="H2161" t="str">
        <f>LEFT(RAWC8[[#This Row],[Maternal Pheno Tag]],7)</f>
        <v/>
      </c>
    </row>
    <row r="2162" spans="1:8" x14ac:dyDescent="0.25">
      <c r="A2162">
        <v>1</v>
      </c>
      <c r="B2162" t="s">
        <v>638</v>
      </c>
      <c r="D2162">
        <v>1</v>
      </c>
      <c r="E2162" t="str">
        <f>CONCATENATE(RAWC8[[#This Row],[Table Letter]],RAWC8[[#This Row],[Table '#]])</f>
        <v>JL1</v>
      </c>
      <c r="F2162">
        <f>IF(ISEVEN(ROW(RAWC8[[#This Row],[Barcodes]])),C2162,"")</f>
        <v>0</v>
      </c>
      <c r="G2162">
        <f t="shared" si="33"/>
        <v>0</v>
      </c>
      <c r="H2162" t="str">
        <f>LEFT(RAWC8[[#This Row],[Maternal Pheno Tag]],7)</f>
        <v>0</v>
      </c>
    </row>
    <row r="2163" spans="1:8" x14ac:dyDescent="0.25">
      <c r="A2163">
        <v>1</v>
      </c>
      <c r="B2163" t="s">
        <v>638</v>
      </c>
      <c r="D2163">
        <v>1</v>
      </c>
      <c r="E2163" t="str">
        <f>CONCATENATE(RAWC8[[#This Row],[Table Letter]],RAWC8[[#This Row],[Table '#]])</f>
        <v>JL1</v>
      </c>
      <c r="F2163" t="str">
        <f>IF(ISEVEN(ROW(RAWC8[[#This Row],[Barcodes]])),C2163,"")</f>
        <v/>
      </c>
      <c r="G2163" t="str">
        <f t="shared" si="33"/>
        <v/>
      </c>
      <c r="H2163" t="str">
        <f>LEFT(RAWC8[[#This Row],[Maternal Pheno Tag]],7)</f>
        <v/>
      </c>
    </row>
    <row r="2164" spans="1:8" x14ac:dyDescent="0.25">
      <c r="A2164">
        <v>1</v>
      </c>
      <c r="B2164" t="s">
        <v>638</v>
      </c>
      <c r="D2164">
        <v>2</v>
      </c>
      <c r="E2164" t="str">
        <f>CONCATENATE(RAWC8[[#This Row],[Table Letter]],RAWC8[[#This Row],[Table '#]])</f>
        <v>JL1</v>
      </c>
      <c r="F2164">
        <f>IF(ISEVEN(ROW(RAWC8[[#This Row],[Barcodes]])),C2164,"")</f>
        <v>0</v>
      </c>
      <c r="G2164">
        <f t="shared" si="33"/>
        <v>0</v>
      </c>
      <c r="H2164" t="str">
        <f>LEFT(RAWC8[[#This Row],[Maternal Pheno Tag]],7)</f>
        <v>0</v>
      </c>
    </row>
    <row r="2165" spans="1:8" x14ac:dyDescent="0.25">
      <c r="A2165">
        <v>1</v>
      </c>
      <c r="B2165" t="s">
        <v>638</v>
      </c>
      <c r="D2165">
        <v>2</v>
      </c>
      <c r="E2165" t="str">
        <f>CONCATENATE(RAWC8[[#This Row],[Table Letter]],RAWC8[[#This Row],[Table '#]])</f>
        <v>JL1</v>
      </c>
      <c r="F2165" t="str">
        <f>IF(ISEVEN(ROW(RAWC8[[#This Row],[Barcodes]])),C2165,"")</f>
        <v/>
      </c>
      <c r="G2165" t="str">
        <f t="shared" si="33"/>
        <v/>
      </c>
      <c r="H2165" t="str">
        <f>LEFT(RAWC8[[#This Row],[Maternal Pheno Tag]],7)</f>
        <v/>
      </c>
    </row>
    <row r="2166" spans="1:8" x14ac:dyDescent="0.25">
      <c r="A2166">
        <v>1</v>
      </c>
      <c r="B2166" t="s">
        <v>638</v>
      </c>
      <c r="D2166">
        <v>3</v>
      </c>
      <c r="E2166" t="str">
        <f>CONCATENATE(RAWC8[[#This Row],[Table Letter]],RAWC8[[#This Row],[Table '#]])</f>
        <v>JL1</v>
      </c>
      <c r="F2166">
        <f>IF(ISEVEN(ROW(RAWC8[[#This Row],[Barcodes]])),C2166,"")</f>
        <v>0</v>
      </c>
      <c r="G2166">
        <f t="shared" si="33"/>
        <v>0</v>
      </c>
      <c r="H2166" t="str">
        <f>LEFT(RAWC8[[#This Row],[Maternal Pheno Tag]],7)</f>
        <v>0</v>
      </c>
    </row>
    <row r="2167" spans="1:8" x14ac:dyDescent="0.25">
      <c r="A2167">
        <v>1</v>
      </c>
      <c r="B2167" t="s">
        <v>638</v>
      </c>
      <c r="D2167">
        <v>3</v>
      </c>
      <c r="E2167" t="str">
        <f>CONCATENATE(RAWC8[[#This Row],[Table Letter]],RAWC8[[#This Row],[Table '#]])</f>
        <v>JL1</v>
      </c>
      <c r="F2167" t="str">
        <f>IF(ISEVEN(ROW(RAWC8[[#This Row],[Barcodes]])),C2167,"")</f>
        <v/>
      </c>
      <c r="G2167" t="str">
        <f t="shared" si="33"/>
        <v/>
      </c>
      <c r="H2167" t="str">
        <f>LEFT(RAWC8[[#This Row],[Maternal Pheno Tag]],7)</f>
        <v/>
      </c>
    </row>
    <row r="2168" spans="1:8" x14ac:dyDescent="0.25">
      <c r="A2168">
        <v>1</v>
      </c>
      <c r="B2168" t="s">
        <v>638</v>
      </c>
      <c r="D2168">
        <v>4</v>
      </c>
      <c r="E2168" t="str">
        <f>CONCATENATE(RAWC8[[#This Row],[Table Letter]],RAWC8[[#This Row],[Table '#]])</f>
        <v>JL1</v>
      </c>
      <c r="F2168">
        <f>IF(ISEVEN(ROW(RAWC8[[#This Row],[Barcodes]])),C2168,"")</f>
        <v>0</v>
      </c>
      <c r="G2168">
        <f t="shared" si="33"/>
        <v>0</v>
      </c>
      <c r="H2168" t="str">
        <f>LEFT(RAWC8[[#This Row],[Maternal Pheno Tag]],7)</f>
        <v>0</v>
      </c>
    </row>
    <row r="2169" spans="1:8" x14ac:dyDescent="0.25">
      <c r="A2169">
        <v>1</v>
      </c>
      <c r="B2169" t="s">
        <v>638</v>
      </c>
      <c r="D2169">
        <v>4</v>
      </c>
      <c r="E2169" t="str">
        <f>CONCATENATE(RAWC8[[#This Row],[Table Letter]],RAWC8[[#This Row],[Table '#]])</f>
        <v>JL1</v>
      </c>
      <c r="F2169" t="str">
        <f>IF(ISEVEN(ROW(RAWC8[[#This Row],[Barcodes]])),C2169,"")</f>
        <v/>
      </c>
      <c r="G2169" t="str">
        <f t="shared" si="33"/>
        <v/>
      </c>
      <c r="H2169" t="str">
        <f>LEFT(RAWC8[[#This Row],[Maternal Pheno Tag]],7)</f>
        <v/>
      </c>
    </row>
    <row r="2170" spans="1:8" x14ac:dyDescent="0.25">
      <c r="A2170">
        <v>1</v>
      </c>
      <c r="B2170" t="s">
        <v>638</v>
      </c>
      <c r="D2170">
        <v>5</v>
      </c>
      <c r="E2170" t="str">
        <f>CONCATENATE(RAWC8[[#This Row],[Table Letter]],RAWC8[[#This Row],[Table '#]])</f>
        <v>JL1</v>
      </c>
      <c r="F2170">
        <f>IF(ISEVEN(ROW(RAWC8[[#This Row],[Barcodes]])),C2170,"")</f>
        <v>0</v>
      </c>
      <c r="G2170">
        <f t="shared" si="33"/>
        <v>0</v>
      </c>
      <c r="H2170" t="str">
        <f>LEFT(RAWC8[[#This Row],[Maternal Pheno Tag]],7)</f>
        <v>0</v>
      </c>
    </row>
    <row r="2171" spans="1:8" x14ac:dyDescent="0.25">
      <c r="A2171">
        <v>1</v>
      </c>
      <c r="B2171" t="s">
        <v>638</v>
      </c>
      <c r="D2171">
        <v>5</v>
      </c>
      <c r="E2171" t="str">
        <f>CONCATENATE(RAWC8[[#This Row],[Table Letter]],RAWC8[[#This Row],[Table '#]])</f>
        <v>JL1</v>
      </c>
      <c r="F2171" t="str">
        <f>IF(ISEVEN(ROW(RAWC8[[#This Row],[Barcodes]])),C2171,"")</f>
        <v/>
      </c>
      <c r="G2171" t="str">
        <f t="shared" si="33"/>
        <v/>
      </c>
      <c r="H2171" t="str">
        <f>LEFT(RAWC8[[#This Row],[Maternal Pheno Tag]],7)</f>
        <v/>
      </c>
    </row>
    <row r="2172" spans="1:8" x14ac:dyDescent="0.25">
      <c r="A2172">
        <v>1</v>
      </c>
      <c r="B2172" t="s">
        <v>638</v>
      </c>
      <c r="D2172">
        <v>6</v>
      </c>
      <c r="E2172" t="str">
        <f>CONCATENATE(RAWC8[[#This Row],[Table Letter]],RAWC8[[#This Row],[Table '#]])</f>
        <v>JL1</v>
      </c>
      <c r="F2172">
        <f>IF(ISEVEN(ROW(RAWC8[[#This Row],[Barcodes]])),C2172,"")</f>
        <v>0</v>
      </c>
      <c r="G2172">
        <f t="shared" si="33"/>
        <v>0</v>
      </c>
      <c r="H2172" t="str">
        <f>LEFT(RAWC8[[#This Row],[Maternal Pheno Tag]],7)</f>
        <v>0</v>
      </c>
    </row>
    <row r="2173" spans="1:8" x14ac:dyDescent="0.25">
      <c r="A2173">
        <v>1</v>
      </c>
      <c r="B2173" t="s">
        <v>638</v>
      </c>
      <c r="D2173">
        <v>6</v>
      </c>
      <c r="E2173" t="str">
        <f>CONCATENATE(RAWC8[[#This Row],[Table Letter]],RAWC8[[#This Row],[Table '#]])</f>
        <v>JL1</v>
      </c>
      <c r="F2173" t="str">
        <f>IF(ISEVEN(ROW(RAWC8[[#This Row],[Barcodes]])),C2173,"")</f>
        <v/>
      </c>
      <c r="G2173" t="str">
        <f t="shared" si="33"/>
        <v/>
      </c>
      <c r="H2173" t="str">
        <f>LEFT(RAWC8[[#This Row],[Maternal Pheno Tag]],7)</f>
        <v/>
      </c>
    </row>
    <row r="2174" spans="1:8" x14ac:dyDescent="0.25">
      <c r="A2174">
        <v>1</v>
      </c>
      <c r="B2174" t="s">
        <v>638</v>
      </c>
      <c r="D2174">
        <v>7</v>
      </c>
      <c r="E2174" t="str">
        <f>CONCATENATE(RAWC8[[#This Row],[Table Letter]],RAWC8[[#This Row],[Table '#]])</f>
        <v>JL1</v>
      </c>
      <c r="F2174">
        <f>IF(ISEVEN(ROW(RAWC8[[#This Row],[Barcodes]])),C2174,"")</f>
        <v>0</v>
      </c>
      <c r="G2174">
        <f t="shared" si="33"/>
        <v>0</v>
      </c>
      <c r="H2174" t="str">
        <f>LEFT(RAWC8[[#This Row],[Maternal Pheno Tag]],7)</f>
        <v>0</v>
      </c>
    </row>
    <row r="2175" spans="1:8" x14ac:dyDescent="0.25">
      <c r="A2175">
        <v>1</v>
      </c>
      <c r="B2175" t="s">
        <v>638</v>
      </c>
      <c r="D2175">
        <v>7</v>
      </c>
      <c r="E2175" t="str">
        <f>CONCATENATE(RAWC8[[#This Row],[Table Letter]],RAWC8[[#This Row],[Table '#]])</f>
        <v>JL1</v>
      </c>
      <c r="F2175" t="str">
        <f>IF(ISEVEN(ROW(RAWC8[[#This Row],[Barcodes]])),C2175,"")</f>
        <v/>
      </c>
      <c r="G2175" t="str">
        <f t="shared" si="33"/>
        <v/>
      </c>
      <c r="H2175" t="str">
        <f>LEFT(RAWC8[[#This Row],[Maternal Pheno Tag]],7)</f>
        <v/>
      </c>
    </row>
    <row r="2176" spans="1:8" x14ac:dyDescent="0.25">
      <c r="A2176">
        <v>1</v>
      </c>
      <c r="B2176" t="s">
        <v>638</v>
      </c>
      <c r="D2176">
        <v>8</v>
      </c>
      <c r="E2176" t="str">
        <f>CONCATENATE(RAWC8[[#This Row],[Table Letter]],RAWC8[[#This Row],[Table '#]])</f>
        <v>JL1</v>
      </c>
      <c r="F2176">
        <f>IF(ISEVEN(ROW(RAWC8[[#This Row],[Barcodes]])),C2176,"")</f>
        <v>0</v>
      </c>
      <c r="G2176">
        <f t="shared" si="33"/>
        <v>0</v>
      </c>
      <c r="H2176" t="str">
        <f>LEFT(RAWC8[[#This Row],[Maternal Pheno Tag]],7)</f>
        <v>0</v>
      </c>
    </row>
    <row r="2177" spans="1:8" x14ac:dyDescent="0.25">
      <c r="A2177">
        <v>1</v>
      </c>
      <c r="B2177" t="s">
        <v>638</v>
      </c>
      <c r="D2177">
        <v>8</v>
      </c>
      <c r="E2177" t="str">
        <f>CONCATENATE(RAWC8[[#This Row],[Table Letter]],RAWC8[[#This Row],[Table '#]])</f>
        <v>JL1</v>
      </c>
      <c r="F2177" t="str">
        <f>IF(ISEVEN(ROW(RAWC8[[#This Row],[Barcodes]])),C2177,"")</f>
        <v/>
      </c>
      <c r="G2177" t="str">
        <f t="shared" si="33"/>
        <v/>
      </c>
      <c r="H2177" t="str">
        <f>LEFT(RAWC8[[#This Row],[Maternal Pheno Tag]],7)</f>
        <v/>
      </c>
    </row>
    <row r="2178" spans="1:8" x14ac:dyDescent="0.25">
      <c r="A2178">
        <v>1</v>
      </c>
      <c r="B2178" t="s">
        <v>638</v>
      </c>
      <c r="D2178">
        <v>9</v>
      </c>
      <c r="E2178" t="str">
        <f>CONCATENATE(RAWC8[[#This Row],[Table Letter]],RAWC8[[#This Row],[Table '#]])</f>
        <v>JL1</v>
      </c>
      <c r="F2178">
        <f>IF(ISEVEN(ROW(RAWC8[[#This Row],[Barcodes]])),C2178,"")</f>
        <v>0</v>
      </c>
      <c r="G2178">
        <f t="shared" ref="G2178:G2241" si="34">IF(ISODD(ROW(C2179)),C2179,"")</f>
        <v>0</v>
      </c>
      <c r="H2178" t="str">
        <f>LEFT(RAWC8[[#This Row],[Maternal Pheno Tag]],7)</f>
        <v>0</v>
      </c>
    </row>
    <row r="2179" spans="1:8" x14ac:dyDescent="0.25">
      <c r="A2179">
        <v>1</v>
      </c>
      <c r="B2179" t="s">
        <v>638</v>
      </c>
      <c r="D2179">
        <v>9</v>
      </c>
      <c r="E2179" t="str">
        <f>CONCATENATE(RAWC8[[#This Row],[Table Letter]],RAWC8[[#This Row],[Table '#]])</f>
        <v>JL1</v>
      </c>
      <c r="F2179" t="str">
        <f>IF(ISEVEN(ROW(RAWC8[[#This Row],[Barcodes]])),C2179,"")</f>
        <v/>
      </c>
      <c r="G2179" t="str">
        <f t="shared" si="34"/>
        <v/>
      </c>
      <c r="H2179" t="str">
        <f>LEFT(RAWC8[[#This Row],[Maternal Pheno Tag]],7)</f>
        <v/>
      </c>
    </row>
    <row r="2180" spans="1:8" x14ac:dyDescent="0.25">
      <c r="A2180">
        <v>1</v>
      </c>
      <c r="B2180" t="s">
        <v>638</v>
      </c>
      <c r="D2180">
        <v>10</v>
      </c>
      <c r="E2180" t="str">
        <f>CONCATENATE(RAWC8[[#This Row],[Table Letter]],RAWC8[[#This Row],[Table '#]])</f>
        <v>JL1</v>
      </c>
      <c r="F2180">
        <f>IF(ISEVEN(ROW(RAWC8[[#This Row],[Barcodes]])),C2180,"")</f>
        <v>0</v>
      </c>
      <c r="G2180">
        <f t="shared" si="34"/>
        <v>0</v>
      </c>
      <c r="H2180" t="str">
        <f>LEFT(RAWC8[[#This Row],[Maternal Pheno Tag]],7)</f>
        <v>0</v>
      </c>
    </row>
    <row r="2181" spans="1:8" x14ac:dyDescent="0.25">
      <c r="A2181">
        <v>1</v>
      </c>
      <c r="B2181" t="s">
        <v>638</v>
      </c>
      <c r="D2181">
        <v>10</v>
      </c>
      <c r="E2181" t="str">
        <f>CONCATENATE(RAWC8[[#This Row],[Table Letter]],RAWC8[[#This Row],[Table '#]])</f>
        <v>JL1</v>
      </c>
      <c r="F2181" t="str">
        <f>IF(ISEVEN(ROW(RAWC8[[#This Row],[Barcodes]])),C2181,"")</f>
        <v/>
      </c>
      <c r="G2181" t="str">
        <f t="shared" si="34"/>
        <v/>
      </c>
      <c r="H2181" t="str">
        <f>LEFT(RAWC8[[#This Row],[Maternal Pheno Tag]],7)</f>
        <v/>
      </c>
    </row>
    <row r="2182" spans="1:8" x14ac:dyDescent="0.25">
      <c r="A2182">
        <v>1</v>
      </c>
      <c r="B2182" t="s">
        <v>638</v>
      </c>
      <c r="D2182">
        <v>11</v>
      </c>
      <c r="E2182" t="str">
        <f>CONCATENATE(RAWC8[[#This Row],[Table Letter]],RAWC8[[#This Row],[Table '#]])</f>
        <v>JL1</v>
      </c>
      <c r="F2182">
        <f>IF(ISEVEN(ROW(RAWC8[[#This Row],[Barcodes]])),C2182,"")</f>
        <v>0</v>
      </c>
      <c r="G2182">
        <f t="shared" si="34"/>
        <v>0</v>
      </c>
      <c r="H2182" t="str">
        <f>LEFT(RAWC8[[#This Row],[Maternal Pheno Tag]],7)</f>
        <v>0</v>
      </c>
    </row>
    <row r="2183" spans="1:8" x14ac:dyDescent="0.25">
      <c r="A2183">
        <v>1</v>
      </c>
      <c r="B2183" t="s">
        <v>638</v>
      </c>
      <c r="D2183">
        <v>11</v>
      </c>
      <c r="E2183" t="str">
        <f>CONCATENATE(RAWC8[[#This Row],[Table Letter]],RAWC8[[#This Row],[Table '#]])</f>
        <v>JL1</v>
      </c>
      <c r="F2183" t="str">
        <f>IF(ISEVEN(ROW(RAWC8[[#This Row],[Barcodes]])),C2183,"")</f>
        <v/>
      </c>
      <c r="G2183" t="str">
        <f t="shared" si="34"/>
        <v/>
      </c>
      <c r="H2183" t="str">
        <f>LEFT(RAWC8[[#This Row],[Maternal Pheno Tag]],7)</f>
        <v/>
      </c>
    </row>
    <row r="2184" spans="1:8" x14ac:dyDescent="0.25">
      <c r="A2184">
        <v>1</v>
      </c>
      <c r="B2184" t="s">
        <v>638</v>
      </c>
      <c r="D2184">
        <v>12</v>
      </c>
      <c r="E2184" t="str">
        <f>CONCATENATE(RAWC8[[#This Row],[Table Letter]],RAWC8[[#This Row],[Table '#]])</f>
        <v>JL1</v>
      </c>
      <c r="F2184">
        <f>IF(ISEVEN(ROW(RAWC8[[#This Row],[Barcodes]])),C2184,"")</f>
        <v>0</v>
      </c>
      <c r="G2184">
        <f t="shared" si="34"/>
        <v>0</v>
      </c>
      <c r="H2184" t="str">
        <f>LEFT(RAWC8[[#This Row],[Maternal Pheno Tag]],7)</f>
        <v>0</v>
      </c>
    </row>
    <row r="2185" spans="1:8" x14ac:dyDescent="0.25">
      <c r="A2185">
        <v>1</v>
      </c>
      <c r="B2185" t="s">
        <v>638</v>
      </c>
      <c r="D2185">
        <v>12</v>
      </c>
      <c r="E2185" t="str">
        <f>CONCATENATE(RAWC8[[#This Row],[Table Letter]],RAWC8[[#This Row],[Table '#]])</f>
        <v>JL1</v>
      </c>
      <c r="F2185" t="str">
        <f>IF(ISEVEN(ROW(RAWC8[[#This Row],[Barcodes]])),C2185,"")</f>
        <v/>
      </c>
      <c r="G2185" t="str">
        <f t="shared" si="34"/>
        <v/>
      </c>
      <c r="H2185" t="str">
        <f>LEFT(RAWC8[[#This Row],[Maternal Pheno Tag]],7)</f>
        <v/>
      </c>
    </row>
    <row r="2186" spans="1:8" x14ac:dyDescent="0.25">
      <c r="A2186">
        <v>1</v>
      </c>
      <c r="B2186" t="s">
        <v>638</v>
      </c>
      <c r="D2186">
        <v>13</v>
      </c>
      <c r="E2186" t="str">
        <f>CONCATENATE(RAWC8[[#This Row],[Table Letter]],RAWC8[[#This Row],[Table '#]])</f>
        <v>JL1</v>
      </c>
      <c r="F2186">
        <f>IF(ISEVEN(ROW(RAWC8[[#This Row],[Barcodes]])),C2186,"")</f>
        <v>0</v>
      </c>
      <c r="G2186">
        <f t="shared" si="34"/>
        <v>0</v>
      </c>
      <c r="H2186" t="str">
        <f>LEFT(RAWC8[[#This Row],[Maternal Pheno Tag]],7)</f>
        <v>0</v>
      </c>
    </row>
    <row r="2187" spans="1:8" x14ac:dyDescent="0.25">
      <c r="A2187">
        <v>1</v>
      </c>
      <c r="B2187" t="s">
        <v>638</v>
      </c>
      <c r="D2187">
        <v>13</v>
      </c>
      <c r="E2187" t="str">
        <f>CONCATENATE(RAWC8[[#This Row],[Table Letter]],RAWC8[[#This Row],[Table '#]])</f>
        <v>JL1</v>
      </c>
      <c r="F2187" t="str">
        <f>IF(ISEVEN(ROW(RAWC8[[#This Row],[Barcodes]])),C2187,"")</f>
        <v/>
      </c>
      <c r="G2187" t="str">
        <f t="shared" si="34"/>
        <v/>
      </c>
      <c r="H2187" t="str">
        <f>LEFT(RAWC8[[#This Row],[Maternal Pheno Tag]],7)</f>
        <v/>
      </c>
    </row>
    <row r="2188" spans="1:8" x14ac:dyDescent="0.25">
      <c r="A2188">
        <v>1</v>
      </c>
      <c r="B2188" t="s">
        <v>638</v>
      </c>
      <c r="D2188">
        <v>14</v>
      </c>
      <c r="E2188" t="str">
        <f>CONCATENATE(RAWC8[[#This Row],[Table Letter]],RAWC8[[#This Row],[Table '#]])</f>
        <v>JL1</v>
      </c>
      <c r="F2188">
        <f>IF(ISEVEN(ROW(RAWC8[[#This Row],[Barcodes]])),C2188,"")</f>
        <v>0</v>
      </c>
      <c r="G2188">
        <f t="shared" si="34"/>
        <v>0</v>
      </c>
      <c r="H2188" t="str">
        <f>LEFT(RAWC8[[#This Row],[Maternal Pheno Tag]],7)</f>
        <v>0</v>
      </c>
    </row>
    <row r="2189" spans="1:8" x14ac:dyDescent="0.25">
      <c r="A2189">
        <v>1</v>
      </c>
      <c r="B2189" t="s">
        <v>638</v>
      </c>
      <c r="D2189">
        <v>14</v>
      </c>
      <c r="E2189" t="str">
        <f>CONCATENATE(RAWC8[[#This Row],[Table Letter]],RAWC8[[#This Row],[Table '#]])</f>
        <v>JL1</v>
      </c>
      <c r="F2189" t="str">
        <f>IF(ISEVEN(ROW(RAWC8[[#This Row],[Barcodes]])),C2189,"")</f>
        <v/>
      </c>
      <c r="G2189" t="str">
        <f t="shared" si="34"/>
        <v/>
      </c>
      <c r="H2189" t="str">
        <f>LEFT(RAWC8[[#This Row],[Maternal Pheno Tag]],7)</f>
        <v/>
      </c>
    </row>
    <row r="2190" spans="1:8" x14ac:dyDescent="0.25">
      <c r="A2190">
        <v>1</v>
      </c>
      <c r="B2190" t="s">
        <v>638</v>
      </c>
      <c r="D2190">
        <v>15</v>
      </c>
      <c r="E2190" t="str">
        <f>CONCATENATE(RAWC8[[#This Row],[Table Letter]],RAWC8[[#This Row],[Table '#]])</f>
        <v>JL1</v>
      </c>
      <c r="F2190">
        <f>IF(ISEVEN(ROW(RAWC8[[#This Row],[Barcodes]])),C2190,"")</f>
        <v>0</v>
      </c>
      <c r="G2190">
        <f t="shared" si="34"/>
        <v>0</v>
      </c>
      <c r="H2190" t="str">
        <f>LEFT(RAWC8[[#This Row],[Maternal Pheno Tag]],7)</f>
        <v>0</v>
      </c>
    </row>
    <row r="2191" spans="1:8" x14ac:dyDescent="0.25">
      <c r="A2191">
        <v>1</v>
      </c>
      <c r="B2191" t="s">
        <v>638</v>
      </c>
      <c r="D2191">
        <v>15</v>
      </c>
      <c r="E2191" t="str">
        <f>CONCATENATE(RAWC8[[#This Row],[Table Letter]],RAWC8[[#This Row],[Table '#]])</f>
        <v>JL1</v>
      </c>
      <c r="F2191" t="str">
        <f>IF(ISEVEN(ROW(RAWC8[[#This Row],[Barcodes]])),C2191,"")</f>
        <v/>
      </c>
      <c r="G2191" t="str">
        <f t="shared" si="34"/>
        <v/>
      </c>
      <c r="H2191" t="str">
        <f>LEFT(RAWC8[[#This Row],[Maternal Pheno Tag]],7)</f>
        <v/>
      </c>
    </row>
    <row r="2192" spans="1:8" x14ac:dyDescent="0.25">
      <c r="A2192">
        <v>1</v>
      </c>
      <c r="B2192" t="s">
        <v>638</v>
      </c>
      <c r="D2192">
        <v>16</v>
      </c>
      <c r="E2192" t="str">
        <f>CONCATENATE(RAWC8[[#This Row],[Table Letter]],RAWC8[[#This Row],[Table '#]])</f>
        <v>JL1</v>
      </c>
      <c r="F2192">
        <f>IF(ISEVEN(ROW(RAWC8[[#This Row],[Barcodes]])),C2192,"")</f>
        <v>0</v>
      </c>
      <c r="G2192">
        <f t="shared" si="34"/>
        <v>0</v>
      </c>
      <c r="H2192" t="str">
        <f>LEFT(RAWC8[[#This Row],[Maternal Pheno Tag]],7)</f>
        <v>0</v>
      </c>
    </row>
    <row r="2193" spans="1:8" x14ac:dyDescent="0.25">
      <c r="A2193">
        <v>1</v>
      </c>
      <c r="B2193" t="s">
        <v>638</v>
      </c>
      <c r="D2193">
        <v>16</v>
      </c>
      <c r="E2193" t="str">
        <f>CONCATENATE(RAWC8[[#This Row],[Table Letter]],RAWC8[[#This Row],[Table '#]])</f>
        <v>JL1</v>
      </c>
      <c r="F2193" t="str">
        <f>IF(ISEVEN(ROW(RAWC8[[#This Row],[Barcodes]])),C2193,"")</f>
        <v/>
      </c>
      <c r="G2193" t="str">
        <f t="shared" si="34"/>
        <v/>
      </c>
      <c r="H2193" t="str">
        <f>LEFT(RAWC8[[#This Row],[Maternal Pheno Tag]],7)</f>
        <v/>
      </c>
    </row>
    <row r="2194" spans="1:8" x14ac:dyDescent="0.25">
      <c r="A2194">
        <v>1</v>
      </c>
      <c r="B2194" t="s">
        <v>638</v>
      </c>
      <c r="D2194">
        <v>17</v>
      </c>
      <c r="E2194" t="str">
        <f>CONCATENATE(RAWC8[[#This Row],[Table Letter]],RAWC8[[#This Row],[Table '#]])</f>
        <v>JL1</v>
      </c>
      <c r="F2194">
        <f>IF(ISEVEN(ROW(RAWC8[[#This Row],[Barcodes]])),C2194,"")</f>
        <v>0</v>
      </c>
      <c r="G2194">
        <f t="shared" si="34"/>
        <v>0</v>
      </c>
      <c r="H2194" t="str">
        <f>LEFT(RAWC8[[#This Row],[Maternal Pheno Tag]],7)</f>
        <v>0</v>
      </c>
    </row>
    <row r="2195" spans="1:8" x14ac:dyDescent="0.25">
      <c r="A2195">
        <v>1</v>
      </c>
      <c r="B2195" t="s">
        <v>638</v>
      </c>
      <c r="D2195">
        <v>17</v>
      </c>
      <c r="E2195" t="str">
        <f>CONCATENATE(RAWC8[[#This Row],[Table Letter]],RAWC8[[#This Row],[Table '#]])</f>
        <v>JL1</v>
      </c>
      <c r="F2195" t="str">
        <f>IF(ISEVEN(ROW(RAWC8[[#This Row],[Barcodes]])),C2195,"")</f>
        <v/>
      </c>
      <c r="G2195" t="str">
        <f t="shared" si="34"/>
        <v/>
      </c>
      <c r="H2195" t="str">
        <f>LEFT(RAWC8[[#This Row],[Maternal Pheno Tag]],7)</f>
        <v/>
      </c>
    </row>
    <row r="2196" spans="1:8" x14ac:dyDescent="0.25">
      <c r="A2196">
        <v>1</v>
      </c>
      <c r="B2196" t="s">
        <v>638</v>
      </c>
      <c r="D2196">
        <v>18</v>
      </c>
      <c r="E2196" t="str">
        <f>CONCATENATE(RAWC8[[#This Row],[Table Letter]],RAWC8[[#This Row],[Table '#]])</f>
        <v>JL1</v>
      </c>
      <c r="F2196">
        <f>IF(ISEVEN(ROW(RAWC8[[#This Row],[Barcodes]])),C2196,"")</f>
        <v>0</v>
      </c>
      <c r="G2196">
        <f t="shared" si="34"/>
        <v>0</v>
      </c>
      <c r="H2196" t="str">
        <f>LEFT(RAWC8[[#This Row],[Maternal Pheno Tag]],7)</f>
        <v>0</v>
      </c>
    </row>
    <row r="2197" spans="1:8" x14ac:dyDescent="0.25">
      <c r="A2197">
        <v>1</v>
      </c>
      <c r="B2197" t="s">
        <v>638</v>
      </c>
      <c r="D2197">
        <v>18</v>
      </c>
      <c r="E2197" t="str">
        <f>CONCATENATE(RAWC8[[#This Row],[Table Letter]],RAWC8[[#This Row],[Table '#]])</f>
        <v>JL1</v>
      </c>
      <c r="F2197" t="str">
        <f>IF(ISEVEN(ROW(RAWC8[[#This Row],[Barcodes]])),C2197,"")</f>
        <v/>
      </c>
      <c r="G2197" t="str">
        <f t="shared" si="34"/>
        <v/>
      </c>
      <c r="H2197" t="str">
        <f>LEFT(RAWC8[[#This Row],[Maternal Pheno Tag]],7)</f>
        <v/>
      </c>
    </row>
    <row r="2198" spans="1:8" x14ac:dyDescent="0.25">
      <c r="A2198">
        <v>1</v>
      </c>
      <c r="B2198" t="s">
        <v>638</v>
      </c>
      <c r="D2198">
        <v>19</v>
      </c>
      <c r="E2198" t="str">
        <f>CONCATENATE(RAWC8[[#This Row],[Table Letter]],RAWC8[[#This Row],[Table '#]])</f>
        <v>JL1</v>
      </c>
      <c r="F2198">
        <f>IF(ISEVEN(ROW(RAWC8[[#This Row],[Barcodes]])),C2198,"")</f>
        <v>0</v>
      </c>
      <c r="G2198">
        <f t="shared" si="34"/>
        <v>0</v>
      </c>
      <c r="H2198" t="str">
        <f>LEFT(RAWC8[[#This Row],[Maternal Pheno Tag]],7)</f>
        <v>0</v>
      </c>
    </row>
    <row r="2199" spans="1:8" x14ac:dyDescent="0.25">
      <c r="A2199">
        <v>1</v>
      </c>
      <c r="B2199" t="s">
        <v>638</v>
      </c>
      <c r="D2199">
        <v>19</v>
      </c>
      <c r="E2199" t="str">
        <f>CONCATENATE(RAWC8[[#This Row],[Table Letter]],RAWC8[[#This Row],[Table '#]])</f>
        <v>JL1</v>
      </c>
      <c r="F2199" t="str">
        <f>IF(ISEVEN(ROW(RAWC8[[#This Row],[Barcodes]])),C2199,"")</f>
        <v/>
      </c>
      <c r="G2199" t="str">
        <f t="shared" si="34"/>
        <v/>
      </c>
      <c r="H2199" t="str">
        <f>LEFT(RAWC8[[#This Row],[Maternal Pheno Tag]],7)</f>
        <v/>
      </c>
    </row>
    <row r="2200" spans="1:8" x14ac:dyDescent="0.25">
      <c r="A2200">
        <v>1</v>
      </c>
      <c r="B2200" t="s">
        <v>638</v>
      </c>
      <c r="D2200">
        <v>20</v>
      </c>
      <c r="E2200" t="str">
        <f>CONCATENATE(RAWC8[[#This Row],[Table Letter]],RAWC8[[#This Row],[Table '#]])</f>
        <v>JL1</v>
      </c>
      <c r="F2200">
        <f>IF(ISEVEN(ROW(RAWC8[[#This Row],[Barcodes]])),C2200,"")</f>
        <v>0</v>
      </c>
      <c r="G2200">
        <f t="shared" si="34"/>
        <v>0</v>
      </c>
      <c r="H2200" t="str">
        <f>LEFT(RAWC8[[#This Row],[Maternal Pheno Tag]],7)</f>
        <v>0</v>
      </c>
    </row>
    <row r="2201" spans="1:8" x14ac:dyDescent="0.25">
      <c r="A2201">
        <v>1</v>
      </c>
      <c r="B2201" t="s">
        <v>638</v>
      </c>
      <c r="D2201">
        <v>20</v>
      </c>
      <c r="E2201" t="str">
        <f>CONCATENATE(RAWC8[[#This Row],[Table Letter]],RAWC8[[#This Row],[Table '#]])</f>
        <v>JL1</v>
      </c>
      <c r="F2201" t="str">
        <f>IF(ISEVEN(ROW(RAWC8[[#This Row],[Barcodes]])),C2201,"")</f>
        <v/>
      </c>
      <c r="G2201" t="str">
        <f t="shared" si="34"/>
        <v/>
      </c>
      <c r="H2201" t="str">
        <f>LEFT(RAWC8[[#This Row],[Maternal Pheno Tag]],7)</f>
        <v/>
      </c>
    </row>
    <row r="2202" spans="1:8" x14ac:dyDescent="0.25">
      <c r="A2202">
        <v>1</v>
      </c>
      <c r="B2202" t="s">
        <v>638</v>
      </c>
      <c r="D2202">
        <v>21</v>
      </c>
      <c r="E2202" t="str">
        <f>CONCATENATE(RAWC8[[#This Row],[Table Letter]],RAWC8[[#This Row],[Table '#]])</f>
        <v>JL1</v>
      </c>
      <c r="F2202">
        <f>IF(ISEVEN(ROW(RAWC8[[#This Row],[Barcodes]])),C2202,"")</f>
        <v>0</v>
      </c>
      <c r="G2202">
        <f t="shared" si="34"/>
        <v>0</v>
      </c>
      <c r="H2202" t="str">
        <f>LEFT(RAWC8[[#This Row],[Maternal Pheno Tag]],7)</f>
        <v>0</v>
      </c>
    </row>
    <row r="2203" spans="1:8" x14ac:dyDescent="0.25">
      <c r="A2203">
        <v>1</v>
      </c>
      <c r="B2203" t="s">
        <v>638</v>
      </c>
      <c r="D2203">
        <v>21</v>
      </c>
      <c r="E2203" t="str">
        <f>CONCATENATE(RAWC8[[#This Row],[Table Letter]],RAWC8[[#This Row],[Table '#]])</f>
        <v>JL1</v>
      </c>
      <c r="F2203" t="str">
        <f>IF(ISEVEN(ROW(RAWC8[[#This Row],[Barcodes]])),C2203,"")</f>
        <v/>
      </c>
      <c r="G2203" t="str">
        <f t="shared" si="34"/>
        <v/>
      </c>
      <c r="H2203" t="str">
        <f>LEFT(RAWC8[[#This Row],[Maternal Pheno Tag]],7)</f>
        <v/>
      </c>
    </row>
    <row r="2204" spans="1:8" x14ac:dyDescent="0.25">
      <c r="A2204">
        <v>1</v>
      </c>
      <c r="B2204" t="s">
        <v>638</v>
      </c>
      <c r="D2204">
        <v>22</v>
      </c>
      <c r="E2204" t="str">
        <f>CONCATENATE(RAWC8[[#This Row],[Table Letter]],RAWC8[[#This Row],[Table '#]])</f>
        <v>JL1</v>
      </c>
      <c r="F2204">
        <f>IF(ISEVEN(ROW(RAWC8[[#This Row],[Barcodes]])),C2204,"")</f>
        <v>0</v>
      </c>
      <c r="G2204">
        <f t="shared" si="34"/>
        <v>0</v>
      </c>
      <c r="H2204" t="str">
        <f>LEFT(RAWC8[[#This Row],[Maternal Pheno Tag]],7)</f>
        <v>0</v>
      </c>
    </row>
    <row r="2205" spans="1:8" x14ac:dyDescent="0.25">
      <c r="A2205">
        <v>1</v>
      </c>
      <c r="B2205" t="s">
        <v>638</v>
      </c>
      <c r="D2205">
        <v>22</v>
      </c>
      <c r="E2205" t="str">
        <f>CONCATENATE(RAWC8[[#This Row],[Table Letter]],RAWC8[[#This Row],[Table '#]])</f>
        <v>JL1</v>
      </c>
      <c r="F2205" t="str">
        <f>IF(ISEVEN(ROW(RAWC8[[#This Row],[Barcodes]])),C2205,"")</f>
        <v/>
      </c>
      <c r="G2205" t="str">
        <f t="shared" si="34"/>
        <v/>
      </c>
      <c r="H2205" t="str">
        <f>LEFT(RAWC8[[#This Row],[Maternal Pheno Tag]],7)</f>
        <v/>
      </c>
    </row>
    <row r="2206" spans="1:8" x14ac:dyDescent="0.25">
      <c r="A2206">
        <v>1</v>
      </c>
      <c r="B2206" t="s">
        <v>638</v>
      </c>
      <c r="D2206">
        <v>23</v>
      </c>
      <c r="E2206" t="str">
        <f>CONCATENATE(RAWC8[[#This Row],[Table Letter]],RAWC8[[#This Row],[Table '#]])</f>
        <v>JL1</v>
      </c>
      <c r="F2206">
        <f>IF(ISEVEN(ROW(RAWC8[[#This Row],[Barcodes]])),C2206,"")</f>
        <v>0</v>
      </c>
      <c r="G2206">
        <f t="shared" si="34"/>
        <v>0</v>
      </c>
      <c r="H2206" t="str">
        <f>LEFT(RAWC8[[#This Row],[Maternal Pheno Tag]],7)</f>
        <v>0</v>
      </c>
    </row>
    <row r="2207" spans="1:8" x14ac:dyDescent="0.25">
      <c r="A2207">
        <v>1</v>
      </c>
      <c r="B2207" t="s">
        <v>638</v>
      </c>
      <c r="D2207">
        <v>23</v>
      </c>
      <c r="E2207" t="str">
        <f>CONCATENATE(RAWC8[[#This Row],[Table Letter]],RAWC8[[#This Row],[Table '#]])</f>
        <v>JL1</v>
      </c>
      <c r="F2207" t="str">
        <f>IF(ISEVEN(ROW(RAWC8[[#This Row],[Barcodes]])),C2207,"")</f>
        <v/>
      </c>
      <c r="G2207" t="str">
        <f t="shared" si="34"/>
        <v/>
      </c>
      <c r="H2207" t="str">
        <f>LEFT(RAWC8[[#This Row],[Maternal Pheno Tag]],7)</f>
        <v/>
      </c>
    </row>
    <row r="2208" spans="1:8" x14ac:dyDescent="0.25">
      <c r="A2208">
        <v>1</v>
      </c>
      <c r="B2208" t="s">
        <v>638</v>
      </c>
      <c r="D2208">
        <v>24</v>
      </c>
      <c r="E2208" t="str">
        <f>CONCATENATE(RAWC8[[#This Row],[Table Letter]],RAWC8[[#This Row],[Table '#]])</f>
        <v>JL1</v>
      </c>
      <c r="F2208">
        <f>IF(ISEVEN(ROW(RAWC8[[#This Row],[Barcodes]])),C2208,"")</f>
        <v>0</v>
      </c>
      <c r="G2208">
        <f t="shared" si="34"/>
        <v>0</v>
      </c>
      <c r="H2208" t="str">
        <f>LEFT(RAWC8[[#This Row],[Maternal Pheno Tag]],7)</f>
        <v>0</v>
      </c>
    </row>
    <row r="2209" spans="1:8" x14ac:dyDescent="0.25">
      <c r="A2209">
        <v>1</v>
      </c>
      <c r="B2209" t="s">
        <v>638</v>
      </c>
      <c r="D2209">
        <v>24</v>
      </c>
      <c r="E2209" t="str">
        <f>CONCATENATE(RAWC8[[#This Row],[Table Letter]],RAWC8[[#This Row],[Table '#]])</f>
        <v>JL1</v>
      </c>
      <c r="F2209" t="str">
        <f>IF(ISEVEN(ROW(RAWC8[[#This Row],[Barcodes]])),C2209,"")</f>
        <v/>
      </c>
      <c r="G2209" t="str">
        <f t="shared" si="34"/>
        <v/>
      </c>
      <c r="H2209" t="str">
        <f>LEFT(RAWC8[[#This Row],[Maternal Pheno Tag]],7)</f>
        <v/>
      </c>
    </row>
    <row r="2210" spans="1:8" x14ac:dyDescent="0.25">
      <c r="A2210">
        <v>2</v>
      </c>
      <c r="B2210" t="s">
        <v>638</v>
      </c>
      <c r="D2210">
        <v>1</v>
      </c>
      <c r="E2210" t="str">
        <f>CONCATENATE(RAWC8[[#This Row],[Table Letter]],RAWC8[[#This Row],[Table '#]])</f>
        <v>JL2</v>
      </c>
      <c r="F2210">
        <f>IF(ISEVEN(ROW(RAWC8[[#This Row],[Barcodes]])),C2210,"")</f>
        <v>0</v>
      </c>
      <c r="G2210">
        <f t="shared" si="34"/>
        <v>0</v>
      </c>
      <c r="H2210" t="str">
        <f>LEFT(RAWC8[[#This Row],[Maternal Pheno Tag]],7)</f>
        <v>0</v>
      </c>
    </row>
    <row r="2211" spans="1:8" x14ac:dyDescent="0.25">
      <c r="A2211">
        <v>2</v>
      </c>
      <c r="B2211" t="s">
        <v>638</v>
      </c>
      <c r="D2211">
        <v>1</v>
      </c>
      <c r="E2211" t="str">
        <f>CONCATENATE(RAWC8[[#This Row],[Table Letter]],RAWC8[[#This Row],[Table '#]])</f>
        <v>JL2</v>
      </c>
      <c r="F2211" t="str">
        <f>IF(ISEVEN(ROW(RAWC8[[#This Row],[Barcodes]])),C2211,"")</f>
        <v/>
      </c>
      <c r="G2211" t="str">
        <f t="shared" si="34"/>
        <v/>
      </c>
      <c r="H2211" t="str">
        <f>LEFT(RAWC8[[#This Row],[Maternal Pheno Tag]],7)</f>
        <v/>
      </c>
    </row>
    <row r="2212" spans="1:8" x14ac:dyDescent="0.25">
      <c r="A2212">
        <v>2</v>
      </c>
      <c r="B2212" t="s">
        <v>638</v>
      </c>
      <c r="D2212">
        <v>2</v>
      </c>
      <c r="E2212" t="str">
        <f>CONCATENATE(RAWC8[[#This Row],[Table Letter]],RAWC8[[#This Row],[Table '#]])</f>
        <v>JL2</v>
      </c>
      <c r="F2212">
        <f>IF(ISEVEN(ROW(RAWC8[[#This Row],[Barcodes]])),C2212,"")</f>
        <v>0</v>
      </c>
      <c r="G2212">
        <f t="shared" si="34"/>
        <v>0</v>
      </c>
      <c r="H2212" t="str">
        <f>LEFT(RAWC8[[#This Row],[Maternal Pheno Tag]],7)</f>
        <v>0</v>
      </c>
    </row>
    <row r="2213" spans="1:8" x14ac:dyDescent="0.25">
      <c r="A2213">
        <v>2</v>
      </c>
      <c r="B2213" t="s">
        <v>638</v>
      </c>
      <c r="D2213">
        <v>2</v>
      </c>
      <c r="E2213" t="str">
        <f>CONCATENATE(RAWC8[[#This Row],[Table Letter]],RAWC8[[#This Row],[Table '#]])</f>
        <v>JL2</v>
      </c>
      <c r="F2213" t="str">
        <f>IF(ISEVEN(ROW(RAWC8[[#This Row],[Barcodes]])),C2213,"")</f>
        <v/>
      </c>
      <c r="G2213" t="str">
        <f t="shared" si="34"/>
        <v/>
      </c>
      <c r="H2213" t="str">
        <f>LEFT(RAWC8[[#This Row],[Maternal Pheno Tag]],7)</f>
        <v/>
      </c>
    </row>
    <row r="2214" spans="1:8" x14ac:dyDescent="0.25">
      <c r="A2214">
        <v>2</v>
      </c>
      <c r="B2214" t="s">
        <v>638</v>
      </c>
      <c r="D2214">
        <v>3</v>
      </c>
      <c r="E2214" t="str">
        <f>CONCATENATE(RAWC8[[#This Row],[Table Letter]],RAWC8[[#This Row],[Table '#]])</f>
        <v>JL2</v>
      </c>
      <c r="F2214">
        <f>IF(ISEVEN(ROW(RAWC8[[#This Row],[Barcodes]])),C2214,"")</f>
        <v>0</v>
      </c>
      <c r="G2214">
        <f t="shared" si="34"/>
        <v>0</v>
      </c>
      <c r="H2214" t="str">
        <f>LEFT(RAWC8[[#This Row],[Maternal Pheno Tag]],7)</f>
        <v>0</v>
      </c>
    </row>
    <row r="2215" spans="1:8" x14ac:dyDescent="0.25">
      <c r="A2215">
        <v>2</v>
      </c>
      <c r="B2215" t="s">
        <v>638</v>
      </c>
      <c r="D2215">
        <v>3</v>
      </c>
      <c r="E2215" t="str">
        <f>CONCATENATE(RAWC8[[#This Row],[Table Letter]],RAWC8[[#This Row],[Table '#]])</f>
        <v>JL2</v>
      </c>
      <c r="F2215" t="str">
        <f>IF(ISEVEN(ROW(RAWC8[[#This Row],[Barcodes]])),C2215,"")</f>
        <v/>
      </c>
      <c r="G2215" t="str">
        <f t="shared" si="34"/>
        <v/>
      </c>
      <c r="H2215" t="str">
        <f>LEFT(RAWC8[[#This Row],[Maternal Pheno Tag]],7)</f>
        <v/>
      </c>
    </row>
    <row r="2216" spans="1:8" x14ac:dyDescent="0.25">
      <c r="A2216">
        <v>2</v>
      </c>
      <c r="B2216" t="s">
        <v>638</v>
      </c>
      <c r="D2216">
        <v>4</v>
      </c>
      <c r="E2216" t="str">
        <f>CONCATENATE(RAWC8[[#This Row],[Table Letter]],RAWC8[[#This Row],[Table '#]])</f>
        <v>JL2</v>
      </c>
      <c r="F2216">
        <f>IF(ISEVEN(ROW(RAWC8[[#This Row],[Barcodes]])),C2216,"")</f>
        <v>0</v>
      </c>
      <c r="G2216">
        <f t="shared" si="34"/>
        <v>0</v>
      </c>
      <c r="H2216" t="str">
        <f>LEFT(RAWC8[[#This Row],[Maternal Pheno Tag]],7)</f>
        <v>0</v>
      </c>
    </row>
    <row r="2217" spans="1:8" x14ac:dyDescent="0.25">
      <c r="A2217">
        <v>2</v>
      </c>
      <c r="B2217" t="s">
        <v>638</v>
      </c>
      <c r="D2217">
        <v>4</v>
      </c>
      <c r="E2217" t="str">
        <f>CONCATENATE(RAWC8[[#This Row],[Table Letter]],RAWC8[[#This Row],[Table '#]])</f>
        <v>JL2</v>
      </c>
      <c r="F2217" t="str">
        <f>IF(ISEVEN(ROW(RAWC8[[#This Row],[Barcodes]])),C2217,"")</f>
        <v/>
      </c>
      <c r="G2217" t="str">
        <f t="shared" si="34"/>
        <v/>
      </c>
      <c r="H2217" t="str">
        <f>LEFT(RAWC8[[#This Row],[Maternal Pheno Tag]],7)</f>
        <v/>
      </c>
    </row>
    <row r="2218" spans="1:8" x14ac:dyDescent="0.25">
      <c r="A2218">
        <v>2</v>
      </c>
      <c r="B2218" t="s">
        <v>638</v>
      </c>
      <c r="D2218">
        <v>5</v>
      </c>
      <c r="E2218" t="str">
        <f>CONCATENATE(RAWC8[[#This Row],[Table Letter]],RAWC8[[#This Row],[Table '#]])</f>
        <v>JL2</v>
      </c>
      <c r="F2218">
        <f>IF(ISEVEN(ROW(RAWC8[[#This Row],[Barcodes]])),C2218,"")</f>
        <v>0</v>
      </c>
      <c r="G2218">
        <f t="shared" si="34"/>
        <v>0</v>
      </c>
      <c r="H2218" t="str">
        <f>LEFT(RAWC8[[#This Row],[Maternal Pheno Tag]],7)</f>
        <v>0</v>
      </c>
    </row>
    <row r="2219" spans="1:8" x14ac:dyDescent="0.25">
      <c r="A2219">
        <v>2</v>
      </c>
      <c r="B2219" t="s">
        <v>638</v>
      </c>
      <c r="D2219">
        <v>5</v>
      </c>
      <c r="E2219" t="str">
        <f>CONCATENATE(RAWC8[[#This Row],[Table Letter]],RAWC8[[#This Row],[Table '#]])</f>
        <v>JL2</v>
      </c>
      <c r="F2219" t="str">
        <f>IF(ISEVEN(ROW(RAWC8[[#This Row],[Barcodes]])),C2219,"")</f>
        <v/>
      </c>
      <c r="G2219" t="str">
        <f t="shared" si="34"/>
        <v/>
      </c>
      <c r="H2219" t="str">
        <f>LEFT(RAWC8[[#This Row],[Maternal Pheno Tag]],7)</f>
        <v/>
      </c>
    </row>
    <row r="2220" spans="1:8" x14ac:dyDescent="0.25">
      <c r="A2220">
        <v>2</v>
      </c>
      <c r="B2220" t="s">
        <v>638</v>
      </c>
      <c r="D2220">
        <v>6</v>
      </c>
      <c r="E2220" t="str">
        <f>CONCATENATE(RAWC8[[#This Row],[Table Letter]],RAWC8[[#This Row],[Table '#]])</f>
        <v>JL2</v>
      </c>
      <c r="F2220">
        <f>IF(ISEVEN(ROW(RAWC8[[#This Row],[Barcodes]])),C2220,"")</f>
        <v>0</v>
      </c>
      <c r="G2220">
        <f t="shared" si="34"/>
        <v>0</v>
      </c>
      <c r="H2220" t="str">
        <f>LEFT(RAWC8[[#This Row],[Maternal Pheno Tag]],7)</f>
        <v>0</v>
      </c>
    </row>
    <row r="2221" spans="1:8" x14ac:dyDescent="0.25">
      <c r="A2221">
        <v>2</v>
      </c>
      <c r="B2221" t="s">
        <v>638</v>
      </c>
      <c r="D2221">
        <v>6</v>
      </c>
      <c r="E2221" t="str">
        <f>CONCATENATE(RAWC8[[#This Row],[Table Letter]],RAWC8[[#This Row],[Table '#]])</f>
        <v>JL2</v>
      </c>
      <c r="F2221" t="str">
        <f>IF(ISEVEN(ROW(RAWC8[[#This Row],[Barcodes]])),C2221,"")</f>
        <v/>
      </c>
      <c r="G2221" t="str">
        <f t="shared" si="34"/>
        <v/>
      </c>
      <c r="H2221" t="str">
        <f>LEFT(RAWC8[[#This Row],[Maternal Pheno Tag]],7)</f>
        <v/>
      </c>
    </row>
    <row r="2222" spans="1:8" x14ac:dyDescent="0.25">
      <c r="A2222">
        <v>2</v>
      </c>
      <c r="B2222" t="s">
        <v>638</v>
      </c>
      <c r="D2222">
        <v>7</v>
      </c>
      <c r="E2222" t="str">
        <f>CONCATENATE(RAWC8[[#This Row],[Table Letter]],RAWC8[[#This Row],[Table '#]])</f>
        <v>JL2</v>
      </c>
      <c r="F2222">
        <f>IF(ISEVEN(ROW(RAWC8[[#This Row],[Barcodes]])),C2222,"")</f>
        <v>0</v>
      </c>
      <c r="G2222">
        <f t="shared" si="34"/>
        <v>0</v>
      </c>
      <c r="H2222" t="str">
        <f>LEFT(RAWC8[[#This Row],[Maternal Pheno Tag]],7)</f>
        <v>0</v>
      </c>
    </row>
    <row r="2223" spans="1:8" x14ac:dyDescent="0.25">
      <c r="A2223">
        <v>2</v>
      </c>
      <c r="B2223" t="s">
        <v>638</v>
      </c>
      <c r="D2223">
        <v>7</v>
      </c>
      <c r="E2223" t="str">
        <f>CONCATENATE(RAWC8[[#This Row],[Table Letter]],RAWC8[[#This Row],[Table '#]])</f>
        <v>JL2</v>
      </c>
      <c r="F2223" t="str">
        <f>IF(ISEVEN(ROW(RAWC8[[#This Row],[Barcodes]])),C2223,"")</f>
        <v/>
      </c>
      <c r="G2223" t="str">
        <f t="shared" si="34"/>
        <v/>
      </c>
      <c r="H2223" t="str">
        <f>LEFT(RAWC8[[#This Row],[Maternal Pheno Tag]],7)</f>
        <v/>
      </c>
    </row>
    <row r="2224" spans="1:8" x14ac:dyDescent="0.25">
      <c r="A2224">
        <v>2</v>
      </c>
      <c r="B2224" t="s">
        <v>638</v>
      </c>
      <c r="D2224">
        <v>8</v>
      </c>
      <c r="E2224" t="str">
        <f>CONCATENATE(RAWC8[[#This Row],[Table Letter]],RAWC8[[#This Row],[Table '#]])</f>
        <v>JL2</v>
      </c>
      <c r="F2224">
        <f>IF(ISEVEN(ROW(RAWC8[[#This Row],[Barcodes]])),C2224,"")</f>
        <v>0</v>
      </c>
      <c r="G2224">
        <f t="shared" si="34"/>
        <v>0</v>
      </c>
      <c r="H2224" t="str">
        <f>LEFT(RAWC8[[#This Row],[Maternal Pheno Tag]],7)</f>
        <v>0</v>
      </c>
    </row>
    <row r="2225" spans="1:8" x14ac:dyDescent="0.25">
      <c r="A2225">
        <v>2</v>
      </c>
      <c r="B2225" t="s">
        <v>638</v>
      </c>
      <c r="D2225">
        <v>8</v>
      </c>
      <c r="E2225" t="str">
        <f>CONCATENATE(RAWC8[[#This Row],[Table Letter]],RAWC8[[#This Row],[Table '#]])</f>
        <v>JL2</v>
      </c>
      <c r="F2225" t="str">
        <f>IF(ISEVEN(ROW(RAWC8[[#This Row],[Barcodes]])),C2225,"")</f>
        <v/>
      </c>
      <c r="G2225" t="str">
        <f t="shared" si="34"/>
        <v/>
      </c>
      <c r="H2225" t="str">
        <f>LEFT(RAWC8[[#This Row],[Maternal Pheno Tag]],7)</f>
        <v/>
      </c>
    </row>
    <row r="2226" spans="1:8" x14ac:dyDescent="0.25">
      <c r="A2226">
        <v>2</v>
      </c>
      <c r="B2226" t="s">
        <v>638</v>
      </c>
      <c r="D2226">
        <v>9</v>
      </c>
      <c r="E2226" t="str">
        <f>CONCATENATE(RAWC8[[#This Row],[Table Letter]],RAWC8[[#This Row],[Table '#]])</f>
        <v>JL2</v>
      </c>
      <c r="F2226">
        <f>IF(ISEVEN(ROW(RAWC8[[#This Row],[Barcodes]])),C2226,"")</f>
        <v>0</v>
      </c>
      <c r="G2226">
        <f t="shared" si="34"/>
        <v>0</v>
      </c>
      <c r="H2226" t="str">
        <f>LEFT(RAWC8[[#This Row],[Maternal Pheno Tag]],7)</f>
        <v>0</v>
      </c>
    </row>
    <row r="2227" spans="1:8" x14ac:dyDescent="0.25">
      <c r="A2227">
        <v>2</v>
      </c>
      <c r="B2227" t="s">
        <v>638</v>
      </c>
      <c r="D2227">
        <v>9</v>
      </c>
      <c r="E2227" t="str">
        <f>CONCATENATE(RAWC8[[#This Row],[Table Letter]],RAWC8[[#This Row],[Table '#]])</f>
        <v>JL2</v>
      </c>
      <c r="F2227" t="str">
        <f>IF(ISEVEN(ROW(RAWC8[[#This Row],[Barcodes]])),C2227,"")</f>
        <v/>
      </c>
      <c r="G2227" t="str">
        <f t="shared" si="34"/>
        <v/>
      </c>
      <c r="H2227" t="str">
        <f>LEFT(RAWC8[[#This Row],[Maternal Pheno Tag]],7)</f>
        <v/>
      </c>
    </row>
    <row r="2228" spans="1:8" x14ac:dyDescent="0.25">
      <c r="A2228">
        <v>2</v>
      </c>
      <c r="B2228" t="s">
        <v>638</v>
      </c>
      <c r="D2228">
        <v>10</v>
      </c>
      <c r="E2228" t="str">
        <f>CONCATENATE(RAWC8[[#This Row],[Table Letter]],RAWC8[[#This Row],[Table '#]])</f>
        <v>JL2</v>
      </c>
      <c r="F2228">
        <f>IF(ISEVEN(ROW(RAWC8[[#This Row],[Barcodes]])),C2228,"")</f>
        <v>0</v>
      </c>
      <c r="G2228">
        <f t="shared" si="34"/>
        <v>0</v>
      </c>
      <c r="H2228" t="str">
        <f>LEFT(RAWC8[[#This Row],[Maternal Pheno Tag]],7)</f>
        <v>0</v>
      </c>
    </row>
    <row r="2229" spans="1:8" x14ac:dyDescent="0.25">
      <c r="A2229">
        <v>2</v>
      </c>
      <c r="B2229" t="s">
        <v>638</v>
      </c>
      <c r="D2229">
        <v>10</v>
      </c>
      <c r="E2229" t="str">
        <f>CONCATENATE(RAWC8[[#This Row],[Table Letter]],RAWC8[[#This Row],[Table '#]])</f>
        <v>JL2</v>
      </c>
      <c r="F2229" t="str">
        <f>IF(ISEVEN(ROW(RAWC8[[#This Row],[Barcodes]])),C2229,"")</f>
        <v/>
      </c>
      <c r="G2229" t="str">
        <f t="shared" si="34"/>
        <v/>
      </c>
      <c r="H2229" t="str">
        <f>LEFT(RAWC8[[#This Row],[Maternal Pheno Tag]],7)</f>
        <v/>
      </c>
    </row>
    <row r="2230" spans="1:8" x14ac:dyDescent="0.25">
      <c r="A2230">
        <v>2</v>
      </c>
      <c r="B2230" t="s">
        <v>638</v>
      </c>
      <c r="D2230">
        <v>11</v>
      </c>
      <c r="E2230" t="str">
        <f>CONCATENATE(RAWC8[[#This Row],[Table Letter]],RAWC8[[#This Row],[Table '#]])</f>
        <v>JL2</v>
      </c>
      <c r="F2230">
        <f>IF(ISEVEN(ROW(RAWC8[[#This Row],[Barcodes]])),C2230,"")</f>
        <v>0</v>
      </c>
      <c r="G2230">
        <f t="shared" si="34"/>
        <v>0</v>
      </c>
      <c r="H2230" t="str">
        <f>LEFT(RAWC8[[#This Row],[Maternal Pheno Tag]],7)</f>
        <v>0</v>
      </c>
    </row>
    <row r="2231" spans="1:8" x14ac:dyDescent="0.25">
      <c r="A2231">
        <v>2</v>
      </c>
      <c r="B2231" t="s">
        <v>638</v>
      </c>
      <c r="D2231">
        <v>11</v>
      </c>
      <c r="E2231" t="str">
        <f>CONCATENATE(RAWC8[[#This Row],[Table Letter]],RAWC8[[#This Row],[Table '#]])</f>
        <v>JL2</v>
      </c>
      <c r="F2231" t="str">
        <f>IF(ISEVEN(ROW(RAWC8[[#This Row],[Barcodes]])),C2231,"")</f>
        <v/>
      </c>
      <c r="G2231" t="str">
        <f t="shared" si="34"/>
        <v/>
      </c>
      <c r="H2231" t="str">
        <f>LEFT(RAWC8[[#This Row],[Maternal Pheno Tag]],7)</f>
        <v/>
      </c>
    </row>
    <row r="2232" spans="1:8" x14ac:dyDescent="0.25">
      <c r="A2232">
        <v>2</v>
      </c>
      <c r="B2232" t="s">
        <v>638</v>
      </c>
      <c r="D2232">
        <v>12</v>
      </c>
      <c r="E2232" t="str">
        <f>CONCATENATE(RAWC8[[#This Row],[Table Letter]],RAWC8[[#This Row],[Table '#]])</f>
        <v>JL2</v>
      </c>
      <c r="F2232">
        <f>IF(ISEVEN(ROW(RAWC8[[#This Row],[Barcodes]])),C2232,"")</f>
        <v>0</v>
      </c>
      <c r="G2232">
        <f t="shared" si="34"/>
        <v>0</v>
      </c>
      <c r="H2232" t="str">
        <f>LEFT(RAWC8[[#This Row],[Maternal Pheno Tag]],7)</f>
        <v>0</v>
      </c>
    </row>
    <row r="2233" spans="1:8" x14ac:dyDescent="0.25">
      <c r="A2233">
        <v>2</v>
      </c>
      <c r="B2233" t="s">
        <v>638</v>
      </c>
      <c r="D2233">
        <v>12</v>
      </c>
      <c r="E2233" t="str">
        <f>CONCATENATE(RAWC8[[#This Row],[Table Letter]],RAWC8[[#This Row],[Table '#]])</f>
        <v>JL2</v>
      </c>
      <c r="F2233" t="str">
        <f>IF(ISEVEN(ROW(RAWC8[[#This Row],[Barcodes]])),C2233,"")</f>
        <v/>
      </c>
      <c r="G2233" t="str">
        <f t="shared" si="34"/>
        <v/>
      </c>
      <c r="H2233" t="str">
        <f>LEFT(RAWC8[[#This Row],[Maternal Pheno Tag]],7)</f>
        <v/>
      </c>
    </row>
    <row r="2234" spans="1:8" x14ac:dyDescent="0.25">
      <c r="A2234">
        <v>2</v>
      </c>
      <c r="B2234" t="s">
        <v>638</v>
      </c>
      <c r="D2234">
        <v>13</v>
      </c>
      <c r="E2234" t="str">
        <f>CONCATENATE(RAWC8[[#This Row],[Table Letter]],RAWC8[[#This Row],[Table '#]])</f>
        <v>JL2</v>
      </c>
      <c r="F2234">
        <f>IF(ISEVEN(ROW(RAWC8[[#This Row],[Barcodes]])),C2234,"")</f>
        <v>0</v>
      </c>
      <c r="G2234">
        <f t="shared" si="34"/>
        <v>0</v>
      </c>
      <c r="H2234" t="str">
        <f>LEFT(RAWC8[[#This Row],[Maternal Pheno Tag]],7)</f>
        <v>0</v>
      </c>
    </row>
    <row r="2235" spans="1:8" x14ac:dyDescent="0.25">
      <c r="A2235">
        <v>2</v>
      </c>
      <c r="B2235" t="s">
        <v>638</v>
      </c>
      <c r="D2235">
        <v>13</v>
      </c>
      <c r="E2235" t="str">
        <f>CONCATENATE(RAWC8[[#This Row],[Table Letter]],RAWC8[[#This Row],[Table '#]])</f>
        <v>JL2</v>
      </c>
      <c r="F2235" t="str">
        <f>IF(ISEVEN(ROW(RAWC8[[#This Row],[Barcodes]])),C2235,"")</f>
        <v/>
      </c>
      <c r="G2235" t="str">
        <f t="shared" si="34"/>
        <v/>
      </c>
      <c r="H2235" t="str">
        <f>LEFT(RAWC8[[#This Row],[Maternal Pheno Tag]],7)</f>
        <v/>
      </c>
    </row>
    <row r="2236" spans="1:8" x14ac:dyDescent="0.25">
      <c r="A2236">
        <v>2</v>
      </c>
      <c r="B2236" t="s">
        <v>638</v>
      </c>
      <c r="D2236">
        <v>14</v>
      </c>
      <c r="E2236" t="str">
        <f>CONCATENATE(RAWC8[[#This Row],[Table Letter]],RAWC8[[#This Row],[Table '#]])</f>
        <v>JL2</v>
      </c>
      <c r="F2236">
        <f>IF(ISEVEN(ROW(RAWC8[[#This Row],[Barcodes]])),C2236,"")</f>
        <v>0</v>
      </c>
      <c r="G2236">
        <f t="shared" si="34"/>
        <v>0</v>
      </c>
      <c r="H2236" t="str">
        <f>LEFT(RAWC8[[#This Row],[Maternal Pheno Tag]],7)</f>
        <v>0</v>
      </c>
    </row>
    <row r="2237" spans="1:8" x14ac:dyDescent="0.25">
      <c r="A2237">
        <v>2</v>
      </c>
      <c r="B2237" t="s">
        <v>638</v>
      </c>
      <c r="D2237">
        <v>14</v>
      </c>
      <c r="E2237" t="str">
        <f>CONCATENATE(RAWC8[[#This Row],[Table Letter]],RAWC8[[#This Row],[Table '#]])</f>
        <v>JL2</v>
      </c>
      <c r="F2237" t="str">
        <f>IF(ISEVEN(ROW(RAWC8[[#This Row],[Barcodes]])),C2237,"")</f>
        <v/>
      </c>
      <c r="G2237" t="str">
        <f t="shared" si="34"/>
        <v/>
      </c>
      <c r="H2237" t="str">
        <f>LEFT(RAWC8[[#This Row],[Maternal Pheno Tag]],7)</f>
        <v/>
      </c>
    </row>
    <row r="2238" spans="1:8" x14ac:dyDescent="0.25">
      <c r="A2238">
        <v>2</v>
      </c>
      <c r="B2238" t="s">
        <v>638</v>
      </c>
      <c r="D2238">
        <v>15</v>
      </c>
      <c r="E2238" t="str">
        <f>CONCATENATE(RAWC8[[#This Row],[Table Letter]],RAWC8[[#This Row],[Table '#]])</f>
        <v>JL2</v>
      </c>
      <c r="F2238">
        <f>IF(ISEVEN(ROW(RAWC8[[#This Row],[Barcodes]])),C2238,"")</f>
        <v>0</v>
      </c>
      <c r="G2238">
        <f t="shared" si="34"/>
        <v>0</v>
      </c>
      <c r="H2238" t="str">
        <f>LEFT(RAWC8[[#This Row],[Maternal Pheno Tag]],7)</f>
        <v>0</v>
      </c>
    </row>
    <row r="2239" spans="1:8" x14ac:dyDescent="0.25">
      <c r="A2239">
        <v>2</v>
      </c>
      <c r="B2239" t="s">
        <v>638</v>
      </c>
      <c r="D2239">
        <v>15</v>
      </c>
      <c r="E2239" t="str">
        <f>CONCATENATE(RAWC8[[#This Row],[Table Letter]],RAWC8[[#This Row],[Table '#]])</f>
        <v>JL2</v>
      </c>
      <c r="F2239" t="str">
        <f>IF(ISEVEN(ROW(RAWC8[[#This Row],[Barcodes]])),C2239,"")</f>
        <v/>
      </c>
      <c r="G2239" t="str">
        <f t="shared" si="34"/>
        <v/>
      </c>
      <c r="H2239" t="str">
        <f>LEFT(RAWC8[[#This Row],[Maternal Pheno Tag]],7)</f>
        <v/>
      </c>
    </row>
    <row r="2240" spans="1:8" x14ac:dyDescent="0.25">
      <c r="A2240">
        <v>2</v>
      </c>
      <c r="B2240" t="s">
        <v>638</v>
      </c>
      <c r="D2240">
        <v>16</v>
      </c>
      <c r="E2240" t="str">
        <f>CONCATENATE(RAWC8[[#This Row],[Table Letter]],RAWC8[[#This Row],[Table '#]])</f>
        <v>JL2</v>
      </c>
      <c r="F2240">
        <f>IF(ISEVEN(ROW(RAWC8[[#This Row],[Barcodes]])),C2240,"")</f>
        <v>0</v>
      </c>
      <c r="G2240">
        <f t="shared" si="34"/>
        <v>0</v>
      </c>
      <c r="H2240" t="str">
        <f>LEFT(RAWC8[[#This Row],[Maternal Pheno Tag]],7)</f>
        <v>0</v>
      </c>
    </row>
    <row r="2241" spans="1:8" x14ac:dyDescent="0.25">
      <c r="A2241">
        <v>2</v>
      </c>
      <c r="B2241" t="s">
        <v>638</v>
      </c>
      <c r="D2241">
        <v>16</v>
      </c>
      <c r="E2241" t="str">
        <f>CONCATENATE(RAWC8[[#This Row],[Table Letter]],RAWC8[[#This Row],[Table '#]])</f>
        <v>JL2</v>
      </c>
      <c r="F2241" t="str">
        <f>IF(ISEVEN(ROW(RAWC8[[#This Row],[Barcodes]])),C2241,"")</f>
        <v/>
      </c>
      <c r="G2241" t="str">
        <f t="shared" si="34"/>
        <v/>
      </c>
      <c r="H2241" t="str">
        <f>LEFT(RAWC8[[#This Row],[Maternal Pheno Tag]],7)</f>
        <v/>
      </c>
    </row>
    <row r="2242" spans="1:8" x14ac:dyDescent="0.25">
      <c r="A2242">
        <v>2</v>
      </c>
      <c r="B2242" t="s">
        <v>638</v>
      </c>
      <c r="D2242">
        <v>17</v>
      </c>
      <c r="E2242" t="str">
        <f>CONCATENATE(RAWC8[[#This Row],[Table Letter]],RAWC8[[#This Row],[Table '#]])</f>
        <v>JL2</v>
      </c>
      <c r="F2242">
        <f>IF(ISEVEN(ROW(RAWC8[[#This Row],[Barcodes]])),C2242,"")</f>
        <v>0</v>
      </c>
      <c r="G2242">
        <f t="shared" ref="G2242:G2305" si="35">IF(ISODD(ROW(C2243)),C2243,"")</f>
        <v>0</v>
      </c>
      <c r="H2242" t="str">
        <f>LEFT(RAWC8[[#This Row],[Maternal Pheno Tag]],7)</f>
        <v>0</v>
      </c>
    </row>
    <row r="2243" spans="1:8" x14ac:dyDescent="0.25">
      <c r="A2243">
        <v>2</v>
      </c>
      <c r="B2243" t="s">
        <v>638</v>
      </c>
      <c r="D2243">
        <v>17</v>
      </c>
      <c r="E2243" t="str">
        <f>CONCATENATE(RAWC8[[#This Row],[Table Letter]],RAWC8[[#This Row],[Table '#]])</f>
        <v>JL2</v>
      </c>
      <c r="F2243" t="str">
        <f>IF(ISEVEN(ROW(RAWC8[[#This Row],[Barcodes]])),C2243,"")</f>
        <v/>
      </c>
      <c r="G2243" t="str">
        <f t="shared" si="35"/>
        <v/>
      </c>
      <c r="H2243" t="str">
        <f>LEFT(RAWC8[[#This Row],[Maternal Pheno Tag]],7)</f>
        <v/>
      </c>
    </row>
    <row r="2244" spans="1:8" x14ac:dyDescent="0.25">
      <c r="A2244">
        <v>2</v>
      </c>
      <c r="B2244" t="s">
        <v>638</v>
      </c>
      <c r="D2244">
        <v>18</v>
      </c>
      <c r="E2244" t="str">
        <f>CONCATENATE(RAWC8[[#This Row],[Table Letter]],RAWC8[[#This Row],[Table '#]])</f>
        <v>JL2</v>
      </c>
      <c r="F2244">
        <f>IF(ISEVEN(ROW(RAWC8[[#This Row],[Barcodes]])),C2244,"")</f>
        <v>0</v>
      </c>
      <c r="G2244">
        <f t="shared" si="35"/>
        <v>0</v>
      </c>
      <c r="H2244" t="str">
        <f>LEFT(RAWC8[[#This Row],[Maternal Pheno Tag]],7)</f>
        <v>0</v>
      </c>
    </row>
    <row r="2245" spans="1:8" x14ac:dyDescent="0.25">
      <c r="A2245">
        <v>2</v>
      </c>
      <c r="B2245" t="s">
        <v>638</v>
      </c>
      <c r="D2245">
        <v>18</v>
      </c>
      <c r="E2245" t="str">
        <f>CONCATENATE(RAWC8[[#This Row],[Table Letter]],RAWC8[[#This Row],[Table '#]])</f>
        <v>JL2</v>
      </c>
      <c r="F2245" t="str">
        <f>IF(ISEVEN(ROW(RAWC8[[#This Row],[Barcodes]])),C2245,"")</f>
        <v/>
      </c>
      <c r="G2245" t="str">
        <f t="shared" si="35"/>
        <v/>
      </c>
      <c r="H2245" t="str">
        <f>LEFT(RAWC8[[#This Row],[Maternal Pheno Tag]],7)</f>
        <v/>
      </c>
    </row>
    <row r="2246" spans="1:8" x14ac:dyDescent="0.25">
      <c r="A2246">
        <v>2</v>
      </c>
      <c r="B2246" t="s">
        <v>638</v>
      </c>
      <c r="D2246">
        <v>19</v>
      </c>
      <c r="E2246" t="str">
        <f>CONCATENATE(RAWC8[[#This Row],[Table Letter]],RAWC8[[#This Row],[Table '#]])</f>
        <v>JL2</v>
      </c>
      <c r="F2246">
        <f>IF(ISEVEN(ROW(RAWC8[[#This Row],[Barcodes]])),C2246,"")</f>
        <v>0</v>
      </c>
      <c r="G2246">
        <f t="shared" si="35"/>
        <v>0</v>
      </c>
      <c r="H2246" t="str">
        <f>LEFT(RAWC8[[#This Row],[Maternal Pheno Tag]],7)</f>
        <v>0</v>
      </c>
    </row>
    <row r="2247" spans="1:8" x14ac:dyDescent="0.25">
      <c r="A2247">
        <v>2</v>
      </c>
      <c r="B2247" t="s">
        <v>638</v>
      </c>
      <c r="D2247">
        <v>19</v>
      </c>
      <c r="E2247" t="str">
        <f>CONCATENATE(RAWC8[[#This Row],[Table Letter]],RAWC8[[#This Row],[Table '#]])</f>
        <v>JL2</v>
      </c>
      <c r="F2247" t="str">
        <f>IF(ISEVEN(ROW(RAWC8[[#This Row],[Barcodes]])),C2247,"")</f>
        <v/>
      </c>
      <c r="G2247" t="str">
        <f t="shared" si="35"/>
        <v/>
      </c>
      <c r="H2247" t="str">
        <f>LEFT(RAWC8[[#This Row],[Maternal Pheno Tag]],7)</f>
        <v/>
      </c>
    </row>
    <row r="2248" spans="1:8" x14ac:dyDescent="0.25">
      <c r="A2248">
        <v>2</v>
      </c>
      <c r="B2248" t="s">
        <v>638</v>
      </c>
      <c r="D2248">
        <v>20</v>
      </c>
      <c r="E2248" t="str">
        <f>CONCATENATE(RAWC8[[#This Row],[Table Letter]],RAWC8[[#This Row],[Table '#]])</f>
        <v>JL2</v>
      </c>
      <c r="F2248">
        <f>IF(ISEVEN(ROW(RAWC8[[#This Row],[Barcodes]])),C2248,"")</f>
        <v>0</v>
      </c>
      <c r="G2248">
        <f t="shared" si="35"/>
        <v>0</v>
      </c>
      <c r="H2248" t="str">
        <f>LEFT(RAWC8[[#This Row],[Maternal Pheno Tag]],7)</f>
        <v>0</v>
      </c>
    </row>
    <row r="2249" spans="1:8" x14ac:dyDescent="0.25">
      <c r="A2249">
        <v>2</v>
      </c>
      <c r="B2249" t="s">
        <v>638</v>
      </c>
      <c r="D2249">
        <v>20</v>
      </c>
      <c r="E2249" t="str">
        <f>CONCATENATE(RAWC8[[#This Row],[Table Letter]],RAWC8[[#This Row],[Table '#]])</f>
        <v>JL2</v>
      </c>
      <c r="F2249" t="str">
        <f>IF(ISEVEN(ROW(RAWC8[[#This Row],[Barcodes]])),C2249,"")</f>
        <v/>
      </c>
      <c r="G2249" t="str">
        <f t="shared" si="35"/>
        <v/>
      </c>
      <c r="H2249" t="str">
        <f>LEFT(RAWC8[[#This Row],[Maternal Pheno Tag]],7)</f>
        <v/>
      </c>
    </row>
    <row r="2250" spans="1:8" x14ac:dyDescent="0.25">
      <c r="A2250">
        <v>2</v>
      </c>
      <c r="B2250" t="s">
        <v>638</v>
      </c>
      <c r="D2250">
        <v>21</v>
      </c>
      <c r="E2250" t="str">
        <f>CONCATENATE(RAWC8[[#This Row],[Table Letter]],RAWC8[[#This Row],[Table '#]])</f>
        <v>JL2</v>
      </c>
      <c r="F2250">
        <f>IF(ISEVEN(ROW(RAWC8[[#This Row],[Barcodes]])),C2250,"")</f>
        <v>0</v>
      </c>
      <c r="G2250">
        <f t="shared" si="35"/>
        <v>0</v>
      </c>
      <c r="H2250" t="str">
        <f>LEFT(RAWC8[[#This Row],[Maternal Pheno Tag]],7)</f>
        <v>0</v>
      </c>
    </row>
    <row r="2251" spans="1:8" x14ac:dyDescent="0.25">
      <c r="A2251">
        <v>2</v>
      </c>
      <c r="B2251" t="s">
        <v>638</v>
      </c>
      <c r="D2251">
        <v>21</v>
      </c>
      <c r="E2251" t="str">
        <f>CONCATENATE(RAWC8[[#This Row],[Table Letter]],RAWC8[[#This Row],[Table '#]])</f>
        <v>JL2</v>
      </c>
      <c r="F2251" t="str">
        <f>IF(ISEVEN(ROW(RAWC8[[#This Row],[Barcodes]])),C2251,"")</f>
        <v/>
      </c>
      <c r="G2251" t="str">
        <f t="shared" si="35"/>
        <v/>
      </c>
      <c r="H2251" t="str">
        <f>LEFT(RAWC8[[#This Row],[Maternal Pheno Tag]],7)</f>
        <v/>
      </c>
    </row>
    <row r="2252" spans="1:8" x14ac:dyDescent="0.25">
      <c r="A2252">
        <v>2</v>
      </c>
      <c r="B2252" t="s">
        <v>638</v>
      </c>
      <c r="D2252">
        <v>22</v>
      </c>
      <c r="E2252" t="str">
        <f>CONCATENATE(RAWC8[[#This Row],[Table Letter]],RAWC8[[#This Row],[Table '#]])</f>
        <v>JL2</v>
      </c>
      <c r="F2252">
        <f>IF(ISEVEN(ROW(RAWC8[[#This Row],[Barcodes]])),C2252,"")</f>
        <v>0</v>
      </c>
      <c r="G2252">
        <f t="shared" si="35"/>
        <v>0</v>
      </c>
      <c r="H2252" t="str">
        <f>LEFT(RAWC8[[#This Row],[Maternal Pheno Tag]],7)</f>
        <v>0</v>
      </c>
    </row>
    <row r="2253" spans="1:8" x14ac:dyDescent="0.25">
      <c r="A2253">
        <v>2</v>
      </c>
      <c r="B2253" t="s">
        <v>638</v>
      </c>
      <c r="D2253">
        <v>22</v>
      </c>
      <c r="E2253" t="str">
        <f>CONCATENATE(RAWC8[[#This Row],[Table Letter]],RAWC8[[#This Row],[Table '#]])</f>
        <v>JL2</v>
      </c>
      <c r="F2253" t="str">
        <f>IF(ISEVEN(ROW(RAWC8[[#This Row],[Barcodes]])),C2253,"")</f>
        <v/>
      </c>
      <c r="G2253" t="str">
        <f t="shared" si="35"/>
        <v/>
      </c>
      <c r="H2253" t="str">
        <f>LEFT(RAWC8[[#This Row],[Maternal Pheno Tag]],7)</f>
        <v/>
      </c>
    </row>
    <row r="2254" spans="1:8" x14ac:dyDescent="0.25">
      <c r="A2254">
        <v>2</v>
      </c>
      <c r="B2254" t="s">
        <v>638</v>
      </c>
      <c r="D2254">
        <v>23</v>
      </c>
      <c r="E2254" t="str">
        <f>CONCATENATE(RAWC8[[#This Row],[Table Letter]],RAWC8[[#This Row],[Table '#]])</f>
        <v>JL2</v>
      </c>
      <c r="F2254">
        <f>IF(ISEVEN(ROW(RAWC8[[#This Row],[Barcodes]])),C2254,"")</f>
        <v>0</v>
      </c>
      <c r="G2254">
        <f t="shared" si="35"/>
        <v>0</v>
      </c>
      <c r="H2254" t="str">
        <f>LEFT(RAWC8[[#This Row],[Maternal Pheno Tag]],7)</f>
        <v>0</v>
      </c>
    </row>
    <row r="2255" spans="1:8" x14ac:dyDescent="0.25">
      <c r="A2255">
        <v>2</v>
      </c>
      <c r="B2255" t="s">
        <v>638</v>
      </c>
      <c r="D2255">
        <v>23</v>
      </c>
      <c r="E2255" t="str">
        <f>CONCATENATE(RAWC8[[#This Row],[Table Letter]],RAWC8[[#This Row],[Table '#]])</f>
        <v>JL2</v>
      </c>
      <c r="F2255" t="str">
        <f>IF(ISEVEN(ROW(RAWC8[[#This Row],[Barcodes]])),C2255,"")</f>
        <v/>
      </c>
      <c r="G2255" t="str">
        <f t="shared" si="35"/>
        <v/>
      </c>
      <c r="H2255" t="str">
        <f>LEFT(RAWC8[[#This Row],[Maternal Pheno Tag]],7)</f>
        <v/>
      </c>
    </row>
    <row r="2256" spans="1:8" x14ac:dyDescent="0.25">
      <c r="A2256">
        <v>2</v>
      </c>
      <c r="B2256" t="s">
        <v>638</v>
      </c>
      <c r="D2256">
        <v>24</v>
      </c>
      <c r="E2256" t="str">
        <f>CONCATENATE(RAWC8[[#This Row],[Table Letter]],RAWC8[[#This Row],[Table '#]])</f>
        <v>JL2</v>
      </c>
      <c r="F2256">
        <f>IF(ISEVEN(ROW(RAWC8[[#This Row],[Barcodes]])),C2256,"")</f>
        <v>0</v>
      </c>
      <c r="G2256">
        <f t="shared" si="35"/>
        <v>0</v>
      </c>
      <c r="H2256" t="str">
        <f>LEFT(RAWC8[[#This Row],[Maternal Pheno Tag]],7)</f>
        <v>0</v>
      </c>
    </row>
    <row r="2257" spans="1:8" x14ac:dyDescent="0.25">
      <c r="A2257">
        <v>2</v>
      </c>
      <c r="B2257" t="s">
        <v>638</v>
      </c>
      <c r="D2257">
        <v>24</v>
      </c>
      <c r="E2257" t="str">
        <f>CONCATENATE(RAWC8[[#This Row],[Table Letter]],RAWC8[[#This Row],[Table '#]])</f>
        <v>JL2</v>
      </c>
      <c r="F2257" t="str">
        <f>IF(ISEVEN(ROW(RAWC8[[#This Row],[Barcodes]])),C2257,"")</f>
        <v/>
      </c>
      <c r="G2257" t="str">
        <f t="shared" si="35"/>
        <v/>
      </c>
      <c r="H2257" t="str">
        <f>LEFT(RAWC8[[#This Row],[Maternal Pheno Tag]],7)</f>
        <v/>
      </c>
    </row>
    <row r="2258" spans="1:8" x14ac:dyDescent="0.25">
      <c r="A2258">
        <v>3</v>
      </c>
      <c r="B2258" t="s">
        <v>638</v>
      </c>
      <c r="D2258">
        <v>1</v>
      </c>
      <c r="E2258" t="str">
        <f>CONCATENATE(RAWC8[[#This Row],[Table Letter]],RAWC8[[#This Row],[Table '#]])</f>
        <v>JL3</v>
      </c>
      <c r="F2258">
        <f>IF(ISEVEN(ROW(RAWC8[[#This Row],[Barcodes]])),C2258,"")</f>
        <v>0</v>
      </c>
      <c r="G2258">
        <f t="shared" si="35"/>
        <v>0</v>
      </c>
      <c r="H2258" t="str">
        <f>LEFT(RAWC8[[#This Row],[Maternal Pheno Tag]],7)</f>
        <v>0</v>
      </c>
    </row>
    <row r="2259" spans="1:8" x14ac:dyDescent="0.25">
      <c r="A2259">
        <v>3</v>
      </c>
      <c r="B2259" t="s">
        <v>638</v>
      </c>
      <c r="D2259">
        <v>1</v>
      </c>
      <c r="E2259" t="str">
        <f>CONCATENATE(RAWC8[[#This Row],[Table Letter]],RAWC8[[#This Row],[Table '#]])</f>
        <v>JL3</v>
      </c>
      <c r="F2259" t="str">
        <f>IF(ISEVEN(ROW(RAWC8[[#This Row],[Barcodes]])),C2259,"")</f>
        <v/>
      </c>
      <c r="G2259" t="str">
        <f t="shared" si="35"/>
        <v/>
      </c>
      <c r="H2259" t="str">
        <f>LEFT(RAWC8[[#This Row],[Maternal Pheno Tag]],7)</f>
        <v/>
      </c>
    </row>
    <row r="2260" spans="1:8" x14ac:dyDescent="0.25">
      <c r="A2260">
        <v>3</v>
      </c>
      <c r="B2260" t="s">
        <v>638</v>
      </c>
      <c r="D2260">
        <v>2</v>
      </c>
      <c r="E2260" t="str">
        <f>CONCATENATE(RAWC8[[#This Row],[Table Letter]],RAWC8[[#This Row],[Table '#]])</f>
        <v>JL3</v>
      </c>
      <c r="F2260">
        <f>IF(ISEVEN(ROW(RAWC8[[#This Row],[Barcodes]])),C2260,"")</f>
        <v>0</v>
      </c>
      <c r="G2260">
        <f t="shared" si="35"/>
        <v>0</v>
      </c>
      <c r="H2260" t="str">
        <f>LEFT(RAWC8[[#This Row],[Maternal Pheno Tag]],7)</f>
        <v>0</v>
      </c>
    </row>
    <row r="2261" spans="1:8" x14ac:dyDescent="0.25">
      <c r="A2261">
        <v>3</v>
      </c>
      <c r="B2261" t="s">
        <v>638</v>
      </c>
      <c r="D2261">
        <v>2</v>
      </c>
      <c r="E2261" t="str">
        <f>CONCATENATE(RAWC8[[#This Row],[Table Letter]],RAWC8[[#This Row],[Table '#]])</f>
        <v>JL3</v>
      </c>
      <c r="F2261" t="str">
        <f>IF(ISEVEN(ROW(RAWC8[[#This Row],[Barcodes]])),C2261,"")</f>
        <v/>
      </c>
      <c r="G2261" t="str">
        <f t="shared" si="35"/>
        <v/>
      </c>
      <c r="H2261" t="str">
        <f>LEFT(RAWC8[[#This Row],[Maternal Pheno Tag]],7)</f>
        <v/>
      </c>
    </row>
    <row r="2262" spans="1:8" x14ac:dyDescent="0.25">
      <c r="A2262">
        <v>3</v>
      </c>
      <c r="B2262" t="s">
        <v>638</v>
      </c>
      <c r="D2262">
        <v>3</v>
      </c>
      <c r="E2262" t="str">
        <f>CONCATENATE(RAWC8[[#This Row],[Table Letter]],RAWC8[[#This Row],[Table '#]])</f>
        <v>JL3</v>
      </c>
      <c r="F2262">
        <f>IF(ISEVEN(ROW(RAWC8[[#This Row],[Barcodes]])),C2262,"")</f>
        <v>0</v>
      </c>
      <c r="G2262">
        <f t="shared" si="35"/>
        <v>0</v>
      </c>
      <c r="H2262" t="str">
        <f>LEFT(RAWC8[[#This Row],[Maternal Pheno Tag]],7)</f>
        <v>0</v>
      </c>
    </row>
    <row r="2263" spans="1:8" x14ac:dyDescent="0.25">
      <c r="A2263">
        <v>3</v>
      </c>
      <c r="B2263" t="s">
        <v>638</v>
      </c>
      <c r="D2263">
        <v>3</v>
      </c>
      <c r="E2263" t="str">
        <f>CONCATENATE(RAWC8[[#This Row],[Table Letter]],RAWC8[[#This Row],[Table '#]])</f>
        <v>JL3</v>
      </c>
      <c r="F2263" t="str">
        <f>IF(ISEVEN(ROW(RAWC8[[#This Row],[Barcodes]])),C2263,"")</f>
        <v/>
      </c>
      <c r="G2263" t="str">
        <f t="shared" si="35"/>
        <v/>
      </c>
      <c r="H2263" t="str">
        <f>LEFT(RAWC8[[#This Row],[Maternal Pheno Tag]],7)</f>
        <v/>
      </c>
    </row>
    <row r="2264" spans="1:8" x14ac:dyDescent="0.25">
      <c r="A2264">
        <v>3</v>
      </c>
      <c r="B2264" t="s">
        <v>638</v>
      </c>
      <c r="D2264">
        <v>4</v>
      </c>
      <c r="E2264" t="str">
        <f>CONCATENATE(RAWC8[[#This Row],[Table Letter]],RAWC8[[#This Row],[Table '#]])</f>
        <v>JL3</v>
      </c>
      <c r="F2264">
        <f>IF(ISEVEN(ROW(RAWC8[[#This Row],[Barcodes]])),C2264,"")</f>
        <v>0</v>
      </c>
      <c r="G2264">
        <f t="shared" si="35"/>
        <v>0</v>
      </c>
      <c r="H2264" t="str">
        <f>LEFT(RAWC8[[#This Row],[Maternal Pheno Tag]],7)</f>
        <v>0</v>
      </c>
    </row>
    <row r="2265" spans="1:8" x14ac:dyDescent="0.25">
      <c r="A2265">
        <v>3</v>
      </c>
      <c r="B2265" t="s">
        <v>638</v>
      </c>
      <c r="D2265">
        <v>4</v>
      </c>
      <c r="E2265" t="str">
        <f>CONCATENATE(RAWC8[[#This Row],[Table Letter]],RAWC8[[#This Row],[Table '#]])</f>
        <v>JL3</v>
      </c>
      <c r="F2265" t="str">
        <f>IF(ISEVEN(ROW(RAWC8[[#This Row],[Barcodes]])),C2265,"")</f>
        <v/>
      </c>
      <c r="G2265" t="str">
        <f t="shared" si="35"/>
        <v/>
      </c>
      <c r="H2265" t="str">
        <f>LEFT(RAWC8[[#This Row],[Maternal Pheno Tag]],7)</f>
        <v/>
      </c>
    </row>
    <row r="2266" spans="1:8" x14ac:dyDescent="0.25">
      <c r="A2266">
        <v>3</v>
      </c>
      <c r="B2266" t="s">
        <v>638</v>
      </c>
      <c r="D2266">
        <v>5</v>
      </c>
      <c r="E2266" t="str">
        <f>CONCATENATE(RAWC8[[#This Row],[Table Letter]],RAWC8[[#This Row],[Table '#]])</f>
        <v>JL3</v>
      </c>
      <c r="F2266">
        <f>IF(ISEVEN(ROW(RAWC8[[#This Row],[Barcodes]])),C2266,"")</f>
        <v>0</v>
      </c>
      <c r="G2266">
        <f t="shared" si="35"/>
        <v>0</v>
      </c>
      <c r="H2266" t="str">
        <f>LEFT(RAWC8[[#This Row],[Maternal Pheno Tag]],7)</f>
        <v>0</v>
      </c>
    </row>
    <row r="2267" spans="1:8" x14ac:dyDescent="0.25">
      <c r="A2267">
        <v>3</v>
      </c>
      <c r="B2267" t="s">
        <v>638</v>
      </c>
      <c r="D2267">
        <v>5</v>
      </c>
      <c r="E2267" t="str">
        <f>CONCATENATE(RAWC8[[#This Row],[Table Letter]],RAWC8[[#This Row],[Table '#]])</f>
        <v>JL3</v>
      </c>
      <c r="F2267" t="str">
        <f>IF(ISEVEN(ROW(RAWC8[[#This Row],[Barcodes]])),C2267,"")</f>
        <v/>
      </c>
      <c r="G2267" t="str">
        <f t="shared" si="35"/>
        <v/>
      </c>
      <c r="H2267" t="str">
        <f>LEFT(RAWC8[[#This Row],[Maternal Pheno Tag]],7)</f>
        <v/>
      </c>
    </row>
    <row r="2268" spans="1:8" x14ac:dyDescent="0.25">
      <c r="A2268">
        <v>3</v>
      </c>
      <c r="B2268" t="s">
        <v>638</v>
      </c>
      <c r="D2268">
        <v>6</v>
      </c>
      <c r="E2268" t="str">
        <f>CONCATENATE(RAWC8[[#This Row],[Table Letter]],RAWC8[[#This Row],[Table '#]])</f>
        <v>JL3</v>
      </c>
      <c r="F2268">
        <f>IF(ISEVEN(ROW(RAWC8[[#This Row],[Barcodes]])),C2268,"")</f>
        <v>0</v>
      </c>
      <c r="G2268">
        <f t="shared" si="35"/>
        <v>0</v>
      </c>
      <c r="H2268" t="str">
        <f>LEFT(RAWC8[[#This Row],[Maternal Pheno Tag]],7)</f>
        <v>0</v>
      </c>
    </row>
    <row r="2269" spans="1:8" x14ac:dyDescent="0.25">
      <c r="A2269">
        <v>3</v>
      </c>
      <c r="B2269" t="s">
        <v>638</v>
      </c>
      <c r="D2269">
        <v>6</v>
      </c>
      <c r="E2269" t="str">
        <f>CONCATENATE(RAWC8[[#This Row],[Table Letter]],RAWC8[[#This Row],[Table '#]])</f>
        <v>JL3</v>
      </c>
      <c r="F2269" t="str">
        <f>IF(ISEVEN(ROW(RAWC8[[#This Row],[Barcodes]])),C2269,"")</f>
        <v/>
      </c>
      <c r="G2269" t="str">
        <f t="shared" si="35"/>
        <v/>
      </c>
      <c r="H2269" t="str">
        <f>LEFT(RAWC8[[#This Row],[Maternal Pheno Tag]],7)</f>
        <v/>
      </c>
    </row>
    <row r="2270" spans="1:8" x14ac:dyDescent="0.25">
      <c r="A2270">
        <v>3</v>
      </c>
      <c r="B2270" t="s">
        <v>638</v>
      </c>
      <c r="D2270">
        <v>7</v>
      </c>
      <c r="E2270" t="str">
        <f>CONCATENATE(RAWC8[[#This Row],[Table Letter]],RAWC8[[#This Row],[Table '#]])</f>
        <v>JL3</v>
      </c>
      <c r="F2270">
        <f>IF(ISEVEN(ROW(RAWC8[[#This Row],[Barcodes]])),C2270,"")</f>
        <v>0</v>
      </c>
      <c r="G2270">
        <f t="shared" si="35"/>
        <v>0</v>
      </c>
      <c r="H2270" t="str">
        <f>LEFT(RAWC8[[#This Row],[Maternal Pheno Tag]],7)</f>
        <v>0</v>
      </c>
    </row>
    <row r="2271" spans="1:8" x14ac:dyDescent="0.25">
      <c r="A2271">
        <v>3</v>
      </c>
      <c r="B2271" t="s">
        <v>638</v>
      </c>
      <c r="D2271">
        <v>7</v>
      </c>
      <c r="E2271" t="str">
        <f>CONCATENATE(RAWC8[[#This Row],[Table Letter]],RAWC8[[#This Row],[Table '#]])</f>
        <v>JL3</v>
      </c>
      <c r="F2271" t="str">
        <f>IF(ISEVEN(ROW(RAWC8[[#This Row],[Barcodes]])),C2271,"")</f>
        <v/>
      </c>
      <c r="G2271" t="str">
        <f t="shared" si="35"/>
        <v/>
      </c>
      <c r="H2271" t="str">
        <f>LEFT(RAWC8[[#This Row],[Maternal Pheno Tag]],7)</f>
        <v/>
      </c>
    </row>
    <row r="2272" spans="1:8" x14ac:dyDescent="0.25">
      <c r="A2272">
        <v>3</v>
      </c>
      <c r="B2272" t="s">
        <v>638</v>
      </c>
      <c r="D2272">
        <v>8</v>
      </c>
      <c r="E2272" t="str">
        <f>CONCATENATE(RAWC8[[#This Row],[Table Letter]],RAWC8[[#This Row],[Table '#]])</f>
        <v>JL3</v>
      </c>
      <c r="F2272">
        <f>IF(ISEVEN(ROW(RAWC8[[#This Row],[Barcodes]])),C2272,"")</f>
        <v>0</v>
      </c>
      <c r="G2272">
        <f t="shared" si="35"/>
        <v>0</v>
      </c>
      <c r="H2272" t="str">
        <f>LEFT(RAWC8[[#This Row],[Maternal Pheno Tag]],7)</f>
        <v>0</v>
      </c>
    </row>
    <row r="2273" spans="1:8" x14ac:dyDescent="0.25">
      <c r="A2273">
        <v>3</v>
      </c>
      <c r="B2273" t="s">
        <v>638</v>
      </c>
      <c r="D2273">
        <v>8</v>
      </c>
      <c r="E2273" t="str">
        <f>CONCATENATE(RAWC8[[#This Row],[Table Letter]],RAWC8[[#This Row],[Table '#]])</f>
        <v>JL3</v>
      </c>
      <c r="F2273" t="str">
        <f>IF(ISEVEN(ROW(RAWC8[[#This Row],[Barcodes]])),C2273,"")</f>
        <v/>
      </c>
      <c r="G2273" t="str">
        <f t="shared" si="35"/>
        <v/>
      </c>
      <c r="H2273" t="str">
        <f>LEFT(RAWC8[[#This Row],[Maternal Pheno Tag]],7)</f>
        <v/>
      </c>
    </row>
    <row r="2274" spans="1:8" x14ac:dyDescent="0.25">
      <c r="A2274">
        <v>3</v>
      </c>
      <c r="B2274" t="s">
        <v>638</v>
      </c>
      <c r="D2274">
        <v>9</v>
      </c>
      <c r="E2274" t="str">
        <f>CONCATENATE(RAWC8[[#This Row],[Table Letter]],RAWC8[[#This Row],[Table '#]])</f>
        <v>JL3</v>
      </c>
      <c r="F2274">
        <f>IF(ISEVEN(ROW(RAWC8[[#This Row],[Barcodes]])),C2274,"")</f>
        <v>0</v>
      </c>
      <c r="G2274">
        <f t="shared" si="35"/>
        <v>0</v>
      </c>
      <c r="H2274" t="str">
        <f>LEFT(RAWC8[[#This Row],[Maternal Pheno Tag]],7)</f>
        <v>0</v>
      </c>
    </row>
    <row r="2275" spans="1:8" x14ac:dyDescent="0.25">
      <c r="A2275">
        <v>3</v>
      </c>
      <c r="B2275" t="s">
        <v>638</v>
      </c>
      <c r="D2275">
        <v>9</v>
      </c>
      <c r="E2275" t="str">
        <f>CONCATENATE(RAWC8[[#This Row],[Table Letter]],RAWC8[[#This Row],[Table '#]])</f>
        <v>JL3</v>
      </c>
      <c r="F2275" t="str">
        <f>IF(ISEVEN(ROW(RAWC8[[#This Row],[Barcodes]])),C2275,"")</f>
        <v/>
      </c>
      <c r="G2275" t="str">
        <f t="shared" si="35"/>
        <v/>
      </c>
      <c r="H2275" t="str">
        <f>LEFT(RAWC8[[#This Row],[Maternal Pheno Tag]],7)</f>
        <v/>
      </c>
    </row>
    <row r="2276" spans="1:8" x14ac:dyDescent="0.25">
      <c r="A2276">
        <v>3</v>
      </c>
      <c r="B2276" t="s">
        <v>638</v>
      </c>
      <c r="D2276">
        <v>10</v>
      </c>
      <c r="E2276" t="str">
        <f>CONCATENATE(RAWC8[[#This Row],[Table Letter]],RAWC8[[#This Row],[Table '#]])</f>
        <v>JL3</v>
      </c>
      <c r="F2276">
        <f>IF(ISEVEN(ROW(RAWC8[[#This Row],[Barcodes]])),C2276,"")</f>
        <v>0</v>
      </c>
      <c r="G2276">
        <f t="shared" si="35"/>
        <v>0</v>
      </c>
      <c r="H2276" t="str">
        <f>LEFT(RAWC8[[#This Row],[Maternal Pheno Tag]],7)</f>
        <v>0</v>
      </c>
    </row>
    <row r="2277" spans="1:8" x14ac:dyDescent="0.25">
      <c r="A2277">
        <v>3</v>
      </c>
      <c r="B2277" t="s">
        <v>638</v>
      </c>
      <c r="D2277">
        <v>10</v>
      </c>
      <c r="E2277" t="str">
        <f>CONCATENATE(RAWC8[[#This Row],[Table Letter]],RAWC8[[#This Row],[Table '#]])</f>
        <v>JL3</v>
      </c>
      <c r="F2277" t="str">
        <f>IF(ISEVEN(ROW(RAWC8[[#This Row],[Barcodes]])),C2277,"")</f>
        <v/>
      </c>
      <c r="G2277" t="str">
        <f t="shared" si="35"/>
        <v/>
      </c>
      <c r="H2277" t="str">
        <f>LEFT(RAWC8[[#This Row],[Maternal Pheno Tag]],7)</f>
        <v/>
      </c>
    </row>
    <row r="2278" spans="1:8" x14ac:dyDescent="0.25">
      <c r="A2278">
        <v>3</v>
      </c>
      <c r="B2278" t="s">
        <v>638</v>
      </c>
      <c r="D2278">
        <v>11</v>
      </c>
      <c r="E2278" t="str">
        <f>CONCATENATE(RAWC8[[#This Row],[Table Letter]],RAWC8[[#This Row],[Table '#]])</f>
        <v>JL3</v>
      </c>
      <c r="F2278">
        <f>IF(ISEVEN(ROW(RAWC8[[#This Row],[Barcodes]])),C2278,"")</f>
        <v>0</v>
      </c>
      <c r="G2278">
        <f t="shared" si="35"/>
        <v>0</v>
      </c>
      <c r="H2278" t="str">
        <f>LEFT(RAWC8[[#This Row],[Maternal Pheno Tag]],7)</f>
        <v>0</v>
      </c>
    </row>
    <row r="2279" spans="1:8" x14ac:dyDescent="0.25">
      <c r="A2279">
        <v>3</v>
      </c>
      <c r="B2279" t="s">
        <v>638</v>
      </c>
      <c r="D2279">
        <v>11</v>
      </c>
      <c r="E2279" t="str">
        <f>CONCATENATE(RAWC8[[#This Row],[Table Letter]],RAWC8[[#This Row],[Table '#]])</f>
        <v>JL3</v>
      </c>
      <c r="F2279" t="str">
        <f>IF(ISEVEN(ROW(RAWC8[[#This Row],[Barcodes]])),C2279,"")</f>
        <v/>
      </c>
      <c r="G2279" t="str">
        <f t="shared" si="35"/>
        <v/>
      </c>
      <c r="H2279" t="str">
        <f>LEFT(RAWC8[[#This Row],[Maternal Pheno Tag]],7)</f>
        <v/>
      </c>
    </row>
    <row r="2280" spans="1:8" x14ac:dyDescent="0.25">
      <c r="A2280">
        <v>3</v>
      </c>
      <c r="B2280" t="s">
        <v>638</v>
      </c>
      <c r="D2280">
        <v>12</v>
      </c>
      <c r="E2280" t="str">
        <f>CONCATENATE(RAWC8[[#This Row],[Table Letter]],RAWC8[[#This Row],[Table '#]])</f>
        <v>JL3</v>
      </c>
      <c r="F2280">
        <f>IF(ISEVEN(ROW(RAWC8[[#This Row],[Barcodes]])),C2280,"")</f>
        <v>0</v>
      </c>
      <c r="G2280">
        <f t="shared" si="35"/>
        <v>0</v>
      </c>
      <c r="H2280" t="str">
        <f>LEFT(RAWC8[[#This Row],[Maternal Pheno Tag]],7)</f>
        <v>0</v>
      </c>
    </row>
    <row r="2281" spans="1:8" x14ac:dyDescent="0.25">
      <c r="A2281">
        <v>3</v>
      </c>
      <c r="B2281" t="s">
        <v>638</v>
      </c>
      <c r="D2281">
        <v>12</v>
      </c>
      <c r="E2281" t="str">
        <f>CONCATENATE(RAWC8[[#This Row],[Table Letter]],RAWC8[[#This Row],[Table '#]])</f>
        <v>JL3</v>
      </c>
      <c r="F2281" t="str">
        <f>IF(ISEVEN(ROW(RAWC8[[#This Row],[Barcodes]])),C2281,"")</f>
        <v/>
      </c>
      <c r="G2281" t="str">
        <f t="shared" si="35"/>
        <v/>
      </c>
      <c r="H2281" t="str">
        <f>LEFT(RAWC8[[#This Row],[Maternal Pheno Tag]],7)</f>
        <v/>
      </c>
    </row>
    <row r="2282" spans="1:8" x14ac:dyDescent="0.25">
      <c r="A2282">
        <v>3</v>
      </c>
      <c r="B2282" t="s">
        <v>638</v>
      </c>
      <c r="D2282">
        <v>13</v>
      </c>
      <c r="E2282" t="str">
        <f>CONCATENATE(RAWC8[[#This Row],[Table Letter]],RAWC8[[#This Row],[Table '#]])</f>
        <v>JL3</v>
      </c>
      <c r="F2282">
        <f>IF(ISEVEN(ROW(RAWC8[[#This Row],[Barcodes]])),C2282,"")</f>
        <v>0</v>
      </c>
      <c r="G2282">
        <f t="shared" si="35"/>
        <v>0</v>
      </c>
      <c r="H2282" t="str">
        <f>LEFT(RAWC8[[#This Row],[Maternal Pheno Tag]],7)</f>
        <v>0</v>
      </c>
    </row>
    <row r="2283" spans="1:8" x14ac:dyDescent="0.25">
      <c r="A2283">
        <v>3</v>
      </c>
      <c r="B2283" t="s">
        <v>638</v>
      </c>
      <c r="D2283">
        <v>13</v>
      </c>
      <c r="E2283" t="str">
        <f>CONCATENATE(RAWC8[[#This Row],[Table Letter]],RAWC8[[#This Row],[Table '#]])</f>
        <v>JL3</v>
      </c>
      <c r="F2283" t="str">
        <f>IF(ISEVEN(ROW(RAWC8[[#This Row],[Barcodes]])),C2283,"")</f>
        <v/>
      </c>
      <c r="G2283" t="str">
        <f t="shared" si="35"/>
        <v/>
      </c>
      <c r="H2283" t="str">
        <f>LEFT(RAWC8[[#This Row],[Maternal Pheno Tag]],7)</f>
        <v/>
      </c>
    </row>
    <row r="2284" spans="1:8" x14ac:dyDescent="0.25">
      <c r="A2284">
        <v>3</v>
      </c>
      <c r="B2284" t="s">
        <v>638</v>
      </c>
      <c r="D2284">
        <v>14</v>
      </c>
      <c r="E2284" t="str">
        <f>CONCATENATE(RAWC8[[#This Row],[Table Letter]],RAWC8[[#This Row],[Table '#]])</f>
        <v>JL3</v>
      </c>
      <c r="F2284">
        <f>IF(ISEVEN(ROW(RAWC8[[#This Row],[Barcodes]])),C2284,"")</f>
        <v>0</v>
      </c>
      <c r="G2284">
        <f t="shared" si="35"/>
        <v>0</v>
      </c>
      <c r="H2284" t="str">
        <f>LEFT(RAWC8[[#This Row],[Maternal Pheno Tag]],7)</f>
        <v>0</v>
      </c>
    </row>
    <row r="2285" spans="1:8" x14ac:dyDescent="0.25">
      <c r="A2285">
        <v>3</v>
      </c>
      <c r="B2285" t="s">
        <v>638</v>
      </c>
      <c r="D2285">
        <v>14</v>
      </c>
      <c r="E2285" t="str">
        <f>CONCATENATE(RAWC8[[#This Row],[Table Letter]],RAWC8[[#This Row],[Table '#]])</f>
        <v>JL3</v>
      </c>
      <c r="F2285" t="str">
        <f>IF(ISEVEN(ROW(RAWC8[[#This Row],[Barcodes]])),C2285,"")</f>
        <v/>
      </c>
      <c r="G2285" t="str">
        <f t="shared" si="35"/>
        <v/>
      </c>
      <c r="H2285" t="str">
        <f>LEFT(RAWC8[[#This Row],[Maternal Pheno Tag]],7)</f>
        <v/>
      </c>
    </row>
    <row r="2286" spans="1:8" x14ac:dyDescent="0.25">
      <c r="A2286">
        <v>3</v>
      </c>
      <c r="B2286" t="s">
        <v>638</v>
      </c>
      <c r="D2286">
        <v>15</v>
      </c>
      <c r="E2286" t="str">
        <f>CONCATENATE(RAWC8[[#This Row],[Table Letter]],RAWC8[[#This Row],[Table '#]])</f>
        <v>JL3</v>
      </c>
      <c r="F2286">
        <f>IF(ISEVEN(ROW(RAWC8[[#This Row],[Barcodes]])),C2286,"")</f>
        <v>0</v>
      </c>
      <c r="G2286">
        <f t="shared" si="35"/>
        <v>0</v>
      </c>
      <c r="H2286" t="str">
        <f>LEFT(RAWC8[[#This Row],[Maternal Pheno Tag]],7)</f>
        <v>0</v>
      </c>
    </row>
    <row r="2287" spans="1:8" x14ac:dyDescent="0.25">
      <c r="A2287">
        <v>3</v>
      </c>
      <c r="B2287" t="s">
        <v>638</v>
      </c>
      <c r="D2287">
        <v>15</v>
      </c>
      <c r="E2287" t="str">
        <f>CONCATENATE(RAWC8[[#This Row],[Table Letter]],RAWC8[[#This Row],[Table '#]])</f>
        <v>JL3</v>
      </c>
      <c r="F2287" t="str">
        <f>IF(ISEVEN(ROW(RAWC8[[#This Row],[Barcodes]])),C2287,"")</f>
        <v/>
      </c>
      <c r="G2287" t="str">
        <f t="shared" si="35"/>
        <v/>
      </c>
      <c r="H2287" t="str">
        <f>LEFT(RAWC8[[#This Row],[Maternal Pheno Tag]],7)</f>
        <v/>
      </c>
    </row>
    <row r="2288" spans="1:8" x14ac:dyDescent="0.25">
      <c r="A2288">
        <v>3</v>
      </c>
      <c r="B2288" t="s">
        <v>638</v>
      </c>
      <c r="D2288">
        <v>16</v>
      </c>
      <c r="E2288" t="str">
        <f>CONCATENATE(RAWC8[[#This Row],[Table Letter]],RAWC8[[#This Row],[Table '#]])</f>
        <v>JL3</v>
      </c>
      <c r="F2288">
        <f>IF(ISEVEN(ROW(RAWC8[[#This Row],[Barcodes]])),C2288,"")</f>
        <v>0</v>
      </c>
      <c r="G2288">
        <f t="shared" si="35"/>
        <v>0</v>
      </c>
      <c r="H2288" t="str">
        <f>LEFT(RAWC8[[#This Row],[Maternal Pheno Tag]],7)</f>
        <v>0</v>
      </c>
    </row>
    <row r="2289" spans="1:8" x14ac:dyDescent="0.25">
      <c r="A2289">
        <v>3</v>
      </c>
      <c r="B2289" t="s">
        <v>638</v>
      </c>
      <c r="D2289">
        <v>16</v>
      </c>
      <c r="E2289" t="str">
        <f>CONCATENATE(RAWC8[[#This Row],[Table Letter]],RAWC8[[#This Row],[Table '#]])</f>
        <v>JL3</v>
      </c>
      <c r="F2289" t="str">
        <f>IF(ISEVEN(ROW(RAWC8[[#This Row],[Barcodes]])),C2289,"")</f>
        <v/>
      </c>
      <c r="G2289" t="str">
        <f t="shared" si="35"/>
        <v/>
      </c>
      <c r="H2289" t="str">
        <f>LEFT(RAWC8[[#This Row],[Maternal Pheno Tag]],7)</f>
        <v/>
      </c>
    </row>
    <row r="2290" spans="1:8" x14ac:dyDescent="0.25">
      <c r="A2290">
        <v>3</v>
      </c>
      <c r="B2290" t="s">
        <v>638</v>
      </c>
      <c r="D2290">
        <v>17</v>
      </c>
      <c r="E2290" t="str">
        <f>CONCATENATE(RAWC8[[#This Row],[Table Letter]],RAWC8[[#This Row],[Table '#]])</f>
        <v>JL3</v>
      </c>
      <c r="F2290">
        <f>IF(ISEVEN(ROW(RAWC8[[#This Row],[Barcodes]])),C2290,"")</f>
        <v>0</v>
      </c>
      <c r="G2290">
        <f t="shared" si="35"/>
        <v>0</v>
      </c>
      <c r="H2290" t="str">
        <f>LEFT(RAWC8[[#This Row],[Maternal Pheno Tag]],7)</f>
        <v>0</v>
      </c>
    </row>
    <row r="2291" spans="1:8" x14ac:dyDescent="0.25">
      <c r="A2291">
        <v>3</v>
      </c>
      <c r="B2291" t="s">
        <v>638</v>
      </c>
      <c r="D2291">
        <v>17</v>
      </c>
      <c r="E2291" t="str">
        <f>CONCATENATE(RAWC8[[#This Row],[Table Letter]],RAWC8[[#This Row],[Table '#]])</f>
        <v>JL3</v>
      </c>
      <c r="F2291" t="str">
        <f>IF(ISEVEN(ROW(RAWC8[[#This Row],[Barcodes]])),C2291,"")</f>
        <v/>
      </c>
      <c r="G2291" t="str">
        <f t="shared" si="35"/>
        <v/>
      </c>
      <c r="H2291" t="str">
        <f>LEFT(RAWC8[[#This Row],[Maternal Pheno Tag]],7)</f>
        <v/>
      </c>
    </row>
    <row r="2292" spans="1:8" x14ac:dyDescent="0.25">
      <c r="A2292">
        <v>3</v>
      </c>
      <c r="B2292" t="s">
        <v>638</v>
      </c>
      <c r="D2292">
        <v>18</v>
      </c>
      <c r="E2292" t="str">
        <f>CONCATENATE(RAWC8[[#This Row],[Table Letter]],RAWC8[[#This Row],[Table '#]])</f>
        <v>JL3</v>
      </c>
      <c r="F2292">
        <f>IF(ISEVEN(ROW(RAWC8[[#This Row],[Barcodes]])),C2292,"")</f>
        <v>0</v>
      </c>
      <c r="G2292">
        <f t="shared" si="35"/>
        <v>0</v>
      </c>
      <c r="H2292" t="str">
        <f>LEFT(RAWC8[[#This Row],[Maternal Pheno Tag]],7)</f>
        <v>0</v>
      </c>
    </row>
    <row r="2293" spans="1:8" x14ac:dyDescent="0.25">
      <c r="A2293">
        <v>3</v>
      </c>
      <c r="B2293" t="s">
        <v>638</v>
      </c>
      <c r="D2293">
        <v>18</v>
      </c>
      <c r="E2293" t="str">
        <f>CONCATENATE(RAWC8[[#This Row],[Table Letter]],RAWC8[[#This Row],[Table '#]])</f>
        <v>JL3</v>
      </c>
      <c r="F2293" t="str">
        <f>IF(ISEVEN(ROW(RAWC8[[#This Row],[Barcodes]])),C2293,"")</f>
        <v/>
      </c>
      <c r="G2293" t="str">
        <f t="shared" si="35"/>
        <v/>
      </c>
      <c r="H2293" t="str">
        <f>LEFT(RAWC8[[#This Row],[Maternal Pheno Tag]],7)</f>
        <v/>
      </c>
    </row>
    <row r="2294" spans="1:8" x14ac:dyDescent="0.25">
      <c r="A2294">
        <v>3</v>
      </c>
      <c r="B2294" t="s">
        <v>638</v>
      </c>
      <c r="D2294">
        <v>19</v>
      </c>
      <c r="E2294" t="str">
        <f>CONCATENATE(RAWC8[[#This Row],[Table Letter]],RAWC8[[#This Row],[Table '#]])</f>
        <v>JL3</v>
      </c>
      <c r="F2294">
        <f>IF(ISEVEN(ROW(RAWC8[[#This Row],[Barcodes]])),C2294,"")</f>
        <v>0</v>
      </c>
      <c r="G2294">
        <f t="shared" si="35"/>
        <v>0</v>
      </c>
      <c r="H2294" t="str">
        <f>LEFT(RAWC8[[#This Row],[Maternal Pheno Tag]],7)</f>
        <v>0</v>
      </c>
    </row>
    <row r="2295" spans="1:8" x14ac:dyDescent="0.25">
      <c r="A2295">
        <v>3</v>
      </c>
      <c r="B2295" t="s">
        <v>638</v>
      </c>
      <c r="D2295">
        <v>19</v>
      </c>
      <c r="E2295" t="str">
        <f>CONCATENATE(RAWC8[[#This Row],[Table Letter]],RAWC8[[#This Row],[Table '#]])</f>
        <v>JL3</v>
      </c>
      <c r="F2295" t="str">
        <f>IF(ISEVEN(ROW(RAWC8[[#This Row],[Barcodes]])),C2295,"")</f>
        <v/>
      </c>
      <c r="G2295" t="str">
        <f t="shared" si="35"/>
        <v/>
      </c>
      <c r="H2295" t="str">
        <f>LEFT(RAWC8[[#This Row],[Maternal Pheno Tag]],7)</f>
        <v/>
      </c>
    </row>
    <row r="2296" spans="1:8" x14ac:dyDescent="0.25">
      <c r="A2296">
        <v>3</v>
      </c>
      <c r="B2296" t="s">
        <v>638</v>
      </c>
      <c r="D2296">
        <v>20</v>
      </c>
      <c r="E2296" t="str">
        <f>CONCATENATE(RAWC8[[#This Row],[Table Letter]],RAWC8[[#This Row],[Table '#]])</f>
        <v>JL3</v>
      </c>
      <c r="F2296">
        <f>IF(ISEVEN(ROW(RAWC8[[#This Row],[Barcodes]])),C2296,"")</f>
        <v>0</v>
      </c>
      <c r="G2296">
        <f t="shared" si="35"/>
        <v>0</v>
      </c>
      <c r="H2296" t="str">
        <f>LEFT(RAWC8[[#This Row],[Maternal Pheno Tag]],7)</f>
        <v>0</v>
      </c>
    </row>
    <row r="2297" spans="1:8" x14ac:dyDescent="0.25">
      <c r="A2297">
        <v>3</v>
      </c>
      <c r="B2297" t="s">
        <v>638</v>
      </c>
      <c r="D2297">
        <v>20</v>
      </c>
      <c r="E2297" t="str">
        <f>CONCATENATE(RAWC8[[#This Row],[Table Letter]],RAWC8[[#This Row],[Table '#]])</f>
        <v>JL3</v>
      </c>
      <c r="F2297" t="str">
        <f>IF(ISEVEN(ROW(RAWC8[[#This Row],[Barcodes]])),C2297,"")</f>
        <v/>
      </c>
      <c r="G2297" t="str">
        <f t="shared" si="35"/>
        <v/>
      </c>
      <c r="H2297" t="str">
        <f>LEFT(RAWC8[[#This Row],[Maternal Pheno Tag]],7)</f>
        <v/>
      </c>
    </row>
    <row r="2298" spans="1:8" x14ac:dyDescent="0.25">
      <c r="A2298">
        <v>3</v>
      </c>
      <c r="B2298" t="s">
        <v>638</v>
      </c>
      <c r="D2298">
        <v>21</v>
      </c>
      <c r="E2298" t="str">
        <f>CONCATENATE(RAWC8[[#This Row],[Table Letter]],RAWC8[[#This Row],[Table '#]])</f>
        <v>JL3</v>
      </c>
      <c r="F2298">
        <f>IF(ISEVEN(ROW(RAWC8[[#This Row],[Barcodes]])),C2298,"")</f>
        <v>0</v>
      </c>
      <c r="G2298">
        <f t="shared" si="35"/>
        <v>0</v>
      </c>
      <c r="H2298" t="str">
        <f>LEFT(RAWC8[[#This Row],[Maternal Pheno Tag]],7)</f>
        <v>0</v>
      </c>
    </row>
    <row r="2299" spans="1:8" x14ac:dyDescent="0.25">
      <c r="A2299">
        <v>3</v>
      </c>
      <c r="B2299" t="s">
        <v>638</v>
      </c>
      <c r="D2299">
        <v>21</v>
      </c>
      <c r="E2299" t="str">
        <f>CONCATENATE(RAWC8[[#This Row],[Table Letter]],RAWC8[[#This Row],[Table '#]])</f>
        <v>JL3</v>
      </c>
      <c r="F2299" t="str">
        <f>IF(ISEVEN(ROW(RAWC8[[#This Row],[Barcodes]])),C2299,"")</f>
        <v/>
      </c>
      <c r="G2299" t="str">
        <f t="shared" si="35"/>
        <v/>
      </c>
      <c r="H2299" t="str">
        <f>LEFT(RAWC8[[#This Row],[Maternal Pheno Tag]],7)</f>
        <v/>
      </c>
    </row>
    <row r="2300" spans="1:8" x14ac:dyDescent="0.25">
      <c r="A2300">
        <v>3</v>
      </c>
      <c r="B2300" t="s">
        <v>638</v>
      </c>
      <c r="D2300">
        <v>22</v>
      </c>
      <c r="E2300" t="str">
        <f>CONCATENATE(RAWC8[[#This Row],[Table Letter]],RAWC8[[#This Row],[Table '#]])</f>
        <v>JL3</v>
      </c>
      <c r="F2300">
        <f>IF(ISEVEN(ROW(RAWC8[[#This Row],[Barcodes]])),C2300,"")</f>
        <v>0</v>
      </c>
      <c r="G2300">
        <f t="shared" si="35"/>
        <v>0</v>
      </c>
      <c r="H2300" t="str">
        <f>LEFT(RAWC8[[#This Row],[Maternal Pheno Tag]],7)</f>
        <v>0</v>
      </c>
    </row>
    <row r="2301" spans="1:8" x14ac:dyDescent="0.25">
      <c r="A2301">
        <v>3</v>
      </c>
      <c r="B2301" t="s">
        <v>638</v>
      </c>
      <c r="D2301">
        <v>22</v>
      </c>
      <c r="E2301" t="str">
        <f>CONCATENATE(RAWC8[[#This Row],[Table Letter]],RAWC8[[#This Row],[Table '#]])</f>
        <v>JL3</v>
      </c>
      <c r="F2301" t="str">
        <f>IF(ISEVEN(ROW(RAWC8[[#This Row],[Barcodes]])),C2301,"")</f>
        <v/>
      </c>
      <c r="G2301" t="str">
        <f t="shared" si="35"/>
        <v/>
      </c>
      <c r="H2301" t="str">
        <f>LEFT(RAWC8[[#This Row],[Maternal Pheno Tag]],7)</f>
        <v/>
      </c>
    </row>
    <row r="2302" spans="1:8" x14ac:dyDescent="0.25">
      <c r="A2302">
        <v>3</v>
      </c>
      <c r="B2302" t="s">
        <v>638</v>
      </c>
      <c r="D2302">
        <v>23</v>
      </c>
      <c r="E2302" t="str">
        <f>CONCATENATE(RAWC8[[#This Row],[Table Letter]],RAWC8[[#This Row],[Table '#]])</f>
        <v>JL3</v>
      </c>
      <c r="F2302">
        <f>IF(ISEVEN(ROW(RAWC8[[#This Row],[Barcodes]])),C2302,"")</f>
        <v>0</v>
      </c>
      <c r="G2302">
        <f t="shared" si="35"/>
        <v>0</v>
      </c>
      <c r="H2302" t="str">
        <f>LEFT(RAWC8[[#This Row],[Maternal Pheno Tag]],7)</f>
        <v>0</v>
      </c>
    </row>
    <row r="2303" spans="1:8" x14ac:dyDescent="0.25">
      <c r="A2303">
        <v>3</v>
      </c>
      <c r="B2303" t="s">
        <v>638</v>
      </c>
      <c r="D2303">
        <v>23</v>
      </c>
      <c r="E2303" t="str">
        <f>CONCATENATE(RAWC8[[#This Row],[Table Letter]],RAWC8[[#This Row],[Table '#]])</f>
        <v>JL3</v>
      </c>
      <c r="F2303" t="str">
        <f>IF(ISEVEN(ROW(RAWC8[[#This Row],[Barcodes]])),C2303,"")</f>
        <v/>
      </c>
      <c r="G2303" t="str">
        <f t="shared" si="35"/>
        <v/>
      </c>
      <c r="H2303" t="str">
        <f>LEFT(RAWC8[[#This Row],[Maternal Pheno Tag]],7)</f>
        <v/>
      </c>
    </row>
    <row r="2304" spans="1:8" x14ac:dyDescent="0.25">
      <c r="A2304">
        <v>3</v>
      </c>
      <c r="B2304" t="s">
        <v>638</v>
      </c>
      <c r="D2304">
        <v>24</v>
      </c>
      <c r="E2304" t="str">
        <f>CONCATENATE(RAWC8[[#This Row],[Table Letter]],RAWC8[[#This Row],[Table '#]])</f>
        <v>JL3</v>
      </c>
      <c r="F2304">
        <f>IF(ISEVEN(ROW(RAWC8[[#This Row],[Barcodes]])),C2304,"")</f>
        <v>0</v>
      </c>
      <c r="G2304">
        <f t="shared" si="35"/>
        <v>0</v>
      </c>
      <c r="H2304" t="str">
        <f>LEFT(RAWC8[[#This Row],[Maternal Pheno Tag]],7)</f>
        <v>0</v>
      </c>
    </row>
    <row r="2305" spans="1:8" x14ac:dyDescent="0.25">
      <c r="A2305">
        <v>3</v>
      </c>
      <c r="B2305" t="s">
        <v>638</v>
      </c>
      <c r="D2305">
        <v>24</v>
      </c>
      <c r="E2305" t="str">
        <f>CONCATENATE(RAWC8[[#This Row],[Table Letter]],RAWC8[[#This Row],[Table '#]])</f>
        <v>JL3</v>
      </c>
      <c r="F2305" t="str">
        <f>IF(ISEVEN(ROW(RAWC8[[#This Row],[Barcodes]])),C2305,"")</f>
        <v/>
      </c>
      <c r="G2305" t="str">
        <f t="shared" si="35"/>
        <v/>
      </c>
      <c r="H2305" t="str">
        <f>LEFT(RAWC8[[#This Row],[Maternal Pheno Tag]],7)</f>
        <v/>
      </c>
    </row>
    <row r="2306" spans="1:8" x14ac:dyDescent="0.25">
      <c r="A2306">
        <v>4</v>
      </c>
      <c r="B2306" t="s">
        <v>638</v>
      </c>
      <c r="D2306">
        <v>1</v>
      </c>
      <c r="E2306" t="str">
        <f>CONCATENATE(RAWC8[[#This Row],[Table Letter]],RAWC8[[#This Row],[Table '#]])</f>
        <v>JL4</v>
      </c>
      <c r="F2306">
        <f>IF(ISEVEN(ROW(RAWC8[[#This Row],[Barcodes]])),C2306,"")</f>
        <v>0</v>
      </c>
      <c r="G2306">
        <f t="shared" ref="G2306:G2369" si="36">IF(ISODD(ROW(C2307)),C2307,"")</f>
        <v>0</v>
      </c>
      <c r="H2306" t="str">
        <f>LEFT(RAWC8[[#This Row],[Maternal Pheno Tag]],7)</f>
        <v>0</v>
      </c>
    </row>
    <row r="2307" spans="1:8" x14ac:dyDescent="0.25">
      <c r="A2307">
        <v>4</v>
      </c>
      <c r="B2307" t="s">
        <v>638</v>
      </c>
      <c r="D2307">
        <v>1</v>
      </c>
      <c r="E2307" t="str">
        <f>CONCATENATE(RAWC8[[#This Row],[Table Letter]],RAWC8[[#This Row],[Table '#]])</f>
        <v>JL4</v>
      </c>
      <c r="F2307" t="str">
        <f>IF(ISEVEN(ROW(RAWC8[[#This Row],[Barcodes]])),C2307,"")</f>
        <v/>
      </c>
      <c r="G2307" t="str">
        <f t="shared" si="36"/>
        <v/>
      </c>
      <c r="H2307" t="str">
        <f>LEFT(RAWC8[[#This Row],[Maternal Pheno Tag]],7)</f>
        <v/>
      </c>
    </row>
    <row r="2308" spans="1:8" x14ac:dyDescent="0.25">
      <c r="A2308">
        <v>4</v>
      </c>
      <c r="B2308" t="s">
        <v>638</v>
      </c>
      <c r="D2308">
        <v>2</v>
      </c>
      <c r="E2308" t="str">
        <f>CONCATENATE(RAWC8[[#This Row],[Table Letter]],RAWC8[[#This Row],[Table '#]])</f>
        <v>JL4</v>
      </c>
      <c r="F2308">
        <f>IF(ISEVEN(ROW(RAWC8[[#This Row],[Barcodes]])),C2308,"")</f>
        <v>0</v>
      </c>
      <c r="G2308">
        <f t="shared" si="36"/>
        <v>0</v>
      </c>
      <c r="H2308" t="str">
        <f>LEFT(RAWC8[[#This Row],[Maternal Pheno Tag]],7)</f>
        <v>0</v>
      </c>
    </row>
    <row r="2309" spans="1:8" x14ac:dyDescent="0.25">
      <c r="A2309">
        <v>4</v>
      </c>
      <c r="B2309" t="s">
        <v>638</v>
      </c>
      <c r="D2309">
        <v>2</v>
      </c>
      <c r="E2309" t="str">
        <f>CONCATENATE(RAWC8[[#This Row],[Table Letter]],RAWC8[[#This Row],[Table '#]])</f>
        <v>JL4</v>
      </c>
      <c r="F2309" t="str">
        <f>IF(ISEVEN(ROW(RAWC8[[#This Row],[Barcodes]])),C2309,"")</f>
        <v/>
      </c>
      <c r="G2309" t="str">
        <f t="shared" si="36"/>
        <v/>
      </c>
      <c r="H2309" t="str">
        <f>LEFT(RAWC8[[#This Row],[Maternal Pheno Tag]],7)</f>
        <v/>
      </c>
    </row>
    <row r="2310" spans="1:8" x14ac:dyDescent="0.25">
      <c r="A2310">
        <v>4</v>
      </c>
      <c r="B2310" t="s">
        <v>638</v>
      </c>
      <c r="D2310">
        <v>3</v>
      </c>
      <c r="E2310" t="str">
        <f>CONCATENATE(RAWC8[[#This Row],[Table Letter]],RAWC8[[#This Row],[Table '#]])</f>
        <v>JL4</v>
      </c>
      <c r="F2310">
        <f>IF(ISEVEN(ROW(RAWC8[[#This Row],[Barcodes]])),C2310,"")</f>
        <v>0</v>
      </c>
      <c r="G2310">
        <f t="shared" si="36"/>
        <v>0</v>
      </c>
      <c r="H2310" t="str">
        <f>LEFT(RAWC8[[#This Row],[Maternal Pheno Tag]],7)</f>
        <v>0</v>
      </c>
    </row>
    <row r="2311" spans="1:8" x14ac:dyDescent="0.25">
      <c r="A2311">
        <v>4</v>
      </c>
      <c r="B2311" t="s">
        <v>638</v>
      </c>
      <c r="D2311">
        <v>3</v>
      </c>
      <c r="E2311" t="str">
        <f>CONCATENATE(RAWC8[[#This Row],[Table Letter]],RAWC8[[#This Row],[Table '#]])</f>
        <v>JL4</v>
      </c>
      <c r="F2311" t="str">
        <f>IF(ISEVEN(ROW(RAWC8[[#This Row],[Barcodes]])),C2311,"")</f>
        <v/>
      </c>
      <c r="G2311" t="str">
        <f t="shared" si="36"/>
        <v/>
      </c>
      <c r="H2311" t="str">
        <f>LEFT(RAWC8[[#This Row],[Maternal Pheno Tag]],7)</f>
        <v/>
      </c>
    </row>
    <row r="2312" spans="1:8" x14ac:dyDescent="0.25">
      <c r="A2312">
        <v>4</v>
      </c>
      <c r="B2312" t="s">
        <v>638</v>
      </c>
      <c r="D2312">
        <v>4</v>
      </c>
      <c r="E2312" t="str">
        <f>CONCATENATE(RAWC8[[#This Row],[Table Letter]],RAWC8[[#This Row],[Table '#]])</f>
        <v>JL4</v>
      </c>
      <c r="F2312">
        <f>IF(ISEVEN(ROW(RAWC8[[#This Row],[Barcodes]])),C2312,"")</f>
        <v>0</v>
      </c>
      <c r="G2312">
        <f t="shared" si="36"/>
        <v>0</v>
      </c>
      <c r="H2312" t="str">
        <f>LEFT(RAWC8[[#This Row],[Maternal Pheno Tag]],7)</f>
        <v>0</v>
      </c>
    </row>
    <row r="2313" spans="1:8" x14ac:dyDescent="0.25">
      <c r="A2313">
        <v>4</v>
      </c>
      <c r="B2313" t="s">
        <v>638</v>
      </c>
      <c r="D2313">
        <v>4</v>
      </c>
      <c r="E2313" t="str">
        <f>CONCATENATE(RAWC8[[#This Row],[Table Letter]],RAWC8[[#This Row],[Table '#]])</f>
        <v>JL4</v>
      </c>
      <c r="F2313" t="str">
        <f>IF(ISEVEN(ROW(RAWC8[[#This Row],[Barcodes]])),C2313,"")</f>
        <v/>
      </c>
      <c r="G2313" t="str">
        <f t="shared" si="36"/>
        <v/>
      </c>
      <c r="H2313" t="str">
        <f>LEFT(RAWC8[[#This Row],[Maternal Pheno Tag]],7)</f>
        <v/>
      </c>
    </row>
    <row r="2314" spans="1:8" x14ac:dyDescent="0.25">
      <c r="A2314">
        <v>4</v>
      </c>
      <c r="B2314" t="s">
        <v>638</v>
      </c>
      <c r="D2314">
        <v>5</v>
      </c>
      <c r="E2314" t="str">
        <f>CONCATENATE(RAWC8[[#This Row],[Table Letter]],RAWC8[[#This Row],[Table '#]])</f>
        <v>JL4</v>
      </c>
      <c r="F2314">
        <f>IF(ISEVEN(ROW(RAWC8[[#This Row],[Barcodes]])),C2314,"")</f>
        <v>0</v>
      </c>
      <c r="G2314">
        <f t="shared" si="36"/>
        <v>0</v>
      </c>
      <c r="H2314" t="str">
        <f>LEFT(RAWC8[[#This Row],[Maternal Pheno Tag]],7)</f>
        <v>0</v>
      </c>
    </row>
    <row r="2315" spans="1:8" x14ac:dyDescent="0.25">
      <c r="A2315">
        <v>4</v>
      </c>
      <c r="B2315" t="s">
        <v>638</v>
      </c>
      <c r="D2315">
        <v>5</v>
      </c>
      <c r="E2315" t="str">
        <f>CONCATENATE(RAWC8[[#This Row],[Table Letter]],RAWC8[[#This Row],[Table '#]])</f>
        <v>JL4</v>
      </c>
      <c r="F2315" t="str">
        <f>IF(ISEVEN(ROW(RAWC8[[#This Row],[Barcodes]])),C2315,"")</f>
        <v/>
      </c>
      <c r="G2315" t="str">
        <f t="shared" si="36"/>
        <v/>
      </c>
      <c r="H2315" t="str">
        <f>LEFT(RAWC8[[#This Row],[Maternal Pheno Tag]],7)</f>
        <v/>
      </c>
    </row>
    <row r="2316" spans="1:8" x14ac:dyDescent="0.25">
      <c r="A2316">
        <v>4</v>
      </c>
      <c r="B2316" t="s">
        <v>638</v>
      </c>
      <c r="D2316">
        <v>6</v>
      </c>
      <c r="E2316" t="str">
        <f>CONCATENATE(RAWC8[[#This Row],[Table Letter]],RAWC8[[#This Row],[Table '#]])</f>
        <v>JL4</v>
      </c>
      <c r="F2316">
        <f>IF(ISEVEN(ROW(RAWC8[[#This Row],[Barcodes]])),C2316,"")</f>
        <v>0</v>
      </c>
      <c r="G2316">
        <f t="shared" si="36"/>
        <v>0</v>
      </c>
      <c r="H2316" t="str">
        <f>LEFT(RAWC8[[#This Row],[Maternal Pheno Tag]],7)</f>
        <v>0</v>
      </c>
    </row>
    <row r="2317" spans="1:8" x14ac:dyDescent="0.25">
      <c r="A2317">
        <v>4</v>
      </c>
      <c r="B2317" t="s">
        <v>638</v>
      </c>
      <c r="D2317">
        <v>6</v>
      </c>
      <c r="E2317" t="str">
        <f>CONCATENATE(RAWC8[[#This Row],[Table Letter]],RAWC8[[#This Row],[Table '#]])</f>
        <v>JL4</v>
      </c>
      <c r="F2317" t="str">
        <f>IF(ISEVEN(ROW(RAWC8[[#This Row],[Barcodes]])),C2317,"")</f>
        <v/>
      </c>
      <c r="G2317" t="str">
        <f t="shared" si="36"/>
        <v/>
      </c>
      <c r="H2317" t="str">
        <f>LEFT(RAWC8[[#This Row],[Maternal Pheno Tag]],7)</f>
        <v/>
      </c>
    </row>
    <row r="2318" spans="1:8" x14ac:dyDescent="0.25">
      <c r="A2318">
        <v>4</v>
      </c>
      <c r="B2318" t="s">
        <v>638</v>
      </c>
      <c r="D2318">
        <v>7</v>
      </c>
      <c r="E2318" t="str">
        <f>CONCATENATE(RAWC8[[#This Row],[Table Letter]],RAWC8[[#This Row],[Table '#]])</f>
        <v>JL4</v>
      </c>
      <c r="F2318">
        <f>IF(ISEVEN(ROW(RAWC8[[#This Row],[Barcodes]])),C2318,"")</f>
        <v>0</v>
      </c>
      <c r="G2318">
        <f t="shared" si="36"/>
        <v>0</v>
      </c>
      <c r="H2318" t="str">
        <f>LEFT(RAWC8[[#This Row],[Maternal Pheno Tag]],7)</f>
        <v>0</v>
      </c>
    </row>
    <row r="2319" spans="1:8" x14ac:dyDescent="0.25">
      <c r="A2319">
        <v>4</v>
      </c>
      <c r="B2319" t="s">
        <v>638</v>
      </c>
      <c r="D2319">
        <v>7</v>
      </c>
      <c r="E2319" t="str">
        <f>CONCATENATE(RAWC8[[#This Row],[Table Letter]],RAWC8[[#This Row],[Table '#]])</f>
        <v>JL4</v>
      </c>
      <c r="F2319" t="str">
        <f>IF(ISEVEN(ROW(RAWC8[[#This Row],[Barcodes]])),C2319,"")</f>
        <v/>
      </c>
      <c r="G2319" t="str">
        <f t="shared" si="36"/>
        <v/>
      </c>
      <c r="H2319" t="str">
        <f>LEFT(RAWC8[[#This Row],[Maternal Pheno Tag]],7)</f>
        <v/>
      </c>
    </row>
    <row r="2320" spans="1:8" x14ac:dyDescent="0.25">
      <c r="A2320">
        <v>4</v>
      </c>
      <c r="B2320" t="s">
        <v>638</v>
      </c>
      <c r="D2320">
        <v>8</v>
      </c>
      <c r="E2320" t="str">
        <f>CONCATENATE(RAWC8[[#This Row],[Table Letter]],RAWC8[[#This Row],[Table '#]])</f>
        <v>JL4</v>
      </c>
      <c r="F2320">
        <f>IF(ISEVEN(ROW(RAWC8[[#This Row],[Barcodes]])),C2320,"")</f>
        <v>0</v>
      </c>
      <c r="G2320">
        <f t="shared" si="36"/>
        <v>0</v>
      </c>
      <c r="H2320" t="str">
        <f>LEFT(RAWC8[[#This Row],[Maternal Pheno Tag]],7)</f>
        <v>0</v>
      </c>
    </row>
    <row r="2321" spans="1:8" x14ac:dyDescent="0.25">
      <c r="A2321">
        <v>4</v>
      </c>
      <c r="B2321" t="s">
        <v>638</v>
      </c>
      <c r="D2321">
        <v>8</v>
      </c>
      <c r="E2321" t="str">
        <f>CONCATENATE(RAWC8[[#This Row],[Table Letter]],RAWC8[[#This Row],[Table '#]])</f>
        <v>JL4</v>
      </c>
      <c r="F2321" t="str">
        <f>IF(ISEVEN(ROW(RAWC8[[#This Row],[Barcodes]])),C2321,"")</f>
        <v/>
      </c>
      <c r="G2321" t="str">
        <f t="shared" si="36"/>
        <v/>
      </c>
      <c r="H2321" t="str">
        <f>LEFT(RAWC8[[#This Row],[Maternal Pheno Tag]],7)</f>
        <v/>
      </c>
    </row>
    <row r="2322" spans="1:8" x14ac:dyDescent="0.25">
      <c r="A2322">
        <v>4</v>
      </c>
      <c r="B2322" t="s">
        <v>638</v>
      </c>
      <c r="D2322">
        <v>9</v>
      </c>
      <c r="E2322" t="str">
        <f>CONCATENATE(RAWC8[[#This Row],[Table Letter]],RAWC8[[#This Row],[Table '#]])</f>
        <v>JL4</v>
      </c>
      <c r="F2322">
        <f>IF(ISEVEN(ROW(RAWC8[[#This Row],[Barcodes]])),C2322,"")</f>
        <v>0</v>
      </c>
      <c r="G2322">
        <f t="shared" si="36"/>
        <v>0</v>
      </c>
      <c r="H2322" t="str">
        <f>LEFT(RAWC8[[#This Row],[Maternal Pheno Tag]],7)</f>
        <v>0</v>
      </c>
    </row>
    <row r="2323" spans="1:8" x14ac:dyDescent="0.25">
      <c r="A2323">
        <v>4</v>
      </c>
      <c r="B2323" t="s">
        <v>638</v>
      </c>
      <c r="D2323">
        <v>9</v>
      </c>
      <c r="E2323" t="str">
        <f>CONCATENATE(RAWC8[[#This Row],[Table Letter]],RAWC8[[#This Row],[Table '#]])</f>
        <v>JL4</v>
      </c>
      <c r="F2323" t="str">
        <f>IF(ISEVEN(ROW(RAWC8[[#This Row],[Barcodes]])),C2323,"")</f>
        <v/>
      </c>
      <c r="G2323" t="str">
        <f t="shared" si="36"/>
        <v/>
      </c>
      <c r="H2323" t="str">
        <f>LEFT(RAWC8[[#This Row],[Maternal Pheno Tag]],7)</f>
        <v/>
      </c>
    </row>
    <row r="2324" spans="1:8" x14ac:dyDescent="0.25">
      <c r="A2324">
        <v>4</v>
      </c>
      <c r="B2324" t="s">
        <v>638</v>
      </c>
      <c r="D2324">
        <v>10</v>
      </c>
      <c r="E2324" t="str">
        <f>CONCATENATE(RAWC8[[#This Row],[Table Letter]],RAWC8[[#This Row],[Table '#]])</f>
        <v>JL4</v>
      </c>
      <c r="F2324">
        <f>IF(ISEVEN(ROW(RAWC8[[#This Row],[Barcodes]])),C2324,"")</f>
        <v>0</v>
      </c>
      <c r="G2324">
        <f t="shared" si="36"/>
        <v>0</v>
      </c>
      <c r="H2324" t="str">
        <f>LEFT(RAWC8[[#This Row],[Maternal Pheno Tag]],7)</f>
        <v>0</v>
      </c>
    </row>
    <row r="2325" spans="1:8" x14ac:dyDescent="0.25">
      <c r="A2325">
        <v>4</v>
      </c>
      <c r="B2325" t="s">
        <v>638</v>
      </c>
      <c r="D2325">
        <v>10</v>
      </c>
      <c r="E2325" t="str">
        <f>CONCATENATE(RAWC8[[#This Row],[Table Letter]],RAWC8[[#This Row],[Table '#]])</f>
        <v>JL4</v>
      </c>
      <c r="F2325" t="str">
        <f>IF(ISEVEN(ROW(RAWC8[[#This Row],[Barcodes]])),C2325,"")</f>
        <v/>
      </c>
      <c r="G2325" t="str">
        <f t="shared" si="36"/>
        <v/>
      </c>
      <c r="H2325" t="str">
        <f>LEFT(RAWC8[[#This Row],[Maternal Pheno Tag]],7)</f>
        <v/>
      </c>
    </row>
    <row r="2326" spans="1:8" x14ac:dyDescent="0.25">
      <c r="A2326">
        <v>4</v>
      </c>
      <c r="B2326" t="s">
        <v>638</v>
      </c>
      <c r="D2326">
        <v>11</v>
      </c>
      <c r="E2326" t="str">
        <f>CONCATENATE(RAWC8[[#This Row],[Table Letter]],RAWC8[[#This Row],[Table '#]])</f>
        <v>JL4</v>
      </c>
      <c r="F2326">
        <f>IF(ISEVEN(ROW(RAWC8[[#This Row],[Barcodes]])),C2326,"")</f>
        <v>0</v>
      </c>
      <c r="G2326">
        <f t="shared" si="36"/>
        <v>0</v>
      </c>
      <c r="H2326" t="str">
        <f>LEFT(RAWC8[[#This Row],[Maternal Pheno Tag]],7)</f>
        <v>0</v>
      </c>
    </row>
    <row r="2327" spans="1:8" x14ac:dyDescent="0.25">
      <c r="A2327">
        <v>4</v>
      </c>
      <c r="B2327" t="s">
        <v>638</v>
      </c>
      <c r="D2327">
        <v>11</v>
      </c>
      <c r="E2327" t="str">
        <f>CONCATENATE(RAWC8[[#This Row],[Table Letter]],RAWC8[[#This Row],[Table '#]])</f>
        <v>JL4</v>
      </c>
      <c r="F2327" t="str">
        <f>IF(ISEVEN(ROW(RAWC8[[#This Row],[Barcodes]])),C2327,"")</f>
        <v/>
      </c>
      <c r="G2327" t="str">
        <f t="shared" si="36"/>
        <v/>
      </c>
      <c r="H2327" t="str">
        <f>LEFT(RAWC8[[#This Row],[Maternal Pheno Tag]],7)</f>
        <v/>
      </c>
    </row>
    <row r="2328" spans="1:8" x14ac:dyDescent="0.25">
      <c r="A2328">
        <v>4</v>
      </c>
      <c r="B2328" t="s">
        <v>638</v>
      </c>
      <c r="D2328">
        <v>12</v>
      </c>
      <c r="E2328" t="str">
        <f>CONCATENATE(RAWC8[[#This Row],[Table Letter]],RAWC8[[#This Row],[Table '#]])</f>
        <v>JL4</v>
      </c>
      <c r="F2328">
        <f>IF(ISEVEN(ROW(RAWC8[[#This Row],[Barcodes]])),C2328,"")</f>
        <v>0</v>
      </c>
      <c r="G2328">
        <f t="shared" si="36"/>
        <v>0</v>
      </c>
      <c r="H2328" t="str">
        <f>LEFT(RAWC8[[#This Row],[Maternal Pheno Tag]],7)</f>
        <v>0</v>
      </c>
    </row>
    <row r="2329" spans="1:8" x14ac:dyDescent="0.25">
      <c r="A2329">
        <v>4</v>
      </c>
      <c r="B2329" t="s">
        <v>638</v>
      </c>
      <c r="D2329">
        <v>12</v>
      </c>
      <c r="E2329" t="str">
        <f>CONCATENATE(RAWC8[[#This Row],[Table Letter]],RAWC8[[#This Row],[Table '#]])</f>
        <v>JL4</v>
      </c>
      <c r="F2329" t="str">
        <f>IF(ISEVEN(ROW(RAWC8[[#This Row],[Barcodes]])),C2329,"")</f>
        <v/>
      </c>
      <c r="G2329" t="str">
        <f t="shared" si="36"/>
        <v/>
      </c>
      <c r="H2329" t="str">
        <f>LEFT(RAWC8[[#This Row],[Maternal Pheno Tag]],7)</f>
        <v/>
      </c>
    </row>
    <row r="2330" spans="1:8" x14ac:dyDescent="0.25">
      <c r="A2330">
        <v>4</v>
      </c>
      <c r="B2330" t="s">
        <v>638</v>
      </c>
      <c r="D2330">
        <v>13</v>
      </c>
      <c r="E2330" t="str">
        <f>CONCATENATE(RAWC8[[#This Row],[Table Letter]],RAWC8[[#This Row],[Table '#]])</f>
        <v>JL4</v>
      </c>
      <c r="F2330">
        <f>IF(ISEVEN(ROW(RAWC8[[#This Row],[Barcodes]])),C2330,"")</f>
        <v>0</v>
      </c>
      <c r="G2330">
        <f t="shared" si="36"/>
        <v>0</v>
      </c>
      <c r="H2330" t="str">
        <f>LEFT(RAWC8[[#This Row],[Maternal Pheno Tag]],7)</f>
        <v>0</v>
      </c>
    </row>
    <row r="2331" spans="1:8" x14ac:dyDescent="0.25">
      <c r="A2331">
        <v>4</v>
      </c>
      <c r="B2331" t="s">
        <v>638</v>
      </c>
      <c r="D2331">
        <v>13</v>
      </c>
      <c r="E2331" t="str">
        <f>CONCATENATE(RAWC8[[#This Row],[Table Letter]],RAWC8[[#This Row],[Table '#]])</f>
        <v>JL4</v>
      </c>
      <c r="F2331" t="str">
        <f>IF(ISEVEN(ROW(RAWC8[[#This Row],[Barcodes]])),C2331,"")</f>
        <v/>
      </c>
      <c r="G2331" t="str">
        <f t="shared" si="36"/>
        <v/>
      </c>
      <c r="H2331" t="str">
        <f>LEFT(RAWC8[[#This Row],[Maternal Pheno Tag]],7)</f>
        <v/>
      </c>
    </row>
    <row r="2332" spans="1:8" x14ac:dyDescent="0.25">
      <c r="A2332">
        <v>4</v>
      </c>
      <c r="B2332" t="s">
        <v>638</v>
      </c>
      <c r="D2332">
        <v>14</v>
      </c>
      <c r="E2332" t="str">
        <f>CONCATENATE(RAWC8[[#This Row],[Table Letter]],RAWC8[[#This Row],[Table '#]])</f>
        <v>JL4</v>
      </c>
      <c r="F2332">
        <f>IF(ISEVEN(ROW(RAWC8[[#This Row],[Barcodes]])),C2332,"")</f>
        <v>0</v>
      </c>
      <c r="G2332">
        <f t="shared" si="36"/>
        <v>0</v>
      </c>
      <c r="H2332" t="str">
        <f>LEFT(RAWC8[[#This Row],[Maternal Pheno Tag]],7)</f>
        <v>0</v>
      </c>
    </row>
    <row r="2333" spans="1:8" x14ac:dyDescent="0.25">
      <c r="A2333">
        <v>4</v>
      </c>
      <c r="B2333" t="s">
        <v>638</v>
      </c>
      <c r="D2333">
        <v>14</v>
      </c>
      <c r="E2333" t="str">
        <f>CONCATENATE(RAWC8[[#This Row],[Table Letter]],RAWC8[[#This Row],[Table '#]])</f>
        <v>JL4</v>
      </c>
      <c r="F2333" t="str">
        <f>IF(ISEVEN(ROW(RAWC8[[#This Row],[Barcodes]])),C2333,"")</f>
        <v/>
      </c>
      <c r="G2333" t="str">
        <f t="shared" si="36"/>
        <v/>
      </c>
      <c r="H2333" t="str">
        <f>LEFT(RAWC8[[#This Row],[Maternal Pheno Tag]],7)</f>
        <v/>
      </c>
    </row>
    <row r="2334" spans="1:8" x14ac:dyDescent="0.25">
      <c r="A2334">
        <v>4</v>
      </c>
      <c r="B2334" t="s">
        <v>638</v>
      </c>
      <c r="D2334">
        <v>15</v>
      </c>
      <c r="E2334" t="str">
        <f>CONCATENATE(RAWC8[[#This Row],[Table Letter]],RAWC8[[#This Row],[Table '#]])</f>
        <v>JL4</v>
      </c>
      <c r="F2334">
        <f>IF(ISEVEN(ROW(RAWC8[[#This Row],[Barcodes]])),C2334,"")</f>
        <v>0</v>
      </c>
      <c r="G2334">
        <f t="shared" si="36"/>
        <v>0</v>
      </c>
      <c r="H2334" t="str">
        <f>LEFT(RAWC8[[#This Row],[Maternal Pheno Tag]],7)</f>
        <v>0</v>
      </c>
    </row>
    <row r="2335" spans="1:8" x14ac:dyDescent="0.25">
      <c r="A2335">
        <v>4</v>
      </c>
      <c r="B2335" t="s">
        <v>638</v>
      </c>
      <c r="D2335">
        <v>15</v>
      </c>
      <c r="E2335" t="str">
        <f>CONCATENATE(RAWC8[[#This Row],[Table Letter]],RAWC8[[#This Row],[Table '#]])</f>
        <v>JL4</v>
      </c>
      <c r="F2335" t="str">
        <f>IF(ISEVEN(ROW(RAWC8[[#This Row],[Barcodes]])),C2335,"")</f>
        <v/>
      </c>
      <c r="G2335" t="str">
        <f t="shared" si="36"/>
        <v/>
      </c>
      <c r="H2335" t="str">
        <f>LEFT(RAWC8[[#This Row],[Maternal Pheno Tag]],7)</f>
        <v/>
      </c>
    </row>
    <row r="2336" spans="1:8" x14ac:dyDescent="0.25">
      <c r="A2336">
        <v>4</v>
      </c>
      <c r="B2336" t="s">
        <v>638</v>
      </c>
      <c r="D2336">
        <v>16</v>
      </c>
      <c r="E2336" t="str">
        <f>CONCATENATE(RAWC8[[#This Row],[Table Letter]],RAWC8[[#This Row],[Table '#]])</f>
        <v>JL4</v>
      </c>
      <c r="F2336">
        <f>IF(ISEVEN(ROW(RAWC8[[#This Row],[Barcodes]])),C2336,"")</f>
        <v>0</v>
      </c>
      <c r="G2336">
        <f t="shared" si="36"/>
        <v>0</v>
      </c>
      <c r="H2336" t="str">
        <f>LEFT(RAWC8[[#This Row],[Maternal Pheno Tag]],7)</f>
        <v>0</v>
      </c>
    </row>
    <row r="2337" spans="1:8" x14ac:dyDescent="0.25">
      <c r="A2337">
        <v>4</v>
      </c>
      <c r="B2337" t="s">
        <v>638</v>
      </c>
      <c r="D2337">
        <v>16</v>
      </c>
      <c r="E2337" t="str">
        <f>CONCATENATE(RAWC8[[#This Row],[Table Letter]],RAWC8[[#This Row],[Table '#]])</f>
        <v>JL4</v>
      </c>
      <c r="F2337" t="str">
        <f>IF(ISEVEN(ROW(RAWC8[[#This Row],[Barcodes]])),C2337,"")</f>
        <v/>
      </c>
      <c r="G2337" t="str">
        <f t="shared" si="36"/>
        <v/>
      </c>
      <c r="H2337" t="str">
        <f>LEFT(RAWC8[[#This Row],[Maternal Pheno Tag]],7)</f>
        <v/>
      </c>
    </row>
    <row r="2338" spans="1:8" x14ac:dyDescent="0.25">
      <c r="A2338">
        <v>4</v>
      </c>
      <c r="B2338" t="s">
        <v>638</v>
      </c>
      <c r="D2338">
        <v>17</v>
      </c>
      <c r="E2338" t="str">
        <f>CONCATENATE(RAWC8[[#This Row],[Table Letter]],RAWC8[[#This Row],[Table '#]])</f>
        <v>JL4</v>
      </c>
      <c r="F2338">
        <f>IF(ISEVEN(ROW(RAWC8[[#This Row],[Barcodes]])),C2338,"")</f>
        <v>0</v>
      </c>
      <c r="G2338">
        <f t="shared" si="36"/>
        <v>0</v>
      </c>
      <c r="H2338" t="str">
        <f>LEFT(RAWC8[[#This Row],[Maternal Pheno Tag]],7)</f>
        <v>0</v>
      </c>
    </row>
    <row r="2339" spans="1:8" x14ac:dyDescent="0.25">
      <c r="A2339">
        <v>4</v>
      </c>
      <c r="B2339" t="s">
        <v>638</v>
      </c>
      <c r="D2339">
        <v>17</v>
      </c>
      <c r="E2339" t="str">
        <f>CONCATENATE(RAWC8[[#This Row],[Table Letter]],RAWC8[[#This Row],[Table '#]])</f>
        <v>JL4</v>
      </c>
      <c r="F2339" t="str">
        <f>IF(ISEVEN(ROW(RAWC8[[#This Row],[Barcodes]])),C2339,"")</f>
        <v/>
      </c>
      <c r="G2339" t="str">
        <f t="shared" si="36"/>
        <v/>
      </c>
      <c r="H2339" t="str">
        <f>LEFT(RAWC8[[#This Row],[Maternal Pheno Tag]],7)</f>
        <v/>
      </c>
    </row>
    <row r="2340" spans="1:8" x14ac:dyDescent="0.25">
      <c r="A2340">
        <v>4</v>
      </c>
      <c r="B2340" t="s">
        <v>638</v>
      </c>
      <c r="D2340">
        <v>18</v>
      </c>
      <c r="E2340" t="str">
        <f>CONCATENATE(RAWC8[[#This Row],[Table Letter]],RAWC8[[#This Row],[Table '#]])</f>
        <v>JL4</v>
      </c>
      <c r="F2340">
        <f>IF(ISEVEN(ROW(RAWC8[[#This Row],[Barcodes]])),C2340,"")</f>
        <v>0</v>
      </c>
      <c r="G2340">
        <f t="shared" si="36"/>
        <v>0</v>
      </c>
      <c r="H2340" t="str">
        <f>LEFT(RAWC8[[#This Row],[Maternal Pheno Tag]],7)</f>
        <v>0</v>
      </c>
    </row>
    <row r="2341" spans="1:8" x14ac:dyDescent="0.25">
      <c r="A2341">
        <v>4</v>
      </c>
      <c r="B2341" t="s">
        <v>638</v>
      </c>
      <c r="D2341">
        <v>18</v>
      </c>
      <c r="E2341" t="str">
        <f>CONCATENATE(RAWC8[[#This Row],[Table Letter]],RAWC8[[#This Row],[Table '#]])</f>
        <v>JL4</v>
      </c>
      <c r="F2341" t="str">
        <f>IF(ISEVEN(ROW(RAWC8[[#This Row],[Barcodes]])),C2341,"")</f>
        <v/>
      </c>
      <c r="G2341" t="str">
        <f t="shared" si="36"/>
        <v/>
      </c>
      <c r="H2341" t="str">
        <f>LEFT(RAWC8[[#This Row],[Maternal Pheno Tag]],7)</f>
        <v/>
      </c>
    </row>
    <row r="2342" spans="1:8" x14ac:dyDescent="0.25">
      <c r="A2342">
        <v>4</v>
      </c>
      <c r="B2342" t="s">
        <v>638</v>
      </c>
      <c r="D2342">
        <v>19</v>
      </c>
      <c r="E2342" t="str">
        <f>CONCATENATE(RAWC8[[#This Row],[Table Letter]],RAWC8[[#This Row],[Table '#]])</f>
        <v>JL4</v>
      </c>
      <c r="F2342">
        <f>IF(ISEVEN(ROW(RAWC8[[#This Row],[Barcodes]])),C2342,"")</f>
        <v>0</v>
      </c>
      <c r="G2342">
        <f t="shared" si="36"/>
        <v>0</v>
      </c>
      <c r="H2342" t="str">
        <f>LEFT(RAWC8[[#This Row],[Maternal Pheno Tag]],7)</f>
        <v>0</v>
      </c>
    </row>
    <row r="2343" spans="1:8" x14ac:dyDescent="0.25">
      <c r="A2343">
        <v>4</v>
      </c>
      <c r="B2343" t="s">
        <v>638</v>
      </c>
      <c r="D2343">
        <v>19</v>
      </c>
      <c r="E2343" t="str">
        <f>CONCATENATE(RAWC8[[#This Row],[Table Letter]],RAWC8[[#This Row],[Table '#]])</f>
        <v>JL4</v>
      </c>
      <c r="F2343" t="str">
        <f>IF(ISEVEN(ROW(RAWC8[[#This Row],[Barcodes]])),C2343,"")</f>
        <v/>
      </c>
      <c r="G2343" t="str">
        <f t="shared" si="36"/>
        <v/>
      </c>
      <c r="H2343" t="str">
        <f>LEFT(RAWC8[[#This Row],[Maternal Pheno Tag]],7)</f>
        <v/>
      </c>
    </row>
    <row r="2344" spans="1:8" x14ac:dyDescent="0.25">
      <c r="A2344">
        <v>4</v>
      </c>
      <c r="B2344" t="s">
        <v>638</v>
      </c>
      <c r="D2344">
        <v>20</v>
      </c>
      <c r="E2344" t="str">
        <f>CONCATENATE(RAWC8[[#This Row],[Table Letter]],RAWC8[[#This Row],[Table '#]])</f>
        <v>JL4</v>
      </c>
      <c r="F2344">
        <f>IF(ISEVEN(ROW(RAWC8[[#This Row],[Barcodes]])),C2344,"")</f>
        <v>0</v>
      </c>
      <c r="G2344">
        <f t="shared" si="36"/>
        <v>0</v>
      </c>
      <c r="H2344" t="str">
        <f>LEFT(RAWC8[[#This Row],[Maternal Pheno Tag]],7)</f>
        <v>0</v>
      </c>
    </row>
    <row r="2345" spans="1:8" x14ac:dyDescent="0.25">
      <c r="A2345">
        <v>4</v>
      </c>
      <c r="B2345" t="s">
        <v>638</v>
      </c>
      <c r="D2345">
        <v>20</v>
      </c>
      <c r="E2345" t="str">
        <f>CONCATENATE(RAWC8[[#This Row],[Table Letter]],RAWC8[[#This Row],[Table '#]])</f>
        <v>JL4</v>
      </c>
      <c r="F2345" t="str">
        <f>IF(ISEVEN(ROW(RAWC8[[#This Row],[Barcodes]])),C2345,"")</f>
        <v/>
      </c>
      <c r="G2345" t="str">
        <f t="shared" si="36"/>
        <v/>
      </c>
      <c r="H2345" t="str">
        <f>LEFT(RAWC8[[#This Row],[Maternal Pheno Tag]],7)</f>
        <v/>
      </c>
    </row>
    <row r="2346" spans="1:8" x14ac:dyDescent="0.25">
      <c r="A2346">
        <v>4</v>
      </c>
      <c r="B2346" t="s">
        <v>638</v>
      </c>
      <c r="D2346">
        <v>21</v>
      </c>
      <c r="E2346" t="str">
        <f>CONCATENATE(RAWC8[[#This Row],[Table Letter]],RAWC8[[#This Row],[Table '#]])</f>
        <v>JL4</v>
      </c>
      <c r="F2346">
        <f>IF(ISEVEN(ROW(RAWC8[[#This Row],[Barcodes]])),C2346,"")</f>
        <v>0</v>
      </c>
      <c r="G2346">
        <f t="shared" si="36"/>
        <v>0</v>
      </c>
      <c r="H2346" t="str">
        <f>LEFT(RAWC8[[#This Row],[Maternal Pheno Tag]],7)</f>
        <v>0</v>
      </c>
    </row>
    <row r="2347" spans="1:8" x14ac:dyDescent="0.25">
      <c r="A2347">
        <v>4</v>
      </c>
      <c r="B2347" t="s">
        <v>638</v>
      </c>
      <c r="D2347">
        <v>21</v>
      </c>
      <c r="E2347" t="str">
        <f>CONCATENATE(RAWC8[[#This Row],[Table Letter]],RAWC8[[#This Row],[Table '#]])</f>
        <v>JL4</v>
      </c>
      <c r="F2347" t="str">
        <f>IF(ISEVEN(ROW(RAWC8[[#This Row],[Barcodes]])),C2347,"")</f>
        <v/>
      </c>
      <c r="G2347" t="str">
        <f t="shared" si="36"/>
        <v/>
      </c>
      <c r="H2347" t="str">
        <f>LEFT(RAWC8[[#This Row],[Maternal Pheno Tag]],7)</f>
        <v/>
      </c>
    </row>
    <row r="2348" spans="1:8" x14ac:dyDescent="0.25">
      <c r="A2348">
        <v>4</v>
      </c>
      <c r="B2348" t="s">
        <v>638</v>
      </c>
      <c r="D2348">
        <v>22</v>
      </c>
      <c r="E2348" t="str">
        <f>CONCATENATE(RAWC8[[#This Row],[Table Letter]],RAWC8[[#This Row],[Table '#]])</f>
        <v>JL4</v>
      </c>
      <c r="F2348">
        <f>IF(ISEVEN(ROW(RAWC8[[#This Row],[Barcodes]])),C2348,"")</f>
        <v>0</v>
      </c>
      <c r="G2348">
        <f t="shared" si="36"/>
        <v>0</v>
      </c>
      <c r="H2348" t="str">
        <f>LEFT(RAWC8[[#This Row],[Maternal Pheno Tag]],7)</f>
        <v>0</v>
      </c>
    </row>
    <row r="2349" spans="1:8" x14ac:dyDescent="0.25">
      <c r="A2349">
        <v>4</v>
      </c>
      <c r="B2349" t="s">
        <v>638</v>
      </c>
      <c r="D2349">
        <v>22</v>
      </c>
      <c r="E2349" t="str">
        <f>CONCATENATE(RAWC8[[#This Row],[Table Letter]],RAWC8[[#This Row],[Table '#]])</f>
        <v>JL4</v>
      </c>
      <c r="F2349" t="str">
        <f>IF(ISEVEN(ROW(RAWC8[[#This Row],[Barcodes]])),C2349,"")</f>
        <v/>
      </c>
      <c r="G2349" t="str">
        <f t="shared" si="36"/>
        <v/>
      </c>
      <c r="H2349" t="str">
        <f>LEFT(RAWC8[[#This Row],[Maternal Pheno Tag]],7)</f>
        <v/>
      </c>
    </row>
    <row r="2350" spans="1:8" x14ac:dyDescent="0.25">
      <c r="A2350">
        <v>4</v>
      </c>
      <c r="B2350" t="s">
        <v>638</v>
      </c>
      <c r="D2350">
        <v>23</v>
      </c>
      <c r="E2350" t="str">
        <f>CONCATENATE(RAWC8[[#This Row],[Table Letter]],RAWC8[[#This Row],[Table '#]])</f>
        <v>JL4</v>
      </c>
      <c r="F2350">
        <f>IF(ISEVEN(ROW(RAWC8[[#This Row],[Barcodes]])),C2350,"")</f>
        <v>0</v>
      </c>
      <c r="G2350">
        <f t="shared" si="36"/>
        <v>0</v>
      </c>
      <c r="H2350" t="str">
        <f>LEFT(RAWC8[[#This Row],[Maternal Pheno Tag]],7)</f>
        <v>0</v>
      </c>
    </row>
    <row r="2351" spans="1:8" x14ac:dyDescent="0.25">
      <c r="A2351">
        <v>4</v>
      </c>
      <c r="B2351" t="s">
        <v>638</v>
      </c>
      <c r="D2351">
        <v>23</v>
      </c>
      <c r="E2351" t="str">
        <f>CONCATENATE(RAWC8[[#This Row],[Table Letter]],RAWC8[[#This Row],[Table '#]])</f>
        <v>JL4</v>
      </c>
      <c r="F2351" t="str">
        <f>IF(ISEVEN(ROW(RAWC8[[#This Row],[Barcodes]])),C2351,"")</f>
        <v/>
      </c>
      <c r="G2351" t="str">
        <f t="shared" si="36"/>
        <v/>
      </c>
      <c r="H2351" t="str">
        <f>LEFT(RAWC8[[#This Row],[Maternal Pheno Tag]],7)</f>
        <v/>
      </c>
    </row>
    <row r="2352" spans="1:8" x14ac:dyDescent="0.25">
      <c r="A2352">
        <v>4</v>
      </c>
      <c r="B2352" t="s">
        <v>638</v>
      </c>
      <c r="D2352">
        <v>24</v>
      </c>
      <c r="E2352" t="str">
        <f>CONCATENATE(RAWC8[[#This Row],[Table Letter]],RAWC8[[#This Row],[Table '#]])</f>
        <v>JL4</v>
      </c>
      <c r="F2352">
        <f>IF(ISEVEN(ROW(RAWC8[[#This Row],[Barcodes]])),C2352,"")</f>
        <v>0</v>
      </c>
      <c r="G2352">
        <f t="shared" si="36"/>
        <v>0</v>
      </c>
      <c r="H2352" t="str">
        <f>LEFT(RAWC8[[#This Row],[Maternal Pheno Tag]],7)</f>
        <v>0</v>
      </c>
    </row>
    <row r="2353" spans="1:8" x14ac:dyDescent="0.25">
      <c r="A2353">
        <v>4</v>
      </c>
      <c r="B2353" t="s">
        <v>638</v>
      </c>
      <c r="D2353">
        <v>24</v>
      </c>
      <c r="E2353" t="str">
        <f>CONCATENATE(RAWC8[[#This Row],[Table Letter]],RAWC8[[#This Row],[Table '#]])</f>
        <v>JL4</v>
      </c>
      <c r="F2353" t="str">
        <f>IF(ISEVEN(ROW(RAWC8[[#This Row],[Barcodes]])),C2353,"")</f>
        <v/>
      </c>
      <c r="G2353" t="str">
        <f t="shared" si="36"/>
        <v/>
      </c>
      <c r="H2353" t="str">
        <f>LEFT(RAWC8[[#This Row],[Maternal Pheno Tag]],7)</f>
        <v/>
      </c>
    </row>
    <row r="2354" spans="1:8" x14ac:dyDescent="0.25">
      <c r="A2354">
        <v>5</v>
      </c>
      <c r="B2354" t="s">
        <v>638</v>
      </c>
      <c r="D2354">
        <v>1</v>
      </c>
      <c r="E2354" t="str">
        <f>CONCATENATE(RAWC8[[#This Row],[Table Letter]],RAWC8[[#This Row],[Table '#]])</f>
        <v>JL5</v>
      </c>
      <c r="F2354">
        <f>IF(ISEVEN(ROW(RAWC8[[#This Row],[Barcodes]])),C2354,"")</f>
        <v>0</v>
      </c>
      <c r="G2354">
        <f t="shared" si="36"/>
        <v>0</v>
      </c>
      <c r="H2354" t="str">
        <f>LEFT(RAWC8[[#This Row],[Maternal Pheno Tag]],7)</f>
        <v>0</v>
      </c>
    </row>
    <row r="2355" spans="1:8" x14ac:dyDescent="0.25">
      <c r="A2355">
        <v>5</v>
      </c>
      <c r="B2355" t="s">
        <v>638</v>
      </c>
      <c r="D2355">
        <v>1</v>
      </c>
      <c r="E2355" t="str">
        <f>CONCATENATE(RAWC8[[#This Row],[Table Letter]],RAWC8[[#This Row],[Table '#]])</f>
        <v>JL5</v>
      </c>
      <c r="F2355" t="str">
        <f>IF(ISEVEN(ROW(RAWC8[[#This Row],[Barcodes]])),C2355,"")</f>
        <v/>
      </c>
      <c r="G2355" t="str">
        <f t="shared" si="36"/>
        <v/>
      </c>
      <c r="H2355" t="str">
        <f>LEFT(RAWC8[[#This Row],[Maternal Pheno Tag]],7)</f>
        <v/>
      </c>
    </row>
    <row r="2356" spans="1:8" x14ac:dyDescent="0.25">
      <c r="A2356">
        <v>5</v>
      </c>
      <c r="B2356" t="s">
        <v>638</v>
      </c>
      <c r="D2356">
        <v>2</v>
      </c>
      <c r="E2356" t="str">
        <f>CONCATENATE(RAWC8[[#This Row],[Table Letter]],RAWC8[[#This Row],[Table '#]])</f>
        <v>JL5</v>
      </c>
      <c r="F2356">
        <f>IF(ISEVEN(ROW(RAWC8[[#This Row],[Barcodes]])),C2356,"")</f>
        <v>0</v>
      </c>
      <c r="G2356">
        <f t="shared" si="36"/>
        <v>0</v>
      </c>
      <c r="H2356" t="str">
        <f>LEFT(RAWC8[[#This Row],[Maternal Pheno Tag]],7)</f>
        <v>0</v>
      </c>
    </row>
    <row r="2357" spans="1:8" x14ac:dyDescent="0.25">
      <c r="A2357">
        <v>5</v>
      </c>
      <c r="B2357" t="s">
        <v>638</v>
      </c>
      <c r="D2357">
        <v>2</v>
      </c>
      <c r="E2357" t="str">
        <f>CONCATENATE(RAWC8[[#This Row],[Table Letter]],RAWC8[[#This Row],[Table '#]])</f>
        <v>JL5</v>
      </c>
      <c r="F2357" t="str">
        <f>IF(ISEVEN(ROW(RAWC8[[#This Row],[Barcodes]])),C2357,"")</f>
        <v/>
      </c>
      <c r="G2357" t="str">
        <f t="shared" si="36"/>
        <v/>
      </c>
      <c r="H2357" t="str">
        <f>LEFT(RAWC8[[#This Row],[Maternal Pheno Tag]],7)</f>
        <v/>
      </c>
    </row>
    <row r="2358" spans="1:8" x14ac:dyDescent="0.25">
      <c r="A2358">
        <v>5</v>
      </c>
      <c r="B2358" t="s">
        <v>638</v>
      </c>
      <c r="D2358">
        <v>3</v>
      </c>
      <c r="E2358" t="str">
        <f>CONCATENATE(RAWC8[[#This Row],[Table Letter]],RAWC8[[#This Row],[Table '#]])</f>
        <v>JL5</v>
      </c>
      <c r="F2358">
        <f>IF(ISEVEN(ROW(RAWC8[[#This Row],[Barcodes]])),C2358,"")</f>
        <v>0</v>
      </c>
      <c r="G2358">
        <f t="shared" si="36"/>
        <v>0</v>
      </c>
      <c r="H2358" t="str">
        <f>LEFT(RAWC8[[#This Row],[Maternal Pheno Tag]],7)</f>
        <v>0</v>
      </c>
    </row>
    <row r="2359" spans="1:8" x14ac:dyDescent="0.25">
      <c r="A2359">
        <v>5</v>
      </c>
      <c r="B2359" t="s">
        <v>638</v>
      </c>
      <c r="D2359">
        <v>3</v>
      </c>
      <c r="E2359" t="str">
        <f>CONCATENATE(RAWC8[[#This Row],[Table Letter]],RAWC8[[#This Row],[Table '#]])</f>
        <v>JL5</v>
      </c>
      <c r="F2359" t="str">
        <f>IF(ISEVEN(ROW(RAWC8[[#This Row],[Barcodes]])),C2359,"")</f>
        <v/>
      </c>
      <c r="G2359" t="str">
        <f t="shared" si="36"/>
        <v/>
      </c>
      <c r="H2359" t="str">
        <f>LEFT(RAWC8[[#This Row],[Maternal Pheno Tag]],7)</f>
        <v/>
      </c>
    </row>
    <row r="2360" spans="1:8" x14ac:dyDescent="0.25">
      <c r="A2360">
        <v>5</v>
      </c>
      <c r="B2360" t="s">
        <v>638</v>
      </c>
      <c r="D2360">
        <v>4</v>
      </c>
      <c r="E2360" t="str">
        <f>CONCATENATE(RAWC8[[#This Row],[Table Letter]],RAWC8[[#This Row],[Table '#]])</f>
        <v>JL5</v>
      </c>
      <c r="F2360">
        <f>IF(ISEVEN(ROW(RAWC8[[#This Row],[Barcodes]])),C2360,"")</f>
        <v>0</v>
      </c>
      <c r="G2360">
        <f t="shared" si="36"/>
        <v>0</v>
      </c>
      <c r="H2360" t="str">
        <f>LEFT(RAWC8[[#This Row],[Maternal Pheno Tag]],7)</f>
        <v>0</v>
      </c>
    </row>
    <row r="2361" spans="1:8" x14ac:dyDescent="0.25">
      <c r="A2361">
        <v>5</v>
      </c>
      <c r="B2361" t="s">
        <v>638</v>
      </c>
      <c r="D2361">
        <v>4</v>
      </c>
      <c r="E2361" t="str">
        <f>CONCATENATE(RAWC8[[#This Row],[Table Letter]],RAWC8[[#This Row],[Table '#]])</f>
        <v>JL5</v>
      </c>
      <c r="F2361" t="str">
        <f>IF(ISEVEN(ROW(RAWC8[[#This Row],[Barcodes]])),C2361,"")</f>
        <v/>
      </c>
      <c r="G2361" t="str">
        <f t="shared" si="36"/>
        <v/>
      </c>
      <c r="H2361" t="str">
        <f>LEFT(RAWC8[[#This Row],[Maternal Pheno Tag]],7)</f>
        <v/>
      </c>
    </row>
    <row r="2362" spans="1:8" x14ac:dyDescent="0.25">
      <c r="A2362">
        <v>5</v>
      </c>
      <c r="B2362" t="s">
        <v>638</v>
      </c>
      <c r="D2362">
        <v>5</v>
      </c>
      <c r="E2362" t="str">
        <f>CONCATENATE(RAWC8[[#This Row],[Table Letter]],RAWC8[[#This Row],[Table '#]])</f>
        <v>JL5</v>
      </c>
      <c r="F2362">
        <f>IF(ISEVEN(ROW(RAWC8[[#This Row],[Barcodes]])),C2362,"")</f>
        <v>0</v>
      </c>
      <c r="G2362">
        <f t="shared" si="36"/>
        <v>0</v>
      </c>
      <c r="H2362" t="str">
        <f>LEFT(RAWC8[[#This Row],[Maternal Pheno Tag]],7)</f>
        <v>0</v>
      </c>
    </row>
    <row r="2363" spans="1:8" x14ac:dyDescent="0.25">
      <c r="A2363">
        <v>5</v>
      </c>
      <c r="B2363" t="s">
        <v>638</v>
      </c>
      <c r="D2363">
        <v>5</v>
      </c>
      <c r="E2363" t="str">
        <f>CONCATENATE(RAWC8[[#This Row],[Table Letter]],RAWC8[[#This Row],[Table '#]])</f>
        <v>JL5</v>
      </c>
      <c r="F2363" t="str">
        <f>IF(ISEVEN(ROW(RAWC8[[#This Row],[Barcodes]])),C2363,"")</f>
        <v/>
      </c>
      <c r="G2363" t="str">
        <f t="shared" si="36"/>
        <v/>
      </c>
      <c r="H2363" t="str">
        <f>LEFT(RAWC8[[#This Row],[Maternal Pheno Tag]],7)</f>
        <v/>
      </c>
    </row>
    <row r="2364" spans="1:8" x14ac:dyDescent="0.25">
      <c r="A2364">
        <v>5</v>
      </c>
      <c r="B2364" t="s">
        <v>638</v>
      </c>
      <c r="D2364">
        <v>6</v>
      </c>
      <c r="E2364" t="str">
        <f>CONCATENATE(RAWC8[[#This Row],[Table Letter]],RAWC8[[#This Row],[Table '#]])</f>
        <v>JL5</v>
      </c>
      <c r="F2364">
        <f>IF(ISEVEN(ROW(RAWC8[[#This Row],[Barcodes]])),C2364,"")</f>
        <v>0</v>
      </c>
      <c r="G2364">
        <f t="shared" si="36"/>
        <v>0</v>
      </c>
      <c r="H2364" t="str">
        <f>LEFT(RAWC8[[#This Row],[Maternal Pheno Tag]],7)</f>
        <v>0</v>
      </c>
    </row>
    <row r="2365" spans="1:8" x14ac:dyDescent="0.25">
      <c r="A2365">
        <v>5</v>
      </c>
      <c r="B2365" t="s">
        <v>638</v>
      </c>
      <c r="D2365">
        <v>6</v>
      </c>
      <c r="E2365" t="str">
        <f>CONCATENATE(RAWC8[[#This Row],[Table Letter]],RAWC8[[#This Row],[Table '#]])</f>
        <v>JL5</v>
      </c>
      <c r="F2365" t="str">
        <f>IF(ISEVEN(ROW(RAWC8[[#This Row],[Barcodes]])),C2365,"")</f>
        <v/>
      </c>
      <c r="G2365" t="str">
        <f t="shared" si="36"/>
        <v/>
      </c>
      <c r="H2365" t="str">
        <f>LEFT(RAWC8[[#This Row],[Maternal Pheno Tag]],7)</f>
        <v/>
      </c>
    </row>
    <row r="2366" spans="1:8" x14ac:dyDescent="0.25">
      <c r="A2366">
        <v>5</v>
      </c>
      <c r="B2366" t="s">
        <v>638</v>
      </c>
      <c r="D2366">
        <v>7</v>
      </c>
      <c r="E2366" t="str">
        <f>CONCATENATE(RAWC8[[#This Row],[Table Letter]],RAWC8[[#This Row],[Table '#]])</f>
        <v>JL5</v>
      </c>
      <c r="F2366">
        <f>IF(ISEVEN(ROW(RAWC8[[#This Row],[Barcodes]])),C2366,"")</f>
        <v>0</v>
      </c>
      <c r="G2366">
        <f t="shared" si="36"/>
        <v>0</v>
      </c>
      <c r="H2366" t="str">
        <f>LEFT(RAWC8[[#This Row],[Maternal Pheno Tag]],7)</f>
        <v>0</v>
      </c>
    </row>
    <row r="2367" spans="1:8" x14ac:dyDescent="0.25">
      <c r="A2367">
        <v>5</v>
      </c>
      <c r="B2367" t="s">
        <v>638</v>
      </c>
      <c r="D2367">
        <v>7</v>
      </c>
      <c r="E2367" t="str">
        <f>CONCATENATE(RAWC8[[#This Row],[Table Letter]],RAWC8[[#This Row],[Table '#]])</f>
        <v>JL5</v>
      </c>
      <c r="F2367" t="str">
        <f>IF(ISEVEN(ROW(RAWC8[[#This Row],[Barcodes]])),C2367,"")</f>
        <v/>
      </c>
      <c r="G2367" t="str">
        <f t="shared" si="36"/>
        <v/>
      </c>
      <c r="H2367" t="str">
        <f>LEFT(RAWC8[[#This Row],[Maternal Pheno Tag]],7)</f>
        <v/>
      </c>
    </row>
    <row r="2368" spans="1:8" x14ac:dyDescent="0.25">
      <c r="A2368">
        <v>5</v>
      </c>
      <c r="B2368" t="s">
        <v>638</v>
      </c>
      <c r="D2368">
        <v>8</v>
      </c>
      <c r="E2368" t="str">
        <f>CONCATENATE(RAWC8[[#This Row],[Table Letter]],RAWC8[[#This Row],[Table '#]])</f>
        <v>JL5</v>
      </c>
      <c r="F2368">
        <f>IF(ISEVEN(ROW(RAWC8[[#This Row],[Barcodes]])),C2368,"")</f>
        <v>0</v>
      </c>
      <c r="G2368">
        <f t="shared" si="36"/>
        <v>0</v>
      </c>
      <c r="H2368" t="str">
        <f>LEFT(RAWC8[[#This Row],[Maternal Pheno Tag]],7)</f>
        <v>0</v>
      </c>
    </row>
    <row r="2369" spans="1:8" x14ac:dyDescent="0.25">
      <c r="A2369">
        <v>5</v>
      </c>
      <c r="B2369" t="s">
        <v>638</v>
      </c>
      <c r="D2369">
        <v>8</v>
      </c>
      <c r="E2369" t="str">
        <f>CONCATENATE(RAWC8[[#This Row],[Table Letter]],RAWC8[[#This Row],[Table '#]])</f>
        <v>JL5</v>
      </c>
      <c r="F2369" t="str">
        <f>IF(ISEVEN(ROW(RAWC8[[#This Row],[Barcodes]])),C2369,"")</f>
        <v/>
      </c>
      <c r="G2369" t="str">
        <f t="shared" si="36"/>
        <v/>
      </c>
      <c r="H2369" t="str">
        <f>LEFT(RAWC8[[#This Row],[Maternal Pheno Tag]],7)</f>
        <v/>
      </c>
    </row>
    <row r="2370" spans="1:8" x14ac:dyDescent="0.25">
      <c r="A2370">
        <v>5</v>
      </c>
      <c r="B2370" t="s">
        <v>638</v>
      </c>
      <c r="D2370">
        <v>9</v>
      </c>
      <c r="E2370" t="str">
        <f>CONCATENATE(RAWC8[[#This Row],[Table Letter]],RAWC8[[#This Row],[Table '#]])</f>
        <v>JL5</v>
      </c>
      <c r="F2370">
        <f>IF(ISEVEN(ROW(RAWC8[[#This Row],[Barcodes]])),C2370,"")</f>
        <v>0</v>
      </c>
      <c r="G2370">
        <f t="shared" ref="G2370:G2433" si="37">IF(ISODD(ROW(C2371)),C2371,"")</f>
        <v>0</v>
      </c>
      <c r="H2370" t="str">
        <f>LEFT(RAWC8[[#This Row],[Maternal Pheno Tag]],7)</f>
        <v>0</v>
      </c>
    </row>
    <row r="2371" spans="1:8" x14ac:dyDescent="0.25">
      <c r="A2371">
        <v>5</v>
      </c>
      <c r="B2371" t="s">
        <v>638</v>
      </c>
      <c r="D2371">
        <v>9</v>
      </c>
      <c r="E2371" t="str">
        <f>CONCATENATE(RAWC8[[#This Row],[Table Letter]],RAWC8[[#This Row],[Table '#]])</f>
        <v>JL5</v>
      </c>
      <c r="F2371" t="str">
        <f>IF(ISEVEN(ROW(RAWC8[[#This Row],[Barcodes]])),C2371,"")</f>
        <v/>
      </c>
      <c r="G2371" t="str">
        <f t="shared" si="37"/>
        <v/>
      </c>
      <c r="H2371" t="str">
        <f>LEFT(RAWC8[[#This Row],[Maternal Pheno Tag]],7)</f>
        <v/>
      </c>
    </row>
    <row r="2372" spans="1:8" x14ac:dyDescent="0.25">
      <c r="A2372">
        <v>5</v>
      </c>
      <c r="B2372" t="s">
        <v>638</v>
      </c>
      <c r="D2372">
        <v>10</v>
      </c>
      <c r="E2372" t="str">
        <f>CONCATENATE(RAWC8[[#This Row],[Table Letter]],RAWC8[[#This Row],[Table '#]])</f>
        <v>JL5</v>
      </c>
      <c r="F2372">
        <f>IF(ISEVEN(ROW(RAWC8[[#This Row],[Barcodes]])),C2372,"")</f>
        <v>0</v>
      </c>
      <c r="G2372">
        <f t="shared" si="37"/>
        <v>0</v>
      </c>
      <c r="H2372" t="str">
        <f>LEFT(RAWC8[[#This Row],[Maternal Pheno Tag]],7)</f>
        <v>0</v>
      </c>
    </row>
    <row r="2373" spans="1:8" x14ac:dyDescent="0.25">
      <c r="A2373">
        <v>5</v>
      </c>
      <c r="B2373" t="s">
        <v>638</v>
      </c>
      <c r="D2373">
        <v>10</v>
      </c>
      <c r="E2373" t="str">
        <f>CONCATENATE(RAWC8[[#This Row],[Table Letter]],RAWC8[[#This Row],[Table '#]])</f>
        <v>JL5</v>
      </c>
      <c r="F2373" t="str">
        <f>IF(ISEVEN(ROW(RAWC8[[#This Row],[Barcodes]])),C2373,"")</f>
        <v/>
      </c>
      <c r="G2373" t="str">
        <f t="shared" si="37"/>
        <v/>
      </c>
      <c r="H2373" t="str">
        <f>LEFT(RAWC8[[#This Row],[Maternal Pheno Tag]],7)</f>
        <v/>
      </c>
    </row>
    <row r="2374" spans="1:8" x14ac:dyDescent="0.25">
      <c r="A2374">
        <v>5</v>
      </c>
      <c r="B2374" t="s">
        <v>638</v>
      </c>
      <c r="D2374">
        <v>11</v>
      </c>
      <c r="E2374" t="str">
        <f>CONCATENATE(RAWC8[[#This Row],[Table Letter]],RAWC8[[#This Row],[Table '#]])</f>
        <v>JL5</v>
      </c>
      <c r="F2374">
        <f>IF(ISEVEN(ROW(RAWC8[[#This Row],[Barcodes]])),C2374,"")</f>
        <v>0</v>
      </c>
      <c r="G2374">
        <f t="shared" si="37"/>
        <v>0</v>
      </c>
      <c r="H2374" t="str">
        <f>LEFT(RAWC8[[#This Row],[Maternal Pheno Tag]],7)</f>
        <v>0</v>
      </c>
    </row>
    <row r="2375" spans="1:8" x14ac:dyDescent="0.25">
      <c r="A2375">
        <v>5</v>
      </c>
      <c r="B2375" t="s">
        <v>638</v>
      </c>
      <c r="D2375">
        <v>11</v>
      </c>
      <c r="E2375" t="str">
        <f>CONCATENATE(RAWC8[[#This Row],[Table Letter]],RAWC8[[#This Row],[Table '#]])</f>
        <v>JL5</v>
      </c>
      <c r="F2375" t="str">
        <f>IF(ISEVEN(ROW(RAWC8[[#This Row],[Barcodes]])),C2375,"")</f>
        <v/>
      </c>
      <c r="G2375" t="str">
        <f t="shared" si="37"/>
        <v/>
      </c>
      <c r="H2375" t="str">
        <f>LEFT(RAWC8[[#This Row],[Maternal Pheno Tag]],7)</f>
        <v/>
      </c>
    </row>
    <row r="2376" spans="1:8" x14ac:dyDescent="0.25">
      <c r="A2376">
        <v>5</v>
      </c>
      <c r="B2376" t="s">
        <v>638</v>
      </c>
      <c r="D2376">
        <v>12</v>
      </c>
      <c r="E2376" t="str">
        <f>CONCATENATE(RAWC8[[#This Row],[Table Letter]],RAWC8[[#This Row],[Table '#]])</f>
        <v>JL5</v>
      </c>
      <c r="F2376">
        <f>IF(ISEVEN(ROW(RAWC8[[#This Row],[Barcodes]])),C2376,"")</f>
        <v>0</v>
      </c>
      <c r="G2376">
        <f t="shared" si="37"/>
        <v>0</v>
      </c>
      <c r="H2376" t="str">
        <f>LEFT(RAWC8[[#This Row],[Maternal Pheno Tag]],7)</f>
        <v>0</v>
      </c>
    </row>
    <row r="2377" spans="1:8" x14ac:dyDescent="0.25">
      <c r="A2377">
        <v>5</v>
      </c>
      <c r="B2377" t="s">
        <v>638</v>
      </c>
      <c r="D2377">
        <v>12</v>
      </c>
      <c r="E2377" t="str">
        <f>CONCATENATE(RAWC8[[#This Row],[Table Letter]],RAWC8[[#This Row],[Table '#]])</f>
        <v>JL5</v>
      </c>
      <c r="F2377" t="str">
        <f>IF(ISEVEN(ROW(RAWC8[[#This Row],[Barcodes]])),C2377,"")</f>
        <v/>
      </c>
      <c r="G2377" t="str">
        <f t="shared" si="37"/>
        <v/>
      </c>
      <c r="H2377" t="str">
        <f>LEFT(RAWC8[[#This Row],[Maternal Pheno Tag]],7)</f>
        <v/>
      </c>
    </row>
    <row r="2378" spans="1:8" x14ac:dyDescent="0.25">
      <c r="A2378">
        <v>5</v>
      </c>
      <c r="B2378" t="s">
        <v>638</v>
      </c>
      <c r="D2378">
        <v>13</v>
      </c>
      <c r="E2378" t="str">
        <f>CONCATENATE(RAWC8[[#This Row],[Table Letter]],RAWC8[[#This Row],[Table '#]])</f>
        <v>JL5</v>
      </c>
      <c r="F2378">
        <f>IF(ISEVEN(ROW(RAWC8[[#This Row],[Barcodes]])),C2378,"")</f>
        <v>0</v>
      </c>
      <c r="G2378">
        <f t="shared" si="37"/>
        <v>0</v>
      </c>
      <c r="H2378" t="str">
        <f>LEFT(RAWC8[[#This Row],[Maternal Pheno Tag]],7)</f>
        <v>0</v>
      </c>
    </row>
    <row r="2379" spans="1:8" x14ac:dyDescent="0.25">
      <c r="A2379">
        <v>5</v>
      </c>
      <c r="B2379" t="s">
        <v>638</v>
      </c>
      <c r="D2379">
        <v>13</v>
      </c>
      <c r="E2379" t="str">
        <f>CONCATENATE(RAWC8[[#This Row],[Table Letter]],RAWC8[[#This Row],[Table '#]])</f>
        <v>JL5</v>
      </c>
      <c r="F2379" t="str">
        <f>IF(ISEVEN(ROW(RAWC8[[#This Row],[Barcodes]])),C2379,"")</f>
        <v/>
      </c>
      <c r="G2379" t="str">
        <f t="shared" si="37"/>
        <v/>
      </c>
      <c r="H2379" t="str">
        <f>LEFT(RAWC8[[#This Row],[Maternal Pheno Tag]],7)</f>
        <v/>
      </c>
    </row>
    <row r="2380" spans="1:8" x14ac:dyDescent="0.25">
      <c r="A2380">
        <v>5</v>
      </c>
      <c r="B2380" t="s">
        <v>638</v>
      </c>
      <c r="D2380">
        <v>14</v>
      </c>
      <c r="E2380" t="str">
        <f>CONCATENATE(RAWC8[[#This Row],[Table Letter]],RAWC8[[#This Row],[Table '#]])</f>
        <v>JL5</v>
      </c>
      <c r="F2380">
        <f>IF(ISEVEN(ROW(RAWC8[[#This Row],[Barcodes]])),C2380,"")</f>
        <v>0</v>
      </c>
      <c r="G2380">
        <f t="shared" si="37"/>
        <v>0</v>
      </c>
      <c r="H2380" t="str">
        <f>LEFT(RAWC8[[#This Row],[Maternal Pheno Tag]],7)</f>
        <v>0</v>
      </c>
    </row>
    <row r="2381" spans="1:8" x14ac:dyDescent="0.25">
      <c r="A2381">
        <v>5</v>
      </c>
      <c r="B2381" t="s">
        <v>638</v>
      </c>
      <c r="D2381">
        <v>14</v>
      </c>
      <c r="E2381" t="str">
        <f>CONCATENATE(RAWC8[[#This Row],[Table Letter]],RAWC8[[#This Row],[Table '#]])</f>
        <v>JL5</v>
      </c>
      <c r="F2381" t="str">
        <f>IF(ISEVEN(ROW(RAWC8[[#This Row],[Barcodes]])),C2381,"")</f>
        <v/>
      </c>
      <c r="G2381" t="str">
        <f t="shared" si="37"/>
        <v/>
      </c>
      <c r="H2381" t="str">
        <f>LEFT(RAWC8[[#This Row],[Maternal Pheno Tag]],7)</f>
        <v/>
      </c>
    </row>
    <row r="2382" spans="1:8" x14ac:dyDescent="0.25">
      <c r="A2382">
        <v>5</v>
      </c>
      <c r="B2382" t="s">
        <v>638</v>
      </c>
      <c r="D2382">
        <v>15</v>
      </c>
      <c r="E2382" t="str">
        <f>CONCATENATE(RAWC8[[#This Row],[Table Letter]],RAWC8[[#This Row],[Table '#]])</f>
        <v>JL5</v>
      </c>
      <c r="F2382">
        <f>IF(ISEVEN(ROW(RAWC8[[#This Row],[Barcodes]])),C2382,"")</f>
        <v>0</v>
      </c>
      <c r="G2382">
        <f t="shared" si="37"/>
        <v>0</v>
      </c>
      <c r="H2382" t="str">
        <f>LEFT(RAWC8[[#This Row],[Maternal Pheno Tag]],7)</f>
        <v>0</v>
      </c>
    </row>
    <row r="2383" spans="1:8" x14ac:dyDescent="0.25">
      <c r="A2383">
        <v>5</v>
      </c>
      <c r="B2383" t="s">
        <v>638</v>
      </c>
      <c r="D2383">
        <v>15</v>
      </c>
      <c r="E2383" t="str">
        <f>CONCATENATE(RAWC8[[#This Row],[Table Letter]],RAWC8[[#This Row],[Table '#]])</f>
        <v>JL5</v>
      </c>
      <c r="F2383" t="str">
        <f>IF(ISEVEN(ROW(RAWC8[[#This Row],[Barcodes]])),C2383,"")</f>
        <v/>
      </c>
      <c r="G2383" t="str">
        <f t="shared" si="37"/>
        <v/>
      </c>
      <c r="H2383" t="str">
        <f>LEFT(RAWC8[[#This Row],[Maternal Pheno Tag]],7)</f>
        <v/>
      </c>
    </row>
    <row r="2384" spans="1:8" x14ac:dyDescent="0.25">
      <c r="A2384">
        <v>5</v>
      </c>
      <c r="B2384" t="s">
        <v>638</v>
      </c>
      <c r="D2384">
        <v>16</v>
      </c>
      <c r="E2384" t="str">
        <f>CONCATENATE(RAWC8[[#This Row],[Table Letter]],RAWC8[[#This Row],[Table '#]])</f>
        <v>JL5</v>
      </c>
      <c r="F2384">
        <f>IF(ISEVEN(ROW(RAWC8[[#This Row],[Barcodes]])),C2384,"")</f>
        <v>0</v>
      </c>
      <c r="G2384">
        <f t="shared" si="37"/>
        <v>0</v>
      </c>
      <c r="H2384" t="str">
        <f>LEFT(RAWC8[[#This Row],[Maternal Pheno Tag]],7)</f>
        <v>0</v>
      </c>
    </row>
    <row r="2385" spans="1:8" x14ac:dyDescent="0.25">
      <c r="A2385">
        <v>5</v>
      </c>
      <c r="B2385" t="s">
        <v>638</v>
      </c>
      <c r="D2385">
        <v>16</v>
      </c>
      <c r="E2385" t="str">
        <f>CONCATENATE(RAWC8[[#This Row],[Table Letter]],RAWC8[[#This Row],[Table '#]])</f>
        <v>JL5</v>
      </c>
      <c r="F2385" t="str">
        <f>IF(ISEVEN(ROW(RAWC8[[#This Row],[Barcodes]])),C2385,"")</f>
        <v/>
      </c>
      <c r="G2385" t="str">
        <f t="shared" si="37"/>
        <v/>
      </c>
      <c r="H2385" t="str">
        <f>LEFT(RAWC8[[#This Row],[Maternal Pheno Tag]],7)</f>
        <v/>
      </c>
    </row>
    <row r="2386" spans="1:8" x14ac:dyDescent="0.25">
      <c r="A2386">
        <v>5</v>
      </c>
      <c r="B2386" t="s">
        <v>638</v>
      </c>
      <c r="D2386">
        <v>17</v>
      </c>
      <c r="E2386" t="str">
        <f>CONCATENATE(RAWC8[[#This Row],[Table Letter]],RAWC8[[#This Row],[Table '#]])</f>
        <v>JL5</v>
      </c>
      <c r="F2386">
        <f>IF(ISEVEN(ROW(RAWC8[[#This Row],[Barcodes]])),C2386,"")</f>
        <v>0</v>
      </c>
      <c r="G2386">
        <f t="shared" si="37"/>
        <v>0</v>
      </c>
      <c r="H2386" t="str">
        <f>LEFT(RAWC8[[#This Row],[Maternal Pheno Tag]],7)</f>
        <v>0</v>
      </c>
    </row>
    <row r="2387" spans="1:8" x14ac:dyDescent="0.25">
      <c r="A2387">
        <v>5</v>
      </c>
      <c r="B2387" t="s">
        <v>638</v>
      </c>
      <c r="D2387">
        <v>17</v>
      </c>
      <c r="E2387" t="str">
        <f>CONCATENATE(RAWC8[[#This Row],[Table Letter]],RAWC8[[#This Row],[Table '#]])</f>
        <v>JL5</v>
      </c>
      <c r="F2387" t="str">
        <f>IF(ISEVEN(ROW(RAWC8[[#This Row],[Barcodes]])),C2387,"")</f>
        <v/>
      </c>
      <c r="G2387" t="str">
        <f t="shared" si="37"/>
        <v/>
      </c>
      <c r="H2387" t="str">
        <f>LEFT(RAWC8[[#This Row],[Maternal Pheno Tag]],7)</f>
        <v/>
      </c>
    </row>
    <row r="2388" spans="1:8" x14ac:dyDescent="0.25">
      <c r="A2388">
        <v>5</v>
      </c>
      <c r="B2388" t="s">
        <v>638</v>
      </c>
      <c r="D2388">
        <v>18</v>
      </c>
      <c r="E2388" t="str">
        <f>CONCATENATE(RAWC8[[#This Row],[Table Letter]],RAWC8[[#This Row],[Table '#]])</f>
        <v>JL5</v>
      </c>
      <c r="F2388">
        <f>IF(ISEVEN(ROW(RAWC8[[#This Row],[Barcodes]])),C2388,"")</f>
        <v>0</v>
      </c>
      <c r="G2388">
        <f t="shared" si="37"/>
        <v>0</v>
      </c>
      <c r="H2388" t="str">
        <f>LEFT(RAWC8[[#This Row],[Maternal Pheno Tag]],7)</f>
        <v>0</v>
      </c>
    </row>
    <row r="2389" spans="1:8" x14ac:dyDescent="0.25">
      <c r="A2389">
        <v>5</v>
      </c>
      <c r="B2389" t="s">
        <v>638</v>
      </c>
      <c r="D2389">
        <v>18</v>
      </c>
      <c r="E2389" t="str">
        <f>CONCATENATE(RAWC8[[#This Row],[Table Letter]],RAWC8[[#This Row],[Table '#]])</f>
        <v>JL5</v>
      </c>
      <c r="F2389" t="str">
        <f>IF(ISEVEN(ROW(RAWC8[[#This Row],[Barcodes]])),C2389,"")</f>
        <v/>
      </c>
      <c r="G2389" t="str">
        <f t="shared" si="37"/>
        <v/>
      </c>
      <c r="H2389" t="str">
        <f>LEFT(RAWC8[[#This Row],[Maternal Pheno Tag]],7)</f>
        <v/>
      </c>
    </row>
    <row r="2390" spans="1:8" x14ac:dyDescent="0.25">
      <c r="A2390">
        <v>5</v>
      </c>
      <c r="B2390" t="s">
        <v>638</v>
      </c>
      <c r="D2390">
        <v>19</v>
      </c>
      <c r="E2390" t="str">
        <f>CONCATENATE(RAWC8[[#This Row],[Table Letter]],RAWC8[[#This Row],[Table '#]])</f>
        <v>JL5</v>
      </c>
      <c r="F2390">
        <f>IF(ISEVEN(ROW(RAWC8[[#This Row],[Barcodes]])),C2390,"")</f>
        <v>0</v>
      </c>
      <c r="G2390">
        <f t="shared" si="37"/>
        <v>0</v>
      </c>
      <c r="H2390" t="str">
        <f>LEFT(RAWC8[[#This Row],[Maternal Pheno Tag]],7)</f>
        <v>0</v>
      </c>
    </row>
    <row r="2391" spans="1:8" x14ac:dyDescent="0.25">
      <c r="A2391">
        <v>5</v>
      </c>
      <c r="B2391" t="s">
        <v>638</v>
      </c>
      <c r="D2391">
        <v>19</v>
      </c>
      <c r="E2391" t="str">
        <f>CONCATENATE(RAWC8[[#This Row],[Table Letter]],RAWC8[[#This Row],[Table '#]])</f>
        <v>JL5</v>
      </c>
      <c r="F2391" t="str">
        <f>IF(ISEVEN(ROW(RAWC8[[#This Row],[Barcodes]])),C2391,"")</f>
        <v/>
      </c>
      <c r="G2391" t="str">
        <f t="shared" si="37"/>
        <v/>
      </c>
      <c r="H2391" t="str">
        <f>LEFT(RAWC8[[#This Row],[Maternal Pheno Tag]],7)</f>
        <v/>
      </c>
    </row>
    <row r="2392" spans="1:8" x14ac:dyDescent="0.25">
      <c r="A2392">
        <v>5</v>
      </c>
      <c r="B2392" t="s">
        <v>638</v>
      </c>
      <c r="D2392">
        <v>20</v>
      </c>
      <c r="E2392" t="str">
        <f>CONCATENATE(RAWC8[[#This Row],[Table Letter]],RAWC8[[#This Row],[Table '#]])</f>
        <v>JL5</v>
      </c>
      <c r="F2392">
        <f>IF(ISEVEN(ROW(RAWC8[[#This Row],[Barcodes]])),C2392,"")</f>
        <v>0</v>
      </c>
      <c r="G2392">
        <f t="shared" si="37"/>
        <v>0</v>
      </c>
      <c r="H2392" t="str">
        <f>LEFT(RAWC8[[#This Row],[Maternal Pheno Tag]],7)</f>
        <v>0</v>
      </c>
    </row>
    <row r="2393" spans="1:8" x14ac:dyDescent="0.25">
      <c r="A2393">
        <v>5</v>
      </c>
      <c r="B2393" t="s">
        <v>638</v>
      </c>
      <c r="D2393">
        <v>20</v>
      </c>
      <c r="E2393" t="str">
        <f>CONCATENATE(RAWC8[[#This Row],[Table Letter]],RAWC8[[#This Row],[Table '#]])</f>
        <v>JL5</v>
      </c>
      <c r="F2393" t="str">
        <f>IF(ISEVEN(ROW(RAWC8[[#This Row],[Barcodes]])),C2393,"")</f>
        <v/>
      </c>
      <c r="G2393" t="str">
        <f t="shared" si="37"/>
        <v/>
      </c>
      <c r="H2393" t="str">
        <f>LEFT(RAWC8[[#This Row],[Maternal Pheno Tag]],7)</f>
        <v/>
      </c>
    </row>
    <row r="2394" spans="1:8" x14ac:dyDescent="0.25">
      <c r="A2394">
        <v>5</v>
      </c>
      <c r="B2394" t="s">
        <v>638</v>
      </c>
      <c r="D2394">
        <v>21</v>
      </c>
      <c r="E2394" t="str">
        <f>CONCATENATE(RAWC8[[#This Row],[Table Letter]],RAWC8[[#This Row],[Table '#]])</f>
        <v>JL5</v>
      </c>
      <c r="F2394">
        <f>IF(ISEVEN(ROW(RAWC8[[#This Row],[Barcodes]])),C2394,"")</f>
        <v>0</v>
      </c>
      <c r="G2394">
        <f t="shared" si="37"/>
        <v>0</v>
      </c>
      <c r="H2394" t="str">
        <f>LEFT(RAWC8[[#This Row],[Maternal Pheno Tag]],7)</f>
        <v>0</v>
      </c>
    </row>
    <row r="2395" spans="1:8" x14ac:dyDescent="0.25">
      <c r="A2395">
        <v>5</v>
      </c>
      <c r="B2395" t="s">
        <v>638</v>
      </c>
      <c r="D2395">
        <v>21</v>
      </c>
      <c r="E2395" t="str">
        <f>CONCATENATE(RAWC8[[#This Row],[Table Letter]],RAWC8[[#This Row],[Table '#]])</f>
        <v>JL5</v>
      </c>
      <c r="F2395" t="str">
        <f>IF(ISEVEN(ROW(RAWC8[[#This Row],[Barcodes]])),C2395,"")</f>
        <v/>
      </c>
      <c r="G2395" t="str">
        <f t="shared" si="37"/>
        <v/>
      </c>
      <c r="H2395" t="str">
        <f>LEFT(RAWC8[[#This Row],[Maternal Pheno Tag]],7)</f>
        <v/>
      </c>
    </row>
    <row r="2396" spans="1:8" x14ac:dyDescent="0.25">
      <c r="A2396">
        <v>5</v>
      </c>
      <c r="B2396" t="s">
        <v>638</v>
      </c>
      <c r="D2396">
        <v>22</v>
      </c>
      <c r="E2396" t="str">
        <f>CONCATENATE(RAWC8[[#This Row],[Table Letter]],RAWC8[[#This Row],[Table '#]])</f>
        <v>JL5</v>
      </c>
      <c r="F2396">
        <f>IF(ISEVEN(ROW(RAWC8[[#This Row],[Barcodes]])),C2396,"")</f>
        <v>0</v>
      </c>
      <c r="G2396">
        <f t="shared" si="37"/>
        <v>0</v>
      </c>
      <c r="H2396" t="str">
        <f>LEFT(RAWC8[[#This Row],[Maternal Pheno Tag]],7)</f>
        <v>0</v>
      </c>
    </row>
    <row r="2397" spans="1:8" x14ac:dyDescent="0.25">
      <c r="A2397">
        <v>5</v>
      </c>
      <c r="B2397" t="s">
        <v>638</v>
      </c>
      <c r="D2397">
        <v>22</v>
      </c>
      <c r="E2397" t="str">
        <f>CONCATENATE(RAWC8[[#This Row],[Table Letter]],RAWC8[[#This Row],[Table '#]])</f>
        <v>JL5</v>
      </c>
      <c r="F2397" t="str">
        <f>IF(ISEVEN(ROW(RAWC8[[#This Row],[Barcodes]])),C2397,"")</f>
        <v/>
      </c>
      <c r="G2397" t="str">
        <f t="shared" si="37"/>
        <v/>
      </c>
      <c r="H2397" t="str">
        <f>LEFT(RAWC8[[#This Row],[Maternal Pheno Tag]],7)</f>
        <v/>
      </c>
    </row>
    <row r="2398" spans="1:8" x14ac:dyDescent="0.25">
      <c r="A2398">
        <v>5</v>
      </c>
      <c r="B2398" t="s">
        <v>638</v>
      </c>
      <c r="D2398">
        <v>23</v>
      </c>
      <c r="E2398" t="str">
        <f>CONCATENATE(RAWC8[[#This Row],[Table Letter]],RAWC8[[#This Row],[Table '#]])</f>
        <v>JL5</v>
      </c>
      <c r="F2398">
        <f>IF(ISEVEN(ROW(RAWC8[[#This Row],[Barcodes]])),C2398,"")</f>
        <v>0</v>
      </c>
      <c r="G2398">
        <f t="shared" si="37"/>
        <v>0</v>
      </c>
      <c r="H2398" t="str">
        <f>LEFT(RAWC8[[#This Row],[Maternal Pheno Tag]],7)</f>
        <v>0</v>
      </c>
    </row>
    <row r="2399" spans="1:8" x14ac:dyDescent="0.25">
      <c r="A2399">
        <v>5</v>
      </c>
      <c r="B2399" t="s">
        <v>638</v>
      </c>
      <c r="D2399">
        <v>23</v>
      </c>
      <c r="E2399" t="str">
        <f>CONCATENATE(RAWC8[[#This Row],[Table Letter]],RAWC8[[#This Row],[Table '#]])</f>
        <v>JL5</v>
      </c>
      <c r="F2399" t="str">
        <f>IF(ISEVEN(ROW(RAWC8[[#This Row],[Barcodes]])),C2399,"")</f>
        <v/>
      </c>
      <c r="G2399" t="str">
        <f t="shared" si="37"/>
        <v/>
      </c>
      <c r="H2399" t="str">
        <f>LEFT(RAWC8[[#This Row],[Maternal Pheno Tag]],7)</f>
        <v/>
      </c>
    </row>
    <row r="2400" spans="1:8" x14ac:dyDescent="0.25">
      <c r="A2400">
        <v>5</v>
      </c>
      <c r="B2400" t="s">
        <v>638</v>
      </c>
      <c r="D2400">
        <v>24</v>
      </c>
      <c r="E2400" t="str">
        <f>CONCATENATE(RAWC8[[#This Row],[Table Letter]],RAWC8[[#This Row],[Table '#]])</f>
        <v>JL5</v>
      </c>
      <c r="F2400">
        <f>IF(ISEVEN(ROW(RAWC8[[#This Row],[Barcodes]])),C2400,"")</f>
        <v>0</v>
      </c>
      <c r="G2400">
        <f t="shared" si="37"/>
        <v>0</v>
      </c>
      <c r="H2400" t="str">
        <f>LEFT(RAWC8[[#This Row],[Maternal Pheno Tag]],7)</f>
        <v>0</v>
      </c>
    </row>
    <row r="2401" spans="1:8" x14ac:dyDescent="0.25">
      <c r="A2401">
        <v>5</v>
      </c>
      <c r="B2401" t="s">
        <v>638</v>
      </c>
      <c r="D2401">
        <v>24</v>
      </c>
      <c r="E2401" t="str">
        <f>CONCATENATE(RAWC8[[#This Row],[Table Letter]],RAWC8[[#This Row],[Table '#]])</f>
        <v>JL5</v>
      </c>
      <c r="F2401" t="str">
        <f>IF(ISEVEN(ROW(RAWC8[[#This Row],[Barcodes]])),C2401,"")</f>
        <v/>
      </c>
      <c r="G2401" t="str">
        <f t="shared" si="37"/>
        <v/>
      </c>
      <c r="H2401" t="str">
        <f>LEFT(RAWC8[[#This Row],[Maternal Pheno Tag]],7)</f>
        <v/>
      </c>
    </row>
    <row r="2402" spans="1:8" x14ac:dyDescent="0.25">
      <c r="A2402">
        <v>1</v>
      </c>
      <c r="B2402" t="s">
        <v>639</v>
      </c>
      <c r="D2402">
        <v>1</v>
      </c>
      <c r="E2402" t="str">
        <f>CONCATENATE(RAWC8[[#This Row],[Table Letter]],RAWC8[[#This Row],[Table '#]])</f>
        <v>OL1</v>
      </c>
      <c r="F2402">
        <f>IF(ISEVEN(ROW(RAWC8[[#This Row],[Barcodes]])),C2402,"")</f>
        <v>0</v>
      </c>
      <c r="G2402">
        <f t="shared" si="37"/>
        <v>0</v>
      </c>
      <c r="H2402" t="str">
        <f>LEFT(RAWC8[[#This Row],[Maternal Pheno Tag]],7)</f>
        <v>0</v>
      </c>
    </row>
    <row r="2403" spans="1:8" x14ac:dyDescent="0.25">
      <c r="A2403">
        <v>1</v>
      </c>
      <c r="B2403" t="s">
        <v>639</v>
      </c>
      <c r="D2403">
        <v>1</v>
      </c>
      <c r="E2403" t="str">
        <f>CONCATENATE(RAWC8[[#This Row],[Table Letter]],RAWC8[[#This Row],[Table '#]])</f>
        <v>OL1</v>
      </c>
      <c r="F2403" t="str">
        <f>IF(ISEVEN(ROW(RAWC8[[#This Row],[Barcodes]])),C2403,"")</f>
        <v/>
      </c>
      <c r="G2403" t="str">
        <f t="shared" si="37"/>
        <v/>
      </c>
      <c r="H2403" t="str">
        <f>LEFT(RAWC8[[#This Row],[Maternal Pheno Tag]],7)</f>
        <v/>
      </c>
    </row>
    <row r="2404" spans="1:8" x14ac:dyDescent="0.25">
      <c r="A2404">
        <v>1</v>
      </c>
      <c r="B2404" t="s">
        <v>639</v>
      </c>
      <c r="D2404">
        <v>2</v>
      </c>
      <c r="E2404" t="str">
        <f>CONCATENATE(RAWC8[[#This Row],[Table Letter]],RAWC8[[#This Row],[Table '#]])</f>
        <v>OL1</v>
      </c>
      <c r="F2404">
        <f>IF(ISEVEN(ROW(RAWC8[[#This Row],[Barcodes]])),C2404,"")</f>
        <v>0</v>
      </c>
      <c r="G2404">
        <f t="shared" si="37"/>
        <v>0</v>
      </c>
      <c r="H2404" t="str">
        <f>LEFT(RAWC8[[#This Row],[Maternal Pheno Tag]],7)</f>
        <v>0</v>
      </c>
    </row>
    <row r="2405" spans="1:8" x14ac:dyDescent="0.25">
      <c r="A2405">
        <v>1</v>
      </c>
      <c r="B2405" t="s">
        <v>639</v>
      </c>
      <c r="D2405">
        <v>2</v>
      </c>
      <c r="E2405" t="str">
        <f>CONCATENATE(RAWC8[[#This Row],[Table Letter]],RAWC8[[#This Row],[Table '#]])</f>
        <v>OL1</v>
      </c>
      <c r="F2405" t="str">
        <f>IF(ISEVEN(ROW(RAWC8[[#This Row],[Barcodes]])),C2405,"")</f>
        <v/>
      </c>
      <c r="G2405" t="str">
        <f t="shared" si="37"/>
        <v/>
      </c>
      <c r="H2405" t="str">
        <f>LEFT(RAWC8[[#This Row],[Maternal Pheno Tag]],7)</f>
        <v/>
      </c>
    </row>
    <row r="2406" spans="1:8" x14ac:dyDescent="0.25">
      <c r="A2406">
        <v>1</v>
      </c>
      <c r="B2406" t="s">
        <v>639</v>
      </c>
      <c r="D2406">
        <v>3</v>
      </c>
      <c r="E2406" t="str">
        <f>CONCATENATE(RAWC8[[#This Row],[Table Letter]],RAWC8[[#This Row],[Table '#]])</f>
        <v>OL1</v>
      </c>
      <c r="F2406">
        <f>IF(ISEVEN(ROW(RAWC8[[#This Row],[Barcodes]])),C2406,"")</f>
        <v>0</v>
      </c>
      <c r="G2406">
        <f t="shared" si="37"/>
        <v>0</v>
      </c>
      <c r="H2406" t="str">
        <f>LEFT(RAWC8[[#This Row],[Maternal Pheno Tag]],7)</f>
        <v>0</v>
      </c>
    </row>
    <row r="2407" spans="1:8" x14ac:dyDescent="0.25">
      <c r="A2407">
        <v>1</v>
      </c>
      <c r="B2407" t="s">
        <v>639</v>
      </c>
      <c r="D2407">
        <v>3</v>
      </c>
      <c r="E2407" t="str">
        <f>CONCATENATE(RAWC8[[#This Row],[Table Letter]],RAWC8[[#This Row],[Table '#]])</f>
        <v>OL1</v>
      </c>
      <c r="F2407" t="str">
        <f>IF(ISEVEN(ROW(RAWC8[[#This Row],[Barcodes]])),C2407,"")</f>
        <v/>
      </c>
      <c r="G2407" t="str">
        <f t="shared" si="37"/>
        <v/>
      </c>
      <c r="H2407" t="str">
        <f>LEFT(RAWC8[[#This Row],[Maternal Pheno Tag]],7)</f>
        <v/>
      </c>
    </row>
    <row r="2408" spans="1:8" x14ac:dyDescent="0.25">
      <c r="A2408">
        <v>1</v>
      </c>
      <c r="B2408" t="s">
        <v>639</v>
      </c>
      <c r="D2408">
        <v>4</v>
      </c>
      <c r="E2408" t="str">
        <f>CONCATENATE(RAWC8[[#This Row],[Table Letter]],RAWC8[[#This Row],[Table '#]])</f>
        <v>OL1</v>
      </c>
      <c r="F2408">
        <f>IF(ISEVEN(ROW(RAWC8[[#This Row],[Barcodes]])),C2408,"")</f>
        <v>0</v>
      </c>
      <c r="G2408">
        <f t="shared" si="37"/>
        <v>0</v>
      </c>
      <c r="H2408" t="str">
        <f>LEFT(RAWC8[[#This Row],[Maternal Pheno Tag]],7)</f>
        <v>0</v>
      </c>
    </row>
    <row r="2409" spans="1:8" x14ac:dyDescent="0.25">
      <c r="A2409">
        <v>1</v>
      </c>
      <c r="B2409" t="s">
        <v>639</v>
      </c>
      <c r="D2409">
        <v>4</v>
      </c>
      <c r="E2409" t="str">
        <f>CONCATENATE(RAWC8[[#This Row],[Table Letter]],RAWC8[[#This Row],[Table '#]])</f>
        <v>OL1</v>
      </c>
      <c r="F2409" t="str">
        <f>IF(ISEVEN(ROW(RAWC8[[#This Row],[Barcodes]])),C2409,"")</f>
        <v/>
      </c>
      <c r="G2409" t="str">
        <f t="shared" si="37"/>
        <v/>
      </c>
      <c r="H2409" t="str">
        <f>LEFT(RAWC8[[#This Row],[Maternal Pheno Tag]],7)</f>
        <v/>
      </c>
    </row>
    <row r="2410" spans="1:8" x14ac:dyDescent="0.25">
      <c r="A2410">
        <v>1</v>
      </c>
      <c r="B2410" t="s">
        <v>639</v>
      </c>
      <c r="D2410">
        <v>5</v>
      </c>
      <c r="E2410" t="str">
        <f>CONCATENATE(RAWC8[[#This Row],[Table Letter]],RAWC8[[#This Row],[Table '#]])</f>
        <v>OL1</v>
      </c>
      <c r="F2410">
        <f>IF(ISEVEN(ROW(RAWC8[[#This Row],[Barcodes]])),C2410,"")</f>
        <v>0</v>
      </c>
      <c r="G2410">
        <f t="shared" si="37"/>
        <v>0</v>
      </c>
      <c r="H2410" t="str">
        <f>LEFT(RAWC8[[#This Row],[Maternal Pheno Tag]],7)</f>
        <v>0</v>
      </c>
    </row>
    <row r="2411" spans="1:8" x14ac:dyDescent="0.25">
      <c r="A2411">
        <v>1</v>
      </c>
      <c r="B2411" t="s">
        <v>639</v>
      </c>
      <c r="D2411">
        <v>5</v>
      </c>
      <c r="E2411" t="str">
        <f>CONCATENATE(RAWC8[[#This Row],[Table Letter]],RAWC8[[#This Row],[Table '#]])</f>
        <v>OL1</v>
      </c>
      <c r="F2411" t="str">
        <f>IF(ISEVEN(ROW(RAWC8[[#This Row],[Barcodes]])),C2411,"")</f>
        <v/>
      </c>
      <c r="G2411" t="str">
        <f t="shared" si="37"/>
        <v/>
      </c>
      <c r="H2411" t="str">
        <f>LEFT(RAWC8[[#This Row],[Maternal Pheno Tag]],7)</f>
        <v/>
      </c>
    </row>
    <row r="2412" spans="1:8" x14ac:dyDescent="0.25">
      <c r="A2412">
        <v>1</v>
      </c>
      <c r="B2412" t="s">
        <v>639</v>
      </c>
      <c r="D2412">
        <v>6</v>
      </c>
      <c r="E2412" t="str">
        <f>CONCATENATE(RAWC8[[#This Row],[Table Letter]],RAWC8[[#This Row],[Table '#]])</f>
        <v>OL1</v>
      </c>
      <c r="F2412">
        <f>IF(ISEVEN(ROW(RAWC8[[#This Row],[Barcodes]])),C2412,"")</f>
        <v>0</v>
      </c>
      <c r="G2412">
        <f t="shared" si="37"/>
        <v>0</v>
      </c>
      <c r="H2412" t="str">
        <f>LEFT(RAWC8[[#This Row],[Maternal Pheno Tag]],7)</f>
        <v>0</v>
      </c>
    </row>
    <row r="2413" spans="1:8" x14ac:dyDescent="0.25">
      <c r="A2413">
        <v>1</v>
      </c>
      <c r="B2413" t="s">
        <v>639</v>
      </c>
      <c r="D2413">
        <v>6</v>
      </c>
      <c r="E2413" t="str">
        <f>CONCATENATE(RAWC8[[#This Row],[Table Letter]],RAWC8[[#This Row],[Table '#]])</f>
        <v>OL1</v>
      </c>
      <c r="F2413" t="str">
        <f>IF(ISEVEN(ROW(RAWC8[[#This Row],[Barcodes]])),C2413,"")</f>
        <v/>
      </c>
      <c r="G2413" t="str">
        <f t="shared" si="37"/>
        <v/>
      </c>
      <c r="H2413" t="str">
        <f>LEFT(RAWC8[[#This Row],[Maternal Pheno Tag]],7)</f>
        <v/>
      </c>
    </row>
    <row r="2414" spans="1:8" x14ac:dyDescent="0.25">
      <c r="A2414">
        <v>1</v>
      </c>
      <c r="B2414" t="s">
        <v>639</v>
      </c>
      <c r="D2414">
        <v>7</v>
      </c>
      <c r="E2414" t="str">
        <f>CONCATENATE(RAWC8[[#This Row],[Table Letter]],RAWC8[[#This Row],[Table '#]])</f>
        <v>OL1</v>
      </c>
      <c r="F2414">
        <f>IF(ISEVEN(ROW(RAWC8[[#This Row],[Barcodes]])),C2414,"")</f>
        <v>0</v>
      </c>
      <c r="G2414">
        <f t="shared" si="37"/>
        <v>0</v>
      </c>
      <c r="H2414" t="str">
        <f>LEFT(RAWC8[[#This Row],[Maternal Pheno Tag]],7)</f>
        <v>0</v>
      </c>
    </row>
    <row r="2415" spans="1:8" x14ac:dyDescent="0.25">
      <c r="A2415">
        <v>1</v>
      </c>
      <c r="B2415" t="s">
        <v>639</v>
      </c>
      <c r="D2415">
        <v>7</v>
      </c>
      <c r="E2415" t="str">
        <f>CONCATENATE(RAWC8[[#This Row],[Table Letter]],RAWC8[[#This Row],[Table '#]])</f>
        <v>OL1</v>
      </c>
      <c r="F2415" t="str">
        <f>IF(ISEVEN(ROW(RAWC8[[#This Row],[Barcodes]])),C2415,"")</f>
        <v/>
      </c>
      <c r="G2415" t="str">
        <f t="shared" si="37"/>
        <v/>
      </c>
      <c r="H2415" t="str">
        <f>LEFT(RAWC8[[#This Row],[Maternal Pheno Tag]],7)</f>
        <v/>
      </c>
    </row>
    <row r="2416" spans="1:8" x14ac:dyDescent="0.25">
      <c r="A2416">
        <v>1</v>
      </c>
      <c r="B2416" t="s">
        <v>639</v>
      </c>
      <c r="D2416">
        <v>8</v>
      </c>
      <c r="E2416" t="str">
        <f>CONCATENATE(RAWC8[[#This Row],[Table Letter]],RAWC8[[#This Row],[Table '#]])</f>
        <v>OL1</v>
      </c>
      <c r="F2416">
        <f>IF(ISEVEN(ROW(RAWC8[[#This Row],[Barcodes]])),C2416,"")</f>
        <v>0</v>
      </c>
      <c r="G2416">
        <f t="shared" si="37"/>
        <v>0</v>
      </c>
      <c r="H2416" t="str">
        <f>LEFT(RAWC8[[#This Row],[Maternal Pheno Tag]],7)</f>
        <v>0</v>
      </c>
    </row>
    <row r="2417" spans="1:8" x14ac:dyDescent="0.25">
      <c r="A2417">
        <v>1</v>
      </c>
      <c r="B2417" t="s">
        <v>639</v>
      </c>
      <c r="D2417">
        <v>8</v>
      </c>
      <c r="E2417" t="str">
        <f>CONCATENATE(RAWC8[[#This Row],[Table Letter]],RAWC8[[#This Row],[Table '#]])</f>
        <v>OL1</v>
      </c>
      <c r="F2417" t="str">
        <f>IF(ISEVEN(ROW(RAWC8[[#This Row],[Barcodes]])),C2417,"")</f>
        <v/>
      </c>
      <c r="G2417" t="str">
        <f t="shared" si="37"/>
        <v/>
      </c>
      <c r="H2417" t="str">
        <f>LEFT(RAWC8[[#This Row],[Maternal Pheno Tag]],7)</f>
        <v/>
      </c>
    </row>
    <row r="2418" spans="1:8" x14ac:dyDescent="0.25">
      <c r="A2418">
        <v>1</v>
      </c>
      <c r="B2418" t="s">
        <v>639</v>
      </c>
      <c r="D2418">
        <v>9</v>
      </c>
      <c r="E2418" t="str">
        <f>CONCATENATE(RAWC8[[#This Row],[Table Letter]],RAWC8[[#This Row],[Table '#]])</f>
        <v>OL1</v>
      </c>
      <c r="F2418">
        <f>IF(ISEVEN(ROW(RAWC8[[#This Row],[Barcodes]])),C2418,"")</f>
        <v>0</v>
      </c>
      <c r="G2418">
        <f t="shared" si="37"/>
        <v>0</v>
      </c>
      <c r="H2418" t="str">
        <f>LEFT(RAWC8[[#This Row],[Maternal Pheno Tag]],7)</f>
        <v>0</v>
      </c>
    </row>
    <row r="2419" spans="1:8" x14ac:dyDescent="0.25">
      <c r="A2419">
        <v>1</v>
      </c>
      <c r="B2419" t="s">
        <v>639</v>
      </c>
      <c r="D2419">
        <v>9</v>
      </c>
      <c r="E2419" t="str">
        <f>CONCATENATE(RAWC8[[#This Row],[Table Letter]],RAWC8[[#This Row],[Table '#]])</f>
        <v>OL1</v>
      </c>
      <c r="F2419" t="str">
        <f>IF(ISEVEN(ROW(RAWC8[[#This Row],[Barcodes]])),C2419,"")</f>
        <v/>
      </c>
      <c r="G2419" t="str">
        <f t="shared" si="37"/>
        <v/>
      </c>
      <c r="H2419" t="str">
        <f>LEFT(RAWC8[[#This Row],[Maternal Pheno Tag]],7)</f>
        <v/>
      </c>
    </row>
    <row r="2420" spans="1:8" x14ac:dyDescent="0.25">
      <c r="A2420">
        <v>1</v>
      </c>
      <c r="B2420" t="s">
        <v>639</v>
      </c>
      <c r="D2420">
        <v>10</v>
      </c>
      <c r="E2420" t="str">
        <f>CONCATENATE(RAWC8[[#This Row],[Table Letter]],RAWC8[[#This Row],[Table '#]])</f>
        <v>OL1</v>
      </c>
      <c r="F2420">
        <f>IF(ISEVEN(ROW(RAWC8[[#This Row],[Barcodes]])),C2420,"")</f>
        <v>0</v>
      </c>
      <c r="G2420">
        <f t="shared" si="37"/>
        <v>0</v>
      </c>
      <c r="H2420" t="str">
        <f>LEFT(RAWC8[[#This Row],[Maternal Pheno Tag]],7)</f>
        <v>0</v>
      </c>
    </row>
    <row r="2421" spans="1:8" x14ac:dyDescent="0.25">
      <c r="A2421">
        <v>1</v>
      </c>
      <c r="B2421" t="s">
        <v>639</v>
      </c>
      <c r="D2421">
        <v>10</v>
      </c>
      <c r="E2421" t="str">
        <f>CONCATENATE(RAWC8[[#This Row],[Table Letter]],RAWC8[[#This Row],[Table '#]])</f>
        <v>OL1</v>
      </c>
      <c r="F2421" t="str">
        <f>IF(ISEVEN(ROW(RAWC8[[#This Row],[Barcodes]])),C2421,"")</f>
        <v/>
      </c>
      <c r="G2421" t="str">
        <f t="shared" si="37"/>
        <v/>
      </c>
      <c r="H2421" t="str">
        <f>LEFT(RAWC8[[#This Row],[Maternal Pheno Tag]],7)</f>
        <v/>
      </c>
    </row>
    <row r="2422" spans="1:8" x14ac:dyDescent="0.25">
      <c r="A2422">
        <v>1</v>
      </c>
      <c r="B2422" t="s">
        <v>639</v>
      </c>
      <c r="D2422">
        <v>11</v>
      </c>
      <c r="E2422" t="str">
        <f>CONCATENATE(RAWC8[[#This Row],[Table Letter]],RAWC8[[#This Row],[Table '#]])</f>
        <v>OL1</v>
      </c>
      <c r="F2422">
        <f>IF(ISEVEN(ROW(RAWC8[[#This Row],[Barcodes]])),C2422,"")</f>
        <v>0</v>
      </c>
      <c r="G2422">
        <f t="shared" si="37"/>
        <v>0</v>
      </c>
      <c r="H2422" t="str">
        <f>LEFT(RAWC8[[#This Row],[Maternal Pheno Tag]],7)</f>
        <v>0</v>
      </c>
    </row>
    <row r="2423" spans="1:8" x14ac:dyDescent="0.25">
      <c r="A2423">
        <v>1</v>
      </c>
      <c r="B2423" t="s">
        <v>639</v>
      </c>
      <c r="D2423">
        <v>11</v>
      </c>
      <c r="E2423" t="str">
        <f>CONCATENATE(RAWC8[[#This Row],[Table Letter]],RAWC8[[#This Row],[Table '#]])</f>
        <v>OL1</v>
      </c>
      <c r="F2423" t="str">
        <f>IF(ISEVEN(ROW(RAWC8[[#This Row],[Barcodes]])),C2423,"")</f>
        <v/>
      </c>
      <c r="G2423" t="str">
        <f t="shared" si="37"/>
        <v/>
      </c>
      <c r="H2423" t="str">
        <f>LEFT(RAWC8[[#This Row],[Maternal Pheno Tag]],7)</f>
        <v/>
      </c>
    </row>
    <row r="2424" spans="1:8" x14ac:dyDescent="0.25">
      <c r="A2424">
        <v>1</v>
      </c>
      <c r="B2424" t="s">
        <v>639</v>
      </c>
      <c r="D2424">
        <v>12</v>
      </c>
      <c r="E2424" t="str">
        <f>CONCATENATE(RAWC8[[#This Row],[Table Letter]],RAWC8[[#This Row],[Table '#]])</f>
        <v>OL1</v>
      </c>
      <c r="F2424">
        <f>IF(ISEVEN(ROW(RAWC8[[#This Row],[Barcodes]])),C2424,"")</f>
        <v>0</v>
      </c>
      <c r="G2424">
        <f t="shared" si="37"/>
        <v>0</v>
      </c>
      <c r="H2424" t="str">
        <f>LEFT(RAWC8[[#This Row],[Maternal Pheno Tag]],7)</f>
        <v>0</v>
      </c>
    </row>
    <row r="2425" spans="1:8" x14ac:dyDescent="0.25">
      <c r="A2425">
        <v>1</v>
      </c>
      <c r="B2425" t="s">
        <v>639</v>
      </c>
      <c r="D2425">
        <v>12</v>
      </c>
      <c r="E2425" t="str">
        <f>CONCATENATE(RAWC8[[#This Row],[Table Letter]],RAWC8[[#This Row],[Table '#]])</f>
        <v>OL1</v>
      </c>
      <c r="F2425" t="str">
        <f>IF(ISEVEN(ROW(RAWC8[[#This Row],[Barcodes]])),C2425,"")</f>
        <v/>
      </c>
      <c r="G2425" t="str">
        <f t="shared" si="37"/>
        <v/>
      </c>
      <c r="H2425" t="str">
        <f>LEFT(RAWC8[[#This Row],[Maternal Pheno Tag]],7)</f>
        <v/>
      </c>
    </row>
    <row r="2426" spans="1:8" x14ac:dyDescent="0.25">
      <c r="A2426">
        <v>1</v>
      </c>
      <c r="B2426" t="s">
        <v>639</v>
      </c>
      <c r="D2426">
        <v>13</v>
      </c>
      <c r="E2426" t="str">
        <f>CONCATENATE(RAWC8[[#This Row],[Table Letter]],RAWC8[[#This Row],[Table '#]])</f>
        <v>OL1</v>
      </c>
      <c r="F2426">
        <f>IF(ISEVEN(ROW(RAWC8[[#This Row],[Barcodes]])),C2426,"")</f>
        <v>0</v>
      </c>
      <c r="G2426">
        <f t="shared" si="37"/>
        <v>0</v>
      </c>
      <c r="H2426" t="str">
        <f>LEFT(RAWC8[[#This Row],[Maternal Pheno Tag]],7)</f>
        <v>0</v>
      </c>
    </row>
    <row r="2427" spans="1:8" x14ac:dyDescent="0.25">
      <c r="A2427">
        <v>1</v>
      </c>
      <c r="B2427" t="s">
        <v>639</v>
      </c>
      <c r="D2427">
        <v>13</v>
      </c>
      <c r="E2427" t="str">
        <f>CONCATENATE(RAWC8[[#This Row],[Table Letter]],RAWC8[[#This Row],[Table '#]])</f>
        <v>OL1</v>
      </c>
      <c r="F2427" t="str">
        <f>IF(ISEVEN(ROW(RAWC8[[#This Row],[Barcodes]])),C2427,"")</f>
        <v/>
      </c>
      <c r="G2427" t="str">
        <f t="shared" si="37"/>
        <v/>
      </c>
      <c r="H2427" t="str">
        <f>LEFT(RAWC8[[#This Row],[Maternal Pheno Tag]],7)</f>
        <v/>
      </c>
    </row>
    <row r="2428" spans="1:8" x14ac:dyDescent="0.25">
      <c r="A2428">
        <v>1</v>
      </c>
      <c r="B2428" t="s">
        <v>639</v>
      </c>
      <c r="D2428">
        <v>14</v>
      </c>
      <c r="E2428" t="str">
        <f>CONCATENATE(RAWC8[[#This Row],[Table Letter]],RAWC8[[#This Row],[Table '#]])</f>
        <v>OL1</v>
      </c>
      <c r="F2428">
        <f>IF(ISEVEN(ROW(RAWC8[[#This Row],[Barcodes]])),C2428,"")</f>
        <v>0</v>
      </c>
      <c r="G2428">
        <f t="shared" si="37"/>
        <v>0</v>
      </c>
      <c r="H2428" t="str">
        <f>LEFT(RAWC8[[#This Row],[Maternal Pheno Tag]],7)</f>
        <v>0</v>
      </c>
    </row>
    <row r="2429" spans="1:8" x14ac:dyDescent="0.25">
      <c r="A2429">
        <v>1</v>
      </c>
      <c r="B2429" t="s">
        <v>639</v>
      </c>
      <c r="D2429">
        <v>14</v>
      </c>
      <c r="E2429" t="str">
        <f>CONCATENATE(RAWC8[[#This Row],[Table Letter]],RAWC8[[#This Row],[Table '#]])</f>
        <v>OL1</v>
      </c>
      <c r="F2429" t="str">
        <f>IF(ISEVEN(ROW(RAWC8[[#This Row],[Barcodes]])),C2429,"")</f>
        <v/>
      </c>
      <c r="G2429" t="str">
        <f t="shared" si="37"/>
        <v/>
      </c>
      <c r="H2429" t="str">
        <f>LEFT(RAWC8[[#This Row],[Maternal Pheno Tag]],7)</f>
        <v/>
      </c>
    </row>
    <row r="2430" spans="1:8" x14ac:dyDescent="0.25">
      <c r="A2430">
        <v>1</v>
      </c>
      <c r="B2430" t="s">
        <v>639</v>
      </c>
      <c r="D2430">
        <v>15</v>
      </c>
      <c r="E2430" t="str">
        <f>CONCATENATE(RAWC8[[#This Row],[Table Letter]],RAWC8[[#This Row],[Table '#]])</f>
        <v>OL1</v>
      </c>
      <c r="F2430">
        <f>IF(ISEVEN(ROW(RAWC8[[#This Row],[Barcodes]])),C2430,"")</f>
        <v>0</v>
      </c>
      <c r="G2430">
        <f t="shared" si="37"/>
        <v>0</v>
      </c>
      <c r="H2430" t="str">
        <f>LEFT(RAWC8[[#This Row],[Maternal Pheno Tag]],7)</f>
        <v>0</v>
      </c>
    </row>
    <row r="2431" spans="1:8" x14ac:dyDescent="0.25">
      <c r="A2431">
        <v>1</v>
      </c>
      <c r="B2431" t="s">
        <v>639</v>
      </c>
      <c r="D2431">
        <v>15</v>
      </c>
      <c r="E2431" t="str">
        <f>CONCATENATE(RAWC8[[#This Row],[Table Letter]],RAWC8[[#This Row],[Table '#]])</f>
        <v>OL1</v>
      </c>
      <c r="F2431" t="str">
        <f>IF(ISEVEN(ROW(RAWC8[[#This Row],[Barcodes]])),C2431,"")</f>
        <v/>
      </c>
      <c r="G2431" t="str">
        <f t="shared" si="37"/>
        <v/>
      </c>
      <c r="H2431" t="str">
        <f>LEFT(RAWC8[[#This Row],[Maternal Pheno Tag]],7)</f>
        <v/>
      </c>
    </row>
    <row r="2432" spans="1:8" x14ac:dyDescent="0.25">
      <c r="A2432">
        <v>1</v>
      </c>
      <c r="B2432" t="s">
        <v>639</v>
      </c>
      <c r="D2432">
        <v>16</v>
      </c>
      <c r="E2432" t="str">
        <f>CONCATENATE(RAWC8[[#This Row],[Table Letter]],RAWC8[[#This Row],[Table '#]])</f>
        <v>OL1</v>
      </c>
      <c r="F2432">
        <f>IF(ISEVEN(ROW(RAWC8[[#This Row],[Barcodes]])),C2432,"")</f>
        <v>0</v>
      </c>
      <c r="G2432">
        <f t="shared" si="37"/>
        <v>0</v>
      </c>
      <c r="H2432" t="str">
        <f>LEFT(RAWC8[[#This Row],[Maternal Pheno Tag]],7)</f>
        <v>0</v>
      </c>
    </row>
    <row r="2433" spans="1:8" x14ac:dyDescent="0.25">
      <c r="A2433">
        <v>1</v>
      </c>
      <c r="B2433" t="s">
        <v>639</v>
      </c>
      <c r="D2433">
        <v>16</v>
      </c>
      <c r="E2433" t="str">
        <f>CONCATENATE(RAWC8[[#This Row],[Table Letter]],RAWC8[[#This Row],[Table '#]])</f>
        <v>OL1</v>
      </c>
      <c r="F2433" t="str">
        <f>IF(ISEVEN(ROW(RAWC8[[#This Row],[Barcodes]])),C2433,"")</f>
        <v/>
      </c>
      <c r="G2433" t="str">
        <f t="shared" si="37"/>
        <v/>
      </c>
      <c r="H2433" t="str">
        <f>LEFT(RAWC8[[#This Row],[Maternal Pheno Tag]],7)</f>
        <v/>
      </c>
    </row>
    <row r="2434" spans="1:8" x14ac:dyDescent="0.25">
      <c r="A2434">
        <v>1</v>
      </c>
      <c r="B2434" t="s">
        <v>639</v>
      </c>
      <c r="D2434">
        <v>17</v>
      </c>
      <c r="E2434" t="str">
        <f>CONCATENATE(RAWC8[[#This Row],[Table Letter]],RAWC8[[#This Row],[Table '#]])</f>
        <v>OL1</v>
      </c>
      <c r="F2434">
        <f>IF(ISEVEN(ROW(RAWC8[[#This Row],[Barcodes]])),C2434,"")</f>
        <v>0</v>
      </c>
      <c r="G2434">
        <f t="shared" ref="G2434:G2497" si="38">IF(ISODD(ROW(C2435)),C2435,"")</f>
        <v>0</v>
      </c>
      <c r="H2434" t="str">
        <f>LEFT(RAWC8[[#This Row],[Maternal Pheno Tag]],7)</f>
        <v>0</v>
      </c>
    </row>
    <row r="2435" spans="1:8" x14ac:dyDescent="0.25">
      <c r="A2435">
        <v>1</v>
      </c>
      <c r="B2435" t="s">
        <v>639</v>
      </c>
      <c r="D2435">
        <v>17</v>
      </c>
      <c r="E2435" t="str">
        <f>CONCATENATE(RAWC8[[#This Row],[Table Letter]],RAWC8[[#This Row],[Table '#]])</f>
        <v>OL1</v>
      </c>
      <c r="F2435" t="str">
        <f>IF(ISEVEN(ROW(RAWC8[[#This Row],[Barcodes]])),C2435,"")</f>
        <v/>
      </c>
      <c r="G2435" t="str">
        <f t="shared" si="38"/>
        <v/>
      </c>
      <c r="H2435" t="str">
        <f>LEFT(RAWC8[[#This Row],[Maternal Pheno Tag]],7)</f>
        <v/>
      </c>
    </row>
    <row r="2436" spans="1:8" x14ac:dyDescent="0.25">
      <c r="A2436">
        <v>1</v>
      </c>
      <c r="B2436" t="s">
        <v>639</v>
      </c>
      <c r="D2436">
        <v>18</v>
      </c>
      <c r="E2436" t="str">
        <f>CONCATENATE(RAWC8[[#This Row],[Table Letter]],RAWC8[[#This Row],[Table '#]])</f>
        <v>OL1</v>
      </c>
      <c r="F2436">
        <f>IF(ISEVEN(ROW(RAWC8[[#This Row],[Barcodes]])),C2436,"")</f>
        <v>0</v>
      </c>
      <c r="G2436">
        <f t="shared" si="38"/>
        <v>0</v>
      </c>
      <c r="H2436" t="str">
        <f>LEFT(RAWC8[[#This Row],[Maternal Pheno Tag]],7)</f>
        <v>0</v>
      </c>
    </row>
    <row r="2437" spans="1:8" x14ac:dyDescent="0.25">
      <c r="A2437">
        <v>1</v>
      </c>
      <c r="B2437" t="s">
        <v>639</v>
      </c>
      <c r="D2437">
        <v>18</v>
      </c>
      <c r="E2437" t="str">
        <f>CONCATENATE(RAWC8[[#This Row],[Table Letter]],RAWC8[[#This Row],[Table '#]])</f>
        <v>OL1</v>
      </c>
      <c r="F2437" t="str">
        <f>IF(ISEVEN(ROW(RAWC8[[#This Row],[Barcodes]])),C2437,"")</f>
        <v/>
      </c>
      <c r="G2437" t="str">
        <f t="shared" si="38"/>
        <v/>
      </c>
      <c r="H2437" t="str">
        <f>LEFT(RAWC8[[#This Row],[Maternal Pheno Tag]],7)</f>
        <v/>
      </c>
    </row>
    <row r="2438" spans="1:8" x14ac:dyDescent="0.25">
      <c r="A2438">
        <v>1</v>
      </c>
      <c r="B2438" t="s">
        <v>639</v>
      </c>
      <c r="D2438">
        <v>19</v>
      </c>
      <c r="E2438" t="str">
        <f>CONCATENATE(RAWC8[[#This Row],[Table Letter]],RAWC8[[#This Row],[Table '#]])</f>
        <v>OL1</v>
      </c>
      <c r="F2438">
        <f>IF(ISEVEN(ROW(RAWC8[[#This Row],[Barcodes]])),C2438,"")</f>
        <v>0</v>
      </c>
      <c r="G2438">
        <f t="shared" si="38"/>
        <v>0</v>
      </c>
      <c r="H2438" t="str">
        <f>LEFT(RAWC8[[#This Row],[Maternal Pheno Tag]],7)</f>
        <v>0</v>
      </c>
    </row>
    <row r="2439" spans="1:8" x14ac:dyDescent="0.25">
      <c r="A2439">
        <v>1</v>
      </c>
      <c r="B2439" t="s">
        <v>639</v>
      </c>
      <c r="D2439">
        <v>19</v>
      </c>
      <c r="E2439" t="str">
        <f>CONCATENATE(RAWC8[[#This Row],[Table Letter]],RAWC8[[#This Row],[Table '#]])</f>
        <v>OL1</v>
      </c>
      <c r="F2439" t="str">
        <f>IF(ISEVEN(ROW(RAWC8[[#This Row],[Barcodes]])),C2439,"")</f>
        <v/>
      </c>
      <c r="G2439" t="str">
        <f t="shared" si="38"/>
        <v/>
      </c>
      <c r="H2439" t="str">
        <f>LEFT(RAWC8[[#This Row],[Maternal Pheno Tag]],7)</f>
        <v/>
      </c>
    </row>
    <row r="2440" spans="1:8" x14ac:dyDescent="0.25">
      <c r="A2440">
        <v>1</v>
      </c>
      <c r="B2440" t="s">
        <v>639</v>
      </c>
      <c r="D2440">
        <v>20</v>
      </c>
      <c r="E2440" t="str">
        <f>CONCATENATE(RAWC8[[#This Row],[Table Letter]],RAWC8[[#This Row],[Table '#]])</f>
        <v>OL1</v>
      </c>
      <c r="F2440">
        <f>IF(ISEVEN(ROW(RAWC8[[#This Row],[Barcodes]])),C2440,"")</f>
        <v>0</v>
      </c>
      <c r="G2440">
        <f t="shared" si="38"/>
        <v>0</v>
      </c>
      <c r="H2440" t="str">
        <f>LEFT(RAWC8[[#This Row],[Maternal Pheno Tag]],7)</f>
        <v>0</v>
      </c>
    </row>
    <row r="2441" spans="1:8" x14ac:dyDescent="0.25">
      <c r="A2441">
        <v>1</v>
      </c>
      <c r="B2441" t="s">
        <v>639</v>
      </c>
      <c r="D2441">
        <v>20</v>
      </c>
      <c r="E2441" t="str">
        <f>CONCATENATE(RAWC8[[#This Row],[Table Letter]],RAWC8[[#This Row],[Table '#]])</f>
        <v>OL1</v>
      </c>
      <c r="F2441" t="str">
        <f>IF(ISEVEN(ROW(RAWC8[[#This Row],[Barcodes]])),C2441,"")</f>
        <v/>
      </c>
      <c r="G2441" t="str">
        <f t="shared" si="38"/>
        <v/>
      </c>
      <c r="H2441" t="str">
        <f>LEFT(RAWC8[[#This Row],[Maternal Pheno Tag]],7)</f>
        <v/>
      </c>
    </row>
    <row r="2442" spans="1:8" x14ac:dyDescent="0.25">
      <c r="A2442">
        <v>1</v>
      </c>
      <c r="B2442" t="s">
        <v>639</v>
      </c>
      <c r="D2442">
        <v>21</v>
      </c>
      <c r="E2442" t="str">
        <f>CONCATENATE(RAWC8[[#This Row],[Table Letter]],RAWC8[[#This Row],[Table '#]])</f>
        <v>OL1</v>
      </c>
      <c r="F2442">
        <f>IF(ISEVEN(ROW(RAWC8[[#This Row],[Barcodes]])),C2442,"")</f>
        <v>0</v>
      </c>
      <c r="G2442">
        <f t="shared" si="38"/>
        <v>0</v>
      </c>
      <c r="H2442" t="str">
        <f>LEFT(RAWC8[[#This Row],[Maternal Pheno Tag]],7)</f>
        <v>0</v>
      </c>
    </row>
    <row r="2443" spans="1:8" x14ac:dyDescent="0.25">
      <c r="A2443">
        <v>1</v>
      </c>
      <c r="B2443" t="s">
        <v>639</v>
      </c>
      <c r="D2443">
        <v>21</v>
      </c>
      <c r="E2443" t="str">
        <f>CONCATENATE(RAWC8[[#This Row],[Table Letter]],RAWC8[[#This Row],[Table '#]])</f>
        <v>OL1</v>
      </c>
      <c r="F2443" t="str">
        <f>IF(ISEVEN(ROW(RAWC8[[#This Row],[Barcodes]])),C2443,"")</f>
        <v/>
      </c>
      <c r="G2443" t="str">
        <f t="shared" si="38"/>
        <v/>
      </c>
      <c r="H2443" t="str">
        <f>LEFT(RAWC8[[#This Row],[Maternal Pheno Tag]],7)</f>
        <v/>
      </c>
    </row>
    <row r="2444" spans="1:8" x14ac:dyDescent="0.25">
      <c r="A2444">
        <v>1</v>
      </c>
      <c r="B2444" t="s">
        <v>639</v>
      </c>
      <c r="D2444">
        <v>22</v>
      </c>
      <c r="E2444" t="str">
        <f>CONCATENATE(RAWC8[[#This Row],[Table Letter]],RAWC8[[#This Row],[Table '#]])</f>
        <v>OL1</v>
      </c>
      <c r="F2444">
        <f>IF(ISEVEN(ROW(RAWC8[[#This Row],[Barcodes]])),C2444,"")</f>
        <v>0</v>
      </c>
      <c r="G2444">
        <f t="shared" si="38"/>
        <v>0</v>
      </c>
      <c r="H2444" t="str">
        <f>LEFT(RAWC8[[#This Row],[Maternal Pheno Tag]],7)</f>
        <v>0</v>
      </c>
    </row>
    <row r="2445" spans="1:8" x14ac:dyDescent="0.25">
      <c r="A2445">
        <v>1</v>
      </c>
      <c r="B2445" t="s">
        <v>639</v>
      </c>
      <c r="D2445">
        <v>22</v>
      </c>
      <c r="E2445" t="str">
        <f>CONCATENATE(RAWC8[[#This Row],[Table Letter]],RAWC8[[#This Row],[Table '#]])</f>
        <v>OL1</v>
      </c>
      <c r="F2445" t="str">
        <f>IF(ISEVEN(ROW(RAWC8[[#This Row],[Barcodes]])),C2445,"")</f>
        <v/>
      </c>
      <c r="G2445" t="str">
        <f t="shared" si="38"/>
        <v/>
      </c>
      <c r="H2445" t="str">
        <f>LEFT(RAWC8[[#This Row],[Maternal Pheno Tag]],7)</f>
        <v/>
      </c>
    </row>
    <row r="2446" spans="1:8" x14ac:dyDescent="0.25">
      <c r="A2446">
        <v>1</v>
      </c>
      <c r="B2446" t="s">
        <v>639</v>
      </c>
      <c r="D2446">
        <v>23</v>
      </c>
      <c r="E2446" t="str">
        <f>CONCATENATE(RAWC8[[#This Row],[Table Letter]],RAWC8[[#This Row],[Table '#]])</f>
        <v>OL1</v>
      </c>
      <c r="F2446">
        <f>IF(ISEVEN(ROW(RAWC8[[#This Row],[Barcodes]])),C2446,"")</f>
        <v>0</v>
      </c>
      <c r="G2446">
        <f t="shared" si="38"/>
        <v>0</v>
      </c>
      <c r="H2446" t="str">
        <f>LEFT(RAWC8[[#This Row],[Maternal Pheno Tag]],7)</f>
        <v>0</v>
      </c>
    </row>
    <row r="2447" spans="1:8" x14ac:dyDescent="0.25">
      <c r="A2447">
        <v>1</v>
      </c>
      <c r="B2447" t="s">
        <v>639</v>
      </c>
      <c r="D2447">
        <v>23</v>
      </c>
      <c r="E2447" t="str">
        <f>CONCATENATE(RAWC8[[#This Row],[Table Letter]],RAWC8[[#This Row],[Table '#]])</f>
        <v>OL1</v>
      </c>
      <c r="F2447" t="str">
        <f>IF(ISEVEN(ROW(RAWC8[[#This Row],[Barcodes]])),C2447,"")</f>
        <v/>
      </c>
      <c r="G2447" t="str">
        <f t="shared" si="38"/>
        <v/>
      </c>
      <c r="H2447" t="str">
        <f>LEFT(RAWC8[[#This Row],[Maternal Pheno Tag]],7)</f>
        <v/>
      </c>
    </row>
    <row r="2448" spans="1:8" x14ac:dyDescent="0.25">
      <c r="A2448">
        <v>1</v>
      </c>
      <c r="B2448" t="s">
        <v>639</v>
      </c>
      <c r="D2448">
        <v>24</v>
      </c>
      <c r="E2448" t="str">
        <f>CONCATENATE(RAWC8[[#This Row],[Table Letter]],RAWC8[[#This Row],[Table '#]])</f>
        <v>OL1</v>
      </c>
      <c r="F2448">
        <f>IF(ISEVEN(ROW(RAWC8[[#This Row],[Barcodes]])),C2448,"")</f>
        <v>0</v>
      </c>
      <c r="G2448">
        <f t="shared" si="38"/>
        <v>0</v>
      </c>
      <c r="H2448" t="str">
        <f>LEFT(RAWC8[[#This Row],[Maternal Pheno Tag]],7)</f>
        <v>0</v>
      </c>
    </row>
    <row r="2449" spans="1:8" x14ac:dyDescent="0.25">
      <c r="A2449">
        <v>1</v>
      </c>
      <c r="B2449" t="s">
        <v>639</v>
      </c>
      <c r="D2449">
        <v>24</v>
      </c>
      <c r="E2449" t="str">
        <f>CONCATENATE(RAWC8[[#This Row],[Table Letter]],RAWC8[[#This Row],[Table '#]])</f>
        <v>OL1</v>
      </c>
      <c r="F2449" t="str">
        <f>IF(ISEVEN(ROW(RAWC8[[#This Row],[Barcodes]])),C2449,"")</f>
        <v/>
      </c>
      <c r="G2449" t="str">
        <f t="shared" si="38"/>
        <v/>
      </c>
      <c r="H2449" t="str">
        <f>LEFT(RAWC8[[#This Row],[Maternal Pheno Tag]],7)</f>
        <v/>
      </c>
    </row>
    <row r="2450" spans="1:8" x14ac:dyDescent="0.25">
      <c r="A2450">
        <v>2</v>
      </c>
      <c r="B2450" t="s">
        <v>639</v>
      </c>
      <c r="D2450">
        <v>1</v>
      </c>
      <c r="E2450" t="str">
        <f>CONCATENATE(RAWC8[[#This Row],[Table Letter]],RAWC8[[#This Row],[Table '#]])</f>
        <v>OL2</v>
      </c>
      <c r="F2450">
        <f>IF(ISEVEN(ROW(RAWC8[[#This Row],[Barcodes]])),C2450,"")</f>
        <v>0</v>
      </c>
      <c r="G2450">
        <f t="shared" si="38"/>
        <v>0</v>
      </c>
      <c r="H2450" t="str">
        <f>LEFT(RAWC8[[#This Row],[Maternal Pheno Tag]],7)</f>
        <v>0</v>
      </c>
    </row>
    <row r="2451" spans="1:8" x14ac:dyDescent="0.25">
      <c r="A2451">
        <v>2</v>
      </c>
      <c r="B2451" t="s">
        <v>639</v>
      </c>
      <c r="D2451">
        <v>1</v>
      </c>
      <c r="E2451" t="str">
        <f>CONCATENATE(RAWC8[[#This Row],[Table Letter]],RAWC8[[#This Row],[Table '#]])</f>
        <v>OL2</v>
      </c>
      <c r="F2451" t="str">
        <f>IF(ISEVEN(ROW(RAWC8[[#This Row],[Barcodes]])),C2451,"")</f>
        <v/>
      </c>
      <c r="G2451" t="str">
        <f t="shared" si="38"/>
        <v/>
      </c>
      <c r="H2451" t="str">
        <f>LEFT(RAWC8[[#This Row],[Maternal Pheno Tag]],7)</f>
        <v/>
      </c>
    </row>
    <row r="2452" spans="1:8" x14ac:dyDescent="0.25">
      <c r="A2452">
        <v>2</v>
      </c>
      <c r="B2452" t="s">
        <v>639</v>
      </c>
      <c r="D2452">
        <v>2</v>
      </c>
      <c r="E2452" t="str">
        <f>CONCATENATE(RAWC8[[#This Row],[Table Letter]],RAWC8[[#This Row],[Table '#]])</f>
        <v>OL2</v>
      </c>
      <c r="F2452">
        <f>IF(ISEVEN(ROW(RAWC8[[#This Row],[Barcodes]])),C2452,"")</f>
        <v>0</v>
      </c>
      <c r="G2452">
        <f t="shared" si="38"/>
        <v>0</v>
      </c>
      <c r="H2452" t="str">
        <f>LEFT(RAWC8[[#This Row],[Maternal Pheno Tag]],7)</f>
        <v>0</v>
      </c>
    </row>
    <row r="2453" spans="1:8" x14ac:dyDescent="0.25">
      <c r="A2453">
        <v>2</v>
      </c>
      <c r="B2453" t="s">
        <v>639</v>
      </c>
      <c r="D2453">
        <v>2</v>
      </c>
      <c r="E2453" t="str">
        <f>CONCATENATE(RAWC8[[#This Row],[Table Letter]],RAWC8[[#This Row],[Table '#]])</f>
        <v>OL2</v>
      </c>
      <c r="F2453" t="str">
        <f>IF(ISEVEN(ROW(RAWC8[[#This Row],[Barcodes]])),C2453,"")</f>
        <v/>
      </c>
      <c r="G2453" t="str">
        <f t="shared" si="38"/>
        <v/>
      </c>
      <c r="H2453" t="str">
        <f>LEFT(RAWC8[[#This Row],[Maternal Pheno Tag]],7)</f>
        <v/>
      </c>
    </row>
    <row r="2454" spans="1:8" x14ac:dyDescent="0.25">
      <c r="A2454">
        <v>2</v>
      </c>
      <c r="B2454" t="s">
        <v>639</v>
      </c>
      <c r="D2454">
        <v>3</v>
      </c>
      <c r="E2454" t="str">
        <f>CONCATENATE(RAWC8[[#This Row],[Table Letter]],RAWC8[[#This Row],[Table '#]])</f>
        <v>OL2</v>
      </c>
      <c r="F2454">
        <f>IF(ISEVEN(ROW(RAWC8[[#This Row],[Barcodes]])),C2454,"")</f>
        <v>0</v>
      </c>
      <c r="G2454">
        <f t="shared" si="38"/>
        <v>0</v>
      </c>
      <c r="H2454" t="str">
        <f>LEFT(RAWC8[[#This Row],[Maternal Pheno Tag]],7)</f>
        <v>0</v>
      </c>
    </row>
    <row r="2455" spans="1:8" x14ac:dyDescent="0.25">
      <c r="A2455">
        <v>2</v>
      </c>
      <c r="B2455" t="s">
        <v>639</v>
      </c>
      <c r="D2455">
        <v>3</v>
      </c>
      <c r="E2455" t="str">
        <f>CONCATENATE(RAWC8[[#This Row],[Table Letter]],RAWC8[[#This Row],[Table '#]])</f>
        <v>OL2</v>
      </c>
      <c r="F2455" t="str">
        <f>IF(ISEVEN(ROW(RAWC8[[#This Row],[Barcodes]])),C2455,"")</f>
        <v/>
      </c>
      <c r="G2455" t="str">
        <f t="shared" si="38"/>
        <v/>
      </c>
      <c r="H2455" t="str">
        <f>LEFT(RAWC8[[#This Row],[Maternal Pheno Tag]],7)</f>
        <v/>
      </c>
    </row>
    <row r="2456" spans="1:8" x14ac:dyDescent="0.25">
      <c r="A2456">
        <v>2</v>
      </c>
      <c r="B2456" t="s">
        <v>639</v>
      </c>
      <c r="D2456">
        <v>4</v>
      </c>
      <c r="E2456" t="str">
        <f>CONCATENATE(RAWC8[[#This Row],[Table Letter]],RAWC8[[#This Row],[Table '#]])</f>
        <v>OL2</v>
      </c>
      <c r="F2456">
        <f>IF(ISEVEN(ROW(RAWC8[[#This Row],[Barcodes]])),C2456,"")</f>
        <v>0</v>
      </c>
      <c r="G2456">
        <f t="shared" si="38"/>
        <v>0</v>
      </c>
      <c r="H2456" t="str">
        <f>LEFT(RAWC8[[#This Row],[Maternal Pheno Tag]],7)</f>
        <v>0</v>
      </c>
    </row>
    <row r="2457" spans="1:8" x14ac:dyDescent="0.25">
      <c r="A2457">
        <v>2</v>
      </c>
      <c r="B2457" t="s">
        <v>639</v>
      </c>
      <c r="D2457">
        <v>4</v>
      </c>
      <c r="E2457" t="str">
        <f>CONCATENATE(RAWC8[[#This Row],[Table Letter]],RAWC8[[#This Row],[Table '#]])</f>
        <v>OL2</v>
      </c>
      <c r="F2457" t="str">
        <f>IF(ISEVEN(ROW(RAWC8[[#This Row],[Barcodes]])),C2457,"")</f>
        <v/>
      </c>
      <c r="G2457" t="str">
        <f t="shared" si="38"/>
        <v/>
      </c>
      <c r="H2457" t="str">
        <f>LEFT(RAWC8[[#This Row],[Maternal Pheno Tag]],7)</f>
        <v/>
      </c>
    </row>
    <row r="2458" spans="1:8" x14ac:dyDescent="0.25">
      <c r="A2458">
        <v>2</v>
      </c>
      <c r="B2458" t="s">
        <v>639</v>
      </c>
      <c r="D2458">
        <v>5</v>
      </c>
      <c r="E2458" t="str">
        <f>CONCATENATE(RAWC8[[#This Row],[Table Letter]],RAWC8[[#This Row],[Table '#]])</f>
        <v>OL2</v>
      </c>
      <c r="F2458">
        <f>IF(ISEVEN(ROW(RAWC8[[#This Row],[Barcodes]])),C2458,"")</f>
        <v>0</v>
      </c>
      <c r="G2458">
        <f t="shared" si="38"/>
        <v>0</v>
      </c>
      <c r="H2458" t="str">
        <f>LEFT(RAWC8[[#This Row],[Maternal Pheno Tag]],7)</f>
        <v>0</v>
      </c>
    </row>
    <row r="2459" spans="1:8" x14ac:dyDescent="0.25">
      <c r="A2459">
        <v>2</v>
      </c>
      <c r="B2459" t="s">
        <v>639</v>
      </c>
      <c r="D2459">
        <v>5</v>
      </c>
      <c r="E2459" t="str">
        <f>CONCATENATE(RAWC8[[#This Row],[Table Letter]],RAWC8[[#This Row],[Table '#]])</f>
        <v>OL2</v>
      </c>
      <c r="F2459" t="str">
        <f>IF(ISEVEN(ROW(RAWC8[[#This Row],[Barcodes]])),C2459,"")</f>
        <v/>
      </c>
      <c r="G2459" t="str">
        <f t="shared" si="38"/>
        <v/>
      </c>
      <c r="H2459" t="str">
        <f>LEFT(RAWC8[[#This Row],[Maternal Pheno Tag]],7)</f>
        <v/>
      </c>
    </row>
    <row r="2460" spans="1:8" x14ac:dyDescent="0.25">
      <c r="A2460">
        <v>2</v>
      </c>
      <c r="B2460" t="s">
        <v>639</v>
      </c>
      <c r="D2460">
        <v>6</v>
      </c>
      <c r="E2460" t="str">
        <f>CONCATENATE(RAWC8[[#This Row],[Table Letter]],RAWC8[[#This Row],[Table '#]])</f>
        <v>OL2</v>
      </c>
      <c r="F2460">
        <f>IF(ISEVEN(ROW(RAWC8[[#This Row],[Barcodes]])),C2460,"")</f>
        <v>0</v>
      </c>
      <c r="G2460">
        <f t="shared" si="38"/>
        <v>0</v>
      </c>
      <c r="H2460" t="str">
        <f>LEFT(RAWC8[[#This Row],[Maternal Pheno Tag]],7)</f>
        <v>0</v>
      </c>
    </row>
    <row r="2461" spans="1:8" x14ac:dyDescent="0.25">
      <c r="A2461">
        <v>2</v>
      </c>
      <c r="B2461" t="s">
        <v>639</v>
      </c>
      <c r="D2461">
        <v>6</v>
      </c>
      <c r="E2461" t="str">
        <f>CONCATENATE(RAWC8[[#This Row],[Table Letter]],RAWC8[[#This Row],[Table '#]])</f>
        <v>OL2</v>
      </c>
      <c r="F2461" t="str">
        <f>IF(ISEVEN(ROW(RAWC8[[#This Row],[Barcodes]])),C2461,"")</f>
        <v/>
      </c>
      <c r="G2461" t="str">
        <f t="shared" si="38"/>
        <v/>
      </c>
      <c r="H2461" t="str">
        <f>LEFT(RAWC8[[#This Row],[Maternal Pheno Tag]],7)</f>
        <v/>
      </c>
    </row>
    <row r="2462" spans="1:8" x14ac:dyDescent="0.25">
      <c r="A2462">
        <v>2</v>
      </c>
      <c r="B2462" t="s">
        <v>639</v>
      </c>
      <c r="D2462">
        <v>7</v>
      </c>
      <c r="E2462" t="str">
        <f>CONCATENATE(RAWC8[[#This Row],[Table Letter]],RAWC8[[#This Row],[Table '#]])</f>
        <v>OL2</v>
      </c>
      <c r="F2462">
        <f>IF(ISEVEN(ROW(RAWC8[[#This Row],[Barcodes]])),C2462,"")</f>
        <v>0</v>
      </c>
      <c r="G2462">
        <f t="shared" si="38"/>
        <v>0</v>
      </c>
      <c r="H2462" t="str">
        <f>LEFT(RAWC8[[#This Row],[Maternal Pheno Tag]],7)</f>
        <v>0</v>
      </c>
    </row>
    <row r="2463" spans="1:8" x14ac:dyDescent="0.25">
      <c r="A2463">
        <v>2</v>
      </c>
      <c r="B2463" t="s">
        <v>639</v>
      </c>
      <c r="D2463">
        <v>7</v>
      </c>
      <c r="E2463" t="str">
        <f>CONCATENATE(RAWC8[[#This Row],[Table Letter]],RAWC8[[#This Row],[Table '#]])</f>
        <v>OL2</v>
      </c>
      <c r="F2463" t="str">
        <f>IF(ISEVEN(ROW(RAWC8[[#This Row],[Barcodes]])),C2463,"")</f>
        <v/>
      </c>
      <c r="G2463" t="str">
        <f t="shared" si="38"/>
        <v/>
      </c>
      <c r="H2463" t="str">
        <f>LEFT(RAWC8[[#This Row],[Maternal Pheno Tag]],7)</f>
        <v/>
      </c>
    </row>
    <row r="2464" spans="1:8" x14ac:dyDescent="0.25">
      <c r="A2464">
        <v>2</v>
      </c>
      <c r="B2464" t="s">
        <v>639</v>
      </c>
      <c r="D2464">
        <v>8</v>
      </c>
      <c r="E2464" t="str">
        <f>CONCATENATE(RAWC8[[#This Row],[Table Letter]],RAWC8[[#This Row],[Table '#]])</f>
        <v>OL2</v>
      </c>
      <c r="F2464">
        <f>IF(ISEVEN(ROW(RAWC8[[#This Row],[Barcodes]])),C2464,"")</f>
        <v>0</v>
      </c>
      <c r="G2464">
        <f t="shared" si="38"/>
        <v>0</v>
      </c>
      <c r="H2464" t="str">
        <f>LEFT(RAWC8[[#This Row],[Maternal Pheno Tag]],7)</f>
        <v>0</v>
      </c>
    </row>
    <row r="2465" spans="1:8" x14ac:dyDescent="0.25">
      <c r="A2465">
        <v>2</v>
      </c>
      <c r="B2465" t="s">
        <v>639</v>
      </c>
      <c r="D2465">
        <v>8</v>
      </c>
      <c r="E2465" t="str">
        <f>CONCATENATE(RAWC8[[#This Row],[Table Letter]],RAWC8[[#This Row],[Table '#]])</f>
        <v>OL2</v>
      </c>
      <c r="F2465" t="str">
        <f>IF(ISEVEN(ROW(RAWC8[[#This Row],[Barcodes]])),C2465,"")</f>
        <v/>
      </c>
      <c r="G2465" t="str">
        <f t="shared" si="38"/>
        <v/>
      </c>
      <c r="H2465" t="str">
        <f>LEFT(RAWC8[[#This Row],[Maternal Pheno Tag]],7)</f>
        <v/>
      </c>
    </row>
    <row r="2466" spans="1:8" x14ac:dyDescent="0.25">
      <c r="A2466">
        <v>2</v>
      </c>
      <c r="B2466" t="s">
        <v>639</v>
      </c>
      <c r="D2466">
        <v>9</v>
      </c>
      <c r="E2466" t="str">
        <f>CONCATENATE(RAWC8[[#This Row],[Table Letter]],RAWC8[[#This Row],[Table '#]])</f>
        <v>OL2</v>
      </c>
      <c r="F2466">
        <f>IF(ISEVEN(ROW(RAWC8[[#This Row],[Barcodes]])),C2466,"")</f>
        <v>0</v>
      </c>
      <c r="G2466">
        <f t="shared" si="38"/>
        <v>0</v>
      </c>
      <c r="H2466" t="str">
        <f>LEFT(RAWC8[[#This Row],[Maternal Pheno Tag]],7)</f>
        <v>0</v>
      </c>
    </row>
    <row r="2467" spans="1:8" x14ac:dyDescent="0.25">
      <c r="A2467">
        <v>2</v>
      </c>
      <c r="B2467" t="s">
        <v>639</v>
      </c>
      <c r="D2467">
        <v>9</v>
      </c>
      <c r="E2467" t="str">
        <f>CONCATENATE(RAWC8[[#This Row],[Table Letter]],RAWC8[[#This Row],[Table '#]])</f>
        <v>OL2</v>
      </c>
      <c r="F2467" t="str">
        <f>IF(ISEVEN(ROW(RAWC8[[#This Row],[Barcodes]])),C2467,"")</f>
        <v/>
      </c>
      <c r="G2467" t="str">
        <f t="shared" si="38"/>
        <v/>
      </c>
      <c r="H2467" t="str">
        <f>LEFT(RAWC8[[#This Row],[Maternal Pheno Tag]],7)</f>
        <v/>
      </c>
    </row>
    <row r="2468" spans="1:8" x14ac:dyDescent="0.25">
      <c r="A2468">
        <v>2</v>
      </c>
      <c r="B2468" t="s">
        <v>639</v>
      </c>
      <c r="D2468">
        <v>10</v>
      </c>
      <c r="E2468" t="str">
        <f>CONCATENATE(RAWC8[[#This Row],[Table Letter]],RAWC8[[#This Row],[Table '#]])</f>
        <v>OL2</v>
      </c>
      <c r="F2468">
        <f>IF(ISEVEN(ROW(RAWC8[[#This Row],[Barcodes]])),C2468,"")</f>
        <v>0</v>
      </c>
      <c r="G2468">
        <f t="shared" si="38"/>
        <v>0</v>
      </c>
      <c r="H2468" t="str">
        <f>LEFT(RAWC8[[#This Row],[Maternal Pheno Tag]],7)</f>
        <v>0</v>
      </c>
    </row>
    <row r="2469" spans="1:8" x14ac:dyDescent="0.25">
      <c r="A2469">
        <v>2</v>
      </c>
      <c r="B2469" t="s">
        <v>639</v>
      </c>
      <c r="D2469">
        <v>10</v>
      </c>
      <c r="E2469" t="str">
        <f>CONCATENATE(RAWC8[[#This Row],[Table Letter]],RAWC8[[#This Row],[Table '#]])</f>
        <v>OL2</v>
      </c>
      <c r="F2469" t="str">
        <f>IF(ISEVEN(ROW(RAWC8[[#This Row],[Barcodes]])),C2469,"")</f>
        <v/>
      </c>
      <c r="G2469" t="str">
        <f t="shared" si="38"/>
        <v/>
      </c>
      <c r="H2469" t="str">
        <f>LEFT(RAWC8[[#This Row],[Maternal Pheno Tag]],7)</f>
        <v/>
      </c>
    </row>
    <row r="2470" spans="1:8" x14ac:dyDescent="0.25">
      <c r="A2470">
        <v>2</v>
      </c>
      <c r="B2470" t="s">
        <v>639</v>
      </c>
      <c r="D2470">
        <v>11</v>
      </c>
      <c r="E2470" t="str">
        <f>CONCATENATE(RAWC8[[#This Row],[Table Letter]],RAWC8[[#This Row],[Table '#]])</f>
        <v>OL2</v>
      </c>
      <c r="F2470">
        <f>IF(ISEVEN(ROW(RAWC8[[#This Row],[Barcodes]])),C2470,"")</f>
        <v>0</v>
      </c>
      <c r="G2470">
        <f t="shared" si="38"/>
        <v>0</v>
      </c>
      <c r="H2470" t="str">
        <f>LEFT(RAWC8[[#This Row],[Maternal Pheno Tag]],7)</f>
        <v>0</v>
      </c>
    </row>
    <row r="2471" spans="1:8" x14ac:dyDescent="0.25">
      <c r="A2471">
        <v>2</v>
      </c>
      <c r="B2471" t="s">
        <v>639</v>
      </c>
      <c r="D2471">
        <v>11</v>
      </c>
      <c r="E2471" t="str">
        <f>CONCATENATE(RAWC8[[#This Row],[Table Letter]],RAWC8[[#This Row],[Table '#]])</f>
        <v>OL2</v>
      </c>
      <c r="F2471" t="str">
        <f>IF(ISEVEN(ROW(RAWC8[[#This Row],[Barcodes]])),C2471,"")</f>
        <v/>
      </c>
      <c r="G2471" t="str">
        <f t="shared" si="38"/>
        <v/>
      </c>
      <c r="H2471" t="str">
        <f>LEFT(RAWC8[[#This Row],[Maternal Pheno Tag]],7)</f>
        <v/>
      </c>
    </row>
    <row r="2472" spans="1:8" x14ac:dyDescent="0.25">
      <c r="A2472">
        <v>2</v>
      </c>
      <c r="B2472" t="s">
        <v>639</v>
      </c>
      <c r="D2472">
        <v>12</v>
      </c>
      <c r="E2472" t="str">
        <f>CONCATENATE(RAWC8[[#This Row],[Table Letter]],RAWC8[[#This Row],[Table '#]])</f>
        <v>OL2</v>
      </c>
      <c r="F2472">
        <f>IF(ISEVEN(ROW(RAWC8[[#This Row],[Barcodes]])),C2472,"")</f>
        <v>0</v>
      </c>
      <c r="G2472">
        <f t="shared" si="38"/>
        <v>0</v>
      </c>
      <c r="H2472" t="str">
        <f>LEFT(RAWC8[[#This Row],[Maternal Pheno Tag]],7)</f>
        <v>0</v>
      </c>
    </row>
    <row r="2473" spans="1:8" x14ac:dyDescent="0.25">
      <c r="A2473">
        <v>2</v>
      </c>
      <c r="B2473" t="s">
        <v>639</v>
      </c>
      <c r="D2473">
        <v>12</v>
      </c>
      <c r="E2473" t="str">
        <f>CONCATENATE(RAWC8[[#This Row],[Table Letter]],RAWC8[[#This Row],[Table '#]])</f>
        <v>OL2</v>
      </c>
      <c r="F2473" t="str">
        <f>IF(ISEVEN(ROW(RAWC8[[#This Row],[Barcodes]])),C2473,"")</f>
        <v/>
      </c>
      <c r="G2473" t="str">
        <f t="shared" si="38"/>
        <v/>
      </c>
      <c r="H2473" t="str">
        <f>LEFT(RAWC8[[#This Row],[Maternal Pheno Tag]],7)</f>
        <v/>
      </c>
    </row>
    <row r="2474" spans="1:8" x14ac:dyDescent="0.25">
      <c r="A2474">
        <v>2</v>
      </c>
      <c r="B2474" t="s">
        <v>639</v>
      </c>
      <c r="D2474">
        <v>13</v>
      </c>
      <c r="E2474" t="str">
        <f>CONCATENATE(RAWC8[[#This Row],[Table Letter]],RAWC8[[#This Row],[Table '#]])</f>
        <v>OL2</v>
      </c>
      <c r="F2474">
        <f>IF(ISEVEN(ROW(RAWC8[[#This Row],[Barcodes]])),C2474,"")</f>
        <v>0</v>
      </c>
      <c r="G2474">
        <f t="shared" si="38"/>
        <v>0</v>
      </c>
      <c r="H2474" t="str">
        <f>LEFT(RAWC8[[#This Row],[Maternal Pheno Tag]],7)</f>
        <v>0</v>
      </c>
    </row>
    <row r="2475" spans="1:8" x14ac:dyDescent="0.25">
      <c r="A2475">
        <v>2</v>
      </c>
      <c r="B2475" t="s">
        <v>639</v>
      </c>
      <c r="D2475">
        <v>13</v>
      </c>
      <c r="E2475" t="str">
        <f>CONCATENATE(RAWC8[[#This Row],[Table Letter]],RAWC8[[#This Row],[Table '#]])</f>
        <v>OL2</v>
      </c>
      <c r="F2475" t="str">
        <f>IF(ISEVEN(ROW(RAWC8[[#This Row],[Barcodes]])),C2475,"")</f>
        <v/>
      </c>
      <c r="G2475" t="str">
        <f t="shared" si="38"/>
        <v/>
      </c>
      <c r="H2475" t="str">
        <f>LEFT(RAWC8[[#This Row],[Maternal Pheno Tag]],7)</f>
        <v/>
      </c>
    </row>
    <row r="2476" spans="1:8" x14ac:dyDescent="0.25">
      <c r="A2476">
        <v>2</v>
      </c>
      <c r="B2476" t="s">
        <v>639</v>
      </c>
      <c r="D2476">
        <v>14</v>
      </c>
      <c r="E2476" t="str">
        <f>CONCATENATE(RAWC8[[#This Row],[Table Letter]],RAWC8[[#This Row],[Table '#]])</f>
        <v>OL2</v>
      </c>
      <c r="F2476">
        <f>IF(ISEVEN(ROW(RAWC8[[#This Row],[Barcodes]])),C2476,"")</f>
        <v>0</v>
      </c>
      <c r="G2476">
        <f t="shared" si="38"/>
        <v>0</v>
      </c>
      <c r="H2476" t="str">
        <f>LEFT(RAWC8[[#This Row],[Maternal Pheno Tag]],7)</f>
        <v>0</v>
      </c>
    </row>
    <row r="2477" spans="1:8" x14ac:dyDescent="0.25">
      <c r="A2477">
        <v>2</v>
      </c>
      <c r="B2477" t="s">
        <v>639</v>
      </c>
      <c r="D2477">
        <v>14</v>
      </c>
      <c r="E2477" t="str">
        <f>CONCATENATE(RAWC8[[#This Row],[Table Letter]],RAWC8[[#This Row],[Table '#]])</f>
        <v>OL2</v>
      </c>
      <c r="F2477" t="str">
        <f>IF(ISEVEN(ROW(RAWC8[[#This Row],[Barcodes]])),C2477,"")</f>
        <v/>
      </c>
      <c r="G2477" t="str">
        <f t="shared" si="38"/>
        <v/>
      </c>
      <c r="H2477" t="str">
        <f>LEFT(RAWC8[[#This Row],[Maternal Pheno Tag]],7)</f>
        <v/>
      </c>
    </row>
    <row r="2478" spans="1:8" x14ac:dyDescent="0.25">
      <c r="A2478">
        <v>2</v>
      </c>
      <c r="B2478" t="s">
        <v>639</v>
      </c>
      <c r="D2478">
        <v>15</v>
      </c>
      <c r="E2478" t="str">
        <f>CONCATENATE(RAWC8[[#This Row],[Table Letter]],RAWC8[[#This Row],[Table '#]])</f>
        <v>OL2</v>
      </c>
      <c r="F2478">
        <f>IF(ISEVEN(ROW(RAWC8[[#This Row],[Barcodes]])),C2478,"")</f>
        <v>0</v>
      </c>
      <c r="G2478">
        <f t="shared" si="38"/>
        <v>0</v>
      </c>
      <c r="H2478" t="str">
        <f>LEFT(RAWC8[[#This Row],[Maternal Pheno Tag]],7)</f>
        <v>0</v>
      </c>
    </row>
    <row r="2479" spans="1:8" x14ac:dyDescent="0.25">
      <c r="A2479">
        <v>2</v>
      </c>
      <c r="B2479" t="s">
        <v>639</v>
      </c>
      <c r="D2479">
        <v>15</v>
      </c>
      <c r="E2479" t="str">
        <f>CONCATENATE(RAWC8[[#This Row],[Table Letter]],RAWC8[[#This Row],[Table '#]])</f>
        <v>OL2</v>
      </c>
      <c r="F2479" t="str">
        <f>IF(ISEVEN(ROW(RAWC8[[#This Row],[Barcodes]])),C2479,"")</f>
        <v/>
      </c>
      <c r="G2479" t="str">
        <f t="shared" si="38"/>
        <v/>
      </c>
      <c r="H2479" t="str">
        <f>LEFT(RAWC8[[#This Row],[Maternal Pheno Tag]],7)</f>
        <v/>
      </c>
    </row>
    <row r="2480" spans="1:8" x14ac:dyDescent="0.25">
      <c r="A2480">
        <v>2</v>
      </c>
      <c r="B2480" t="s">
        <v>639</v>
      </c>
      <c r="D2480">
        <v>16</v>
      </c>
      <c r="E2480" t="str">
        <f>CONCATENATE(RAWC8[[#This Row],[Table Letter]],RAWC8[[#This Row],[Table '#]])</f>
        <v>OL2</v>
      </c>
      <c r="F2480">
        <f>IF(ISEVEN(ROW(RAWC8[[#This Row],[Barcodes]])),C2480,"")</f>
        <v>0</v>
      </c>
      <c r="G2480">
        <f t="shared" si="38"/>
        <v>0</v>
      </c>
      <c r="H2480" t="str">
        <f>LEFT(RAWC8[[#This Row],[Maternal Pheno Tag]],7)</f>
        <v>0</v>
      </c>
    </row>
    <row r="2481" spans="1:8" x14ac:dyDescent="0.25">
      <c r="A2481">
        <v>2</v>
      </c>
      <c r="B2481" t="s">
        <v>639</v>
      </c>
      <c r="D2481">
        <v>16</v>
      </c>
      <c r="E2481" t="str">
        <f>CONCATENATE(RAWC8[[#This Row],[Table Letter]],RAWC8[[#This Row],[Table '#]])</f>
        <v>OL2</v>
      </c>
      <c r="F2481" t="str">
        <f>IF(ISEVEN(ROW(RAWC8[[#This Row],[Barcodes]])),C2481,"")</f>
        <v/>
      </c>
      <c r="G2481" t="str">
        <f t="shared" si="38"/>
        <v/>
      </c>
      <c r="H2481" t="str">
        <f>LEFT(RAWC8[[#This Row],[Maternal Pheno Tag]],7)</f>
        <v/>
      </c>
    </row>
    <row r="2482" spans="1:8" x14ac:dyDescent="0.25">
      <c r="A2482">
        <v>2</v>
      </c>
      <c r="B2482" t="s">
        <v>639</v>
      </c>
      <c r="D2482">
        <v>17</v>
      </c>
      <c r="E2482" t="str">
        <f>CONCATENATE(RAWC8[[#This Row],[Table Letter]],RAWC8[[#This Row],[Table '#]])</f>
        <v>OL2</v>
      </c>
      <c r="F2482">
        <f>IF(ISEVEN(ROW(RAWC8[[#This Row],[Barcodes]])),C2482,"")</f>
        <v>0</v>
      </c>
      <c r="G2482">
        <f t="shared" si="38"/>
        <v>0</v>
      </c>
      <c r="H2482" t="str">
        <f>LEFT(RAWC8[[#This Row],[Maternal Pheno Tag]],7)</f>
        <v>0</v>
      </c>
    </row>
    <row r="2483" spans="1:8" x14ac:dyDescent="0.25">
      <c r="A2483">
        <v>2</v>
      </c>
      <c r="B2483" t="s">
        <v>639</v>
      </c>
      <c r="D2483">
        <v>17</v>
      </c>
      <c r="E2483" t="str">
        <f>CONCATENATE(RAWC8[[#This Row],[Table Letter]],RAWC8[[#This Row],[Table '#]])</f>
        <v>OL2</v>
      </c>
      <c r="F2483" t="str">
        <f>IF(ISEVEN(ROW(RAWC8[[#This Row],[Barcodes]])),C2483,"")</f>
        <v/>
      </c>
      <c r="G2483" t="str">
        <f t="shared" si="38"/>
        <v/>
      </c>
      <c r="H2483" t="str">
        <f>LEFT(RAWC8[[#This Row],[Maternal Pheno Tag]],7)</f>
        <v/>
      </c>
    </row>
    <row r="2484" spans="1:8" x14ac:dyDescent="0.25">
      <c r="A2484">
        <v>2</v>
      </c>
      <c r="B2484" t="s">
        <v>639</v>
      </c>
      <c r="D2484">
        <v>18</v>
      </c>
      <c r="E2484" t="str">
        <f>CONCATENATE(RAWC8[[#This Row],[Table Letter]],RAWC8[[#This Row],[Table '#]])</f>
        <v>OL2</v>
      </c>
      <c r="F2484">
        <f>IF(ISEVEN(ROW(RAWC8[[#This Row],[Barcodes]])),C2484,"")</f>
        <v>0</v>
      </c>
      <c r="G2484">
        <f t="shared" si="38"/>
        <v>0</v>
      </c>
      <c r="H2484" t="str">
        <f>LEFT(RAWC8[[#This Row],[Maternal Pheno Tag]],7)</f>
        <v>0</v>
      </c>
    </row>
    <row r="2485" spans="1:8" x14ac:dyDescent="0.25">
      <c r="A2485">
        <v>2</v>
      </c>
      <c r="B2485" t="s">
        <v>639</v>
      </c>
      <c r="D2485">
        <v>18</v>
      </c>
      <c r="E2485" t="str">
        <f>CONCATENATE(RAWC8[[#This Row],[Table Letter]],RAWC8[[#This Row],[Table '#]])</f>
        <v>OL2</v>
      </c>
      <c r="F2485" t="str">
        <f>IF(ISEVEN(ROW(RAWC8[[#This Row],[Barcodes]])),C2485,"")</f>
        <v/>
      </c>
      <c r="G2485" t="str">
        <f t="shared" si="38"/>
        <v/>
      </c>
      <c r="H2485" t="str">
        <f>LEFT(RAWC8[[#This Row],[Maternal Pheno Tag]],7)</f>
        <v/>
      </c>
    </row>
    <row r="2486" spans="1:8" x14ac:dyDescent="0.25">
      <c r="A2486">
        <v>2</v>
      </c>
      <c r="B2486" t="s">
        <v>639</v>
      </c>
      <c r="D2486">
        <v>19</v>
      </c>
      <c r="E2486" t="str">
        <f>CONCATENATE(RAWC8[[#This Row],[Table Letter]],RAWC8[[#This Row],[Table '#]])</f>
        <v>OL2</v>
      </c>
      <c r="F2486">
        <f>IF(ISEVEN(ROW(RAWC8[[#This Row],[Barcodes]])),C2486,"")</f>
        <v>0</v>
      </c>
      <c r="G2486">
        <f t="shared" si="38"/>
        <v>0</v>
      </c>
      <c r="H2486" t="str">
        <f>LEFT(RAWC8[[#This Row],[Maternal Pheno Tag]],7)</f>
        <v>0</v>
      </c>
    </row>
    <row r="2487" spans="1:8" x14ac:dyDescent="0.25">
      <c r="A2487">
        <v>2</v>
      </c>
      <c r="B2487" t="s">
        <v>639</v>
      </c>
      <c r="D2487">
        <v>19</v>
      </c>
      <c r="E2487" t="str">
        <f>CONCATENATE(RAWC8[[#This Row],[Table Letter]],RAWC8[[#This Row],[Table '#]])</f>
        <v>OL2</v>
      </c>
      <c r="F2487" t="str">
        <f>IF(ISEVEN(ROW(RAWC8[[#This Row],[Barcodes]])),C2487,"")</f>
        <v/>
      </c>
      <c r="G2487" t="str">
        <f t="shared" si="38"/>
        <v/>
      </c>
      <c r="H2487" t="str">
        <f>LEFT(RAWC8[[#This Row],[Maternal Pheno Tag]],7)</f>
        <v/>
      </c>
    </row>
    <row r="2488" spans="1:8" x14ac:dyDescent="0.25">
      <c r="A2488">
        <v>2</v>
      </c>
      <c r="B2488" t="s">
        <v>639</v>
      </c>
      <c r="D2488">
        <v>20</v>
      </c>
      <c r="E2488" t="str">
        <f>CONCATENATE(RAWC8[[#This Row],[Table Letter]],RAWC8[[#This Row],[Table '#]])</f>
        <v>OL2</v>
      </c>
      <c r="F2488">
        <f>IF(ISEVEN(ROW(RAWC8[[#This Row],[Barcodes]])),C2488,"")</f>
        <v>0</v>
      </c>
      <c r="G2488">
        <f t="shared" si="38"/>
        <v>0</v>
      </c>
      <c r="H2488" t="str">
        <f>LEFT(RAWC8[[#This Row],[Maternal Pheno Tag]],7)</f>
        <v>0</v>
      </c>
    </row>
    <row r="2489" spans="1:8" x14ac:dyDescent="0.25">
      <c r="A2489">
        <v>2</v>
      </c>
      <c r="B2489" t="s">
        <v>639</v>
      </c>
      <c r="D2489">
        <v>20</v>
      </c>
      <c r="E2489" t="str">
        <f>CONCATENATE(RAWC8[[#This Row],[Table Letter]],RAWC8[[#This Row],[Table '#]])</f>
        <v>OL2</v>
      </c>
      <c r="F2489" t="str">
        <f>IF(ISEVEN(ROW(RAWC8[[#This Row],[Barcodes]])),C2489,"")</f>
        <v/>
      </c>
      <c r="G2489" t="str">
        <f t="shared" si="38"/>
        <v/>
      </c>
      <c r="H2489" t="str">
        <f>LEFT(RAWC8[[#This Row],[Maternal Pheno Tag]],7)</f>
        <v/>
      </c>
    </row>
    <row r="2490" spans="1:8" x14ac:dyDescent="0.25">
      <c r="A2490">
        <v>2</v>
      </c>
      <c r="B2490" t="s">
        <v>639</v>
      </c>
      <c r="D2490">
        <v>21</v>
      </c>
      <c r="E2490" t="str">
        <f>CONCATENATE(RAWC8[[#This Row],[Table Letter]],RAWC8[[#This Row],[Table '#]])</f>
        <v>OL2</v>
      </c>
      <c r="F2490">
        <f>IF(ISEVEN(ROW(RAWC8[[#This Row],[Barcodes]])),C2490,"")</f>
        <v>0</v>
      </c>
      <c r="G2490">
        <f t="shared" si="38"/>
        <v>0</v>
      </c>
      <c r="H2490" t="str">
        <f>LEFT(RAWC8[[#This Row],[Maternal Pheno Tag]],7)</f>
        <v>0</v>
      </c>
    </row>
    <row r="2491" spans="1:8" x14ac:dyDescent="0.25">
      <c r="A2491">
        <v>2</v>
      </c>
      <c r="B2491" t="s">
        <v>639</v>
      </c>
      <c r="D2491">
        <v>21</v>
      </c>
      <c r="E2491" t="str">
        <f>CONCATENATE(RAWC8[[#This Row],[Table Letter]],RAWC8[[#This Row],[Table '#]])</f>
        <v>OL2</v>
      </c>
      <c r="F2491" t="str">
        <f>IF(ISEVEN(ROW(RAWC8[[#This Row],[Barcodes]])),C2491,"")</f>
        <v/>
      </c>
      <c r="G2491" t="str">
        <f t="shared" si="38"/>
        <v/>
      </c>
      <c r="H2491" t="str">
        <f>LEFT(RAWC8[[#This Row],[Maternal Pheno Tag]],7)</f>
        <v/>
      </c>
    </row>
    <row r="2492" spans="1:8" x14ac:dyDescent="0.25">
      <c r="A2492">
        <v>2</v>
      </c>
      <c r="B2492" t="s">
        <v>639</v>
      </c>
      <c r="D2492">
        <v>22</v>
      </c>
      <c r="E2492" t="str">
        <f>CONCATENATE(RAWC8[[#This Row],[Table Letter]],RAWC8[[#This Row],[Table '#]])</f>
        <v>OL2</v>
      </c>
      <c r="F2492">
        <f>IF(ISEVEN(ROW(RAWC8[[#This Row],[Barcodes]])),C2492,"")</f>
        <v>0</v>
      </c>
      <c r="G2492">
        <f t="shared" si="38"/>
        <v>0</v>
      </c>
      <c r="H2492" t="str">
        <f>LEFT(RAWC8[[#This Row],[Maternal Pheno Tag]],7)</f>
        <v>0</v>
      </c>
    </row>
    <row r="2493" spans="1:8" x14ac:dyDescent="0.25">
      <c r="A2493">
        <v>2</v>
      </c>
      <c r="B2493" t="s">
        <v>639</v>
      </c>
      <c r="D2493">
        <v>22</v>
      </c>
      <c r="E2493" t="str">
        <f>CONCATENATE(RAWC8[[#This Row],[Table Letter]],RAWC8[[#This Row],[Table '#]])</f>
        <v>OL2</v>
      </c>
      <c r="F2493" t="str">
        <f>IF(ISEVEN(ROW(RAWC8[[#This Row],[Barcodes]])),C2493,"")</f>
        <v/>
      </c>
      <c r="G2493" t="str">
        <f t="shared" si="38"/>
        <v/>
      </c>
      <c r="H2493" t="str">
        <f>LEFT(RAWC8[[#This Row],[Maternal Pheno Tag]],7)</f>
        <v/>
      </c>
    </row>
    <row r="2494" spans="1:8" x14ac:dyDescent="0.25">
      <c r="A2494">
        <v>2</v>
      </c>
      <c r="B2494" t="s">
        <v>639</v>
      </c>
      <c r="D2494">
        <v>23</v>
      </c>
      <c r="E2494" t="str">
        <f>CONCATENATE(RAWC8[[#This Row],[Table Letter]],RAWC8[[#This Row],[Table '#]])</f>
        <v>OL2</v>
      </c>
      <c r="F2494">
        <f>IF(ISEVEN(ROW(RAWC8[[#This Row],[Barcodes]])),C2494,"")</f>
        <v>0</v>
      </c>
      <c r="G2494">
        <f t="shared" si="38"/>
        <v>0</v>
      </c>
      <c r="H2494" t="str">
        <f>LEFT(RAWC8[[#This Row],[Maternal Pheno Tag]],7)</f>
        <v>0</v>
      </c>
    </row>
    <row r="2495" spans="1:8" x14ac:dyDescent="0.25">
      <c r="A2495">
        <v>2</v>
      </c>
      <c r="B2495" t="s">
        <v>639</v>
      </c>
      <c r="D2495">
        <v>23</v>
      </c>
      <c r="E2495" t="str">
        <f>CONCATENATE(RAWC8[[#This Row],[Table Letter]],RAWC8[[#This Row],[Table '#]])</f>
        <v>OL2</v>
      </c>
      <c r="F2495" t="str">
        <f>IF(ISEVEN(ROW(RAWC8[[#This Row],[Barcodes]])),C2495,"")</f>
        <v/>
      </c>
      <c r="G2495" t="str">
        <f t="shared" si="38"/>
        <v/>
      </c>
      <c r="H2495" t="str">
        <f>LEFT(RAWC8[[#This Row],[Maternal Pheno Tag]],7)</f>
        <v/>
      </c>
    </row>
    <row r="2496" spans="1:8" x14ac:dyDescent="0.25">
      <c r="A2496">
        <v>2</v>
      </c>
      <c r="B2496" t="s">
        <v>639</v>
      </c>
      <c r="D2496">
        <v>24</v>
      </c>
      <c r="E2496" t="str">
        <f>CONCATENATE(RAWC8[[#This Row],[Table Letter]],RAWC8[[#This Row],[Table '#]])</f>
        <v>OL2</v>
      </c>
      <c r="F2496">
        <f>IF(ISEVEN(ROW(RAWC8[[#This Row],[Barcodes]])),C2496,"")</f>
        <v>0</v>
      </c>
      <c r="G2496">
        <f t="shared" si="38"/>
        <v>0</v>
      </c>
      <c r="H2496" t="str">
        <f>LEFT(RAWC8[[#This Row],[Maternal Pheno Tag]],7)</f>
        <v>0</v>
      </c>
    </row>
    <row r="2497" spans="1:8" x14ac:dyDescent="0.25">
      <c r="A2497">
        <v>2</v>
      </c>
      <c r="B2497" t="s">
        <v>639</v>
      </c>
      <c r="D2497">
        <v>24</v>
      </c>
      <c r="E2497" t="str">
        <f>CONCATENATE(RAWC8[[#This Row],[Table Letter]],RAWC8[[#This Row],[Table '#]])</f>
        <v>OL2</v>
      </c>
      <c r="F2497" t="str">
        <f>IF(ISEVEN(ROW(RAWC8[[#This Row],[Barcodes]])),C2497,"")</f>
        <v/>
      </c>
      <c r="G2497" t="str">
        <f t="shared" si="38"/>
        <v/>
      </c>
      <c r="H2497" t="str">
        <f>LEFT(RAWC8[[#This Row],[Maternal Pheno Tag]],7)</f>
        <v/>
      </c>
    </row>
    <row r="2498" spans="1:8" x14ac:dyDescent="0.25">
      <c r="A2498">
        <v>3</v>
      </c>
      <c r="B2498" t="s">
        <v>639</v>
      </c>
      <c r="D2498">
        <v>1</v>
      </c>
      <c r="E2498" t="str">
        <f>CONCATENATE(RAWC8[[#This Row],[Table Letter]],RAWC8[[#This Row],[Table '#]])</f>
        <v>OL3</v>
      </c>
      <c r="F2498">
        <f>IF(ISEVEN(ROW(RAWC8[[#This Row],[Barcodes]])),C2498,"")</f>
        <v>0</v>
      </c>
      <c r="G2498">
        <f t="shared" ref="G2498:G2561" si="39">IF(ISODD(ROW(C2499)),C2499,"")</f>
        <v>0</v>
      </c>
      <c r="H2498" t="str">
        <f>LEFT(RAWC8[[#This Row],[Maternal Pheno Tag]],7)</f>
        <v>0</v>
      </c>
    </row>
    <row r="2499" spans="1:8" x14ac:dyDescent="0.25">
      <c r="A2499">
        <v>3</v>
      </c>
      <c r="B2499" t="s">
        <v>639</v>
      </c>
      <c r="D2499">
        <v>1</v>
      </c>
      <c r="E2499" t="str">
        <f>CONCATENATE(RAWC8[[#This Row],[Table Letter]],RAWC8[[#This Row],[Table '#]])</f>
        <v>OL3</v>
      </c>
      <c r="F2499" t="str">
        <f>IF(ISEVEN(ROW(RAWC8[[#This Row],[Barcodes]])),C2499,"")</f>
        <v/>
      </c>
      <c r="G2499" t="str">
        <f t="shared" si="39"/>
        <v/>
      </c>
      <c r="H2499" t="str">
        <f>LEFT(RAWC8[[#This Row],[Maternal Pheno Tag]],7)</f>
        <v/>
      </c>
    </row>
    <row r="2500" spans="1:8" x14ac:dyDescent="0.25">
      <c r="A2500">
        <v>3</v>
      </c>
      <c r="B2500" t="s">
        <v>639</v>
      </c>
      <c r="D2500">
        <v>2</v>
      </c>
      <c r="E2500" t="str">
        <f>CONCATENATE(RAWC8[[#This Row],[Table Letter]],RAWC8[[#This Row],[Table '#]])</f>
        <v>OL3</v>
      </c>
      <c r="F2500">
        <f>IF(ISEVEN(ROW(RAWC8[[#This Row],[Barcodes]])),C2500,"")</f>
        <v>0</v>
      </c>
      <c r="G2500">
        <f t="shared" si="39"/>
        <v>0</v>
      </c>
      <c r="H2500" t="str">
        <f>LEFT(RAWC8[[#This Row],[Maternal Pheno Tag]],7)</f>
        <v>0</v>
      </c>
    </row>
    <row r="2501" spans="1:8" x14ac:dyDescent="0.25">
      <c r="A2501">
        <v>3</v>
      </c>
      <c r="B2501" t="s">
        <v>639</v>
      </c>
      <c r="D2501">
        <v>2</v>
      </c>
      <c r="E2501" t="str">
        <f>CONCATENATE(RAWC8[[#This Row],[Table Letter]],RAWC8[[#This Row],[Table '#]])</f>
        <v>OL3</v>
      </c>
      <c r="F2501" t="str">
        <f>IF(ISEVEN(ROW(RAWC8[[#This Row],[Barcodes]])),C2501,"")</f>
        <v/>
      </c>
      <c r="G2501" t="str">
        <f t="shared" si="39"/>
        <v/>
      </c>
      <c r="H2501" t="str">
        <f>LEFT(RAWC8[[#This Row],[Maternal Pheno Tag]],7)</f>
        <v/>
      </c>
    </row>
    <row r="2502" spans="1:8" x14ac:dyDescent="0.25">
      <c r="A2502">
        <v>3</v>
      </c>
      <c r="B2502" t="s">
        <v>639</v>
      </c>
      <c r="D2502">
        <v>3</v>
      </c>
      <c r="E2502" t="str">
        <f>CONCATENATE(RAWC8[[#This Row],[Table Letter]],RAWC8[[#This Row],[Table '#]])</f>
        <v>OL3</v>
      </c>
      <c r="F2502">
        <f>IF(ISEVEN(ROW(RAWC8[[#This Row],[Barcodes]])),C2502,"")</f>
        <v>0</v>
      </c>
      <c r="G2502">
        <f t="shared" si="39"/>
        <v>0</v>
      </c>
      <c r="H2502" t="str">
        <f>LEFT(RAWC8[[#This Row],[Maternal Pheno Tag]],7)</f>
        <v>0</v>
      </c>
    </row>
    <row r="2503" spans="1:8" x14ac:dyDescent="0.25">
      <c r="A2503">
        <v>3</v>
      </c>
      <c r="B2503" t="s">
        <v>639</v>
      </c>
      <c r="D2503">
        <v>3</v>
      </c>
      <c r="E2503" t="str">
        <f>CONCATENATE(RAWC8[[#This Row],[Table Letter]],RAWC8[[#This Row],[Table '#]])</f>
        <v>OL3</v>
      </c>
      <c r="F2503" t="str">
        <f>IF(ISEVEN(ROW(RAWC8[[#This Row],[Barcodes]])),C2503,"")</f>
        <v/>
      </c>
      <c r="G2503" t="str">
        <f t="shared" si="39"/>
        <v/>
      </c>
      <c r="H2503" t="str">
        <f>LEFT(RAWC8[[#This Row],[Maternal Pheno Tag]],7)</f>
        <v/>
      </c>
    </row>
    <row r="2504" spans="1:8" x14ac:dyDescent="0.25">
      <c r="A2504">
        <v>3</v>
      </c>
      <c r="B2504" t="s">
        <v>639</v>
      </c>
      <c r="D2504">
        <v>4</v>
      </c>
      <c r="E2504" t="str">
        <f>CONCATENATE(RAWC8[[#This Row],[Table Letter]],RAWC8[[#This Row],[Table '#]])</f>
        <v>OL3</v>
      </c>
      <c r="F2504">
        <f>IF(ISEVEN(ROW(RAWC8[[#This Row],[Barcodes]])),C2504,"")</f>
        <v>0</v>
      </c>
      <c r="G2504">
        <f t="shared" si="39"/>
        <v>0</v>
      </c>
      <c r="H2504" t="str">
        <f>LEFT(RAWC8[[#This Row],[Maternal Pheno Tag]],7)</f>
        <v>0</v>
      </c>
    </row>
    <row r="2505" spans="1:8" x14ac:dyDescent="0.25">
      <c r="A2505">
        <v>3</v>
      </c>
      <c r="B2505" t="s">
        <v>639</v>
      </c>
      <c r="D2505">
        <v>4</v>
      </c>
      <c r="E2505" t="str">
        <f>CONCATENATE(RAWC8[[#This Row],[Table Letter]],RAWC8[[#This Row],[Table '#]])</f>
        <v>OL3</v>
      </c>
      <c r="F2505" t="str">
        <f>IF(ISEVEN(ROW(RAWC8[[#This Row],[Barcodes]])),C2505,"")</f>
        <v/>
      </c>
      <c r="G2505" t="str">
        <f t="shared" si="39"/>
        <v/>
      </c>
      <c r="H2505" t="str">
        <f>LEFT(RAWC8[[#This Row],[Maternal Pheno Tag]],7)</f>
        <v/>
      </c>
    </row>
    <row r="2506" spans="1:8" x14ac:dyDescent="0.25">
      <c r="A2506">
        <v>3</v>
      </c>
      <c r="B2506" t="s">
        <v>639</v>
      </c>
      <c r="D2506">
        <v>5</v>
      </c>
      <c r="E2506" t="str">
        <f>CONCATENATE(RAWC8[[#This Row],[Table Letter]],RAWC8[[#This Row],[Table '#]])</f>
        <v>OL3</v>
      </c>
      <c r="F2506">
        <f>IF(ISEVEN(ROW(RAWC8[[#This Row],[Barcodes]])),C2506,"")</f>
        <v>0</v>
      </c>
      <c r="G2506">
        <f t="shared" si="39"/>
        <v>0</v>
      </c>
      <c r="H2506" t="str">
        <f>LEFT(RAWC8[[#This Row],[Maternal Pheno Tag]],7)</f>
        <v>0</v>
      </c>
    </row>
    <row r="2507" spans="1:8" x14ac:dyDescent="0.25">
      <c r="A2507">
        <v>3</v>
      </c>
      <c r="B2507" t="s">
        <v>639</v>
      </c>
      <c r="D2507">
        <v>5</v>
      </c>
      <c r="E2507" t="str">
        <f>CONCATENATE(RAWC8[[#This Row],[Table Letter]],RAWC8[[#This Row],[Table '#]])</f>
        <v>OL3</v>
      </c>
      <c r="F2507" t="str">
        <f>IF(ISEVEN(ROW(RAWC8[[#This Row],[Barcodes]])),C2507,"")</f>
        <v/>
      </c>
      <c r="G2507" t="str">
        <f t="shared" si="39"/>
        <v/>
      </c>
      <c r="H2507" t="str">
        <f>LEFT(RAWC8[[#This Row],[Maternal Pheno Tag]],7)</f>
        <v/>
      </c>
    </row>
    <row r="2508" spans="1:8" x14ac:dyDescent="0.25">
      <c r="A2508">
        <v>3</v>
      </c>
      <c r="B2508" t="s">
        <v>639</v>
      </c>
      <c r="D2508">
        <v>6</v>
      </c>
      <c r="E2508" t="str">
        <f>CONCATENATE(RAWC8[[#This Row],[Table Letter]],RAWC8[[#This Row],[Table '#]])</f>
        <v>OL3</v>
      </c>
      <c r="F2508">
        <f>IF(ISEVEN(ROW(RAWC8[[#This Row],[Barcodes]])),C2508,"")</f>
        <v>0</v>
      </c>
      <c r="G2508">
        <f t="shared" si="39"/>
        <v>0</v>
      </c>
      <c r="H2508" t="str">
        <f>LEFT(RAWC8[[#This Row],[Maternal Pheno Tag]],7)</f>
        <v>0</v>
      </c>
    </row>
    <row r="2509" spans="1:8" x14ac:dyDescent="0.25">
      <c r="A2509">
        <v>3</v>
      </c>
      <c r="B2509" t="s">
        <v>639</v>
      </c>
      <c r="D2509">
        <v>6</v>
      </c>
      <c r="E2509" t="str">
        <f>CONCATENATE(RAWC8[[#This Row],[Table Letter]],RAWC8[[#This Row],[Table '#]])</f>
        <v>OL3</v>
      </c>
      <c r="F2509" t="str">
        <f>IF(ISEVEN(ROW(RAWC8[[#This Row],[Barcodes]])),C2509,"")</f>
        <v/>
      </c>
      <c r="G2509" t="str">
        <f t="shared" si="39"/>
        <v/>
      </c>
      <c r="H2509" t="str">
        <f>LEFT(RAWC8[[#This Row],[Maternal Pheno Tag]],7)</f>
        <v/>
      </c>
    </row>
    <row r="2510" spans="1:8" x14ac:dyDescent="0.25">
      <c r="A2510">
        <v>3</v>
      </c>
      <c r="B2510" t="s">
        <v>639</v>
      </c>
      <c r="D2510">
        <v>7</v>
      </c>
      <c r="E2510" t="str">
        <f>CONCATENATE(RAWC8[[#This Row],[Table Letter]],RAWC8[[#This Row],[Table '#]])</f>
        <v>OL3</v>
      </c>
      <c r="F2510">
        <f>IF(ISEVEN(ROW(RAWC8[[#This Row],[Barcodes]])),C2510,"")</f>
        <v>0</v>
      </c>
      <c r="G2510">
        <f t="shared" si="39"/>
        <v>0</v>
      </c>
      <c r="H2510" t="str">
        <f>LEFT(RAWC8[[#This Row],[Maternal Pheno Tag]],7)</f>
        <v>0</v>
      </c>
    </row>
    <row r="2511" spans="1:8" x14ac:dyDescent="0.25">
      <c r="A2511">
        <v>3</v>
      </c>
      <c r="B2511" t="s">
        <v>639</v>
      </c>
      <c r="D2511">
        <v>7</v>
      </c>
      <c r="E2511" t="str">
        <f>CONCATENATE(RAWC8[[#This Row],[Table Letter]],RAWC8[[#This Row],[Table '#]])</f>
        <v>OL3</v>
      </c>
      <c r="F2511" t="str">
        <f>IF(ISEVEN(ROW(RAWC8[[#This Row],[Barcodes]])),C2511,"")</f>
        <v/>
      </c>
      <c r="G2511" t="str">
        <f t="shared" si="39"/>
        <v/>
      </c>
      <c r="H2511" t="str">
        <f>LEFT(RAWC8[[#This Row],[Maternal Pheno Tag]],7)</f>
        <v/>
      </c>
    </row>
    <row r="2512" spans="1:8" x14ac:dyDescent="0.25">
      <c r="A2512">
        <v>3</v>
      </c>
      <c r="B2512" t="s">
        <v>639</v>
      </c>
      <c r="D2512">
        <v>8</v>
      </c>
      <c r="E2512" t="str">
        <f>CONCATENATE(RAWC8[[#This Row],[Table Letter]],RAWC8[[#This Row],[Table '#]])</f>
        <v>OL3</v>
      </c>
      <c r="F2512">
        <f>IF(ISEVEN(ROW(RAWC8[[#This Row],[Barcodes]])),C2512,"")</f>
        <v>0</v>
      </c>
      <c r="G2512">
        <f t="shared" si="39"/>
        <v>0</v>
      </c>
      <c r="H2512" t="str">
        <f>LEFT(RAWC8[[#This Row],[Maternal Pheno Tag]],7)</f>
        <v>0</v>
      </c>
    </row>
    <row r="2513" spans="1:8" x14ac:dyDescent="0.25">
      <c r="A2513">
        <v>3</v>
      </c>
      <c r="B2513" t="s">
        <v>639</v>
      </c>
      <c r="D2513">
        <v>8</v>
      </c>
      <c r="E2513" t="str">
        <f>CONCATENATE(RAWC8[[#This Row],[Table Letter]],RAWC8[[#This Row],[Table '#]])</f>
        <v>OL3</v>
      </c>
      <c r="F2513" t="str">
        <f>IF(ISEVEN(ROW(RAWC8[[#This Row],[Barcodes]])),C2513,"")</f>
        <v/>
      </c>
      <c r="G2513" t="str">
        <f t="shared" si="39"/>
        <v/>
      </c>
      <c r="H2513" t="str">
        <f>LEFT(RAWC8[[#This Row],[Maternal Pheno Tag]],7)</f>
        <v/>
      </c>
    </row>
    <row r="2514" spans="1:8" x14ac:dyDescent="0.25">
      <c r="A2514">
        <v>3</v>
      </c>
      <c r="B2514" t="s">
        <v>639</v>
      </c>
      <c r="D2514">
        <v>9</v>
      </c>
      <c r="E2514" t="str">
        <f>CONCATENATE(RAWC8[[#This Row],[Table Letter]],RAWC8[[#This Row],[Table '#]])</f>
        <v>OL3</v>
      </c>
      <c r="F2514">
        <f>IF(ISEVEN(ROW(RAWC8[[#This Row],[Barcodes]])),C2514,"")</f>
        <v>0</v>
      </c>
      <c r="G2514">
        <f t="shared" si="39"/>
        <v>0</v>
      </c>
      <c r="H2514" t="str">
        <f>LEFT(RAWC8[[#This Row],[Maternal Pheno Tag]],7)</f>
        <v>0</v>
      </c>
    </row>
    <row r="2515" spans="1:8" x14ac:dyDescent="0.25">
      <c r="A2515">
        <v>3</v>
      </c>
      <c r="B2515" t="s">
        <v>639</v>
      </c>
      <c r="D2515">
        <v>9</v>
      </c>
      <c r="E2515" t="str">
        <f>CONCATENATE(RAWC8[[#This Row],[Table Letter]],RAWC8[[#This Row],[Table '#]])</f>
        <v>OL3</v>
      </c>
      <c r="F2515" t="str">
        <f>IF(ISEVEN(ROW(RAWC8[[#This Row],[Barcodes]])),C2515,"")</f>
        <v/>
      </c>
      <c r="G2515" t="str">
        <f t="shared" si="39"/>
        <v/>
      </c>
      <c r="H2515" t="str">
        <f>LEFT(RAWC8[[#This Row],[Maternal Pheno Tag]],7)</f>
        <v/>
      </c>
    </row>
    <row r="2516" spans="1:8" x14ac:dyDescent="0.25">
      <c r="A2516">
        <v>3</v>
      </c>
      <c r="B2516" t="s">
        <v>639</v>
      </c>
      <c r="D2516">
        <v>10</v>
      </c>
      <c r="E2516" t="str">
        <f>CONCATENATE(RAWC8[[#This Row],[Table Letter]],RAWC8[[#This Row],[Table '#]])</f>
        <v>OL3</v>
      </c>
      <c r="F2516">
        <f>IF(ISEVEN(ROW(RAWC8[[#This Row],[Barcodes]])),C2516,"")</f>
        <v>0</v>
      </c>
      <c r="G2516">
        <f t="shared" si="39"/>
        <v>0</v>
      </c>
      <c r="H2516" t="str">
        <f>LEFT(RAWC8[[#This Row],[Maternal Pheno Tag]],7)</f>
        <v>0</v>
      </c>
    </row>
    <row r="2517" spans="1:8" x14ac:dyDescent="0.25">
      <c r="A2517">
        <v>3</v>
      </c>
      <c r="B2517" t="s">
        <v>639</v>
      </c>
      <c r="D2517">
        <v>10</v>
      </c>
      <c r="E2517" t="str">
        <f>CONCATENATE(RAWC8[[#This Row],[Table Letter]],RAWC8[[#This Row],[Table '#]])</f>
        <v>OL3</v>
      </c>
      <c r="F2517" t="str">
        <f>IF(ISEVEN(ROW(RAWC8[[#This Row],[Barcodes]])),C2517,"")</f>
        <v/>
      </c>
      <c r="G2517" t="str">
        <f t="shared" si="39"/>
        <v/>
      </c>
      <c r="H2517" t="str">
        <f>LEFT(RAWC8[[#This Row],[Maternal Pheno Tag]],7)</f>
        <v/>
      </c>
    </row>
    <row r="2518" spans="1:8" x14ac:dyDescent="0.25">
      <c r="A2518">
        <v>3</v>
      </c>
      <c r="B2518" t="s">
        <v>639</v>
      </c>
      <c r="D2518">
        <v>11</v>
      </c>
      <c r="E2518" t="str">
        <f>CONCATENATE(RAWC8[[#This Row],[Table Letter]],RAWC8[[#This Row],[Table '#]])</f>
        <v>OL3</v>
      </c>
      <c r="F2518">
        <f>IF(ISEVEN(ROW(RAWC8[[#This Row],[Barcodes]])),C2518,"")</f>
        <v>0</v>
      </c>
      <c r="G2518">
        <f t="shared" si="39"/>
        <v>0</v>
      </c>
      <c r="H2518" t="str">
        <f>LEFT(RAWC8[[#This Row],[Maternal Pheno Tag]],7)</f>
        <v>0</v>
      </c>
    </row>
    <row r="2519" spans="1:8" x14ac:dyDescent="0.25">
      <c r="A2519">
        <v>3</v>
      </c>
      <c r="B2519" t="s">
        <v>639</v>
      </c>
      <c r="D2519">
        <v>11</v>
      </c>
      <c r="E2519" t="str">
        <f>CONCATENATE(RAWC8[[#This Row],[Table Letter]],RAWC8[[#This Row],[Table '#]])</f>
        <v>OL3</v>
      </c>
      <c r="F2519" t="str">
        <f>IF(ISEVEN(ROW(RAWC8[[#This Row],[Barcodes]])),C2519,"")</f>
        <v/>
      </c>
      <c r="G2519" t="str">
        <f t="shared" si="39"/>
        <v/>
      </c>
      <c r="H2519" t="str">
        <f>LEFT(RAWC8[[#This Row],[Maternal Pheno Tag]],7)</f>
        <v/>
      </c>
    </row>
    <row r="2520" spans="1:8" x14ac:dyDescent="0.25">
      <c r="A2520">
        <v>3</v>
      </c>
      <c r="B2520" t="s">
        <v>639</v>
      </c>
      <c r="D2520">
        <v>12</v>
      </c>
      <c r="E2520" t="str">
        <f>CONCATENATE(RAWC8[[#This Row],[Table Letter]],RAWC8[[#This Row],[Table '#]])</f>
        <v>OL3</v>
      </c>
      <c r="F2520">
        <f>IF(ISEVEN(ROW(RAWC8[[#This Row],[Barcodes]])),C2520,"")</f>
        <v>0</v>
      </c>
      <c r="G2520">
        <f t="shared" si="39"/>
        <v>0</v>
      </c>
      <c r="H2520" t="str">
        <f>LEFT(RAWC8[[#This Row],[Maternal Pheno Tag]],7)</f>
        <v>0</v>
      </c>
    </row>
    <row r="2521" spans="1:8" x14ac:dyDescent="0.25">
      <c r="A2521">
        <v>3</v>
      </c>
      <c r="B2521" t="s">
        <v>639</v>
      </c>
      <c r="D2521">
        <v>12</v>
      </c>
      <c r="E2521" t="str">
        <f>CONCATENATE(RAWC8[[#This Row],[Table Letter]],RAWC8[[#This Row],[Table '#]])</f>
        <v>OL3</v>
      </c>
      <c r="F2521" t="str">
        <f>IF(ISEVEN(ROW(RAWC8[[#This Row],[Barcodes]])),C2521,"")</f>
        <v/>
      </c>
      <c r="G2521" t="str">
        <f t="shared" si="39"/>
        <v/>
      </c>
      <c r="H2521" t="str">
        <f>LEFT(RAWC8[[#This Row],[Maternal Pheno Tag]],7)</f>
        <v/>
      </c>
    </row>
    <row r="2522" spans="1:8" x14ac:dyDescent="0.25">
      <c r="A2522">
        <v>3</v>
      </c>
      <c r="B2522" t="s">
        <v>639</v>
      </c>
      <c r="D2522">
        <v>13</v>
      </c>
      <c r="E2522" t="str">
        <f>CONCATENATE(RAWC8[[#This Row],[Table Letter]],RAWC8[[#This Row],[Table '#]])</f>
        <v>OL3</v>
      </c>
      <c r="F2522">
        <f>IF(ISEVEN(ROW(RAWC8[[#This Row],[Barcodes]])),C2522,"")</f>
        <v>0</v>
      </c>
      <c r="G2522">
        <f t="shared" si="39"/>
        <v>0</v>
      </c>
      <c r="H2522" t="str">
        <f>LEFT(RAWC8[[#This Row],[Maternal Pheno Tag]],7)</f>
        <v>0</v>
      </c>
    </row>
    <row r="2523" spans="1:8" x14ac:dyDescent="0.25">
      <c r="A2523">
        <v>3</v>
      </c>
      <c r="B2523" t="s">
        <v>639</v>
      </c>
      <c r="D2523">
        <v>13</v>
      </c>
      <c r="E2523" t="str">
        <f>CONCATENATE(RAWC8[[#This Row],[Table Letter]],RAWC8[[#This Row],[Table '#]])</f>
        <v>OL3</v>
      </c>
      <c r="F2523" t="str">
        <f>IF(ISEVEN(ROW(RAWC8[[#This Row],[Barcodes]])),C2523,"")</f>
        <v/>
      </c>
      <c r="G2523" t="str">
        <f t="shared" si="39"/>
        <v/>
      </c>
      <c r="H2523" t="str">
        <f>LEFT(RAWC8[[#This Row],[Maternal Pheno Tag]],7)</f>
        <v/>
      </c>
    </row>
    <row r="2524" spans="1:8" x14ac:dyDescent="0.25">
      <c r="A2524">
        <v>3</v>
      </c>
      <c r="B2524" t="s">
        <v>639</v>
      </c>
      <c r="D2524">
        <v>14</v>
      </c>
      <c r="E2524" t="str">
        <f>CONCATENATE(RAWC8[[#This Row],[Table Letter]],RAWC8[[#This Row],[Table '#]])</f>
        <v>OL3</v>
      </c>
      <c r="F2524">
        <f>IF(ISEVEN(ROW(RAWC8[[#This Row],[Barcodes]])),C2524,"")</f>
        <v>0</v>
      </c>
      <c r="G2524">
        <f t="shared" si="39"/>
        <v>0</v>
      </c>
      <c r="H2524" t="str">
        <f>LEFT(RAWC8[[#This Row],[Maternal Pheno Tag]],7)</f>
        <v>0</v>
      </c>
    </row>
    <row r="2525" spans="1:8" x14ac:dyDescent="0.25">
      <c r="A2525">
        <v>3</v>
      </c>
      <c r="B2525" t="s">
        <v>639</v>
      </c>
      <c r="D2525">
        <v>14</v>
      </c>
      <c r="E2525" t="str">
        <f>CONCATENATE(RAWC8[[#This Row],[Table Letter]],RAWC8[[#This Row],[Table '#]])</f>
        <v>OL3</v>
      </c>
      <c r="F2525" t="str">
        <f>IF(ISEVEN(ROW(RAWC8[[#This Row],[Barcodes]])),C2525,"")</f>
        <v/>
      </c>
      <c r="G2525" t="str">
        <f t="shared" si="39"/>
        <v/>
      </c>
      <c r="H2525" t="str">
        <f>LEFT(RAWC8[[#This Row],[Maternal Pheno Tag]],7)</f>
        <v/>
      </c>
    </row>
    <row r="2526" spans="1:8" x14ac:dyDescent="0.25">
      <c r="A2526">
        <v>3</v>
      </c>
      <c r="B2526" t="s">
        <v>639</v>
      </c>
      <c r="D2526">
        <v>15</v>
      </c>
      <c r="E2526" t="str">
        <f>CONCATENATE(RAWC8[[#This Row],[Table Letter]],RAWC8[[#This Row],[Table '#]])</f>
        <v>OL3</v>
      </c>
      <c r="F2526">
        <f>IF(ISEVEN(ROW(RAWC8[[#This Row],[Barcodes]])),C2526,"")</f>
        <v>0</v>
      </c>
      <c r="G2526">
        <f t="shared" si="39"/>
        <v>0</v>
      </c>
      <c r="H2526" t="str">
        <f>LEFT(RAWC8[[#This Row],[Maternal Pheno Tag]],7)</f>
        <v>0</v>
      </c>
    </row>
    <row r="2527" spans="1:8" x14ac:dyDescent="0.25">
      <c r="A2527">
        <v>3</v>
      </c>
      <c r="B2527" t="s">
        <v>639</v>
      </c>
      <c r="D2527">
        <v>15</v>
      </c>
      <c r="E2527" t="str">
        <f>CONCATENATE(RAWC8[[#This Row],[Table Letter]],RAWC8[[#This Row],[Table '#]])</f>
        <v>OL3</v>
      </c>
      <c r="F2527" t="str">
        <f>IF(ISEVEN(ROW(RAWC8[[#This Row],[Barcodes]])),C2527,"")</f>
        <v/>
      </c>
      <c r="G2527" t="str">
        <f t="shared" si="39"/>
        <v/>
      </c>
      <c r="H2527" t="str">
        <f>LEFT(RAWC8[[#This Row],[Maternal Pheno Tag]],7)</f>
        <v/>
      </c>
    </row>
    <row r="2528" spans="1:8" x14ac:dyDescent="0.25">
      <c r="A2528">
        <v>3</v>
      </c>
      <c r="B2528" t="s">
        <v>639</v>
      </c>
      <c r="D2528">
        <v>16</v>
      </c>
      <c r="E2528" t="str">
        <f>CONCATENATE(RAWC8[[#This Row],[Table Letter]],RAWC8[[#This Row],[Table '#]])</f>
        <v>OL3</v>
      </c>
      <c r="F2528">
        <f>IF(ISEVEN(ROW(RAWC8[[#This Row],[Barcodes]])),C2528,"")</f>
        <v>0</v>
      </c>
      <c r="G2528">
        <f t="shared" si="39"/>
        <v>0</v>
      </c>
      <c r="H2528" t="str">
        <f>LEFT(RAWC8[[#This Row],[Maternal Pheno Tag]],7)</f>
        <v>0</v>
      </c>
    </row>
    <row r="2529" spans="1:8" x14ac:dyDescent="0.25">
      <c r="A2529">
        <v>3</v>
      </c>
      <c r="B2529" t="s">
        <v>639</v>
      </c>
      <c r="D2529">
        <v>16</v>
      </c>
      <c r="E2529" t="str">
        <f>CONCATENATE(RAWC8[[#This Row],[Table Letter]],RAWC8[[#This Row],[Table '#]])</f>
        <v>OL3</v>
      </c>
      <c r="F2529" t="str">
        <f>IF(ISEVEN(ROW(RAWC8[[#This Row],[Barcodes]])),C2529,"")</f>
        <v/>
      </c>
      <c r="G2529" t="str">
        <f t="shared" si="39"/>
        <v/>
      </c>
      <c r="H2529" t="str">
        <f>LEFT(RAWC8[[#This Row],[Maternal Pheno Tag]],7)</f>
        <v/>
      </c>
    </row>
    <row r="2530" spans="1:8" x14ac:dyDescent="0.25">
      <c r="A2530">
        <v>3</v>
      </c>
      <c r="B2530" t="s">
        <v>639</v>
      </c>
      <c r="D2530">
        <v>17</v>
      </c>
      <c r="E2530" t="str">
        <f>CONCATENATE(RAWC8[[#This Row],[Table Letter]],RAWC8[[#This Row],[Table '#]])</f>
        <v>OL3</v>
      </c>
      <c r="F2530">
        <f>IF(ISEVEN(ROW(RAWC8[[#This Row],[Barcodes]])),C2530,"")</f>
        <v>0</v>
      </c>
      <c r="G2530">
        <f t="shared" si="39"/>
        <v>0</v>
      </c>
      <c r="H2530" t="str">
        <f>LEFT(RAWC8[[#This Row],[Maternal Pheno Tag]],7)</f>
        <v>0</v>
      </c>
    </row>
    <row r="2531" spans="1:8" x14ac:dyDescent="0.25">
      <c r="A2531">
        <v>3</v>
      </c>
      <c r="B2531" t="s">
        <v>639</v>
      </c>
      <c r="D2531">
        <v>17</v>
      </c>
      <c r="E2531" t="str">
        <f>CONCATENATE(RAWC8[[#This Row],[Table Letter]],RAWC8[[#This Row],[Table '#]])</f>
        <v>OL3</v>
      </c>
      <c r="F2531" t="str">
        <f>IF(ISEVEN(ROW(RAWC8[[#This Row],[Barcodes]])),C2531,"")</f>
        <v/>
      </c>
      <c r="G2531" t="str">
        <f t="shared" si="39"/>
        <v/>
      </c>
      <c r="H2531" t="str">
        <f>LEFT(RAWC8[[#This Row],[Maternal Pheno Tag]],7)</f>
        <v/>
      </c>
    </row>
    <row r="2532" spans="1:8" x14ac:dyDescent="0.25">
      <c r="A2532">
        <v>3</v>
      </c>
      <c r="B2532" t="s">
        <v>639</v>
      </c>
      <c r="D2532">
        <v>18</v>
      </c>
      <c r="E2532" t="str">
        <f>CONCATENATE(RAWC8[[#This Row],[Table Letter]],RAWC8[[#This Row],[Table '#]])</f>
        <v>OL3</v>
      </c>
      <c r="F2532">
        <f>IF(ISEVEN(ROW(RAWC8[[#This Row],[Barcodes]])),C2532,"")</f>
        <v>0</v>
      </c>
      <c r="G2532">
        <f t="shared" si="39"/>
        <v>0</v>
      </c>
      <c r="H2532" t="str">
        <f>LEFT(RAWC8[[#This Row],[Maternal Pheno Tag]],7)</f>
        <v>0</v>
      </c>
    </row>
    <row r="2533" spans="1:8" x14ac:dyDescent="0.25">
      <c r="A2533">
        <v>3</v>
      </c>
      <c r="B2533" t="s">
        <v>639</v>
      </c>
      <c r="D2533">
        <v>18</v>
      </c>
      <c r="E2533" t="str">
        <f>CONCATENATE(RAWC8[[#This Row],[Table Letter]],RAWC8[[#This Row],[Table '#]])</f>
        <v>OL3</v>
      </c>
      <c r="F2533" t="str">
        <f>IF(ISEVEN(ROW(RAWC8[[#This Row],[Barcodes]])),C2533,"")</f>
        <v/>
      </c>
      <c r="G2533" t="str">
        <f t="shared" si="39"/>
        <v/>
      </c>
      <c r="H2533" t="str">
        <f>LEFT(RAWC8[[#This Row],[Maternal Pheno Tag]],7)</f>
        <v/>
      </c>
    </row>
    <row r="2534" spans="1:8" x14ac:dyDescent="0.25">
      <c r="A2534">
        <v>3</v>
      </c>
      <c r="B2534" t="s">
        <v>639</v>
      </c>
      <c r="D2534">
        <v>19</v>
      </c>
      <c r="E2534" t="str">
        <f>CONCATENATE(RAWC8[[#This Row],[Table Letter]],RAWC8[[#This Row],[Table '#]])</f>
        <v>OL3</v>
      </c>
      <c r="F2534">
        <f>IF(ISEVEN(ROW(RAWC8[[#This Row],[Barcodes]])),C2534,"")</f>
        <v>0</v>
      </c>
      <c r="G2534">
        <f t="shared" si="39"/>
        <v>0</v>
      </c>
      <c r="H2534" t="str">
        <f>LEFT(RAWC8[[#This Row],[Maternal Pheno Tag]],7)</f>
        <v>0</v>
      </c>
    </row>
    <row r="2535" spans="1:8" x14ac:dyDescent="0.25">
      <c r="A2535">
        <v>3</v>
      </c>
      <c r="B2535" t="s">
        <v>639</v>
      </c>
      <c r="D2535">
        <v>19</v>
      </c>
      <c r="E2535" t="str">
        <f>CONCATENATE(RAWC8[[#This Row],[Table Letter]],RAWC8[[#This Row],[Table '#]])</f>
        <v>OL3</v>
      </c>
      <c r="F2535" t="str">
        <f>IF(ISEVEN(ROW(RAWC8[[#This Row],[Barcodes]])),C2535,"")</f>
        <v/>
      </c>
      <c r="G2535" t="str">
        <f t="shared" si="39"/>
        <v/>
      </c>
      <c r="H2535" t="str">
        <f>LEFT(RAWC8[[#This Row],[Maternal Pheno Tag]],7)</f>
        <v/>
      </c>
    </row>
    <row r="2536" spans="1:8" x14ac:dyDescent="0.25">
      <c r="A2536">
        <v>3</v>
      </c>
      <c r="B2536" t="s">
        <v>639</v>
      </c>
      <c r="D2536">
        <v>20</v>
      </c>
      <c r="E2536" t="str">
        <f>CONCATENATE(RAWC8[[#This Row],[Table Letter]],RAWC8[[#This Row],[Table '#]])</f>
        <v>OL3</v>
      </c>
      <c r="F2536">
        <f>IF(ISEVEN(ROW(RAWC8[[#This Row],[Barcodes]])),C2536,"")</f>
        <v>0</v>
      </c>
      <c r="G2536">
        <f t="shared" si="39"/>
        <v>0</v>
      </c>
      <c r="H2536" t="str">
        <f>LEFT(RAWC8[[#This Row],[Maternal Pheno Tag]],7)</f>
        <v>0</v>
      </c>
    </row>
    <row r="2537" spans="1:8" x14ac:dyDescent="0.25">
      <c r="A2537">
        <v>3</v>
      </c>
      <c r="B2537" t="s">
        <v>639</v>
      </c>
      <c r="D2537">
        <v>20</v>
      </c>
      <c r="E2537" t="str">
        <f>CONCATENATE(RAWC8[[#This Row],[Table Letter]],RAWC8[[#This Row],[Table '#]])</f>
        <v>OL3</v>
      </c>
      <c r="F2537" t="str">
        <f>IF(ISEVEN(ROW(RAWC8[[#This Row],[Barcodes]])),C2537,"")</f>
        <v/>
      </c>
      <c r="G2537" t="str">
        <f t="shared" si="39"/>
        <v/>
      </c>
      <c r="H2537" t="str">
        <f>LEFT(RAWC8[[#This Row],[Maternal Pheno Tag]],7)</f>
        <v/>
      </c>
    </row>
    <row r="2538" spans="1:8" x14ac:dyDescent="0.25">
      <c r="A2538">
        <v>3</v>
      </c>
      <c r="B2538" t="s">
        <v>639</v>
      </c>
      <c r="D2538">
        <v>21</v>
      </c>
      <c r="E2538" t="str">
        <f>CONCATENATE(RAWC8[[#This Row],[Table Letter]],RAWC8[[#This Row],[Table '#]])</f>
        <v>OL3</v>
      </c>
      <c r="F2538">
        <f>IF(ISEVEN(ROW(RAWC8[[#This Row],[Barcodes]])),C2538,"")</f>
        <v>0</v>
      </c>
      <c r="G2538">
        <f t="shared" si="39"/>
        <v>0</v>
      </c>
      <c r="H2538" t="str">
        <f>LEFT(RAWC8[[#This Row],[Maternal Pheno Tag]],7)</f>
        <v>0</v>
      </c>
    </row>
    <row r="2539" spans="1:8" x14ac:dyDescent="0.25">
      <c r="A2539">
        <v>3</v>
      </c>
      <c r="B2539" t="s">
        <v>639</v>
      </c>
      <c r="D2539">
        <v>21</v>
      </c>
      <c r="E2539" t="str">
        <f>CONCATENATE(RAWC8[[#This Row],[Table Letter]],RAWC8[[#This Row],[Table '#]])</f>
        <v>OL3</v>
      </c>
      <c r="F2539" t="str">
        <f>IF(ISEVEN(ROW(RAWC8[[#This Row],[Barcodes]])),C2539,"")</f>
        <v/>
      </c>
      <c r="G2539" t="str">
        <f t="shared" si="39"/>
        <v/>
      </c>
      <c r="H2539" t="str">
        <f>LEFT(RAWC8[[#This Row],[Maternal Pheno Tag]],7)</f>
        <v/>
      </c>
    </row>
    <row r="2540" spans="1:8" x14ac:dyDescent="0.25">
      <c r="A2540">
        <v>3</v>
      </c>
      <c r="B2540" t="s">
        <v>639</v>
      </c>
      <c r="D2540">
        <v>22</v>
      </c>
      <c r="E2540" t="str">
        <f>CONCATENATE(RAWC8[[#This Row],[Table Letter]],RAWC8[[#This Row],[Table '#]])</f>
        <v>OL3</v>
      </c>
      <c r="F2540">
        <f>IF(ISEVEN(ROW(RAWC8[[#This Row],[Barcodes]])),C2540,"")</f>
        <v>0</v>
      </c>
      <c r="G2540">
        <f t="shared" si="39"/>
        <v>0</v>
      </c>
      <c r="H2540" t="str">
        <f>LEFT(RAWC8[[#This Row],[Maternal Pheno Tag]],7)</f>
        <v>0</v>
      </c>
    </row>
    <row r="2541" spans="1:8" x14ac:dyDescent="0.25">
      <c r="A2541">
        <v>3</v>
      </c>
      <c r="B2541" t="s">
        <v>639</v>
      </c>
      <c r="D2541">
        <v>22</v>
      </c>
      <c r="E2541" t="str">
        <f>CONCATENATE(RAWC8[[#This Row],[Table Letter]],RAWC8[[#This Row],[Table '#]])</f>
        <v>OL3</v>
      </c>
      <c r="F2541" t="str">
        <f>IF(ISEVEN(ROW(RAWC8[[#This Row],[Barcodes]])),C2541,"")</f>
        <v/>
      </c>
      <c r="G2541" t="str">
        <f t="shared" si="39"/>
        <v/>
      </c>
      <c r="H2541" t="str">
        <f>LEFT(RAWC8[[#This Row],[Maternal Pheno Tag]],7)</f>
        <v/>
      </c>
    </row>
    <row r="2542" spans="1:8" x14ac:dyDescent="0.25">
      <c r="A2542">
        <v>3</v>
      </c>
      <c r="B2542" t="s">
        <v>639</v>
      </c>
      <c r="D2542">
        <v>23</v>
      </c>
      <c r="E2542" t="str">
        <f>CONCATENATE(RAWC8[[#This Row],[Table Letter]],RAWC8[[#This Row],[Table '#]])</f>
        <v>OL3</v>
      </c>
      <c r="F2542">
        <f>IF(ISEVEN(ROW(RAWC8[[#This Row],[Barcodes]])),C2542,"")</f>
        <v>0</v>
      </c>
      <c r="G2542">
        <f t="shared" si="39"/>
        <v>0</v>
      </c>
      <c r="H2542" t="str">
        <f>LEFT(RAWC8[[#This Row],[Maternal Pheno Tag]],7)</f>
        <v>0</v>
      </c>
    </row>
    <row r="2543" spans="1:8" x14ac:dyDescent="0.25">
      <c r="A2543">
        <v>3</v>
      </c>
      <c r="B2543" t="s">
        <v>639</v>
      </c>
      <c r="D2543">
        <v>23</v>
      </c>
      <c r="E2543" t="str">
        <f>CONCATENATE(RAWC8[[#This Row],[Table Letter]],RAWC8[[#This Row],[Table '#]])</f>
        <v>OL3</v>
      </c>
      <c r="F2543" t="str">
        <f>IF(ISEVEN(ROW(RAWC8[[#This Row],[Barcodes]])),C2543,"")</f>
        <v/>
      </c>
      <c r="G2543" t="str">
        <f t="shared" si="39"/>
        <v/>
      </c>
      <c r="H2543" t="str">
        <f>LEFT(RAWC8[[#This Row],[Maternal Pheno Tag]],7)</f>
        <v/>
      </c>
    </row>
    <row r="2544" spans="1:8" x14ac:dyDescent="0.25">
      <c r="A2544">
        <v>3</v>
      </c>
      <c r="B2544" t="s">
        <v>639</v>
      </c>
      <c r="D2544">
        <v>24</v>
      </c>
      <c r="E2544" t="str">
        <f>CONCATENATE(RAWC8[[#This Row],[Table Letter]],RAWC8[[#This Row],[Table '#]])</f>
        <v>OL3</v>
      </c>
      <c r="F2544">
        <f>IF(ISEVEN(ROW(RAWC8[[#This Row],[Barcodes]])),C2544,"")</f>
        <v>0</v>
      </c>
      <c r="G2544">
        <f t="shared" si="39"/>
        <v>0</v>
      </c>
      <c r="H2544" t="str">
        <f>LEFT(RAWC8[[#This Row],[Maternal Pheno Tag]],7)</f>
        <v>0</v>
      </c>
    </row>
    <row r="2545" spans="1:8" x14ac:dyDescent="0.25">
      <c r="A2545">
        <v>3</v>
      </c>
      <c r="B2545" t="s">
        <v>639</v>
      </c>
      <c r="D2545">
        <v>24</v>
      </c>
      <c r="E2545" t="str">
        <f>CONCATENATE(RAWC8[[#This Row],[Table Letter]],RAWC8[[#This Row],[Table '#]])</f>
        <v>OL3</v>
      </c>
      <c r="F2545" t="str">
        <f>IF(ISEVEN(ROW(RAWC8[[#This Row],[Barcodes]])),C2545,"")</f>
        <v/>
      </c>
      <c r="G2545" t="str">
        <f t="shared" si="39"/>
        <v/>
      </c>
      <c r="H2545" t="str">
        <f>LEFT(RAWC8[[#This Row],[Maternal Pheno Tag]],7)</f>
        <v/>
      </c>
    </row>
    <row r="2546" spans="1:8" x14ac:dyDescent="0.25">
      <c r="A2546">
        <v>4</v>
      </c>
      <c r="B2546" t="s">
        <v>639</v>
      </c>
      <c r="D2546">
        <v>1</v>
      </c>
      <c r="E2546" t="str">
        <f>CONCATENATE(RAWC8[[#This Row],[Table Letter]],RAWC8[[#This Row],[Table '#]])</f>
        <v>OL4</v>
      </c>
      <c r="F2546">
        <f>IF(ISEVEN(ROW(RAWC8[[#This Row],[Barcodes]])),C2546,"")</f>
        <v>0</v>
      </c>
      <c r="G2546">
        <f t="shared" si="39"/>
        <v>0</v>
      </c>
      <c r="H2546" t="str">
        <f>LEFT(RAWC8[[#This Row],[Maternal Pheno Tag]],7)</f>
        <v>0</v>
      </c>
    </row>
    <row r="2547" spans="1:8" x14ac:dyDescent="0.25">
      <c r="A2547">
        <v>4</v>
      </c>
      <c r="B2547" t="s">
        <v>639</v>
      </c>
      <c r="D2547">
        <v>1</v>
      </c>
      <c r="E2547" t="str">
        <f>CONCATENATE(RAWC8[[#This Row],[Table Letter]],RAWC8[[#This Row],[Table '#]])</f>
        <v>OL4</v>
      </c>
      <c r="F2547" t="str">
        <f>IF(ISEVEN(ROW(RAWC8[[#This Row],[Barcodes]])),C2547,"")</f>
        <v/>
      </c>
      <c r="G2547" t="str">
        <f t="shared" si="39"/>
        <v/>
      </c>
      <c r="H2547" t="str">
        <f>LEFT(RAWC8[[#This Row],[Maternal Pheno Tag]],7)</f>
        <v/>
      </c>
    </row>
    <row r="2548" spans="1:8" x14ac:dyDescent="0.25">
      <c r="A2548">
        <v>4</v>
      </c>
      <c r="B2548" t="s">
        <v>639</v>
      </c>
      <c r="D2548">
        <v>2</v>
      </c>
      <c r="E2548" t="str">
        <f>CONCATENATE(RAWC8[[#This Row],[Table Letter]],RAWC8[[#This Row],[Table '#]])</f>
        <v>OL4</v>
      </c>
      <c r="F2548">
        <f>IF(ISEVEN(ROW(RAWC8[[#This Row],[Barcodes]])),C2548,"")</f>
        <v>0</v>
      </c>
      <c r="G2548">
        <f t="shared" si="39"/>
        <v>0</v>
      </c>
      <c r="H2548" t="str">
        <f>LEFT(RAWC8[[#This Row],[Maternal Pheno Tag]],7)</f>
        <v>0</v>
      </c>
    </row>
    <row r="2549" spans="1:8" x14ac:dyDescent="0.25">
      <c r="A2549">
        <v>4</v>
      </c>
      <c r="B2549" t="s">
        <v>639</v>
      </c>
      <c r="D2549">
        <v>2</v>
      </c>
      <c r="E2549" t="str">
        <f>CONCATENATE(RAWC8[[#This Row],[Table Letter]],RAWC8[[#This Row],[Table '#]])</f>
        <v>OL4</v>
      </c>
      <c r="F2549" t="str">
        <f>IF(ISEVEN(ROW(RAWC8[[#This Row],[Barcodes]])),C2549,"")</f>
        <v/>
      </c>
      <c r="G2549" t="str">
        <f t="shared" si="39"/>
        <v/>
      </c>
      <c r="H2549" t="str">
        <f>LEFT(RAWC8[[#This Row],[Maternal Pheno Tag]],7)</f>
        <v/>
      </c>
    </row>
    <row r="2550" spans="1:8" x14ac:dyDescent="0.25">
      <c r="A2550">
        <v>4</v>
      </c>
      <c r="B2550" t="s">
        <v>639</v>
      </c>
      <c r="D2550">
        <v>3</v>
      </c>
      <c r="E2550" t="str">
        <f>CONCATENATE(RAWC8[[#This Row],[Table Letter]],RAWC8[[#This Row],[Table '#]])</f>
        <v>OL4</v>
      </c>
      <c r="F2550">
        <f>IF(ISEVEN(ROW(RAWC8[[#This Row],[Barcodes]])),C2550,"")</f>
        <v>0</v>
      </c>
      <c r="G2550">
        <f t="shared" si="39"/>
        <v>0</v>
      </c>
      <c r="H2550" t="str">
        <f>LEFT(RAWC8[[#This Row],[Maternal Pheno Tag]],7)</f>
        <v>0</v>
      </c>
    </row>
    <row r="2551" spans="1:8" x14ac:dyDescent="0.25">
      <c r="A2551">
        <v>4</v>
      </c>
      <c r="B2551" t="s">
        <v>639</v>
      </c>
      <c r="D2551">
        <v>3</v>
      </c>
      <c r="E2551" t="str">
        <f>CONCATENATE(RAWC8[[#This Row],[Table Letter]],RAWC8[[#This Row],[Table '#]])</f>
        <v>OL4</v>
      </c>
      <c r="F2551" t="str">
        <f>IF(ISEVEN(ROW(RAWC8[[#This Row],[Barcodes]])),C2551,"")</f>
        <v/>
      </c>
      <c r="G2551" t="str">
        <f t="shared" si="39"/>
        <v/>
      </c>
      <c r="H2551" t="str">
        <f>LEFT(RAWC8[[#This Row],[Maternal Pheno Tag]],7)</f>
        <v/>
      </c>
    </row>
    <row r="2552" spans="1:8" x14ac:dyDescent="0.25">
      <c r="A2552">
        <v>4</v>
      </c>
      <c r="B2552" t="s">
        <v>639</v>
      </c>
      <c r="D2552">
        <v>4</v>
      </c>
      <c r="E2552" t="str">
        <f>CONCATENATE(RAWC8[[#This Row],[Table Letter]],RAWC8[[#This Row],[Table '#]])</f>
        <v>OL4</v>
      </c>
      <c r="F2552">
        <f>IF(ISEVEN(ROW(RAWC8[[#This Row],[Barcodes]])),C2552,"")</f>
        <v>0</v>
      </c>
      <c r="G2552">
        <f t="shared" si="39"/>
        <v>0</v>
      </c>
      <c r="H2552" t="str">
        <f>LEFT(RAWC8[[#This Row],[Maternal Pheno Tag]],7)</f>
        <v>0</v>
      </c>
    </row>
    <row r="2553" spans="1:8" x14ac:dyDescent="0.25">
      <c r="A2553">
        <v>4</v>
      </c>
      <c r="B2553" t="s">
        <v>639</v>
      </c>
      <c r="D2553">
        <v>4</v>
      </c>
      <c r="E2553" t="str">
        <f>CONCATENATE(RAWC8[[#This Row],[Table Letter]],RAWC8[[#This Row],[Table '#]])</f>
        <v>OL4</v>
      </c>
      <c r="F2553" t="str">
        <f>IF(ISEVEN(ROW(RAWC8[[#This Row],[Barcodes]])),C2553,"")</f>
        <v/>
      </c>
      <c r="G2553" t="str">
        <f t="shared" si="39"/>
        <v/>
      </c>
      <c r="H2553" t="str">
        <f>LEFT(RAWC8[[#This Row],[Maternal Pheno Tag]],7)</f>
        <v/>
      </c>
    </row>
    <row r="2554" spans="1:8" x14ac:dyDescent="0.25">
      <c r="A2554">
        <v>4</v>
      </c>
      <c r="B2554" t="s">
        <v>639</v>
      </c>
      <c r="D2554">
        <v>5</v>
      </c>
      <c r="E2554" t="str">
        <f>CONCATENATE(RAWC8[[#This Row],[Table Letter]],RAWC8[[#This Row],[Table '#]])</f>
        <v>OL4</v>
      </c>
      <c r="F2554">
        <f>IF(ISEVEN(ROW(RAWC8[[#This Row],[Barcodes]])),C2554,"")</f>
        <v>0</v>
      </c>
      <c r="G2554">
        <f t="shared" si="39"/>
        <v>0</v>
      </c>
      <c r="H2554" t="str">
        <f>LEFT(RAWC8[[#This Row],[Maternal Pheno Tag]],7)</f>
        <v>0</v>
      </c>
    </row>
    <row r="2555" spans="1:8" x14ac:dyDescent="0.25">
      <c r="A2555">
        <v>4</v>
      </c>
      <c r="B2555" t="s">
        <v>639</v>
      </c>
      <c r="D2555">
        <v>5</v>
      </c>
      <c r="E2555" t="str">
        <f>CONCATENATE(RAWC8[[#This Row],[Table Letter]],RAWC8[[#This Row],[Table '#]])</f>
        <v>OL4</v>
      </c>
      <c r="F2555" t="str">
        <f>IF(ISEVEN(ROW(RAWC8[[#This Row],[Barcodes]])),C2555,"")</f>
        <v/>
      </c>
      <c r="G2555" t="str">
        <f t="shared" si="39"/>
        <v/>
      </c>
      <c r="H2555" t="str">
        <f>LEFT(RAWC8[[#This Row],[Maternal Pheno Tag]],7)</f>
        <v/>
      </c>
    </row>
    <row r="2556" spans="1:8" x14ac:dyDescent="0.25">
      <c r="A2556">
        <v>4</v>
      </c>
      <c r="B2556" t="s">
        <v>639</v>
      </c>
      <c r="D2556">
        <v>6</v>
      </c>
      <c r="E2556" t="str">
        <f>CONCATENATE(RAWC8[[#This Row],[Table Letter]],RAWC8[[#This Row],[Table '#]])</f>
        <v>OL4</v>
      </c>
      <c r="F2556">
        <f>IF(ISEVEN(ROW(RAWC8[[#This Row],[Barcodes]])),C2556,"")</f>
        <v>0</v>
      </c>
      <c r="G2556">
        <f t="shared" si="39"/>
        <v>0</v>
      </c>
      <c r="H2556" t="str">
        <f>LEFT(RAWC8[[#This Row],[Maternal Pheno Tag]],7)</f>
        <v>0</v>
      </c>
    </row>
    <row r="2557" spans="1:8" x14ac:dyDescent="0.25">
      <c r="A2557">
        <v>4</v>
      </c>
      <c r="B2557" t="s">
        <v>639</v>
      </c>
      <c r="D2557">
        <v>6</v>
      </c>
      <c r="E2557" t="str">
        <f>CONCATENATE(RAWC8[[#This Row],[Table Letter]],RAWC8[[#This Row],[Table '#]])</f>
        <v>OL4</v>
      </c>
      <c r="F2557" t="str">
        <f>IF(ISEVEN(ROW(RAWC8[[#This Row],[Barcodes]])),C2557,"")</f>
        <v/>
      </c>
      <c r="G2557" t="str">
        <f t="shared" si="39"/>
        <v/>
      </c>
      <c r="H2557" t="str">
        <f>LEFT(RAWC8[[#This Row],[Maternal Pheno Tag]],7)</f>
        <v/>
      </c>
    </row>
    <row r="2558" spans="1:8" x14ac:dyDescent="0.25">
      <c r="A2558">
        <v>4</v>
      </c>
      <c r="B2558" t="s">
        <v>639</v>
      </c>
      <c r="D2558">
        <v>7</v>
      </c>
      <c r="E2558" t="str">
        <f>CONCATENATE(RAWC8[[#This Row],[Table Letter]],RAWC8[[#This Row],[Table '#]])</f>
        <v>OL4</v>
      </c>
      <c r="F2558">
        <f>IF(ISEVEN(ROW(RAWC8[[#This Row],[Barcodes]])),C2558,"")</f>
        <v>0</v>
      </c>
      <c r="G2558">
        <f t="shared" si="39"/>
        <v>0</v>
      </c>
      <c r="H2558" t="str">
        <f>LEFT(RAWC8[[#This Row],[Maternal Pheno Tag]],7)</f>
        <v>0</v>
      </c>
    </row>
    <row r="2559" spans="1:8" x14ac:dyDescent="0.25">
      <c r="A2559">
        <v>4</v>
      </c>
      <c r="B2559" t="s">
        <v>639</v>
      </c>
      <c r="D2559">
        <v>7</v>
      </c>
      <c r="E2559" t="str">
        <f>CONCATENATE(RAWC8[[#This Row],[Table Letter]],RAWC8[[#This Row],[Table '#]])</f>
        <v>OL4</v>
      </c>
      <c r="F2559" t="str">
        <f>IF(ISEVEN(ROW(RAWC8[[#This Row],[Barcodes]])),C2559,"")</f>
        <v/>
      </c>
      <c r="G2559" t="str">
        <f t="shared" si="39"/>
        <v/>
      </c>
      <c r="H2559" t="str">
        <f>LEFT(RAWC8[[#This Row],[Maternal Pheno Tag]],7)</f>
        <v/>
      </c>
    </row>
    <row r="2560" spans="1:8" x14ac:dyDescent="0.25">
      <c r="A2560">
        <v>4</v>
      </c>
      <c r="B2560" t="s">
        <v>639</v>
      </c>
      <c r="D2560">
        <v>8</v>
      </c>
      <c r="E2560" t="str">
        <f>CONCATENATE(RAWC8[[#This Row],[Table Letter]],RAWC8[[#This Row],[Table '#]])</f>
        <v>OL4</v>
      </c>
      <c r="F2560">
        <f>IF(ISEVEN(ROW(RAWC8[[#This Row],[Barcodes]])),C2560,"")</f>
        <v>0</v>
      </c>
      <c r="G2560">
        <f t="shared" si="39"/>
        <v>0</v>
      </c>
      <c r="H2560" t="str">
        <f>LEFT(RAWC8[[#This Row],[Maternal Pheno Tag]],7)</f>
        <v>0</v>
      </c>
    </row>
    <row r="2561" spans="1:8" x14ac:dyDescent="0.25">
      <c r="A2561">
        <v>4</v>
      </c>
      <c r="B2561" t="s">
        <v>639</v>
      </c>
      <c r="D2561">
        <v>8</v>
      </c>
      <c r="E2561" t="str">
        <f>CONCATENATE(RAWC8[[#This Row],[Table Letter]],RAWC8[[#This Row],[Table '#]])</f>
        <v>OL4</v>
      </c>
      <c r="F2561" t="str">
        <f>IF(ISEVEN(ROW(RAWC8[[#This Row],[Barcodes]])),C2561,"")</f>
        <v/>
      </c>
      <c r="G2561" t="str">
        <f t="shared" si="39"/>
        <v/>
      </c>
      <c r="H2561" t="str">
        <f>LEFT(RAWC8[[#This Row],[Maternal Pheno Tag]],7)</f>
        <v/>
      </c>
    </row>
    <row r="2562" spans="1:8" x14ac:dyDescent="0.25">
      <c r="A2562">
        <v>4</v>
      </c>
      <c r="B2562" t="s">
        <v>639</v>
      </c>
      <c r="D2562">
        <v>9</v>
      </c>
      <c r="E2562" t="str">
        <f>CONCATENATE(RAWC8[[#This Row],[Table Letter]],RAWC8[[#This Row],[Table '#]])</f>
        <v>OL4</v>
      </c>
      <c r="F2562">
        <f>IF(ISEVEN(ROW(RAWC8[[#This Row],[Barcodes]])),C2562,"")</f>
        <v>0</v>
      </c>
      <c r="G2562">
        <f t="shared" ref="G2562:G2625" si="40">IF(ISODD(ROW(C2563)),C2563,"")</f>
        <v>0</v>
      </c>
      <c r="H2562" t="str">
        <f>LEFT(RAWC8[[#This Row],[Maternal Pheno Tag]],7)</f>
        <v>0</v>
      </c>
    </row>
    <row r="2563" spans="1:8" x14ac:dyDescent="0.25">
      <c r="A2563">
        <v>4</v>
      </c>
      <c r="B2563" t="s">
        <v>639</v>
      </c>
      <c r="D2563">
        <v>9</v>
      </c>
      <c r="E2563" t="str">
        <f>CONCATENATE(RAWC8[[#This Row],[Table Letter]],RAWC8[[#This Row],[Table '#]])</f>
        <v>OL4</v>
      </c>
      <c r="F2563" t="str">
        <f>IF(ISEVEN(ROW(RAWC8[[#This Row],[Barcodes]])),C2563,"")</f>
        <v/>
      </c>
      <c r="G2563" t="str">
        <f t="shared" si="40"/>
        <v/>
      </c>
      <c r="H2563" t="str">
        <f>LEFT(RAWC8[[#This Row],[Maternal Pheno Tag]],7)</f>
        <v/>
      </c>
    </row>
    <row r="2564" spans="1:8" x14ac:dyDescent="0.25">
      <c r="A2564">
        <v>4</v>
      </c>
      <c r="B2564" t="s">
        <v>639</v>
      </c>
      <c r="D2564">
        <v>10</v>
      </c>
      <c r="E2564" t="str">
        <f>CONCATENATE(RAWC8[[#This Row],[Table Letter]],RAWC8[[#This Row],[Table '#]])</f>
        <v>OL4</v>
      </c>
      <c r="F2564">
        <f>IF(ISEVEN(ROW(RAWC8[[#This Row],[Barcodes]])),C2564,"")</f>
        <v>0</v>
      </c>
      <c r="G2564">
        <f t="shared" si="40"/>
        <v>0</v>
      </c>
      <c r="H2564" t="str">
        <f>LEFT(RAWC8[[#This Row],[Maternal Pheno Tag]],7)</f>
        <v>0</v>
      </c>
    </row>
    <row r="2565" spans="1:8" x14ac:dyDescent="0.25">
      <c r="A2565">
        <v>4</v>
      </c>
      <c r="B2565" t="s">
        <v>639</v>
      </c>
      <c r="D2565">
        <v>10</v>
      </c>
      <c r="E2565" t="str">
        <f>CONCATENATE(RAWC8[[#This Row],[Table Letter]],RAWC8[[#This Row],[Table '#]])</f>
        <v>OL4</v>
      </c>
      <c r="F2565" t="str">
        <f>IF(ISEVEN(ROW(RAWC8[[#This Row],[Barcodes]])),C2565,"")</f>
        <v/>
      </c>
      <c r="G2565" t="str">
        <f t="shared" si="40"/>
        <v/>
      </c>
      <c r="H2565" t="str">
        <f>LEFT(RAWC8[[#This Row],[Maternal Pheno Tag]],7)</f>
        <v/>
      </c>
    </row>
    <row r="2566" spans="1:8" x14ac:dyDescent="0.25">
      <c r="A2566">
        <v>4</v>
      </c>
      <c r="B2566" t="s">
        <v>639</v>
      </c>
      <c r="D2566">
        <v>11</v>
      </c>
      <c r="E2566" t="str">
        <f>CONCATENATE(RAWC8[[#This Row],[Table Letter]],RAWC8[[#This Row],[Table '#]])</f>
        <v>OL4</v>
      </c>
      <c r="F2566">
        <f>IF(ISEVEN(ROW(RAWC8[[#This Row],[Barcodes]])),C2566,"")</f>
        <v>0</v>
      </c>
      <c r="G2566">
        <f t="shared" si="40"/>
        <v>0</v>
      </c>
      <c r="H2566" t="str">
        <f>LEFT(RAWC8[[#This Row],[Maternal Pheno Tag]],7)</f>
        <v>0</v>
      </c>
    </row>
    <row r="2567" spans="1:8" x14ac:dyDescent="0.25">
      <c r="A2567">
        <v>4</v>
      </c>
      <c r="B2567" t="s">
        <v>639</v>
      </c>
      <c r="D2567">
        <v>11</v>
      </c>
      <c r="E2567" t="str">
        <f>CONCATENATE(RAWC8[[#This Row],[Table Letter]],RAWC8[[#This Row],[Table '#]])</f>
        <v>OL4</v>
      </c>
      <c r="F2567" t="str">
        <f>IF(ISEVEN(ROW(RAWC8[[#This Row],[Barcodes]])),C2567,"")</f>
        <v/>
      </c>
      <c r="G2567" t="str">
        <f t="shared" si="40"/>
        <v/>
      </c>
      <c r="H2567" t="str">
        <f>LEFT(RAWC8[[#This Row],[Maternal Pheno Tag]],7)</f>
        <v/>
      </c>
    </row>
    <row r="2568" spans="1:8" x14ac:dyDescent="0.25">
      <c r="A2568">
        <v>4</v>
      </c>
      <c r="B2568" t="s">
        <v>639</v>
      </c>
      <c r="D2568">
        <v>12</v>
      </c>
      <c r="E2568" t="str">
        <f>CONCATENATE(RAWC8[[#This Row],[Table Letter]],RAWC8[[#This Row],[Table '#]])</f>
        <v>OL4</v>
      </c>
      <c r="F2568">
        <f>IF(ISEVEN(ROW(RAWC8[[#This Row],[Barcodes]])),C2568,"")</f>
        <v>0</v>
      </c>
      <c r="G2568">
        <f t="shared" si="40"/>
        <v>0</v>
      </c>
      <c r="H2568" t="str">
        <f>LEFT(RAWC8[[#This Row],[Maternal Pheno Tag]],7)</f>
        <v>0</v>
      </c>
    </row>
    <row r="2569" spans="1:8" x14ac:dyDescent="0.25">
      <c r="A2569">
        <v>4</v>
      </c>
      <c r="B2569" t="s">
        <v>639</v>
      </c>
      <c r="D2569">
        <v>12</v>
      </c>
      <c r="E2569" t="str">
        <f>CONCATENATE(RAWC8[[#This Row],[Table Letter]],RAWC8[[#This Row],[Table '#]])</f>
        <v>OL4</v>
      </c>
      <c r="F2569" t="str">
        <f>IF(ISEVEN(ROW(RAWC8[[#This Row],[Barcodes]])),C2569,"")</f>
        <v/>
      </c>
      <c r="G2569" t="str">
        <f t="shared" si="40"/>
        <v/>
      </c>
      <c r="H2569" t="str">
        <f>LEFT(RAWC8[[#This Row],[Maternal Pheno Tag]],7)</f>
        <v/>
      </c>
    </row>
    <row r="2570" spans="1:8" x14ac:dyDescent="0.25">
      <c r="A2570">
        <v>4</v>
      </c>
      <c r="B2570" t="s">
        <v>639</v>
      </c>
      <c r="D2570">
        <v>13</v>
      </c>
      <c r="E2570" t="str">
        <f>CONCATENATE(RAWC8[[#This Row],[Table Letter]],RAWC8[[#This Row],[Table '#]])</f>
        <v>OL4</v>
      </c>
      <c r="F2570">
        <f>IF(ISEVEN(ROW(RAWC8[[#This Row],[Barcodes]])),C2570,"")</f>
        <v>0</v>
      </c>
      <c r="G2570">
        <f t="shared" si="40"/>
        <v>0</v>
      </c>
      <c r="H2570" t="str">
        <f>LEFT(RAWC8[[#This Row],[Maternal Pheno Tag]],7)</f>
        <v>0</v>
      </c>
    </row>
    <row r="2571" spans="1:8" x14ac:dyDescent="0.25">
      <c r="A2571">
        <v>4</v>
      </c>
      <c r="B2571" t="s">
        <v>639</v>
      </c>
      <c r="D2571">
        <v>13</v>
      </c>
      <c r="E2571" t="str">
        <f>CONCATENATE(RAWC8[[#This Row],[Table Letter]],RAWC8[[#This Row],[Table '#]])</f>
        <v>OL4</v>
      </c>
      <c r="F2571" t="str">
        <f>IF(ISEVEN(ROW(RAWC8[[#This Row],[Barcodes]])),C2571,"")</f>
        <v/>
      </c>
      <c r="G2571" t="str">
        <f t="shared" si="40"/>
        <v/>
      </c>
      <c r="H2571" t="str">
        <f>LEFT(RAWC8[[#This Row],[Maternal Pheno Tag]],7)</f>
        <v/>
      </c>
    </row>
    <row r="2572" spans="1:8" x14ac:dyDescent="0.25">
      <c r="A2572">
        <v>4</v>
      </c>
      <c r="B2572" t="s">
        <v>639</v>
      </c>
      <c r="D2572">
        <v>14</v>
      </c>
      <c r="E2572" t="str">
        <f>CONCATENATE(RAWC8[[#This Row],[Table Letter]],RAWC8[[#This Row],[Table '#]])</f>
        <v>OL4</v>
      </c>
      <c r="F2572">
        <f>IF(ISEVEN(ROW(RAWC8[[#This Row],[Barcodes]])),C2572,"")</f>
        <v>0</v>
      </c>
      <c r="G2572">
        <f t="shared" si="40"/>
        <v>0</v>
      </c>
      <c r="H2572" t="str">
        <f>LEFT(RAWC8[[#This Row],[Maternal Pheno Tag]],7)</f>
        <v>0</v>
      </c>
    </row>
    <row r="2573" spans="1:8" x14ac:dyDescent="0.25">
      <c r="A2573">
        <v>4</v>
      </c>
      <c r="B2573" t="s">
        <v>639</v>
      </c>
      <c r="D2573">
        <v>14</v>
      </c>
      <c r="E2573" t="str">
        <f>CONCATENATE(RAWC8[[#This Row],[Table Letter]],RAWC8[[#This Row],[Table '#]])</f>
        <v>OL4</v>
      </c>
      <c r="F2573" t="str">
        <f>IF(ISEVEN(ROW(RAWC8[[#This Row],[Barcodes]])),C2573,"")</f>
        <v/>
      </c>
      <c r="G2573" t="str">
        <f t="shared" si="40"/>
        <v/>
      </c>
      <c r="H2573" t="str">
        <f>LEFT(RAWC8[[#This Row],[Maternal Pheno Tag]],7)</f>
        <v/>
      </c>
    </row>
    <row r="2574" spans="1:8" x14ac:dyDescent="0.25">
      <c r="A2574">
        <v>4</v>
      </c>
      <c r="B2574" t="s">
        <v>639</v>
      </c>
      <c r="D2574">
        <v>15</v>
      </c>
      <c r="E2574" t="str">
        <f>CONCATENATE(RAWC8[[#This Row],[Table Letter]],RAWC8[[#This Row],[Table '#]])</f>
        <v>OL4</v>
      </c>
      <c r="F2574">
        <f>IF(ISEVEN(ROW(RAWC8[[#This Row],[Barcodes]])),C2574,"")</f>
        <v>0</v>
      </c>
      <c r="G2574">
        <f t="shared" si="40"/>
        <v>0</v>
      </c>
      <c r="H2574" t="str">
        <f>LEFT(RAWC8[[#This Row],[Maternal Pheno Tag]],7)</f>
        <v>0</v>
      </c>
    </row>
    <row r="2575" spans="1:8" x14ac:dyDescent="0.25">
      <c r="A2575">
        <v>4</v>
      </c>
      <c r="B2575" t="s">
        <v>639</v>
      </c>
      <c r="D2575">
        <v>15</v>
      </c>
      <c r="E2575" t="str">
        <f>CONCATENATE(RAWC8[[#This Row],[Table Letter]],RAWC8[[#This Row],[Table '#]])</f>
        <v>OL4</v>
      </c>
      <c r="F2575" t="str">
        <f>IF(ISEVEN(ROW(RAWC8[[#This Row],[Barcodes]])),C2575,"")</f>
        <v/>
      </c>
      <c r="G2575" t="str">
        <f t="shared" si="40"/>
        <v/>
      </c>
      <c r="H2575" t="str">
        <f>LEFT(RAWC8[[#This Row],[Maternal Pheno Tag]],7)</f>
        <v/>
      </c>
    </row>
    <row r="2576" spans="1:8" x14ac:dyDescent="0.25">
      <c r="A2576">
        <v>4</v>
      </c>
      <c r="B2576" t="s">
        <v>639</v>
      </c>
      <c r="D2576">
        <v>16</v>
      </c>
      <c r="E2576" t="str">
        <f>CONCATENATE(RAWC8[[#This Row],[Table Letter]],RAWC8[[#This Row],[Table '#]])</f>
        <v>OL4</v>
      </c>
      <c r="F2576">
        <f>IF(ISEVEN(ROW(RAWC8[[#This Row],[Barcodes]])),C2576,"")</f>
        <v>0</v>
      </c>
      <c r="G2576">
        <f t="shared" si="40"/>
        <v>0</v>
      </c>
      <c r="H2576" t="str">
        <f>LEFT(RAWC8[[#This Row],[Maternal Pheno Tag]],7)</f>
        <v>0</v>
      </c>
    </row>
    <row r="2577" spans="1:8" x14ac:dyDescent="0.25">
      <c r="A2577">
        <v>4</v>
      </c>
      <c r="B2577" t="s">
        <v>639</v>
      </c>
      <c r="D2577">
        <v>16</v>
      </c>
      <c r="E2577" t="str">
        <f>CONCATENATE(RAWC8[[#This Row],[Table Letter]],RAWC8[[#This Row],[Table '#]])</f>
        <v>OL4</v>
      </c>
      <c r="F2577" t="str">
        <f>IF(ISEVEN(ROW(RAWC8[[#This Row],[Barcodes]])),C2577,"")</f>
        <v/>
      </c>
      <c r="G2577" t="str">
        <f t="shared" si="40"/>
        <v/>
      </c>
      <c r="H2577" t="str">
        <f>LEFT(RAWC8[[#This Row],[Maternal Pheno Tag]],7)</f>
        <v/>
      </c>
    </row>
    <row r="2578" spans="1:8" x14ac:dyDescent="0.25">
      <c r="A2578">
        <v>4</v>
      </c>
      <c r="B2578" t="s">
        <v>639</v>
      </c>
      <c r="D2578">
        <v>17</v>
      </c>
      <c r="E2578" t="str">
        <f>CONCATENATE(RAWC8[[#This Row],[Table Letter]],RAWC8[[#This Row],[Table '#]])</f>
        <v>OL4</v>
      </c>
      <c r="F2578">
        <f>IF(ISEVEN(ROW(RAWC8[[#This Row],[Barcodes]])),C2578,"")</f>
        <v>0</v>
      </c>
      <c r="G2578">
        <f t="shared" si="40"/>
        <v>0</v>
      </c>
      <c r="H2578" t="str">
        <f>LEFT(RAWC8[[#This Row],[Maternal Pheno Tag]],7)</f>
        <v>0</v>
      </c>
    </row>
    <row r="2579" spans="1:8" x14ac:dyDescent="0.25">
      <c r="A2579">
        <v>4</v>
      </c>
      <c r="B2579" t="s">
        <v>639</v>
      </c>
      <c r="D2579">
        <v>17</v>
      </c>
      <c r="E2579" t="str">
        <f>CONCATENATE(RAWC8[[#This Row],[Table Letter]],RAWC8[[#This Row],[Table '#]])</f>
        <v>OL4</v>
      </c>
      <c r="F2579" t="str">
        <f>IF(ISEVEN(ROW(RAWC8[[#This Row],[Barcodes]])),C2579,"")</f>
        <v/>
      </c>
      <c r="G2579" t="str">
        <f t="shared" si="40"/>
        <v/>
      </c>
      <c r="H2579" t="str">
        <f>LEFT(RAWC8[[#This Row],[Maternal Pheno Tag]],7)</f>
        <v/>
      </c>
    </row>
    <row r="2580" spans="1:8" x14ac:dyDescent="0.25">
      <c r="A2580">
        <v>4</v>
      </c>
      <c r="B2580" t="s">
        <v>639</v>
      </c>
      <c r="D2580">
        <v>18</v>
      </c>
      <c r="E2580" t="str">
        <f>CONCATENATE(RAWC8[[#This Row],[Table Letter]],RAWC8[[#This Row],[Table '#]])</f>
        <v>OL4</v>
      </c>
      <c r="F2580">
        <f>IF(ISEVEN(ROW(RAWC8[[#This Row],[Barcodes]])),C2580,"")</f>
        <v>0</v>
      </c>
      <c r="G2580">
        <f t="shared" si="40"/>
        <v>0</v>
      </c>
      <c r="H2580" t="str">
        <f>LEFT(RAWC8[[#This Row],[Maternal Pheno Tag]],7)</f>
        <v>0</v>
      </c>
    </row>
    <row r="2581" spans="1:8" x14ac:dyDescent="0.25">
      <c r="A2581">
        <v>4</v>
      </c>
      <c r="B2581" t="s">
        <v>639</v>
      </c>
      <c r="D2581">
        <v>18</v>
      </c>
      <c r="E2581" t="str">
        <f>CONCATENATE(RAWC8[[#This Row],[Table Letter]],RAWC8[[#This Row],[Table '#]])</f>
        <v>OL4</v>
      </c>
      <c r="F2581" t="str">
        <f>IF(ISEVEN(ROW(RAWC8[[#This Row],[Barcodes]])),C2581,"")</f>
        <v/>
      </c>
      <c r="G2581" t="str">
        <f t="shared" si="40"/>
        <v/>
      </c>
      <c r="H2581" t="str">
        <f>LEFT(RAWC8[[#This Row],[Maternal Pheno Tag]],7)</f>
        <v/>
      </c>
    </row>
    <row r="2582" spans="1:8" x14ac:dyDescent="0.25">
      <c r="A2582">
        <v>4</v>
      </c>
      <c r="B2582" t="s">
        <v>639</v>
      </c>
      <c r="D2582">
        <v>19</v>
      </c>
      <c r="E2582" t="str">
        <f>CONCATENATE(RAWC8[[#This Row],[Table Letter]],RAWC8[[#This Row],[Table '#]])</f>
        <v>OL4</v>
      </c>
      <c r="F2582">
        <f>IF(ISEVEN(ROW(RAWC8[[#This Row],[Barcodes]])),C2582,"")</f>
        <v>0</v>
      </c>
      <c r="G2582">
        <f t="shared" si="40"/>
        <v>0</v>
      </c>
      <c r="H2582" t="str">
        <f>LEFT(RAWC8[[#This Row],[Maternal Pheno Tag]],7)</f>
        <v>0</v>
      </c>
    </row>
    <row r="2583" spans="1:8" x14ac:dyDescent="0.25">
      <c r="A2583">
        <v>4</v>
      </c>
      <c r="B2583" t="s">
        <v>639</v>
      </c>
      <c r="D2583">
        <v>19</v>
      </c>
      <c r="E2583" t="str">
        <f>CONCATENATE(RAWC8[[#This Row],[Table Letter]],RAWC8[[#This Row],[Table '#]])</f>
        <v>OL4</v>
      </c>
      <c r="F2583" t="str">
        <f>IF(ISEVEN(ROW(RAWC8[[#This Row],[Barcodes]])),C2583,"")</f>
        <v/>
      </c>
      <c r="G2583" t="str">
        <f t="shared" si="40"/>
        <v/>
      </c>
      <c r="H2583" t="str">
        <f>LEFT(RAWC8[[#This Row],[Maternal Pheno Tag]],7)</f>
        <v/>
      </c>
    </row>
    <row r="2584" spans="1:8" x14ac:dyDescent="0.25">
      <c r="A2584">
        <v>4</v>
      </c>
      <c r="B2584" t="s">
        <v>639</v>
      </c>
      <c r="D2584">
        <v>20</v>
      </c>
      <c r="E2584" t="str">
        <f>CONCATENATE(RAWC8[[#This Row],[Table Letter]],RAWC8[[#This Row],[Table '#]])</f>
        <v>OL4</v>
      </c>
      <c r="F2584">
        <f>IF(ISEVEN(ROW(RAWC8[[#This Row],[Barcodes]])),C2584,"")</f>
        <v>0</v>
      </c>
      <c r="G2584">
        <f t="shared" si="40"/>
        <v>0</v>
      </c>
      <c r="H2584" t="str">
        <f>LEFT(RAWC8[[#This Row],[Maternal Pheno Tag]],7)</f>
        <v>0</v>
      </c>
    </row>
    <row r="2585" spans="1:8" x14ac:dyDescent="0.25">
      <c r="A2585">
        <v>4</v>
      </c>
      <c r="B2585" t="s">
        <v>639</v>
      </c>
      <c r="D2585">
        <v>20</v>
      </c>
      <c r="E2585" t="str">
        <f>CONCATENATE(RAWC8[[#This Row],[Table Letter]],RAWC8[[#This Row],[Table '#]])</f>
        <v>OL4</v>
      </c>
      <c r="F2585" t="str">
        <f>IF(ISEVEN(ROW(RAWC8[[#This Row],[Barcodes]])),C2585,"")</f>
        <v/>
      </c>
      <c r="G2585" t="str">
        <f t="shared" si="40"/>
        <v/>
      </c>
      <c r="H2585" t="str">
        <f>LEFT(RAWC8[[#This Row],[Maternal Pheno Tag]],7)</f>
        <v/>
      </c>
    </row>
    <row r="2586" spans="1:8" x14ac:dyDescent="0.25">
      <c r="A2586">
        <v>4</v>
      </c>
      <c r="B2586" t="s">
        <v>639</v>
      </c>
      <c r="D2586">
        <v>21</v>
      </c>
      <c r="E2586" t="str">
        <f>CONCATENATE(RAWC8[[#This Row],[Table Letter]],RAWC8[[#This Row],[Table '#]])</f>
        <v>OL4</v>
      </c>
      <c r="F2586">
        <f>IF(ISEVEN(ROW(RAWC8[[#This Row],[Barcodes]])),C2586,"")</f>
        <v>0</v>
      </c>
      <c r="G2586">
        <f t="shared" si="40"/>
        <v>0</v>
      </c>
      <c r="H2586" t="str">
        <f>LEFT(RAWC8[[#This Row],[Maternal Pheno Tag]],7)</f>
        <v>0</v>
      </c>
    </row>
    <row r="2587" spans="1:8" x14ac:dyDescent="0.25">
      <c r="A2587">
        <v>4</v>
      </c>
      <c r="B2587" t="s">
        <v>639</v>
      </c>
      <c r="D2587">
        <v>21</v>
      </c>
      <c r="E2587" t="str">
        <f>CONCATENATE(RAWC8[[#This Row],[Table Letter]],RAWC8[[#This Row],[Table '#]])</f>
        <v>OL4</v>
      </c>
      <c r="F2587" t="str">
        <f>IF(ISEVEN(ROW(RAWC8[[#This Row],[Barcodes]])),C2587,"")</f>
        <v/>
      </c>
      <c r="G2587" t="str">
        <f t="shared" si="40"/>
        <v/>
      </c>
      <c r="H2587" t="str">
        <f>LEFT(RAWC8[[#This Row],[Maternal Pheno Tag]],7)</f>
        <v/>
      </c>
    </row>
    <row r="2588" spans="1:8" x14ac:dyDescent="0.25">
      <c r="A2588">
        <v>4</v>
      </c>
      <c r="B2588" t="s">
        <v>639</v>
      </c>
      <c r="D2588">
        <v>22</v>
      </c>
      <c r="E2588" t="str">
        <f>CONCATENATE(RAWC8[[#This Row],[Table Letter]],RAWC8[[#This Row],[Table '#]])</f>
        <v>OL4</v>
      </c>
      <c r="F2588">
        <f>IF(ISEVEN(ROW(RAWC8[[#This Row],[Barcodes]])),C2588,"")</f>
        <v>0</v>
      </c>
      <c r="G2588">
        <f t="shared" si="40"/>
        <v>0</v>
      </c>
      <c r="H2588" t="str">
        <f>LEFT(RAWC8[[#This Row],[Maternal Pheno Tag]],7)</f>
        <v>0</v>
      </c>
    </row>
    <row r="2589" spans="1:8" x14ac:dyDescent="0.25">
      <c r="A2589">
        <v>4</v>
      </c>
      <c r="B2589" t="s">
        <v>639</v>
      </c>
      <c r="D2589">
        <v>22</v>
      </c>
      <c r="E2589" t="str">
        <f>CONCATENATE(RAWC8[[#This Row],[Table Letter]],RAWC8[[#This Row],[Table '#]])</f>
        <v>OL4</v>
      </c>
      <c r="F2589" t="str">
        <f>IF(ISEVEN(ROW(RAWC8[[#This Row],[Barcodes]])),C2589,"")</f>
        <v/>
      </c>
      <c r="G2589" t="str">
        <f t="shared" si="40"/>
        <v/>
      </c>
      <c r="H2589" t="str">
        <f>LEFT(RAWC8[[#This Row],[Maternal Pheno Tag]],7)</f>
        <v/>
      </c>
    </row>
    <row r="2590" spans="1:8" x14ac:dyDescent="0.25">
      <c r="A2590">
        <v>4</v>
      </c>
      <c r="B2590" t="s">
        <v>639</v>
      </c>
      <c r="D2590">
        <v>23</v>
      </c>
      <c r="E2590" t="str">
        <f>CONCATENATE(RAWC8[[#This Row],[Table Letter]],RAWC8[[#This Row],[Table '#]])</f>
        <v>OL4</v>
      </c>
      <c r="F2590">
        <f>IF(ISEVEN(ROW(RAWC8[[#This Row],[Barcodes]])),C2590,"")</f>
        <v>0</v>
      </c>
      <c r="G2590">
        <f t="shared" si="40"/>
        <v>0</v>
      </c>
      <c r="H2590" t="str">
        <f>LEFT(RAWC8[[#This Row],[Maternal Pheno Tag]],7)</f>
        <v>0</v>
      </c>
    </row>
    <row r="2591" spans="1:8" x14ac:dyDescent="0.25">
      <c r="A2591">
        <v>4</v>
      </c>
      <c r="B2591" t="s">
        <v>639</v>
      </c>
      <c r="D2591">
        <v>23</v>
      </c>
      <c r="E2591" t="str">
        <f>CONCATENATE(RAWC8[[#This Row],[Table Letter]],RAWC8[[#This Row],[Table '#]])</f>
        <v>OL4</v>
      </c>
      <c r="F2591" t="str">
        <f>IF(ISEVEN(ROW(RAWC8[[#This Row],[Barcodes]])),C2591,"")</f>
        <v/>
      </c>
      <c r="G2591" t="str">
        <f t="shared" si="40"/>
        <v/>
      </c>
      <c r="H2591" t="str">
        <f>LEFT(RAWC8[[#This Row],[Maternal Pheno Tag]],7)</f>
        <v/>
      </c>
    </row>
    <row r="2592" spans="1:8" x14ac:dyDescent="0.25">
      <c r="A2592">
        <v>4</v>
      </c>
      <c r="B2592" t="s">
        <v>639</v>
      </c>
      <c r="D2592">
        <v>24</v>
      </c>
      <c r="E2592" t="str">
        <f>CONCATENATE(RAWC8[[#This Row],[Table Letter]],RAWC8[[#This Row],[Table '#]])</f>
        <v>OL4</v>
      </c>
      <c r="F2592">
        <f>IF(ISEVEN(ROW(RAWC8[[#This Row],[Barcodes]])),C2592,"")</f>
        <v>0</v>
      </c>
      <c r="G2592">
        <f t="shared" si="40"/>
        <v>0</v>
      </c>
      <c r="H2592" t="str">
        <f>LEFT(RAWC8[[#This Row],[Maternal Pheno Tag]],7)</f>
        <v>0</v>
      </c>
    </row>
    <row r="2593" spans="1:8" x14ac:dyDescent="0.25">
      <c r="A2593">
        <v>4</v>
      </c>
      <c r="B2593" t="s">
        <v>639</v>
      </c>
      <c r="D2593">
        <v>24</v>
      </c>
      <c r="E2593" t="str">
        <f>CONCATENATE(RAWC8[[#This Row],[Table Letter]],RAWC8[[#This Row],[Table '#]])</f>
        <v>OL4</v>
      </c>
      <c r="F2593" t="str">
        <f>IF(ISEVEN(ROW(RAWC8[[#This Row],[Barcodes]])),C2593,"")</f>
        <v/>
      </c>
      <c r="G2593" t="str">
        <f t="shared" si="40"/>
        <v/>
      </c>
      <c r="H2593" t="str">
        <f>LEFT(RAWC8[[#This Row],[Maternal Pheno Tag]],7)</f>
        <v/>
      </c>
    </row>
    <row r="2594" spans="1:8" x14ac:dyDescent="0.25">
      <c r="A2594">
        <v>5</v>
      </c>
      <c r="B2594" t="s">
        <v>639</v>
      </c>
      <c r="D2594">
        <v>1</v>
      </c>
      <c r="E2594" t="str">
        <f>CONCATENATE(RAWC8[[#This Row],[Table Letter]],RAWC8[[#This Row],[Table '#]])</f>
        <v>OL5</v>
      </c>
      <c r="F2594">
        <f>IF(ISEVEN(ROW(RAWC8[[#This Row],[Barcodes]])),C2594,"")</f>
        <v>0</v>
      </c>
      <c r="G2594">
        <f t="shared" si="40"/>
        <v>0</v>
      </c>
      <c r="H2594" t="str">
        <f>LEFT(RAWC8[[#This Row],[Maternal Pheno Tag]],7)</f>
        <v>0</v>
      </c>
    </row>
    <row r="2595" spans="1:8" x14ac:dyDescent="0.25">
      <c r="A2595">
        <v>5</v>
      </c>
      <c r="B2595" t="s">
        <v>639</v>
      </c>
      <c r="D2595">
        <v>1</v>
      </c>
      <c r="E2595" t="str">
        <f>CONCATENATE(RAWC8[[#This Row],[Table Letter]],RAWC8[[#This Row],[Table '#]])</f>
        <v>OL5</v>
      </c>
      <c r="F2595" t="str">
        <f>IF(ISEVEN(ROW(RAWC8[[#This Row],[Barcodes]])),C2595,"")</f>
        <v/>
      </c>
      <c r="G2595" t="str">
        <f t="shared" si="40"/>
        <v/>
      </c>
      <c r="H2595" t="str">
        <f>LEFT(RAWC8[[#This Row],[Maternal Pheno Tag]],7)</f>
        <v/>
      </c>
    </row>
    <row r="2596" spans="1:8" x14ac:dyDescent="0.25">
      <c r="A2596">
        <v>5</v>
      </c>
      <c r="B2596" t="s">
        <v>639</v>
      </c>
      <c r="D2596">
        <v>2</v>
      </c>
      <c r="E2596" t="str">
        <f>CONCATENATE(RAWC8[[#This Row],[Table Letter]],RAWC8[[#This Row],[Table '#]])</f>
        <v>OL5</v>
      </c>
      <c r="F2596">
        <f>IF(ISEVEN(ROW(RAWC8[[#This Row],[Barcodes]])),C2596,"")</f>
        <v>0</v>
      </c>
      <c r="G2596">
        <f t="shared" si="40"/>
        <v>0</v>
      </c>
      <c r="H2596" t="str">
        <f>LEFT(RAWC8[[#This Row],[Maternal Pheno Tag]],7)</f>
        <v>0</v>
      </c>
    </row>
    <row r="2597" spans="1:8" x14ac:dyDescent="0.25">
      <c r="A2597">
        <v>5</v>
      </c>
      <c r="B2597" t="s">
        <v>639</v>
      </c>
      <c r="D2597">
        <v>2</v>
      </c>
      <c r="E2597" t="str">
        <f>CONCATENATE(RAWC8[[#This Row],[Table Letter]],RAWC8[[#This Row],[Table '#]])</f>
        <v>OL5</v>
      </c>
      <c r="F2597" t="str">
        <f>IF(ISEVEN(ROW(RAWC8[[#This Row],[Barcodes]])),C2597,"")</f>
        <v/>
      </c>
      <c r="G2597" t="str">
        <f t="shared" si="40"/>
        <v/>
      </c>
      <c r="H2597" t="str">
        <f>LEFT(RAWC8[[#This Row],[Maternal Pheno Tag]],7)</f>
        <v/>
      </c>
    </row>
    <row r="2598" spans="1:8" x14ac:dyDescent="0.25">
      <c r="A2598">
        <v>5</v>
      </c>
      <c r="B2598" t="s">
        <v>639</v>
      </c>
      <c r="D2598">
        <v>3</v>
      </c>
      <c r="E2598" t="str">
        <f>CONCATENATE(RAWC8[[#This Row],[Table Letter]],RAWC8[[#This Row],[Table '#]])</f>
        <v>OL5</v>
      </c>
      <c r="F2598">
        <f>IF(ISEVEN(ROW(RAWC8[[#This Row],[Barcodes]])),C2598,"")</f>
        <v>0</v>
      </c>
      <c r="G2598">
        <f t="shared" si="40"/>
        <v>0</v>
      </c>
      <c r="H2598" t="str">
        <f>LEFT(RAWC8[[#This Row],[Maternal Pheno Tag]],7)</f>
        <v>0</v>
      </c>
    </row>
    <row r="2599" spans="1:8" x14ac:dyDescent="0.25">
      <c r="A2599">
        <v>5</v>
      </c>
      <c r="B2599" t="s">
        <v>639</v>
      </c>
      <c r="D2599">
        <v>3</v>
      </c>
      <c r="E2599" t="str">
        <f>CONCATENATE(RAWC8[[#This Row],[Table Letter]],RAWC8[[#This Row],[Table '#]])</f>
        <v>OL5</v>
      </c>
      <c r="F2599" t="str">
        <f>IF(ISEVEN(ROW(RAWC8[[#This Row],[Barcodes]])),C2599,"")</f>
        <v/>
      </c>
      <c r="G2599" t="str">
        <f t="shared" si="40"/>
        <v/>
      </c>
      <c r="H2599" t="str">
        <f>LEFT(RAWC8[[#This Row],[Maternal Pheno Tag]],7)</f>
        <v/>
      </c>
    </row>
    <row r="2600" spans="1:8" x14ac:dyDescent="0.25">
      <c r="A2600">
        <v>5</v>
      </c>
      <c r="B2600" t="s">
        <v>639</v>
      </c>
      <c r="D2600">
        <v>4</v>
      </c>
      <c r="E2600" t="str">
        <f>CONCATENATE(RAWC8[[#This Row],[Table Letter]],RAWC8[[#This Row],[Table '#]])</f>
        <v>OL5</v>
      </c>
      <c r="F2600">
        <f>IF(ISEVEN(ROW(RAWC8[[#This Row],[Barcodes]])),C2600,"")</f>
        <v>0</v>
      </c>
      <c r="G2600">
        <f t="shared" si="40"/>
        <v>0</v>
      </c>
      <c r="H2600" t="str">
        <f>LEFT(RAWC8[[#This Row],[Maternal Pheno Tag]],7)</f>
        <v>0</v>
      </c>
    </row>
    <row r="2601" spans="1:8" x14ac:dyDescent="0.25">
      <c r="A2601">
        <v>5</v>
      </c>
      <c r="B2601" t="s">
        <v>639</v>
      </c>
      <c r="D2601">
        <v>4</v>
      </c>
      <c r="E2601" t="str">
        <f>CONCATENATE(RAWC8[[#This Row],[Table Letter]],RAWC8[[#This Row],[Table '#]])</f>
        <v>OL5</v>
      </c>
      <c r="F2601" t="str">
        <f>IF(ISEVEN(ROW(RAWC8[[#This Row],[Barcodes]])),C2601,"")</f>
        <v/>
      </c>
      <c r="G2601" t="str">
        <f t="shared" si="40"/>
        <v/>
      </c>
      <c r="H2601" t="str">
        <f>LEFT(RAWC8[[#This Row],[Maternal Pheno Tag]],7)</f>
        <v/>
      </c>
    </row>
    <row r="2602" spans="1:8" x14ac:dyDescent="0.25">
      <c r="A2602">
        <v>5</v>
      </c>
      <c r="B2602" t="s">
        <v>639</v>
      </c>
      <c r="D2602">
        <v>5</v>
      </c>
      <c r="E2602" t="str">
        <f>CONCATENATE(RAWC8[[#This Row],[Table Letter]],RAWC8[[#This Row],[Table '#]])</f>
        <v>OL5</v>
      </c>
      <c r="F2602">
        <f>IF(ISEVEN(ROW(RAWC8[[#This Row],[Barcodes]])),C2602,"")</f>
        <v>0</v>
      </c>
      <c r="G2602">
        <f t="shared" si="40"/>
        <v>0</v>
      </c>
      <c r="H2602" t="str">
        <f>LEFT(RAWC8[[#This Row],[Maternal Pheno Tag]],7)</f>
        <v>0</v>
      </c>
    </row>
    <row r="2603" spans="1:8" x14ac:dyDescent="0.25">
      <c r="A2603">
        <v>5</v>
      </c>
      <c r="B2603" t="s">
        <v>639</v>
      </c>
      <c r="D2603">
        <v>5</v>
      </c>
      <c r="E2603" t="str">
        <f>CONCATENATE(RAWC8[[#This Row],[Table Letter]],RAWC8[[#This Row],[Table '#]])</f>
        <v>OL5</v>
      </c>
      <c r="F2603" t="str">
        <f>IF(ISEVEN(ROW(RAWC8[[#This Row],[Barcodes]])),C2603,"")</f>
        <v/>
      </c>
      <c r="G2603" t="str">
        <f t="shared" si="40"/>
        <v/>
      </c>
      <c r="H2603" t="str">
        <f>LEFT(RAWC8[[#This Row],[Maternal Pheno Tag]],7)</f>
        <v/>
      </c>
    </row>
    <row r="2604" spans="1:8" x14ac:dyDescent="0.25">
      <c r="A2604">
        <v>5</v>
      </c>
      <c r="B2604" t="s">
        <v>639</v>
      </c>
      <c r="D2604">
        <v>6</v>
      </c>
      <c r="E2604" t="str">
        <f>CONCATENATE(RAWC8[[#This Row],[Table Letter]],RAWC8[[#This Row],[Table '#]])</f>
        <v>OL5</v>
      </c>
      <c r="F2604">
        <f>IF(ISEVEN(ROW(RAWC8[[#This Row],[Barcodes]])),C2604,"")</f>
        <v>0</v>
      </c>
      <c r="G2604">
        <f t="shared" si="40"/>
        <v>0</v>
      </c>
      <c r="H2604" t="str">
        <f>LEFT(RAWC8[[#This Row],[Maternal Pheno Tag]],7)</f>
        <v>0</v>
      </c>
    </row>
    <row r="2605" spans="1:8" x14ac:dyDescent="0.25">
      <c r="A2605">
        <v>5</v>
      </c>
      <c r="B2605" t="s">
        <v>639</v>
      </c>
      <c r="D2605">
        <v>6</v>
      </c>
      <c r="E2605" t="str">
        <f>CONCATENATE(RAWC8[[#This Row],[Table Letter]],RAWC8[[#This Row],[Table '#]])</f>
        <v>OL5</v>
      </c>
      <c r="F2605" t="str">
        <f>IF(ISEVEN(ROW(RAWC8[[#This Row],[Barcodes]])),C2605,"")</f>
        <v/>
      </c>
      <c r="G2605" t="str">
        <f t="shared" si="40"/>
        <v/>
      </c>
      <c r="H2605" t="str">
        <f>LEFT(RAWC8[[#This Row],[Maternal Pheno Tag]],7)</f>
        <v/>
      </c>
    </row>
    <row r="2606" spans="1:8" x14ac:dyDescent="0.25">
      <c r="A2606">
        <v>5</v>
      </c>
      <c r="B2606" t="s">
        <v>639</v>
      </c>
      <c r="D2606">
        <v>7</v>
      </c>
      <c r="E2606" t="str">
        <f>CONCATENATE(RAWC8[[#This Row],[Table Letter]],RAWC8[[#This Row],[Table '#]])</f>
        <v>OL5</v>
      </c>
      <c r="F2606">
        <f>IF(ISEVEN(ROW(RAWC8[[#This Row],[Barcodes]])),C2606,"")</f>
        <v>0</v>
      </c>
      <c r="G2606">
        <f t="shared" si="40"/>
        <v>0</v>
      </c>
      <c r="H2606" t="str">
        <f>LEFT(RAWC8[[#This Row],[Maternal Pheno Tag]],7)</f>
        <v>0</v>
      </c>
    </row>
    <row r="2607" spans="1:8" x14ac:dyDescent="0.25">
      <c r="A2607">
        <v>5</v>
      </c>
      <c r="B2607" t="s">
        <v>639</v>
      </c>
      <c r="D2607">
        <v>7</v>
      </c>
      <c r="E2607" t="str">
        <f>CONCATENATE(RAWC8[[#This Row],[Table Letter]],RAWC8[[#This Row],[Table '#]])</f>
        <v>OL5</v>
      </c>
      <c r="F2607" t="str">
        <f>IF(ISEVEN(ROW(RAWC8[[#This Row],[Barcodes]])),C2607,"")</f>
        <v/>
      </c>
      <c r="G2607" t="str">
        <f t="shared" si="40"/>
        <v/>
      </c>
      <c r="H2607" t="str">
        <f>LEFT(RAWC8[[#This Row],[Maternal Pheno Tag]],7)</f>
        <v/>
      </c>
    </row>
    <row r="2608" spans="1:8" x14ac:dyDescent="0.25">
      <c r="A2608">
        <v>5</v>
      </c>
      <c r="B2608" t="s">
        <v>639</v>
      </c>
      <c r="D2608">
        <v>8</v>
      </c>
      <c r="E2608" t="str">
        <f>CONCATENATE(RAWC8[[#This Row],[Table Letter]],RAWC8[[#This Row],[Table '#]])</f>
        <v>OL5</v>
      </c>
      <c r="F2608">
        <f>IF(ISEVEN(ROW(RAWC8[[#This Row],[Barcodes]])),C2608,"")</f>
        <v>0</v>
      </c>
      <c r="G2608">
        <f t="shared" si="40"/>
        <v>0</v>
      </c>
      <c r="H2608" t="str">
        <f>LEFT(RAWC8[[#This Row],[Maternal Pheno Tag]],7)</f>
        <v>0</v>
      </c>
    </row>
    <row r="2609" spans="1:8" x14ac:dyDescent="0.25">
      <c r="A2609">
        <v>5</v>
      </c>
      <c r="B2609" t="s">
        <v>639</v>
      </c>
      <c r="D2609">
        <v>8</v>
      </c>
      <c r="E2609" t="str">
        <f>CONCATENATE(RAWC8[[#This Row],[Table Letter]],RAWC8[[#This Row],[Table '#]])</f>
        <v>OL5</v>
      </c>
      <c r="F2609" t="str">
        <f>IF(ISEVEN(ROW(RAWC8[[#This Row],[Barcodes]])),C2609,"")</f>
        <v/>
      </c>
      <c r="G2609" t="str">
        <f t="shared" si="40"/>
        <v/>
      </c>
      <c r="H2609" t="str">
        <f>LEFT(RAWC8[[#This Row],[Maternal Pheno Tag]],7)</f>
        <v/>
      </c>
    </row>
    <row r="2610" spans="1:8" x14ac:dyDescent="0.25">
      <c r="A2610">
        <v>5</v>
      </c>
      <c r="B2610" t="s">
        <v>639</v>
      </c>
      <c r="D2610">
        <v>9</v>
      </c>
      <c r="E2610" t="str">
        <f>CONCATENATE(RAWC8[[#This Row],[Table Letter]],RAWC8[[#This Row],[Table '#]])</f>
        <v>OL5</v>
      </c>
      <c r="F2610">
        <f>IF(ISEVEN(ROW(RAWC8[[#This Row],[Barcodes]])),C2610,"")</f>
        <v>0</v>
      </c>
      <c r="G2610">
        <f t="shared" si="40"/>
        <v>0</v>
      </c>
      <c r="H2610" t="str">
        <f>LEFT(RAWC8[[#This Row],[Maternal Pheno Tag]],7)</f>
        <v>0</v>
      </c>
    </row>
    <row r="2611" spans="1:8" x14ac:dyDescent="0.25">
      <c r="A2611">
        <v>5</v>
      </c>
      <c r="B2611" t="s">
        <v>639</v>
      </c>
      <c r="D2611">
        <v>9</v>
      </c>
      <c r="E2611" t="str">
        <f>CONCATENATE(RAWC8[[#This Row],[Table Letter]],RAWC8[[#This Row],[Table '#]])</f>
        <v>OL5</v>
      </c>
      <c r="F2611" t="str">
        <f>IF(ISEVEN(ROW(RAWC8[[#This Row],[Barcodes]])),C2611,"")</f>
        <v/>
      </c>
      <c r="G2611" t="str">
        <f t="shared" si="40"/>
        <v/>
      </c>
      <c r="H2611" t="str">
        <f>LEFT(RAWC8[[#This Row],[Maternal Pheno Tag]],7)</f>
        <v/>
      </c>
    </row>
    <row r="2612" spans="1:8" x14ac:dyDescent="0.25">
      <c r="A2612">
        <v>5</v>
      </c>
      <c r="B2612" t="s">
        <v>639</v>
      </c>
      <c r="D2612">
        <v>10</v>
      </c>
      <c r="E2612" t="str">
        <f>CONCATENATE(RAWC8[[#This Row],[Table Letter]],RAWC8[[#This Row],[Table '#]])</f>
        <v>OL5</v>
      </c>
      <c r="F2612">
        <f>IF(ISEVEN(ROW(RAWC8[[#This Row],[Barcodes]])),C2612,"")</f>
        <v>0</v>
      </c>
      <c r="G2612">
        <f t="shared" si="40"/>
        <v>0</v>
      </c>
      <c r="H2612" t="str">
        <f>LEFT(RAWC8[[#This Row],[Maternal Pheno Tag]],7)</f>
        <v>0</v>
      </c>
    </row>
    <row r="2613" spans="1:8" x14ac:dyDescent="0.25">
      <c r="A2613">
        <v>5</v>
      </c>
      <c r="B2613" t="s">
        <v>639</v>
      </c>
      <c r="D2613">
        <v>10</v>
      </c>
      <c r="E2613" t="str">
        <f>CONCATENATE(RAWC8[[#This Row],[Table Letter]],RAWC8[[#This Row],[Table '#]])</f>
        <v>OL5</v>
      </c>
      <c r="F2613" t="str">
        <f>IF(ISEVEN(ROW(RAWC8[[#This Row],[Barcodes]])),C2613,"")</f>
        <v/>
      </c>
      <c r="G2613" t="str">
        <f t="shared" si="40"/>
        <v/>
      </c>
      <c r="H2613" t="str">
        <f>LEFT(RAWC8[[#This Row],[Maternal Pheno Tag]],7)</f>
        <v/>
      </c>
    </row>
    <row r="2614" spans="1:8" x14ac:dyDescent="0.25">
      <c r="A2614">
        <v>5</v>
      </c>
      <c r="B2614" t="s">
        <v>639</v>
      </c>
      <c r="D2614">
        <v>11</v>
      </c>
      <c r="E2614" t="str">
        <f>CONCATENATE(RAWC8[[#This Row],[Table Letter]],RAWC8[[#This Row],[Table '#]])</f>
        <v>OL5</v>
      </c>
      <c r="F2614">
        <f>IF(ISEVEN(ROW(RAWC8[[#This Row],[Barcodes]])),C2614,"")</f>
        <v>0</v>
      </c>
      <c r="G2614">
        <f t="shared" si="40"/>
        <v>0</v>
      </c>
      <c r="H2614" t="str">
        <f>LEFT(RAWC8[[#This Row],[Maternal Pheno Tag]],7)</f>
        <v>0</v>
      </c>
    </row>
    <row r="2615" spans="1:8" x14ac:dyDescent="0.25">
      <c r="A2615">
        <v>5</v>
      </c>
      <c r="B2615" t="s">
        <v>639</v>
      </c>
      <c r="D2615">
        <v>11</v>
      </c>
      <c r="E2615" t="str">
        <f>CONCATENATE(RAWC8[[#This Row],[Table Letter]],RAWC8[[#This Row],[Table '#]])</f>
        <v>OL5</v>
      </c>
      <c r="F2615" t="str">
        <f>IF(ISEVEN(ROW(RAWC8[[#This Row],[Barcodes]])),C2615,"")</f>
        <v/>
      </c>
      <c r="G2615" t="str">
        <f t="shared" si="40"/>
        <v/>
      </c>
      <c r="H2615" t="str">
        <f>LEFT(RAWC8[[#This Row],[Maternal Pheno Tag]],7)</f>
        <v/>
      </c>
    </row>
    <row r="2616" spans="1:8" x14ac:dyDescent="0.25">
      <c r="A2616">
        <v>5</v>
      </c>
      <c r="B2616" t="s">
        <v>639</v>
      </c>
      <c r="D2616">
        <v>12</v>
      </c>
      <c r="E2616" t="str">
        <f>CONCATENATE(RAWC8[[#This Row],[Table Letter]],RAWC8[[#This Row],[Table '#]])</f>
        <v>OL5</v>
      </c>
      <c r="F2616">
        <f>IF(ISEVEN(ROW(RAWC8[[#This Row],[Barcodes]])),C2616,"")</f>
        <v>0</v>
      </c>
      <c r="G2616">
        <f t="shared" si="40"/>
        <v>0</v>
      </c>
      <c r="H2616" t="str">
        <f>LEFT(RAWC8[[#This Row],[Maternal Pheno Tag]],7)</f>
        <v>0</v>
      </c>
    </row>
    <row r="2617" spans="1:8" x14ac:dyDescent="0.25">
      <c r="A2617">
        <v>5</v>
      </c>
      <c r="B2617" t="s">
        <v>639</v>
      </c>
      <c r="D2617">
        <v>12</v>
      </c>
      <c r="E2617" t="str">
        <f>CONCATENATE(RAWC8[[#This Row],[Table Letter]],RAWC8[[#This Row],[Table '#]])</f>
        <v>OL5</v>
      </c>
      <c r="F2617" t="str">
        <f>IF(ISEVEN(ROW(RAWC8[[#This Row],[Barcodes]])),C2617,"")</f>
        <v/>
      </c>
      <c r="G2617" t="str">
        <f t="shared" si="40"/>
        <v/>
      </c>
      <c r="H2617" t="str">
        <f>LEFT(RAWC8[[#This Row],[Maternal Pheno Tag]],7)</f>
        <v/>
      </c>
    </row>
    <row r="2618" spans="1:8" x14ac:dyDescent="0.25">
      <c r="A2618">
        <v>5</v>
      </c>
      <c r="B2618" t="s">
        <v>639</v>
      </c>
      <c r="D2618">
        <v>13</v>
      </c>
      <c r="E2618" t="str">
        <f>CONCATENATE(RAWC8[[#This Row],[Table Letter]],RAWC8[[#This Row],[Table '#]])</f>
        <v>OL5</v>
      </c>
      <c r="F2618">
        <f>IF(ISEVEN(ROW(RAWC8[[#This Row],[Barcodes]])),C2618,"")</f>
        <v>0</v>
      </c>
      <c r="G2618">
        <f t="shared" si="40"/>
        <v>0</v>
      </c>
      <c r="H2618" t="str">
        <f>LEFT(RAWC8[[#This Row],[Maternal Pheno Tag]],7)</f>
        <v>0</v>
      </c>
    </row>
    <row r="2619" spans="1:8" x14ac:dyDescent="0.25">
      <c r="A2619">
        <v>5</v>
      </c>
      <c r="B2619" t="s">
        <v>639</v>
      </c>
      <c r="D2619">
        <v>13</v>
      </c>
      <c r="E2619" t="str">
        <f>CONCATENATE(RAWC8[[#This Row],[Table Letter]],RAWC8[[#This Row],[Table '#]])</f>
        <v>OL5</v>
      </c>
      <c r="F2619" t="str">
        <f>IF(ISEVEN(ROW(RAWC8[[#This Row],[Barcodes]])),C2619,"")</f>
        <v/>
      </c>
      <c r="G2619" t="str">
        <f t="shared" si="40"/>
        <v/>
      </c>
      <c r="H2619" t="str">
        <f>LEFT(RAWC8[[#This Row],[Maternal Pheno Tag]],7)</f>
        <v/>
      </c>
    </row>
    <row r="2620" spans="1:8" x14ac:dyDescent="0.25">
      <c r="A2620">
        <v>5</v>
      </c>
      <c r="B2620" t="s">
        <v>639</v>
      </c>
      <c r="D2620">
        <v>14</v>
      </c>
      <c r="E2620" t="str">
        <f>CONCATENATE(RAWC8[[#This Row],[Table Letter]],RAWC8[[#This Row],[Table '#]])</f>
        <v>OL5</v>
      </c>
      <c r="F2620">
        <f>IF(ISEVEN(ROW(RAWC8[[#This Row],[Barcodes]])),C2620,"")</f>
        <v>0</v>
      </c>
      <c r="G2620">
        <f t="shared" si="40"/>
        <v>0</v>
      </c>
      <c r="H2620" t="str">
        <f>LEFT(RAWC8[[#This Row],[Maternal Pheno Tag]],7)</f>
        <v>0</v>
      </c>
    </row>
    <row r="2621" spans="1:8" x14ac:dyDescent="0.25">
      <c r="A2621">
        <v>5</v>
      </c>
      <c r="B2621" t="s">
        <v>639</v>
      </c>
      <c r="D2621">
        <v>14</v>
      </c>
      <c r="E2621" t="str">
        <f>CONCATENATE(RAWC8[[#This Row],[Table Letter]],RAWC8[[#This Row],[Table '#]])</f>
        <v>OL5</v>
      </c>
      <c r="F2621" t="str">
        <f>IF(ISEVEN(ROW(RAWC8[[#This Row],[Barcodes]])),C2621,"")</f>
        <v/>
      </c>
      <c r="G2621" t="str">
        <f t="shared" si="40"/>
        <v/>
      </c>
      <c r="H2621" t="str">
        <f>LEFT(RAWC8[[#This Row],[Maternal Pheno Tag]],7)</f>
        <v/>
      </c>
    </row>
    <row r="2622" spans="1:8" x14ac:dyDescent="0.25">
      <c r="A2622">
        <v>5</v>
      </c>
      <c r="B2622" t="s">
        <v>639</v>
      </c>
      <c r="D2622">
        <v>15</v>
      </c>
      <c r="E2622" t="str">
        <f>CONCATENATE(RAWC8[[#This Row],[Table Letter]],RAWC8[[#This Row],[Table '#]])</f>
        <v>OL5</v>
      </c>
      <c r="F2622">
        <f>IF(ISEVEN(ROW(RAWC8[[#This Row],[Barcodes]])),C2622,"")</f>
        <v>0</v>
      </c>
      <c r="G2622">
        <f t="shared" si="40"/>
        <v>0</v>
      </c>
      <c r="H2622" t="str">
        <f>LEFT(RAWC8[[#This Row],[Maternal Pheno Tag]],7)</f>
        <v>0</v>
      </c>
    </row>
    <row r="2623" spans="1:8" x14ac:dyDescent="0.25">
      <c r="A2623">
        <v>5</v>
      </c>
      <c r="B2623" t="s">
        <v>639</v>
      </c>
      <c r="D2623">
        <v>15</v>
      </c>
      <c r="E2623" t="str">
        <f>CONCATENATE(RAWC8[[#This Row],[Table Letter]],RAWC8[[#This Row],[Table '#]])</f>
        <v>OL5</v>
      </c>
      <c r="F2623" t="str">
        <f>IF(ISEVEN(ROW(RAWC8[[#This Row],[Barcodes]])),C2623,"")</f>
        <v/>
      </c>
      <c r="G2623" t="str">
        <f t="shared" si="40"/>
        <v/>
      </c>
      <c r="H2623" t="str">
        <f>LEFT(RAWC8[[#This Row],[Maternal Pheno Tag]],7)</f>
        <v/>
      </c>
    </row>
    <row r="2624" spans="1:8" x14ac:dyDescent="0.25">
      <c r="A2624">
        <v>5</v>
      </c>
      <c r="B2624" t="s">
        <v>639</v>
      </c>
      <c r="D2624">
        <v>16</v>
      </c>
      <c r="E2624" t="str">
        <f>CONCATENATE(RAWC8[[#This Row],[Table Letter]],RAWC8[[#This Row],[Table '#]])</f>
        <v>OL5</v>
      </c>
      <c r="F2624">
        <f>IF(ISEVEN(ROW(RAWC8[[#This Row],[Barcodes]])),C2624,"")</f>
        <v>0</v>
      </c>
      <c r="G2624">
        <f t="shared" si="40"/>
        <v>0</v>
      </c>
      <c r="H2624" t="str">
        <f>LEFT(RAWC8[[#This Row],[Maternal Pheno Tag]],7)</f>
        <v>0</v>
      </c>
    </row>
    <row r="2625" spans="1:8" x14ac:dyDescent="0.25">
      <c r="A2625">
        <v>5</v>
      </c>
      <c r="B2625" t="s">
        <v>639</v>
      </c>
      <c r="D2625">
        <v>16</v>
      </c>
      <c r="E2625" t="str">
        <f>CONCATENATE(RAWC8[[#This Row],[Table Letter]],RAWC8[[#This Row],[Table '#]])</f>
        <v>OL5</v>
      </c>
      <c r="F2625" t="str">
        <f>IF(ISEVEN(ROW(RAWC8[[#This Row],[Barcodes]])),C2625,"")</f>
        <v/>
      </c>
      <c r="G2625" t="str">
        <f t="shared" si="40"/>
        <v/>
      </c>
      <c r="H2625" t="str">
        <f>LEFT(RAWC8[[#This Row],[Maternal Pheno Tag]],7)</f>
        <v/>
      </c>
    </row>
    <row r="2626" spans="1:8" x14ac:dyDescent="0.25">
      <c r="A2626">
        <v>5</v>
      </c>
      <c r="B2626" t="s">
        <v>639</v>
      </c>
      <c r="D2626">
        <v>17</v>
      </c>
      <c r="E2626" t="str">
        <f>CONCATENATE(RAWC8[[#This Row],[Table Letter]],RAWC8[[#This Row],[Table '#]])</f>
        <v>OL5</v>
      </c>
      <c r="F2626">
        <f>IF(ISEVEN(ROW(RAWC8[[#This Row],[Barcodes]])),C2626,"")</f>
        <v>0</v>
      </c>
      <c r="G2626">
        <f t="shared" ref="G2626:G2689" si="41">IF(ISODD(ROW(C2627)),C2627,"")</f>
        <v>0</v>
      </c>
      <c r="H2626" t="str">
        <f>LEFT(RAWC8[[#This Row],[Maternal Pheno Tag]],7)</f>
        <v>0</v>
      </c>
    </row>
    <row r="2627" spans="1:8" x14ac:dyDescent="0.25">
      <c r="A2627">
        <v>5</v>
      </c>
      <c r="B2627" t="s">
        <v>639</v>
      </c>
      <c r="D2627">
        <v>17</v>
      </c>
      <c r="E2627" t="str">
        <f>CONCATENATE(RAWC8[[#This Row],[Table Letter]],RAWC8[[#This Row],[Table '#]])</f>
        <v>OL5</v>
      </c>
      <c r="F2627" t="str">
        <f>IF(ISEVEN(ROW(RAWC8[[#This Row],[Barcodes]])),C2627,"")</f>
        <v/>
      </c>
      <c r="G2627" t="str">
        <f t="shared" si="41"/>
        <v/>
      </c>
      <c r="H2627" t="str">
        <f>LEFT(RAWC8[[#This Row],[Maternal Pheno Tag]],7)</f>
        <v/>
      </c>
    </row>
    <row r="2628" spans="1:8" x14ac:dyDescent="0.25">
      <c r="A2628">
        <v>5</v>
      </c>
      <c r="B2628" t="s">
        <v>639</v>
      </c>
      <c r="D2628">
        <v>18</v>
      </c>
      <c r="E2628" t="str">
        <f>CONCATENATE(RAWC8[[#This Row],[Table Letter]],RAWC8[[#This Row],[Table '#]])</f>
        <v>OL5</v>
      </c>
      <c r="F2628">
        <f>IF(ISEVEN(ROW(RAWC8[[#This Row],[Barcodes]])),C2628,"")</f>
        <v>0</v>
      </c>
      <c r="G2628">
        <f t="shared" si="41"/>
        <v>0</v>
      </c>
      <c r="H2628" t="str">
        <f>LEFT(RAWC8[[#This Row],[Maternal Pheno Tag]],7)</f>
        <v>0</v>
      </c>
    </row>
    <row r="2629" spans="1:8" x14ac:dyDescent="0.25">
      <c r="A2629">
        <v>5</v>
      </c>
      <c r="B2629" t="s">
        <v>639</v>
      </c>
      <c r="D2629">
        <v>18</v>
      </c>
      <c r="E2629" t="str">
        <f>CONCATENATE(RAWC8[[#This Row],[Table Letter]],RAWC8[[#This Row],[Table '#]])</f>
        <v>OL5</v>
      </c>
      <c r="F2629" t="str">
        <f>IF(ISEVEN(ROW(RAWC8[[#This Row],[Barcodes]])),C2629,"")</f>
        <v/>
      </c>
      <c r="G2629" t="str">
        <f t="shared" si="41"/>
        <v/>
      </c>
      <c r="H2629" t="str">
        <f>LEFT(RAWC8[[#This Row],[Maternal Pheno Tag]],7)</f>
        <v/>
      </c>
    </row>
    <row r="2630" spans="1:8" x14ac:dyDescent="0.25">
      <c r="A2630">
        <v>5</v>
      </c>
      <c r="B2630" t="s">
        <v>639</v>
      </c>
      <c r="D2630">
        <v>19</v>
      </c>
      <c r="E2630" t="str">
        <f>CONCATENATE(RAWC8[[#This Row],[Table Letter]],RAWC8[[#This Row],[Table '#]])</f>
        <v>OL5</v>
      </c>
      <c r="F2630">
        <f>IF(ISEVEN(ROW(RAWC8[[#This Row],[Barcodes]])),C2630,"")</f>
        <v>0</v>
      </c>
      <c r="G2630">
        <f t="shared" si="41"/>
        <v>0</v>
      </c>
      <c r="H2630" t="str">
        <f>LEFT(RAWC8[[#This Row],[Maternal Pheno Tag]],7)</f>
        <v>0</v>
      </c>
    </row>
    <row r="2631" spans="1:8" x14ac:dyDescent="0.25">
      <c r="A2631">
        <v>5</v>
      </c>
      <c r="B2631" t="s">
        <v>639</v>
      </c>
      <c r="D2631">
        <v>19</v>
      </c>
      <c r="E2631" t="str">
        <f>CONCATENATE(RAWC8[[#This Row],[Table Letter]],RAWC8[[#This Row],[Table '#]])</f>
        <v>OL5</v>
      </c>
      <c r="F2631" t="str">
        <f>IF(ISEVEN(ROW(RAWC8[[#This Row],[Barcodes]])),C2631,"")</f>
        <v/>
      </c>
      <c r="G2631" t="str">
        <f t="shared" si="41"/>
        <v/>
      </c>
      <c r="H2631" t="str">
        <f>LEFT(RAWC8[[#This Row],[Maternal Pheno Tag]],7)</f>
        <v/>
      </c>
    </row>
    <row r="2632" spans="1:8" x14ac:dyDescent="0.25">
      <c r="A2632">
        <v>5</v>
      </c>
      <c r="B2632" t="s">
        <v>639</v>
      </c>
      <c r="D2632">
        <v>20</v>
      </c>
      <c r="E2632" t="str">
        <f>CONCATENATE(RAWC8[[#This Row],[Table Letter]],RAWC8[[#This Row],[Table '#]])</f>
        <v>OL5</v>
      </c>
      <c r="F2632">
        <f>IF(ISEVEN(ROW(RAWC8[[#This Row],[Barcodes]])),C2632,"")</f>
        <v>0</v>
      </c>
      <c r="G2632">
        <f t="shared" si="41"/>
        <v>0</v>
      </c>
      <c r="H2632" t="str">
        <f>LEFT(RAWC8[[#This Row],[Maternal Pheno Tag]],7)</f>
        <v>0</v>
      </c>
    </row>
    <row r="2633" spans="1:8" x14ac:dyDescent="0.25">
      <c r="A2633">
        <v>5</v>
      </c>
      <c r="B2633" t="s">
        <v>639</v>
      </c>
      <c r="D2633">
        <v>20</v>
      </c>
      <c r="E2633" t="str">
        <f>CONCATENATE(RAWC8[[#This Row],[Table Letter]],RAWC8[[#This Row],[Table '#]])</f>
        <v>OL5</v>
      </c>
      <c r="F2633" t="str">
        <f>IF(ISEVEN(ROW(RAWC8[[#This Row],[Barcodes]])),C2633,"")</f>
        <v/>
      </c>
      <c r="G2633" t="str">
        <f t="shared" si="41"/>
        <v/>
      </c>
      <c r="H2633" t="str">
        <f>LEFT(RAWC8[[#This Row],[Maternal Pheno Tag]],7)</f>
        <v/>
      </c>
    </row>
    <row r="2634" spans="1:8" x14ac:dyDescent="0.25">
      <c r="A2634">
        <v>5</v>
      </c>
      <c r="B2634" t="s">
        <v>639</v>
      </c>
      <c r="D2634">
        <v>21</v>
      </c>
      <c r="E2634" t="str">
        <f>CONCATENATE(RAWC8[[#This Row],[Table Letter]],RAWC8[[#This Row],[Table '#]])</f>
        <v>OL5</v>
      </c>
      <c r="F2634">
        <f>IF(ISEVEN(ROW(RAWC8[[#This Row],[Barcodes]])),C2634,"")</f>
        <v>0</v>
      </c>
      <c r="G2634">
        <f t="shared" si="41"/>
        <v>0</v>
      </c>
      <c r="H2634" t="str">
        <f>LEFT(RAWC8[[#This Row],[Maternal Pheno Tag]],7)</f>
        <v>0</v>
      </c>
    </row>
    <row r="2635" spans="1:8" x14ac:dyDescent="0.25">
      <c r="A2635">
        <v>5</v>
      </c>
      <c r="B2635" t="s">
        <v>639</v>
      </c>
      <c r="D2635">
        <v>21</v>
      </c>
      <c r="E2635" t="str">
        <f>CONCATENATE(RAWC8[[#This Row],[Table Letter]],RAWC8[[#This Row],[Table '#]])</f>
        <v>OL5</v>
      </c>
      <c r="F2635" t="str">
        <f>IF(ISEVEN(ROW(RAWC8[[#This Row],[Barcodes]])),C2635,"")</f>
        <v/>
      </c>
      <c r="G2635" t="str">
        <f t="shared" si="41"/>
        <v/>
      </c>
      <c r="H2635" t="str">
        <f>LEFT(RAWC8[[#This Row],[Maternal Pheno Tag]],7)</f>
        <v/>
      </c>
    </row>
    <row r="2636" spans="1:8" x14ac:dyDescent="0.25">
      <c r="A2636">
        <v>5</v>
      </c>
      <c r="B2636" t="s">
        <v>639</v>
      </c>
      <c r="D2636">
        <v>22</v>
      </c>
      <c r="E2636" t="str">
        <f>CONCATENATE(RAWC8[[#This Row],[Table Letter]],RAWC8[[#This Row],[Table '#]])</f>
        <v>OL5</v>
      </c>
      <c r="F2636">
        <f>IF(ISEVEN(ROW(RAWC8[[#This Row],[Barcodes]])),C2636,"")</f>
        <v>0</v>
      </c>
      <c r="G2636">
        <f t="shared" si="41"/>
        <v>0</v>
      </c>
      <c r="H2636" t="str">
        <f>LEFT(RAWC8[[#This Row],[Maternal Pheno Tag]],7)</f>
        <v>0</v>
      </c>
    </row>
    <row r="2637" spans="1:8" x14ac:dyDescent="0.25">
      <c r="A2637">
        <v>5</v>
      </c>
      <c r="B2637" t="s">
        <v>639</v>
      </c>
      <c r="D2637">
        <v>22</v>
      </c>
      <c r="E2637" t="str">
        <f>CONCATENATE(RAWC8[[#This Row],[Table Letter]],RAWC8[[#This Row],[Table '#]])</f>
        <v>OL5</v>
      </c>
      <c r="F2637" t="str">
        <f>IF(ISEVEN(ROW(RAWC8[[#This Row],[Barcodes]])),C2637,"")</f>
        <v/>
      </c>
      <c r="G2637" t="str">
        <f t="shared" si="41"/>
        <v/>
      </c>
      <c r="H2637" t="str">
        <f>LEFT(RAWC8[[#This Row],[Maternal Pheno Tag]],7)</f>
        <v/>
      </c>
    </row>
    <row r="2638" spans="1:8" x14ac:dyDescent="0.25">
      <c r="A2638">
        <v>5</v>
      </c>
      <c r="B2638" t="s">
        <v>639</v>
      </c>
      <c r="D2638">
        <v>23</v>
      </c>
      <c r="E2638" t="str">
        <f>CONCATENATE(RAWC8[[#This Row],[Table Letter]],RAWC8[[#This Row],[Table '#]])</f>
        <v>OL5</v>
      </c>
      <c r="F2638">
        <f>IF(ISEVEN(ROW(RAWC8[[#This Row],[Barcodes]])),C2638,"")</f>
        <v>0</v>
      </c>
      <c r="G2638">
        <f t="shared" si="41"/>
        <v>0</v>
      </c>
      <c r="H2638" t="str">
        <f>LEFT(RAWC8[[#This Row],[Maternal Pheno Tag]],7)</f>
        <v>0</v>
      </c>
    </row>
    <row r="2639" spans="1:8" x14ac:dyDescent="0.25">
      <c r="A2639">
        <v>5</v>
      </c>
      <c r="B2639" t="s">
        <v>639</v>
      </c>
      <c r="D2639">
        <v>23</v>
      </c>
      <c r="E2639" t="str">
        <f>CONCATENATE(RAWC8[[#This Row],[Table Letter]],RAWC8[[#This Row],[Table '#]])</f>
        <v>OL5</v>
      </c>
      <c r="F2639" t="str">
        <f>IF(ISEVEN(ROW(RAWC8[[#This Row],[Barcodes]])),C2639,"")</f>
        <v/>
      </c>
      <c r="G2639" t="str">
        <f t="shared" si="41"/>
        <v/>
      </c>
      <c r="H2639" t="str">
        <f>LEFT(RAWC8[[#This Row],[Maternal Pheno Tag]],7)</f>
        <v/>
      </c>
    </row>
    <row r="2640" spans="1:8" x14ac:dyDescent="0.25">
      <c r="A2640">
        <v>5</v>
      </c>
      <c r="B2640" t="s">
        <v>639</v>
      </c>
      <c r="D2640">
        <v>24</v>
      </c>
      <c r="E2640" t="str">
        <f>CONCATENATE(RAWC8[[#This Row],[Table Letter]],RAWC8[[#This Row],[Table '#]])</f>
        <v>OL5</v>
      </c>
      <c r="F2640">
        <f>IF(ISEVEN(ROW(RAWC8[[#This Row],[Barcodes]])),C2640,"")</f>
        <v>0</v>
      </c>
      <c r="G2640">
        <f t="shared" si="41"/>
        <v>0</v>
      </c>
      <c r="H2640" t="str">
        <f>LEFT(RAWC8[[#This Row],[Maternal Pheno Tag]],7)</f>
        <v>0</v>
      </c>
    </row>
    <row r="2641" spans="1:8" x14ac:dyDescent="0.25">
      <c r="A2641">
        <v>5</v>
      </c>
      <c r="B2641" t="s">
        <v>639</v>
      </c>
      <c r="D2641">
        <v>24</v>
      </c>
      <c r="E2641" t="str">
        <f>CONCATENATE(RAWC8[[#This Row],[Table Letter]],RAWC8[[#This Row],[Table '#]])</f>
        <v>OL5</v>
      </c>
      <c r="F2641" t="str">
        <f>IF(ISEVEN(ROW(RAWC8[[#This Row],[Barcodes]])),C2641,"")</f>
        <v/>
      </c>
      <c r="G2641" t="str">
        <f t="shared" si="41"/>
        <v/>
      </c>
      <c r="H2641" t="str">
        <f>LEFT(RAWC8[[#This Row],[Maternal Pheno Tag]],7)</f>
        <v/>
      </c>
    </row>
    <row r="2642" spans="1:8" x14ac:dyDescent="0.25">
      <c r="A2642">
        <v>1</v>
      </c>
      <c r="B2642" t="s">
        <v>640</v>
      </c>
      <c r="D2642">
        <v>1</v>
      </c>
      <c r="E2642" t="str">
        <f>CONCATENATE(RAWC8[[#This Row],[Table Letter]],RAWC8[[#This Row],[Table '#]])</f>
        <v>PL1</v>
      </c>
      <c r="F2642">
        <f>IF(ISEVEN(ROW(RAWC8[[#This Row],[Barcodes]])),C2642,"")</f>
        <v>0</v>
      </c>
      <c r="G2642">
        <f t="shared" si="41"/>
        <v>0</v>
      </c>
      <c r="H2642" t="str">
        <f>LEFT(RAWC8[[#This Row],[Maternal Pheno Tag]],7)</f>
        <v>0</v>
      </c>
    </row>
    <row r="2643" spans="1:8" x14ac:dyDescent="0.25">
      <c r="A2643">
        <v>1</v>
      </c>
      <c r="B2643" t="s">
        <v>640</v>
      </c>
      <c r="D2643">
        <v>1</v>
      </c>
      <c r="E2643" t="str">
        <f>CONCATENATE(RAWC8[[#This Row],[Table Letter]],RAWC8[[#This Row],[Table '#]])</f>
        <v>PL1</v>
      </c>
      <c r="F2643" t="str">
        <f>IF(ISEVEN(ROW(RAWC8[[#This Row],[Barcodes]])),C2643,"")</f>
        <v/>
      </c>
      <c r="G2643" t="str">
        <f t="shared" si="41"/>
        <v/>
      </c>
      <c r="H2643" t="str">
        <f>LEFT(RAWC8[[#This Row],[Maternal Pheno Tag]],7)</f>
        <v/>
      </c>
    </row>
    <row r="2644" spans="1:8" x14ac:dyDescent="0.25">
      <c r="A2644">
        <v>1</v>
      </c>
      <c r="B2644" t="s">
        <v>640</v>
      </c>
      <c r="D2644">
        <v>2</v>
      </c>
      <c r="E2644" t="str">
        <f>CONCATENATE(RAWC8[[#This Row],[Table Letter]],RAWC8[[#This Row],[Table '#]])</f>
        <v>PL1</v>
      </c>
      <c r="F2644">
        <f>IF(ISEVEN(ROW(RAWC8[[#This Row],[Barcodes]])),C2644,"")</f>
        <v>0</v>
      </c>
      <c r="G2644">
        <f t="shared" si="41"/>
        <v>0</v>
      </c>
      <c r="H2644" t="str">
        <f>LEFT(RAWC8[[#This Row],[Maternal Pheno Tag]],7)</f>
        <v>0</v>
      </c>
    </row>
    <row r="2645" spans="1:8" x14ac:dyDescent="0.25">
      <c r="A2645">
        <v>1</v>
      </c>
      <c r="B2645" t="s">
        <v>640</v>
      </c>
      <c r="D2645">
        <v>2</v>
      </c>
      <c r="E2645" t="str">
        <f>CONCATENATE(RAWC8[[#This Row],[Table Letter]],RAWC8[[#This Row],[Table '#]])</f>
        <v>PL1</v>
      </c>
      <c r="F2645" t="str">
        <f>IF(ISEVEN(ROW(RAWC8[[#This Row],[Barcodes]])),C2645,"")</f>
        <v/>
      </c>
      <c r="G2645" t="str">
        <f t="shared" si="41"/>
        <v/>
      </c>
      <c r="H2645" t="str">
        <f>LEFT(RAWC8[[#This Row],[Maternal Pheno Tag]],7)</f>
        <v/>
      </c>
    </row>
    <row r="2646" spans="1:8" x14ac:dyDescent="0.25">
      <c r="A2646">
        <v>1</v>
      </c>
      <c r="B2646" t="s">
        <v>640</v>
      </c>
      <c r="D2646">
        <v>3</v>
      </c>
      <c r="E2646" t="str">
        <f>CONCATENATE(RAWC8[[#This Row],[Table Letter]],RAWC8[[#This Row],[Table '#]])</f>
        <v>PL1</v>
      </c>
      <c r="F2646">
        <f>IF(ISEVEN(ROW(RAWC8[[#This Row],[Barcodes]])),C2646,"")</f>
        <v>0</v>
      </c>
      <c r="G2646">
        <f t="shared" si="41"/>
        <v>0</v>
      </c>
      <c r="H2646" t="str">
        <f>LEFT(RAWC8[[#This Row],[Maternal Pheno Tag]],7)</f>
        <v>0</v>
      </c>
    </row>
    <row r="2647" spans="1:8" x14ac:dyDescent="0.25">
      <c r="A2647">
        <v>1</v>
      </c>
      <c r="B2647" t="s">
        <v>640</v>
      </c>
      <c r="D2647">
        <v>3</v>
      </c>
      <c r="E2647" t="str">
        <f>CONCATENATE(RAWC8[[#This Row],[Table Letter]],RAWC8[[#This Row],[Table '#]])</f>
        <v>PL1</v>
      </c>
      <c r="F2647" t="str">
        <f>IF(ISEVEN(ROW(RAWC8[[#This Row],[Barcodes]])),C2647,"")</f>
        <v/>
      </c>
      <c r="G2647" t="str">
        <f t="shared" si="41"/>
        <v/>
      </c>
      <c r="H2647" t="str">
        <f>LEFT(RAWC8[[#This Row],[Maternal Pheno Tag]],7)</f>
        <v/>
      </c>
    </row>
    <row r="2648" spans="1:8" x14ac:dyDescent="0.25">
      <c r="A2648">
        <v>1</v>
      </c>
      <c r="B2648" t="s">
        <v>640</v>
      </c>
      <c r="D2648">
        <v>4</v>
      </c>
      <c r="E2648" t="str">
        <f>CONCATENATE(RAWC8[[#This Row],[Table Letter]],RAWC8[[#This Row],[Table '#]])</f>
        <v>PL1</v>
      </c>
      <c r="F2648">
        <f>IF(ISEVEN(ROW(RAWC8[[#This Row],[Barcodes]])),C2648,"")</f>
        <v>0</v>
      </c>
      <c r="G2648">
        <f t="shared" si="41"/>
        <v>0</v>
      </c>
      <c r="H2648" t="str">
        <f>LEFT(RAWC8[[#This Row],[Maternal Pheno Tag]],7)</f>
        <v>0</v>
      </c>
    </row>
    <row r="2649" spans="1:8" x14ac:dyDescent="0.25">
      <c r="A2649">
        <v>1</v>
      </c>
      <c r="B2649" t="s">
        <v>640</v>
      </c>
      <c r="D2649">
        <v>4</v>
      </c>
      <c r="E2649" t="str">
        <f>CONCATENATE(RAWC8[[#This Row],[Table Letter]],RAWC8[[#This Row],[Table '#]])</f>
        <v>PL1</v>
      </c>
      <c r="F2649" t="str">
        <f>IF(ISEVEN(ROW(RAWC8[[#This Row],[Barcodes]])),C2649,"")</f>
        <v/>
      </c>
      <c r="G2649" t="str">
        <f t="shared" si="41"/>
        <v/>
      </c>
      <c r="H2649" t="str">
        <f>LEFT(RAWC8[[#This Row],[Maternal Pheno Tag]],7)</f>
        <v/>
      </c>
    </row>
    <row r="2650" spans="1:8" x14ac:dyDescent="0.25">
      <c r="A2650">
        <v>1</v>
      </c>
      <c r="B2650" t="s">
        <v>640</v>
      </c>
      <c r="D2650">
        <v>5</v>
      </c>
      <c r="E2650" t="str">
        <f>CONCATENATE(RAWC8[[#This Row],[Table Letter]],RAWC8[[#This Row],[Table '#]])</f>
        <v>PL1</v>
      </c>
      <c r="F2650">
        <f>IF(ISEVEN(ROW(RAWC8[[#This Row],[Barcodes]])),C2650,"")</f>
        <v>0</v>
      </c>
      <c r="G2650">
        <f t="shared" si="41"/>
        <v>0</v>
      </c>
      <c r="H2650" t="str">
        <f>LEFT(RAWC8[[#This Row],[Maternal Pheno Tag]],7)</f>
        <v>0</v>
      </c>
    </row>
    <row r="2651" spans="1:8" x14ac:dyDescent="0.25">
      <c r="A2651">
        <v>1</v>
      </c>
      <c r="B2651" t="s">
        <v>640</v>
      </c>
      <c r="D2651">
        <v>5</v>
      </c>
      <c r="E2651" t="str">
        <f>CONCATENATE(RAWC8[[#This Row],[Table Letter]],RAWC8[[#This Row],[Table '#]])</f>
        <v>PL1</v>
      </c>
      <c r="F2651" t="str">
        <f>IF(ISEVEN(ROW(RAWC8[[#This Row],[Barcodes]])),C2651,"")</f>
        <v/>
      </c>
      <c r="G2651" t="str">
        <f t="shared" si="41"/>
        <v/>
      </c>
      <c r="H2651" t="str">
        <f>LEFT(RAWC8[[#This Row],[Maternal Pheno Tag]],7)</f>
        <v/>
      </c>
    </row>
    <row r="2652" spans="1:8" x14ac:dyDescent="0.25">
      <c r="A2652">
        <v>1</v>
      </c>
      <c r="B2652" t="s">
        <v>640</v>
      </c>
      <c r="D2652">
        <v>6</v>
      </c>
      <c r="E2652" t="str">
        <f>CONCATENATE(RAWC8[[#This Row],[Table Letter]],RAWC8[[#This Row],[Table '#]])</f>
        <v>PL1</v>
      </c>
      <c r="F2652">
        <f>IF(ISEVEN(ROW(RAWC8[[#This Row],[Barcodes]])),C2652,"")</f>
        <v>0</v>
      </c>
      <c r="G2652">
        <f t="shared" si="41"/>
        <v>0</v>
      </c>
      <c r="H2652" t="str">
        <f>LEFT(RAWC8[[#This Row],[Maternal Pheno Tag]],7)</f>
        <v>0</v>
      </c>
    </row>
    <row r="2653" spans="1:8" x14ac:dyDescent="0.25">
      <c r="A2653">
        <v>1</v>
      </c>
      <c r="B2653" t="s">
        <v>640</v>
      </c>
      <c r="D2653">
        <v>6</v>
      </c>
      <c r="E2653" t="str">
        <f>CONCATENATE(RAWC8[[#This Row],[Table Letter]],RAWC8[[#This Row],[Table '#]])</f>
        <v>PL1</v>
      </c>
      <c r="F2653" t="str">
        <f>IF(ISEVEN(ROW(RAWC8[[#This Row],[Barcodes]])),C2653,"")</f>
        <v/>
      </c>
      <c r="G2653" t="str">
        <f t="shared" si="41"/>
        <v/>
      </c>
      <c r="H2653" t="str">
        <f>LEFT(RAWC8[[#This Row],[Maternal Pheno Tag]],7)</f>
        <v/>
      </c>
    </row>
    <row r="2654" spans="1:8" x14ac:dyDescent="0.25">
      <c r="A2654">
        <v>1</v>
      </c>
      <c r="B2654" t="s">
        <v>640</v>
      </c>
      <c r="D2654">
        <v>7</v>
      </c>
      <c r="E2654" t="str">
        <f>CONCATENATE(RAWC8[[#This Row],[Table Letter]],RAWC8[[#This Row],[Table '#]])</f>
        <v>PL1</v>
      </c>
      <c r="F2654">
        <f>IF(ISEVEN(ROW(RAWC8[[#This Row],[Barcodes]])),C2654,"")</f>
        <v>0</v>
      </c>
      <c r="G2654">
        <f t="shared" si="41"/>
        <v>0</v>
      </c>
      <c r="H2654" t="str">
        <f>LEFT(RAWC8[[#This Row],[Maternal Pheno Tag]],7)</f>
        <v>0</v>
      </c>
    </row>
    <row r="2655" spans="1:8" x14ac:dyDescent="0.25">
      <c r="A2655">
        <v>1</v>
      </c>
      <c r="B2655" t="s">
        <v>640</v>
      </c>
      <c r="D2655">
        <v>7</v>
      </c>
      <c r="E2655" t="str">
        <f>CONCATENATE(RAWC8[[#This Row],[Table Letter]],RAWC8[[#This Row],[Table '#]])</f>
        <v>PL1</v>
      </c>
      <c r="F2655" t="str">
        <f>IF(ISEVEN(ROW(RAWC8[[#This Row],[Barcodes]])),C2655,"")</f>
        <v/>
      </c>
      <c r="G2655" t="str">
        <f t="shared" si="41"/>
        <v/>
      </c>
      <c r="H2655" t="str">
        <f>LEFT(RAWC8[[#This Row],[Maternal Pheno Tag]],7)</f>
        <v/>
      </c>
    </row>
    <row r="2656" spans="1:8" x14ac:dyDescent="0.25">
      <c r="A2656">
        <v>1</v>
      </c>
      <c r="B2656" t="s">
        <v>640</v>
      </c>
      <c r="D2656">
        <v>8</v>
      </c>
      <c r="E2656" t="str">
        <f>CONCATENATE(RAWC8[[#This Row],[Table Letter]],RAWC8[[#This Row],[Table '#]])</f>
        <v>PL1</v>
      </c>
      <c r="F2656">
        <f>IF(ISEVEN(ROW(RAWC8[[#This Row],[Barcodes]])),C2656,"")</f>
        <v>0</v>
      </c>
      <c r="G2656">
        <f t="shared" si="41"/>
        <v>0</v>
      </c>
      <c r="H2656" t="str">
        <f>LEFT(RAWC8[[#This Row],[Maternal Pheno Tag]],7)</f>
        <v>0</v>
      </c>
    </row>
    <row r="2657" spans="1:8" x14ac:dyDescent="0.25">
      <c r="A2657">
        <v>1</v>
      </c>
      <c r="B2657" t="s">
        <v>640</v>
      </c>
      <c r="D2657">
        <v>8</v>
      </c>
      <c r="E2657" t="str">
        <f>CONCATENATE(RAWC8[[#This Row],[Table Letter]],RAWC8[[#This Row],[Table '#]])</f>
        <v>PL1</v>
      </c>
      <c r="F2657" t="str">
        <f>IF(ISEVEN(ROW(RAWC8[[#This Row],[Barcodes]])),C2657,"")</f>
        <v/>
      </c>
      <c r="G2657" t="str">
        <f t="shared" si="41"/>
        <v/>
      </c>
      <c r="H2657" t="str">
        <f>LEFT(RAWC8[[#This Row],[Maternal Pheno Tag]],7)</f>
        <v/>
      </c>
    </row>
    <row r="2658" spans="1:8" x14ac:dyDescent="0.25">
      <c r="A2658">
        <v>1</v>
      </c>
      <c r="B2658" t="s">
        <v>640</v>
      </c>
      <c r="D2658">
        <v>9</v>
      </c>
      <c r="E2658" t="str">
        <f>CONCATENATE(RAWC8[[#This Row],[Table Letter]],RAWC8[[#This Row],[Table '#]])</f>
        <v>PL1</v>
      </c>
      <c r="F2658">
        <f>IF(ISEVEN(ROW(RAWC8[[#This Row],[Barcodes]])),C2658,"")</f>
        <v>0</v>
      </c>
      <c r="G2658">
        <f t="shared" si="41"/>
        <v>0</v>
      </c>
      <c r="H2658" t="str">
        <f>LEFT(RAWC8[[#This Row],[Maternal Pheno Tag]],7)</f>
        <v>0</v>
      </c>
    </row>
    <row r="2659" spans="1:8" x14ac:dyDescent="0.25">
      <c r="A2659">
        <v>1</v>
      </c>
      <c r="B2659" t="s">
        <v>640</v>
      </c>
      <c r="D2659">
        <v>9</v>
      </c>
      <c r="E2659" t="str">
        <f>CONCATENATE(RAWC8[[#This Row],[Table Letter]],RAWC8[[#This Row],[Table '#]])</f>
        <v>PL1</v>
      </c>
      <c r="F2659" t="str">
        <f>IF(ISEVEN(ROW(RAWC8[[#This Row],[Barcodes]])),C2659,"")</f>
        <v/>
      </c>
      <c r="G2659" t="str">
        <f t="shared" si="41"/>
        <v/>
      </c>
      <c r="H2659" t="str">
        <f>LEFT(RAWC8[[#This Row],[Maternal Pheno Tag]],7)</f>
        <v/>
      </c>
    </row>
    <row r="2660" spans="1:8" x14ac:dyDescent="0.25">
      <c r="A2660">
        <v>1</v>
      </c>
      <c r="B2660" t="s">
        <v>640</v>
      </c>
      <c r="D2660">
        <v>10</v>
      </c>
      <c r="E2660" t="str">
        <f>CONCATENATE(RAWC8[[#This Row],[Table Letter]],RAWC8[[#This Row],[Table '#]])</f>
        <v>PL1</v>
      </c>
      <c r="F2660">
        <f>IF(ISEVEN(ROW(RAWC8[[#This Row],[Barcodes]])),C2660,"")</f>
        <v>0</v>
      </c>
      <c r="G2660">
        <f t="shared" si="41"/>
        <v>0</v>
      </c>
      <c r="H2660" t="str">
        <f>LEFT(RAWC8[[#This Row],[Maternal Pheno Tag]],7)</f>
        <v>0</v>
      </c>
    </row>
    <row r="2661" spans="1:8" x14ac:dyDescent="0.25">
      <c r="A2661">
        <v>1</v>
      </c>
      <c r="B2661" t="s">
        <v>640</v>
      </c>
      <c r="D2661">
        <v>10</v>
      </c>
      <c r="E2661" t="str">
        <f>CONCATENATE(RAWC8[[#This Row],[Table Letter]],RAWC8[[#This Row],[Table '#]])</f>
        <v>PL1</v>
      </c>
      <c r="F2661" t="str">
        <f>IF(ISEVEN(ROW(RAWC8[[#This Row],[Barcodes]])),C2661,"")</f>
        <v/>
      </c>
      <c r="G2661" t="str">
        <f t="shared" si="41"/>
        <v/>
      </c>
      <c r="H2661" t="str">
        <f>LEFT(RAWC8[[#This Row],[Maternal Pheno Tag]],7)</f>
        <v/>
      </c>
    </row>
    <row r="2662" spans="1:8" x14ac:dyDescent="0.25">
      <c r="A2662">
        <v>1</v>
      </c>
      <c r="B2662" t="s">
        <v>640</v>
      </c>
      <c r="D2662">
        <v>11</v>
      </c>
      <c r="E2662" t="str">
        <f>CONCATENATE(RAWC8[[#This Row],[Table Letter]],RAWC8[[#This Row],[Table '#]])</f>
        <v>PL1</v>
      </c>
      <c r="F2662">
        <f>IF(ISEVEN(ROW(RAWC8[[#This Row],[Barcodes]])),C2662,"")</f>
        <v>0</v>
      </c>
      <c r="G2662">
        <f t="shared" si="41"/>
        <v>0</v>
      </c>
      <c r="H2662" t="str">
        <f>LEFT(RAWC8[[#This Row],[Maternal Pheno Tag]],7)</f>
        <v>0</v>
      </c>
    </row>
    <row r="2663" spans="1:8" x14ac:dyDescent="0.25">
      <c r="A2663">
        <v>1</v>
      </c>
      <c r="B2663" t="s">
        <v>640</v>
      </c>
      <c r="D2663">
        <v>11</v>
      </c>
      <c r="E2663" t="str">
        <f>CONCATENATE(RAWC8[[#This Row],[Table Letter]],RAWC8[[#This Row],[Table '#]])</f>
        <v>PL1</v>
      </c>
      <c r="F2663" t="str">
        <f>IF(ISEVEN(ROW(RAWC8[[#This Row],[Barcodes]])),C2663,"")</f>
        <v/>
      </c>
      <c r="G2663" t="str">
        <f t="shared" si="41"/>
        <v/>
      </c>
      <c r="H2663" t="str">
        <f>LEFT(RAWC8[[#This Row],[Maternal Pheno Tag]],7)</f>
        <v/>
      </c>
    </row>
    <row r="2664" spans="1:8" x14ac:dyDescent="0.25">
      <c r="A2664">
        <v>1</v>
      </c>
      <c r="B2664" t="s">
        <v>640</v>
      </c>
      <c r="D2664">
        <v>12</v>
      </c>
      <c r="E2664" t="str">
        <f>CONCATENATE(RAWC8[[#This Row],[Table Letter]],RAWC8[[#This Row],[Table '#]])</f>
        <v>PL1</v>
      </c>
      <c r="F2664">
        <f>IF(ISEVEN(ROW(RAWC8[[#This Row],[Barcodes]])),C2664,"")</f>
        <v>0</v>
      </c>
      <c r="G2664">
        <f t="shared" si="41"/>
        <v>0</v>
      </c>
      <c r="H2664" t="str">
        <f>LEFT(RAWC8[[#This Row],[Maternal Pheno Tag]],7)</f>
        <v>0</v>
      </c>
    </row>
    <row r="2665" spans="1:8" x14ac:dyDescent="0.25">
      <c r="A2665">
        <v>1</v>
      </c>
      <c r="B2665" t="s">
        <v>640</v>
      </c>
      <c r="D2665">
        <v>12</v>
      </c>
      <c r="E2665" t="str">
        <f>CONCATENATE(RAWC8[[#This Row],[Table Letter]],RAWC8[[#This Row],[Table '#]])</f>
        <v>PL1</v>
      </c>
      <c r="F2665" t="str">
        <f>IF(ISEVEN(ROW(RAWC8[[#This Row],[Barcodes]])),C2665,"")</f>
        <v/>
      </c>
      <c r="G2665" t="str">
        <f t="shared" si="41"/>
        <v/>
      </c>
      <c r="H2665" t="str">
        <f>LEFT(RAWC8[[#This Row],[Maternal Pheno Tag]],7)</f>
        <v/>
      </c>
    </row>
    <row r="2666" spans="1:8" x14ac:dyDescent="0.25">
      <c r="A2666">
        <v>1</v>
      </c>
      <c r="B2666" t="s">
        <v>640</v>
      </c>
      <c r="D2666">
        <v>13</v>
      </c>
      <c r="E2666" t="str">
        <f>CONCATENATE(RAWC8[[#This Row],[Table Letter]],RAWC8[[#This Row],[Table '#]])</f>
        <v>PL1</v>
      </c>
      <c r="F2666">
        <f>IF(ISEVEN(ROW(RAWC8[[#This Row],[Barcodes]])),C2666,"")</f>
        <v>0</v>
      </c>
      <c r="G2666">
        <f t="shared" si="41"/>
        <v>0</v>
      </c>
      <c r="H2666" t="str">
        <f>LEFT(RAWC8[[#This Row],[Maternal Pheno Tag]],7)</f>
        <v>0</v>
      </c>
    </row>
    <row r="2667" spans="1:8" x14ac:dyDescent="0.25">
      <c r="A2667">
        <v>1</v>
      </c>
      <c r="B2667" t="s">
        <v>640</v>
      </c>
      <c r="D2667">
        <v>13</v>
      </c>
      <c r="E2667" t="str">
        <f>CONCATENATE(RAWC8[[#This Row],[Table Letter]],RAWC8[[#This Row],[Table '#]])</f>
        <v>PL1</v>
      </c>
      <c r="F2667" t="str">
        <f>IF(ISEVEN(ROW(RAWC8[[#This Row],[Barcodes]])),C2667,"")</f>
        <v/>
      </c>
      <c r="G2667" t="str">
        <f t="shared" si="41"/>
        <v/>
      </c>
      <c r="H2667" t="str">
        <f>LEFT(RAWC8[[#This Row],[Maternal Pheno Tag]],7)</f>
        <v/>
      </c>
    </row>
    <row r="2668" spans="1:8" x14ac:dyDescent="0.25">
      <c r="A2668">
        <v>1</v>
      </c>
      <c r="B2668" t="s">
        <v>640</v>
      </c>
      <c r="D2668">
        <v>14</v>
      </c>
      <c r="E2668" t="str">
        <f>CONCATENATE(RAWC8[[#This Row],[Table Letter]],RAWC8[[#This Row],[Table '#]])</f>
        <v>PL1</v>
      </c>
      <c r="F2668">
        <f>IF(ISEVEN(ROW(RAWC8[[#This Row],[Barcodes]])),C2668,"")</f>
        <v>0</v>
      </c>
      <c r="G2668">
        <f t="shared" si="41"/>
        <v>0</v>
      </c>
      <c r="H2668" t="str">
        <f>LEFT(RAWC8[[#This Row],[Maternal Pheno Tag]],7)</f>
        <v>0</v>
      </c>
    </row>
    <row r="2669" spans="1:8" x14ac:dyDescent="0.25">
      <c r="A2669">
        <v>1</v>
      </c>
      <c r="B2669" t="s">
        <v>640</v>
      </c>
      <c r="D2669">
        <v>14</v>
      </c>
      <c r="E2669" t="str">
        <f>CONCATENATE(RAWC8[[#This Row],[Table Letter]],RAWC8[[#This Row],[Table '#]])</f>
        <v>PL1</v>
      </c>
      <c r="F2669" t="str">
        <f>IF(ISEVEN(ROW(RAWC8[[#This Row],[Barcodes]])),C2669,"")</f>
        <v/>
      </c>
      <c r="G2669" t="str">
        <f t="shared" si="41"/>
        <v/>
      </c>
      <c r="H2669" t="str">
        <f>LEFT(RAWC8[[#This Row],[Maternal Pheno Tag]],7)</f>
        <v/>
      </c>
    </row>
    <row r="2670" spans="1:8" x14ac:dyDescent="0.25">
      <c r="A2670">
        <v>1</v>
      </c>
      <c r="B2670" t="s">
        <v>640</v>
      </c>
      <c r="D2670">
        <v>15</v>
      </c>
      <c r="E2670" t="str">
        <f>CONCATENATE(RAWC8[[#This Row],[Table Letter]],RAWC8[[#This Row],[Table '#]])</f>
        <v>PL1</v>
      </c>
      <c r="F2670">
        <f>IF(ISEVEN(ROW(RAWC8[[#This Row],[Barcodes]])),C2670,"")</f>
        <v>0</v>
      </c>
      <c r="G2670">
        <f t="shared" si="41"/>
        <v>0</v>
      </c>
      <c r="H2670" t="str">
        <f>LEFT(RAWC8[[#This Row],[Maternal Pheno Tag]],7)</f>
        <v>0</v>
      </c>
    </row>
    <row r="2671" spans="1:8" x14ac:dyDescent="0.25">
      <c r="A2671">
        <v>1</v>
      </c>
      <c r="B2671" t="s">
        <v>640</v>
      </c>
      <c r="D2671">
        <v>15</v>
      </c>
      <c r="E2671" t="str">
        <f>CONCATENATE(RAWC8[[#This Row],[Table Letter]],RAWC8[[#This Row],[Table '#]])</f>
        <v>PL1</v>
      </c>
      <c r="F2671" t="str">
        <f>IF(ISEVEN(ROW(RAWC8[[#This Row],[Barcodes]])),C2671,"")</f>
        <v/>
      </c>
      <c r="G2671" t="str">
        <f t="shared" si="41"/>
        <v/>
      </c>
      <c r="H2671" t="str">
        <f>LEFT(RAWC8[[#This Row],[Maternal Pheno Tag]],7)</f>
        <v/>
      </c>
    </row>
    <row r="2672" spans="1:8" x14ac:dyDescent="0.25">
      <c r="A2672">
        <v>1</v>
      </c>
      <c r="B2672" t="s">
        <v>640</v>
      </c>
      <c r="D2672">
        <v>16</v>
      </c>
      <c r="E2672" t="str">
        <f>CONCATENATE(RAWC8[[#This Row],[Table Letter]],RAWC8[[#This Row],[Table '#]])</f>
        <v>PL1</v>
      </c>
      <c r="F2672">
        <f>IF(ISEVEN(ROW(RAWC8[[#This Row],[Barcodes]])),C2672,"")</f>
        <v>0</v>
      </c>
      <c r="G2672">
        <f t="shared" si="41"/>
        <v>0</v>
      </c>
      <c r="H2672" t="str">
        <f>LEFT(RAWC8[[#This Row],[Maternal Pheno Tag]],7)</f>
        <v>0</v>
      </c>
    </row>
    <row r="2673" spans="1:8" x14ac:dyDescent="0.25">
      <c r="A2673">
        <v>1</v>
      </c>
      <c r="B2673" t="s">
        <v>640</v>
      </c>
      <c r="D2673">
        <v>16</v>
      </c>
      <c r="E2673" t="str">
        <f>CONCATENATE(RAWC8[[#This Row],[Table Letter]],RAWC8[[#This Row],[Table '#]])</f>
        <v>PL1</v>
      </c>
      <c r="F2673" t="str">
        <f>IF(ISEVEN(ROW(RAWC8[[#This Row],[Barcodes]])),C2673,"")</f>
        <v/>
      </c>
      <c r="G2673" t="str">
        <f t="shared" si="41"/>
        <v/>
      </c>
      <c r="H2673" t="str">
        <f>LEFT(RAWC8[[#This Row],[Maternal Pheno Tag]],7)</f>
        <v/>
      </c>
    </row>
    <row r="2674" spans="1:8" x14ac:dyDescent="0.25">
      <c r="A2674">
        <v>1</v>
      </c>
      <c r="B2674" t="s">
        <v>640</v>
      </c>
      <c r="D2674">
        <v>17</v>
      </c>
      <c r="E2674" t="str">
        <f>CONCATENATE(RAWC8[[#This Row],[Table Letter]],RAWC8[[#This Row],[Table '#]])</f>
        <v>PL1</v>
      </c>
      <c r="F2674">
        <f>IF(ISEVEN(ROW(RAWC8[[#This Row],[Barcodes]])),C2674,"")</f>
        <v>0</v>
      </c>
      <c r="G2674">
        <f t="shared" si="41"/>
        <v>0</v>
      </c>
      <c r="H2674" t="str">
        <f>LEFT(RAWC8[[#This Row],[Maternal Pheno Tag]],7)</f>
        <v>0</v>
      </c>
    </row>
    <row r="2675" spans="1:8" x14ac:dyDescent="0.25">
      <c r="A2675">
        <v>1</v>
      </c>
      <c r="B2675" t="s">
        <v>640</v>
      </c>
      <c r="D2675">
        <v>17</v>
      </c>
      <c r="E2675" t="str">
        <f>CONCATENATE(RAWC8[[#This Row],[Table Letter]],RAWC8[[#This Row],[Table '#]])</f>
        <v>PL1</v>
      </c>
      <c r="F2675" t="str">
        <f>IF(ISEVEN(ROW(RAWC8[[#This Row],[Barcodes]])),C2675,"")</f>
        <v/>
      </c>
      <c r="G2675" t="str">
        <f t="shared" si="41"/>
        <v/>
      </c>
      <c r="H2675" t="str">
        <f>LEFT(RAWC8[[#This Row],[Maternal Pheno Tag]],7)</f>
        <v/>
      </c>
    </row>
    <row r="2676" spans="1:8" x14ac:dyDescent="0.25">
      <c r="A2676">
        <v>1</v>
      </c>
      <c r="B2676" t="s">
        <v>640</v>
      </c>
      <c r="D2676">
        <v>18</v>
      </c>
      <c r="E2676" t="str">
        <f>CONCATENATE(RAWC8[[#This Row],[Table Letter]],RAWC8[[#This Row],[Table '#]])</f>
        <v>PL1</v>
      </c>
      <c r="F2676">
        <f>IF(ISEVEN(ROW(RAWC8[[#This Row],[Barcodes]])),C2676,"")</f>
        <v>0</v>
      </c>
      <c r="G2676">
        <f t="shared" si="41"/>
        <v>0</v>
      </c>
      <c r="H2676" t="str">
        <f>LEFT(RAWC8[[#This Row],[Maternal Pheno Tag]],7)</f>
        <v>0</v>
      </c>
    </row>
    <row r="2677" spans="1:8" x14ac:dyDescent="0.25">
      <c r="A2677">
        <v>1</v>
      </c>
      <c r="B2677" t="s">
        <v>640</v>
      </c>
      <c r="D2677">
        <v>18</v>
      </c>
      <c r="E2677" t="str">
        <f>CONCATENATE(RAWC8[[#This Row],[Table Letter]],RAWC8[[#This Row],[Table '#]])</f>
        <v>PL1</v>
      </c>
      <c r="F2677" t="str">
        <f>IF(ISEVEN(ROW(RAWC8[[#This Row],[Barcodes]])),C2677,"")</f>
        <v/>
      </c>
      <c r="G2677" t="str">
        <f t="shared" si="41"/>
        <v/>
      </c>
      <c r="H2677" t="str">
        <f>LEFT(RAWC8[[#This Row],[Maternal Pheno Tag]],7)</f>
        <v/>
      </c>
    </row>
    <row r="2678" spans="1:8" x14ac:dyDescent="0.25">
      <c r="A2678">
        <v>1</v>
      </c>
      <c r="B2678" t="s">
        <v>640</v>
      </c>
      <c r="D2678">
        <v>19</v>
      </c>
      <c r="E2678" t="str">
        <f>CONCATENATE(RAWC8[[#This Row],[Table Letter]],RAWC8[[#This Row],[Table '#]])</f>
        <v>PL1</v>
      </c>
      <c r="F2678">
        <f>IF(ISEVEN(ROW(RAWC8[[#This Row],[Barcodes]])),C2678,"")</f>
        <v>0</v>
      </c>
      <c r="G2678">
        <f t="shared" si="41"/>
        <v>0</v>
      </c>
      <c r="H2678" t="str">
        <f>LEFT(RAWC8[[#This Row],[Maternal Pheno Tag]],7)</f>
        <v>0</v>
      </c>
    </row>
    <row r="2679" spans="1:8" x14ac:dyDescent="0.25">
      <c r="A2679">
        <v>1</v>
      </c>
      <c r="B2679" t="s">
        <v>640</v>
      </c>
      <c r="D2679">
        <v>19</v>
      </c>
      <c r="E2679" t="str">
        <f>CONCATENATE(RAWC8[[#This Row],[Table Letter]],RAWC8[[#This Row],[Table '#]])</f>
        <v>PL1</v>
      </c>
      <c r="F2679" t="str">
        <f>IF(ISEVEN(ROW(RAWC8[[#This Row],[Barcodes]])),C2679,"")</f>
        <v/>
      </c>
      <c r="G2679" t="str">
        <f t="shared" si="41"/>
        <v/>
      </c>
      <c r="H2679" t="str">
        <f>LEFT(RAWC8[[#This Row],[Maternal Pheno Tag]],7)</f>
        <v/>
      </c>
    </row>
    <row r="2680" spans="1:8" x14ac:dyDescent="0.25">
      <c r="A2680">
        <v>1</v>
      </c>
      <c r="B2680" t="s">
        <v>640</v>
      </c>
      <c r="D2680">
        <v>20</v>
      </c>
      <c r="E2680" t="str">
        <f>CONCATENATE(RAWC8[[#This Row],[Table Letter]],RAWC8[[#This Row],[Table '#]])</f>
        <v>PL1</v>
      </c>
      <c r="F2680">
        <f>IF(ISEVEN(ROW(RAWC8[[#This Row],[Barcodes]])),C2680,"")</f>
        <v>0</v>
      </c>
      <c r="G2680">
        <f t="shared" si="41"/>
        <v>0</v>
      </c>
      <c r="H2680" t="str">
        <f>LEFT(RAWC8[[#This Row],[Maternal Pheno Tag]],7)</f>
        <v>0</v>
      </c>
    </row>
    <row r="2681" spans="1:8" x14ac:dyDescent="0.25">
      <c r="A2681">
        <v>1</v>
      </c>
      <c r="B2681" t="s">
        <v>640</v>
      </c>
      <c r="D2681">
        <v>20</v>
      </c>
      <c r="E2681" t="str">
        <f>CONCATENATE(RAWC8[[#This Row],[Table Letter]],RAWC8[[#This Row],[Table '#]])</f>
        <v>PL1</v>
      </c>
      <c r="F2681" t="str">
        <f>IF(ISEVEN(ROW(RAWC8[[#This Row],[Barcodes]])),C2681,"")</f>
        <v/>
      </c>
      <c r="G2681" t="str">
        <f t="shared" si="41"/>
        <v/>
      </c>
      <c r="H2681" t="str">
        <f>LEFT(RAWC8[[#This Row],[Maternal Pheno Tag]],7)</f>
        <v/>
      </c>
    </row>
    <row r="2682" spans="1:8" x14ac:dyDescent="0.25">
      <c r="A2682">
        <v>1</v>
      </c>
      <c r="B2682" t="s">
        <v>640</v>
      </c>
      <c r="D2682">
        <v>21</v>
      </c>
      <c r="E2682" t="str">
        <f>CONCATENATE(RAWC8[[#This Row],[Table Letter]],RAWC8[[#This Row],[Table '#]])</f>
        <v>PL1</v>
      </c>
      <c r="F2682">
        <f>IF(ISEVEN(ROW(RAWC8[[#This Row],[Barcodes]])),C2682,"")</f>
        <v>0</v>
      </c>
      <c r="G2682">
        <f t="shared" si="41"/>
        <v>0</v>
      </c>
      <c r="H2682" t="str">
        <f>LEFT(RAWC8[[#This Row],[Maternal Pheno Tag]],7)</f>
        <v>0</v>
      </c>
    </row>
    <row r="2683" spans="1:8" x14ac:dyDescent="0.25">
      <c r="A2683">
        <v>1</v>
      </c>
      <c r="B2683" t="s">
        <v>640</v>
      </c>
      <c r="D2683">
        <v>21</v>
      </c>
      <c r="E2683" t="str">
        <f>CONCATENATE(RAWC8[[#This Row],[Table Letter]],RAWC8[[#This Row],[Table '#]])</f>
        <v>PL1</v>
      </c>
      <c r="F2683" t="str">
        <f>IF(ISEVEN(ROW(RAWC8[[#This Row],[Barcodes]])),C2683,"")</f>
        <v/>
      </c>
      <c r="G2683" t="str">
        <f t="shared" si="41"/>
        <v/>
      </c>
      <c r="H2683" t="str">
        <f>LEFT(RAWC8[[#This Row],[Maternal Pheno Tag]],7)</f>
        <v/>
      </c>
    </row>
    <row r="2684" spans="1:8" x14ac:dyDescent="0.25">
      <c r="A2684">
        <v>1</v>
      </c>
      <c r="B2684" t="s">
        <v>640</v>
      </c>
      <c r="D2684">
        <v>22</v>
      </c>
      <c r="E2684" t="str">
        <f>CONCATENATE(RAWC8[[#This Row],[Table Letter]],RAWC8[[#This Row],[Table '#]])</f>
        <v>PL1</v>
      </c>
      <c r="F2684">
        <f>IF(ISEVEN(ROW(RAWC8[[#This Row],[Barcodes]])),C2684,"")</f>
        <v>0</v>
      </c>
      <c r="G2684">
        <f t="shared" si="41"/>
        <v>0</v>
      </c>
      <c r="H2684" t="str">
        <f>LEFT(RAWC8[[#This Row],[Maternal Pheno Tag]],7)</f>
        <v>0</v>
      </c>
    </row>
    <row r="2685" spans="1:8" x14ac:dyDescent="0.25">
      <c r="A2685">
        <v>1</v>
      </c>
      <c r="B2685" t="s">
        <v>640</v>
      </c>
      <c r="D2685">
        <v>22</v>
      </c>
      <c r="E2685" t="str">
        <f>CONCATENATE(RAWC8[[#This Row],[Table Letter]],RAWC8[[#This Row],[Table '#]])</f>
        <v>PL1</v>
      </c>
      <c r="F2685" t="str">
        <f>IF(ISEVEN(ROW(RAWC8[[#This Row],[Barcodes]])),C2685,"")</f>
        <v/>
      </c>
      <c r="G2685" t="str">
        <f t="shared" si="41"/>
        <v/>
      </c>
      <c r="H2685" t="str">
        <f>LEFT(RAWC8[[#This Row],[Maternal Pheno Tag]],7)</f>
        <v/>
      </c>
    </row>
    <row r="2686" spans="1:8" x14ac:dyDescent="0.25">
      <c r="A2686">
        <v>1</v>
      </c>
      <c r="B2686" t="s">
        <v>640</v>
      </c>
      <c r="D2686">
        <v>23</v>
      </c>
      <c r="E2686" t="str">
        <f>CONCATENATE(RAWC8[[#This Row],[Table Letter]],RAWC8[[#This Row],[Table '#]])</f>
        <v>PL1</v>
      </c>
      <c r="F2686">
        <f>IF(ISEVEN(ROW(RAWC8[[#This Row],[Barcodes]])),C2686,"")</f>
        <v>0</v>
      </c>
      <c r="G2686">
        <f t="shared" si="41"/>
        <v>0</v>
      </c>
      <c r="H2686" t="str">
        <f>LEFT(RAWC8[[#This Row],[Maternal Pheno Tag]],7)</f>
        <v>0</v>
      </c>
    </row>
    <row r="2687" spans="1:8" x14ac:dyDescent="0.25">
      <c r="A2687">
        <v>1</v>
      </c>
      <c r="B2687" t="s">
        <v>640</v>
      </c>
      <c r="D2687">
        <v>23</v>
      </c>
      <c r="E2687" t="str">
        <f>CONCATENATE(RAWC8[[#This Row],[Table Letter]],RAWC8[[#This Row],[Table '#]])</f>
        <v>PL1</v>
      </c>
      <c r="F2687" t="str">
        <f>IF(ISEVEN(ROW(RAWC8[[#This Row],[Barcodes]])),C2687,"")</f>
        <v/>
      </c>
      <c r="G2687" t="str">
        <f t="shared" si="41"/>
        <v/>
      </c>
      <c r="H2687" t="str">
        <f>LEFT(RAWC8[[#This Row],[Maternal Pheno Tag]],7)</f>
        <v/>
      </c>
    </row>
    <row r="2688" spans="1:8" x14ac:dyDescent="0.25">
      <c r="A2688">
        <v>1</v>
      </c>
      <c r="B2688" t="s">
        <v>640</v>
      </c>
      <c r="D2688">
        <v>24</v>
      </c>
      <c r="E2688" t="str">
        <f>CONCATENATE(RAWC8[[#This Row],[Table Letter]],RAWC8[[#This Row],[Table '#]])</f>
        <v>PL1</v>
      </c>
      <c r="F2688">
        <f>IF(ISEVEN(ROW(RAWC8[[#This Row],[Barcodes]])),C2688,"")</f>
        <v>0</v>
      </c>
      <c r="G2688">
        <f t="shared" si="41"/>
        <v>0</v>
      </c>
      <c r="H2688" t="str">
        <f>LEFT(RAWC8[[#This Row],[Maternal Pheno Tag]],7)</f>
        <v>0</v>
      </c>
    </row>
    <row r="2689" spans="1:8" x14ac:dyDescent="0.25">
      <c r="A2689">
        <v>1</v>
      </c>
      <c r="B2689" t="s">
        <v>640</v>
      </c>
      <c r="D2689">
        <v>24</v>
      </c>
      <c r="E2689" t="str">
        <f>CONCATENATE(RAWC8[[#This Row],[Table Letter]],RAWC8[[#This Row],[Table '#]])</f>
        <v>PL1</v>
      </c>
      <c r="F2689" t="str">
        <f>IF(ISEVEN(ROW(RAWC8[[#This Row],[Barcodes]])),C2689,"")</f>
        <v/>
      </c>
      <c r="G2689" t="str">
        <f t="shared" si="41"/>
        <v/>
      </c>
      <c r="H2689" t="str">
        <f>LEFT(RAWC8[[#This Row],[Maternal Pheno Tag]],7)</f>
        <v/>
      </c>
    </row>
    <row r="2690" spans="1:8" x14ac:dyDescent="0.25">
      <c r="A2690">
        <v>2</v>
      </c>
      <c r="B2690" t="s">
        <v>640</v>
      </c>
      <c r="D2690">
        <v>1</v>
      </c>
      <c r="E2690" t="str">
        <f>CONCATENATE(RAWC8[[#This Row],[Table Letter]],RAWC8[[#This Row],[Table '#]])</f>
        <v>PL2</v>
      </c>
      <c r="F2690">
        <f>IF(ISEVEN(ROW(RAWC8[[#This Row],[Barcodes]])),C2690,"")</f>
        <v>0</v>
      </c>
      <c r="G2690">
        <f t="shared" ref="G2690:G2753" si="42">IF(ISODD(ROW(C2691)),C2691,"")</f>
        <v>0</v>
      </c>
      <c r="H2690" t="str">
        <f>LEFT(RAWC8[[#This Row],[Maternal Pheno Tag]],7)</f>
        <v>0</v>
      </c>
    </row>
    <row r="2691" spans="1:8" x14ac:dyDescent="0.25">
      <c r="A2691">
        <v>2</v>
      </c>
      <c r="B2691" t="s">
        <v>640</v>
      </c>
      <c r="D2691">
        <v>1</v>
      </c>
      <c r="E2691" t="str">
        <f>CONCATENATE(RAWC8[[#This Row],[Table Letter]],RAWC8[[#This Row],[Table '#]])</f>
        <v>PL2</v>
      </c>
      <c r="F2691" t="str">
        <f>IF(ISEVEN(ROW(RAWC8[[#This Row],[Barcodes]])),C2691,"")</f>
        <v/>
      </c>
      <c r="G2691" t="str">
        <f t="shared" si="42"/>
        <v/>
      </c>
      <c r="H2691" t="str">
        <f>LEFT(RAWC8[[#This Row],[Maternal Pheno Tag]],7)</f>
        <v/>
      </c>
    </row>
    <row r="2692" spans="1:8" x14ac:dyDescent="0.25">
      <c r="A2692">
        <v>2</v>
      </c>
      <c r="B2692" t="s">
        <v>640</v>
      </c>
      <c r="D2692">
        <v>2</v>
      </c>
      <c r="E2692" t="str">
        <f>CONCATENATE(RAWC8[[#This Row],[Table Letter]],RAWC8[[#This Row],[Table '#]])</f>
        <v>PL2</v>
      </c>
      <c r="F2692">
        <f>IF(ISEVEN(ROW(RAWC8[[#This Row],[Barcodes]])),C2692,"")</f>
        <v>0</v>
      </c>
      <c r="G2692">
        <f t="shared" si="42"/>
        <v>0</v>
      </c>
      <c r="H2692" t="str">
        <f>LEFT(RAWC8[[#This Row],[Maternal Pheno Tag]],7)</f>
        <v>0</v>
      </c>
    </row>
    <row r="2693" spans="1:8" x14ac:dyDescent="0.25">
      <c r="A2693">
        <v>2</v>
      </c>
      <c r="B2693" t="s">
        <v>640</v>
      </c>
      <c r="D2693">
        <v>2</v>
      </c>
      <c r="E2693" t="str">
        <f>CONCATENATE(RAWC8[[#This Row],[Table Letter]],RAWC8[[#This Row],[Table '#]])</f>
        <v>PL2</v>
      </c>
      <c r="F2693" t="str">
        <f>IF(ISEVEN(ROW(RAWC8[[#This Row],[Barcodes]])),C2693,"")</f>
        <v/>
      </c>
      <c r="G2693" t="str">
        <f t="shared" si="42"/>
        <v/>
      </c>
      <c r="H2693" t="str">
        <f>LEFT(RAWC8[[#This Row],[Maternal Pheno Tag]],7)</f>
        <v/>
      </c>
    </row>
    <row r="2694" spans="1:8" x14ac:dyDescent="0.25">
      <c r="A2694">
        <v>2</v>
      </c>
      <c r="B2694" t="s">
        <v>640</v>
      </c>
      <c r="D2694">
        <v>3</v>
      </c>
      <c r="E2694" t="str">
        <f>CONCATENATE(RAWC8[[#This Row],[Table Letter]],RAWC8[[#This Row],[Table '#]])</f>
        <v>PL2</v>
      </c>
      <c r="F2694">
        <f>IF(ISEVEN(ROW(RAWC8[[#This Row],[Barcodes]])),C2694,"")</f>
        <v>0</v>
      </c>
      <c r="G2694">
        <f t="shared" si="42"/>
        <v>0</v>
      </c>
      <c r="H2694" t="str">
        <f>LEFT(RAWC8[[#This Row],[Maternal Pheno Tag]],7)</f>
        <v>0</v>
      </c>
    </row>
    <row r="2695" spans="1:8" x14ac:dyDescent="0.25">
      <c r="A2695">
        <v>2</v>
      </c>
      <c r="B2695" t="s">
        <v>640</v>
      </c>
      <c r="D2695">
        <v>3</v>
      </c>
      <c r="E2695" t="str">
        <f>CONCATENATE(RAWC8[[#This Row],[Table Letter]],RAWC8[[#This Row],[Table '#]])</f>
        <v>PL2</v>
      </c>
      <c r="F2695" t="str">
        <f>IF(ISEVEN(ROW(RAWC8[[#This Row],[Barcodes]])),C2695,"")</f>
        <v/>
      </c>
      <c r="G2695" t="str">
        <f t="shared" si="42"/>
        <v/>
      </c>
      <c r="H2695" t="str">
        <f>LEFT(RAWC8[[#This Row],[Maternal Pheno Tag]],7)</f>
        <v/>
      </c>
    </row>
    <row r="2696" spans="1:8" x14ac:dyDescent="0.25">
      <c r="A2696">
        <v>2</v>
      </c>
      <c r="B2696" t="s">
        <v>640</v>
      </c>
      <c r="D2696">
        <v>4</v>
      </c>
      <c r="E2696" t="str">
        <f>CONCATENATE(RAWC8[[#This Row],[Table Letter]],RAWC8[[#This Row],[Table '#]])</f>
        <v>PL2</v>
      </c>
      <c r="F2696">
        <f>IF(ISEVEN(ROW(RAWC8[[#This Row],[Barcodes]])),C2696,"")</f>
        <v>0</v>
      </c>
      <c r="G2696">
        <f t="shared" si="42"/>
        <v>0</v>
      </c>
      <c r="H2696" t="str">
        <f>LEFT(RAWC8[[#This Row],[Maternal Pheno Tag]],7)</f>
        <v>0</v>
      </c>
    </row>
    <row r="2697" spans="1:8" x14ac:dyDescent="0.25">
      <c r="A2697">
        <v>2</v>
      </c>
      <c r="B2697" t="s">
        <v>640</v>
      </c>
      <c r="D2697">
        <v>4</v>
      </c>
      <c r="E2697" t="str">
        <f>CONCATENATE(RAWC8[[#This Row],[Table Letter]],RAWC8[[#This Row],[Table '#]])</f>
        <v>PL2</v>
      </c>
      <c r="F2697" t="str">
        <f>IF(ISEVEN(ROW(RAWC8[[#This Row],[Barcodes]])),C2697,"")</f>
        <v/>
      </c>
      <c r="G2697" t="str">
        <f t="shared" si="42"/>
        <v/>
      </c>
      <c r="H2697" t="str">
        <f>LEFT(RAWC8[[#This Row],[Maternal Pheno Tag]],7)</f>
        <v/>
      </c>
    </row>
    <row r="2698" spans="1:8" x14ac:dyDescent="0.25">
      <c r="A2698">
        <v>2</v>
      </c>
      <c r="B2698" t="s">
        <v>640</v>
      </c>
      <c r="D2698">
        <v>5</v>
      </c>
      <c r="E2698" t="str">
        <f>CONCATENATE(RAWC8[[#This Row],[Table Letter]],RAWC8[[#This Row],[Table '#]])</f>
        <v>PL2</v>
      </c>
      <c r="F2698">
        <f>IF(ISEVEN(ROW(RAWC8[[#This Row],[Barcodes]])),C2698,"")</f>
        <v>0</v>
      </c>
      <c r="G2698">
        <f t="shared" si="42"/>
        <v>0</v>
      </c>
      <c r="H2698" t="str">
        <f>LEFT(RAWC8[[#This Row],[Maternal Pheno Tag]],7)</f>
        <v>0</v>
      </c>
    </row>
    <row r="2699" spans="1:8" x14ac:dyDescent="0.25">
      <c r="A2699">
        <v>2</v>
      </c>
      <c r="B2699" t="s">
        <v>640</v>
      </c>
      <c r="D2699">
        <v>5</v>
      </c>
      <c r="E2699" t="str">
        <f>CONCATENATE(RAWC8[[#This Row],[Table Letter]],RAWC8[[#This Row],[Table '#]])</f>
        <v>PL2</v>
      </c>
      <c r="F2699" t="str">
        <f>IF(ISEVEN(ROW(RAWC8[[#This Row],[Barcodes]])),C2699,"")</f>
        <v/>
      </c>
      <c r="G2699" t="str">
        <f t="shared" si="42"/>
        <v/>
      </c>
      <c r="H2699" t="str">
        <f>LEFT(RAWC8[[#This Row],[Maternal Pheno Tag]],7)</f>
        <v/>
      </c>
    </row>
    <row r="2700" spans="1:8" x14ac:dyDescent="0.25">
      <c r="A2700">
        <v>2</v>
      </c>
      <c r="B2700" t="s">
        <v>640</v>
      </c>
      <c r="D2700">
        <v>6</v>
      </c>
      <c r="E2700" t="str">
        <f>CONCATENATE(RAWC8[[#This Row],[Table Letter]],RAWC8[[#This Row],[Table '#]])</f>
        <v>PL2</v>
      </c>
      <c r="F2700">
        <f>IF(ISEVEN(ROW(RAWC8[[#This Row],[Barcodes]])),C2700,"")</f>
        <v>0</v>
      </c>
      <c r="G2700">
        <f t="shared" si="42"/>
        <v>0</v>
      </c>
      <c r="H2700" t="str">
        <f>LEFT(RAWC8[[#This Row],[Maternal Pheno Tag]],7)</f>
        <v>0</v>
      </c>
    </row>
    <row r="2701" spans="1:8" x14ac:dyDescent="0.25">
      <c r="A2701">
        <v>2</v>
      </c>
      <c r="B2701" t="s">
        <v>640</v>
      </c>
      <c r="D2701">
        <v>6</v>
      </c>
      <c r="E2701" t="str">
        <f>CONCATENATE(RAWC8[[#This Row],[Table Letter]],RAWC8[[#This Row],[Table '#]])</f>
        <v>PL2</v>
      </c>
      <c r="F2701" t="str">
        <f>IF(ISEVEN(ROW(RAWC8[[#This Row],[Barcodes]])),C2701,"")</f>
        <v/>
      </c>
      <c r="G2701" t="str">
        <f t="shared" si="42"/>
        <v/>
      </c>
      <c r="H2701" t="str">
        <f>LEFT(RAWC8[[#This Row],[Maternal Pheno Tag]],7)</f>
        <v/>
      </c>
    </row>
    <row r="2702" spans="1:8" x14ac:dyDescent="0.25">
      <c r="A2702">
        <v>2</v>
      </c>
      <c r="B2702" t="s">
        <v>640</v>
      </c>
      <c r="D2702">
        <v>7</v>
      </c>
      <c r="E2702" t="str">
        <f>CONCATENATE(RAWC8[[#This Row],[Table Letter]],RAWC8[[#This Row],[Table '#]])</f>
        <v>PL2</v>
      </c>
      <c r="F2702">
        <f>IF(ISEVEN(ROW(RAWC8[[#This Row],[Barcodes]])),C2702,"")</f>
        <v>0</v>
      </c>
      <c r="G2702">
        <f t="shared" si="42"/>
        <v>0</v>
      </c>
      <c r="H2702" t="str">
        <f>LEFT(RAWC8[[#This Row],[Maternal Pheno Tag]],7)</f>
        <v>0</v>
      </c>
    </row>
    <row r="2703" spans="1:8" x14ac:dyDescent="0.25">
      <c r="A2703">
        <v>2</v>
      </c>
      <c r="B2703" t="s">
        <v>640</v>
      </c>
      <c r="D2703">
        <v>7</v>
      </c>
      <c r="E2703" t="str">
        <f>CONCATENATE(RAWC8[[#This Row],[Table Letter]],RAWC8[[#This Row],[Table '#]])</f>
        <v>PL2</v>
      </c>
      <c r="F2703" t="str">
        <f>IF(ISEVEN(ROW(RAWC8[[#This Row],[Barcodes]])),C2703,"")</f>
        <v/>
      </c>
      <c r="G2703" t="str">
        <f t="shared" si="42"/>
        <v/>
      </c>
      <c r="H2703" t="str">
        <f>LEFT(RAWC8[[#This Row],[Maternal Pheno Tag]],7)</f>
        <v/>
      </c>
    </row>
    <row r="2704" spans="1:8" x14ac:dyDescent="0.25">
      <c r="A2704">
        <v>2</v>
      </c>
      <c r="B2704" t="s">
        <v>640</v>
      </c>
      <c r="D2704">
        <v>8</v>
      </c>
      <c r="E2704" t="str">
        <f>CONCATENATE(RAWC8[[#This Row],[Table Letter]],RAWC8[[#This Row],[Table '#]])</f>
        <v>PL2</v>
      </c>
      <c r="F2704">
        <f>IF(ISEVEN(ROW(RAWC8[[#This Row],[Barcodes]])),C2704,"")</f>
        <v>0</v>
      </c>
      <c r="G2704">
        <f t="shared" si="42"/>
        <v>0</v>
      </c>
      <c r="H2704" t="str">
        <f>LEFT(RAWC8[[#This Row],[Maternal Pheno Tag]],7)</f>
        <v>0</v>
      </c>
    </row>
    <row r="2705" spans="1:8" x14ac:dyDescent="0.25">
      <c r="A2705">
        <v>2</v>
      </c>
      <c r="B2705" t="s">
        <v>640</v>
      </c>
      <c r="D2705">
        <v>8</v>
      </c>
      <c r="E2705" t="str">
        <f>CONCATENATE(RAWC8[[#This Row],[Table Letter]],RAWC8[[#This Row],[Table '#]])</f>
        <v>PL2</v>
      </c>
      <c r="F2705" t="str">
        <f>IF(ISEVEN(ROW(RAWC8[[#This Row],[Barcodes]])),C2705,"")</f>
        <v/>
      </c>
      <c r="G2705" t="str">
        <f t="shared" si="42"/>
        <v/>
      </c>
      <c r="H2705" t="str">
        <f>LEFT(RAWC8[[#This Row],[Maternal Pheno Tag]],7)</f>
        <v/>
      </c>
    </row>
    <row r="2706" spans="1:8" x14ac:dyDescent="0.25">
      <c r="A2706">
        <v>2</v>
      </c>
      <c r="B2706" t="s">
        <v>640</v>
      </c>
      <c r="D2706">
        <v>9</v>
      </c>
      <c r="E2706" t="str">
        <f>CONCATENATE(RAWC8[[#This Row],[Table Letter]],RAWC8[[#This Row],[Table '#]])</f>
        <v>PL2</v>
      </c>
      <c r="F2706">
        <f>IF(ISEVEN(ROW(RAWC8[[#This Row],[Barcodes]])),C2706,"")</f>
        <v>0</v>
      </c>
      <c r="G2706">
        <f t="shared" si="42"/>
        <v>0</v>
      </c>
      <c r="H2706" t="str">
        <f>LEFT(RAWC8[[#This Row],[Maternal Pheno Tag]],7)</f>
        <v>0</v>
      </c>
    </row>
    <row r="2707" spans="1:8" x14ac:dyDescent="0.25">
      <c r="A2707">
        <v>2</v>
      </c>
      <c r="B2707" t="s">
        <v>640</v>
      </c>
      <c r="D2707">
        <v>9</v>
      </c>
      <c r="E2707" t="str">
        <f>CONCATENATE(RAWC8[[#This Row],[Table Letter]],RAWC8[[#This Row],[Table '#]])</f>
        <v>PL2</v>
      </c>
      <c r="F2707" t="str">
        <f>IF(ISEVEN(ROW(RAWC8[[#This Row],[Barcodes]])),C2707,"")</f>
        <v/>
      </c>
      <c r="G2707" t="str">
        <f t="shared" si="42"/>
        <v/>
      </c>
      <c r="H2707" t="str">
        <f>LEFT(RAWC8[[#This Row],[Maternal Pheno Tag]],7)</f>
        <v/>
      </c>
    </row>
    <row r="2708" spans="1:8" x14ac:dyDescent="0.25">
      <c r="A2708">
        <v>2</v>
      </c>
      <c r="B2708" t="s">
        <v>640</v>
      </c>
      <c r="D2708">
        <v>10</v>
      </c>
      <c r="E2708" t="str">
        <f>CONCATENATE(RAWC8[[#This Row],[Table Letter]],RAWC8[[#This Row],[Table '#]])</f>
        <v>PL2</v>
      </c>
      <c r="F2708">
        <f>IF(ISEVEN(ROW(RAWC8[[#This Row],[Barcodes]])),C2708,"")</f>
        <v>0</v>
      </c>
      <c r="G2708">
        <f t="shared" si="42"/>
        <v>0</v>
      </c>
      <c r="H2708" t="str">
        <f>LEFT(RAWC8[[#This Row],[Maternal Pheno Tag]],7)</f>
        <v>0</v>
      </c>
    </row>
    <row r="2709" spans="1:8" x14ac:dyDescent="0.25">
      <c r="A2709">
        <v>2</v>
      </c>
      <c r="B2709" t="s">
        <v>640</v>
      </c>
      <c r="D2709">
        <v>10</v>
      </c>
      <c r="E2709" t="str">
        <f>CONCATENATE(RAWC8[[#This Row],[Table Letter]],RAWC8[[#This Row],[Table '#]])</f>
        <v>PL2</v>
      </c>
      <c r="F2709" t="str">
        <f>IF(ISEVEN(ROW(RAWC8[[#This Row],[Barcodes]])),C2709,"")</f>
        <v/>
      </c>
      <c r="G2709" t="str">
        <f t="shared" si="42"/>
        <v/>
      </c>
      <c r="H2709" t="str">
        <f>LEFT(RAWC8[[#This Row],[Maternal Pheno Tag]],7)</f>
        <v/>
      </c>
    </row>
    <row r="2710" spans="1:8" x14ac:dyDescent="0.25">
      <c r="A2710">
        <v>2</v>
      </c>
      <c r="B2710" t="s">
        <v>640</v>
      </c>
      <c r="D2710">
        <v>11</v>
      </c>
      <c r="E2710" t="str">
        <f>CONCATENATE(RAWC8[[#This Row],[Table Letter]],RAWC8[[#This Row],[Table '#]])</f>
        <v>PL2</v>
      </c>
      <c r="F2710">
        <f>IF(ISEVEN(ROW(RAWC8[[#This Row],[Barcodes]])),C2710,"")</f>
        <v>0</v>
      </c>
      <c r="G2710">
        <f t="shared" si="42"/>
        <v>0</v>
      </c>
      <c r="H2710" t="str">
        <f>LEFT(RAWC8[[#This Row],[Maternal Pheno Tag]],7)</f>
        <v>0</v>
      </c>
    </row>
    <row r="2711" spans="1:8" x14ac:dyDescent="0.25">
      <c r="A2711">
        <v>2</v>
      </c>
      <c r="B2711" t="s">
        <v>640</v>
      </c>
      <c r="D2711">
        <v>11</v>
      </c>
      <c r="E2711" t="str">
        <f>CONCATENATE(RAWC8[[#This Row],[Table Letter]],RAWC8[[#This Row],[Table '#]])</f>
        <v>PL2</v>
      </c>
      <c r="F2711" t="str">
        <f>IF(ISEVEN(ROW(RAWC8[[#This Row],[Barcodes]])),C2711,"")</f>
        <v/>
      </c>
      <c r="G2711" t="str">
        <f t="shared" si="42"/>
        <v/>
      </c>
      <c r="H2711" t="str">
        <f>LEFT(RAWC8[[#This Row],[Maternal Pheno Tag]],7)</f>
        <v/>
      </c>
    </row>
    <row r="2712" spans="1:8" x14ac:dyDescent="0.25">
      <c r="A2712">
        <v>2</v>
      </c>
      <c r="B2712" t="s">
        <v>640</v>
      </c>
      <c r="D2712">
        <v>12</v>
      </c>
      <c r="E2712" t="str">
        <f>CONCATENATE(RAWC8[[#This Row],[Table Letter]],RAWC8[[#This Row],[Table '#]])</f>
        <v>PL2</v>
      </c>
      <c r="F2712">
        <f>IF(ISEVEN(ROW(RAWC8[[#This Row],[Barcodes]])),C2712,"")</f>
        <v>0</v>
      </c>
      <c r="G2712">
        <f t="shared" si="42"/>
        <v>0</v>
      </c>
      <c r="H2712" t="str">
        <f>LEFT(RAWC8[[#This Row],[Maternal Pheno Tag]],7)</f>
        <v>0</v>
      </c>
    </row>
    <row r="2713" spans="1:8" x14ac:dyDescent="0.25">
      <c r="A2713">
        <v>2</v>
      </c>
      <c r="B2713" t="s">
        <v>640</v>
      </c>
      <c r="D2713">
        <v>12</v>
      </c>
      <c r="E2713" t="str">
        <f>CONCATENATE(RAWC8[[#This Row],[Table Letter]],RAWC8[[#This Row],[Table '#]])</f>
        <v>PL2</v>
      </c>
      <c r="F2713" t="str">
        <f>IF(ISEVEN(ROW(RAWC8[[#This Row],[Barcodes]])),C2713,"")</f>
        <v/>
      </c>
      <c r="G2713" t="str">
        <f t="shared" si="42"/>
        <v/>
      </c>
      <c r="H2713" t="str">
        <f>LEFT(RAWC8[[#This Row],[Maternal Pheno Tag]],7)</f>
        <v/>
      </c>
    </row>
    <row r="2714" spans="1:8" x14ac:dyDescent="0.25">
      <c r="A2714">
        <v>2</v>
      </c>
      <c r="B2714" t="s">
        <v>640</v>
      </c>
      <c r="D2714">
        <v>13</v>
      </c>
      <c r="E2714" t="str">
        <f>CONCATENATE(RAWC8[[#This Row],[Table Letter]],RAWC8[[#This Row],[Table '#]])</f>
        <v>PL2</v>
      </c>
      <c r="F2714">
        <f>IF(ISEVEN(ROW(RAWC8[[#This Row],[Barcodes]])),C2714,"")</f>
        <v>0</v>
      </c>
      <c r="G2714">
        <f t="shared" si="42"/>
        <v>0</v>
      </c>
      <c r="H2714" t="str">
        <f>LEFT(RAWC8[[#This Row],[Maternal Pheno Tag]],7)</f>
        <v>0</v>
      </c>
    </row>
    <row r="2715" spans="1:8" x14ac:dyDescent="0.25">
      <c r="A2715">
        <v>2</v>
      </c>
      <c r="B2715" t="s">
        <v>640</v>
      </c>
      <c r="D2715">
        <v>13</v>
      </c>
      <c r="E2715" t="str">
        <f>CONCATENATE(RAWC8[[#This Row],[Table Letter]],RAWC8[[#This Row],[Table '#]])</f>
        <v>PL2</v>
      </c>
      <c r="F2715" t="str">
        <f>IF(ISEVEN(ROW(RAWC8[[#This Row],[Barcodes]])),C2715,"")</f>
        <v/>
      </c>
      <c r="G2715" t="str">
        <f t="shared" si="42"/>
        <v/>
      </c>
      <c r="H2715" t="str">
        <f>LEFT(RAWC8[[#This Row],[Maternal Pheno Tag]],7)</f>
        <v/>
      </c>
    </row>
    <row r="2716" spans="1:8" x14ac:dyDescent="0.25">
      <c r="A2716">
        <v>2</v>
      </c>
      <c r="B2716" t="s">
        <v>640</v>
      </c>
      <c r="D2716">
        <v>14</v>
      </c>
      <c r="E2716" t="str">
        <f>CONCATENATE(RAWC8[[#This Row],[Table Letter]],RAWC8[[#This Row],[Table '#]])</f>
        <v>PL2</v>
      </c>
      <c r="F2716">
        <f>IF(ISEVEN(ROW(RAWC8[[#This Row],[Barcodes]])),C2716,"")</f>
        <v>0</v>
      </c>
      <c r="G2716">
        <f t="shared" si="42"/>
        <v>0</v>
      </c>
      <c r="H2716" t="str">
        <f>LEFT(RAWC8[[#This Row],[Maternal Pheno Tag]],7)</f>
        <v>0</v>
      </c>
    </row>
    <row r="2717" spans="1:8" x14ac:dyDescent="0.25">
      <c r="A2717">
        <v>2</v>
      </c>
      <c r="B2717" t="s">
        <v>640</v>
      </c>
      <c r="D2717">
        <v>14</v>
      </c>
      <c r="E2717" t="str">
        <f>CONCATENATE(RAWC8[[#This Row],[Table Letter]],RAWC8[[#This Row],[Table '#]])</f>
        <v>PL2</v>
      </c>
      <c r="F2717" t="str">
        <f>IF(ISEVEN(ROW(RAWC8[[#This Row],[Barcodes]])),C2717,"")</f>
        <v/>
      </c>
      <c r="G2717" t="str">
        <f t="shared" si="42"/>
        <v/>
      </c>
      <c r="H2717" t="str">
        <f>LEFT(RAWC8[[#This Row],[Maternal Pheno Tag]],7)</f>
        <v/>
      </c>
    </row>
    <row r="2718" spans="1:8" x14ac:dyDescent="0.25">
      <c r="A2718">
        <v>2</v>
      </c>
      <c r="B2718" t="s">
        <v>640</v>
      </c>
      <c r="D2718">
        <v>15</v>
      </c>
      <c r="E2718" t="str">
        <f>CONCATENATE(RAWC8[[#This Row],[Table Letter]],RAWC8[[#This Row],[Table '#]])</f>
        <v>PL2</v>
      </c>
      <c r="F2718">
        <f>IF(ISEVEN(ROW(RAWC8[[#This Row],[Barcodes]])),C2718,"")</f>
        <v>0</v>
      </c>
      <c r="G2718">
        <f t="shared" si="42"/>
        <v>0</v>
      </c>
      <c r="H2718" t="str">
        <f>LEFT(RAWC8[[#This Row],[Maternal Pheno Tag]],7)</f>
        <v>0</v>
      </c>
    </row>
    <row r="2719" spans="1:8" x14ac:dyDescent="0.25">
      <c r="A2719">
        <v>2</v>
      </c>
      <c r="B2719" t="s">
        <v>640</v>
      </c>
      <c r="D2719">
        <v>15</v>
      </c>
      <c r="E2719" t="str">
        <f>CONCATENATE(RAWC8[[#This Row],[Table Letter]],RAWC8[[#This Row],[Table '#]])</f>
        <v>PL2</v>
      </c>
      <c r="F2719" t="str">
        <f>IF(ISEVEN(ROW(RAWC8[[#This Row],[Barcodes]])),C2719,"")</f>
        <v/>
      </c>
      <c r="G2719" t="str">
        <f t="shared" si="42"/>
        <v/>
      </c>
      <c r="H2719" t="str">
        <f>LEFT(RAWC8[[#This Row],[Maternal Pheno Tag]],7)</f>
        <v/>
      </c>
    </row>
    <row r="2720" spans="1:8" x14ac:dyDescent="0.25">
      <c r="A2720">
        <v>2</v>
      </c>
      <c r="B2720" t="s">
        <v>640</v>
      </c>
      <c r="D2720">
        <v>16</v>
      </c>
      <c r="E2720" t="str">
        <f>CONCATENATE(RAWC8[[#This Row],[Table Letter]],RAWC8[[#This Row],[Table '#]])</f>
        <v>PL2</v>
      </c>
      <c r="F2720">
        <f>IF(ISEVEN(ROW(RAWC8[[#This Row],[Barcodes]])),C2720,"")</f>
        <v>0</v>
      </c>
      <c r="G2720">
        <f t="shared" si="42"/>
        <v>0</v>
      </c>
      <c r="H2720" t="str">
        <f>LEFT(RAWC8[[#This Row],[Maternal Pheno Tag]],7)</f>
        <v>0</v>
      </c>
    </row>
    <row r="2721" spans="1:8" x14ac:dyDescent="0.25">
      <c r="A2721">
        <v>2</v>
      </c>
      <c r="B2721" t="s">
        <v>640</v>
      </c>
      <c r="D2721">
        <v>16</v>
      </c>
      <c r="E2721" t="str">
        <f>CONCATENATE(RAWC8[[#This Row],[Table Letter]],RAWC8[[#This Row],[Table '#]])</f>
        <v>PL2</v>
      </c>
      <c r="F2721" t="str">
        <f>IF(ISEVEN(ROW(RAWC8[[#This Row],[Barcodes]])),C2721,"")</f>
        <v/>
      </c>
      <c r="G2721" t="str">
        <f t="shared" si="42"/>
        <v/>
      </c>
      <c r="H2721" t="str">
        <f>LEFT(RAWC8[[#This Row],[Maternal Pheno Tag]],7)</f>
        <v/>
      </c>
    </row>
    <row r="2722" spans="1:8" x14ac:dyDescent="0.25">
      <c r="A2722">
        <v>2</v>
      </c>
      <c r="B2722" t="s">
        <v>640</v>
      </c>
      <c r="D2722">
        <v>17</v>
      </c>
      <c r="E2722" t="str">
        <f>CONCATENATE(RAWC8[[#This Row],[Table Letter]],RAWC8[[#This Row],[Table '#]])</f>
        <v>PL2</v>
      </c>
      <c r="F2722">
        <f>IF(ISEVEN(ROW(RAWC8[[#This Row],[Barcodes]])),C2722,"")</f>
        <v>0</v>
      </c>
      <c r="G2722">
        <f t="shared" si="42"/>
        <v>0</v>
      </c>
      <c r="H2722" t="str">
        <f>LEFT(RAWC8[[#This Row],[Maternal Pheno Tag]],7)</f>
        <v>0</v>
      </c>
    </row>
    <row r="2723" spans="1:8" x14ac:dyDescent="0.25">
      <c r="A2723">
        <v>2</v>
      </c>
      <c r="B2723" t="s">
        <v>640</v>
      </c>
      <c r="D2723">
        <v>17</v>
      </c>
      <c r="E2723" t="str">
        <f>CONCATENATE(RAWC8[[#This Row],[Table Letter]],RAWC8[[#This Row],[Table '#]])</f>
        <v>PL2</v>
      </c>
      <c r="F2723" t="str">
        <f>IF(ISEVEN(ROW(RAWC8[[#This Row],[Barcodes]])),C2723,"")</f>
        <v/>
      </c>
      <c r="G2723" t="str">
        <f t="shared" si="42"/>
        <v/>
      </c>
      <c r="H2723" t="str">
        <f>LEFT(RAWC8[[#This Row],[Maternal Pheno Tag]],7)</f>
        <v/>
      </c>
    </row>
    <row r="2724" spans="1:8" x14ac:dyDescent="0.25">
      <c r="A2724">
        <v>2</v>
      </c>
      <c r="B2724" t="s">
        <v>640</v>
      </c>
      <c r="D2724">
        <v>18</v>
      </c>
      <c r="E2724" t="str">
        <f>CONCATENATE(RAWC8[[#This Row],[Table Letter]],RAWC8[[#This Row],[Table '#]])</f>
        <v>PL2</v>
      </c>
      <c r="F2724">
        <f>IF(ISEVEN(ROW(RAWC8[[#This Row],[Barcodes]])),C2724,"")</f>
        <v>0</v>
      </c>
      <c r="G2724">
        <f t="shared" si="42"/>
        <v>0</v>
      </c>
      <c r="H2724" t="str">
        <f>LEFT(RAWC8[[#This Row],[Maternal Pheno Tag]],7)</f>
        <v>0</v>
      </c>
    </row>
    <row r="2725" spans="1:8" x14ac:dyDescent="0.25">
      <c r="A2725">
        <v>2</v>
      </c>
      <c r="B2725" t="s">
        <v>640</v>
      </c>
      <c r="D2725">
        <v>18</v>
      </c>
      <c r="E2725" t="str">
        <f>CONCATENATE(RAWC8[[#This Row],[Table Letter]],RAWC8[[#This Row],[Table '#]])</f>
        <v>PL2</v>
      </c>
      <c r="F2725" t="str">
        <f>IF(ISEVEN(ROW(RAWC8[[#This Row],[Barcodes]])),C2725,"")</f>
        <v/>
      </c>
      <c r="G2725" t="str">
        <f t="shared" si="42"/>
        <v/>
      </c>
      <c r="H2725" t="str">
        <f>LEFT(RAWC8[[#This Row],[Maternal Pheno Tag]],7)</f>
        <v/>
      </c>
    </row>
    <row r="2726" spans="1:8" x14ac:dyDescent="0.25">
      <c r="A2726">
        <v>2</v>
      </c>
      <c r="B2726" t="s">
        <v>640</v>
      </c>
      <c r="D2726">
        <v>19</v>
      </c>
      <c r="E2726" t="str">
        <f>CONCATENATE(RAWC8[[#This Row],[Table Letter]],RAWC8[[#This Row],[Table '#]])</f>
        <v>PL2</v>
      </c>
      <c r="F2726">
        <f>IF(ISEVEN(ROW(RAWC8[[#This Row],[Barcodes]])),C2726,"")</f>
        <v>0</v>
      </c>
      <c r="G2726">
        <f t="shared" si="42"/>
        <v>0</v>
      </c>
      <c r="H2726" t="str">
        <f>LEFT(RAWC8[[#This Row],[Maternal Pheno Tag]],7)</f>
        <v>0</v>
      </c>
    </row>
    <row r="2727" spans="1:8" x14ac:dyDescent="0.25">
      <c r="A2727">
        <v>2</v>
      </c>
      <c r="B2727" t="s">
        <v>640</v>
      </c>
      <c r="D2727">
        <v>19</v>
      </c>
      <c r="E2727" t="str">
        <f>CONCATENATE(RAWC8[[#This Row],[Table Letter]],RAWC8[[#This Row],[Table '#]])</f>
        <v>PL2</v>
      </c>
      <c r="F2727" t="str">
        <f>IF(ISEVEN(ROW(RAWC8[[#This Row],[Barcodes]])),C2727,"")</f>
        <v/>
      </c>
      <c r="G2727" t="str">
        <f t="shared" si="42"/>
        <v/>
      </c>
      <c r="H2727" t="str">
        <f>LEFT(RAWC8[[#This Row],[Maternal Pheno Tag]],7)</f>
        <v/>
      </c>
    </row>
    <row r="2728" spans="1:8" x14ac:dyDescent="0.25">
      <c r="A2728">
        <v>2</v>
      </c>
      <c r="B2728" t="s">
        <v>640</v>
      </c>
      <c r="D2728">
        <v>20</v>
      </c>
      <c r="E2728" t="str">
        <f>CONCATENATE(RAWC8[[#This Row],[Table Letter]],RAWC8[[#This Row],[Table '#]])</f>
        <v>PL2</v>
      </c>
      <c r="F2728">
        <f>IF(ISEVEN(ROW(RAWC8[[#This Row],[Barcodes]])),C2728,"")</f>
        <v>0</v>
      </c>
      <c r="G2728">
        <f t="shared" si="42"/>
        <v>0</v>
      </c>
      <c r="H2728" t="str">
        <f>LEFT(RAWC8[[#This Row],[Maternal Pheno Tag]],7)</f>
        <v>0</v>
      </c>
    </row>
    <row r="2729" spans="1:8" x14ac:dyDescent="0.25">
      <c r="A2729">
        <v>2</v>
      </c>
      <c r="B2729" t="s">
        <v>640</v>
      </c>
      <c r="D2729">
        <v>20</v>
      </c>
      <c r="E2729" t="str">
        <f>CONCATENATE(RAWC8[[#This Row],[Table Letter]],RAWC8[[#This Row],[Table '#]])</f>
        <v>PL2</v>
      </c>
      <c r="F2729" t="str">
        <f>IF(ISEVEN(ROW(RAWC8[[#This Row],[Barcodes]])),C2729,"")</f>
        <v/>
      </c>
      <c r="G2729" t="str">
        <f t="shared" si="42"/>
        <v/>
      </c>
      <c r="H2729" t="str">
        <f>LEFT(RAWC8[[#This Row],[Maternal Pheno Tag]],7)</f>
        <v/>
      </c>
    </row>
    <row r="2730" spans="1:8" x14ac:dyDescent="0.25">
      <c r="A2730">
        <v>2</v>
      </c>
      <c r="B2730" t="s">
        <v>640</v>
      </c>
      <c r="D2730">
        <v>21</v>
      </c>
      <c r="E2730" t="str">
        <f>CONCATENATE(RAWC8[[#This Row],[Table Letter]],RAWC8[[#This Row],[Table '#]])</f>
        <v>PL2</v>
      </c>
      <c r="F2730">
        <f>IF(ISEVEN(ROW(RAWC8[[#This Row],[Barcodes]])),C2730,"")</f>
        <v>0</v>
      </c>
      <c r="G2730">
        <f t="shared" si="42"/>
        <v>0</v>
      </c>
      <c r="H2730" t="str">
        <f>LEFT(RAWC8[[#This Row],[Maternal Pheno Tag]],7)</f>
        <v>0</v>
      </c>
    </row>
    <row r="2731" spans="1:8" x14ac:dyDescent="0.25">
      <c r="A2731">
        <v>2</v>
      </c>
      <c r="B2731" t="s">
        <v>640</v>
      </c>
      <c r="D2731">
        <v>21</v>
      </c>
      <c r="E2731" t="str">
        <f>CONCATENATE(RAWC8[[#This Row],[Table Letter]],RAWC8[[#This Row],[Table '#]])</f>
        <v>PL2</v>
      </c>
      <c r="F2731" t="str">
        <f>IF(ISEVEN(ROW(RAWC8[[#This Row],[Barcodes]])),C2731,"")</f>
        <v/>
      </c>
      <c r="G2731" t="str">
        <f t="shared" si="42"/>
        <v/>
      </c>
      <c r="H2731" t="str">
        <f>LEFT(RAWC8[[#This Row],[Maternal Pheno Tag]],7)</f>
        <v/>
      </c>
    </row>
    <row r="2732" spans="1:8" x14ac:dyDescent="0.25">
      <c r="A2732">
        <v>2</v>
      </c>
      <c r="B2732" t="s">
        <v>640</v>
      </c>
      <c r="D2732">
        <v>22</v>
      </c>
      <c r="E2732" t="str">
        <f>CONCATENATE(RAWC8[[#This Row],[Table Letter]],RAWC8[[#This Row],[Table '#]])</f>
        <v>PL2</v>
      </c>
      <c r="F2732">
        <f>IF(ISEVEN(ROW(RAWC8[[#This Row],[Barcodes]])),C2732,"")</f>
        <v>0</v>
      </c>
      <c r="G2732">
        <f t="shared" si="42"/>
        <v>0</v>
      </c>
      <c r="H2732" t="str">
        <f>LEFT(RAWC8[[#This Row],[Maternal Pheno Tag]],7)</f>
        <v>0</v>
      </c>
    </row>
    <row r="2733" spans="1:8" x14ac:dyDescent="0.25">
      <c r="A2733">
        <v>2</v>
      </c>
      <c r="B2733" t="s">
        <v>640</v>
      </c>
      <c r="D2733">
        <v>22</v>
      </c>
      <c r="E2733" t="str">
        <f>CONCATENATE(RAWC8[[#This Row],[Table Letter]],RAWC8[[#This Row],[Table '#]])</f>
        <v>PL2</v>
      </c>
      <c r="F2733" t="str">
        <f>IF(ISEVEN(ROW(RAWC8[[#This Row],[Barcodes]])),C2733,"")</f>
        <v/>
      </c>
      <c r="G2733" t="str">
        <f t="shared" si="42"/>
        <v/>
      </c>
      <c r="H2733" t="str">
        <f>LEFT(RAWC8[[#This Row],[Maternal Pheno Tag]],7)</f>
        <v/>
      </c>
    </row>
    <row r="2734" spans="1:8" x14ac:dyDescent="0.25">
      <c r="A2734">
        <v>2</v>
      </c>
      <c r="B2734" t="s">
        <v>640</v>
      </c>
      <c r="D2734">
        <v>23</v>
      </c>
      <c r="E2734" t="str">
        <f>CONCATENATE(RAWC8[[#This Row],[Table Letter]],RAWC8[[#This Row],[Table '#]])</f>
        <v>PL2</v>
      </c>
      <c r="F2734">
        <f>IF(ISEVEN(ROW(RAWC8[[#This Row],[Barcodes]])),C2734,"")</f>
        <v>0</v>
      </c>
      <c r="G2734">
        <f t="shared" si="42"/>
        <v>0</v>
      </c>
      <c r="H2734" t="str">
        <f>LEFT(RAWC8[[#This Row],[Maternal Pheno Tag]],7)</f>
        <v>0</v>
      </c>
    </row>
    <row r="2735" spans="1:8" x14ac:dyDescent="0.25">
      <c r="A2735">
        <v>2</v>
      </c>
      <c r="B2735" t="s">
        <v>640</v>
      </c>
      <c r="D2735">
        <v>23</v>
      </c>
      <c r="E2735" t="str">
        <f>CONCATENATE(RAWC8[[#This Row],[Table Letter]],RAWC8[[#This Row],[Table '#]])</f>
        <v>PL2</v>
      </c>
      <c r="F2735" t="str">
        <f>IF(ISEVEN(ROW(RAWC8[[#This Row],[Barcodes]])),C2735,"")</f>
        <v/>
      </c>
      <c r="G2735" t="str">
        <f t="shared" si="42"/>
        <v/>
      </c>
      <c r="H2735" t="str">
        <f>LEFT(RAWC8[[#This Row],[Maternal Pheno Tag]],7)</f>
        <v/>
      </c>
    </row>
    <row r="2736" spans="1:8" x14ac:dyDescent="0.25">
      <c r="A2736">
        <v>2</v>
      </c>
      <c r="B2736" t="s">
        <v>640</v>
      </c>
      <c r="D2736">
        <v>24</v>
      </c>
      <c r="E2736" t="str">
        <f>CONCATENATE(RAWC8[[#This Row],[Table Letter]],RAWC8[[#This Row],[Table '#]])</f>
        <v>PL2</v>
      </c>
      <c r="F2736">
        <f>IF(ISEVEN(ROW(RAWC8[[#This Row],[Barcodes]])),C2736,"")</f>
        <v>0</v>
      </c>
      <c r="G2736">
        <f t="shared" si="42"/>
        <v>0</v>
      </c>
      <c r="H2736" t="str">
        <f>LEFT(RAWC8[[#This Row],[Maternal Pheno Tag]],7)</f>
        <v>0</v>
      </c>
    </row>
    <row r="2737" spans="1:8" x14ac:dyDescent="0.25">
      <c r="A2737">
        <v>2</v>
      </c>
      <c r="B2737" t="s">
        <v>640</v>
      </c>
      <c r="D2737">
        <v>24</v>
      </c>
      <c r="E2737" t="str">
        <f>CONCATENATE(RAWC8[[#This Row],[Table Letter]],RAWC8[[#This Row],[Table '#]])</f>
        <v>PL2</v>
      </c>
      <c r="F2737" t="str">
        <f>IF(ISEVEN(ROW(RAWC8[[#This Row],[Barcodes]])),C2737,"")</f>
        <v/>
      </c>
      <c r="G2737" t="str">
        <f t="shared" si="42"/>
        <v/>
      </c>
      <c r="H2737" t="str">
        <f>LEFT(RAWC8[[#This Row],[Maternal Pheno Tag]],7)</f>
        <v/>
      </c>
    </row>
    <row r="2738" spans="1:8" x14ac:dyDescent="0.25">
      <c r="A2738">
        <v>3</v>
      </c>
      <c r="B2738" t="s">
        <v>640</v>
      </c>
      <c r="D2738">
        <v>1</v>
      </c>
      <c r="E2738" t="str">
        <f>CONCATENATE(RAWC8[[#This Row],[Table Letter]],RAWC8[[#This Row],[Table '#]])</f>
        <v>PL3</v>
      </c>
      <c r="F2738">
        <f>IF(ISEVEN(ROW(RAWC8[[#This Row],[Barcodes]])),C2738,"")</f>
        <v>0</v>
      </c>
      <c r="G2738">
        <f t="shared" si="42"/>
        <v>0</v>
      </c>
      <c r="H2738" t="str">
        <f>LEFT(RAWC8[[#This Row],[Maternal Pheno Tag]],7)</f>
        <v>0</v>
      </c>
    </row>
    <row r="2739" spans="1:8" x14ac:dyDescent="0.25">
      <c r="A2739">
        <v>3</v>
      </c>
      <c r="B2739" t="s">
        <v>640</v>
      </c>
      <c r="D2739">
        <v>1</v>
      </c>
      <c r="E2739" t="str">
        <f>CONCATENATE(RAWC8[[#This Row],[Table Letter]],RAWC8[[#This Row],[Table '#]])</f>
        <v>PL3</v>
      </c>
      <c r="F2739" t="str">
        <f>IF(ISEVEN(ROW(RAWC8[[#This Row],[Barcodes]])),C2739,"")</f>
        <v/>
      </c>
      <c r="G2739" t="str">
        <f t="shared" si="42"/>
        <v/>
      </c>
      <c r="H2739" t="str">
        <f>LEFT(RAWC8[[#This Row],[Maternal Pheno Tag]],7)</f>
        <v/>
      </c>
    </row>
    <row r="2740" spans="1:8" x14ac:dyDescent="0.25">
      <c r="A2740">
        <v>3</v>
      </c>
      <c r="B2740" t="s">
        <v>640</v>
      </c>
      <c r="D2740">
        <v>2</v>
      </c>
      <c r="E2740" t="str">
        <f>CONCATENATE(RAWC8[[#This Row],[Table Letter]],RAWC8[[#This Row],[Table '#]])</f>
        <v>PL3</v>
      </c>
      <c r="F2740">
        <f>IF(ISEVEN(ROW(RAWC8[[#This Row],[Barcodes]])),C2740,"")</f>
        <v>0</v>
      </c>
      <c r="G2740">
        <f t="shared" si="42"/>
        <v>0</v>
      </c>
      <c r="H2740" t="str">
        <f>LEFT(RAWC8[[#This Row],[Maternal Pheno Tag]],7)</f>
        <v>0</v>
      </c>
    </row>
    <row r="2741" spans="1:8" x14ac:dyDescent="0.25">
      <c r="A2741">
        <v>3</v>
      </c>
      <c r="B2741" t="s">
        <v>640</v>
      </c>
      <c r="D2741">
        <v>2</v>
      </c>
      <c r="E2741" t="str">
        <f>CONCATENATE(RAWC8[[#This Row],[Table Letter]],RAWC8[[#This Row],[Table '#]])</f>
        <v>PL3</v>
      </c>
      <c r="F2741" t="str">
        <f>IF(ISEVEN(ROW(RAWC8[[#This Row],[Barcodes]])),C2741,"")</f>
        <v/>
      </c>
      <c r="G2741" t="str">
        <f t="shared" si="42"/>
        <v/>
      </c>
      <c r="H2741" t="str">
        <f>LEFT(RAWC8[[#This Row],[Maternal Pheno Tag]],7)</f>
        <v/>
      </c>
    </row>
    <row r="2742" spans="1:8" x14ac:dyDescent="0.25">
      <c r="A2742">
        <v>3</v>
      </c>
      <c r="B2742" t="s">
        <v>640</v>
      </c>
      <c r="D2742">
        <v>3</v>
      </c>
      <c r="E2742" t="str">
        <f>CONCATENATE(RAWC8[[#This Row],[Table Letter]],RAWC8[[#This Row],[Table '#]])</f>
        <v>PL3</v>
      </c>
      <c r="F2742">
        <f>IF(ISEVEN(ROW(RAWC8[[#This Row],[Barcodes]])),C2742,"")</f>
        <v>0</v>
      </c>
      <c r="G2742">
        <f t="shared" si="42"/>
        <v>0</v>
      </c>
      <c r="H2742" t="str">
        <f>LEFT(RAWC8[[#This Row],[Maternal Pheno Tag]],7)</f>
        <v>0</v>
      </c>
    </row>
    <row r="2743" spans="1:8" x14ac:dyDescent="0.25">
      <c r="A2743">
        <v>3</v>
      </c>
      <c r="B2743" t="s">
        <v>640</v>
      </c>
      <c r="D2743">
        <v>3</v>
      </c>
      <c r="E2743" t="str">
        <f>CONCATENATE(RAWC8[[#This Row],[Table Letter]],RAWC8[[#This Row],[Table '#]])</f>
        <v>PL3</v>
      </c>
      <c r="F2743" t="str">
        <f>IF(ISEVEN(ROW(RAWC8[[#This Row],[Barcodes]])),C2743,"")</f>
        <v/>
      </c>
      <c r="G2743" t="str">
        <f t="shared" si="42"/>
        <v/>
      </c>
      <c r="H2743" t="str">
        <f>LEFT(RAWC8[[#This Row],[Maternal Pheno Tag]],7)</f>
        <v/>
      </c>
    </row>
    <row r="2744" spans="1:8" x14ac:dyDescent="0.25">
      <c r="A2744">
        <v>3</v>
      </c>
      <c r="B2744" t="s">
        <v>640</v>
      </c>
      <c r="D2744">
        <v>4</v>
      </c>
      <c r="E2744" t="str">
        <f>CONCATENATE(RAWC8[[#This Row],[Table Letter]],RAWC8[[#This Row],[Table '#]])</f>
        <v>PL3</v>
      </c>
      <c r="F2744">
        <f>IF(ISEVEN(ROW(RAWC8[[#This Row],[Barcodes]])),C2744,"")</f>
        <v>0</v>
      </c>
      <c r="G2744">
        <f t="shared" si="42"/>
        <v>0</v>
      </c>
      <c r="H2744" t="str">
        <f>LEFT(RAWC8[[#This Row],[Maternal Pheno Tag]],7)</f>
        <v>0</v>
      </c>
    </row>
    <row r="2745" spans="1:8" x14ac:dyDescent="0.25">
      <c r="A2745">
        <v>3</v>
      </c>
      <c r="B2745" t="s">
        <v>640</v>
      </c>
      <c r="D2745">
        <v>4</v>
      </c>
      <c r="E2745" t="str">
        <f>CONCATENATE(RAWC8[[#This Row],[Table Letter]],RAWC8[[#This Row],[Table '#]])</f>
        <v>PL3</v>
      </c>
      <c r="F2745" t="str">
        <f>IF(ISEVEN(ROW(RAWC8[[#This Row],[Barcodes]])),C2745,"")</f>
        <v/>
      </c>
      <c r="G2745" t="str">
        <f t="shared" si="42"/>
        <v/>
      </c>
      <c r="H2745" t="str">
        <f>LEFT(RAWC8[[#This Row],[Maternal Pheno Tag]],7)</f>
        <v/>
      </c>
    </row>
    <row r="2746" spans="1:8" x14ac:dyDescent="0.25">
      <c r="A2746">
        <v>3</v>
      </c>
      <c r="B2746" t="s">
        <v>640</v>
      </c>
      <c r="D2746">
        <v>5</v>
      </c>
      <c r="E2746" t="str">
        <f>CONCATENATE(RAWC8[[#This Row],[Table Letter]],RAWC8[[#This Row],[Table '#]])</f>
        <v>PL3</v>
      </c>
      <c r="F2746">
        <f>IF(ISEVEN(ROW(RAWC8[[#This Row],[Barcodes]])),C2746,"")</f>
        <v>0</v>
      </c>
      <c r="G2746">
        <f t="shared" si="42"/>
        <v>0</v>
      </c>
      <c r="H2746" t="str">
        <f>LEFT(RAWC8[[#This Row],[Maternal Pheno Tag]],7)</f>
        <v>0</v>
      </c>
    </row>
    <row r="2747" spans="1:8" x14ac:dyDescent="0.25">
      <c r="A2747">
        <v>3</v>
      </c>
      <c r="B2747" t="s">
        <v>640</v>
      </c>
      <c r="D2747">
        <v>5</v>
      </c>
      <c r="E2747" t="str">
        <f>CONCATENATE(RAWC8[[#This Row],[Table Letter]],RAWC8[[#This Row],[Table '#]])</f>
        <v>PL3</v>
      </c>
      <c r="F2747" t="str">
        <f>IF(ISEVEN(ROW(RAWC8[[#This Row],[Barcodes]])),C2747,"")</f>
        <v/>
      </c>
      <c r="G2747" t="str">
        <f t="shared" si="42"/>
        <v/>
      </c>
      <c r="H2747" t="str">
        <f>LEFT(RAWC8[[#This Row],[Maternal Pheno Tag]],7)</f>
        <v/>
      </c>
    </row>
    <row r="2748" spans="1:8" x14ac:dyDescent="0.25">
      <c r="A2748">
        <v>3</v>
      </c>
      <c r="B2748" t="s">
        <v>640</v>
      </c>
      <c r="D2748">
        <v>6</v>
      </c>
      <c r="E2748" t="str">
        <f>CONCATENATE(RAWC8[[#This Row],[Table Letter]],RAWC8[[#This Row],[Table '#]])</f>
        <v>PL3</v>
      </c>
      <c r="F2748">
        <f>IF(ISEVEN(ROW(RAWC8[[#This Row],[Barcodes]])),C2748,"")</f>
        <v>0</v>
      </c>
      <c r="G2748">
        <f t="shared" si="42"/>
        <v>0</v>
      </c>
      <c r="H2748" t="str">
        <f>LEFT(RAWC8[[#This Row],[Maternal Pheno Tag]],7)</f>
        <v>0</v>
      </c>
    </row>
    <row r="2749" spans="1:8" x14ac:dyDescent="0.25">
      <c r="A2749">
        <v>3</v>
      </c>
      <c r="B2749" t="s">
        <v>640</v>
      </c>
      <c r="D2749">
        <v>6</v>
      </c>
      <c r="E2749" t="str">
        <f>CONCATENATE(RAWC8[[#This Row],[Table Letter]],RAWC8[[#This Row],[Table '#]])</f>
        <v>PL3</v>
      </c>
      <c r="F2749" t="str">
        <f>IF(ISEVEN(ROW(RAWC8[[#This Row],[Barcodes]])),C2749,"")</f>
        <v/>
      </c>
      <c r="G2749" t="str">
        <f t="shared" si="42"/>
        <v/>
      </c>
      <c r="H2749" t="str">
        <f>LEFT(RAWC8[[#This Row],[Maternal Pheno Tag]],7)</f>
        <v/>
      </c>
    </row>
    <row r="2750" spans="1:8" x14ac:dyDescent="0.25">
      <c r="A2750">
        <v>3</v>
      </c>
      <c r="B2750" t="s">
        <v>640</v>
      </c>
      <c r="D2750">
        <v>7</v>
      </c>
      <c r="E2750" t="str">
        <f>CONCATENATE(RAWC8[[#This Row],[Table Letter]],RAWC8[[#This Row],[Table '#]])</f>
        <v>PL3</v>
      </c>
      <c r="F2750">
        <f>IF(ISEVEN(ROW(RAWC8[[#This Row],[Barcodes]])),C2750,"")</f>
        <v>0</v>
      </c>
      <c r="G2750">
        <f t="shared" si="42"/>
        <v>0</v>
      </c>
      <c r="H2750" t="str">
        <f>LEFT(RAWC8[[#This Row],[Maternal Pheno Tag]],7)</f>
        <v>0</v>
      </c>
    </row>
    <row r="2751" spans="1:8" x14ac:dyDescent="0.25">
      <c r="A2751">
        <v>3</v>
      </c>
      <c r="B2751" t="s">
        <v>640</v>
      </c>
      <c r="D2751">
        <v>7</v>
      </c>
      <c r="E2751" t="str">
        <f>CONCATENATE(RAWC8[[#This Row],[Table Letter]],RAWC8[[#This Row],[Table '#]])</f>
        <v>PL3</v>
      </c>
      <c r="F2751" t="str">
        <f>IF(ISEVEN(ROW(RAWC8[[#This Row],[Barcodes]])),C2751,"")</f>
        <v/>
      </c>
      <c r="G2751" t="str">
        <f t="shared" si="42"/>
        <v/>
      </c>
      <c r="H2751" t="str">
        <f>LEFT(RAWC8[[#This Row],[Maternal Pheno Tag]],7)</f>
        <v/>
      </c>
    </row>
    <row r="2752" spans="1:8" x14ac:dyDescent="0.25">
      <c r="A2752">
        <v>3</v>
      </c>
      <c r="B2752" t="s">
        <v>640</v>
      </c>
      <c r="D2752">
        <v>8</v>
      </c>
      <c r="E2752" t="str">
        <f>CONCATENATE(RAWC8[[#This Row],[Table Letter]],RAWC8[[#This Row],[Table '#]])</f>
        <v>PL3</v>
      </c>
      <c r="F2752">
        <f>IF(ISEVEN(ROW(RAWC8[[#This Row],[Barcodes]])),C2752,"")</f>
        <v>0</v>
      </c>
      <c r="G2752">
        <f t="shared" si="42"/>
        <v>0</v>
      </c>
      <c r="H2752" t="str">
        <f>LEFT(RAWC8[[#This Row],[Maternal Pheno Tag]],7)</f>
        <v>0</v>
      </c>
    </row>
    <row r="2753" spans="1:8" x14ac:dyDescent="0.25">
      <c r="A2753">
        <v>3</v>
      </c>
      <c r="B2753" t="s">
        <v>640</v>
      </c>
      <c r="D2753">
        <v>8</v>
      </c>
      <c r="E2753" t="str">
        <f>CONCATENATE(RAWC8[[#This Row],[Table Letter]],RAWC8[[#This Row],[Table '#]])</f>
        <v>PL3</v>
      </c>
      <c r="F2753" t="str">
        <f>IF(ISEVEN(ROW(RAWC8[[#This Row],[Barcodes]])),C2753,"")</f>
        <v/>
      </c>
      <c r="G2753" t="str">
        <f t="shared" si="42"/>
        <v/>
      </c>
      <c r="H2753" t="str">
        <f>LEFT(RAWC8[[#This Row],[Maternal Pheno Tag]],7)</f>
        <v/>
      </c>
    </row>
    <row r="2754" spans="1:8" x14ac:dyDescent="0.25">
      <c r="A2754">
        <v>3</v>
      </c>
      <c r="B2754" t="s">
        <v>640</v>
      </c>
      <c r="D2754">
        <v>9</v>
      </c>
      <c r="E2754" t="str">
        <f>CONCATENATE(RAWC8[[#This Row],[Table Letter]],RAWC8[[#This Row],[Table '#]])</f>
        <v>PL3</v>
      </c>
      <c r="F2754">
        <f>IF(ISEVEN(ROW(RAWC8[[#This Row],[Barcodes]])),C2754,"")</f>
        <v>0</v>
      </c>
      <c r="G2754">
        <f t="shared" ref="G2754:G2817" si="43">IF(ISODD(ROW(C2755)),C2755,"")</f>
        <v>0</v>
      </c>
      <c r="H2754" t="str">
        <f>LEFT(RAWC8[[#This Row],[Maternal Pheno Tag]],7)</f>
        <v>0</v>
      </c>
    </row>
    <row r="2755" spans="1:8" x14ac:dyDescent="0.25">
      <c r="A2755">
        <v>3</v>
      </c>
      <c r="B2755" t="s">
        <v>640</v>
      </c>
      <c r="D2755">
        <v>9</v>
      </c>
      <c r="E2755" t="str">
        <f>CONCATENATE(RAWC8[[#This Row],[Table Letter]],RAWC8[[#This Row],[Table '#]])</f>
        <v>PL3</v>
      </c>
      <c r="F2755" t="str">
        <f>IF(ISEVEN(ROW(RAWC8[[#This Row],[Barcodes]])),C2755,"")</f>
        <v/>
      </c>
      <c r="G2755" t="str">
        <f t="shared" si="43"/>
        <v/>
      </c>
      <c r="H2755" t="str">
        <f>LEFT(RAWC8[[#This Row],[Maternal Pheno Tag]],7)</f>
        <v/>
      </c>
    </row>
    <row r="2756" spans="1:8" x14ac:dyDescent="0.25">
      <c r="A2756">
        <v>3</v>
      </c>
      <c r="B2756" t="s">
        <v>640</v>
      </c>
      <c r="D2756">
        <v>10</v>
      </c>
      <c r="E2756" t="str">
        <f>CONCATENATE(RAWC8[[#This Row],[Table Letter]],RAWC8[[#This Row],[Table '#]])</f>
        <v>PL3</v>
      </c>
      <c r="F2756">
        <f>IF(ISEVEN(ROW(RAWC8[[#This Row],[Barcodes]])),C2756,"")</f>
        <v>0</v>
      </c>
      <c r="G2756">
        <f t="shared" si="43"/>
        <v>0</v>
      </c>
      <c r="H2756" t="str">
        <f>LEFT(RAWC8[[#This Row],[Maternal Pheno Tag]],7)</f>
        <v>0</v>
      </c>
    </row>
    <row r="2757" spans="1:8" x14ac:dyDescent="0.25">
      <c r="A2757">
        <v>3</v>
      </c>
      <c r="B2757" t="s">
        <v>640</v>
      </c>
      <c r="D2757">
        <v>10</v>
      </c>
      <c r="E2757" t="str">
        <f>CONCATENATE(RAWC8[[#This Row],[Table Letter]],RAWC8[[#This Row],[Table '#]])</f>
        <v>PL3</v>
      </c>
      <c r="F2757" t="str">
        <f>IF(ISEVEN(ROW(RAWC8[[#This Row],[Barcodes]])),C2757,"")</f>
        <v/>
      </c>
      <c r="G2757" t="str">
        <f t="shared" si="43"/>
        <v/>
      </c>
      <c r="H2757" t="str">
        <f>LEFT(RAWC8[[#This Row],[Maternal Pheno Tag]],7)</f>
        <v/>
      </c>
    </row>
    <row r="2758" spans="1:8" x14ac:dyDescent="0.25">
      <c r="A2758">
        <v>3</v>
      </c>
      <c r="B2758" t="s">
        <v>640</v>
      </c>
      <c r="D2758">
        <v>11</v>
      </c>
      <c r="E2758" t="str">
        <f>CONCATENATE(RAWC8[[#This Row],[Table Letter]],RAWC8[[#This Row],[Table '#]])</f>
        <v>PL3</v>
      </c>
      <c r="F2758">
        <f>IF(ISEVEN(ROW(RAWC8[[#This Row],[Barcodes]])),C2758,"")</f>
        <v>0</v>
      </c>
      <c r="G2758">
        <f t="shared" si="43"/>
        <v>0</v>
      </c>
      <c r="H2758" t="str">
        <f>LEFT(RAWC8[[#This Row],[Maternal Pheno Tag]],7)</f>
        <v>0</v>
      </c>
    </row>
    <row r="2759" spans="1:8" x14ac:dyDescent="0.25">
      <c r="A2759">
        <v>3</v>
      </c>
      <c r="B2759" t="s">
        <v>640</v>
      </c>
      <c r="D2759">
        <v>11</v>
      </c>
      <c r="E2759" t="str">
        <f>CONCATENATE(RAWC8[[#This Row],[Table Letter]],RAWC8[[#This Row],[Table '#]])</f>
        <v>PL3</v>
      </c>
      <c r="F2759" t="str">
        <f>IF(ISEVEN(ROW(RAWC8[[#This Row],[Barcodes]])),C2759,"")</f>
        <v/>
      </c>
      <c r="G2759" t="str">
        <f t="shared" si="43"/>
        <v/>
      </c>
      <c r="H2759" t="str">
        <f>LEFT(RAWC8[[#This Row],[Maternal Pheno Tag]],7)</f>
        <v/>
      </c>
    </row>
    <row r="2760" spans="1:8" x14ac:dyDescent="0.25">
      <c r="A2760">
        <v>3</v>
      </c>
      <c r="B2760" t="s">
        <v>640</v>
      </c>
      <c r="D2760">
        <v>12</v>
      </c>
      <c r="E2760" t="str">
        <f>CONCATENATE(RAWC8[[#This Row],[Table Letter]],RAWC8[[#This Row],[Table '#]])</f>
        <v>PL3</v>
      </c>
      <c r="F2760">
        <f>IF(ISEVEN(ROW(RAWC8[[#This Row],[Barcodes]])),C2760,"")</f>
        <v>0</v>
      </c>
      <c r="G2760">
        <f t="shared" si="43"/>
        <v>0</v>
      </c>
      <c r="H2760" t="str">
        <f>LEFT(RAWC8[[#This Row],[Maternal Pheno Tag]],7)</f>
        <v>0</v>
      </c>
    </row>
    <row r="2761" spans="1:8" x14ac:dyDescent="0.25">
      <c r="A2761">
        <v>3</v>
      </c>
      <c r="B2761" t="s">
        <v>640</v>
      </c>
      <c r="D2761">
        <v>12</v>
      </c>
      <c r="E2761" t="str">
        <f>CONCATENATE(RAWC8[[#This Row],[Table Letter]],RAWC8[[#This Row],[Table '#]])</f>
        <v>PL3</v>
      </c>
      <c r="F2761" t="str">
        <f>IF(ISEVEN(ROW(RAWC8[[#This Row],[Barcodes]])),C2761,"")</f>
        <v/>
      </c>
      <c r="G2761" t="str">
        <f t="shared" si="43"/>
        <v/>
      </c>
      <c r="H2761" t="str">
        <f>LEFT(RAWC8[[#This Row],[Maternal Pheno Tag]],7)</f>
        <v/>
      </c>
    </row>
    <row r="2762" spans="1:8" x14ac:dyDescent="0.25">
      <c r="A2762">
        <v>3</v>
      </c>
      <c r="B2762" t="s">
        <v>640</v>
      </c>
      <c r="D2762">
        <v>13</v>
      </c>
      <c r="E2762" t="str">
        <f>CONCATENATE(RAWC8[[#This Row],[Table Letter]],RAWC8[[#This Row],[Table '#]])</f>
        <v>PL3</v>
      </c>
      <c r="F2762">
        <f>IF(ISEVEN(ROW(RAWC8[[#This Row],[Barcodes]])),C2762,"")</f>
        <v>0</v>
      </c>
      <c r="G2762">
        <f t="shared" si="43"/>
        <v>0</v>
      </c>
      <c r="H2762" t="str">
        <f>LEFT(RAWC8[[#This Row],[Maternal Pheno Tag]],7)</f>
        <v>0</v>
      </c>
    </row>
    <row r="2763" spans="1:8" x14ac:dyDescent="0.25">
      <c r="A2763">
        <v>3</v>
      </c>
      <c r="B2763" t="s">
        <v>640</v>
      </c>
      <c r="D2763">
        <v>13</v>
      </c>
      <c r="E2763" t="str">
        <f>CONCATENATE(RAWC8[[#This Row],[Table Letter]],RAWC8[[#This Row],[Table '#]])</f>
        <v>PL3</v>
      </c>
      <c r="F2763" t="str">
        <f>IF(ISEVEN(ROW(RAWC8[[#This Row],[Barcodes]])),C2763,"")</f>
        <v/>
      </c>
      <c r="G2763" t="str">
        <f t="shared" si="43"/>
        <v/>
      </c>
      <c r="H2763" t="str">
        <f>LEFT(RAWC8[[#This Row],[Maternal Pheno Tag]],7)</f>
        <v/>
      </c>
    </row>
    <row r="2764" spans="1:8" x14ac:dyDescent="0.25">
      <c r="A2764">
        <v>3</v>
      </c>
      <c r="B2764" t="s">
        <v>640</v>
      </c>
      <c r="D2764">
        <v>14</v>
      </c>
      <c r="E2764" t="str">
        <f>CONCATENATE(RAWC8[[#This Row],[Table Letter]],RAWC8[[#This Row],[Table '#]])</f>
        <v>PL3</v>
      </c>
      <c r="F2764">
        <f>IF(ISEVEN(ROW(RAWC8[[#This Row],[Barcodes]])),C2764,"")</f>
        <v>0</v>
      </c>
      <c r="G2764">
        <f t="shared" si="43"/>
        <v>0</v>
      </c>
      <c r="H2764" t="str">
        <f>LEFT(RAWC8[[#This Row],[Maternal Pheno Tag]],7)</f>
        <v>0</v>
      </c>
    </row>
    <row r="2765" spans="1:8" x14ac:dyDescent="0.25">
      <c r="A2765">
        <v>3</v>
      </c>
      <c r="B2765" t="s">
        <v>640</v>
      </c>
      <c r="D2765">
        <v>14</v>
      </c>
      <c r="E2765" t="str">
        <f>CONCATENATE(RAWC8[[#This Row],[Table Letter]],RAWC8[[#This Row],[Table '#]])</f>
        <v>PL3</v>
      </c>
      <c r="F2765" t="str">
        <f>IF(ISEVEN(ROW(RAWC8[[#This Row],[Barcodes]])),C2765,"")</f>
        <v/>
      </c>
      <c r="G2765" t="str">
        <f t="shared" si="43"/>
        <v/>
      </c>
      <c r="H2765" t="str">
        <f>LEFT(RAWC8[[#This Row],[Maternal Pheno Tag]],7)</f>
        <v/>
      </c>
    </row>
    <row r="2766" spans="1:8" x14ac:dyDescent="0.25">
      <c r="A2766">
        <v>3</v>
      </c>
      <c r="B2766" t="s">
        <v>640</v>
      </c>
      <c r="D2766">
        <v>15</v>
      </c>
      <c r="E2766" t="str">
        <f>CONCATENATE(RAWC8[[#This Row],[Table Letter]],RAWC8[[#This Row],[Table '#]])</f>
        <v>PL3</v>
      </c>
      <c r="F2766">
        <f>IF(ISEVEN(ROW(RAWC8[[#This Row],[Barcodes]])),C2766,"")</f>
        <v>0</v>
      </c>
      <c r="G2766">
        <f t="shared" si="43"/>
        <v>0</v>
      </c>
      <c r="H2766" t="str">
        <f>LEFT(RAWC8[[#This Row],[Maternal Pheno Tag]],7)</f>
        <v>0</v>
      </c>
    </row>
    <row r="2767" spans="1:8" x14ac:dyDescent="0.25">
      <c r="A2767">
        <v>3</v>
      </c>
      <c r="B2767" t="s">
        <v>640</v>
      </c>
      <c r="D2767">
        <v>15</v>
      </c>
      <c r="E2767" t="str">
        <f>CONCATENATE(RAWC8[[#This Row],[Table Letter]],RAWC8[[#This Row],[Table '#]])</f>
        <v>PL3</v>
      </c>
      <c r="F2767" t="str">
        <f>IF(ISEVEN(ROW(RAWC8[[#This Row],[Barcodes]])),C2767,"")</f>
        <v/>
      </c>
      <c r="G2767" t="str">
        <f t="shared" si="43"/>
        <v/>
      </c>
      <c r="H2767" t="str">
        <f>LEFT(RAWC8[[#This Row],[Maternal Pheno Tag]],7)</f>
        <v/>
      </c>
    </row>
    <row r="2768" spans="1:8" x14ac:dyDescent="0.25">
      <c r="A2768">
        <v>3</v>
      </c>
      <c r="B2768" t="s">
        <v>640</v>
      </c>
      <c r="D2768">
        <v>16</v>
      </c>
      <c r="E2768" t="str">
        <f>CONCATENATE(RAWC8[[#This Row],[Table Letter]],RAWC8[[#This Row],[Table '#]])</f>
        <v>PL3</v>
      </c>
      <c r="F2768">
        <f>IF(ISEVEN(ROW(RAWC8[[#This Row],[Barcodes]])),C2768,"")</f>
        <v>0</v>
      </c>
      <c r="G2768">
        <f t="shared" si="43"/>
        <v>0</v>
      </c>
      <c r="H2768" t="str">
        <f>LEFT(RAWC8[[#This Row],[Maternal Pheno Tag]],7)</f>
        <v>0</v>
      </c>
    </row>
    <row r="2769" spans="1:8" x14ac:dyDescent="0.25">
      <c r="A2769">
        <v>3</v>
      </c>
      <c r="B2769" t="s">
        <v>640</v>
      </c>
      <c r="D2769">
        <v>16</v>
      </c>
      <c r="E2769" t="str">
        <f>CONCATENATE(RAWC8[[#This Row],[Table Letter]],RAWC8[[#This Row],[Table '#]])</f>
        <v>PL3</v>
      </c>
      <c r="F2769" t="str">
        <f>IF(ISEVEN(ROW(RAWC8[[#This Row],[Barcodes]])),C2769,"")</f>
        <v/>
      </c>
      <c r="G2769" t="str">
        <f t="shared" si="43"/>
        <v/>
      </c>
      <c r="H2769" t="str">
        <f>LEFT(RAWC8[[#This Row],[Maternal Pheno Tag]],7)</f>
        <v/>
      </c>
    </row>
    <row r="2770" spans="1:8" x14ac:dyDescent="0.25">
      <c r="A2770">
        <v>3</v>
      </c>
      <c r="B2770" t="s">
        <v>640</v>
      </c>
      <c r="D2770">
        <v>17</v>
      </c>
      <c r="E2770" t="str">
        <f>CONCATENATE(RAWC8[[#This Row],[Table Letter]],RAWC8[[#This Row],[Table '#]])</f>
        <v>PL3</v>
      </c>
      <c r="F2770">
        <f>IF(ISEVEN(ROW(RAWC8[[#This Row],[Barcodes]])),C2770,"")</f>
        <v>0</v>
      </c>
      <c r="G2770">
        <f t="shared" si="43"/>
        <v>0</v>
      </c>
      <c r="H2770" t="str">
        <f>LEFT(RAWC8[[#This Row],[Maternal Pheno Tag]],7)</f>
        <v>0</v>
      </c>
    </row>
    <row r="2771" spans="1:8" x14ac:dyDescent="0.25">
      <c r="A2771">
        <v>3</v>
      </c>
      <c r="B2771" t="s">
        <v>640</v>
      </c>
      <c r="D2771">
        <v>17</v>
      </c>
      <c r="E2771" t="str">
        <f>CONCATENATE(RAWC8[[#This Row],[Table Letter]],RAWC8[[#This Row],[Table '#]])</f>
        <v>PL3</v>
      </c>
      <c r="F2771" t="str">
        <f>IF(ISEVEN(ROW(RAWC8[[#This Row],[Barcodes]])),C2771,"")</f>
        <v/>
      </c>
      <c r="G2771" t="str">
        <f t="shared" si="43"/>
        <v/>
      </c>
      <c r="H2771" t="str">
        <f>LEFT(RAWC8[[#This Row],[Maternal Pheno Tag]],7)</f>
        <v/>
      </c>
    </row>
    <row r="2772" spans="1:8" x14ac:dyDescent="0.25">
      <c r="A2772">
        <v>3</v>
      </c>
      <c r="B2772" t="s">
        <v>640</v>
      </c>
      <c r="D2772">
        <v>18</v>
      </c>
      <c r="E2772" t="str">
        <f>CONCATENATE(RAWC8[[#This Row],[Table Letter]],RAWC8[[#This Row],[Table '#]])</f>
        <v>PL3</v>
      </c>
      <c r="F2772">
        <f>IF(ISEVEN(ROW(RAWC8[[#This Row],[Barcodes]])),C2772,"")</f>
        <v>0</v>
      </c>
      <c r="G2772">
        <f t="shared" si="43"/>
        <v>0</v>
      </c>
      <c r="H2772" t="str">
        <f>LEFT(RAWC8[[#This Row],[Maternal Pheno Tag]],7)</f>
        <v>0</v>
      </c>
    </row>
    <row r="2773" spans="1:8" x14ac:dyDescent="0.25">
      <c r="A2773">
        <v>3</v>
      </c>
      <c r="B2773" t="s">
        <v>640</v>
      </c>
      <c r="D2773">
        <v>18</v>
      </c>
      <c r="E2773" t="str">
        <f>CONCATENATE(RAWC8[[#This Row],[Table Letter]],RAWC8[[#This Row],[Table '#]])</f>
        <v>PL3</v>
      </c>
      <c r="F2773" t="str">
        <f>IF(ISEVEN(ROW(RAWC8[[#This Row],[Barcodes]])),C2773,"")</f>
        <v/>
      </c>
      <c r="G2773" t="str">
        <f t="shared" si="43"/>
        <v/>
      </c>
      <c r="H2773" t="str">
        <f>LEFT(RAWC8[[#This Row],[Maternal Pheno Tag]],7)</f>
        <v/>
      </c>
    </row>
    <row r="2774" spans="1:8" x14ac:dyDescent="0.25">
      <c r="A2774">
        <v>3</v>
      </c>
      <c r="B2774" t="s">
        <v>640</v>
      </c>
      <c r="D2774">
        <v>19</v>
      </c>
      <c r="E2774" t="str">
        <f>CONCATENATE(RAWC8[[#This Row],[Table Letter]],RAWC8[[#This Row],[Table '#]])</f>
        <v>PL3</v>
      </c>
      <c r="F2774">
        <f>IF(ISEVEN(ROW(RAWC8[[#This Row],[Barcodes]])),C2774,"")</f>
        <v>0</v>
      </c>
      <c r="G2774">
        <f t="shared" si="43"/>
        <v>0</v>
      </c>
      <c r="H2774" t="str">
        <f>LEFT(RAWC8[[#This Row],[Maternal Pheno Tag]],7)</f>
        <v>0</v>
      </c>
    </row>
    <row r="2775" spans="1:8" x14ac:dyDescent="0.25">
      <c r="A2775">
        <v>3</v>
      </c>
      <c r="B2775" t="s">
        <v>640</v>
      </c>
      <c r="D2775">
        <v>19</v>
      </c>
      <c r="E2775" t="str">
        <f>CONCATENATE(RAWC8[[#This Row],[Table Letter]],RAWC8[[#This Row],[Table '#]])</f>
        <v>PL3</v>
      </c>
      <c r="F2775" t="str">
        <f>IF(ISEVEN(ROW(RAWC8[[#This Row],[Barcodes]])),C2775,"")</f>
        <v/>
      </c>
      <c r="G2775" t="str">
        <f t="shared" si="43"/>
        <v/>
      </c>
      <c r="H2775" t="str">
        <f>LEFT(RAWC8[[#This Row],[Maternal Pheno Tag]],7)</f>
        <v/>
      </c>
    </row>
    <row r="2776" spans="1:8" x14ac:dyDescent="0.25">
      <c r="A2776">
        <v>3</v>
      </c>
      <c r="B2776" t="s">
        <v>640</v>
      </c>
      <c r="D2776">
        <v>20</v>
      </c>
      <c r="E2776" t="str">
        <f>CONCATENATE(RAWC8[[#This Row],[Table Letter]],RAWC8[[#This Row],[Table '#]])</f>
        <v>PL3</v>
      </c>
      <c r="F2776">
        <f>IF(ISEVEN(ROW(RAWC8[[#This Row],[Barcodes]])),C2776,"")</f>
        <v>0</v>
      </c>
      <c r="G2776">
        <f t="shared" si="43"/>
        <v>0</v>
      </c>
      <c r="H2776" t="str">
        <f>LEFT(RAWC8[[#This Row],[Maternal Pheno Tag]],7)</f>
        <v>0</v>
      </c>
    </row>
    <row r="2777" spans="1:8" x14ac:dyDescent="0.25">
      <c r="A2777">
        <v>3</v>
      </c>
      <c r="B2777" t="s">
        <v>640</v>
      </c>
      <c r="D2777">
        <v>20</v>
      </c>
      <c r="E2777" t="str">
        <f>CONCATENATE(RAWC8[[#This Row],[Table Letter]],RAWC8[[#This Row],[Table '#]])</f>
        <v>PL3</v>
      </c>
      <c r="F2777" t="str">
        <f>IF(ISEVEN(ROW(RAWC8[[#This Row],[Barcodes]])),C2777,"")</f>
        <v/>
      </c>
      <c r="G2777" t="str">
        <f t="shared" si="43"/>
        <v/>
      </c>
      <c r="H2777" t="str">
        <f>LEFT(RAWC8[[#This Row],[Maternal Pheno Tag]],7)</f>
        <v/>
      </c>
    </row>
    <row r="2778" spans="1:8" x14ac:dyDescent="0.25">
      <c r="A2778">
        <v>3</v>
      </c>
      <c r="B2778" t="s">
        <v>640</v>
      </c>
      <c r="D2778">
        <v>21</v>
      </c>
      <c r="E2778" t="str">
        <f>CONCATENATE(RAWC8[[#This Row],[Table Letter]],RAWC8[[#This Row],[Table '#]])</f>
        <v>PL3</v>
      </c>
      <c r="F2778">
        <f>IF(ISEVEN(ROW(RAWC8[[#This Row],[Barcodes]])),C2778,"")</f>
        <v>0</v>
      </c>
      <c r="G2778">
        <f t="shared" si="43"/>
        <v>0</v>
      </c>
      <c r="H2778" t="str">
        <f>LEFT(RAWC8[[#This Row],[Maternal Pheno Tag]],7)</f>
        <v>0</v>
      </c>
    </row>
    <row r="2779" spans="1:8" x14ac:dyDescent="0.25">
      <c r="A2779">
        <v>3</v>
      </c>
      <c r="B2779" t="s">
        <v>640</v>
      </c>
      <c r="D2779">
        <v>21</v>
      </c>
      <c r="E2779" t="str">
        <f>CONCATENATE(RAWC8[[#This Row],[Table Letter]],RAWC8[[#This Row],[Table '#]])</f>
        <v>PL3</v>
      </c>
      <c r="F2779" t="str">
        <f>IF(ISEVEN(ROW(RAWC8[[#This Row],[Barcodes]])),C2779,"")</f>
        <v/>
      </c>
      <c r="G2779" t="str">
        <f t="shared" si="43"/>
        <v/>
      </c>
      <c r="H2779" t="str">
        <f>LEFT(RAWC8[[#This Row],[Maternal Pheno Tag]],7)</f>
        <v/>
      </c>
    </row>
    <row r="2780" spans="1:8" x14ac:dyDescent="0.25">
      <c r="A2780">
        <v>3</v>
      </c>
      <c r="B2780" t="s">
        <v>640</v>
      </c>
      <c r="D2780">
        <v>22</v>
      </c>
      <c r="E2780" t="str">
        <f>CONCATENATE(RAWC8[[#This Row],[Table Letter]],RAWC8[[#This Row],[Table '#]])</f>
        <v>PL3</v>
      </c>
      <c r="F2780">
        <f>IF(ISEVEN(ROW(RAWC8[[#This Row],[Barcodes]])),C2780,"")</f>
        <v>0</v>
      </c>
      <c r="G2780">
        <f t="shared" si="43"/>
        <v>0</v>
      </c>
      <c r="H2780" t="str">
        <f>LEFT(RAWC8[[#This Row],[Maternal Pheno Tag]],7)</f>
        <v>0</v>
      </c>
    </row>
    <row r="2781" spans="1:8" x14ac:dyDescent="0.25">
      <c r="A2781">
        <v>3</v>
      </c>
      <c r="B2781" t="s">
        <v>640</v>
      </c>
      <c r="D2781">
        <v>22</v>
      </c>
      <c r="E2781" t="str">
        <f>CONCATENATE(RAWC8[[#This Row],[Table Letter]],RAWC8[[#This Row],[Table '#]])</f>
        <v>PL3</v>
      </c>
      <c r="F2781" t="str">
        <f>IF(ISEVEN(ROW(RAWC8[[#This Row],[Barcodes]])),C2781,"")</f>
        <v/>
      </c>
      <c r="G2781" t="str">
        <f t="shared" si="43"/>
        <v/>
      </c>
      <c r="H2781" t="str">
        <f>LEFT(RAWC8[[#This Row],[Maternal Pheno Tag]],7)</f>
        <v/>
      </c>
    </row>
    <row r="2782" spans="1:8" x14ac:dyDescent="0.25">
      <c r="A2782">
        <v>3</v>
      </c>
      <c r="B2782" t="s">
        <v>640</v>
      </c>
      <c r="D2782">
        <v>23</v>
      </c>
      <c r="E2782" t="str">
        <f>CONCATENATE(RAWC8[[#This Row],[Table Letter]],RAWC8[[#This Row],[Table '#]])</f>
        <v>PL3</v>
      </c>
      <c r="F2782">
        <f>IF(ISEVEN(ROW(RAWC8[[#This Row],[Barcodes]])),C2782,"")</f>
        <v>0</v>
      </c>
      <c r="G2782">
        <f t="shared" si="43"/>
        <v>0</v>
      </c>
      <c r="H2782" t="str">
        <f>LEFT(RAWC8[[#This Row],[Maternal Pheno Tag]],7)</f>
        <v>0</v>
      </c>
    </row>
    <row r="2783" spans="1:8" x14ac:dyDescent="0.25">
      <c r="A2783">
        <v>3</v>
      </c>
      <c r="B2783" t="s">
        <v>640</v>
      </c>
      <c r="D2783">
        <v>23</v>
      </c>
      <c r="E2783" t="str">
        <f>CONCATENATE(RAWC8[[#This Row],[Table Letter]],RAWC8[[#This Row],[Table '#]])</f>
        <v>PL3</v>
      </c>
      <c r="F2783" t="str">
        <f>IF(ISEVEN(ROW(RAWC8[[#This Row],[Barcodes]])),C2783,"")</f>
        <v/>
      </c>
      <c r="G2783" t="str">
        <f t="shared" si="43"/>
        <v/>
      </c>
      <c r="H2783" t="str">
        <f>LEFT(RAWC8[[#This Row],[Maternal Pheno Tag]],7)</f>
        <v/>
      </c>
    </row>
    <row r="2784" spans="1:8" x14ac:dyDescent="0.25">
      <c r="A2784">
        <v>3</v>
      </c>
      <c r="B2784" t="s">
        <v>640</v>
      </c>
      <c r="D2784">
        <v>24</v>
      </c>
      <c r="E2784" t="str">
        <f>CONCATENATE(RAWC8[[#This Row],[Table Letter]],RAWC8[[#This Row],[Table '#]])</f>
        <v>PL3</v>
      </c>
      <c r="F2784">
        <f>IF(ISEVEN(ROW(RAWC8[[#This Row],[Barcodes]])),C2784,"")</f>
        <v>0</v>
      </c>
      <c r="G2784">
        <f t="shared" si="43"/>
        <v>0</v>
      </c>
      <c r="H2784" t="str">
        <f>LEFT(RAWC8[[#This Row],[Maternal Pheno Tag]],7)</f>
        <v>0</v>
      </c>
    </row>
    <row r="2785" spans="1:8" x14ac:dyDescent="0.25">
      <c r="A2785">
        <v>3</v>
      </c>
      <c r="B2785" t="s">
        <v>640</v>
      </c>
      <c r="D2785">
        <v>24</v>
      </c>
      <c r="E2785" t="str">
        <f>CONCATENATE(RAWC8[[#This Row],[Table Letter]],RAWC8[[#This Row],[Table '#]])</f>
        <v>PL3</v>
      </c>
      <c r="F2785" t="str">
        <f>IF(ISEVEN(ROW(RAWC8[[#This Row],[Barcodes]])),C2785,"")</f>
        <v/>
      </c>
      <c r="G2785" t="str">
        <f t="shared" si="43"/>
        <v/>
      </c>
      <c r="H2785" t="str">
        <f>LEFT(RAWC8[[#This Row],[Maternal Pheno Tag]],7)</f>
        <v/>
      </c>
    </row>
    <row r="2786" spans="1:8" x14ac:dyDescent="0.25">
      <c r="A2786">
        <v>4</v>
      </c>
      <c r="B2786" t="s">
        <v>640</v>
      </c>
      <c r="D2786">
        <v>1</v>
      </c>
      <c r="E2786" t="str">
        <f>CONCATENATE(RAWC8[[#This Row],[Table Letter]],RAWC8[[#This Row],[Table '#]])</f>
        <v>PL4</v>
      </c>
      <c r="F2786">
        <f>IF(ISEVEN(ROW(RAWC8[[#This Row],[Barcodes]])),C2786,"")</f>
        <v>0</v>
      </c>
      <c r="G2786">
        <f t="shared" si="43"/>
        <v>0</v>
      </c>
      <c r="H2786" t="str">
        <f>LEFT(RAWC8[[#This Row],[Maternal Pheno Tag]],7)</f>
        <v>0</v>
      </c>
    </row>
    <row r="2787" spans="1:8" x14ac:dyDescent="0.25">
      <c r="A2787">
        <v>4</v>
      </c>
      <c r="B2787" t="s">
        <v>640</v>
      </c>
      <c r="D2787">
        <v>1</v>
      </c>
      <c r="E2787" t="str">
        <f>CONCATENATE(RAWC8[[#This Row],[Table Letter]],RAWC8[[#This Row],[Table '#]])</f>
        <v>PL4</v>
      </c>
      <c r="F2787" t="str">
        <f>IF(ISEVEN(ROW(RAWC8[[#This Row],[Barcodes]])),C2787,"")</f>
        <v/>
      </c>
      <c r="G2787" t="str">
        <f t="shared" si="43"/>
        <v/>
      </c>
      <c r="H2787" t="str">
        <f>LEFT(RAWC8[[#This Row],[Maternal Pheno Tag]],7)</f>
        <v/>
      </c>
    </row>
    <row r="2788" spans="1:8" x14ac:dyDescent="0.25">
      <c r="A2788">
        <v>4</v>
      </c>
      <c r="B2788" t="s">
        <v>640</v>
      </c>
      <c r="D2788">
        <v>2</v>
      </c>
      <c r="E2788" t="str">
        <f>CONCATENATE(RAWC8[[#This Row],[Table Letter]],RAWC8[[#This Row],[Table '#]])</f>
        <v>PL4</v>
      </c>
      <c r="F2788">
        <f>IF(ISEVEN(ROW(RAWC8[[#This Row],[Barcodes]])),C2788,"")</f>
        <v>0</v>
      </c>
      <c r="G2788">
        <f t="shared" si="43"/>
        <v>0</v>
      </c>
      <c r="H2788" t="str">
        <f>LEFT(RAWC8[[#This Row],[Maternal Pheno Tag]],7)</f>
        <v>0</v>
      </c>
    </row>
    <row r="2789" spans="1:8" x14ac:dyDescent="0.25">
      <c r="A2789">
        <v>4</v>
      </c>
      <c r="B2789" t="s">
        <v>640</v>
      </c>
      <c r="D2789">
        <v>2</v>
      </c>
      <c r="E2789" t="str">
        <f>CONCATENATE(RAWC8[[#This Row],[Table Letter]],RAWC8[[#This Row],[Table '#]])</f>
        <v>PL4</v>
      </c>
      <c r="F2789" t="str">
        <f>IF(ISEVEN(ROW(RAWC8[[#This Row],[Barcodes]])),C2789,"")</f>
        <v/>
      </c>
      <c r="G2789" t="str">
        <f t="shared" si="43"/>
        <v/>
      </c>
      <c r="H2789" t="str">
        <f>LEFT(RAWC8[[#This Row],[Maternal Pheno Tag]],7)</f>
        <v/>
      </c>
    </row>
    <row r="2790" spans="1:8" x14ac:dyDescent="0.25">
      <c r="A2790">
        <v>4</v>
      </c>
      <c r="B2790" t="s">
        <v>640</v>
      </c>
      <c r="D2790">
        <v>3</v>
      </c>
      <c r="E2790" t="str">
        <f>CONCATENATE(RAWC8[[#This Row],[Table Letter]],RAWC8[[#This Row],[Table '#]])</f>
        <v>PL4</v>
      </c>
      <c r="F2790">
        <f>IF(ISEVEN(ROW(RAWC8[[#This Row],[Barcodes]])),C2790,"")</f>
        <v>0</v>
      </c>
      <c r="G2790">
        <f t="shared" si="43"/>
        <v>0</v>
      </c>
      <c r="H2790" t="str">
        <f>LEFT(RAWC8[[#This Row],[Maternal Pheno Tag]],7)</f>
        <v>0</v>
      </c>
    </row>
    <row r="2791" spans="1:8" x14ac:dyDescent="0.25">
      <c r="A2791">
        <v>4</v>
      </c>
      <c r="B2791" t="s">
        <v>640</v>
      </c>
      <c r="D2791">
        <v>3</v>
      </c>
      <c r="E2791" t="str">
        <f>CONCATENATE(RAWC8[[#This Row],[Table Letter]],RAWC8[[#This Row],[Table '#]])</f>
        <v>PL4</v>
      </c>
      <c r="F2791" t="str">
        <f>IF(ISEVEN(ROW(RAWC8[[#This Row],[Barcodes]])),C2791,"")</f>
        <v/>
      </c>
      <c r="G2791" t="str">
        <f t="shared" si="43"/>
        <v/>
      </c>
      <c r="H2791" t="str">
        <f>LEFT(RAWC8[[#This Row],[Maternal Pheno Tag]],7)</f>
        <v/>
      </c>
    </row>
    <row r="2792" spans="1:8" x14ac:dyDescent="0.25">
      <c r="A2792">
        <v>4</v>
      </c>
      <c r="B2792" t="s">
        <v>640</v>
      </c>
      <c r="D2792">
        <v>4</v>
      </c>
      <c r="E2792" t="str">
        <f>CONCATENATE(RAWC8[[#This Row],[Table Letter]],RAWC8[[#This Row],[Table '#]])</f>
        <v>PL4</v>
      </c>
      <c r="F2792">
        <f>IF(ISEVEN(ROW(RAWC8[[#This Row],[Barcodes]])),C2792,"")</f>
        <v>0</v>
      </c>
      <c r="G2792">
        <f t="shared" si="43"/>
        <v>0</v>
      </c>
      <c r="H2792" t="str">
        <f>LEFT(RAWC8[[#This Row],[Maternal Pheno Tag]],7)</f>
        <v>0</v>
      </c>
    </row>
    <row r="2793" spans="1:8" x14ac:dyDescent="0.25">
      <c r="A2793">
        <v>4</v>
      </c>
      <c r="B2793" t="s">
        <v>640</v>
      </c>
      <c r="D2793">
        <v>4</v>
      </c>
      <c r="E2793" t="str">
        <f>CONCATENATE(RAWC8[[#This Row],[Table Letter]],RAWC8[[#This Row],[Table '#]])</f>
        <v>PL4</v>
      </c>
      <c r="F2793" t="str">
        <f>IF(ISEVEN(ROW(RAWC8[[#This Row],[Barcodes]])),C2793,"")</f>
        <v/>
      </c>
      <c r="G2793" t="str">
        <f t="shared" si="43"/>
        <v/>
      </c>
      <c r="H2793" t="str">
        <f>LEFT(RAWC8[[#This Row],[Maternal Pheno Tag]],7)</f>
        <v/>
      </c>
    </row>
    <row r="2794" spans="1:8" x14ac:dyDescent="0.25">
      <c r="A2794">
        <v>4</v>
      </c>
      <c r="B2794" t="s">
        <v>640</v>
      </c>
      <c r="D2794">
        <v>5</v>
      </c>
      <c r="E2794" t="str">
        <f>CONCATENATE(RAWC8[[#This Row],[Table Letter]],RAWC8[[#This Row],[Table '#]])</f>
        <v>PL4</v>
      </c>
      <c r="F2794">
        <f>IF(ISEVEN(ROW(RAWC8[[#This Row],[Barcodes]])),C2794,"")</f>
        <v>0</v>
      </c>
      <c r="G2794">
        <f t="shared" si="43"/>
        <v>0</v>
      </c>
      <c r="H2794" t="str">
        <f>LEFT(RAWC8[[#This Row],[Maternal Pheno Tag]],7)</f>
        <v>0</v>
      </c>
    </row>
    <row r="2795" spans="1:8" x14ac:dyDescent="0.25">
      <c r="A2795">
        <v>4</v>
      </c>
      <c r="B2795" t="s">
        <v>640</v>
      </c>
      <c r="D2795">
        <v>5</v>
      </c>
      <c r="E2795" t="str">
        <f>CONCATENATE(RAWC8[[#This Row],[Table Letter]],RAWC8[[#This Row],[Table '#]])</f>
        <v>PL4</v>
      </c>
      <c r="F2795" t="str">
        <f>IF(ISEVEN(ROW(RAWC8[[#This Row],[Barcodes]])),C2795,"")</f>
        <v/>
      </c>
      <c r="G2795" t="str">
        <f t="shared" si="43"/>
        <v/>
      </c>
      <c r="H2795" t="str">
        <f>LEFT(RAWC8[[#This Row],[Maternal Pheno Tag]],7)</f>
        <v/>
      </c>
    </row>
    <row r="2796" spans="1:8" x14ac:dyDescent="0.25">
      <c r="A2796">
        <v>4</v>
      </c>
      <c r="B2796" t="s">
        <v>640</v>
      </c>
      <c r="D2796">
        <v>6</v>
      </c>
      <c r="E2796" t="str">
        <f>CONCATENATE(RAWC8[[#This Row],[Table Letter]],RAWC8[[#This Row],[Table '#]])</f>
        <v>PL4</v>
      </c>
      <c r="F2796">
        <f>IF(ISEVEN(ROW(RAWC8[[#This Row],[Barcodes]])),C2796,"")</f>
        <v>0</v>
      </c>
      <c r="G2796">
        <f t="shared" si="43"/>
        <v>0</v>
      </c>
      <c r="H2796" t="str">
        <f>LEFT(RAWC8[[#This Row],[Maternal Pheno Tag]],7)</f>
        <v>0</v>
      </c>
    </row>
    <row r="2797" spans="1:8" x14ac:dyDescent="0.25">
      <c r="A2797">
        <v>4</v>
      </c>
      <c r="B2797" t="s">
        <v>640</v>
      </c>
      <c r="D2797">
        <v>6</v>
      </c>
      <c r="E2797" t="str">
        <f>CONCATENATE(RAWC8[[#This Row],[Table Letter]],RAWC8[[#This Row],[Table '#]])</f>
        <v>PL4</v>
      </c>
      <c r="F2797" t="str">
        <f>IF(ISEVEN(ROW(RAWC8[[#This Row],[Barcodes]])),C2797,"")</f>
        <v/>
      </c>
      <c r="G2797" t="str">
        <f t="shared" si="43"/>
        <v/>
      </c>
      <c r="H2797" t="str">
        <f>LEFT(RAWC8[[#This Row],[Maternal Pheno Tag]],7)</f>
        <v/>
      </c>
    </row>
    <row r="2798" spans="1:8" x14ac:dyDescent="0.25">
      <c r="A2798">
        <v>4</v>
      </c>
      <c r="B2798" t="s">
        <v>640</v>
      </c>
      <c r="D2798">
        <v>7</v>
      </c>
      <c r="E2798" t="str">
        <f>CONCATENATE(RAWC8[[#This Row],[Table Letter]],RAWC8[[#This Row],[Table '#]])</f>
        <v>PL4</v>
      </c>
      <c r="F2798">
        <f>IF(ISEVEN(ROW(RAWC8[[#This Row],[Barcodes]])),C2798,"")</f>
        <v>0</v>
      </c>
      <c r="G2798">
        <f t="shared" si="43"/>
        <v>0</v>
      </c>
      <c r="H2798" t="str">
        <f>LEFT(RAWC8[[#This Row],[Maternal Pheno Tag]],7)</f>
        <v>0</v>
      </c>
    </row>
    <row r="2799" spans="1:8" x14ac:dyDescent="0.25">
      <c r="A2799">
        <v>4</v>
      </c>
      <c r="B2799" t="s">
        <v>640</v>
      </c>
      <c r="D2799">
        <v>7</v>
      </c>
      <c r="E2799" t="str">
        <f>CONCATENATE(RAWC8[[#This Row],[Table Letter]],RAWC8[[#This Row],[Table '#]])</f>
        <v>PL4</v>
      </c>
      <c r="F2799" t="str">
        <f>IF(ISEVEN(ROW(RAWC8[[#This Row],[Barcodes]])),C2799,"")</f>
        <v/>
      </c>
      <c r="G2799" t="str">
        <f t="shared" si="43"/>
        <v/>
      </c>
      <c r="H2799" t="str">
        <f>LEFT(RAWC8[[#This Row],[Maternal Pheno Tag]],7)</f>
        <v/>
      </c>
    </row>
    <row r="2800" spans="1:8" x14ac:dyDescent="0.25">
      <c r="A2800">
        <v>4</v>
      </c>
      <c r="B2800" t="s">
        <v>640</v>
      </c>
      <c r="D2800">
        <v>8</v>
      </c>
      <c r="E2800" t="str">
        <f>CONCATENATE(RAWC8[[#This Row],[Table Letter]],RAWC8[[#This Row],[Table '#]])</f>
        <v>PL4</v>
      </c>
      <c r="F2800">
        <f>IF(ISEVEN(ROW(RAWC8[[#This Row],[Barcodes]])),C2800,"")</f>
        <v>0</v>
      </c>
      <c r="G2800">
        <f t="shared" si="43"/>
        <v>0</v>
      </c>
      <c r="H2800" t="str">
        <f>LEFT(RAWC8[[#This Row],[Maternal Pheno Tag]],7)</f>
        <v>0</v>
      </c>
    </row>
    <row r="2801" spans="1:8" x14ac:dyDescent="0.25">
      <c r="A2801">
        <v>4</v>
      </c>
      <c r="B2801" t="s">
        <v>640</v>
      </c>
      <c r="D2801">
        <v>8</v>
      </c>
      <c r="E2801" t="str">
        <f>CONCATENATE(RAWC8[[#This Row],[Table Letter]],RAWC8[[#This Row],[Table '#]])</f>
        <v>PL4</v>
      </c>
      <c r="F2801" t="str">
        <f>IF(ISEVEN(ROW(RAWC8[[#This Row],[Barcodes]])),C2801,"")</f>
        <v/>
      </c>
      <c r="G2801" t="str">
        <f t="shared" si="43"/>
        <v/>
      </c>
      <c r="H2801" t="str">
        <f>LEFT(RAWC8[[#This Row],[Maternal Pheno Tag]],7)</f>
        <v/>
      </c>
    </row>
    <row r="2802" spans="1:8" x14ac:dyDescent="0.25">
      <c r="A2802">
        <v>4</v>
      </c>
      <c r="B2802" t="s">
        <v>640</v>
      </c>
      <c r="D2802">
        <v>9</v>
      </c>
      <c r="E2802" t="str">
        <f>CONCATENATE(RAWC8[[#This Row],[Table Letter]],RAWC8[[#This Row],[Table '#]])</f>
        <v>PL4</v>
      </c>
      <c r="F2802">
        <f>IF(ISEVEN(ROW(RAWC8[[#This Row],[Barcodes]])),C2802,"")</f>
        <v>0</v>
      </c>
      <c r="G2802">
        <f t="shared" si="43"/>
        <v>0</v>
      </c>
      <c r="H2802" t="str">
        <f>LEFT(RAWC8[[#This Row],[Maternal Pheno Tag]],7)</f>
        <v>0</v>
      </c>
    </row>
    <row r="2803" spans="1:8" x14ac:dyDescent="0.25">
      <c r="A2803">
        <v>4</v>
      </c>
      <c r="B2803" t="s">
        <v>640</v>
      </c>
      <c r="D2803">
        <v>9</v>
      </c>
      <c r="E2803" t="str">
        <f>CONCATENATE(RAWC8[[#This Row],[Table Letter]],RAWC8[[#This Row],[Table '#]])</f>
        <v>PL4</v>
      </c>
      <c r="F2803" t="str">
        <f>IF(ISEVEN(ROW(RAWC8[[#This Row],[Barcodes]])),C2803,"")</f>
        <v/>
      </c>
      <c r="G2803" t="str">
        <f t="shared" si="43"/>
        <v/>
      </c>
      <c r="H2803" t="str">
        <f>LEFT(RAWC8[[#This Row],[Maternal Pheno Tag]],7)</f>
        <v/>
      </c>
    </row>
    <row r="2804" spans="1:8" x14ac:dyDescent="0.25">
      <c r="A2804">
        <v>4</v>
      </c>
      <c r="B2804" t="s">
        <v>640</v>
      </c>
      <c r="D2804">
        <v>10</v>
      </c>
      <c r="E2804" t="str">
        <f>CONCATENATE(RAWC8[[#This Row],[Table Letter]],RAWC8[[#This Row],[Table '#]])</f>
        <v>PL4</v>
      </c>
      <c r="F2804">
        <f>IF(ISEVEN(ROW(RAWC8[[#This Row],[Barcodes]])),C2804,"")</f>
        <v>0</v>
      </c>
      <c r="G2804">
        <f t="shared" si="43"/>
        <v>0</v>
      </c>
      <c r="H2804" t="str">
        <f>LEFT(RAWC8[[#This Row],[Maternal Pheno Tag]],7)</f>
        <v>0</v>
      </c>
    </row>
    <row r="2805" spans="1:8" x14ac:dyDescent="0.25">
      <c r="A2805">
        <v>4</v>
      </c>
      <c r="B2805" t="s">
        <v>640</v>
      </c>
      <c r="D2805">
        <v>10</v>
      </c>
      <c r="E2805" t="str">
        <f>CONCATENATE(RAWC8[[#This Row],[Table Letter]],RAWC8[[#This Row],[Table '#]])</f>
        <v>PL4</v>
      </c>
      <c r="F2805" t="str">
        <f>IF(ISEVEN(ROW(RAWC8[[#This Row],[Barcodes]])),C2805,"")</f>
        <v/>
      </c>
      <c r="G2805" t="str">
        <f t="shared" si="43"/>
        <v/>
      </c>
      <c r="H2805" t="str">
        <f>LEFT(RAWC8[[#This Row],[Maternal Pheno Tag]],7)</f>
        <v/>
      </c>
    </row>
    <row r="2806" spans="1:8" x14ac:dyDescent="0.25">
      <c r="A2806">
        <v>4</v>
      </c>
      <c r="B2806" t="s">
        <v>640</v>
      </c>
      <c r="D2806">
        <v>11</v>
      </c>
      <c r="E2806" t="str">
        <f>CONCATENATE(RAWC8[[#This Row],[Table Letter]],RAWC8[[#This Row],[Table '#]])</f>
        <v>PL4</v>
      </c>
      <c r="F2806">
        <f>IF(ISEVEN(ROW(RAWC8[[#This Row],[Barcodes]])),C2806,"")</f>
        <v>0</v>
      </c>
      <c r="G2806">
        <f t="shared" si="43"/>
        <v>0</v>
      </c>
      <c r="H2806" t="str">
        <f>LEFT(RAWC8[[#This Row],[Maternal Pheno Tag]],7)</f>
        <v>0</v>
      </c>
    </row>
    <row r="2807" spans="1:8" x14ac:dyDescent="0.25">
      <c r="A2807">
        <v>4</v>
      </c>
      <c r="B2807" t="s">
        <v>640</v>
      </c>
      <c r="D2807">
        <v>11</v>
      </c>
      <c r="E2807" t="str">
        <f>CONCATENATE(RAWC8[[#This Row],[Table Letter]],RAWC8[[#This Row],[Table '#]])</f>
        <v>PL4</v>
      </c>
      <c r="F2807" t="str">
        <f>IF(ISEVEN(ROW(RAWC8[[#This Row],[Barcodes]])),C2807,"")</f>
        <v/>
      </c>
      <c r="G2807" t="str">
        <f t="shared" si="43"/>
        <v/>
      </c>
      <c r="H2807" t="str">
        <f>LEFT(RAWC8[[#This Row],[Maternal Pheno Tag]],7)</f>
        <v/>
      </c>
    </row>
    <row r="2808" spans="1:8" x14ac:dyDescent="0.25">
      <c r="A2808">
        <v>4</v>
      </c>
      <c r="B2808" t="s">
        <v>640</v>
      </c>
      <c r="D2808">
        <v>12</v>
      </c>
      <c r="E2808" t="str">
        <f>CONCATENATE(RAWC8[[#This Row],[Table Letter]],RAWC8[[#This Row],[Table '#]])</f>
        <v>PL4</v>
      </c>
      <c r="F2808">
        <f>IF(ISEVEN(ROW(RAWC8[[#This Row],[Barcodes]])),C2808,"")</f>
        <v>0</v>
      </c>
      <c r="G2808">
        <f t="shared" si="43"/>
        <v>0</v>
      </c>
      <c r="H2808" t="str">
        <f>LEFT(RAWC8[[#This Row],[Maternal Pheno Tag]],7)</f>
        <v>0</v>
      </c>
    </row>
    <row r="2809" spans="1:8" x14ac:dyDescent="0.25">
      <c r="A2809">
        <v>4</v>
      </c>
      <c r="B2809" t="s">
        <v>640</v>
      </c>
      <c r="D2809">
        <v>12</v>
      </c>
      <c r="E2809" t="str">
        <f>CONCATENATE(RAWC8[[#This Row],[Table Letter]],RAWC8[[#This Row],[Table '#]])</f>
        <v>PL4</v>
      </c>
      <c r="F2809" t="str">
        <f>IF(ISEVEN(ROW(RAWC8[[#This Row],[Barcodes]])),C2809,"")</f>
        <v/>
      </c>
      <c r="G2809" t="str">
        <f t="shared" si="43"/>
        <v/>
      </c>
      <c r="H2809" t="str">
        <f>LEFT(RAWC8[[#This Row],[Maternal Pheno Tag]],7)</f>
        <v/>
      </c>
    </row>
    <row r="2810" spans="1:8" x14ac:dyDescent="0.25">
      <c r="A2810">
        <v>4</v>
      </c>
      <c r="B2810" t="s">
        <v>640</v>
      </c>
      <c r="D2810">
        <v>13</v>
      </c>
      <c r="E2810" t="str">
        <f>CONCATENATE(RAWC8[[#This Row],[Table Letter]],RAWC8[[#This Row],[Table '#]])</f>
        <v>PL4</v>
      </c>
      <c r="F2810">
        <f>IF(ISEVEN(ROW(RAWC8[[#This Row],[Barcodes]])),C2810,"")</f>
        <v>0</v>
      </c>
      <c r="G2810">
        <f t="shared" si="43"/>
        <v>0</v>
      </c>
      <c r="H2810" t="str">
        <f>LEFT(RAWC8[[#This Row],[Maternal Pheno Tag]],7)</f>
        <v>0</v>
      </c>
    </row>
    <row r="2811" spans="1:8" x14ac:dyDescent="0.25">
      <c r="A2811">
        <v>4</v>
      </c>
      <c r="B2811" t="s">
        <v>640</v>
      </c>
      <c r="D2811">
        <v>13</v>
      </c>
      <c r="E2811" t="str">
        <f>CONCATENATE(RAWC8[[#This Row],[Table Letter]],RAWC8[[#This Row],[Table '#]])</f>
        <v>PL4</v>
      </c>
      <c r="F2811" t="str">
        <f>IF(ISEVEN(ROW(RAWC8[[#This Row],[Barcodes]])),C2811,"")</f>
        <v/>
      </c>
      <c r="G2811" t="str">
        <f t="shared" si="43"/>
        <v/>
      </c>
      <c r="H2811" t="str">
        <f>LEFT(RAWC8[[#This Row],[Maternal Pheno Tag]],7)</f>
        <v/>
      </c>
    </row>
    <row r="2812" spans="1:8" x14ac:dyDescent="0.25">
      <c r="A2812">
        <v>4</v>
      </c>
      <c r="B2812" t="s">
        <v>640</v>
      </c>
      <c r="D2812">
        <v>14</v>
      </c>
      <c r="E2812" t="str">
        <f>CONCATENATE(RAWC8[[#This Row],[Table Letter]],RAWC8[[#This Row],[Table '#]])</f>
        <v>PL4</v>
      </c>
      <c r="F2812">
        <f>IF(ISEVEN(ROW(RAWC8[[#This Row],[Barcodes]])),C2812,"")</f>
        <v>0</v>
      </c>
      <c r="G2812">
        <f t="shared" si="43"/>
        <v>0</v>
      </c>
      <c r="H2812" t="str">
        <f>LEFT(RAWC8[[#This Row],[Maternal Pheno Tag]],7)</f>
        <v>0</v>
      </c>
    </row>
    <row r="2813" spans="1:8" x14ac:dyDescent="0.25">
      <c r="A2813">
        <v>4</v>
      </c>
      <c r="B2813" t="s">
        <v>640</v>
      </c>
      <c r="D2813">
        <v>14</v>
      </c>
      <c r="E2813" t="str">
        <f>CONCATENATE(RAWC8[[#This Row],[Table Letter]],RAWC8[[#This Row],[Table '#]])</f>
        <v>PL4</v>
      </c>
      <c r="F2813" t="str">
        <f>IF(ISEVEN(ROW(RAWC8[[#This Row],[Barcodes]])),C2813,"")</f>
        <v/>
      </c>
      <c r="G2813" t="str">
        <f t="shared" si="43"/>
        <v/>
      </c>
      <c r="H2813" t="str">
        <f>LEFT(RAWC8[[#This Row],[Maternal Pheno Tag]],7)</f>
        <v/>
      </c>
    </row>
    <row r="2814" spans="1:8" x14ac:dyDescent="0.25">
      <c r="A2814">
        <v>4</v>
      </c>
      <c r="B2814" t="s">
        <v>640</v>
      </c>
      <c r="D2814">
        <v>15</v>
      </c>
      <c r="E2814" t="str">
        <f>CONCATENATE(RAWC8[[#This Row],[Table Letter]],RAWC8[[#This Row],[Table '#]])</f>
        <v>PL4</v>
      </c>
      <c r="F2814">
        <f>IF(ISEVEN(ROW(RAWC8[[#This Row],[Barcodes]])),C2814,"")</f>
        <v>0</v>
      </c>
      <c r="G2814">
        <f t="shared" si="43"/>
        <v>0</v>
      </c>
      <c r="H2814" t="str">
        <f>LEFT(RAWC8[[#This Row],[Maternal Pheno Tag]],7)</f>
        <v>0</v>
      </c>
    </row>
    <row r="2815" spans="1:8" x14ac:dyDescent="0.25">
      <c r="A2815">
        <v>4</v>
      </c>
      <c r="B2815" t="s">
        <v>640</v>
      </c>
      <c r="D2815">
        <v>15</v>
      </c>
      <c r="E2815" t="str">
        <f>CONCATENATE(RAWC8[[#This Row],[Table Letter]],RAWC8[[#This Row],[Table '#]])</f>
        <v>PL4</v>
      </c>
      <c r="F2815" t="str">
        <f>IF(ISEVEN(ROW(RAWC8[[#This Row],[Barcodes]])),C2815,"")</f>
        <v/>
      </c>
      <c r="G2815" t="str">
        <f t="shared" si="43"/>
        <v/>
      </c>
      <c r="H2815" t="str">
        <f>LEFT(RAWC8[[#This Row],[Maternal Pheno Tag]],7)</f>
        <v/>
      </c>
    </row>
    <row r="2816" spans="1:8" x14ac:dyDescent="0.25">
      <c r="A2816">
        <v>4</v>
      </c>
      <c r="B2816" t="s">
        <v>640</v>
      </c>
      <c r="D2816">
        <v>16</v>
      </c>
      <c r="E2816" t="str">
        <f>CONCATENATE(RAWC8[[#This Row],[Table Letter]],RAWC8[[#This Row],[Table '#]])</f>
        <v>PL4</v>
      </c>
      <c r="F2816">
        <f>IF(ISEVEN(ROW(RAWC8[[#This Row],[Barcodes]])),C2816,"")</f>
        <v>0</v>
      </c>
      <c r="G2816">
        <f t="shared" si="43"/>
        <v>0</v>
      </c>
      <c r="H2816" t="str">
        <f>LEFT(RAWC8[[#This Row],[Maternal Pheno Tag]],7)</f>
        <v>0</v>
      </c>
    </row>
    <row r="2817" spans="1:8" x14ac:dyDescent="0.25">
      <c r="A2817">
        <v>4</v>
      </c>
      <c r="B2817" t="s">
        <v>640</v>
      </c>
      <c r="D2817">
        <v>16</v>
      </c>
      <c r="E2817" t="str">
        <f>CONCATENATE(RAWC8[[#This Row],[Table Letter]],RAWC8[[#This Row],[Table '#]])</f>
        <v>PL4</v>
      </c>
      <c r="F2817" t="str">
        <f>IF(ISEVEN(ROW(RAWC8[[#This Row],[Barcodes]])),C2817,"")</f>
        <v/>
      </c>
      <c r="G2817" t="str">
        <f t="shared" si="43"/>
        <v/>
      </c>
      <c r="H2817" t="str">
        <f>LEFT(RAWC8[[#This Row],[Maternal Pheno Tag]],7)</f>
        <v/>
      </c>
    </row>
    <row r="2818" spans="1:8" x14ac:dyDescent="0.25">
      <c r="A2818">
        <v>4</v>
      </c>
      <c r="B2818" t="s">
        <v>640</v>
      </c>
      <c r="D2818">
        <v>17</v>
      </c>
      <c r="E2818" t="str">
        <f>CONCATENATE(RAWC8[[#This Row],[Table Letter]],RAWC8[[#This Row],[Table '#]])</f>
        <v>PL4</v>
      </c>
      <c r="F2818">
        <f>IF(ISEVEN(ROW(RAWC8[[#This Row],[Barcodes]])),C2818,"")</f>
        <v>0</v>
      </c>
      <c r="G2818">
        <f t="shared" ref="G2818:G2881" si="44">IF(ISODD(ROW(C2819)),C2819,"")</f>
        <v>0</v>
      </c>
      <c r="H2818" t="str">
        <f>LEFT(RAWC8[[#This Row],[Maternal Pheno Tag]],7)</f>
        <v>0</v>
      </c>
    </row>
    <row r="2819" spans="1:8" x14ac:dyDescent="0.25">
      <c r="A2819">
        <v>4</v>
      </c>
      <c r="B2819" t="s">
        <v>640</v>
      </c>
      <c r="D2819">
        <v>17</v>
      </c>
      <c r="E2819" t="str">
        <f>CONCATENATE(RAWC8[[#This Row],[Table Letter]],RAWC8[[#This Row],[Table '#]])</f>
        <v>PL4</v>
      </c>
      <c r="F2819" t="str">
        <f>IF(ISEVEN(ROW(RAWC8[[#This Row],[Barcodes]])),C2819,"")</f>
        <v/>
      </c>
      <c r="G2819" t="str">
        <f t="shared" si="44"/>
        <v/>
      </c>
      <c r="H2819" t="str">
        <f>LEFT(RAWC8[[#This Row],[Maternal Pheno Tag]],7)</f>
        <v/>
      </c>
    </row>
    <row r="2820" spans="1:8" x14ac:dyDescent="0.25">
      <c r="A2820">
        <v>4</v>
      </c>
      <c r="B2820" t="s">
        <v>640</v>
      </c>
      <c r="D2820">
        <v>18</v>
      </c>
      <c r="E2820" t="str">
        <f>CONCATENATE(RAWC8[[#This Row],[Table Letter]],RAWC8[[#This Row],[Table '#]])</f>
        <v>PL4</v>
      </c>
      <c r="F2820">
        <f>IF(ISEVEN(ROW(RAWC8[[#This Row],[Barcodes]])),C2820,"")</f>
        <v>0</v>
      </c>
      <c r="G2820">
        <f t="shared" si="44"/>
        <v>0</v>
      </c>
      <c r="H2820" t="str">
        <f>LEFT(RAWC8[[#This Row],[Maternal Pheno Tag]],7)</f>
        <v>0</v>
      </c>
    </row>
    <row r="2821" spans="1:8" x14ac:dyDescent="0.25">
      <c r="A2821">
        <v>4</v>
      </c>
      <c r="B2821" t="s">
        <v>640</v>
      </c>
      <c r="D2821">
        <v>18</v>
      </c>
      <c r="E2821" t="str">
        <f>CONCATENATE(RAWC8[[#This Row],[Table Letter]],RAWC8[[#This Row],[Table '#]])</f>
        <v>PL4</v>
      </c>
      <c r="F2821" t="str">
        <f>IF(ISEVEN(ROW(RAWC8[[#This Row],[Barcodes]])),C2821,"")</f>
        <v/>
      </c>
      <c r="G2821" t="str">
        <f t="shared" si="44"/>
        <v/>
      </c>
      <c r="H2821" t="str">
        <f>LEFT(RAWC8[[#This Row],[Maternal Pheno Tag]],7)</f>
        <v/>
      </c>
    </row>
    <row r="2822" spans="1:8" x14ac:dyDescent="0.25">
      <c r="A2822">
        <v>4</v>
      </c>
      <c r="B2822" t="s">
        <v>640</v>
      </c>
      <c r="D2822">
        <v>19</v>
      </c>
      <c r="E2822" t="str">
        <f>CONCATENATE(RAWC8[[#This Row],[Table Letter]],RAWC8[[#This Row],[Table '#]])</f>
        <v>PL4</v>
      </c>
      <c r="F2822">
        <f>IF(ISEVEN(ROW(RAWC8[[#This Row],[Barcodes]])),C2822,"")</f>
        <v>0</v>
      </c>
      <c r="G2822">
        <f t="shared" si="44"/>
        <v>0</v>
      </c>
      <c r="H2822" t="str">
        <f>LEFT(RAWC8[[#This Row],[Maternal Pheno Tag]],7)</f>
        <v>0</v>
      </c>
    </row>
    <row r="2823" spans="1:8" x14ac:dyDescent="0.25">
      <c r="A2823">
        <v>4</v>
      </c>
      <c r="B2823" t="s">
        <v>640</v>
      </c>
      <c r="D2823">
        <v>19</v>
      </c>
      <c r="E2823" t="str">
        <f>CONCATENATE(RAWC8[[#This Row],[Table Letter]],RAWC8[[#This Row],[Table '#]])</f>
        <v>PL4</v>
      </c>
      <c r="F2823" t="str">
        <f>IF(ISEVEN(ROW(RAWC8[[#This Row],[Barcodes]])),C2823,"")</f>
        <v/>
      </c>
      <c r="G2823" t="str">
        <f t="shared" si="44"/>
        <v/>
      </c>
      <c r="H2823" t="str">
        <f>LEFT(RAWC8[[#This Row],[Maternal Pheno Tag]],7)</f>
        <v/>
      </c>
    </row>
    <row r="2824" spans="1:8" x14ac:dyDescent="0.25">
      <c r="A2824">
        <v>4</v>
      </c>
      <c r="B2824" t="s">
        <v>640</v>
      </c>
      <c r="D2824">
        <v>20</v>
      </c>
      <c r="E2824" t="str">
        <f>CONCATENATE(RAWC8[[#This Row],[Table Letter]],RAWC8[[#This Row],[Table '#]])</f>
        <v>PL4</v>
      </c>
      <c r="F2824">
        <f>IF(ISEVEN(ROW(RAWC8[[#This Row],[Barcodes]])),C2824,"")</f>
        <v>0</v>
      </c>
      <c r="G2824">
        <f t="shared" si="44"/>
        <v>0</v>
      </c>
      <c r="H2824" t="str">
        <f>LEFT(RAWC8[[#This Row],[Maternal Pheno Tag]],7)</f>
        <v>0</v>
      </c>
    </row>
    <row r="2825" spans="1:8" x14ac:dyDescent="0.25">
      <c r="A2825">
        <v>4</v>
      </c>
      <c r="B2825" t="s">
        <v>640</v>
      </c>
      <c r="D2825">
        <v>20</v>
      </c>
      <c r="E2825" t="str">
        <f>CONCATENATE(RAWC8[[#This Row],[Table Letter]],RAWC8[[#This Row],[Table '#]])</f>
        <v>PL4</v>
      </c>
      <c r="F2825" t="str">
        <f>IF(ISEVEN(ROW(RAWC8[[#This Row],[Barcodes]])),C2825,"")</f>
        <v/>
      </c>
      <c r="G2825" t="str">
        <f t="shared" si="44"/>
        <v/>
      </c>
      <c r="H2825" t="str">
        <f>LEFT(RAWC8[[#This Row],[Maternal Pheno Tag]],7)</f>
        <v/>
      </c>
    </row>
    <row r="2826" spans="1:8" x14ac:dyDescent="0.25">
      <c r="A2826">
        <v>4</v>
      </c>
      <c r="B2826" t="s">
        <v>640</v>
      </c>
      <c r="D2826">
        <v>21</v>
      </c>
      <c r="E2826" t="str">
        <f>CONCATENATE(RAWC8[[#This Row],[Table Letter]],RAWC8[[#This Row],[Table '#]])</f>
        <v>PL4</v>
      </c>
      <c r="F2826">
        <f>IF(ISEVEN(ROW(RAWC8[[#This Row],[Barcodes]])),C2826,"")</f>
        <v>0</v>
      </c>
      <c r="G2826">
        <f t="shared" si="44"/>
        <v>0</v>
      </c>
      <c r="H2826" t="str">
        <f>LEFT(RAWC8[[#This Row],[Maternal Pheno Tag]],7)</f>
        <v>0</v>
      </c>
    </row>
    <row r="2827" spans="1:8" x14ac:dyDescent="0.25">
      <c r="A2827">
        <v>4</v>
      </c>
      <c r="B2827" t="s">
        <v>640</v>
      </c>
      <c r="D2827">
        <v>21</v>
      </c>
      <c r="E2827" t="str">
        <f>CONCATENATE(RAWC8[[#This Row],[Table Letter]],RAWC8[[#This Row],[Table '#]])</f>
        <v>PL4</v>
      </c>
      <c r="F2827" t="str">
        <f>IF(ISEVEN(ROW(RAWC8[[#This Row],[Barcodes]])),C2827,"")</f>
        <v/>
      </c>
      <c r="G2827" t="str">
        <f t="shared" si="44"/>
        <v/>
      </c>
      <c r="H2827" t="str">
        <f>LEFT(RAWC8[[#This Row],[Maternal Pheno Tag]],7)</f>
        <v/>
      </c>
    </row>
    <row r="2828" spans="1:8" x14ac:dyDescent="0.25">
      <c r="A2828">
        <v>4</v>
      </c>
      <c r="B2828" t="s">
        <v>640</v>
      </c>
      <c r="D2828">
        <v>22</v>
      </c>
      <c r="E2828" t="str">
        <f>CONCATENATE(RAWC8[[#This Row],[Table Letter]],RAWC8[[#This Row],[Table '#]])</f>
        <v>PL4</v>
      </c>
      <c r="F2828">
        <f>IF(ISEVEN(ROW(RAWC8[[#This Row],[Barcodes]])),C2828,"")</f>
        <v>0</v>
      </c>
      <c r="G2828">
        <f t="shared" si="44"/>
        <v>0</v>
      </c>
      <c r="H2828" t="str">
        <f>LEFT(RAWC8[[#This Row],[Maternal Pheno Tag]],7)</f>
        <v>0</v>
      </c>
    </row>
    <row r="2829" spans="1:8" x14ac:dyDescent="0.25">
      <c r="A2829">
        <v>4</v>
      </c>
      <c r="B2829" t="s">
        <v>640</v>
      </c>
      <c r="D2829">
        <v>22</v>
      </c>
      <c r="E2829" t="str">
        <f>CONCATENATE(RAWC8[[#This Row],[Table Letter]],RAWC8[[#This Row],[Table '#]])</f>
        <v>PL4</v>
      </c>
      <c r="F2829" t="str">
        <f>IF(ISEVEN(ROW(RAWC8[[#This Row],[Barcodes]])),C2829,"")</f>
        <v/>
      </c>
      <c r="G2829" t="str">
        <f t="shared" si="44"/>
        <v/>
      </c>
      <c r="H2829" t="str">
        <f>LEFT(RAWC8[[#This Row],[Maternal Pheno Tag]],7)</f>
        <v/>
      </c>
    </row>
    <row r="2830" spans="1:8" x14ac:dyDescent="0.25">
      <c r="A2830">
        <v>4</v>
      </c>
      <c r="B2830" t="s">
        <v>640</v>
      </c>
      <c r="D2830">
        <v>23</v>
      </c>
      <c r="E2830" t="str">
        <f>CONCATENATE(RAWC8[[#This Row],[Table Letter]],RAWC8[[#This Row],[Table '#]])</f>
        <v>PL4</v>
      </c>
      <c r="F2830">
        <f>IF(ISEVEN(ROW(RAWC8[[#This Row],[Barcodes]])),C2830,"")</f>
        <v>0</v>
      </c>
      <c r="G2830">
        <f t="shared" si="44"/>
        <v>0</v>
      </c>
      <c r="H2830" t="str">
        <f>LEFT(RAWC8[[#This Row],[Maternal Pheno Tag]],7)</f>
        <v>0</v>
      </c>
    </row>
    <row r="2831" spans="1:8" x14ac:dyDescent="0.25">
      <c r="A2831">
        <v>4</v>
      </c>
      <c r="B2831" t="s">
        <v>640</v>
      </c>
      <c r="D2831">
        <v>23</v>
      </c>
      <c r="E2831" t="str">
        <f>CONCATENATE(RAWC8[[#This Row],[Table Letter]],RAWC8[[#This Row],[Table '#]])</f>
        <v>PL4</v>
      </c>
      <c r="F2831" t="str">
        <f>IF(ISEVEN(ROW(RAWC8[[#This Row],[Barcodes]])),C2831,"")</f>
        <v/>
      </c>
      <c r="G2831" t="str">
        <f t="shared" si="44"/>
        <v/>
      </c>
      <c r="H2831" t="str">
        <f>LEFT(RAWC8[[#This Row],[Maternal Pheno Tag]],7)</f>
        <v/>
      </c>
    </row>
    <row r="2832" spans="1:8" x14ac:dyDescent="0.25">
      <c r="A2832">
        <v>4</v>
      </c>
      <c r="B2832" t="s">
        <v>640</v>
      </c>
      <c r="D2832">
        <v>24</v>
      </c>
      <c r="E2832" t="str">
        <f>CONCATENATE(RAWC8[[#This Row],[Table Letter]],RAWC8[[#This Row],[Table '#]])</f>
        <v>PL4</v>
      </c>
      <c r="F2832">
        <f>IF(ISEVEN(ROW(RAWC8[[#This Row],[Barcodes]])),C2832,"")</f>
        <v>0</v>
      </c>
      <c r="G2832">
        <f t="shared" si="44"/>
        <v>0</v>
      </c>
      <c r="H2832" t="str">
        <f>LEFT(RAWC8[[#This Row],[Maternal Pheno Tag]],7)</f>
        <v>0</v>
      </c>
    </row>
    <row r="2833" spans="1:8" x14ac:dyDescent="0.25">
      <c r="A2833">
        <v>4</v>
      </c>
      <c r="B2833" t="s">
        <v>640</v>
      </c>
      <c r="D2833">
        <v>24</v>
      </c>
      <c r="E2833" t="str">
        <f>CONCATENATE(RAWC8[[#This Row],[Table Letter]],RAWC8[[#This Row],[Table '#]])</f>
        <v>PL4</v>
      </c>
      <c r="F2833" t="str">
        <f>IF(ISEVEN(ROW(RAWC8[[#This Row],[Barcodes]])),C2833,"")</f>
        <v/>
      </c>
      <c r="G2833" t="str">
        <f t="shared" si="44"/>
        <v/>
      </c>
      <c r="H2833" t="str">
        <f>LEFT(RAWC8[[#This Row],[Maternal Pheno Tag]],7)</f>
        <v/>
      </c>
    </row>
    <row r="2834" spans="1:8" x14ac:dyDescent="0.25">
      <c r="A2834">
        <v>5</v>
      </c>
      <c r="B2834" t="s">
        <v>640</v>
      </c>
      <c r="D2834">
        <v>1</v>
      </c>
      <c r="E2834" t="str">
        <f>CONCATENATE(RAWC8[[#This Row],[Table Letter]],RAWC8[[#This Row],[Table '#]])</f>
        <v>PL5</v>
      </c>
      <c r="F2834">
        <f>IF(ISEVEN(ROW(RAWC8[[#This Row],[Barcodes]])),C2834,"")</f>
        <v>0</v>
      </c>
      <c r="G2834">
        <f t="shared" si="44"/>
        <v>0</v>
      </c>
      <c r="H2834" t="str">
        <f>LEFT(RAWC8[[#This Row],[Maternal Pheno Tag]],7)</f>
        <v>0</v>
      </c>
    </row>
    <row r="2835" spans="1:8" x14ac:dyDescent="0.25">
      <c r="A2835">
        <v>5</v>
      </c>
      <c r="B2835" t="s">
        <v>640</v>
      </c>
      <c r="D2835">
        <v>1</v>
      </c>
      <c r="E2835" t="str">
        <f>CONCATENATE(RAWC8[[#This Row],[Table Letter]],RAWC8[[#This Row],[Table '#]])</f>
        <v>PL5</v>
      </c>
      <c r="F2835" t="str">
        <f>IF(ISEVEN(ROW(RAWC8[[#This Row],[Barcodes]])),C2835,"")</f>
        <v/>
      </c>
      <c r="G2835" t="str">
        <f t="shared" si="44"/>
        <v/>
      </c>
      <c r="H2835" t="str">
        <f>LEFT(RAWC8[[#This Row],[Maternal Pheno Tag]],7)</f>
        <v/>
      </c>
    </row>
    <row r="2836" spans="1:8" x14ac:dyDescent="0.25">
      <c r="A2836">
        <v>5</v>
      </c>
      <c r="B2836" t="s">
        <v>640</v>
      </c>
      <c r="D2836">
        <v>2</v>
      </c>
      <c r="E2836" t="str">
        <f>CONCATENATE(RAWC8[[#This Row],[Table Letter]],RAWC8[[#This Row],[Table '#]])</f>
        <v>PL5</v>
      </c>
      <c r="F2836">
        <f>IF(ISEVEN(ROW(RAWC8[[#This Row],[Barcodes]])),C2836,"")</f>
        <v>0</v>
      </c>
      <c r="G2836">
        <f t="shared" si="44"/>
        <v>0</v>
      </c>
      <c r="H2836" t="str">
        <f>LEFT(RAWC8[[#This Row],[Maternal Pheno Tag]],7)</f>
        <v>0</v>
      </c>
    </row>
    <row r="2837" spans="1:8" x14ac:dyDescent="0.25">
      <c r="A2837">
        <v>5</v>
      </c>
      <c r="B2837" t="s">
        <v>640</v>
      </c>
      <c r="D2837">
        <v>2</v>
      </c>
      <c r="E2837" t="str">
        <f>CONCATENATE(RAWC8[[#This Row],[Table Letter]],RAWC8[[#This Row],[Table '#]])</f>
        <v>PL5</v>
      </c>
      <c r="F2837" t="str">
        <f>IF(ISEVEN(ROW(RAWC8[[#This Row],[Barcodes]])),C2837,"")</f>
        <v/>
      </c>
      <c r="G2837" t="str">
        <f t="shared" si="44"/>
        <v/>
      </c>
      <c r="H2837" t="str">
        <f>LEFT(RAWC8[[#This Row],[Maternal Pheno Tag]],7)</f>
        <v/>
      </c>
    </row>
    <row r="2838" spans="1:8" x14ac:dyDescent="0.25">
      <c r="A2838">
        <v>5</v>
      </c>
      <c r="B2838" t="s">
        <v>640</v>
      </c>
      <c r="D2838">
        <v>3</v>
      </c>
      <c r="E2838" t="str">
        <f>CONCATENATE(RAWC8[[#This Row],[Table Letter]],RAWC8[[#This Row],[Table '#]])</f>
        <v>PL5</v>
      </c>
      <c r="F2838">
        <f>IF(ISEVEN(ROW(RAWC8[[#This Row],[Barcodes]])),C2838,"")</f>
        <v>0</v>
      </c>
      <c r="G2838">
        <f t="shared" si="44"/>
        <v>0</v>
      </c>
      <c r="H2838" t="str">
        <f>LEFT(RAWC8[[#This Row],[Maternal Pheno Tag]],7)</f>
        <v>0</v>
      </c>
    </row>
    <row r="2839" spans="1:8" x14ac:dyDescent="0.25">
      <c r="A2839">
        <v>5</v>
      </c>
      <c r="B2839" t="s">
        <v>640</v>
      </c>
      <c r="D2839">
        <v>3</v>
      </c>
      <c r="E2839" t="str">
        <f>CONCATENATE(RAWC8[[#This Row],[Table Letter]],RAWC8[[#This Row],[Table '#]])</f>
        <v>PL5</v>
      </c>
      <c r="F2839" t="str">
        <f>IF(ISEVEN(ROW(RAWC8[[#This Row],[Barcodes]])),C2839,"")</f>
        <v/>
      </c>
      <c r="G2839" t="str">
        <f t="shared" si="44"/>
        <v/>
      </c>
      <c r="H2839" t="str">
        <f>LEFT(RAWC8[[#This Row],[Maternal Pheno Tag]],7)</f>
        <v/>
      </c>
    </row>
    <row r="2840" spans="1:8" x14ac:dyDescent="0.25">
      <c r="A2840">
        <v>5</v>
      </c>
      <c r="B2840" t="s">
        <v>640</v>
      </c>
      <c r="D2840">
        <v>4</v>
      </c>
      <c r="E2840" t="str">
        <f>CONCATENATE(RAWC8[[#This Row],[Table Letter]],RAWC8[[#This Row],[Table '#]])</f>
        <v>PL5</v>
      </c>
      <c r="F2840">
        <f>IF(ISEVEN(ROW(RAWC8[[#This Row],[Barcodes]])),C2840,"")</f>
        <v>0</v>
      </c>
      <c r="G2840">
        <f t="shared" si="44"/>
        <v>0</v>
      </c>
      <c r="H2840" t="str">
        <f>LEFT(RAWC8[[#This Row],[Maternal Pheno Tag]],7)</f>
        <v>0</v>
      </c>
    </row>
    <row r="2841" spans="1:8" x14ac:dyDescent="0.25">
      <c r="A2841">
        <v>5</v>
      </c>
      <c r="B2841" t="s">
        <v>640</v>
      </c>
      <c r="D2841">
        <v>4</v>
      </c>
      <c r="E2841" t="str">
        <f>CONCATENATE(RAWC8[[#This Row],[Table Letter]],RAWC8[[#This Row],[Table '#]])</f>
        <v>PL5</v>
      </c>
      <c r="F2841" t="str">
        <f>IF(ISEVEN(ROW(RAWC8[[#This Row],[Barcodes]])),C2841,"")</f>
        <v/>
      </c>
      <c r="G2841" t="str">
        <f t="shared" si="44"/>
        <v/>
      </c>
      <c r="H2841" t="str">
        <f>LEFT(RAWC8[[#This Row],[Maternal Pheno Tag]],7)</f>
        <v/>
      </c>
    </row>
    <row r="2842" spans="1:8" x14ac:dyDescent="0.25">
      <c r="A2842">
        <v>5</v>
      </c>
      <c r="B2842" t="s">
        <v>640</v>
      </c>
      <c r="D2842">
        <v>5</v>
      </c>
      <c r="E2842" t="str">
        <f>CONCATENATE(RAWC8[[#This Row],[Table Letter]],RAWC8[[#This Row],[Table '#]])</f>
        <v>PL5</v>
      </c>
      <c r="F2842">
        <f>IF(ISEVEN(ROW(RAWC8[[#This Row],[Barcodes]])),C2842,"")</f>
        <v>0</v>
      </c>
      <c r="G2842">
        <f t="shared" si="44"/>
        <v>0</v>
      </c>
      <c r="H2842" t="str">
        <f>LEFT(RAWC8[[#This Row],[Maternal Pheno Tag]],7)</f>
        <v>0</v>
      </c>
    </row>
    <row r="2843" spans="1:8" x14ac:dyDescent="0.25">
      <c r="A2843">
        <v>5</v>
      </c>
      <c r="B2843" t="s">
        <v>640</v>
      </c>
      <c r="D2843">
        <v>5</v>
      </c>
      <c r="E2843" t="str">
        <f>CONCATENATE(RAWC8[[#This Row],[Table Letter]],RAWC8[[#This Row],[Table '#]])</f>
        <v>PL5</v>
      </c>
      <c r="F2843" t="str">
        <f>IF(ISEVEN(ROW(RAWC8[[#This Row],[Barcodes]])),C2843,"")</f>
        <v/>
      </c>
      <c r="G2843" t="str">
        <f t="shared" si="44"/>
        <v/>
      </c>
      <c r="H2843" t="str">
        <f>LEFT(RAWC8[[#This Row],[Maternal Pheno Tag]],7)</f>
        <v/>
      </c>
    </row>
    <row r="2844" spans="1:8" x14ac:dyDescent="0.25">
      <c r="A2844">
        <v>5</v>
      </c>
      <c r="B2844" t="s">
        <v>640</v>
      </c>
      <c r="D2844">
        <v>6</v>
      </c>
      <c r="E2844" t="str">
        <f>CONCATENATE(RAWC8[[#This Row],[Table Letter]],RAWC8[[#This Row],[Table '#]])</f>
        <v>PL5</v>
      </c>
      <c r="F2844">
        <f>IF(ISEVEN(ROW(RAWC8[[#This Row],[Barcodes]])),C2844,"")</f>
        <v>0</v>
      </c>
      <c r="G2844">
        <f t="shared" si="44"/>
        <v>0</v>
      </c>
      <c r="H2844" t="str">
        <f>LEFT(RAWC8[[#This Row],[Maternal Pheno Tag]],7)</f>
        <v>0</v>
      </c>
    </row>
    <row r="2845" spans="1:8" x14ac:dyDescent="0.25">
      <c r="A2845">
        <v>5</v>
      </c>
      <c r="B2845" t="s">
        <v>640</v>
      </c>
      <c r="D2845">
        <v>6</v>
      </c>
      <c r="E2845" t="str">
        <f>CONCATENATE(RAWC8[[#This Row],[Table Letter]],RAWC8[[#This Row],[Table '#]])</f>
        <v>PL5</v>
      </c>
      <c r="F2845" t="str">
        <f>IF(ISEVEN(ROW(RAWC8[[#This Row],[Barcodes]])),C2845,"")</f>
        <v/>
      </c>
      <c r="G2845" t="str">
        <f t="shared" si="44"/>
        <v/>
      </c>
      <c r="H2845" t="str">
        <f>LEFT(RAWC8[[#This Row],[Maternal Pheno Tag]],7)</f>
        <v/>
      </c>
    </row>
    <row r="2846" spans="1:8" x14ac:dyDescent="0.25">
      <c r="A2846">
        <v>5</v>
      </c>
      <c r="B2846" t="s">
        <v>640</v>
      </c>
      <c r="D2846">
        <v>7</v>
      </c>
      <c r="E2846" t="str">
        <f>CONCATENATE(RAWC8[[#This Row],[Table Letter]],RAWC8[[#This Row],[Table '#]])</f>
        <v>PL5</v>
      </c>
      <c r="F2846">
        <f>IF(ISEVEN(ROW(RAWC8[[#This Row],[Barcodes]])),C2846,"")</f>
        <v>0</v>
      </c>
      <c r="G2846">
        <f t="shared" si="44"/>
        <v>0</v>
      </c>
      <c r="H2846" t="str">
        <f>LEFT(RAWC8[[#This Row],[Maternal Pheno Tag]],7)</f>
        <v>0</v>
      </c>
    </row>
    <row r="2847" spans="1:8" x14ac:dyDescent="0.25">
      <c r="A2847">
        <v>5</v>
      </c>
      <c r="B2847" t="s">
        <v>640</v>
      </c>
      <c r="D2847">
        <v>7</v>
      </c>
      <c r="E2847" t="str">
        <f>CONCATENATE(RAWC8[[#This Row],[Table Letter]],RAWC8[[#This Row],[Table '#]])</f>
        <v>PL5</v>
      </c>
      <c r="F2847" t="str">
        <f>IF(ISEVEN(ROW(RAWC8[[#This Row],[Barcodes]])),C2847,"")</f>
        <v/>
      </c>
      <c r="G2847" t="str">
        <f t="shared" si="44"/>
        <v/>
      </c>
      <c r="H2847" t="str">
        <f>LEFT(RAWC8[[#This Row],[Maternal Pheno Tag]],7)</f>
        <v/>
      </c>
    </row>
    <row r="2848" spans="1:8" x14ac:dyDescent="0.25">
      <c r="A2848">
        <v>5</v>
      </c>
      <c r="B2848" t="s">
        <v>640</v>
      </c>
      <c r="D2848">
        <v>8</v>
      </c>
      <c r="E2848" t="str">
        <f>CONCATENATE(RAWC8[[#This Row],[Table Letter]],RAWC8[[#This Row],[Table '#]])</f>
        <v>PL5</v>
      </c>
      <c r="F2848">
        <f>IF(ISEVEN(ROW(RAWC8[[#This Row],[Barcodes]])),C2848,"")</f>
        <v>0</v>
      </c>
      <c r="G2848">
        <f t="shared" si="44"/>
        <v>0</v>
      </c>
      <c r="H2848" t="str">
        <f>LEFT(RAWC8[[#This Row],[Maternal Pheno Tag]],7)</f>
        <v>0</v>
      </c>
    </row>
    <row r="2849" spans="1:8" x14ac:dyDescent="0.25">
      <c r="A2849">
        <v>5</v>
      </c>
      <c r="B2849" t="s">
        <v>640</v>
      </c>
      <c r="D2849">
        <v>8</v>
      </c>
      <c r="E2849" t="str">
        <f>CONCATENATE(RAWC8[[#This Row],[Table Letter]],RAWC8[[#This Row],[Table '#]])</f>
        <v>PL5</v>
      </c>
      <c r="F2849" t="str">
        <f>IF(ISEVEN(ROW(RAWC8[[#This Row],[Barcodes]])),C2849,"")</f>
        <v/>
      </c>
      <c r="G2849" t="str">
        <f t="shared" si="44"/>
        <v/>
      </c>
      <c r="H2849" t="str">
        <f>LEFT(RAWC8[[#This Row],[Maternal Pheno Tag]],7)</f>
        <v/>
      </c>
    </row>
    <row r="2850" spans="1:8" x14ac:dyDescent="0.25">
      <c r="A2850">
        <v>5</v>
      </c>
      <c r="B2850" t="s">
        <v>640</v>
      </c>
      <c r="D2850">
        <v>9</v>
      </c>
      <c r="E2850" t="str">
        <f>CONCATENATE(RAWC8[[#This Row],[Table Letter]],RAWC8[[#This Row],[Table '#]])</f>
        <v>PL5</v>
      </c>
      <c r="F2850">
        <f>IF(ISEVEN(ROW(RAWC8[[#This Row],[Barcodes]])),C2850,"")</f>
        <v>0</v>
      </c>
      <c r="G2850">
        <f t="shared" si="44"/>
        <v>0</v>
      </c>
      <c r="H2850" t="str">
        <f>LEFT(RAWC8[[#This Row],[Maternal Pheno Tag]],7)</f>
        <v>0</v>
      </c>
    </row>
    <row r="2851" spans="1:8" x14ac:dyDescent="0.25">
      <c r="A2851">
        <v>5</v>
      </c>
      <c r="B2851" t="s">
        <v>640</v>
      </c>
      <c r="D2851">
        <v>9</v>
      </c>
      <c r="E2851" t="str">
        <f>CONCATENATE(RAWC8[[#This Row],[Table Letter]],RAWC8[[#This Row],[Table '#]])</f>
        <v>PL5</v>
      </c>
      <c r="F2851" t="str">
        <f>IF(ISEVEN(ROW(RAWC8[[#This Row],[Barcodes]])),C2851,"")</f>
        <v/>
      </c>
      <c r="G2851" t="str">
        <f t="shared" si="44"/>
        <v/>
      </c>
      <c r="H2851" t="str">
        <f>LEFT(RAWC8[[#This Row],[Maternal Pheno Tag]],7)</f>
        <v/>
      </c>
    </row>
    <row r="2852" spans="1:8" x14ac:dyDescent="0.25">
      <c r="A2852">
        <v>5</v>
      </c>
      <c r="B2852" t="s">
        <v>640</v>
      </c>
      <c r="D2852">
        <v>10</v>
      </c>
      <c r="E2852" t="str">
        <f>CONCATENATE(RAWC8[[#This Row],[Table Letter]],RAWC8[[#This Row],[Table '#]])</f>
        <v>PL5</v>
      </c>
      <c r="F2852">
        <f>IF(ISEVEN(ROW(RAWC8[[#This Row],[Barcodes]])),C2852,"")</f>
        <v>0</v>
      </c>
      <c r="G2852">
        <f t="shared" si="44"/>
        <v>0</v>
      </c>
      <c r="H2852" t="str">
        <f>LEFT(RAWC8[[#This Row],[Maternal Pheno Tag]],7)</f>
        <v>0</v>
      </c>
    </row>
    <row r="2853" spans="1:8" x14ac:dyDescent="0.25">
      <c r="A2853">
        <v>5</v>
      </c>
      <c r="B2853" t="s">
        <v>640</v>
      </c>
      <c r="D2853">
        <v>10</v>
      </c>
      <c r="E2853" t="str">
        <f>CONCATENATE(RAWC8[[#This Row],[Table Letter]],RAWC8[[#This Row],[Table '#]])</f>
        <v>PL5</v>
      </c>
      <c r="F2853" t="str">
        <f>IF(ISEVEN(ROW(RAWC8[[#This Row],[Barcodes]])),C2853,"")</f>
        <v/>
      </c>
      <c r="G2853" t="str">
        <f t="shared" si="44"/>
        <v/>
      </c>
      <c r="H2853" t="str">
        <f>LEFT(RAWC8[[#This Row],[Maternal Pheno Tag]],7)</f>
        <v/>
      </c>
    </row>
    <row r="2854" spans="1:8" x14ac:dyDescent="0.25">
      <c r="A2854">
        <v>5</v>
      </c>
      <c r="B2854" t="s">
        <v>640</v>
      </c>
      <c r="D2854">
        <v>11</v>
      </c>
      <c r="E2854" t="str">
        <f>CONCATENATE(RAWC8[[#This Row],[Table Letter]],RAWC8[[#This Row],[Table '#]])</f>
        <v>PL5</v>
      </c>
      <c r="F2854">
        <f>IF(ISEVEN(ROW(RAWC8[[#This Row],[Barcodes]])),C2854,"")</f>
        <v>0</v>
      </c>
      <c r="G2854">
        <f t="shared" si="44"/>
        <v>0</v>
      </c>
      <c r="H2854" t="str">
        <f>LEFT(RAWC8[[#This Row],[Maternal Pheno Tag]],7)</f>
        <v>0</v>
      </c>
    </row>
    <row r="2855" spans="1:8" x14ac:dyDescent="0.25">
      <c r="A2855">
        <v>5</v>
      </c>
      <c r="B2855" t="s">
        <v>640</v>
      </c>
      <c r="D2855">
        <v>11</v>
      </c>
      <c r="E2855" t="str">
        <f>CONCATENATE(RAWC8[[#This Row],[Table Letter]],RAWC8[[#This Row],[Table '#]])</f>
        <v>PL5</v>
      </c>
      <c r="F2855" t="str">
        <f>IF(ISEVEN(ROW(RAWC8[[#This Row],[Barcodes]])),C2855,"")</f>
        <v/>
      </c>
      <c r="G2855" t="str">
        <f t="shared" si="44"/>
        <v/>
      </c>
      <c r="H2855" t="str">
        <f>LEFT(RAWC8[[#This Row],[Maternal Pheno Tag]],7)</f>
        <v/>
      </c>
    </row>
    <row r="2856" spans="1:8" x14ac:dyDescent="0.25">
      <c r="A2856">
        <v>5</v>
      </c>
      <c r="B2856" t="s">
        <v>640</v>
      </c>
      <c r="D2856">
        <v>12</v>
      </c>
      <c r="E2856" t="str">
        <f>CONCATENATE(RAWC8[[#This Row],[Table Letter]],RAWC8[[#This Row],[Table '#]])</f>
        <v>PL5</v>
      </c>
      <c r="F2856">
        <f>IF(ISEVEN(ROW(RAWC8[[#This Row],[Barcodes]])),C2856,"")</f>
        <v>0</v>
      </c>
      <c r="G2856">
        <f t="shared" si="44"/>
        <v>0</v>
      </c>
      <c r="H2856" t="str">
        <f>LEFT(RAWC8[[#This Row],[Maternal Pheno Tag]],7)</f>
        <v>0</v>
      </c>
    </row>
    <row r="2857" spans="1:8" x14ac:dyDescent="0.25">
      <c r="A2857">
        <v>5</v>
      </c>
      <c r="B2857" t="s">
        <v>640</v>
      </c>
      <c r="D2857">
        <v>12</v>
      </c>
      <c r="E2857" t="str">
        <f>CONCATENATE(RAWC8[[#This Row],[Table Letter]],RAWC8[[#This Row],[Table '#]])</f>
        <v>PL5</v>
      </c>
      <c r="F2857" t="str">
        <f>IF(ISEVEN(ROW(RAWC8[[#This Row],[Barcodes]])),C2857,"")</f>
        <v/>
      </c>
      <c r="G2857" t="str">
        <f t="shared" si="44"/>
        <v/>
      </c>
      <c r="H2857" t="str">
        <f>LEFT(RAWC8[[#This Row],[Maternal Pheno Tag]],7)</f>
        <v/>
      </c>
    </row>
    <row r="2858" spans="1:8" x14ac:dyDescent="0.25">
      <c r="A2858">
        <v>5</v>
      </c>
      <c r="B2858" t="s">
        <v>640</v>
      </c>
      <c r="D2858">
        <v>13</v>
      </c>
      <c r="E2858" t="str">
        <f>CONCATENATE(RAWC8[[#This Row],[Table Letter]],RAWC8[[#This Row],[Table '#]])</f>
        <v>PL5</v>
      </c>
      <c r="F2858">
        <f>IF(ISEVEN(ROW(RAWC8[[#This Row],[Barcodes]])),C2858,"")</f>
        <v>0</v>
      </c>
      <c r="G2858">
        <f t="shared" si="44"/>
        <v>0</v>
      </c>
      <c r="H2858" t="str">
        <f>LEFT(RAWC8[[#This Row],[Maternal Pheno Tag]],7)</f>
        <v>0</v>
      </c>
    </row>
    <row r="2859" spans="1:8" x14ac:dyDescent="0.25">
      <c r="A2859">
        <v>5</v>
      </c>
      <c r="B2859" t="s">
        <v>640</v>
      </c>
      <c r="D2859">
        <v>13</v>
      </c>
      <c r="E2859" t="str">
        <f>CONCATENATE(RAWC8[[#This Row],[Table Letter]],RAWC8[[#This Row],[Table '#]])</f>
        <v>PL5</v>
      </c>
      <c r="F2859" t="str">
        <f>IF(ISEVEN(ROW(RAWC8[[#This Row],[Barcodes]])),C2859,"")</f>
        <v/>
      </c>
      <c r="G2859" t="str">
        <f t="shared" si="44"/>
        <v/>
      </c>
      <c r="H2859" t="str">
        <f>LEFT(RAWC8[[#This Row],[Maternal Pheno Tag]],7)</f>
        <v/>
      </c>
    </row>
    <row r="2860" spans="1:8" x14ac:dyDescent="0.25">
      <c r="A2860">
        <v>5</v>
      </c>
      <c r="B2860" t="s">
        <v>640</v>
      </c>
      <c r="D2860">
        <v>14</v>
      </c>
      <c r="E2860" t="str">
        <f>CONCATENATE(RAWC8[[#This Row],[Table Letter]],RAWC8[[#This Row],[Table '#]])</f>
        <v>PL5</v>
      </c>
      <c r="F2860">
        <f>IF(ISEVEN(ROW(RAWC8[[#This Row],[Barcodes]])),C2860,"")</f>
        <v>0</v>
      </c>
      <c r="G2860">
        <f t="shared" si="44"/>
        <v>0</v>
      </c>
      <c r="H2860" t="str">
        <f>LEFT(RAWC8[[#This Row],[Maternal Pheno Tag]],7)</f>
        <v>0</v>
      </c>
    </row>
    <row r="2861" spans="1:8" x14ac:dyDescent="0.25">
      <c r="A2861">
        <v>5</v>
      </c>
      <c r="B2861" t="s">
        <v>640</v>
      </c>
      <c r="D2861">
        <v>14</v>
      </c>
      <c r="E2861" t="str">
        <f>CONCATENATE(RAWC8[[#This Row],[Table Letter]],RAWC8[[#This Row],[Table '#]])</f>
        <v>PL5</v>
      </c>
      <c r="F2861" t="str">
        <f>IF(ISEVEN(ROW(RAWC8[[#This Row],[Barcodes]])),C2861,"")</f>
        <v/>
      </c>
      <c r="G2861" t="str">
        <f t="shared" si="44"/>
        <v/>
      </c>
      <c r="H2861" t="str">
        <f>LEFT(RAWC8[[#This Row],[Maternal Pheno Tag]],7)</f>
        <v/>
      </c>
    </row>
    <row r="2862" spans="1:8" x14ac:dyDescent="0.25">
      <c r="A2862">
        <v>5</v>
      </c>
      <c r="B2862" t="s">
        <v>640</v>
      </c>
      <c r="D2862">
        <v>15</v>
      </c>
      <c r="E2862" t="str">
        <f>CONCATENATE(RAWC8[[#This Row],[Table Letter]],RAWC8[[#This Row],[Table '#]])</f>
        <v>PL5</v>
      </c>
      <c r="F2862">
        <f>IF(ISEVEN(ROW(RAWC8[[#This Row],[Barcodes]])),C2862,"")</f>
        <v>0</v>
      </c>
      <c r="G2862">
        <f t="shared" si="44"/>
        <v>0</v>
      </c>
      <c r="H2862" t="str">
        <f>LEFT(RAWC8[[#This Row],[Maternal Pheno Tag]],7)</f>
        <v>0</v>
      </c>
    </row>
    <row r="2863" spans="1:8" x14ac:dyDescent="0.25">
      <c r="A2863">
        <v>5</v>
      </c>
      <c r="B2863" t="s">
        <v>640</v>
      </c>
      <c r="D2863">
        <v>15</v>
      </c>
      <c r="E2863" t="str">
        <f>CONCATENATE(RAWC8[[#This Row],[Table Letter]],RAWC8[[#This Row],[Table '#]])</f>
        <v>PL5</v>
      </c>
      <c r="F2863" t="str">
        <f>IF(ISEVEN(ROW(RAWC8[[#This Row],[Barcodes]])),C2863,"")</f>
        <v/>
      </c>
      <c r="G2863" t="str">
        <f t="shared" si="44"/>
        <v/>
      </c>
      <c r="H2863" t="str">
        <f>LEFT(RAWC8[[#This Row],[Maternal Pheno Tag]],7)</f>
        <v/>
      </c>
    </row>
    <row r="2864" spans="1:8" x14ac:dyDescent="0.25">
      <c r="A2864">
        <v>5</v>
      </c>
      <c r="B2864" t="s">
        <v>640</v>
      </c>
      <c r="D2864">
        <v>16</v>
      </c>
      <c r="E2864" t="str">
        <f>CONCATENATE(RAWC8[[#This Row],[Table Letter]],RAWC8[[#This Row],[Table '#]])</f>
        <v>PL5</v>
      </c>
      <c r="F2864">
        <f>IF(ISEVEN(ROW(RAWC8[[#This Row],[Barcodes]])),C2864,"")</f>
        <v>0</v>
      </c>
      <c r="G2864">
        <f t="shared" si="44"/>
        <v>0</v>
      </c>
      <c r="H2864" t="str">
        <f>LEFT(RAWC8[[#This Row],[Maternal Pheno Tag]],7)</f>
        <v>0</v>
      </c>
    </row>
    <row r="2865" spans="1:8" x14ac:dyDescent="0.25">
      <c r="A2865">
        <v>5</v>
      </c>
      <c r="B2865" t="s">
        <v>640</v>
      </c>
      <c r="D2865">
        <v>16</v>
      </c>
      <c r="E2865" t="str">
        <f>CONCATENATE(RAWC8[[#This Row],[Table Letter]],RAWC8[[#This Row],[Table '#]])</f>
        <v>PL5</v>
      </c>
      <c r="F2865" t="str">
        <f>IF(ISEVEN(ROW(RAWC8[[#This Row],[Barcodes]])),C2865,"")</f>
        <v/>
      </c>
      <c r="G2865" t="str">
        <f t="shared" si="44"/>
        <v/>
      </c>
      <c r="H2865" t="str">
        <f>LEFT(RAWC8[[#This Row],[Maternal Pheno Tag]],7)</f>
        <v/>
      </c>
    </row>
    <row r="2866" spans="1:8" x14ac:dyDescent="0.25">
      <c r="A2866">
        <v>5</v>
      </c>
      <c r="B2866" t="s">
        <v>640</v>
      </c>
      <c r="D2866">
        <v>17</v>
      </c>
      <c r="E2866" t="str">
        <f>CONCATENATE(RAWC8[[#This Row],[Table Letter]],RAWC8[[#This Row],[Table '#]])</f>
        <v>PL5</v>
      </c>
      <c r="F2866">
        <f>IF(ISEVEN(ROW(RAWC8[[#This Row],[Barcodes]])),C2866,"")</f>
        <v>0</v>
      </c>
      <c r="G2866">
        <f t="shared" si="44"/>
        <v>0</v>
      </c>
      <c r="H2866" t="str">
        <f>LEFT(RAWC8[[#This Row],[Maternal Pheno Tag]],7)</f>
        <v>0</v>
      </c>
    </row>
    <row r="2867" spans="1:8" x14ac:dyDescent="0.25">
      <c r="A2867">
        <v>5</v>
      </c>
      <c r="B2867" t="s">
        <v>640</v>
      </c>
      <c r="D2867">
        <v>17</v>
      </c>
      <c r="E2867" t="str">
        <f>CONCATENATE(RAWC8[[#This Row],[Table Letter]],RAWC8[[#This Row],[Table '#]])</f>
        <v>PL5</v>
      </c>
      <c r="F2867" t="str">
        <f>IF(ISEVEN(ROW(RAWC8[[#This Row],[Barcodes]])),C2867,"")</f>
        <v/>
      </c>
      <c r="G2867" t="str">
        <f t="shared" si="44"/>
        <v/>
      </c>
      <c r="H2867" t="str">
        <f>LEFT(RAWC8[[#This Row],[Maternal Pheno Tag]],7)</f>
        <v/>
      </c>
    </row>
    <row r="2868" spans="1:8" x14ac:dyDescent="0.25">
      <c r="A2868">
        <v>5</v>
      </c>
      <c r="B2868" t="s">
        <v>640</v>
      </c>
      <c r="D2868">
        <v>18</v>
      </c>
      <c r="E2868" t="str">
        <f>CONCATENATE(RAWC8[[#This Row],[Table Letter]],RAWC8[[#This Row],[Table '#]])</f>
        <v>PL5</v>
      </c>
      <c r="F2868">
        <f>IF(ISEVEN(ROW(RAWC8[[#This Row],[Barcodes]])),C2868,"")</f>
        <v>0</v>
      </c>
      <c r="G2868">
        <f t="shared" si="44"/>
        <v>0</v>
      </c>
      <c r="H2868" t="str">
        <f>LEFT(RAWC8[[#This Row],[Maternal Pheno Tag]],7)</f>
        <v>0</v>
      </c>
    </row>
    <row r="2869" spans="1:8" x14ac:dyDescent="0.25">
      <c r="A2869">
        <v>5</v>
      </c>
      <c r="B2869" t="s">
        <v>640</v>
      </c>
      <c r="D2869">
        <v>18</v>
      </c>
      <c r="E2869" t="str">
        <f>CONCATENATE(RAWC8[[#This Row],[Table Letter]],RAWC8[[#This Row],[Table '#]])</f>
        <v>PL5</v>
      </c>
      <c r="F2869" t="str">
        <f>IF(ISEVEN(ROW(RAWC8[[#This Row],[Barcodes]])),C2869,"")</f>
        <v/>
      </c>
      <c r="G2869" t="str">
        <f t="shared" si="44"/>
        <v/>
      </c>
      <c r="H2869" t="str">
        <f>LEFT(RAWC8[[#This Row],[Maternal Pheno Tag]],7)</f>
        <v/>
      </c>
    </row>
    <row r="2870" spans="1:8" x14ac:dyDescent="0.25">
      <c r="A2870">
        <v>5</v>
      </c>
      <c r="B2870" t="s">
        <v>640</v>
      </c>
      <c r="D2870">
        <v>19</v>
      </c>
      <c r="E2870" t="str">
        <f>CONCATENATE(RAWC8[[#This Row],[Table Letter]],RAWC8[[#This Row],[Table '#]])</f>
        <v>PL5</v>
      </c>
      <c r="F2870">
        <f>IF(ISEVEN(ROW(RAWC8[[#This Row],[Barcodes]])),C2870,"")</f>
        <v>0</v>
      </c>
      <c r="G2870">
        <f t="shared" si="44"/>
        <v>0</v>
      </c>
      <c r="H2870" t="str">
        <f>LEFT(RAWC8[[#This Row],[Maternal Pheno Tag]],7)</f>
        <v>0</v>
      </c>
    </row>
    <row r="2871" spans="1:8" x14ac:dyDescent="0.25">
      <c r="A2871">
        <v>5</v>
      </c>
      <c r="B2871" t="s">
        <v>640</v>
      </c>
      <c r="D2871">
        <v>19</v>
      </c>
      <c r="E2871" t="str">
        <f>CONCATENATE(RAWC8[[#This Row],[Table Letter]],RAWC8[[#This Row],[Table '#]])</f>
        <v>PL5</v>
      </c>
      <c r="F2871" t="str">
        <f>IF(ISEVEN(ROW(RAWC8[[#This Row],[Barcodes]])),C2871,"")</f>
        <v/>
      </c>
      <c r="G2871" t="str">
        <f t="shared" si="44"/>
        <v/>
      </c>
      <c r="H2871" t="str">
        <f>LEFT(RAWC8[[#This Row],[Maternal Pheno Tag]],7)</f>
        <v/>
      </c>
    </row>
    <row r="2872" spans="1:8" x14ac:dyDescent="0.25">
      <c r="A2872">
        <v>5</v>
      </c>
      <c r="B2872" t="s">
        <v>640</v>
      </c>
      <c r="D2872">
        <v>20</v>
      </c>
      <c r="E2872" t="str">
        <f>CONCATENATE(RAWC8[[#This Row],[Table Letter]],RAWC8[[#This Row],[Table '#]])</f>
        <v>PL5</v>
      </c>
      <c r="F2872">
        <f>IF(ISEVEN(ROW(RAWC8[[#This Row],[Barcodes]])),C2872,"")</f>
        <v>0</v>
      </c>
      <c r="G2872">
        <f t="shared" si="44"/>
        <v>0</v>
      </c>
      <c r="H2872" t="str">
        <f>LEFT(RAWC8[[#This Row],[Maternal Pheno Tag]],7)</f>
        <v>0</v>
      </c>
    </row>
    <row r="2873" spans="1:8" x14ac:dyDescent="0.25">
      <c r="A2873">
        <v>5</v>
      </c>
      <c r="B2873" t="s">
        <v>640</v>
      </c>
      <c r="D2873">
        <v>20</v>
      </c>
      <c r="E2873" t="str">
        <f>CONCATENATE(RAWC8[[#This Row],[Table Letter]],RAWC8[[#This Row],[Table '#]])</f>
        <v>PL5</v>
      </c>
      <c r="F2873" t="str">
        <f>IF(ISEVEN(ROW(RAWC8[[#This Row],[Barcodes]])),C2873,"")</f>
        <v/>
      </c>
      <c r="G2873" t="str">
        <f t="shared" si="44"/>
        <v/>
      </c>
      <c r="H2873" t="str">
        <f>LEFT(RAWC8[[#This Row],[Maternal Pheno Tag]],7)</f>
        <v/>
      </c>
    </row>
    <row r="2874" spans="1:8" x14ac:dyDescent="0.25">
      <c r="A2874">
        <v>5</v>
      </c>
      <c r="B2874" t="s">
        <v>640</v>
      </c>
      <c r="D2874">
        <v>21</v>
      </c>
      <c r="E2874" t="str">
        <f>CONCATENATE(RAWC8[[#This Row],[Table Letter]],RAWC8[[#This Row],[Table '#]])</f>
        <v>PL5</v>
      </c>
      <c r="F2874">
        <f>IF(ISEVEN(ROW(RAWC8[[#This Row],[Barcodes]])),C2874,"")</f>
        <v>0</v>
      </c>
      <c r="G2874">
        <f t="shared" si="44"/>
        <v>0</v>
      </c>
      <c r="H2874" t="str">
        <f>LEFT(RAWC8[[#This Row],[Maternal Pheno Tag]],7)</f>
        <v>0</v>
      </c>
    </row>
    <row r="2875" spans="1:8" x14ac:dyDescent="0.25">
      <c r="A2875">
        <v>5</v>
      </c>
      <c r="B2875" t="s">
        <v>640</v>
      </c>
      <c r="D2875">
        <v>21</v>
      </c>
      <c r="E2875" t="str">
        <f>CONCATENATE(RAWC8[[#This Row],[Table Letter]],RAWC8[[#This Row],[Table '#]])</f>
        <v>PL5</v>
      </c>
      <c r="F2875" t="str">
        <f>IF(ISEVEN(ROW(RAWC8[[#This Row],[Barcodes]])),C2875,"")</f>
        <v/>
      </c>
      <c r="G2875" t="str">
        <f t="shared" si="44"/>
        <v/>
      </c>
      <c r="H2875" t="str">
        <f>LEFT(RAWC8[[#This Row],[Maternal Pheno Tag]],7)</f>
        <v/>
      </c>
    </row>
    <row r="2876" spans="1:8" x14ac:dyDescent="0.25">
      <c r="A2876">
        <v>5</v>
      </c>
      <c r="B2876" t="s">
        <v>640</v>
      </c>
      <c r="D2876">
        <v>22</v>
      </c>
      <c r="E2876" t="str">
        <f>CONCATENATE(RAWC8[[#This Row],[Table Letter]],RAWC8[[#This Row],[Table '#]])</f>
        <v>PL5</v>
      </c>
      <c r="F2876">
        <f>IF(ISEVEN(ROW(RAWC8[[#This Row],[Barcodes]])),C2876,"")</f>
        <v>0</v>
      </c>
      <c r="G2876">
        <f t="shared" si="44"/>
        <v>0</v>
      </c>
      <c r="H2876" t="str">
        <f>LEFT(RAWC8[[#This Row],[Maternal Pheno Tag]],7)</f>
        <v>0</v>
      </c>
    </row>
    <row r="2877" spans="1:8" x14ac:dyDescent="0.25">
      <c r="A2877">
        <v>5</v>
      </c>
      <c r="B2877" t="s">
        <v>640</v>
      </c>
      <c r="D2877">
        <v>22</v>
      </c>
      <c r="E2877" t="str">
        <f>CONCATENATE(RAWC8[[#This Row],[Table Letter]],RAWC8[[#This Row],[Table '#]])</f>
        <v>PL5</v>
      </c>
      <c r="F2877" t="str">
        <f>IF(ISEVEN(ROW(RAWC8[[#This Row],[Barcodes]])),C2877,"")</f>
        <v/>
      </c>
      <c r="G2877" t="str">
        <f t="shared" si="44"/>
        <v/>
      </c>
      <c r="H2877" t="str">
        <f>LEFT(RAWC8[[#This Row],[Maternal Pheno Tag]],7)</f>
        <v/>
      </c>
    </row>
    <row r="2878" spans="1:8" x14ac:dyDescent="0.25">
      <c r="A2878">
        <v>5</v>
      </c>
      <c r="B2878" t="s">
        <v>640</v>
      </c>
      <c r="D2878">
        <v>23</v>
      </c>
      <c r="E2878" t="str">
        <f>CONCATENATE(RAWC8[[#This Row],[Table Letter]],RAWC8[[#This Row],[Table '#]])</f>
        <v>PL5</v>
      </c>
      <c r="F2878">
        <f>IF(ISEVEN(ROW(RAWC8[[#This Row],[Barcodes]])),C2878,"")</f>
        <v>0</v>
      </c>
      <c r="G2878">
        <f t="shared" si="44"/>
        <v>0</v>
      </c>
      <c r="H2878" t="str">
        <f>LEFT(RAWC8[[#This Row],[Maternal Pheno Tag]],7)</f>
        <v>0</v>
      </c>
    </row>
    <row r="2879" spans="1:8" x14ac:dyDescent="0.25">
      <c r="A2879">
        <v>5</v>
      </c>
      <c r="B2879" t="s">
        <v>640</v>
      </c>
      <c r="D2879">
        <v>23</v>
      </c>
      <c r="E2879" t="str">
        <f>CONCATENATE(RAWC8[[#This Row],[Table Letter]],RAWC8[[#This Row],[Table '#]])</f>
        <v>PL5</v>
      </c>
      <c r="F2879" t="str">
        <f>IF(ISEVEN(ROW(RAWC8[[#This Row],[Barcodes]])),C2879,"")</f>
        <v/>
      </c>
      <c r="G2879" t="str">
        <f t="shared" si="44"/>
        <v/>
      </c>
      <c r="H2879" t="str">
        <f>LEFT(RAWC8[[#This Row],[Maternal Pheno Tag]],7)</f>
        <v/>
      </c>
    </row>
    <row r="2880" spans="1:8" x14ac:dyDescent="0.25">
      <c r="A2880">
        <v>5</v>
      </c>
      <c r="B2880" t="s">
        <v>640</v>
      </c>
      <c r="D2880">
        <v>24</v>
      </c>
      <c r="E2880" t="str">
        <f>CONCATENATE(RAWC8[[#This Row],[Table Letter]],RAWC8[[#This Row],[Table '#]])</f>
        <v>PL5</v>
      </c>
      <c r="F2880">
        <f>IF(ISEVEN(ROW(RAWC8[[#This Row],[Barcodes]])),C2880,"")</f>
        <v>0</v>
      </c>
      <c r="G2880">
        <f t="shared" si="44"/>
        <v>0</v>
      </c>
      <c r="H2880" t="str">
        <f>LEFT(RAWC8[[#This Row],[Maternal Pheno Tag]],7)</f>
        <v>0</v>
      </c>
    </row>
    <row r="2881" spans="1:8" x14ac:dyDescent="0.25">
      <c r="A2881">
        <v>5</v>
      </c>
      <c r="B2881" t="s">
        <v>640</v>
      </c>
      <c r="D2881">
        <v>24</v>
      </c>
      <c r="E2881" t="str">
        <f>CONCATENATE(RAWC8[[#This Row],[Table Letter]],RAWC8[[#This Row],[Table '#]])</f>
        <v>PL5</v>
      </c>
      <c r="F2881" t="str">
        <f>IF(ISEVEN(ROW(RAWC8[[#This Row],[Barcodes]])),C2881,"")</f>
        <v/>
      </c>
      <c r="G2881" t="str">
        <f t="shared" si="44"/>
        <v/>
      </c>
      <c r="H2881" t="str">
        <f>LEFT(RAWC8[[#This Row],[Maternal Pheno Tag]],7)</f>
        <v/>
      </c>
    </row>
    <row r="2882" spans="1:8" x14ac:dyDescent="0.25">
      <c r="A2882">
        <v>1</v>
      </c>
      <c r="B2882" t="s">
        <v>641</v>
      </c>
      <c r="D2882">
        <v>1</v>
      </c>
      <c r="E2882" t="str">
        <f>CONCATENATE(RAWC8[[#This Row],[Table Letter]],RAWC8[[#This Row],[Table '#]])</f>
        <v>QL1</v>
      </c>
      <c r="F2882">
        <f>IF(ISEVEN(ROW(RAWC8[[#This Row],[Barcodes]])),C2882,"")</f>
        <v>0</v>
      </c>
      <c r="G2882">
        <f t="shared" ref="G2882:G2945" si="45">IF(ISODD(ROW(C2883)),C2883,"")</f>
        <v>0</v>
      </c>
      <c r="H2882" t="str">
        <f>LEFT(RAWC8[[#This Row],[Maternal Pheno Tag]],7)</f>
        <v>0</v>
      </c>
    </row>
    <row r="2883" spans="1:8" x14ac:dyDescent="0.25">
      <c r="A2883">
        <v>1</v>
      </c>
      <c r="B2883" t="s">
        <v>641</v>
      </c>
      <c r="D2883">
        <v>1</v>
      </c>
      <c r="E2883" t="str">
        <f>CONCATENATE(RAWC8[[#This Row],[Table Letter]],RAWC8[[#This Row],[Table '#]])</f>
        <v>QL1</v>
      </c>
      <c r="F2883" t="str">
        <f>IF(ISEVEN(ROW(RAWC8[[#This Row],[Barcodes]])),C2883,"")</f>
        <v/>
      </c>
      <c r="G2883" t="str">
        <f t="shared" si="45"/>
        <v/>
      </c>
      <c r="H2883" t="str">
        <f>LEFT(RAWC8[[#This Row],[Maternal Pheno Tag]],7)</f>
        <v/>
      </c>
    </row>
    <row r="2884" spans="1:8" x14ac:dyDescent="0.25">
      <c r="A2884">
        <v>1</v>
      </c>
      <c r="B2884" t="s">
        <v>641</v>
      </c>
      <c r="D2884">
        <v>2</v>
      </c>
      <c r="E2884" t="str">
        <f>CONCATENATE(RAWC8[[#This Row],[Table Letter]],RAWC8[[#This Row],[Table '#]])</f>
        <v>QL1</v>
      </c>
      <c r="F2884">
        <f>IF(ISEVEN(ROW(RAWC8[[#This Row],[Barcodes]])),C2884,"")</f>
        <v>0</v>
      </c>
      <c r="G2884">
        <f t="shared" si="45"/>
        <v>0</v>
      </c>
      <c r="H2884" t="str">
        <f>LEFT(RAWC8[[#This Row],[Maternal Pheno Tag]],7)</f>
        <v>0</v>
      </c>
    </row>
    <row r="2885" spans="1:8" x14ac:dyDescent="0.25">
      <c r="A2885">
        <v>1</v>
      </c>
      <c r="B2885" t="s">
        <v>641</v>
      </c>
      <c r="D2885">
        <v>2</v>
      </c>
      <c r="E2885" t="str">
        <f>CONCATENATE(RAWC8[[#This Row],[Table Letter]],RAWC8[[#This Row],[Table '#]])</f>
        <v>QL1</v>
      </c>
      <c r="F2885" t="str">
        <f>IF(ISEVEN(ROW(RAWC8[[#This Row],[Barcodes]])),C2885,"")</f>
        <v/>
      </c>
      <c r="G2885" t="str">
        <f t="shared" si="45"/>
        <v/>
      </c>
      <c r="H2885" t="str">
        <f>LEFT(RAWC8[[#This Row],[Maternal Pheno Tag]],7)</f>
        <v/>
      </c>
    </row>
    <row r="2886" spans="1:8" x14ac:dyDescent="0.25">
      <c r="A2886">
        <v>1</v>
      </c>
      <c r="B2886" t="s">
        <v>641</v>
      </c>
      <c r="D2886">
        <v>3</v>
      </c>
      <c r="E2886" t="str">
        <f>CONCATENATE(RAWC8[[#This Row],[Table Letter]],RAWC8[[#This Row],[Table '#]])</f>
        <v>QL1</v>
      </c>
      <c r="F2886">
        <f>IF(ISEVEN(ROW(RAWC8[[#This Row],[Barcodes]])),C2886,"")</f>
        <v>0</v>
      </c>
      <c r="G2886">
        <f t="shared" si="45"/>
        <v>0</v>
      </c>
      <c r="H2886" t="str">
        <f>LEFT(RAWC8[[#This Row],[Maternal Pheno Tag]],7)</f>
        <v>0</v>
      </c>
    </row>
    <row r="2887" spans="1:8" x14ac:dyDescent="0.25">
      <c r="A2887">
        <v>1</v>
      </c>
      <c r="B2887" t="s">
        <v>641</v>
      </c>
      <c r="D2887">
        <v>3</v>
      </c>
      <c r="E2887" t="str">
        <f>CONCATENATE(RAWC8[[#This Row],[Table Letter]],RAWC8[[#This Row],[Table '#]])</f>
        <v>QL1</v>
      </c>
      <c r="F2887" t="str">
        <f>IF(ISEVEN(ROW(RAWC8[[#This Row],[Barcodes]])),C2887,"")</f>
        <v/>
      </c>
      <c r="G2887" t="str">
        <f t="shared" si="45"/>
        <v/>
      </c>
      <c r="H2887" t="str">
        <f>LEFT(RAWC8[[#This Row],[Maternal Pheno Tag]],7)</f>
        <v/>
      </c>
    </row>
    <row r="2888" spans="1:8" x14ac:dyDescent="0.25">
      <c r="A2888">
        <v>1</v>
      </c>
      <c r="B2888" t="s">
        <v>641</v>
      </c>
      <c r="D2888">
        <v>4</v>
      </c>
      <c r="E2888" t="str">
        <f>CONCATENATE(RAWC8[[#This Row],[Table Letter]],RAWC8[[#This Row],[Table '#]])</f>
        <v>QL1</v>
      </c>
      <c r="F2888">
        <f>IF(ISEVEN(ROW(RAWC8[[#This Row],[Barcodes]])),C2888,"")</f>
        <v>0</v>
      </c>
      <c r="G2888">
        <f t="shared" si="45"/>
        <v>0</v>
      </c>
      <c r="H2888" t="str">
        <f>LEFT(RAWC8[[#This Row],[Maternal Pheno Tag]],7)</f>
        <v>0</v>
      </c>
    </row>
    <row r="2889" spans="1:8" x14ac:dyDescent="0.25">
      <c r="A2889">
        <v>1</v>
      </c>
      <c r="B2889" t="s">
        <v>641</v>
      </c>
      <c r="D2889">
        <v>4</v>
      </c>
      <c r="E2889" t="str">
        <f>CONCATENATE(RAWC8[[#This Row],[Table Letter]],RAWC8[[#This Row],[Table '#]])</f>
        <v>QL1</v>
      </c>
      <c r="F2889" t="str">
        <f>IF(ISEVEN(ROW(RAWC8[[#This Row],[Barcodes]])),C2889,"")</f>
        <v/>
      </c>
      <c r="G2889" t="str">
        <f t="shared" si="45"/>
        <v/>
      </c>
      <c r="H2889" t="str">
        <f>LEFT(RAWC8[[#This Row],[Maternal Pheno Tag]],7)</f>
        <v/>
      </c>
    </row>
    <row r="2890" spans="1:8" x14ac:dyDescent="0.25">
      <c r="A2890">
        <v>1</v>
      </c>
      <c r="B2890" t="s">
        <v>641</v>
      </c>
      <c r="D2890">
        <v>5</v>
      </c>
      <c r="E2890" t="str">
        <f>CONCATENATE(RAWC8[[#This Row],[Table Letter]],RAWC8[[#This Row],[Table '#]])</f>
        <v>QL1</v>
      </c>
      <c r="F2890">
        <f>IF(ISEVEN(ROW(RAWC8[[#This Row],[Barcodes]])),C2890,"")</f>
        <v>0</v>
      </c>
      <c r="G2890">
        <f t="shared" si="45"/>
        <v>0</v>
      </c>
      <c r="H2890" t="str">
        <f>LEFT(RAWC8[[#This Row],[Maternal Pheno Tag]],7)</f>
        <v>0</v>
      </c>
    </row>
    <row r="2891" spans="1:8" x14ac:dyDescent="0.25">
      <c r="A2891">
        <v>1</v>
      </c>
      <c r="B2891" t="s">
        <v>641</v>
      </c>
      <c r="D2891">
        <v>5</v>
      </c>
      <c r="E2891" t="str">
        <f>CONCATENATE(RAWC8[[#This Row],[Table Letter]],RAWC8[[#This Row],[Table '#]])</f>
        <v>QL1</v>
      </c>
      <c r="F2891" t="str">
        <f>IF(ISEVEN(ROW(RAWC8[[#This Row],[Barcodes]])),C2891,"")</f>
        <v/>
      </c>
      <c r="G2891" t="str">
        <f t="shared" si="45"/>
        <v/>
      </c>
      <c r="H2891" t="str">
        <f>LEFT(RAWC8[[#This Row],[Maternal Pheno Tag]],7)</f>
        <v/>
      </c>
    </row>
    <row r="2892" spans="1:8" x14ac:dyDescent="0.25">
      <c r="A2892">
        <v>1</v>
      </c>
      <c r="B2892" t="s">
        <v>641</v>
      </c>
      <c r="D2892">
        <v>6</v>
      </c>
      <c r="E2892" t="str">
        <f>CONCATENATE(RAWC8[[#This Row],[Table Letter]],RAWC8[[#This Row],[Table '#]])</f>
        <v>QL1</v>
      </c>
      <c r="F2892">
        <f>IF(ISEVEN(ROW(RAWC8[[#This Row],[Barcodes]])),C2892,"")</f>
        <v>0</v>
      </c>
      <c r="G2892">
        <f t="shared" si="45"/>
        <v>0</v>
      </c>
      <c r="H2892" t="str">
        <f>LEFT(RAWC8[[#This Row],[Maternal Pheno Tag]],7)</f>
        <v>0</v>
      </c>
    </row>
    <row r="2893" spans="1:8" x14ac:dyDescent="0.25">
      <c r="A2893">
        <v>1</v>
      </c>
      <c r="B2893" t="s">
        <v>641</v>
      </c>
      <c r="D2893">
        <v>6</v>
      </c>
      <c r="E2893" t="str">
        <f>CONCATENATE(RAWC8[[#This Row],[Table Letter]],RAWC8[[#This Row],[Table '#]])</f>
        <v>QL1</v>
      </c>
      <c r="F2893" t="str">
        <f>IF(ISEVEN(ROW(RAWC8[[#This Row],[Barcodes]])),C2893,"")</f>
        <v/>
      </c>
      <c r="G2893" t="str">
        <f t="shared" si="45"/>
        <v/>
      </c>
      <c r="H2893" t="str">
        <f>LEFT(RAWC8[[#This Row],[Maternal Pheno Tag]],7)</f>
        <v/>
      </c>
    </row>
    <row r="2894" spans="1:8" x14ac:dyDescent="0.25">
      <c r="A2894">
        <v>1</v>
      </c>
      <c r="B2894" t="s">
        <v>641</v>
      </c>
      <c r="D2894">
        <v>7</v>
      </c>
      <c r="E2894" t="str">
        <f>CONCATENATE(RAWC8[[#This Row],[Table Letter]],RAWC8[[#This Row],[Table '#]])</f>
        <v>QL1</v>
      </c>
      <c r="F2894">
        <f>IF(ISEVEN(ROW(RAWC8[[#This Row],[Barcodes]])),C2894,"")</f>
        <v>0</v>
      </c>
      <c r="G2894">
        <f t="shared" si="45"/>
        <v>0</v>
      </c>
      <c r="H2894" t="str">
        <f>LEFT(RAWC8[[#This Row],[Maternal Pheno Tag]],7)</f>
        <v>0</v>
      </c>
    </row>
    <row r="2895" spans="1:8" x14ac:dyDescent="0.25">
      <c r="A2895">
        <v>1</v>
      </c>
      <c r="B2895" t="s">
        <v>641</v>
      </c>
      <c r="D2895">
        <v>7</v>
      </c>
      <c r="E2895" t="str">
        <f>CONCATENATE(RAWC8[[#This Row],[Table Letter]],RAWC8[[#This Row],[Table '#]])</f>
        <v>QL1</v>
      </c>
      <c r="F2895" t="str">
        <f>IF(ISEVEN(ROW(RAWC8[[#This Row],[Barcodes]])),C2895,"")</f>
        <v/>
      </c>
      <c r="G2895" t="str">
        <f t="shared" si="45"/>
        <v/>
      </c>
      <c r="H2895" t="str">
        <f>LEFT(RAWC8[[#This Row],[Maternal Pheno Tag]],7)</f>
        <v/>
      </c>
    </row>
    <row r="2896" spans="1:8" x14ac:dyDescent="0.25">
      <c r="A2896">
        <v>1</v>
      </c>
      <c r="B2896" t="s">
        <v>641</v>
      </c>
      <c r="D2896">
        <v>8</v>
      </c>
      <c r="E2896" t="str">
        <f>CONCATENATE(RAWC8[[#This Row],[Table Letter]],RAWC8[[#This Row],[Table '#]])</f>
        <v>QL1</v>
      </c>
      <c r="F2896">
        <f>IF(ISEVEN(ROW(RAWC8[[#This Row],[Barcodes]])),C2896,"")</f>
        <v>0</v>
      </c>
      <c r="G2896">
        <f t="shared" si="45"/>
        <v>0</v>
      </c>
      <c r="H2896" t="str">
        <f>LEFT(RAWC8[[#This Row],[Maternal Pheno Tag]],7)</f>
        <v>0</v>
      </c>
    </row>
    <row r="2897" spans="1:8" x14ac:dyDescent="0.25">
      <c r="A2897">
        <v>1</v>
      </c>
      <c r="B2897" t="s">
        <v>641</v>
      </c>
      <c r="D2897">
        <v>8</v>
      </c>
      <c r="E2897" t="str">
        <f>CONCATENATE(RAWC8[[#This Row],[Table Letter]],RAWC8[[#This Row],[Table '#]])</f>
        <v>QL1</v>
      </c>
      <c r="F2897" t="str">
        <f>IF(ISEVEN(ROW(RAWC8[[#This Row],[Barcodes]])),C2897,"")</f>
        <v/>
      </c>
      <c r="G2897" t="str">
        <f t="shared" si="45"/>
        <v/>
      </c>
      <c r="H2897" t="str">
        <f>LEFT(RAWC8[[#This Row],[Maternal Pheno Tag]],7)</f>
        <v/>
      </c>
    </row>
    <row r="2898" spans="1:8" x14ac:dyDescent="0.25">
      <c r="A2898">
        <v>1</v>
      </c>
      <c r="B2898" t="s">
        <v>641</v>
      </c>
      <c r="D2898">
        <v>9</v>
      </c>
      <c r="E2898" t="str">
        <f>CONCATENATE(RAWC8[[#This Row],[Table Letter]],RAWC8[[#This Row],[Table '#]])</f>
        <v>QL1</v>
      </c>
      <c r="F2898">
        <f>IF(ISEVEN(ROW(RAWC8[[#This Row],[Barcodes]])),C2898,"")</f>
        <v>0</v>
      </c>
      <c r="G2898">
        <f t="shared" si="45"/>
        <v>0</v>
      </c>
      <c r="H2898" t="str">
        <f>LEFT(RAWC8[[#This Row],[Maternal Pheno Tag]],7)</f>
        <v>0</v>
      </c>
    </row>
    <row r="2899" spans="1:8" x14ac:dyDescent="0.25">
      <c r="A2899">
        <v>1</v>
      </c>
      <c r="B2899" t="s">
        <v>641</v>
      </c>
      <c r="D2899">
        <v>9</v>
      </c>
      <c r="E2899" t="str">
        <f>CONCATENATE(RAWC8[[#This Row],[Table Letter]],RAWC8[[#This Row],[Table '#]])</f>
        <v>QL1</v>
      </c>
      <c r="F2899" t="str">
        <f>IF(ISEVEN(ROW(RAWC8[[#This Row],[Barcodes]])),C2899,"")</f>
        <v/>
      </c>
      <c r="G2899" t="str">
        <f t="shared" si="45"/>
        <v/>
      </c>
      <c r="H2899" t="str">
        <f>LEFT(RAWC8[[#This Row],[Maternal Pheno Tag]],7)</f>
        <v/>
      </c>
    </row>
    <row r="2900" spans="1:8" x14ac:dyDescent="0.25">
      <c r="A2900">
        <v>1</v>
      </c>
      <c r="B2900" t="s">
        <v>641</v>
      </c>
      <c r="D2900">
        <v>10</v>
      </c>
      <c r="E2900" t="str">
        <f>CONCATENATE(RAWC8[[#This Row],[Table Letter]],RAWC8[[#This Row],[Table '#]])</f>
        <v>QL1</v>
      </c>
      <c r="F2900">
        <f>IF(ISEVEN(ROW(RAWC8[[#This Row],[Barcodes]])),C2900,"")</f>
        <v>0</v>
      </c>
      <c r="G2900">
        <f t="shared" si="45"/>
        <v>0</v>
      </c>
      <c r="H2900" t="str">
        <f>LEFT(RAWC8[[#This Row],[Maternal Pheno Tag]],7)</f>
        <v>0</v>
      </c>
    </row>
    <row r="2901" spans="1:8" x14ac:dyDescent="0.25">
      <c r="A2901">
        <v>1</v>
      </c>
      <c r="B2901" t="s">
        <v>641</v>
      </c>
      <c r="D2901">
        <v>10</v>
      </c>
      <c r="E2901" t="str">
        <f>CONCATENATE(RAWC8[[#This Row],[Table Letter]],RAWC8[[#This Row],[Table '#]])</f>
        <v>QL1</v>
      </c>
      <c r="F2901" t="str">
        <f>IF(ISEVEN(ROW(RAWC8[[#This Row],[Barcodes]])),C2901,"")</f>
        <v/>
      </c>
      <c r="G2901" t="str">
        <f t="shared" si="45"/>
        <v/>
      </c>
      <c r="H2901" t="str">
        <f>LEFT(RAWC8[[#This Row],[Maternal Pheno Tag]],7)</f>
        <v/>
      </c>
    </row>
    <row r="2902" spans="1:8" x14ac:dyDescent="0.25">
      <c r="A2902">
        <v>1</v>
      </c>
      <c r="B2902" t="s">
        <v>641</v>
      </c>
      <c r="D2902">
        <v>11</v>
      </c>
      <c r="E2902" t="str">
        <f>CONCATENATE(RAWC8[[#This Row],[Table Letter]],RAWC8[[#This Row],[Table '#]])</f>
        <v>QL1</v>
      </c>
      <c r="F2902">
        <f>IF(ISEVEN(ROW(RAWC8[[#This Row],[Barcodes]])),C2902,"")</f>
        <v>0</v>
      </c>
      <c r="G2902">
        <f t="shared" si="45"/>
        <v>0</v>
      </c>
      <c r="H2902" t="str">
        <f>LEFT(RAWC8[[#This Row],[Maternal Pheno Tag]],7)</f>
        <v>0</v>
      </c>
    </row>
    <row r="2903" spans="1:8" x14ac:dyDescent="0.25">
      <c r="A2903">
        <v>1</v>
      </c>
      <c r="B2903" t="s">
        <v>641</v>
      </c>
      <c r="D2903">
        <v>11</v>
      </c>
      <c r="E2903" t="str">
        <f>CONCATENATE(RAWC8[[#This Row],[Table Letter]],RAWC8[[#This Row],[Table '#]])</f>
        <v>QL1</v>
      </c>
      <c r="F2903" t="str">
        <f>IF(ISEVEN(ROW(RAWC8[[#This Row],[Barcodes]])),C2903,"")</f>
        <v/>
      </c>
      <c r="G2903" t="str">
        <f t="shared" si="45"/>
        <v/>
      </c>
      <c r="H2903" t="str">
        <f>LEFT(RAWC8[[#This Row],[Maternal Pheno Tag]],7)</f>
        <v/>
      </c>
    </row>
    <row r="2904" spans="1:8" x14ac:dyDescent="0.25">
      <c r="A2904">
        <v>1</v>
      </c>
      <c r="B2904" t="s">
        <v>641</v>
      </c>
      <c r="D2904">
        <v>12</v>
      </c>
      <c r="E2904" t="str">
        <f>CONCATENATE(RAWC8[[#This Row],[Table Letter]],RAWC8[[#This Row],[Table '#]])</f>
        <v>QL1</v>
      </c>
      <c r="F2904">
        <f>IF(ISEVEN(ROW(RAWC8[[#This Row],[Barcodes]])),C2904,"")</f>
        <v>0</v>
      </c>
      <c r="G2904">
        <f t="shared" si="45"/>
        <v>0</v>
      </c>
      <c r="H2904" t="str">
        <f>LEFT(RAWC8[[#This Row],[Maternal Pheno Tag]],7)</f>
        <v>0</v>
      </c>
    </row>
    <row r="2905" spans="1:8" x14ac:dyDescent="0.25">
      <c r="A2905">
        <v>1</v>
      </c>
      <c r="B2905" t="s">
        <v>641</v>
      </c>
      <c r="D2905">
        <v>12</v>
      </c>
      <c r="E2905" t="str">
        <f>CONCATENATE(RAWC8[[#This Row],[Table Letter]],RAWC8[[#This Row],[Table '#]])</f>
        <v>QL1</v>
      </c>
      <c r="F2905" t="str">
        <f>IF(ISEVEN(ROW(RAWC8[[#This Row],[Barcodes]])),C2905,"")</f>
        <v/>
      </c>
      <c r="G2905" t="str">
        <f t="shared" si="45"/>
        <v/>
      </c>
      <c r="H2905" t="str">
        <f>LEFT(RAWC8[[#This Row],[Maternal Pheno Tag]],7)</f>
        <v/>
      </c>
    </row>
    <row r="2906" spans="1:8" x14ac:dyDescent="0.25">
      <c r="A2906">
        <v>1</v>
      </c>
      <c r="B2906" t="s">
        <v>641</v>
      </c>
      <c r="D2906">
        <v>13</v>
      </c>
      <c r="E2906" t="str">
        <f>CONCATENATE(RAWC8[[#This Row],[Table Letter]],RAWC8[[#This Row],[Table '#]])</f>
        <v>QL1</v>
      </c>
      <c r="F2906">
        <f>IF(ISEVEN(ROW(RAWC8[[#This Row],[Barcodes]])),C2906,"")</f>
        <v>0</v>
      </c>
      <c r="G2906">
        <f t="shared" si="45"/>
        <v>0</v>
      </c>
      <c r="H2906" t="str">
        <f>LEFT(RAWC8[[#This Row],[Maternal Pheno Tag]],7)</f>
        <v>0</v>
      </c>
    </row>
    <row r="2907" spans="1:8" x14ac:dyDescent="0.25">
      <c r="A2907">
        <v>1</v>
      </c>
      <c r="B2907" t="s">
        <v>641</v>
      </c>
      <c r="D2907">
        <v>13</v>
      </c>
      <c r="E2907" t="str">
        <f>CONCATENATE(RAWC8[[#This Row],[Table Letter]],RAWC8[[#This Row],[Table '#]])</f>
        <v>QL1</v>
      </c>
      <c r="F2907" t="str">
        <f>IF(ISEVEN(ROW(RAWC8[[#This Row],[Barcodes]])),C2907,"")</f>
        <v/>
      </c>
      <c r="G2907" t="str">
        <f t="shared" si="45"/>
        <v/>
      </c>
      <c r="H2907" t="str">
        <f>LEFT(RAWC8[[#This Row],[Maternal Pheno Tag]],7)</f>
        <v/>
      </c>
    </row>
    <row r="2908" spans="1:8" x14ac:dyDescent="0.25">
      <c r="A2908">
        <v>1</v>
      </c>
      <c r="B2908" t="s">
        <v>641</v>
      </c>
      <c r="D2908">
        <v>14</v>
      </c>
      <c r="E2908" t="str">
        <f>CONCATENATE(RAWC8[[#This Row],[Table Letter]],RAWC8[[#This Row],[Table '#]])</f>
        <v>QL1</v>
      </c>
      <c r="F2908">
        <f>IF(ISEVEN(ROW(RAWC8[[#This Row],[Barcodes]])),C2908,"")</f>
        <v>0</v>
      </c>
      <c r="G2908">
        <f t="shared" si="45"/>
        <v>0</v>
      </c>
      <c r="H2908" t="str">
        <f>LEFT(RAWC8[[#This Row],[Maternal Pheno Tag]],7)</f>
        <v>0</v>
      </c>
    </row>
    <row r="2909" spans="1:8" x14ac:dyDescent="0.25">
      <c r="A2909">
        <v>1</v>
      </c>
      <c r="B2909" t="s">
        <v>641</v>
      </c>
      <c r="D2909">
        <v>14</v>
      </c>
      <c r="E2909" t="str">
        <f>CONCATENATE(RAWC8[[#This Row],[Table Letter]],RAWC8[[#This Row],[Table '#]])</f>
        <v>QL1</v>
      </c>
      <c r="F2909" t="str">
        <f>IF(ISEVEN(ROW(RAWC8[[#This Row],[Barcodes]])),C2909,"")</f>
        <v/>
      </c>
      <c r="G2909" t="str">
        <f t="shared" si="45"/>
        <v/>
      </c>
      <c r="H2909" t="str">
        <f>LEFT(RAWC8[[#This Row],[Maternal Pheno Tag]],7)</f>
        <v/>
      </c>
    </row>
    <row r="2910" spans="1:8" x14ac:dyDescent="0.25">
      <c r="A2910">
        <v>1</v>
      </c>
      <c r="B2910" t="s">
        <v>641</v>
      </c>
      <c r="D2910">
        <v>15</v>
      </c>
      <c r="E2910" t="str">
        <f>CONCATENATE(RAWC8[[#This Row],[Table Letter]],RAWC8[[#This Row],[Table '#]])</f>
        <v>QL1</v>
      </c>
      <c r="F2910">
        <f>IF(ISEVEN(ROW(RAWC8[[#This Row],[Barcodes]])),C2910,"")</f>
        <v>0</v>
      </c>
      <c r="G2910">
        <f t="shared" si="45"/>
        <v>0</v>
      </c>
      <c r="H2910" t="str">
        <f>LEFT(RAWC8[[#This Row],[Maternal Pheno Tag]],7)</f>
        <v>0</v>
      </c>
    </row>
    <row r="2911" spans="1:8" x14ac:dyDescent="0.25">
      <c r="A2911">
        <v>1</v>
      </c>
      <c r="B2911" t="s">
        <v>641</v>
      </c>
      <c r="D2911">
        <v>15</v>
      </c>
      <c r="E2911" t="str">
        <f>CONCATENATE(RAWC8[[#This Row],[Table Letter]],RAWC8[[#This Row],[Table '#]])</f>
        <v>QL1</v>
      </c>
      <c r="F2911" t="str">
        <f>IF(ISEVEN(ROW(RAWC8[[#This Row],[Barcodes]])),C2911,"")</f>
        <v/>
      </c>
      <c r="G2911" t="str">
        <f t="shared" si="45"/>
        <v/>
      </c>
      <c r="H2911" t="str">
        <f>LEFT(RAWC8[[#This Row],[Maternal Pheno Tag]],7)</f>
        <v/>
      </c>
    </row>
    <row r="2912" spans="1:8" x14ac:dyDescent="0.25">
      <c r="A2912">
        <v>1</v>
      </c>
      <c r="B2912" t="s">
        <v>641</v>
      </c>
      <c r="D2912">
        <v>16</v>
      </c>
      <c r="E2912" t="str">
        <f>CONCATENATE(RAWC8[[#This Row],[Table Letter]],RAWC8[[#This Row],[Table '#]])</f>
        <v>QL1</v>
      </c>
      <c r="F2912">
        <f>IF(ISEVEN(ROW(RAWC8[[#This Row],[Barcodes]])),C2912,"")</f>
        <v>0</v>
      </c>
      <c r="G2912">
        <f t="shared" si="45"/>
        <v>0</v>
      </c>
      <c r="H2912" t="str">
        <f>LEFT(RAWC8[[#This Row],[Maternal Pheno Tag]],7)</f>
        <v>0</v>
      </c>
    </row>
    <row r="2913" spans="1:8" x14ac:dyDescent="0.25">
      <c r="A2913">
        <v>1</v>
      </c>
      <c r="B2913" t="s">
        <v>641</v>
      </c>
      <c r="D2913">
        <v>16</v>
      </c>
      <c r="E2913" t="str">
        <f>CONCATENATE(RAWC8[[#This Row],[Table Letter]],RAWC8[[#This Row],[Table '#]])</f>
        <v>QL1</v>
      </c>
      <c r="F2913" t="str">
        <f>IF(ISEVEN(ROW(RAWC8[[#This Row],[Barcodes]])),C2913,"")</f>
        <v/>
      </c>
      <c r="G2913" t="str">
        <f t="shared" si="45"/>
        <v/>
      </c>
      <c r="H2913" t="str">
        <f>LEFT(RAWC8[[#This Row],[Maternal Pheno Tag]],7)</f>
        <v/>
      </c>
    </row>
    <row r="2914" spans="1:8" x14ac:dyDescent="0.25">
      <c r="A2914">
        <v>1</v>
      </c>
      <c r="B2914" t="s">
        <v>641</v>
      </c>
      <c r="D2914">
        <v>17</v>
      </c>
      <c r="E2914" t="str">
        <f>CONCATENATE(RAWC8[[#This Row],[Table Letter]],RAWC8[[#This Row],[Table '#]])</f>
        <v>QL1</v>
      </c>
      <c r="F2914">
        <f>IF(ISEVEN(ROW(RAWC8[[#This Row],[Barcodes]])),C2914,"")</f>
        <v>0</v>
      </c>
      <c r="G2914">
        <f t="shared" si="45"/>
        <v>0</v>
      </c>
      <c r="H2914" t="str">
        <f>LEFT(RAWC8[[#This Row],[Maternal Pheno Tag]],7)</f>
        <v>0</v>
      </c>
    </row>
    <row r="2915" spans="1:8" x14ac:dyDescent="0.25">
      <c r="A2915">
        <v>1</v>
      </c>
      <c r="B2915" t="s">
        <v>641</v>
      </c>
      <c r="D2915">
        <v>17</v>
      </c>
      <c r="E2915" t="str">
        <f>CONCATENATE(RAWC8[[#This Row],[Table Letter]],RAWC8[[#This Row],[Table '#]])</f>
        <v>QL1</v>
      </c>
      <c r="F2915" t="str">
        <f>IF(ISEVEN(ROW(RAWC8[[#This Row],[Barcodes]])),C2915,"")</f>
        <v/>
      </c>
      <c r="G2915" t="str">
        <f t="shared" si="45"/>
        <v/>
      </c>
      <c r="H2915" t="str">
        <f>LEFT(RAWC8[[#This Row],[Maternal Pheno Tag]],7)</f>
        <v/>
      </c>
    </row>
    <row r="2916" spans="1:8" x14ac:dyDescent="0.25">
      <c r="A2916">
        <v>1</v>
      </c>
      <c r="B2916" t="s">
        <v>641</v>
      </c>
      <c r="D2916">
        <v>18</v>
      </c>
      <c r="E2916" t="str">
        <f>CONCATENATE(RAWC8[[#This Row],[Table Letter]],RAWC8[[#This Row],[Table '#]])</f>
        <v>QL1</v>
      </c>
      <c r="F2916">
        <f>IF(ISEVEN(ROW(RAWC8[[#This Row],[Barcodes]])),C2916,"")</f>
        <v>0</v>
      </c>
      <c r="G2916">
        <f t="shared" si="45"/>
        <v>0</v>
      </c>
      <c r="H2916" t="str">
        <f>LEFT(RAWC8[[#This Row],[Maternal Pheno Tag]],7)</f>
        <v>0</v>
      </c>
    </row>
    <row r="2917" spans="1:8" x14ac:dyDescent="0.25">
      <c r="A2917">
        <v>1</v>
      </c>
      <c r="B2917" t="s">
        <v>641</v>
      </c>
      <c r="D2917">
        <v>18</v>
      </c>
      <c r="E2917" t="str">
        <f>CONCATENATE(RAWC8[[#This Row],[Table Letter]],RAWC8[[#This Row],[Table '#]])</f>
        <v>QL1</v>
      </c>
      <c r="F2917" t="str">
        <f>IF(ISEVEN(ROW(RAWC8[[#This Row],[Barcodes]])),C2917,"")</f>
        <v/>
      </c>
      <c r="G2917" t="str">
        <f t="shared" si="45"/>
        <v/>
      </c>
      <c r="H2917" t="str">
        <f>LEFT(RAWC8[[#This Row],[Maternal Pheno Tag]],7)</f>
        <v/>
      </c>
    </row>
    <row r="2918" spans="1:8" x14ac:dyDescent="0.25">
      <c r="A2918">
        <v>1</v>
      </c>
      <c r="B2918" t="s">
        <v>641</v>
      </c>
      <c r="D2918">
        <v>19</v>
      </c>
      <c r="E2918" t="str">
        <f>CONCATENATE(RAWC8[[#This Row],[Table Letter]],RAWC8[[#This Row],[Table '#]])</f>
        <v>QL1</v>
      </c>
      <c r="F2918">
        <f>IF(ISEVEN(ROW(RAWC8[[#This Row],[Barcodes]])),C2918,"")</f>
        <v>0</v>
      </c>
      <c r="G2918">
        <f t="shared" si="45"/>
        <v>0</v>
      </c>
      <c r="H2918" t="str">
        <f>LEFT(RAWC8[[#This Row],[Maternal Pheno Tag]],7)</f>
        <v>0</v>
      </c>
    </row>
    <row r="2919" spans="1:8" x14ac:dyDescent="0.25">
      <c r="A2919">
        <v>1</v>
      </c>
      <c r="B2919" t="s">
        <v>641</v>
      </c>
      <c r="D2919">
        <v>19</v>
      </c>
      <c r="E2919" t="str">
        <f>CONCATENATE(RAWC8[[#This Row],[Table Letter]],RAWC8[[#This Row],[Table '#]])</f>
        <v>QL1</v>
      </c>
      <c r="F2919" t="str">
        <f>IF(ISEVEN(ROW(RAWC8[[#This Row],[Barcodes]])),C2919,"")</f>
        <v/>
      </c>
      <c r="G2919" t="str">
        <f t="shared" si="45"/>
        <v/>
      </c>
      <c r="H2919" t="str">
        <f>LEFT(RAWC8[[#This Row],[Maternal Pheno Tag]],7)</f>
        <v/>
      </c>
    </row>
    <row r="2920" spans="1:8" x14ac:dyDescent="0.25">
      <c r="A2920">
        <v>1</v>
      </c>
      <c r="B2920" t="s">
        <v>641</v>
      </c>
      <c r="D2920">
        <v>20</v>
      </c>
      <c r="E2920" t="str">
        <f>CONCATENATE(RAWC8[[#This Row],[Table Letter]],RAWC8[[#This Row],[Table '#]])</f>
        <v>QL1</v>
      </c>
      <c r="F2920">
        <f>IF(ISEVEN(ROW(RAWC8[[#This Row],[Barcodes]])),C2920,"")</f>
        <v>0</v>
      </c>
      <c r="G2920">
        <f t="shared" si="45"/>
        <v>0</v>
      </c>
      <c r="H2920" t="str">
        <f>LEFT(RAWC8[[#This Row],[Maternal Pheno Tag]],7)</f>
        <v>0</v>
      </c>
    </row>
    <row r="2921" spans="1:8" x14ac:dyDescent="0.25">
      <c r="A2921">
        <v>1</v>
      </c>
      <c r="B2921" t="s">
        <v>641</v>
      </c>
      <c r="D2921">
        <v>20</v>
      </c>
      <c r="E2921" t="str">
        <f>CONCATENATE(RAWC8[[#This Row],[Table Letter]],RAWC8[[#This Row],[Table '#]])</f>
        <v>QL1</v>
      </c>
      <c r="F2921" t="str">
        <f>IF(ISEVEN(ROW(RAWC8[[#This Row],[Barcodes]])),C2921,"")</f>
        <v/>
      </c>
      <c r="G2921" t="str">
        <f t="shared" si="45"/>
        <v/>
      </c>
      <c r="H2921" t="str">
        <f>LEFT(RAWC8[[#This Row],[Maternal Pheno Tag]],7)</f>
        <v/>
      </c>
    </row>
    <row r="2922" spans="1:8" x14ac:dyDescent="0.25">
      <c r="A2922">
        <v>1</v>
      </c>
      <c r="B2922" t="s">
        <v>641</v>
      </c>
      <c r="D2922">
        <v>21</v>
      </c>
      <c r="E2922" t="str">
        <f>CONCATENATE(RAWC8[[#This Row],[Table Letter]],RAWC8[[#This Row],[Table '#]])</f>
        <v>QL1</v>
      </c>
      <c r="F2922">
        <f>IF(ISEVEN(ROW(RAWC8[[#This Row],[Barcodes]])),C2922,"")</f>
        <v>0</v>
      </c>
      <c r="G2922">
        <f t="shared" si="45"/>
        <v>0</v>
      </c>
      <c r="H2922" t="str">
        <f>LEFT(RAWC8[[#This Row],[Maternal Pheno Tag]],7)</f>
        <v>0</v>
      </c>
    </row>
    <row r="2923" spans="1:8" x14ac:dyDescent="0.25">
      <c r="A2923">
        <v>1</v>
      </c>
      <c r="B2923" t="s">
        <v>641</v>
      </c>
      <c r="D2923">
        <v>21</v>
      </c>
      <c r="E2923" t="str">
        <f>CONCATENATE(RAWC8[[#This Row],[Table Letter]],RAWC8[[#This Row],[Table '#]])</f>
        <v>QL1</v>
      </c>
      <c r="F2923" t="str">
        <f>IF(ISEVEN(ROW(RAWC8[[#This Row],[Barcodes]])),C2923,"")</f>
        <v/>
      </c>
      <c r="G2923" t="str">
        <f t="shared" si="45"/>
        <v/>
      </c>
      <c r="H2923" t="str">
        <f>LEFT(RAWC8[[#This Row],[Maternal Pheno Tag]],7)</f>
        <v/>
      </c>
    </row>
    <row r="2924" spans="1:8" x14ac:dyDescent="0.25">
      <c r="A2924">
        <v>1</v>
      </c>
      <c r="B2924" t="s">
        <v>641</v>
      </c>
      <c r="D2924">
        <v>22</v>
      </c>
      <c r="E2924" t="str">
        <f>CONCATENATE(RAWC8[[#This Row],[Table Letter]],RAWC8[[#This Row],[Table '#]])</f>
        <v>QL1</v>
      </c>
      <c r="F2924">
        <f>IF(ISEVEN(ROW(RAWC8[[#This Row],[Barcodes]])),C2924,"")</f>
        <v>0</v>
      </c>
      <c r="G2924">
        <f t="shared" si="45"/>
        <v>0</v>
      </c>
      <c r="H2924" t="str">
        <f>LEFT(RAWC8[[#This Row],[Maternal Pheno Tag]],7)</f>
        <v>0</v>
      </c>
    </row>
    <row r="2925" spans="1:8" x14ac:dyDescent="0.25">
      <c r="A2925">
        <v>1</v>
      </c>
      <c r="B2925" t="s">
        <v>641</v>
      </c>
      <c r="D2925">
        <v>22</v>
      </c>
      <c r="E2925" t="str">
        <f>CONCATENATE(RAWC8[[#This Row],[Table Letter]],RAWC8[[#This Row],[Table '#]])</f>
        <v>QL1</v>
      </c>
      <c r="F2925" t="str">
        <f>IF(ISEVEN(ROW(RAWC8[[#This Row],[Barcodes]])),C2925,"")</f>
        <v/>
      </c>
      <c r="G2925" t="str">
        <f t="shared" si="45"/>
        <v/>
      </c>
      <c r="H2925" t="str">
        <f>LEFT(RAWC8[[#This Row],[Maternal Pheno Tag]],7)</f>
        <v/>
      </c>
    </row>
    <row r="2926" spans="1:8" x14ac:dyDescent="0.25">
      <c r="A2926">
        <v>1</v>
      </c>
      <c r="B2926" t="s">
        <v>641</v>
      </c>
      <c r="D2926">
        <v>23</v>
      </c>
      <c r="E2926" t="str">
        <f>CONCATENATE(RAWC8[[#This Row],[Table Letter]],RAWC8[[#This Row],[Table '#]])</f>
        <v>QL1</v>
      </c>
      <c r="F2926">
        <f>IF(ISEVEN(ROW(RAWC8[[#This Row],[Barcodes]])),C2926,"")</f>
        <v>0</v>
      </c>
      <c r="G2926">
        <f t="shared" si="45"/>
        <v>0</v>
      </c>
      <c r="H2926" t="str">
        <f>LEFT(RAWC8[[#This Row],[Maternal Pheno Tag]],7)</f>
        <v>0</v>
      </c>
    </row>
    <row r="2927" spans="1:8" x14ac:dyDescent="0.25">
      <c r="A2927">
        <v>1</v>
      </c>
      <c r="B2927" t="s">
        <v>641</v>
      </c>
      <c r="D2927">
        <v>23</v>
      </c>
      <c r="E2927" t="str">
        <f>CONCATENATE(RAWC8[[#This Row],[Table Letter]],RAWC8[[#This Row],[Table '#]])</f>
        <v>QL1</v>
      </c>
      <c r="F2927" t="str">
        <f>IF(ISEVEN(ROW(RAWC8[[#This Row],[Barcodes]])),C2927,"")</f>
        <v/>
      </c>
      <c r="G2927" t="str">
        <f t="shared" si="45"/>
        <v/>
      </c>
      <c r="H2927" t="str">
        <f>LEFT(RAWC8[[#This Row],[Maternal Pheno Tag]],7)</f>
        <v/>
      </c>
    </row>
    <row r="2928" spans="1:8" x14ac:dyDescent="0.25">
      <c r="A2928">
        <v>1</v>
      </c>
      <c r="B2928" t="s">
        <v>641</v>
      </c>
      <c r="D2928">
        <v>24</v>
      </c>
      <c r="E2928" t="str">
        <f>CONCATENATE(RAWC8[[#This Row],[Table Letter]],RAWC8[[#This Row],[Table '#]])</f>
        <v>QL1</v>
      </c>
      <c r="F2928">
        <f>IF(ISEVEN(ROW(RAWC8[[#This Row],[Barcodes]])),C2928,"")</f>
        <v>0</v>
      </c>
      <c r="G2928">
        <f t="shared" si="45"/>
        <v>0</v>
      </c>
      <c r="H2928" t="str">
        <f>LEFT(RAWC8[[#This Row],[Maternal Pheno Tag]],7)</f>
        <v>0</v>
      </c>
    </row>
    <row r="2929" spans="1:8" x14ac:dyDescent="0.25">
      <c r="A2929">
        <v>1</v>
      </c>
      <c r="B2929" t="s">
        <v>641</v>
      </c>
      <c r="D2929">
        <v>24</v>
      </c>
      <c r="E2929" t="str">
        <f>CONCATENATE(RAWC8[[#This Row],[Table Letter]],RAWC8[[#This Row],[Table '#]])</f>
        <v>QL1</v>
      </c>
      <c r="F2929" t="str">
        <f>IF(ISEVEN(ROW(RAWC8[[#This Row],[Barcodes]])),C2929,"")</f>
        <v/>
      </c>
      <c r="G2929" t="str">
        <f t="shared" si="45"/>
        <v/>
      </c>
      <c r="H2929" t="str">
        <f>LEFT(RAWC8[[#This Row],[Maternal Pheno Tag]],7)</f>
        <v/>
      </c>
    </row>
    <row r="2930" spans="1:8" x14ac:dyDescent="0.25">
      <c r="A2930">
        <v>2</v>
      </c>
      <c r="B2930" t="s">
        <v>641</v>
      </c>
      <c r="D2930">
        <v>1</v>
      </c>
      <c r="E2930" t="str">
        <f>CONCATENATE(RAWC8[[#This Row],[Table Letter]],RAWC8[[#This Row],[Table '#]])</f>
        <v>QL2</v>
      </c>
      <c r="F2930">
        <f>IF(ISEVEN(ROW(RAWC8[[#This Row],[Barcodes]])),C2930,"")</f>
        <v>0</v>
      </c>
      <c r="G2930">
        <f t="shared" si="45"/>
        <v>0</v>
      </c>
      <c r="H2930" t="str">
        <f>LEFT(RAWC8[[#This Row],[Maternal Pheno Tag]],7)</f>
        <v>0</v>
      </c>
    </row>
    <row r="2931" spans="1:8" x14ac:dyDescent="0.25">
      <c r="A2931">
        <v>2</v>
      </c>
      <c r="B2931" t="s">
        <v>641</v>
      </c>
      <c r="D2931">
        <v>1</v>
      </c>
      <c r="E2931" t="str">
        <f>CONCATENATE(RAWC8[[#This Row],[Table Letter]],RAWC8[[#This Row],[Table '#]])</f>
        <v>QL2</v>
      </c>
      <c r="F2931" t="str">
        <f>IF(ISEVEN(ROW(RAWC8[[#This Row],[Barcodes]])),C2931,"")</f>
        <v/>
      </c>
      <c r="G2931" t="str">
        <f t="shared" si="45"/>
        <v/>
      </c>
      <c r="H2931" t="str">
        <f>LEFT(RAWC8[[#This Row],[Maternal Pheno Tag]],7)</f>
        <v/>
      </c>
    </row>
    <row r="2932" spans="1:8" x14ac:dyDescent="0.25">
      <c r="A2932">
        <v>2</v>
      </c>
      <c r="B2932" t="s">
        <v>641</v>
      </c>
      <c r="D2932">
        <v>2</v>
      </c>
      <c r="E2932" t="str">
        <f>CONCATENATE(RAWC8[[#This Row],[Table Letter]],RAWC8[[#This Row],[Table '#]])</f>
        <v>QL2</v>
      </c>
      <c r="F2932">
        <f>IF(ISEVEN(ROW(RAWC8[[#This Row],[Barcodes]])),C2932,"")</f>
        <v>0</v>
      </c>
      <c r="G2932">
        <f t="shared" si="45"/>
        <v>0</v>
      </c>
      <c r="H2932" t="str">
        <f>LEFT(RAWC8[[#This Row],[Maternal Pheno Tag]],7)</f>
        <v>0</v>
      </c>
    </row>
    <row r="2933" spans="1:8" x14ac:dyDescent="0.25">
      <c r="A2933">
        <v>2</v>
      </c>
      <c r="B2933" t="s">
        <v>641</v>
      </c>
      <c r="D2933">
        <v>2</v>
      </c>
      <c r="E2933" t="str">
        <f>CONCATENATE(RAWC8[[#This Row],[Table Letter]],RAWC8[[#This Row],[Table '#]])</f>
        <v>QL2</v>
      </c>
      <c r="F2933" t="str">
        <f>IF(ISEVEN(ROW(RAWC8[[#This Row],[Barcodes]])),C2933,"")</f>
        <v/>
      </c>
      <c r="G2933" t="str">
        <f t="shared" si="45"/>
        <v/>
      </c>
      <c r="H2933" t="str">
        <f>LEFT(RAWC8[[#This Row],[Maternal Pheno Tag]],7)</f>
        <v/>
      </c>
    </row>
    <row r="2934" spans="1:8" x14ac:dyDescent="0.25">
      <c r="A2934">
        <v>2</v>
      </c>
      <c r="B2934" t="s">
        <v>641</v>
      </c>
      <c r="D2934">
        <v>3</v>
      </c>
      <c r="E2934" t="str">
        <f>CONCATENATE(RAWC8[[#This Row],[Table Letter]],RAWC8[[#This Row],[Table '#]])</f>
        <v>QL2</v>
      </c>
      <c r="F2934">
        <f>IF(ISEVEN(ROW(RAWC8[[#This Row],[Barcodes]])),C2934,"")</f>
        <v>0</v>
      </c>
      <c r="G2934">
        <f t="shared" si="45"/>
        <v>0</v>
      </c>
      <c r="H2934" t="str">
        <f>LEFT(RAWC8[[#This Row],[Maternal Pheno Tag]],7)</f>
        <v>0</v>
      </c>
    </row>
    <row r="2935" spans="1:8" x14ac:dyDescent="0.25">
      <c r="A2935">
        <v>2</v>
      </c>
      <c r="B2935" t="s">
        <v>641</v>
      </c>
      <c r="D2935">
        <v>3</v>
      </c>
      <c r="E2935" t="str">
        <f>CONCATENATE(RAWC8[[#This Row],[Table Letter]],RAWC8[[#This Row],[Table '#]])</f>
        <v>QL2</v>
      </c>
      <c r="F2935" t="str">
        <f>IF(ISEVEN(ROW(RAWC8[[#This Row],[Barcodes]])),C2935,"")</f>
        <v/>
      </c>
      <c r="G2935" t="str">
        <f t="shared" si="45"/>
        <v/>
      </c>
      <c r="H2935" t="str">
        <f>LEFT(RAWC8[[#This Row],[Maternal Pheno Tag]],7)</f>
        <v/>
      </c>
    </row>
    <row r="2936" spans="1:8" x14ac:dyDescent="0.25">
      <c r="A2936">
        <v>2</v>
      </c>
      <c r="B2936" t="s">
        <v>641</v>
      </c>
      <c r="D2936">
        <v>4</v>
      </c>
      <c r="E2936" t="str">
        <f>CONCATENATE(RAWC8[[#This Row],[Table Letter]],RAWC8[[#This Row],[Table '#]])</f>
        <v>QL2</v>
      </c>
      <c r="F2936">
        <f>IF(ISEVEN(ROW(RAWC8[[#This Row],[Barcodes]])),C2936,"")</f>
        <v>0</v>
      </c>
      <c r="G2936">
        <f t="shared" si="45"/>
        <v>0</v>
      </c>
      <c r="H2936" t="str">
        <f>LEFT(RAWC8[[#This Row],[Maternal Pheno Tag]],7)</f>
        <v>0</v>
      </c>
    </row>
    <row r="2937" spans="1:8" x14ac:dyDescent="0.25">
      <c r="A2937">
        <v>2</v>
      </c>
      <c r="B2937" t="s">
        <v>641</v>
      </c>
      <c r="D2937">
        <v>4</v>
      </c>
      <c r="E2937" t="str">
        <f>CONCATENATE(RAWC8[[#This Row],[Table Letter]],RAWC8[[#This Row],[Table '#]])</f>
        <v>QL2</v>
      </c>
      <c r="F2937" t="str">
        <f>IF(ISEVEN(ROW(RAWC8[[#This Row],[Barcodes]])),C2937,"")</f>
        <v/>
      </c>
      <c r="G2937" t="str">
        <f t="shared" si="45"/>
        <v/>
      </c>
      <c r="H2937" t="str">
        <f>LEFT(RAWC8[[#This Row],[Maternal Pheno Tag]],7)</f>
        <v/>
      </c>
    </row>
    <row r="2938" spans="1:8" x14ac:dyDescent="0.25">
      <c r="A2938">
        <v>2</v>
      </c>
      <c r="B2938" t="s">
        <v>641</v>
      </c>
      <c r="D2938">
        <v>5</v>
      </c>
      <c r="E2938" t="str">
        <f>CONCATENATE(RAWC8[[#This Row],[Table Letter]],RAWC8[[#This Row],[Table '#]])</f>
        <v>QL2</v>
      </c>
      <c r="F2938">
        <f>IF(ISEVEN(ROW(RAWC8[[#This Row],[Barcodes]])),C2938,"")</f>
        <v>0</v>
      </c>
      <c r="G2938">
        <f t="shared" si="45"/>
        <v>0</v>
      </c>
      <c r="H2938" t="str">
        <f>LEFT(RAWC8[[#This Row],[Maternal Pheno Tag]],7)</f>
        <v>0</v>
      </c>
    </row>
    <row r="2939" spans="1:8" x14ac:dyDescent="0.25">
      <c r="A2939">
        <v>2</v>
      </c>
      <c r="B2939" t="s">
        <v>641</v>
      </c>
      <c r="D2939">
        <v>5</v>
      </c>
      <c r="E2939" t="str">
        <f>CONCATENATE(RAWC8[[#This Row],[Table Letter]],RAWC8[[#This Row],[Table '#]])</f>
        <v>QL2</v>
      </c>
      <c r="F2939" t="str">
        <f>IF(ISEVEN(ROW(RAWC8[[#This Row],[Barcodes]])),C2939,"")</f>
        <v/>
      </c>
      <c r="G2939" t="str">
        <f t="shared" si="45"/>
        <v/>
      </c>
      <c r="H2939" t="str">
        <f>LEFT(RAWC8[[#This Row],[Maternal Pheno Tag]],7)</f>
        <v/>
      </c>
    </row>
    <row r="2940" spans="1:8" x14ac:dyDescent="0.25">
      <c r="A2940">
        <v>2</v>
      </c>
      <c r="B2940" t="s">
        <v>641</v>
      </c>
      <c r="D2940">
        <v>6</v>
      </c>
      <c r="E2940" t="str">
        <f>CONCATENATE(RAWC8[[#This Row],[Table Letter]],RAWC8[[#This Row],[Table '#]])</f>
        <v>QL2</v>
      </c>
      <c r="F2940">
        <f>IF(ISEVEN(ROW(RAWC8[[#This Row],[Barcodes]])),C2940,"")</f>
        <v>0</v>
      </c>
      <c r="G2940">
        <f t="shared" si="45"/>
        <v>0</v>
      </c>
      <c r="H2940" t="str">
        <f>LEFT(RAWC8[[#This Row],[Maternal Pheno Tag]],7)</f>
        <v>0</v>
      </c>
    </row>
    <row r="2941" spans="1:8" x14ac:dyDescent="0.25">
      <c r="A2941">
        <v>2</v>
      </c>
      <c r="B2941" t="s">
        <v>641</v>
      </c>
      <c r="D2941">
        <v>6</v>
      </c>
      <c r="E2941" t="str">
        <f>CONCATENATE(RAWC8[[#This Row],[Table Letter]],RAWC8[[#This Row],[Table '#]])</f>
        <v>QL2</v>
      </c>
      <c r="F2941" t="str">
        <f>IF(ISEVEN(ROW(RAWC8[[#This Row],[Barcodes]])),C2941,"")</f>
        <v/>
      </c>
      <c r="G2941" t="str">
        <f t="shared" si="45"/>
        <v/>
      </c>
      <c r="H2941" t="str">
        <f>LEFT(RAWC8[[#This Row],[Maternal Pheno Tag]],7)</f>
        <v/>
      </c>
    </row>
    <row r="2942" spans="1:8" x14ac:dyDescent="0.25">
      <c r="A2942">
        <v>2</v>
      </c>
      <c r="B2942" t="s">
        <v>641</v>
      </c>
      <c r="D2942">
        <v>7</v>
      </c>
      <c r="E2942" t="str">
        <f>CONCATENATE(RAWC8[[#This Row],[Table Letter]],RAWC8[[#This Row],[Table '#]])</f>
        <v>QL2</v>
      </c>
      <c r="F2942">
        <f>IF(ISEVEN(ROW(RAWC8[[#This Row],[Barcodes]])),C2942,"")</f>
        <v>0</v>
      </c>
      <c r="G2942">
        <f t="shared" si="45"/>
        <v>0</v>
      </c>
      <c r="H2942" t="str">
        <f>LEFT(RAWC8[[#This Row],[Maternal Pheno Tag]],7)</f>
        <v>0</v>
      </c>
    </row>
    <row r="2943" spans="1:8" x14ac:dyDescent="0.25">
      <c r="A2943">
        <v>2</v>
      </c>
      <c r="B2943" t="s">
        <v>641</v>
      </c>
      <c r="D2943">
        <v>7</v>
      </c>
      <c r="E2943" t="str">
        <f>CONCATENATE(RAWC8[[#This Row],[Table Letter]],RAWC8[[#This Row],[Table '#]])</f>
        <v>QL2</v>
      </c>
      <c r="F2943" t="str">
        <f>IF(ISEVEN(ROW(RAWC8[[#This Row],[Barcodes]])),C2943,"")</f>
        <v/>
      </c>
      <c r="G2943" t="str">
        <f t="shared" si="45"/>
        <v/>
      </c>
      <c r="H2943" t="str">
        <f>LEFT(RAWC8[[#This Row],[Maternal Pheno Tag]],7)</f>
        <v/>
      </c>
    </row>
    <row r="2944" spans="1:8" x14ac:dyDescent="0.25">
      <c r="A2944">
        <v>2</v>
      </c>
      <c r="B2944" t="s">
        <v>641</v>
      </c>
      <c r="D2944">
        <v>8</v>
      </c>
      <c r="E2944" t="str">
        <f>CONCATENATE(RAWC8[[#This Row],[Table Letter]],RAWC8[[#This Row],[Table '#]])</f>
        <v>QL2</v>
      </c>
      <c r="F2944">
        <f>IF(ISEVEN(ROW(RAWC8[[#This Row],[Barcodes]])),C2944,"")</f>
        <v>0</v>
      </c>
      <c r="G2944">
        <f t="shared" si="45"/>
        <v>0</v>
      </c>
      <c r="H2944" t="str">
        <f>LEFT(RAWC8[[#This Row],[Maternal Pheno Tag]],7)</f>
        <v>0</v>
      </c>
    </row>
    <row r="2945" spans="1:8" x14ac:dyDescent="0.25">
      <c r="A2945">
        <v>2</v>
      </c>
      <c r="B2945" t="s">
        <v>641</v>
      </c>
      <c r="D2945">
        <v>8</v>
      </c>
      <c r="E2945" t="str">
        <f>CONCATENATE(RAWC8[[#This Row],[Table Letter]],RAWC8[[#This Row],[Table '#]])</f>
        <v>QL2</v>
      </c>
      <c r="F2945" t="str">
        <f>IF(ISEVEN(ROW(RAWC8[[#This Row],[Barcodes]])),C2945,"")</f>
        <v/>
      </c>
      <c r="G2945" t="str">
        <f t="shared" si="45"/>
        <v/>
      </c>
      <c r="H2945" t="str">
        <f>LEFT(RAWC8[[#This Row],[Maternal Pheno Tag]],7)</f>
        <v/>
      </c>
    </row>
    <row r="2946" spans="1:8" x14ac:dyDescent="0.25">
      <c r="A2946">
        <v>2</v>
      </c>
      <c r="B2946" t="s">
        <v>641</v>
      </c>
      <c r="D2946">
        <v>9</v>
      </c>
      <c r="E2946" t="str">
        <f>CONCATENATE(RAWC8[[#This Row],[Table Letter]],RAWC8[[#This Row],[Table '#]])</f>
        <v>QL2</v>
      </c>
      <c r="F2946">
        <f>IF(ISEVEN(ROW(RAWC8[[#This Row],[Barcodes]])),C2946,"")</f>
        <v>0</v>
      </c>
      <c r="G2946">
        <f t="shared" ref="G2946:G3009" si="46">IF(ISODD(ROW(C2947)),C2947,"")</f>
        <v>0</v>
      </c>
      <c r="H2946" t="str">
        <f>LEFT(RAWC8[[#This Row],[Maternal Pheno Tag]],7)</f>
        <v>0</v>
      </c>
    </row>
    <row r="2947" spans="1:8" x14ac:dyDescent="0.25">
      <c r="A2947">
        <v>2</v>
      </c>
      <c r="B2947" t="s">
        <v>641</v>
      </c>
      <c r="D2947">
        <v>9</v>
      </c>
      <c r="E2947" t="str">
        <f>CONCATENATE(RAWC8[[#This Row],[Table Letter]],RAWC8[[#This Row],[Table '#]])</f>
        <v>QL2</v>
      </c>
      <c r="F2947" t="str">
        <f>IF(ISEVEN(ROW(RAWC8[[#This Row],[Barcodes]])),C2947,"")</f>
        <v/>
      </c>
      <c r="G2947" t="str">
        <f t="shared" si="46"/>
        <v/>
      </c>
      <c r="H2947" t="str">
        <f>LEFT(RAWC8[[#This Row],[Maternal Pheno Tag]],7)</f>
        <v/>
      </c>
    </row>
    <row r="2948" spans="1:8" x14ac:dyDescent="0.25">
      <c r="A2948">
        <v>2</v>
      </c>
      <c r="B2948" t="s">
        <v>641</v>
      </c>
      <c r="D2948">
        <v>10</v>
      </c>
      <c r="E2948" t="str">
        <f>CONCATENATE(RAWC8[[#This Row],[Table Letter]],RAWC8[[#This Row],[Table '#]])</f>
        <v>QL2</v>
      </c>
      <c r="F2948">
        <f>IF(ISEVEN(ROW(RAWC8[[#This Row],[Barcodes]])),C2948,"")</f>
        <v>0</v>
      </c>
      <c r="G2948">
        <f t="shared" si="46"/>
        <v>0</v>
      </c>
      <c r="H2948" t="str">
        <f>LEFT(RAWC8[[#This Row],[Maternal Pheno Tag]],7)</f>
        <v>0</v>
      </c>
    </row>
    <row r="2949" spans="1:8" x14ac:dyDescent="0.25">
      <c r="A2949">
        <v>2</v>
      </c>
      <c r="B2949" t="s">
        <v>641</v>
      </c>
      <c r="D2949">
        <v>10</v>
      </c>
      <c r="E2949" t="str">
        <f>CONCATENATE(RAWC8[[#This Row],[Table Letter]],RAWC8[[#This Row],[Table '#]])</f>
        <v>QL2</v>
      </c>
      <c r="F2949" t="str">
        <f>IF(ISEVEN(ROW(RAWC8[[#This Row],[Barcodes]])),C2949,"")</f>
        <v/>
      </c>
      <c r="G2949" t="str">
        <f t="shared" si="46"/>
        <v/>
      </c>
      <c r="H2949" t="str">
        <f>LEFT(RAWC8[[#This Row],[Maternal Pheno Tag]],7)</f>
        <v/>
      </c>
    </row>
    <row r="2950" spans="1:8" x14ac:dyDescent="0.25">
      <c r="A2950">
        <v>2</v>
      </c>
      <c r="B2950" t="s">
        <v>641</v>
      </c>
      <c r="D2950">
        <v>11</v>
      </c>
      <c r="E2950" t="str">
        <f>CONCATENATE(RAWC8[[#This Row],[Table Letter]],RAWC8[[#This Row],[Table '#]])</f>
        <v>QL2</v>
      </c>
      <c r="F2950">
        <f>IF(ISEVEN(ROW(RAWC8[[#This Row],[Barcodes]])),C2950,"")</f>
        <v>0</v>
      </c>
      <c r="G2950">
        <f t="shared" si="46"/>
        <v>0</v>
      </c>
      <c r="H2950" t="str">
        <f>LEFT(RAWC8[[#This Row],[Maternal Pheno Tag]],7)</f>
        <v>0</v>
      </c>
    </row>
    <row r="2951" spans="1:8" x14ac:dyDescent="0.25">
      <c r="A2951">
        <v>2</v>
      </c>
      <c r="B2951" t="s">
        <v>641</v>
      </c>
      <c r="D2951">
        <v>11</v>
      </c>
      <c r="E2951" t="str">
        <f>CONCATENATE(RAWC8[[#This Row],[Table Letter]],RAWC8[[#This Row],[Table '#]])</f>
        <v>QL2</v>
      </c>
      <c r="F2951" t="str">
        <f>IF(ISEVEN(ROW(RAWC8[[#This Row],[Barcodes]])),C2951,"")</f>
        <v/>
      </c>
      <c r="G2951" t="str">
        <f t="shared" si="46"/>
        <v/>
      </c>
      <c r="H2951" t="str">
        <f>LEFT(RAWC8[[#This Row],[Maternal Pheno Tag]],7)</f>
        <v/>
      </c>
    </row>
    <row r="2952" spans="1:8" x14ac:dyDescent="0.25">
      <c r="A2952">
        <v>2</v>
      </c>
      <c r="B2952" t="s">
        <v>641</v>
      </c>
      <c r="D2952">
        <v>12</v>
      </c>
      <c r="E2952" t="str">
        <f>CONCATENATE(RAWC8[[#This Row],[Table Letter]],RAWC8[[#This Row],[Table '#]])</f>
        <v>QL2</v>
      </c>
      <c r="F2952">
        <f>IF(ISEVEN(ROW(RAWC8[[#This Row],[Barcodes]])),C2952,"")</f>
        <v>0</v>
      </c>
      <c r="G2952">
        <f t="shared" si="46"/>
        <v>0</v>
      </c>
      <c r="H2952" t="str">
        <f>LEFT(RAWC8[[#This Row],[Maternal Pheno Tag]],7)</f>
        <v>0</v>
      </c>
    </row>
    <row r="2953" spans="1:8" x14ac:dyDescent="0.25">
      <c r="A2953">
        <v>2</v>
      </c>
      <c r="B2953" t="s">
        <v>641</v>
      </c>
      <c r="D2953">
        <v>12</v>
      </c>
      <c r="E2953" t="str">
        <f>CONCATENATE(RAWC8[[#This Row],[Table Letter]],RAWC8[[#This Row],[Table '#]])</f>
        <v>QL2</v>
      </c>
      <c r="F2953" t="str">
        <f>IF(ISEVEN(ROW(RAWC8[[#This Row],[Barcodes]])),C2953,"")</f>
        <v/>
      </c>
      <c r="G2953" t="str">
        <f t="shared" si="46"/>
        <v/>
      </c>
      <c r="H2953" t="str">
        <f>LEFT(RAWC8[[#This Row],[Maternal Pheno Tag]],7)</f>
        <v/>
      </c>
    </row>
    <row r="2954" spans="1:8" x14ac:dyDescent="0.25">
      <c r="A2954">
        <v>2</v>
      </c>
      <c r="B2954" t="s">
        <v>641</v>
      </c>
      <c r="D2954">
        <v>13</v>
      </c>
      <c r="E2954" t="str">
        <f>CONCATENATE(RAWC8[[#This Row],[Table Letter]],RAWC8[[#This Row],[Table '#]])</f>
        <v>QL2</v>
      </c>
      <c r="F2954">
        <f>IF(ISEVEN(ROW(RAWC8[[#This Row],[Barcodes]])),C2954,"")</f>
        <v>0</v>
      </c>
      <c r="G2954">
        <f t="shared" si="46"/>
        <v>0</v>
      </c>
      <c r="H2954" t="str">
        <f>LEFT(RAWC8[[#This Row],[Maternal Pheno Tag]],7)</f>
        <v>0</v>
      </c>
    </row>
    <row r="2955" spans="1:8" x14ac:dyDescent="0.25">
      <c r="A2955">
        <v>2</v>
      </c>
      <c r="B2955" t="s">
        <v>641</v>
      </c>
      <c r="D2955">
        <v>13</v>
      </c>
      <c r="E2955" t="str">
        <f>CONCATENATE(RAWC8[[#This Row],[Table Letter]],RAWC8[[#This Row],[Table '#]])</f>
        <v>QL2</v>
      </c>
      <c r="F2955" t="str">
        <f>IF(ISEVEN(ROW(RAWC8[[#This Row],[Barcodes]])),C2955,"")</f>
        <v/>
      </c>
      <c r="G2955" t="str">
        <f t="shared" si="46"/>
        <v/>
      </c>
      <c r="H2955" t="str">
        <f>LEFT(RAWC8[[#This Row],[Maternal Pheno Tag]],7)</f>
        <v/>
      </c>
    </row>
    <row r="2956" spans="1:8" x14ac:dyDescent="0.25">
      <c r="A2956">
        <v>2</v>
      </c>
      <c r="B2956" t="s">
        <v>641</v>
      </c>
      <c r="D2956">
        <v>14</v>
      </c>
      <c r="E2956" t="str">
        <f>CONCATENATE(RAWC8[[#This Row],[Table Letter]],RAWC8[[#This Row],[Table '#]])</f>
        <v>QL2</v>
      </c>
      <c r="F2956">
        <f>IF(ISEVEN(ROW(RAWC8[[#This Row],[Barcodes]])),C2956,"")</f>
        <v>0</v>
      </c>
      <c r="G2956">
        <f t="shared" si="46"/>
        <v>0</v>
      </c>
      <c r="H2956" t="str">
        <f>LEFT(RAWC8[[#This Row],[Maternal Pheno Tag]],7)</f>
        <v>0</v>
      </c>
    </row>
    <row r="2957" spans="1:8" x14ac:dyDescent="0.25">
      <c r="A2957">
        <v>2</v>
      </c>
      <c r="B2957" t="s">
        <v>641</v>
      </c>
      <c r="D2957">
        <v>14</v>
      </c>
      <c r="E2957" t="str">
        <f>CONCATENATE(RAWC8[[#This Row],[Table Letter]],RAWC8[[#This Row],[Table '#]])</f>
        <v>QL2</v>
      </c>
      <c r="F2957" t="str">
        <f>IF(ISEVEN(ROW(RAWC8[[#This Row],[Barcodes]])),C2957,"")</f>
        <v/>
      </c>
      <c r="G2957" t="str">
        <f t="shared" si="46"/>
        <v/>
      </c>
      <c r="H2957" t="str">
        <f>LEFT(RAWC8[[#This Row],[Maternal Pheno Tag]],7)</f>
        <v/>
      </c>
    </row>
    <row r="2958" spans="1:8" x14ac:dyDescent="0.25">
      <c r="A2958">
        <v>2</v>
      </c>
      <c r="B2958" t="s">
        <v>641</v>
      </c>
      <c r="D2958">
        <v>15</v>
      </c>
      <c r="E2958" t="str">
        <f>CONCATENATE(RAWC8[[#This Row],[Table Letter]],RAWC8[[#This Row],[Table '#]])</f>
        <v>QL2</v>
      </c>
      <c r="F2958">
        <f>IF(ISEVEN(ROW(RAWC8[[#This Row],[Barcodes]])),C2958,"")</f>
        <v>0</v>
      </c>
      <c r="G2958">
        <f t="shared" si="46"/>
        <v>0</v>
      </c>
      <c r="H2958" t="str">
        <f>LEFT(RAWC8[[#This Row],[Maternal Pheno Tag]],7)</f>
        <v>0</v>
      </c>
    </row>
    <row r="2959" spans="1:8" x14ac:dyDescent="0.25">
      <c r="A2959">
        <v>2</v>
      </c>
      <c r="B2959" t="s">
        <v>641</v>
      </c>
      <c r="D2959">
        <v>15</v>
      </c>
      <c r="E2959" t="str">
        <f>CONCATENATE(RAWC8[[#This Row],[Table Letter]],RAWC8[[#This Row],[Table '#]])</f>
        <v>QL2</v>
      </c>
      <c r="F2959" t="str">
        <f>IF(ISEVEN(ROW(RAWC8[[#This Row],[Barcodes]])),C2959,"")</f>
        <v/>
      </c>
      <c r="G2959" t="str">
        <f t="shared" si="46"/>
        <v/>
      </c>
      <c r="H2959" t="str">
        <f>LEFT(RAWC8[[#This Row],[Maternal Pheno Tag]],7)</f>
        <v/>
      </c>
    </row>
    <row r="2960" spans="1:8" x14ac:dyDescent="0.25">
      <c r="A2960">
        <v>2</v>
      </c>
      <c r="B2960" t="s">
        <v>641</v>
      </c>
      <c r="D2960">
        <v>16</v>
      </c>
      <c r="E2960" t="str">
        <f>CONCATENATE(RAWC8[[#This Row],[Table Letter]],RAWC8[[#This Row],[Table '#]])</f>
        <v>QL2</v>
      </c>
      <c r="F2960">
        <f>IF(ISEVEN(ROW(RAWC8[[#This Row],[Barcodes]])),C2960,"")</f>
        <v>0</v>
      </c>
      <c r="G2960">
        <f t="shared" si="46"/>
        <v>0</v>
      </c>
      <c r="H2960" t="str">
        <f>LEFT(RAWC8[[#This Row],[Maternal Pheno Tag]],7)</f>
        <v>0</v>
      </c>
    </row>
    <row r="2961" spans="1:8" x14ac:dyDescent="0.25">
      <c r="A2961">
        <v>2</v>
      </c>
      <c r="B2961" t="s">
        <v>641</v>
      </c>
      <c r="D2961">
        <v>16</v>
      </c>
      <c r="E2961" t="str">
        <f>CONCATENATE(RAWC8[[#This Row],[Table Letter]],RAWC8[[#This Row],[Table '#]])</f>
        <v>QL2</v>
      </c>
      <c r="F2961" t="str">
        <f>IF(ISEVEN(ROW(RAWC8[[#This Row],[Barcodes]])),C2961,"")</f>
        <v/>
      </c>
      <c r="G2961" t="str">
        <f t="shared" si="46"/>
        <v/>
      </c>
      <c r="H2961" t="str">
        <f>LEFT(RAWC8[[#This Row],[Maternal Pheno Tag]],7)</f>
        <v/>
      </c>
    </row>
    <row r="2962" spans="1:8" x14ac:dyDescent="0.25">
      <c r="A2962">
        <v>2</v>
      </c>
      <c r="B2962" t="s">
        <v>641</v>
      </c>
      <c r="D2962">
        <v>17</v>
      </c>
      <c r="E2962" t="str">
        <f>CONCATENATE(RAWC8[[#This Row],[Table Letter]],RAWC8[[#This Row],[Table '#]])</f>
        <v>QL2</v>
      </c>
      <c r="F2962">
        <f>IF(ISEVEN(ROW(RAWC8[[#This Row],[Barcodes]])),C2962,"")</f>
        <v>0</v>
      </c>
      <c r="G2962">
        <f t="shared" si="46"/>
        <v>0</v>
      </c>
      <c r="H2962" t="str">
        <f>LEFT(RAWC8[[#This Row],[Maternal Pheno Tag]],7)</f>
        <v>0</v>
      </c>
    </row>
    <row r="2963" spans="1:8" x14ac:dyDescent="0.25">
      <c r="A2963">
        <v>2</v>
      </c>
      <c r="B2963" t="s">
        <v>641</v>
      </c>
      <c r="D2963">
        <v>17</v>
      </c>
      <c r="E2963" t="str">
        <f>CONCATENATE(RAWC8[[#This Row],[Table Letter]],RAWC8[[#This Row],[Table '#]])</f>
        <v>QL2</v>
      </c>
      <c r="F2963" t="str">
        <f>IF(ISEVEN(ROW(RAWC8[[#This Row],[Barcodes]])),C2963,"")</f>
        <v/>
      </c>
      <c r="G2963" t="str">
        <f t="shared" si="46"/>
        <v/>
      </c>
      <c r="H2963" t="str">
        <f>LEFT(RAWC8[[#This Row],[Maternal Pheno Tag]],7)</f>
        <v/>
      </c>
    </row>
    <row r="2964" spans="1:8" x14ac:dyDescent="0.25">
      <c r="A2964">
        <v>2</v>
      </c>
      <c r="B2964" t="s">
        <v>641</v>
      </c>
      <c r="D2964">
        <v>18</v>
      </c>
      <c r="E2964" t="str">
        <f>CONCATENATE(RAWC8[[#This Row],[Table Letter]],RAWC8[[#This Row],[Table '#]])</f>
        <v>QL2</v>
      </c>
      <c r="F2964">
        <f>IF(ISEVEN(ROW(RAWC8[[#This Row],[Barcodes]])),C2964,"")</f>
        <v>0</v>
      </c>
      <c r="G2964">
        <f t="shared" si="46"/>
        <v>0</v>
      </c>
      <c r="H2964" t="str">
        <f>LEFT(RAWC8[[#This Row],[Maternal Pheno Tag]],7)</f>
        <v>0</v>
      </c>
    </row>
    <row r="2965" spans="1:8" x14ac:dyDescent="0.25">
      <c r="A2965">
        <v>2</v>
      </c>
      <c r="B2965" t="s">
        <v>641</v>
      </c>
      <c r="D2965">
        <v>18</v>
      </c>
      <c r="E2965" t="str">
        <f>CONCATENATE(RAWC8[[#This Row],[Table Letter]],RAWC8[[#This Row],[Table '#]])</f>
        <v>QL2</v>
      </c>
      <c r="F2965" t="str">
        <f>IF(ISEVEN(ROW(RAWC8[[#This Row],[Barcodes]])),C2965,"")</f>
        <v/>
      </c>
      <c r="G2965" t="str">
        <f t="shared" si="46"/>
        <v/>
      </c>
      <c r="H2965" t="str">
        <f>LEFT(RAWC8[[#This Row],[Maternal Pheno Tag]],7)</f>
        <v/>
      </c>
    </row>
    <row r="2966" spans="1:8" x14ac:dyDescent="0.25">
      <c r="A2966">
        <v>2</v>
      </c>
      <c r="B2966" t="s">
        <v>641</v>
      </c>
      <c r="D2966">
        <v>19</v>
      </c>
      <c r="E2966" t="str">
        <f>CONCATENATE(RAWC8[[#This Row],[Table Letter]],RAWC8[[#This Row],[Table '#]])</f>
        <v>QL2</v>
      </c>
      <c r="F2966">
        <f>IF(ISEVEN(ROW(RAWC8[[#This Row],[Barcodes]])),C2966,"")</f>
        <v>0</v>
      </c>
      <c r="G2966">
        <f t="shared" si="46"/>
        <v>0</v>
      </c>
      <c r="H2966" t="str">
        <f>LEFT(RAWC8[[#This Row],[Maternal Pheno Tag]],7)</f>
        <v>0</v>
      </c>
    </row>
    <row r="2967" spans="1:8" x14ac:dyDescent="0.25">
      <c r="A2967">
        <v>2</v>
      </c>
      <c r="B2967" t="s">
        <v>641</v>
      </c>
      <c r="D2967">
        <v>19</v>
      </c>
      <c r="E2967" t="str">
        <f>CONCATENATE(RAWC8[[#This Row],[Table Letter]],RAWC8[[#This Row],[Table '#]])</f>
        <v>QL2</v>
      </c>
      <c r="F2967" t="str">
        <f>IF(ISEVEN(ROW(RAWC8[[#This Row],[Barcodes]])),C2967,"")</f>
        <v/>
      </c>
      <c r="G2967" t="str">
        <f t="shared" si="46"/>
        <v/>
      </c>
      <c r="H2967" t="str">
        <f>LEFT(RAWC8[[#This Row],[Maternal Pheno Tag]],7)</f>
        <v/>
      </c>
    </row>
    <row r="2968" spans="1:8" x14ac:dyDescent="0.25">
      <c r="A2968">
        <v>2</v>
      </c>
      <c r="B2968" t="s">
        <v>641</v>
      </c>
      <c r="D2968">
        <v>20</v>
      </c>
      <c r="E2968" t="str">
        <f>CONCATENATE(RAWC8[[#This Row],[Table Letter]],RAWC8[[#This Row],[Table '#]])</f>
        <v>QL2</v>
      </c>
      <c r="F2968">
        <f>IF(ISEVEN(ROW(RAWC8[[#This Row],[Barcodes]])),C2968,"")</f>
        <v>0</v>
      </c>
      <c r="G2968">
        <f t="shared" si="46"/>
        <v>0</v>
      </c>
      <c r="H2968" t="str">
        <f>LEFT(RAWC8[[#This Row],[Maternal Pheno Tag]],7)</f>
        <v>0</v>
      </c>
    </row>
    <row r="2969" spans="1:8" x14ac:dyDescent="0.25">
      <c r="A2969">
        <v>2</v>
      </c>
      <c r="B2969" t="s">
        <v>641</v>
      </c>
      <c r="D2969">
        <v>20</v>
      </c>
      <c r="E2969" t="str">
        <f>CONCATENATE(RAWC8[[#This Row],[Table Letter]],RAWC8[[#This Row],[Table '#]])</f>
        <v>QL2</v>
      </c>
      <c r="F2969" t="str">
        <f>IF(ISEVEN(ROW(RAWC8[[#This Row],[Barcodes]])),C2969,"")</f>
        <v/>
      </c>
      <c r="G2969" t="str">
        <f t="shared" si="46"/>
        <v/>
      </c>
      <c r="H2969" t="str">
        <f>LEFT(RAWC8[[#This Row],[Maternal Pheno Tag]],7)</f>
        <v/>
      </c>
    </row>
    <row r="2970" spans="1:8" x14ac:dyDescent="0.25">
      <c r="A2970">
        <v>2</v>
      </c>
      <c r="B2970" t="s">
        <v>641</v>
      </c>
      <c r="D2970">
        <v>21</v>
      </c>
      <c r="E2970" t="str">
        <f>CONCATENATE(RAWC8[[#This Row],[Table Letter]],RAWC8[[#This Row],[Table '#]])</f>
        <v>QL2</v>
      </c>
      <c r="F2970">
        <f>IF(ISEVEN(ROW(RAWC8[[#This Row],[Barcodes]])),C2970,"")</f>
        <v>0</v>
      </c>
      <c r="G2970">
        <f t="shared" si="46"/>
        <v>0</v>
      </c>
      <c r="H2970" t="str">
        <f>LEFT(RAWC8[[#This Row],[Maternal Pheno Tag]],7)</f>
        <v>0</v>
      </c>
    </row>
    <row r="2971" spans="1:8" x14ac:dyDescent="0.25">
      <c r="A2971">
        <v>2</v>
      </c>
      <c r="B2971" t="s">
        <v>641</v>
      </c>
      <c r="D2971">
        <v>21</v>
      </c>
      <c r="E2971" t="str">
        <f>CONCATENATE(RAWC8[[#This Row],[Table Letter]],RAWC8[[#This Row],[Table '#]])</f>
        <v>QL2</v>
      </c>
      <c r="F2971" t="str">
        <f>IF(ISEVEN(ROW(RAWC8[[#This Row],[Barcodes]])),C2971,"")</f>
        <v/>
      </c>
      <c r="G2971" t="str">
        <f t="shared" si="46"/>
        <v/>
      </c>
      <c r="H2971" t="str">
        <f>LEFT(RAWC8[[#This Row],[Maternal Pheno Tag]],7)</f>
        <v/>
      </c>
    </row>
    <row r="2972" spans="1:8" x14ac:dyDescent="0.25">
      <c r="A2972">
        <v>2</v>
      </c>
      <c r="B2972" t="s">
        <v>641</v>
      </c>
      <c r="D2972">
        <v>22</v>
      </c>
      <c r="E2972" t="str">
        <f>CONCATENATE(RAWC8[[#This Row],[Table Letter]],RAWC8[[#This Row],[Table '#]])</f>
        <v>QL2</v>
      </c>
      <c r="F2972">
        <f>IF(ISEVEN(ROW(RAWC8[[#This Row],[Barcodes]])),C2972,"")</f>
        <v>0</v>
      </c>
      <c r="G2972">
        <f t="shared" si="46"/>
        <v>0</v>
      </c>
      <c r="H2972" t="str">
        <f>LEFT(RAWC8[[#This Row],[Maternal Pheno Tag]],7)</f>
        <v>0</v>
      </c>
    </row>
    <row r="2973" spans="1:8" x14ac:dyDescent="0.25">
      <c r="A2973">
        <v>2</v>
      </c>
      <c r="B2973" t="s">
        <v>641</v>
      </c>
      <c r="D2973">
        <v>22</v>
      </c>
      <c r="E2973" t="str">
        <f>CONCATENATE(RAWC8[[#This Row],[Table Letter]],RAWC8[[#This Row],[Table '#]])</f>
        <v>QL2</v>
      </c>
      <c r="F2973" t="str">
        <f>IF(ISEVEN(ROW(RAWC8[[#This Row],[Barcodes]])),C2973,"")</f>
        <v/>
      </c>
      <c r="G2973" t="str">
        <f t="shared" si="46"/>
        <v/>
      </c>
      <c r="H2973" t="str">
        <f>LEFT(RAWC8[[#This Row],[Maternal Pheno Tag]],7)</f>
        <v/>
      </c>
    </row>
    <row r="2974" spans="1:8" x14ac:dyDescent="0.25">
      <c r="A2974">
        <v>2</v>
      </c>
      <c r="B2974" t="s">
        <v>641</v>
      </c>
      <c r="D2974">
        <v>23</v>
      </c>
      <c r="E2974" t="str">
        <f>CONCATENATE(RAWC8[[#This Row],[Table Letter]],RAWC8[[#This Row],[Table '#]])</f>
        <v>QL2</v>
      </c>
      <c r="F2974">
        <f>IF(ISEVEN(ROW(RAWC8[[#This Row],[Barcodes]])),C2974,"")</f>
        <v>0</v>
      </c>
      <c r="G2974">
        <f t="shared" si="46"/>
        <v>0</v>
      </c>
      <c r="H2974" t="str">
        <f>LEFT(RAWC8[[#This Row],[Maternal Pheno Tag]],7)</f>
        <v>0</v>
      </c>
    </row>
    <row r="2975" spans="1:8" x14ac:dyDescent="0.25">
      <c r="A2975">
        <v>2</v>
      </c>
      <c r="B2975" t="s">
        <v>641</v>
      </c>
      <c r="D2975">
        <v>23</v>
      </c>
      <c r="E2975" t="str">
        <f>CONCATENATE(RAWC8[[#This Row],[Table Letter]],RAWC8[[#This Row],[Table '#]])</f>
        <v>QL2</v>
      </c>
      <c r="F2975" t="str">
        <f>IF(ISEVEN(ROW(RAWC8[[#This Row],[Barcodes]])),C2975,"")</f>
        <v/>
      </c>
      <c r="G2975" t="str">
        <f t="shared" si="46"/>
        <v/>
      </c>
      <c r="H2975" t="str">
        <f>LEFT(RAWC8[[#This Row],[Maternal Pheno Tag]],7)</f>
        <v/>
      </c>
    </row>
    <row r="2976" spans="1:8" x14ac:dyDescent="0.25">
      <c r="A2976">
        <v>2</v>
      </c>
      <c r="B2976" t="s">
        <v>641</v>
      </c>
      <c r="D2976">
        <v>24</v>
      </c>
      <c r="E2976" t="str">
        <f>CONCATENATE(RAWC8[[#This Row],[Table Letter]],RAWC8[[#This Row],[Table '#]])</f>
        <v>QL2</v>
      </c>
      <c r="F2976">
        <f>IF(ISEVEN(ROW(RAWC8[[#This Row],[Barcodes]])),C2976,"")</f>
        <v>0</v>
      </c>
      <c r="G2976">
        <f t="shared" si="46"/>
        <v>0</v>
      </c>
      <c r="H2976" t="str">
        <f>LEFT(RAWC8[[#This Row],[Maternal Pheno Tag]],7)</f>
        <v>0</v>
      </c>
    </row>
    <row r="2977" spans="1:8" x14ac:dyDescent="0.25">
      <c r="A2977">
        <v>2</v>
      </c>
      <c r="B2977" t="s">
        <v>641</v>
      </c>
      <c r="D2977">
        <v>24</v>
      </c>
      <c r="E2977" t="str">
        <f>CONCATENATE(RAWC8[[#This Row],[Table Letter]],RAWC8[[#This Row],[Table '#]])</f>
        <v>QL2</v>
      </c>
      <c r="F2977" t="str">
        <f>IF(ISEVEN(ROW(RAWC8[[#This Row],[Barcodes]])),C2977,"")</f>
        <v/>
      </c>
      <c r="G2977" t="str">
        <f t="shared" si="46"/>
        <v/>
      </c>
      <c r="H2977" t="str">
        <f>LEFT(RAWC8[[#This Row],[Maternal Pheno Tag]],7)</f>
        <v/>
      </c>
    </row>
    <row r="2978" spans="1:8" x14ac:dyDescent="0.25">
      <c r="A2978">
        <v>3</v>
      </c>
      <c r="B2978" t="s">
        <v>641</v>
      </c>
      <c r="D2978">
        <v>1</v>
      </c>
      <c r="E2978" t="str">
        <f>CONCATENATE(RAWC8[[#This Row],[Table Letter]],RAWC8[[#This Row],[Table '#]])</f>
        <v>QL3</v>
      </c>
      <c r="F2978">
        <f>IF(ISEVEN(ROW(RAWC8[[#This Row],[Barcodes]])),C2978,"")</f>
        <v>0</v>
      </c>
      <c r="G2978">
        <f t="shared" si="46"/>
        <v>0</v>
      </c>
      <c r="H2978" t="str">
        <f>LEFT(RAWC8[[#This Row],[Maternal Pheno Tag]],7)</f>
        <v>0</v>
      </c>
    </row>
    <row r="2979" spans="1:8" x14ac:dyDescent="0.25">
      <c r="A2979">
        <v>3</v>
      </c>
      <c r="B2979" t="s">
        <v>641</v>
      </c>
      <c r="D2979">
        <v>1</v>
      </c>
      <c r="E2979" t="str">
        <f>CONCATENATE(RAWC8[[#This Row],[Table Letter]],RAWC8[[#This Row],[Table '#]])</f>
        <v>QL3</v>
      </c>
      <c r="F2979" t="str">
        <f>IF(ISEVEN(ROW(RAWC8[[#This Row],[Barcodes]])),C2979,"")</f>
        <v/>
      </c>
      <c r="G2979" t="str">
        <f t="shared" si="46"/>
        <v/>
      </c>
      <c r="H2979" t="str">
        <f>LEFT(RAWC8[[#This Row],[Maternal Pheno Tag]],7)</f>
        <v/>
      </c>
    </row>
    <row r="2980" spans="1:8" x14ac:dyDescent="0.25">
      <c r="A2980">
        <v>3</v>
      </c>
      <c r="B2980" t="s">
        <v>641</v>
      </c>
      <c r="D2980">
        <v>2</v>
      </c>
      <c r="E2980" t="str">
        <f>CONCATENATE(RAWC8[[#This Row],[Table Letter]],RAWC8[[#This Row],[Table '#]])</f>
        <v>QL3</v>
      </c>
      <c r="F2980">
        <f>IF(ISEVEN(ROW(RAWC8[[#This Row],[Barcodes]])),C2980,"")</f>
        <v>0</v>
      </c>
      <c r="G2980">
        <f t="shared" si="46"/>
        <v>0</v>
      </c>
      <c r="H2980" t="str">
        <f>LEFT(RAWC8[[#This Row],[Maternal Pheno Tag]],7)</f>
        <v>0</v>
      </c>
    </row>
    <row r="2981" spans="1:8" x14ac:dyDescent="0.25">
      <c r="A2981">
        <v>3</v>
      </c>
      <c r="B2981" t="s">
        <v>641</v>
      </c>
      <c r="D2981">
        <v>2</v>
      </c>
      <c r="E2981" t="str">
        <f>CONCATENATE(RAWC8[[#This Row],[Table Letter]],RAWC8[[#This Row],[Table '#]])</f>
        <v>QL3</v>
      </c>
      <c r="F2981" t="str">
        <f>IF(ISEVEN(ROW(RAWC8[[#This Row],[Barcodes]])),C2981,"")</f>
        <v/>
      </c>
      <c r="G2981" t="str">
        <f t="shared" si="46"/>
        <v/>
      </c>
      <c r="H2981" t="str">
        <f>LEFT(RAWC8[[#This Row],[Maternal Pheno Tag]],7)</f>
        <v/>
      </c>
    </row>
    <row r="2982" spans="1:8" x14ac:dyDescent="0.25">
      <c r="A2982">
        <v>3</v>
      </c>
      <c r="B2982" t="s">
        <v>641</v>
      </c>
      <c r="D2982">
        <v>3</v>
      </c>
      <c r="E2982" t="str">
        <f>CONCATENATE(RAWC8[[#This Row],[Table Letter]],RAWC8[[#This Row],[Table '#]])</f>
        <v>QL3</v>
      </c>
      <c r="F2982">
        <f>IF(ISEVEN(ROW(RAWC8[[#This Row],[Barcodes]])),C2982,"")</f>
        <v>0</v>
      </c>
      <c r="G2982">
        <f t="shared" si="46"/>
        <v>0</v>
      </c>
      <c r="H2982" t="str">
        <f>LEFT(RAWC8[[#This Row],[Maternal Pheno Tag]],7)</f>
        <v>0</v>
      </c>
    </row>
    <row r="2983" spans="1:8" x14ac:dyDescent="0.25">
      <c r="A2983">
        <v>3</v>
      </c>
      <c r="B2983" t="s">
        <v>641</v>
      </c>
      <c r="D2983">
        <v>3</v>
      </c>
      <c r="E2983" t="str">
        <f>CONCATENATE(RAWC8[[#This Row],[Table Letter]],RAWC8[[#This Row],[Table '#]])</f>
        <v>QL3</v>
      </c>
      <c r="F2983" t="str">
        <f>IF(ISEVEN(ROW(RAWC8[[#This Row],[Barcodes]])),C2983,"")</f>
        <v/>
      </c>
      <c r="G2983" t="str">
        <f t="shared" si="46"/>
        <v/>
      </c>
      <c r="H2983" t="str">
        <f>LEFT(RAWC8[[#This Row],[Maternal Pheno Tag]],7)</f>
        <v/>
      </c>
    </row>
    <row r="2984" spans="1:8" x14ac:dyDescent="0.25">
      <c r="A2984">
        <v>3</v>
      </c>
      <c r="B2984" t="s">
        <v>641</v>
      </c>
      <c r="D2984">
        <v>4</v>
      </c>
      <c r="E2984" t="str">
        <f>CONCATENATE(RAWC8[[#This Row],[Table Letter]],RAWC8[[#This Row],[Table '#]])</f>
        <v>QL3</v>
      </c>
      <c r="F2984">
        <f>IF(ISEVEN(ROW(RAWC8[[#This Row],[Barcodes]])),C2984,"")</f>
        <v>0</v>
      </c>
      <c r="G2984">
        <f t="shared" si="46"/>
        <v>0</v>
      </c>
      <c r="H2984" t="str">
        <f>LEFT(RAWC8[[#This Row],[Maternal Pheno Tag]],7)</f>
        <v>0</v>
      </c>
    </row>
    <row r="2985" spans="1:8" x14ac:dyDescent="0.25">
      <c r="A2985">
        <v>3</v>
      </c>
      <c r="B2985" t="s">
        <v>641</v>
      </c>
      <c r="D2985">
        <v>4</v>
      </c>
      <c r="E2985" t="str">
        <f>CONCATENATE(RAWC8[[#This Row],[Table Letter]],RAWC8[[#This Row],[Table '#]])</f>
        <v>QL3</v>
      </c>
      <c r="F2985" t="str">
        <f>IF(ISEVEN(ROW(RAWC8[[#This Row],[Barcodes]])),C2985,"")</f>
        <v/>
      </c>
      <c r="G2985" t="str">
        <f t="shared" si="46"/>
        <v/>
      </c>
      <c r="H2985" t="str">
        <f>LEFT(RAWC8[[#This Row],[Maternal Pheno Tag]],7)</f>
        <v/>
      </c>
    </row>
    <row r="2986" spans="1:8" x14ac:dyDescent="0.25">
      <c r="A2986">
        <v>3</v>
      </c>
      <c r="B2986" t="s">
        <v>641</v>
      </c>
      <c r="D2986">
        <v>5</v>
      </c>
      <c r="E2986" t="str">
        <f>CONCATENATE(RAWC8[[#This Row],[Table Letter]],RAWC8[[#This Row],[Table '#]])</f>
        <v>QL3</v>
      </c>
      <c r="F2986">
        <f>IF(ISEVEN(ROW(RAWC8[[#This Row],[Barcodes]])),C2986,"")</f>
        <v>0</v>
      </c>
      <c r="G2986">
        <f t="shared" si="46"/>
        <v>0</v>
      </c>
      <c r="H2986" t="str">
        <f>LEFT(RAWC8[[#This Row],[Maternal Pheno Tag]],7)</f>
        <v>0</v>
      </c>
    </row>
    <row r="2987" spans="1:8" x14ac:dyDescent="0.25">
      <c r="A2987">
        <v>3</v>
      </c>
      <c r="B2987" t="s">
        <v>641</v>
      </c>
      <c r="D2987">
        <v>5</v>
      </c>
      <c r="E2987" t="str">
        <f>CONCATENATE(RAWC8[[#This Row],[Table Letter]],RAWC8[[#This Row],[Table '#]])</f>
        <v>QL3</v>
      </c>
      <c r="F2987" t="str">
        <f>IF(ISEVEN(ROW(RAWC8[[#This Row],[Barcodes]])),C2987,"")</f>
        <v/>
      </c>
      <c r="G2987" t="str">
        <f t="shared" si="46"/>
        <v/>
      </c>
      <c r="H2987" t="str">
        <f>LEFT(RAWC8[[#This Row],[Maternal Pheno Tag]],7)</f>
        <v/>
      </c>
    </row>
    <row r="2988" spans="1:8" x14ac:dyDescent="0.25">
      <c r="A2988">
        <v>3</v>
      </c>
      <c r="B2988" t="s">
        <v>641</v>
      </c>
      <c r="D2988">
        <v>6</v>
      </c>
      <c r="E2988" t="str">
        <f>CONCATENATE(RAWC8[[#This Row],[Table Letter]],RAWC8[[#This Row],[Table '#]])</f>
        <v>QL3</v>
      </c>
      <c r="F2988">
        <f>IF(ISEVEN(ROW(RAWC8[[#This Row],[Barcodes]])),C2988,"")</f>
        <v>0</v>
      </c>
      <c r="G2988">
        <f t="shared" si="46"/>
        <v>0</v>
      </c>
      <c r="H2988" t="str">
        <f>LEFT(RAWC8[[#This Row],[Maternal Pheno Tag]],7)</f>
        <v>0</v>
      </c>
    </row>
    <row r="2989" spans="1:8" x14ac:dyDescent="0.25">
      <c r="A2989">
        <v>3</v>
      </c>
      <c r="B2989" t="s">
        <v>641</v>
      </c>
      <c r="D2989">
        <v>6</v>
      </c>
      <c r="E2989" t="str">
        <f>CONCATENATE(RAWC8[[#This Row],[Table Letter]],RAWC8[[#This Row],[Table '#]])</f>
        <v>QL3</v>
      </c>
      <c r="F2989" t="str">
        <f>IF(ISEVEN(ROW(RAWC8[[#This Row],[Barcodes]])),C2989,"")</f>
        <v/>
      </c>
      <c r="G2989" t="str">
        <f t="shared" si="46"/>
        <v/>
      </c>
      <c r="H2989" t="str">
        <f>LEFT(RAWC8[[#This Row],[Maternal Pheno Tag]],7)</f>
        <v/>
      </c>
    </row>
    <row r="2990" spans="1:8" x14ac:dyDescent="0.25">
      <c r="A2990">
        <v>3</v>
      </c>
      <c r="B2990" t="s">
        <v>641</v>
      </c>
      <c r="D2990">
        <v>7</v>
      </c>
      <c r="E2990" t="str">
        <f>CONCATENATE(RAWC8[[#This Row],[Table Letter]],RAWC8[[#This Row],[Table '#]])</f>
        <v>QL3</v>
      </c>
      <c r="F2990">
        <f>IF(ISEVEN(ROW(RAWC8[[#This Row],[Barcodes]])),C2990,"")</f>
        <v>0</v>
      </c>
      <c r="G2990">
        <f t="shared" si="46"/>
        <v>0</v>
      </c>
      <c r="H2990" t="str">
        <f>LEFT(RAWC8[[#This Row],[Maternal Pheno Tag]],7)</f>
        <v>0</v>
      </c>
    </row>
    <row r="2991" spans="1:8" x14ac:dyDescent="0.25">
      <c r="A2991">
        <v>3</v>
      </c>
      <c r="B2991" t="s">
        <v>641</v>
      </c>
      <c r="D2991">
        <v>7</v>
      </c>
      <c r="E2991" t="str">
        <f>CONCATENATE(RAWC8[[#This Row],[Table Letter]],RAWC8[[#This Row],[Table '#]])</f>
        <v>QL3</v>
      </c>
      <c r="F2991" t="str">
        <f>IF(ISEVEN(ROW(RAWC8[[#This Row],[Barcodes]])),C2991,"")</f>
        <v/>
      </c>
      <c r="G2991" t="str">
        <f t="shared" si="46"/>
        <v/>
      </c>
      <c r="H2991" t="str">
        <f>LEFT(RAWC8[[#This Row],[Maternal Pheno Tag]],7)</f>
        <v/>
      </c>
    </row>
    <row r="2992" spans="1:8" x14ac:dyDescent="0.25">
      <c r="A2992">
        <v>3</v>
      </c>
      <c r="B2992" t="s">
        <v>641</v>
      </c>
      <c r="D2992">
        <v>8</v>
      </c>
      <c r="E2992" t="str">
        <f>CONCATENATE(RAWC8[[#This Row],[Table Letter]],RAWC8[[#This Row],[Table '#]])</f>
        <v>QL3</v>
      </c>
      <c r="F2992">
        <f>IF(ISEVEN(ROW(RAWC8[[#This Row],[Barcodes]])),C2992,"")</f>
        <v>0</v>
      </c>
      <c r="G2992">
        <f t="shared" si="46"/>
        <v>0</v>
      </c>
      <c r="H2992" t="str">
        <f>LEFT(RAWC8[[#This Row],[Maternal Pheno Tag]],7)</f>
        <v>0</v>
      </c>
    </row>
    <row r="2993" spans="1:8" x14ac:dyDescent="0.25">
      <c r="A2993">
        <v>3</v>
      </c>
      <c r="B2993" t="s">
        <v>641</v>
      </c>
      <c r="D2993">
        <v>8</v>
      </c>
      <c r="E2993" t="str">
        <f>CONCATENATE(RAWC8[[#This Row],[Table Letter]],RAWC8[[#This Row],[Table '#]])</f>
        <v>QL3</v>
      </c>
      <c r="F2993" t="str">
        <f>IF(ISEVEN(ROW(RAWC8[[#This Row],[Barcodes]])),C2993,"")</f>
        <v/>
      </c>
      <c r="G2993" t="str">
        <f t="shared" si="46"/>
        <v/>
      </c>
      <c r="H2993" t="str">
        <f>LEFT(RAWC8[[#This Row],[Maternal Pheno Tag]],7)</f>
        <v/>
      </c>
    </row>
    <row r="2994" spans="1:8" x14ac:dyDescent="0.25">
      <c r="A2994">
        <v>3</v>
      </c>
      <c r="B2994" t="s">
        <v>641</v>
      </c>
      <c r="D2994">
        <v>9</v>
      </c>
      <c r="E2994" t="str">
        <f>CONCATENATE(RAWC8[[#This Row],[Table Letter]],RAWC8[[#This Row],[Table '#]])</f>
        <v>QL3</v>
      </c>
      <c r="F2994">
        <f>IF(ISEVEN(ROW(RAWC8[[#This Row],[Barcodes]])),C2994,"")</f>
        <v>0</v>
      </c>
      <c r="G2994">
        <f t="shared" si="46"/>
        <v>0</v>
      </c>
      <c r="H2994" t="str">
        <f>LEFT(RAWC8[[#This Row],[Maternal Pheno Tag]],7)</f>
        <v>0</v>
      </c>
    </row>
    <row r="2995" spans="1:8" x14ac:dyDescent="0.25">
      <c r="A2995">
        <v>3</v>
      </c>
      <c r="B2995" t="s">
        <v>641</v>
      </c>
      <c r="D2995">
        <v>9</v>
      </c>
      <c r="E2995" t="str">
        <f>CONCATENATE(RAWC8[[#This Row],[Table Letter]],RAWC8[[#This Row],[Table '#]])</f>
        <v>QL3</v>
      </c>
      <c r="F2995" t="str">
        <f>IF(ISEVEN(ROW(RAWC8[[#This Row],[Barcodes]])),C2995,"")</f>
        <v/>
      </c>
      <c r="G2995" t="str">
        <f t="shared" si="46"/>
        <v/>
      </c>
      <c r="H2995" t="str">
        <f>LEFT(RAWC8[[#This Row],[Maternal Pheno Tag]],7)</f>
        <v/>
      </c>
    </row>
    <row r="2996" spans="1:8" x14ac:dyDescent="0.25">
      <c r="A2996">
        <v>3</v>
      </c>
      <c r="B2996" t="s">
        <v>641</v>
      </c>
      <c r="D2996">
        <v>10</v>
      </c>
      <c r="E2996" t="str">
        <f>CONCATENATE(RAWC8[[#This Row],[Table Letter]],RAWC8[[#This Row],[Table '#]])</f>
        <v>QL3</v>
      </c>
      <c r="F2996">
        <f>IF(ISEVEN(ROW(RAWC8[[#This Row],[Barcodes]])),C2996,"")</f>
        <v>0</v>
      </c>
      <c r="G2996">
        <f t="shared" si="46"/>
        <v>0</v>
      </c>
      <c r="H2996" t="str">
        <f>LEFT(RAWC8[[#This Row],[Maternal Pheno Tag]],7)</f>
        <v>0</v>
      </c>
    </row>
    <row r="2997" spans="1:8" x14ac:dyDescent="0.25">
      <c r="A2997">
        <v>3</v>
      </c>
      <c r="B2997" t="s">
        <v>641</v>
      </c>
      <c r="D2997">
        <v>10</v>
      </c>
      <c r="E2997" t="str">
        <f>CONCATENATE(RAWC8[[#This Row],[Table Letter]],RAWC8[[#This Row],[Table '#]])</f>
        <v>QL3</v>
      </c>
      <c r="F2997" t="str">
        <f>IF(ISEVEN(ROW(RAWC8[[#This Row],[Barcodes]])),C2997,"")</f>
        <v/>
      </c>
      <c r="G2997" t="str">
        <f t="shared" si="46"/>
        <v/>
      </c>
      <c r="H2997" t="str">
        <f>LEFT(RAWC8[[#This Row],[Maternal Pheno Tag]],7)</f>
        <v/>
      </c>
    </row>
    <row r="2998" spans="1:8" x14ac:dyDescent="0.25">
      <c r="A2998">
        <v>3</v>
      </c>
      <c r="B2998" t="s">
        <v>641</v>
      </c>
      <c r="D2998">
        <v>11</v>
      </c>
      <c r="E2998" t="str">
        <f>CONCATENATE(RAWC8[[#This Row],[Table Letter]],RAWC8[[#This Row],[Table '#]])</f>
        <v>QL3</v>
      </c>
      <c r="F2998">
        <f>IF(ISEVEN(ROW(RAWC8[[#This Row],[Barcodes]])),C2998,"")</f>
        <v>0</v>
      </c>
      <c r="G2998">
        <f t="shared" si="46"/>
        <v>0</v>
      </c>
      <c r="H2998" t="str">
        <f>LEFT(RAWC8[[#This Row],[Maternal Pheno Tag]],7)</f>
        <v>0</v>
      </c>
    </row>
    <row r="2999" spans="1:8" x14ac:dyDescent="0.25">
      <c r="A2999">
        <v>3</v>
      </c>
      <c r="B2999" t="s">
        <v>641</v>
      </c>
      <c r="D2999">
        <v>11</v>
      </c>
      <c r="E2999" t="str">
        <f>CONCATENATE(RAWC8[[#This Row],[Table Letter]],RAWC8[[#This Row],[Table '#]])</f>
        <v>QL3</v>
      </c>
      <c r="F2999" t="str">
        <f>IF(ISEVEN(ROW(RAWC8[[#This Row],[Barcodes]])),C2999,"")</f>
        <v/>
      </c>
      <c r="G2999" t="str">
        <f t="shared" si="46"/>
        <v/>
      </c>
      <c r="H2999" t="str">
        <f>LEFT(RAWC8[[#This Row],[Maternal Pheno Tag]],7)</f>
        <v/>
      </c>
    </row>
    <row r="3000" spans="1:8" x14ac:dyDescent="0.25">
      <c r="A3000">
        <v>3</v>
      </c>
      <c r="B3000" t="s">
        <v>641</v>
      </c>
      <c r="D3000">
        <v>12</v>
      </c>
      <c r="E3000" t="str">
        <f>CONCATENATE(RAWC8[[#This Row],[Table Letter]],RAWC8[[#This Row],[Table '#]])</f>
        <v>QL3</v>
      </c>
      <c r="F3000">
        <f>IF(ISEVEN(ROW(RAWC8[[#This Row],[Barcodes]])),C3000,"")</f>
        <v>0</v>
      </c>
      <c r="G3000">
        <f t="shared" si="46"/>
        <v>0</v>
      </c>
      <c r="H3000" t="str">
        <f>LEFT(RAWC8[[#This Row],[Maternal Pheno Tag]],7)</f>
        <v>0</v>
      </c>
    </row>
    <row r="3001" spans="1:8" x14ac:dyDescent="0.25">
      <c r="A3001">
        <v>3</v>
      </c>
      <c r="B3001" t="s">
        <v>641</v>
      </c>
      <c r="D3001">
        <v>12</v>
      </c>
      <c r="E3001" t="str">
        <f>CONCATENATE(RAWC8[[#This Row],[Table Letter]],RAWC8[[#This Row],[Table '#]])</f>
        <v>QL3</v>
      </c>
      <c r="F3001" t="str">
        <f>IF(ISEVEN(ROW(RAWC8[[#This Row],[Barcodes]])),C3001,"")</f>
        <v/>
      </c>
      <c r="G3001" t="str">
        <f t="shared" si="46"/>
        <v/>
      </c>
      <c r="H3001" t="str">
        <f>LEFT(RAWC8[[#This Row],[Maternal Pheno Tag]],7)</f>
        <v/>
      </c>
    </row>
    <row r="3002" spans="1:8" x14ac:dyDescent="0.25">
      <c r="A3002">
        <v>3</v>
      </c>
      <c r="B3002" t="s">
        <v>641</v>
      </c>
      <c r="D3002">
        <v>13</v>
      </c>
      <c r="E3002" t="str">
        <f>CONCATENATE(RAWC8[[#This Row],[Table Letter]],RAWC8[[#This Row],[Table '#]])</f>
        <v>QL3</v>
      </c>
      <c r="F3002">
        <f>IF(ISEVEN(ROW(RAWC8[[#This Row],[Barcodes]])),C3002,"")</f>
        <v>0</v>
      </c>
      <c r="G3002">
        <f t="shared" si="46"/>
        <v>0</v>
      </c>
      <c r="H3002" t="str">
        <f>LEFT(RAWC8[[#This Row],[Maternal Pheno Tag]],7)</f>
        <v>0</v>
      </c>
    </row>
    <row r="3003" spans="1:8" x14ac:dyDescent="0.25">
      <c r="A3003">
        <v>3</v>
      </c>
      <c r="B3003" t="s">
        <v>641</v>
      </c>
      <c r="D3003">
        <v>13</v>
      </c>
      <c r="E3003" t="str">
        <f>CONCATENATE(RAWC8[[#This Row],[Table Letter]],RAWC8[[#This Row],[Table '#]])</f>
        <v>QL3</v>
      </c>
      <c r="F3003" t="str">
        <f>IF(ISEVEN(ROW(RAWC8[[#This Row],[Barcodes]])),C3003,"")</f>
        <v/>
      </c>
      <c r="G3003" t="str">
        <f t="shared" si="46"/>
        <v/>
      </c>
      <c r="H3003" t="str">
        <f>LEFT(RAWC8[[#This Row],[Maternal Pheno Tag]],7)</f>
        <v/>
      </c>
    </row>
    <row r="3004" spans="1:8" x14ac:dyDescent="0.25">
      <c r="A3004">
        <v>3</v>
      </c>
      <c r="B3004" t="s">
        <v>641</v>
      </c>
      <c r="D3004">
        <v>14</v>
      </c>
      <c r="E3004" t="str">
        <f>CONCATENATE(RAWC8[[#This Row],[Table Letter]],RAWC8[[#This Row],[Table '#]])</f>
        <v>QL3</v>
      </c>
      <c r="F3004">
        <f>IF(ISEVEN(ROW(RAWC8[[#This Row],[Barcodes]])),C3004,"")</f>
        <v>0</v>
      </c>
      <c r="G3004">
        <f t="shared" si="46"/>
        <v>0</v>
      </c>
      <c r="H3004" t="str">
        <f>LEFT(RAWC8[[#This Row],[Maternal Pheno Tag]],7)</f>
        <v>0</v>
      </c>
    </row>
    <row r="3005" spans="1:8" x14ac:dyDescent="0.25">
      <c r="A3005">
        <v>3</v>
      </c>
      <c r="B3005" t="s">
        <v>641</v>
      </c>
      <c r="D3005">
        <v>14</v>
      </c>
      <c r="E3005" t="str">
        <f>CONCATENATE(RAWC8[[#This Row],[Table Letter]],RAWC8[[#This Row],[Table '#]])</f>
        <v>QL3</v>
      </c>
      <c r="F3005" t="str">
        <f>IF(ISEVEN(ROW(RAWC8[[#This Row],[Barcodes]])),C3005,"")</f>
        <v/>
      </c>
      <c r="G3005" t="str">
        <f t="shared" si="46"/>
        <v/>
      </c>
      <c r="H3005" t="str">
        <f>LEFT(RAWC8[[#This Row],[Maternal Pheno Tag]],7)</f>
        <v/>
      </c>
    </row>
    <row r="3006" spans="1:8" x14ac:dyDescent="0.25">
      <c r="A3006">
        <v>3</v>
      </c>
      <c r="B3006" t="s">
        <v>641</v>
      </c>
      <c r="D3006">
        <v>15</v>
      </c>
      <c r="E3006" t="str">
        <f>CONCATENATE(RAWC8[[#This Row],[Table Letter]],RAWC8[[#This Row],[Table '#]])</f>
        <v>QL3</v>
      </c>
      <c r="F3006">
        <f>IF(ISEVEN(ROW(RAWC8[[#This Row],[Barcodes]])),C3006,"")</f>
        <v>0</v>
      </c>
      <c r="G3006">
        <f t="shared" si="46"/>
        <v>0</v>
      </c>
      <c r="H3006" t="str">
        <f>LEFT(RAWC8[[#This Row],[Maternal Pheno Tag]],7)</f>
        <v>0</v>
      </c>
    </row>
    <row r="3007" spans="1:8" x14ac:dyDescent="0.25">
      <c r="A3007">
        <v>3</v>
      </c>
      <c r="B3007" t="s">
        <v>641</v>
      </c>
      <c r="D3007">
        <v>15</v>
      </c>
      <c r="E3007" t="str">
        <f>CONCATENATE(RAWC8[[#This Row],[Table Letter]],RAWC8[[#This Row],[Table '#]])</f>
        <v>QL3</v>
      </c>
      <c r="F3007" t="str">
        <f>IF(ISEVEN(ROW(RAWC8[[#This Row],[Barcodes]])),C3007,"")</f>
        <v/>
      </c>
      <c r="G3007" t="str">
        <f t="shared" si="46"/>
        <v/>
      </c>
      <c r="H3007" t="str">
        <f>LEFT(RAWC8[[#This Row],[Maternal Pheno Tag]],7)</f>
        <v/>
      </c>
    </row>
    <row r="3008" spans="1:8" x14ac:dyDescent="0.25">
      <c r="A3008">
        <v>3</v>
      </c>
      <c r="B3008" t="s">
        <v>641</v>
      </c>
      <c r="D3008">
        <v>16</v>
      </c>
      <c r="E3008" t="str">
        <f>CONCATENATE(RAWC8[[#This Row],[Table Letter]],RAWC8[[#This Row],[Table '#]])</f>
        <v>QL3</v>
      </c>
      <c r="F3008">
        <f>IF(ISEVEN(ROW(RAWC8[[#This Row],[Barcodes]])),C3008,"")</f>
        <v>0</v>
      </c>
      <c r="G3008">
        <f t="shared" si="46"/>
        <v>0</v>
      </c>
      <c r="H3008" t="str">
        <f>LEFT(RAWC8[[#This Row],[Maternal Pheno Tag]],7)</f>
        <v>0</v>
      </c>
    </row>
    <row r="3009" spans="1:8" x14ac:dyDescent="0.25">
      <c r="A3009">
        <v>3</v>
      </c>
      <c r="B3009" t="s">
        <v>641</v>
      </c>
      <c r="D3009">
        <v>16</v>
      </c>
      <c r="E3009" t="str">
        <f>CONCATENATE(RAWC8[[#This Row],[Table Letter]],RAWC8[[#This Row],[Table '#]])</f>
        <v>QL3</v>
      </c>
      <c r="F3009" t="str">
        <f>IF(ISEVEN(ROW(RAWC8[[#This Row],[Barcodes]])),C3009,"")</f>
        <v/>
      </c>
      <c r="G3009" t="str">
        <f t="shared" si="46"/>
        <v/>
      </c>
      <c r="H3009" t="str">
        <f>LEFT(RAWC8[[#This Row],[Maternal Pheno Tag]],7)</f>
        <v/>
      </c>
    </row>
    <row r="3010" spans="1:8" x14ac:dyDescent="0.25">
      <c r="A3010">
        <v>3</v>
      </c>
      <c r="B3010" t="s">
        <v>641</v>
      </c>
      <c r="D3010">
        <v>17</v>
      </c>
      <c r="E3010" t="str">
        <f>CONCATENATE(RAWC8[[#This Row],[Table Letter]],RAWC8[[#This Row],[Table '#]])</f>
        <v>QL3</v>
      </c>
      <c r="F3010">
        <f>IF(ISEVEN(ROW(RAWC8[[#This Row],[Barcodes]])),C3010,"")</f>
        <v>0</v>
      </c>
      <c r="G3010">
        <f t="shared" ref="G3010:G3073" si="47">IF(ISODD(ROW(C3011)),C3011,"")</f>
        <v>0</v>
      </c>
      <c r="H3010" t="str">
        <f>LEFT(RAWC8[[#This Row],[Maternal Pheno Tag]],7)</f>
        <v>0</v>
      </c>
    </row>
    <row r="3011" spans="1:8" x14ac:dyDescent="0.25">
      <c r="A3011">
        <v>3</v>
      </c>
      <c r="B3011" t="s">
        <v>641</v>
      </c>
      <c r="D3011">
        <v>17</v>
      </c>
      <c r="E3011" t="str">
        <f>CONCATENATE(RAWC8[[#This Row],[Table Letter]],RAWC8[[#This Row],[Table '#]])</f>
        <v>QL3</v>
      </c>
      <c r="F3011" t="str">
        <f>IF(ISEVEN(ROW(RAWC8[[#This Row],[Barcodes]])),C3011,"")</f>
        <v/>
      </c>
      <c r="G3011" t="str">
        <f t="shared" si="47"/>
        <v/>
      </c>
      <c r="H3011" t="str">
        <f>LEFT(RAWC8[[#This Row],[Maternal Pheno Tag]],7)</f>
        <v/>
      </c>
    </row>
    <row r="3012" spans="1:8" x14ac:dyDescent="0.25">
      <c r="A3012">
        <v>3</v>
      </c>
      <c r="B3012" t="s">
        <v>641</v>
      </c>
      <c r="D3012">
        <v>18</v>
      </c>
      <c r="E3012" t="str">
        <f>CONCATENATE(RAWC8[[#This Row],[Table Letter]],RAWC8[[#This Row],[Table '#]])</f>
        <v>QL3</v>
      </c>
      <c r="F3012">
        <f>IF(ISEVEN(ROW(RAWC8[[#This Row],[Barcodes]])),C3012,"")</f>
        <v>0</v>
      </c>
      <c r="G3012">
        <f t="shared" si="47"/>
        <v>0</v>
      </c>
      <c r="H3012" t="str">
        <f>LEFT(RAWC8[[#This Row],[Maternal Pheno Tag]],7)</f>
        <v>0</v>
      </c>
    </row>
    <row r="3013" spans="1:8" x14ac:dyDescent="0.25">
      <c r="A3013">
        <v>3</v>
      </c>
      <c r="B3013" t="s">
        <v>641</v>
      </c>
      <c r="D3013">
        <v>18</v>
      </c>
      <c r="E3013" t="str">
        <f>CONCATENATE(RAWC8[[#This Row],[Table Letter]],RAWC8[[#This Row],[Table '#]])</f>
        <v>QL3</v>
      </c>
      <c r="F3013" t="str">
        <f>IF(ISEVEN(ROW(RAWC8[[#This Row],[Barcodes]])),C3013,"")</f>
        <v/>
      </c>
      <c r="G3013" t="str">
        <f t="shared" si="47"/>
        <v/>
      </c>
      <c r="H3013" t="str">
        <f>LEFT(RAWC8[[#This Row],[Maternal Pheno Tag]],7)</f>
        <v/>
      </c>
    </row>
    <row r="3014" spans="1:8" x14ac:dyDescent="0.25">
      <c r="A3014">
        <v>3</v>
      </c>
      <c r="B3014" t="s">
        <v>641</v>
      </c>
      <c r="D3014">
        <v>19</v>
      </c>
      <c r="E3014" t="str">
        <f>CONCATENATE(RAWC8[[#This Row],[Table Letter]],RAWC8[[#This Row],[Table '#]])</f>
        <v>QL3</v>
      </c>
      <c r="F3014">
        <f>IF(ISEVEN(ROW(RAWC8[[#This Row],[Barcodes]])),C3014,"")</f>
        <v>0</v>
      </c>
      <c r="G3014">
        <f t="shared" si="47"/>
        <v>0</v>
      </c>
      <c r="H3014" t="str">
        <f>LEFT(RAWC8[[#This Row],[Maternal Pheno Tag]],7)</f>
        <v>0</v>
      </c>
    </row>
    <row r="3015" spans="1:8" x14ac:dyDescent="0.25">
      <c r="A3015">
        <v>3</v>
      </c>
      <c r="B3015" t="s">
        <v>641</v>
      </c>
      <c r="D3015">
        <v>19</v>
      </c>
      <c r="E3015" t="str">
        <f>CONCATENATE(RAWC8[[#This Row],[Table Letter]],RAWC8[[#This Row],[Table '#]])</f>
        <v>QL3</v>
      </c>
      <c r="F3015" t="str">
        <f>IF(ISEVEN(ROW(RAWC8[[#This Row],[Barcodes]])),C3015,"")</f>
        <v/>
      </c>
      <c r="G3015" t="str">
        <f t="shared" si="47"/>
        <v/>
      </c>
      <c r="H3015" t="str">
        <f>LEFT(RAWC8[[#This Row],[Maternal Pheno Tag]],7)</f>
        <v/>
      </c>
    </row>
    <row r="3016" spans="1:8" x14ac:dyDescent="0.25">
      <c r="A3016">
        <v>3</v>
      </c>
      <c r="B3016" t="s">
        <v>641</v>
      </c>
      <c r="D3016">
        <v>20</v>
      </c>
      <c r="E3016" t="str">
        <f>CONCATENATE(RAWC8[[#This Row],[Table Letter]],RAWC8[[#This Row],[Table '#]])</f>
        <v>QL3</v>
      </c>
      <c r="F3016">
        <f>IF(ISEVEN(ROW(RAWC8[[#This Row],[Barcodes]])),C3016,"")</f>
        <v>0</v>
      </c>
      <c r="G3016">
        <f t="shared" si="47"/>
        <v>0</v>
      </c>
      <c r="H3016" t="str">
        <f>LEFT(RAWC8[[#This Row],[Maternal Pheno Tag]],7)</f>
        <v>0</v>
      </c>
    </row>
    <row r="3017" spans="1:8" x14ac:dyDescent="0.25">
      <c r="A3017">
        <v>3</v>
      </c>
      <c r="B3017" t="s">
        <v>641</v>
      </c>
      <c r="D3017">
        <v>20</v>
      </c>
      <c r="E3017" t="str">
        <f>CONCATENATE(RAWC8[[#This Row],[Table Letter]],RAWC8[[#This Row],[Table '#]])</f>
        <v>QL3</v>
      </c>
      <c r="F3017" t="str">
        <f>IF(ISEVEN(ROW(RAWC8[[#This Row],[Barcodes]])),C3017,"")</f>
        <v/>
      </c>
      <c r="G3017" t="str">
        <f t="shared" si="47"/>
        <v/>
      </c>
      <c r="H3017" t="str">
        <f>LEFT(RAWC8[[#This Row],[Maternal Pheno Tag]],7)</f>
        <v/>
      </c>
    </row>
    <row r="3018" spans="1:8" x14ac:dyDescent="0.25">
      <c r="A3018">
        <v>3</v>
      </c>
      <c r="B3018" t="s">
        <v>641</v>
      </c>
      <c r="D3018">
        <v>21</v>
      </c>
      <c r="E3018" t="str">
        <f>CONCATENATE(RAWC8[[#This Row],[Table Letter]],RAWC8[[#This Row],[Table '#]])</f>
        <v>QL3</v>
      </c>
      <c r="F3018">
        <f>IF(ISEVEN(ROW(RAWC8[[#This Row],[Barcodes]])),C3018,"")</f>
        <v>0</v>
      </c>
      <c r="G3018">
        <f t="shared" si="47"/>
        <v>0</v>
      </c>
      <c r="H3018" t="str">
        <f>LEFT(RAWC8[[#This Row],[Maternal Pheno Tag]],7)</f>
        <v>0</v>
      </c>
    </row>
    <row r="3019" spans="1:8" x14ac:dyDescent="0.25">
      <c r="A3019">
        <v>3</v>
      </c>
      <c r="B3019" t="s">
        <v>641</v>
      </c>
      <c r="D3019">
        <v>21</v>
      </c>
      <c r="E3019" t="str">
        <f>CONCATENATE(RAWC8[[#This Row],[Table Letter]],RAWC8[[#This Row],[Table '#]])</f>
        <v>QL3</v>
      </c>
      <c r="F3019" t="str">
        <f>IF(ISEVEN(ROW(RAWC8[[#This Row],[Barcodes]])),C3019,"")</f>
        <v/>
      </c>
      <c r="G3019" t="str">
        <f t="shared" si="47"/>
        <v/>
      </c>
      <c r="H3019" t="str">
        <f>LEFT(RAWC8[[#This Row],[Maternal Pheno Tag]],7)</f>
        <v/>
      </c>
    </row>
    <row r="3020" spans="1:8" x14ac:dyDescent="0.25">
      <c r="A3020">
        <v>3</v>
      </c>
      <c r="B3020" t="s">
        <v>641</v>
      </c>
      <c r="D3020">
        <v>22</v>
      </c>
      <c r="E3020" t="str">
        <f>CONCATENATE(RAWC8[[#This Row],[Table Letter]],RAWC8[[#This Row],[Table '#]])</f>
        <v>QL3</v>
      </c>
      <c r="F3020">
        <f>IF(ISEVEN(ROW(RAWC8[[#This Row],[Barcodes]])),C3020,"")</f>
        <v>0</v>
      </c>
      <c r="G3020">
        <f t="shared" si="47"/>
        <v>0</v>
      </c>
      <c r="H3020" t="str">
        <f>LEFT(RAWC8[[#This Row],[Maternal Pheno Tag]],7)</f>
        <v>0</v>
      </c>
    </row>
    <row r="3021" spans="1:8" x14ac:dyDescent="0.25">
      <c r="A3021">
        <v>3</v>
      </c>
      <c r="B3021" t="s">
        <v>641</v>
      </c>
      <c r="D3021">
        <v>22</v>
      </c>
      <c r="E3021" t="str">
        <f>CONCATENATE(RAWC8[[#This Row],[Table Letter]],RAWC8[[#This Row],[Table '#]])</f>
        <v>QL3</v>
      </c>
      <c r="F3021" t="str">
        <f>IF(ISEVEN(ROW(RAWC8[[#This Row],[Barcodes]])),C3021,"")</f>
        <v/>
      </c>
      <c r="G3021" t="str">
        <f t="shared" si="47"/>
        <v/>
      </c>
      <c r="H3021" t="str">
        <f>LEFT(RAWC8[[#This Row],[Maternal Pheno Tag]],7)</f>
        <v/>
      </c>
    </row>
    <row r="3022" spans="1:8" x14ac:dyDescent="0.25">
      <c r="A3022">
        <v>3</v>
      </c>
      <c r="B3022" t="s">
        <v>641</v>
      </c>
      <c r="D3022">
        <v>23</v>
      </c>
      <c r="E3022" t="str">
        <f>CONCATENATE(RAWC8[[#This Row],[Table Letter]],RAWC8[[#This Row],[Table '#]])</f>
        <v>QL3</v>
      </c>
      <c r="F3022">
        <f>IF(ISEVEN(ROW(RAWC8[[#This Row],[Barcodes]])),C3022,"")</f>
        <v>0</v>
      </c>
      <c r="G3022">
        <f t="shared" si="47"/>
        <v>0</v>
      </c>
      <c r="H3022" t="str">
        <f>LEFT(RAWC8[[#This Row],[Maternal Pheno Tag]],7)</f>
        <v>0</v>
      </c>
    </row>
    <row r="3023" spans="1:8" x14ac:dyDescent="0.25">
      <c r="A3023">
        <v>3</v>
      </c>
      <c r="B3023" t="s">
        <v>641</v>
      </c>
      <c r="D3023">
        <v>23</v>
      </c>
      <c r="E3023" t="str">
        <f>CONCATENATE(RAWC8[[#This Row],[Table Letter]],RAWC8[[#This Row],[Table '#]])</f>
        <v>QL3</v>
      </c>
      <c r="F3023" t="str">
        <f>IF(ISEVEN(ROW(RAWC8[[#This Row],[Barcodes]])),C3023,"")</f>
        <v/>
      </c>
      <c r="G3023" t="str">
        <f t="shared" si="47"/>
        <v/>
      </c>
      <c r="H3023" t="str">
        <f>LEFT(RAWC8[[#This Row],[Maternal Pheno Tag]],7)</f>
        <v/>
      </c>
    </row>
    <row r="3024" spans="1:8" x14ac:dyDescent="0.25">
      <c r="A3024">
        <v>3</v>
      </c>
      <c r="B3024" t="s">
        <v>641</v>
      </c>
      <c r="D3024">
        <v>24</v>
      </c>
      <c r="E3024" t="str">
        <f>CONCATENATE(RAWC8[[#This Row],[Table Letter]],RAWC8[[#This Row],[Table '#]])</f>
        <v>QL3</v>
      </c>
      <c r="F3024">
        <f>IF(ISEVEN(ROW(RAWC8[[#This Row],[Barcodes]])),C3024,"")</f>
        <v>0</v>
      </c>
      <c r="G3024">
        <f t="shared" si="47"/>
        <v>0</v>
      </c>
      <c r="H3024" t="str">
        <f>LEFT(RAWC8[[#This Row],[Maternal Pheno Tag]],7)</f>
        <v>0</v>
      </c>
    </row>
    <row r="3025" spans="1:8" x14ac:dyDescent="0.25">
      <c r="A3025">
        <v>3</v>
      </c>
      <c r="B3025" t="s">
        <v>641</v>
      </c>
      <c r="D3025">
        <v>24</v>
      </c>
      <c r="E3025" t="str">
        <f>CONCATENATE(RAWC8[[#This Row],[Table Letter]],RAWC8[[#This Row],[Table '#]])</f>
        <v>QL3</v>
      </c>
      <c r="F3025" t="str">
        <f>IF(ISEVEN(ROW(RAWC8[[#This Row],[Barcodes]])),C3025,"")</f>
        <v/>
      </c>
      <c r="G3025" t="str">
        <f t="shared" si="47"/>
        <v/>
      </c>
      <c r="H3025" t="str">
        <f>LEFT(RAWC8[[#This Row],[Maternal Pheno Tag]],7)</f>
        <v/>
      </c>
    </row>
    <row r="3026" spans="1:8" x14ac:dyDescent="0.25">
      <c r="A3026">
        <v>4</v>
      </c>
      <c r="B3026" t="s">
        <v>641</v>
      </c>
      <c r="D3026">
        <v>1</v>
      </c>
      <c r="E3026" t="str">
        <f>CONCATENATE(RAWC8[[#This Row],[Table Letter]],RAWC8[[#This Row],[Table '#]])</f>
        <v>QL4</v>
      </c>
      <c r="F3026">
        <f>IF(ISEVEN(ROW(RAWC8[[#This Row],[Barcodes]])),C3026,"")</f>
        <v>0</v>
      </c>
      <c r="G3026">
        <f t="shared" si="47"/>
        <v>0</v>
      </c>
      <c r="H3026" t="str">
        <f>LEFT(RAWC8[[#This Row],[Maternal Pheno Tag]],7)</f>
        <v>0</v>
      </c>
    </row>
    <row r="3027" spans="1:8" x14ac:dyDescent="0.25">
      <c r="A3027">
        <v>4</v>
      </c>
      <c r="B3027" t="s">
        <v>641</v>
      </c>
      <c r="D3027">
        <v>1</v>
      </c>
      <c r="E3027" t="str">
        <f>CONCATENATE(RAWC8[[#This Row],[Table Letter]],RAWC8[[#This Row],[Table '#]])</f>
        <v>QL4</v>
      </c>
      <c r="F3027" t="str">
        <f>IF(ISEVEN(ROW(RAWC8[[#This Row],[Barcodes]])),C3027,"")</f>
        <v/>
      </c>
      <c r="G3027" t="str">
        <f t="shared" si="47"/>
        <v/>
      </c>
      <c r="H3027" t="str">
        <f>LEFT(RAWC8[[#This Row],[Maternal Pheno Tag]],7)</f>
        <v/>
      </c>
    </row>
    <row r="3028" spans="1:8" x14ac:dyDescent="0.25">
      <c r="A3028">
        <v>4</v>
      </c>
      <c r="B3028" t="s">
        <v>641</v>
      </c>
      <c r="D3028">
        <v>2</v>
      </c>
      <c r="E3028" t="str">
        <f>CONCATENATE(RAWC8[[#This Row],[Table Letter]],RAWC8[[#This Row],[Table '#]])</f>
        <v>QL4</v>
      </c>
      <c r="F3028">
        <f>IF(ISEVEN(ROW(RAWC8[[#This Row],[Barcodes]])),C3028,"")</f>
        <v>0</v>
      </c>
      <c r="G3028">
        <f t="shared" si="47"/>
        <v>0</v>
      </c>
      <c r="H3028" t="str">
        <f>LEFT(RAWC8[[#This Row],[Maternal Pheno Tag]],7)</f>
        <v>0</v>
      </c>
    </row>
    <row r="3029" spans="1:8" x14ac:dyDescent="0.25">
      <c r="A3029">
        <v>4</v>
      </c>
      <c r="B3029" t="s">
        <v>641</v>
      </c>
      <c r="D3029">
        <v>2</v>
      </c>
      <c r="E3029" t="str">
        <f>CONCATENATE(RAWC8[[#This Row],[Table Letter]],RAWC8[[#This Row],[Table '#]])</f>
        <v>QL4</v>
      </c>
      <c r="F3029" t="str">
        <f>IF(ISEVEN(ROW(RAWC8[[#This Row],[Barcodes]])),C3029,"")</f>
        <v/>
      </c>
      <c r="G3029" t="str">
        <f t="shared" si="47"/>
        <v/>
      </c>
      <c r="H3029" t="str">
        <f>LEFT(RAWC8[[#This Row],[Maternal Pheno Tag]],7)</f>
        <v/>
      </c>
    </row>
    <row r="3030" spans="1:8" x14ac:dyDescent="0.25">
      <c r="A3030">
        <v>4</v>
      </c>
      <c r="B3030" t="s">
        <v>641</v>
      </c>
      <c r="D3030">
        <v>3</v>
      </c>
      <c r="E3030" t="str">
        <f>CONCATENATE(RAWC8[[#This Row],[Table Letter]],RAWC8[[#This Row],[Table '#]])</f>
        <v>QL4</v>
      </c>
      <c r="F3030">
        <f>IF(ISEVEN(ROW(RAWC8[[#This Row],[Barcodes]])),C3030,"")</f>
        <v>0</v>
      </c>
      <c r="G3030">
        <f t="shared" si="47"/>
        <v>0</v>
      </c>
      <c r="H3030" t="str">
        <f>LEFT(RAWC8[[#This Row],[Maternal Pheno Tag]],7)</f>
        <v>0</v>
      </c>
    </row>
    <row r="3031" spans="1:8" x14ac:dyDescent="0.25">
      <c r="A3031">
        <v>4</v>
      </c>
      <c r="B3031" t="s">
        <v>641</v>
      </c>
      <c r="D3031">
        <v>3</v>
      </c>
      <c r="E3031" t="str">
        <f>CONCATENATE(RAWC8[[#This Row],[Table Letter]],RAWC8[[#This Row],[Table '#]])</f>
        <v>QL4</v>
      </c>
      <c r="F3031" t="str">
        <f>IF(ISEVEN(ROW(RAWC8[[#This Row],[Barcodes]])),C3031,"")</f>
        <v/>
      </c>
      <c r="G3031" t="str">
        <f t="shared" si="47"/>
        <v/>
      </c>
      <c r="H3031" t="str">
        <f>LEFT(RAWC8[[#This Row],[Maternal Pheno Tag]],7)</f>
        <v/>
      </c>
    </row>
    <row r="3032" spans="1:8" x14ac:dyDescent="0.25">
      <c r="A3032">
        <v>4</v>
      </c>
      <c r="B3032" t="s">
        <v>641</v>
      </c>
      <c r="D3032">
        <v>4</v>
      </c>
      <c r="E3032" t="str">
        <f>CONCATENATE(RAWC8[[#This Row],[Table Letter]],RAWC8[[#This Row],[Table '#]])</f>
        <v>QL4</v>
      </c>
      <c r="F3032">
        <f>IF(ISEVEN(ROW(RAWC8[[#This Row],[Barcodes]])),C3032,"")</f>
        <v>0</v>
      </c>
      <c r="G3032">
        <f t="shared" si="47"/>
        <v>0</v>
      </c>
      <c r="H3032" t="str">
        <f>LEFT(RAWC8[[#This Row],[Maternal Pheno Tag]],7)</f>
        <v>0</v>
      </c>
    </row>
    <row r="3033" spans="1:8" x14ac:dyDescent="0.25">
      <c r="A3033">
        <v>4</v>
      </c>
      <c r="B3033" t="s">
        <v>641</v>
      </c>
      <c r="D3033">
        <v>4</v>
      </c>
      <c r="E3033" t="str">
        <f>CONCATENATE(RAWC8[[#This Row],[Table Letter]],RAWC8[[#This Row],[Table '#]])</f>
        <v>QL4</v>
      </c>
      <c r="F3033" t="str">
        <f>IF(ISEVEN(ROW(RAWC8[[#This Row],[Barcodes]])),C3033,"")</f>
        <v/>
      </c>
      <c r="G3033" t="str">
        <f t="shared" si="47"/>
        <v/>
      </c>
      <c r="H3033" t="str">
        <f>LEFT(RAWC8[[#This Row],[Maternal Pheno Tag]],7)</f>
        <v/>
      </c>
    </row>
    <row r="3034" spans="1:8" x14ac:dyDescent="0.25">
      <c r="A3034">
        <v>4</v>
      </c>
      <c r="B3034" t="s">
        <v>641</v>
      </c>
      <c r="D3034">
        <v>5</v>
      </c>
      <c r="E3034" t="str">
        <f>CONCATENATE(RAWC8[[#This Row],[Table Letter]],RAWC8[[#This Row],[Table '#]])</f>
        <v>QL4</v>
      </c>
      <c r="F3034">
        <f>IF(ISEVEN(ROW(RAWC8[[#This Row],[Barcodes]])),C3034,"")</f>
        <v>0</v>
      </c>
      <c r="G3034">
        <f t="shared" si="47"/>
        <v>0</v>
      </c>
      <c r="H3034" t="str">
        <f>LEFT(RAWC8[[#This Row],[Maternal Pheno Tag]],7)</f>
        <v>0</v>
      </c>
    </row>
    <row r="3035" spans="1:8" x14ac:dyDescent="0.25">
      <c r="A3035">
        <v>4</v>
      </c>
      <c r="B3035" t="s">
        <v>641</v>
      </c>
      <c r="D3035">
        <v>5</v>
      </c>
      <c r="E3035" t="str">
        <f>CONCATENATE(RAWC8[[#This Row],[Table Letter]],RAWC8[[#This Row],[Table '#]])</f>
        <v>QL4</v>
      </c>
      <c r="F3035" t="str">
        <f>IF(ISEVEN(ROW(RAWC8[[#This Row],[Barcodes]])),C3035,"")</f>
        <v/>
      </c>
      <c r="G3035" t="str">
        <f t="shared" si="47"/>
        <v/>
      </c>
      <c r="H3035" t="str">
        <f>LEFT(RAWC8[[#This Row],[Maternal Pheno Tag]],7)</f>
        <v/>
      </c>
    </row>
    <row r="3036" spans="1:8" x14ac:dyDescent="0.25">
      <c r="A3036">
        <v>4</v>
      </c>
      <c r="B3036" t="s">
        <v>641</v>
      </c>
      <c r="D3036">
        <v>6</v>
      </c>
      <c r="E3036" t="str">
        <f>CONCATENATE(RAWC8[[#This Row],[Table Letter]],RAWC8[[#This Row],[Table '#]])</f>
        <v>QL4</v>
      </c>
      <c r="F3036">
        <f>IF(ISEVEN(ROW(RAWC8[[#This Row],[Barcodes]])),C3036,"")</f>
        <v>0</v>
      </c>
      <c r="G3036">
        <f t="shared" si="47"/>
        <v>0</v>
      </c>
      <c r="H3036" t="str">
        <f>LEFT(RAWC8[[#This Row],[Maternal Pheno Tag]],7)</f>
        <v>0</v>
      </c>
    </row>
    <row r="3037" spans="1:8" x14ac:dyDescent="0.25">
      <c r="A3037">
        <v>4</v>
      </c>
      <c r="B3037" t="s">
        <v>641</v>
      </c>
      <c r="D3037">
        <v>6</v>
      </c>
      <c r="E3037" t="str">
        <f>CONCATENATE(RAWC8[[#This Row],[Table Letter]],RAWC8[[#This Row],[Table '#]])</f>
        <v>QL4</v>
      </c>
      <c r="F3037" t="str">
        <f>IF(ISEVEN(ROW(RAWC8[[#This Row],[Barcodes]])),C3037,"")</f>
        <v/>
      </c>
      <c r="G3037" t="str">
        <f t="shared" si="47"/>
        <v/>
      </c>
      <c r="H3037" t="str">
        <f>LEFT(RAWC8[[#This Row],[Maternal Pheno Tag]],7)</f>
        <v/>
      </c>
    </row>
    <row r="3038" spans="1:8" x14ac:dyDescent="0.25">
      <c r="A3038">
        <v>4</v>
      </c>
      <c r="B3038" t="s">
        <v>641</v>
      </c>
      <c r="D3038">
        <v>7</v>
      </c>
      <c r="E3038" t="str">
        <f>CONCATENATE(RAWC8[[#This Row],[Table Letter]],RAWC8[[#This Row],[Table '#]])</f>
        <v>QL4</v>
      </c>
      <c r="F3038">
        <f>IF(ISEVEN(ROW(RAWC8[[#This Row],[Barcodes]])),C3038,"")</f>
        <v>0</v>
      </c>
      <c r="G3038">
        <f t="shared" si="47"/>
        <v>0</v>
      </c>
      <c r="H3038" t="str">
        <f>LEFT(RAWC8[[#This Row],[Maternal Pheno Tag]],7)</f>
        <v>0</v>
      </c>
    </row>
    <row r="3039" spans="1:8" x14ac:dyDescent="0.25">
      <c r="A3039">
        <v>4</v>
      </c>
      <c r="B3039" t="s">
        <v>641</v>
      </c>
      <c r="D3039">
        <v>7</v>
      </c>
      <c r="E3039" t="str">
        <f>CONCATENATE(RAWC8[[#This Row],[Table Letter]],RAWC8[[#This Row],[Table '#]])</f>
        <v>QL4</v>
      </c>
      <c r="F3039" t="str">
        <f>IF(ISEVEN(ROW(RAWC8[[#This Row],[Barcodes]])),C3039,"")</f>
        <v/>
      </c>
      <c r="G3039" t="str">
        <f t="shared" si="47"/>
        <v/>
      </c>
      <c r="H3039" t="str">
        <f>LEFT(RAWC8[[#This Row],[Maternal Pheno Tag]],7)</f>
        <v/>
      </c>
    </row>
    <row r="3040" spans="1:8" x14ac:dyDescent="0.25">
      <c r="A3040">
        <v>4</v>
      </c>
      <c r="B3040" t="s">
        <v>641</v>
      </c>
      <c r="D3040">
        <v>8</v>
      </c>
      <c r="E3040" t="str">
        <f>CONCATENATE(RAWC8[[#This Row],[Table Letter]],RAWC8[[#This Row],[Table '#]])</f>
        <v>QL4</v>
      </c>
      <c r="F3040">
        <f>IF(ISEVEN(ROW(RAWC8[[#This Row],[Barcodes]])),C3040,"")</f>
        <v>0</v>
      </c>
      <c r="G3040">
        <f t="shared" si="47"/>
        <v>0</v>
      </c>
      <c r="H3040" t="str">
        <f>LEFT(RAWC8[[#This Row],[Maternal Pheno Tag]],7)</f>
        <v>0</v>
      </c>
    </row>
    <row r="3041" spans="1:8" x14ac:dyDescent="0.25">
      <c r="A3041">
        <v>4</v>
      </c>
      <c r="B3041" t="s">
        <v>641</v>
      </c>
      <c r="D3041">
        <v>8</v>
      </c>
      <c r="E3041" t="str">
        <f>CONCATENATE(RAWC8[[#This Row],[Table Letter]],RAWC8[[#This Row],[Table '#]])</f>
        <v>QL4</v>
      </c>
      <c r="F3041" t="str">
        <f>IF(ISEVEN(ROW(RAWC8[[#This Row],[Barcodes]])),C3041,"")</f>
        <v/>
      </c>
      <c r="G3041" t="str">
        <f t="shared" si="47"/>
        <v/>
      </c>
      <c r="H3041" t="str">
        <f>LEFT(RAWC8[[#This Row],[Maternal Pheno Tag]],7)</f>
        <v/>
      </c>
    </row>
    <row r="3042" spans="1:8" x14ac:dyDescent="0.25">
      <c r="A3042">
        <v>4</v>
      </c>
      <c r="B3042" t="s">
        <v>641</v>
      </c>
      <c r="D3042">
        <v>9</v>
      </c>
      <c r="E3042" t="str">
        <f>CONCATENATE(RAWC8[[#This Row],[Table Letter]],RAWC8[[#This Row],[Table '#]])</f>
        <v>QL4</v>
      </c>
      <c r="F3042">
        <f>IF(ISEVEN(ROW(RAWC8[[#This Row],[Barcodes]])),C3042,"")</f>
        <v>0</v>
      </c>
      <c r="G3042">
        <f t="shared" si="47"/>
        <v>0</v>
      </c>
      <c r="H3042" t="str">
        <f>LEFT(RAWC8[[#This Row],[Maternal Pheno Tag]],7)</f>
        <v>0</v>
      </c>
    </row>
    <row r="3043" spans="1:8" x14ac:dyDescent="0.25">
      <c r="A3043">
        <v>4</v>
      </c>
      <c r="B3043" t="s">
        <v>641</v>
      </c>
      <c r="D3043">
        <v>9</v>
      </c>
      <c r="E3043" t="str">
        <f>CONCATENATE(RAWC8[[#This Row],[Table Letter]],RAWC8[[#This Row],[Table '#]])</f>
        <v>QL4</v>
      </c>
      <c r="F3043" t="str">
        <f>IF(ISEVEN(ROW(RAWC8[[#This Row],[Barcodes]])),C3043,"")</f>
        <v/>
      </c>
      <c r="G3043" t="str">
        <f t="shared" si="47"/>
        <v/>
      </c>
      <c r="H3043" t="str">
        <f>LEFT(RAWC8[[#This Row],[Maternal Pheno Tag]],7)</f>
        <v/>
      </c>
    </row>
    <row r="3044" spans="1:8" x14ac:dyDescent="0.25">
      <c r="A3044">
        <v>4</v>
      </c>
      <c r="B3044" t="s">
        <v>641</v>
      </c>
      <c r="D3044">
        <v>10</v>
      </c>
      <c r="E3044" t="str">
        <f>CONCATENATE(RAWC8[[#This Row],[Table Letter]],RAWC8[[#This Row],[Table '#]])</f>
        <v>QL4</v>
      </c>
      <c r="F3044">
        <f>IF(ISEVEN(ROW(RAWC8[[#This Row],[Barcodes]])),C3044,"")</f>
        <v>0</v>
      </c>
      <c r="G3044">
        <f t="shared" si="47"/>
        <v>0</v>
      </c>
      <c r="H3044" t="str">
        <f>LEFT(RAWC8[[#This Row],[Maternal Pheno Tag]],7)</f>
        <v>0</v>
      </c>
    </row>
    <row r="3045" spans="1:8" x14ac:dyDescent="0.25">
      <c r="A3045">
        <v>4</v>
      </c>
      <c r="B3045" t="s">
        <v>641</v>
      </c>
      <c r="D3045">
        <v>10</v>
      </c>
      <c r="E3045" t="str">
        <f>CONCATENATE(RAWC8[[#This Row],[Table Letter]],RAWC8[[#This Row],[Table '#]])</f>
        <v>QL4</v>
      </c>
      <c r="F3045" t="str">
        <f>IF(ISEVEN(ROW(RAWC8[[#This Row],[Barcodes]])),C3045,"")</f>
        <v/>
      </c>
      <c r="G3045" t="str">
        <f t="shared" si="47"/>
        <v/>
      </c>
      <c r="H3045" t="str">
        <f>LEFT(RAWC8[[#This Row],[Maternal Pheno Tag]],7)</f>
        <v/>
      </c>
    </row>
    <row r="3046" spans="1:8" x14ac:dyDescent="0.25">
      <c r="A3046">
        <v>4</v>
      </c>
      <c r="B3046" t="s">
        <v>641</v>
      </c>
      <c r="D3046">
        <v>11</v>
      </c>
      <c r="E3046" t="str">
        <f>CONCATENATE(RAWC8[[#This Row],[Table Letter]],RAWC8[[#This Row],[Table '#]])</f>
        <v>QL4</v>
      </c>
      <c r="F3046">
        <f>IF(ISEVEN(ROW(RAWC8[[#This Row],[Barcodes]])),C3046,"")</f>
        <v>0</v>
      </c>
      <c r="G3046">
        <f t="shared" si="47"/>
        <v>0</v>
      </c>
      <c r="H3046" t="str">
        <f>LEFT(RAWC8[[#This Row],[Maternal Pheno Tag]],7)</f>
        <v>0</v>
      </c>
    </row>
    <row r="3047" spans="1:8" x14ac:dyDescent="0.25">
      <c r="A3047">
        <v>4</v>
      </c>
      <c r="B3047" t="s">
        <v>641</v>
      </c>
      <c r="D3047">
        <v>11</v>
      </c>
      <c r="E3047" t="str">
        <f>CONCATENATE(RAWC8[[#This Row],[Table Letter]],RAWC8[[#This Row],[Table '#]])</f>
        <v>QL4</v>
      </c>
      <c r="F3047" t="str">
        <f>IF(ISEVEN(ROW(RAWC8[[#This Row],[Barcodes]])),C3047,"")</f>
        <v/>
      </c>
      <c r="G3047" t="str">
        <f t="shared" si="47"/>
        <v/>
      </c>
      <c r="H3047" t="str">
        <f>LEFT(RAWC8[[#This Row],[Maternal Pheno Tag]],7)</f>
        <v/>
      </c>
    </row>
    <row r="3048" spans="1:8" x14ac:dyDescent="0.25">
      <c r="A3048">
        <v>4</v>
      </c>
      <c r="B3048" t="s">
        <v>641</v>
      </c>
      <c r="D3048">
        <v>12</v>
      </c>
      <c r="E3048" t="str">
        <f>CONCATENATE(RAWC8[[#This Row],[Table Letter]],RAWC8[[#This Row],[Table '#]])</f>
        <v>QL4</v>
      </c>
      <c r="F3048">
        <f>IF(ISEVEN(ROW(RAWC8[[#This Row],[Barcodes]])),C3048,"")</f>
        <v>0</v>
      </c>
      <c r="G3048">
        <f t="shared" si="47"/>
        <v>0</v>
      </c>
      <c r="H3048" t="str">
        <f>LEFT(RAWC8[[#This Row],[Maternal Pheno Tag]],7)</f>
        <v>0</v>
      </c>
    </row>
    <row r="3049" spans="1:8" x14ac:dyDescent="0.25">
      <c r="A3049">
        <v>4</v>
      </c>
      <c r="B3049" t="s">
        <v>641</v>
      </c>
      <c r="D3049">
        <v>12</v>
      </c>
      <c r="E3049" t="str">
        <f>CONCATENATE(RAWC8[[#This Row],[Table Letter]],RAWC8[[#This Row],[Table '#]])</f>
        <v>QL4</v>
      </c>
      <c r="F3049" t="str">
        <f>IF(ISEVEN(ROW(RAWC8[[#This Row],[Barcodes]])),C3049,"")</f>
        <v/>
      </c>
      <c r="G3049" t="str">
        <f t="shared" si="47"/>
        <v/>
      </c>
      <c r="H3049" t="str">
        <f>LEFT(RAWC8[[#This Row],[Maternal Pheno Tag]],7)</f>
        <v/>
      </c>
    </row>
    <row r="3050" spans="1:8" x14ac:dyDescent="0.25">
      <c r="A3050">
        <v>4</v>
      </c>
      <c r="B3050" t="s">
        <v>641</v>
      </c>
      <c r="D3050">
        <v>13</v>
      </c>
      <c r="E3050" t="str">
        <f>CONCATENATE(RAWC8[[#This Row],[Table Letter]],RAWC8[[#This Row],[Table '#]])</f>
        <v>QL4</v>
      </c>
      <c r="F3050">
        <f>IF(ISEVEN(ROW(RAWC8[[#This Row],[Barcodes]])),C3050,"")</f>
        <v>0</v>
      </c>
      <c r="G3050">
        <f t="shared" si="47"/>
        <v>0</v>
      </c>
      <c r="H3050" t="str">
        <f>LEFT(RAWC8[[#This Row],[Maternal Pheno Tag]],7)</f>
        <v>0</v>
      </c>
    </row>
    <row r="3051" spans="1:8" x14ac:dyDescent="0.25">
      <c r="A3051">
        <v>4</v>
      </c>
      <c r="B3051" t="s">
        <v>641</v>
      </c>
      <c r="D3051">
        <v>13</v>
      </c>
      <c r="E3051" t="str">
        <f>CONCATENATE(RAWC8[[#This Row],[Table Letter]],RAWC8[[#This Row],[Table '#]])</f>
        <v>QL4</v>
      </c>
      <c r="F3051" t="str">
        <f>IF(ISEVEN(ROW(RAWC8[[#This Row],[Barcodes]])),C3051,"")</f>
        <v/>
      </c>
      <c r="G3051" t="str">
        <f t="shared" si="47"/>
        <v/>
      </c>
      <c r="H3051" t="str">
        <f>LEFT(RAWC8[[#This Row],[Maternal Pheno Tag]],7)</f>
        <v/>
      </c>
    </row>
    <row r="3052" spans="1:8" x14ac:dyDescent="0.25">
      <c r="A3052">
        <v>4</v>
      </c>
      <c r="B3052" t="s">
        <v>641</v>
      </c>
      <c r="D3052">
        <v>14</v>
      </c>
      <c r="E3052" t="str">
        <f>CONCATENATE(RAWC8[[#This Row],[Table Letter]],RAWC8[[#This Row],[Table '#]])</f>
        <v>QL4</v>
      </c>
      <c r="F3052">
        <f>IF(ISEVEN(ROW(RAWC8[[#This Row],[Barcodes]])),C3052,"")</f>
        <v>0</v>
      </c>
      <c r="G3052">
        <f t="shared" si="47"/>
        <v>0</v>
      </c>
      <c r="H3052" t="str">
        <f>LEFT(RAWC8[[#This Row],[Maternal Pheno Tag]],7)</f>
        <v>0</v>
      </c>
    </row>
    <row r="3053" spans="1:8" x14ac:dyDescent="0.25">
      <c r="A3053">
        <v>4</v>
      </c>
      <c r="B3053" t="s">
        <v>641</v>
      </c>
      <c r="D3053">
        <v>14</v>
      </c>
      <c r="E3053" t="str">
        <f>CONCATENATE(RAWC8[[#This Row],[Table Letter]],RAWC8[[#This Row],[Table '#]])</f>
        <v>QL4</v>
      </c>
      <c r="F3053" t="str">
        <f>IF(ISEVEN(ROW(RAWC8[[#This Row],[Barcodes]])),C3053,"")</f>
        <v/>
      </c>
      <c r="G3053" t="str">
        <f t="shared" si="47"/>
        <v/>
      </c>
      <c r="H3053" t="str">
        <f>LEFT(RAWC8[[#This Row],[Maternal Pheno Tag]],7)</f>
        <v/>
      </c>
    </row>
    <row r="3054" spans="1:8" x14ac:dyDescent="0.25">
      <c r="A3054">
        <v>4</v>
      </c>
      <c r="B3054" t="s">
        <v>641</v>
      </c>
      <c r="D3054">
        <v>15</v>
      </c>
      <c r="E3054" t="str">
        <f>CONCATENATE(RAWC8[[#This Row],[Table Letter]],RAWC8[[#This Row],[Table '#]])</f>
        <v>QL4</v>
      </c>
      <c r="F3054">
        <f>IF(ISEVEN(ROW(RAWC8[[#This Row],[Barcodes]])),C3054,"")</f>
        <v>0</v>
      </c>
      <c r="G3054">
        <f t="shared" si="47"/>
        <v>0</v>
      </c>
      <c r="H3054" t="str">
        <f>LEFT(RAWC8[[#This Row],[Maternal Pheno Tag]],7)</f>
        <v>0</v>
      </c>
    </row>
    <row r="3055" spans="1:8" x14ac:dyDescent="0.25">
      <c r="A3055">
        <v>4</v>
      </c>
      <c r="B3055" t="s">
        <v>641</v>
      </c>
      <c r="D3055">
        <v>15</v>
      </c>
      <c r="E3055" t="str">
        <f>CONCATENATE(RAWC8[[#This Row],[Table Letter]],RAWC8[[#This Row],[Table '#]])</f>
        <v>QL4</v>
      </c>
      <c r="F3055" t="str">
        <f>IF(ISEVEN(ROW(RAWC8[[#This Row],[Barcodes]])),C3055,"")</f>
        <v/>
      </c>
      <c r="G3055" t="str">
        <f t="shared" si="47"/>
        <v/>
      </c>
      <c r="H3055" t="str">
        <f>LEFT(RAWC8[[#This Row],[Maternal Pheno Tag]],7)</f>
        <v/>
      </c>
    </row>
    <row r="3056" spans="1:8" x14ac:dyDescent="0.25">
      <c r="A3056">
        <v>4</v>
      </c>
      <c r="B3056" t="s">
        <v>641</v>
      </c>
      <c r="D3056">
        <v>16</v>
      </c>
      <c r="E3056" t="str">
        <f>CONCATENATE(RAWC8[[#This Row],[Table Letter]],RAWC8[[#This Row],[Table '#]])</f>
        <v>QL4</v>
      </c>
      <c r="F3056">
        <f>IF(ISEVEN(ROW(RAWC8[[#This Row],[Barcodes]])),C3056,"")</f>
        <v>0</v>
      </c>
      <c r="G3056">
        <f t="shared" si="47"/>
        <v>0</v>
      </c>
      <c r="H3056" t="str">
        <f>LEFT(RAWC8[[#This Row],[Maternal Pheno Tag]],7)</f>
        <v>0</v>
      </c>
    </row>
    <row r="3057" spans="1:8" x14ac:dyDescent="0.25">
      <c r="A3057">
        <v>4</v>
      </c>
      <c r="B3057" t="s">
        <v>641</v>
      </c>
      <c r="D3057">
        <v>16</v>
      </c>
      <c r="E3057" t="str">
        <f>CONCATENATE(RAWC8[[#This Row],[Table Letter]],RAWC8[[#This Row],[Table '#]])</f>
        <v>QL4</v>
      </c>
      <c r="F3057" t="str">
        <f>IF(ISEVEN(ROW(RAWC8[[#This Row],[Barcodes]])),C3057,"")</f>
        <v/>
      </c>
      <c r="G3057" t="str">
        <f t="shared" si="47"/>
        <v/>
      </c>
      <c r="H3057" t="str">
        <f>LEFT(RAWC8[[#This Row],[Maternal Pheno Tag]],7)</f>
        <v/>
      </c>
    </row>
    <row r="3058" spans="1:8" x14ac:dyDescent="0.25">
      <c r="A3058">
        <v>4</v>
      </c>
      <c r="B3058" t="s">
        <v>641</v>
      </c>
      <c r="D3058">
        <v>17</v>
      </c>
      <c r="E3058" t="str">
        <f>CONCATENATE(RAWC8[[#This Row],[Table Letter]],RAWC8[[#This Row],[Table '#]])</f>
        <v>QL4</v>
      </c>
      <c r="F3058">
        <f>IF(ISEVEN(ROW(RAWC8[[#This Row],[Barcodes]])),C3058,"")</f>
        <v>0</v>
      </c>
      <c r="G3058">
        <f t="shared" si="47"/>
        <v>0</v>
      </c>
      <c r="H3058" t="str">
        <f>LEFT(RAWC8[[#This Row],[Maternal Pheno Tag]],7)</f>
        <v>0</v>
      </c>
    </row>
    <row r="3059" spans="1:8" x14ac:dyDescent="0.25">
      <c r="A3059">
        <v>4</v>
      </c>
      <c r="B3059" t="s">
        <v>641</v>
      </c>
      <c r="D3059">
        <v>17</v>
      </c>
      <c r="E3059" t="str">
        <f>CONCATENATE(RAWC8[[#This Row],[Table Letter]],RAWC8[[#This Row],[Table '#]])</f>
        <v>QL4</v>
      </c>
      <c r="F3059" t="str">
        <f>IF(ISEVEN(ROW(RAWC8[[#This Row],[Barcodes]])),C3059,"")</f>
        <v/>
      </c>
      <c r="G3059" t="str">
        <f t="shared" si="47"/>
        <v/>
      </c>
      <c r="H3059" t="str">
        <f>LEFT(RAWC8[[#This Row],[Maternal Pheno Tag]],7)</f>
        <v/>
      </c>
    </row>
    <row r="3060" spans="1:8" x14ac:dyDescent="0.25">
      <c r="A3060">
        <v>4</v>
      </c>
      <c r="B3060" t="s">
        <v>641</v>
      </c>
      <c r="D3060">
        <v>18</v>
      </c>
      <c r="E3060" t="str">
        <f>CONCATENATE(RAWC8[[#This Row],[Table Letter]],RAWC8[[#This Row],[Table '#]])</f>
        <v>QL4</v>
      </c>
      <c r="F3060">
        <f>IF(ISEVEN(ROW(RAWC8[[#This Row],[Barcodes]])),C3060,"")</f>
        <v>0</v>
      </c>
      <c r="G3060">
        <f t="shared" si="47"/>
        <v>0</v>
      </c>
      <c r="H3060" t="str">
        <f>LEFT(RAWC8[[#This Row],[Maternal Pheno Tag]],7)</f>
        <v>0</v>
      </c>
    </row>
    <row r="3061" spans="1:8" x14ac:dyDescent="0.25">
      <c r="A3061">
        <v>4</v>
      </c>
      <c r="B3061" t="s">
        <v>641</v>
      </c>
      <c r="D3061">
        <v>18</v>
      </c>
      <c r="E3061" t="str">
        <f>CONCATENATE(RAWC8[[#This Row],[Table Letter]],RAWC8[[#This Row],[Table '#]])</f>
        <v>QL4</v>
      </c>
      <c r="F3061" t="str">
        <f>IF(ISEVEN(ROW(RAWC8[[#This Row],[Barcodes]])),C3061,"")</f>
        <v/>
      </c>
      <c r="G3061" t="str">
        <f t="shared" si="47"/>
        <v/>
      </c>
      <c r="H3061" t="str">
        <f>LEFT(RAWC8[[#This Row],[Maternal Pheno Tag]],7)</f>
        <v/>
      </c>
    </row>
    <row r="3062" spans="1:8" x14ac:dyDescent="0.25">
      <c r="A3062">
        <v>4</v>
      </c>
      <c r="B3062" t="s">
        <v>641</v>
      </c>
      <c r="D3062">
        <v>19</v>
      </c>
      <c r="E3062" t="str">
        <f>CONCATENATE(RAWC8[[#This Row],[Table Letter]],RAWC8[[#This Row],[Table '#]])</f>
        <v>QL4</v>
      </c>
      <c r="F3062">
        <f>IF(ISEVEN(ROW(RAWC8[[#This Row],[Barcodes]])),C3062,"")</f>
        <v>0</v>
      </c>
      <c r="G3062">
        <f t="shared" si="47"/>
        <v>0</v>
      </c>
      <c r="H3062" t="str">
        <f>LEFT(RAWC8[[#This Row],[Maternal Pheno Tag]],7)</f>
        <v>0</v>
      </c>
    </row>
    <row r="3063" spans="1:8" x14ac:dyDescent="0.25">
      <c r="A3063">
        <v>4</v>
      </c>
      <c r="B3063" t="s">
        <v>641</v>
      </c>
      <c r="D3063">
        <v>19</v>
      </c>
      <c r="E3063" t="str">
        <f>CONCATENATE(RAWC8[[#This Row],[Table Letter]],RAWC8[[#This Row],[Table '#]])</f>
        <v>QL4</v>
      </c>
      <c r="F3063" t="str">
        <f>IF(ISEVEN(ROW(RAWC8[[#This Row],[Barcodes]])),C3063,"")</f>
        <v/>
      </c>
      <c r="G3063" t="str">
        <f t="shared" si="47"/>
        <v/>
      </c>
      <c r="H3063" t="str">
        <f>LEFT(RAWC8[[#This Row],[Maternal Pheno Tag]],7)</f>
        <v/>
      </c>
    </row>
    <row r="3064" spans="1:8" x14ac:dyDescent="0.25">
      <c r="A3064">
        <v>4</v>
      </c>
      <c r="B3064" t="s">
        <v>641</v>
      </c>
      <c r="D3064">
        <v>20</v>
      </c>
      <c r="E3064" t="str">
        <f>CONCATENATE(RAWC8[[#This Row],[Table Letter]],RAWC8[[#This Row],[Table '#]])</f>
        <v>QL4</v>
      </c>
      <c r="F3064">
        <f>IF(ISEVEN(ROW(RAWC8[[#This Row],[Barcodes]])),C3064,"")</f>
        <v>0</v>
      </c>
      <c r="G3064">
        <f t="shared" si="47"/>
        <v>0</v>
      </c>
      <c r="H3064" t="str">
        <f>LEFT(RAWC8[[#This Row],[Maternal Pheno Tag]],7)</f>
        <v>0</v>
      </c>
    </row>
    <row r="3065" spans="1:8" x14ac:dyDescent="0.25">
      <c r="A3065">
        <v>4</v>
      </c>
      <c r="B3065" t="s">
        <v>641</v>
      </c>
      <c r="D3065">
        <v>20</v>
      </c>
      <c r="E3065" t="str">
        <f>CONCATENATE(RAWC8[[#This Row],[Table Letter]],RAWC8[[#This Row],[Table '#]])</f>
        <v>QL4</v>
      </c>
      <c r="F3065" t="str">
        <f>IF(ISEVEN(ROW(RAWC8[[#This Row],[Barcodes]])),C3065,"")</f>
        <v/>
      </c>
      <c r="G3065" t="str">
        <f t="shared" si="47"/>
        <v/>
      </c>
      <c r="H3065" t="str">
        <f>LEFT(RAWC8[[#This Row],[Maternal Pheno Tag]],7)</f>
        <v/>
      </c>
    </row>
    <row r="3066" spans="1:8" x14ac:dyDescent="0.25">
      <c r="A3066">
        <v>4</v>
      </c>
      <c r="B3066" t="s">
        <v>641</v>
      </c>
      <c r="D3066">
        <v>21</v>
      </c>
      <c r="E3066" t="str">
        <f>CONCATENATE(RAWC8[[#This Row],[Table Letter]],RAWC8[[#This Row],[Table '#]])</f>
        <v>QL4</v>
      </c>
      <c r="F3066">
        <f>IF(ISEVEN(ROW(RAWC8[[#This Row],[Barcodes]])),C3066,"")</f>
        <v>0</v>
      </c>
      <c r="G3066">
        <f t="shared" si="47"/>
        <v>0</v>
      </c>
      <c r="H3066" t="str">
        <f>LEFT(RAWC8[[#This Row],[Maternal Pheno Tag]],7)</f>
        <v>0</v>
      </c>
    </row>
    <row r="3067" spans="1:8" x14ac:dyDescent="0.25">
      <c r="A3067">
        <v>4</v>
      </c>
      <c r="B3067" t="s">
        <v>641</v>
      </c>
      <c r="D3067">
        <v>21</v>
      </c>
      <c r="E3067" t="str">
        <f>CONCATENATE(RAWC8[[#This Row],[Table Letter]],RAWC8[[#This Row],[Table '#]])</f>
        <v>QL4</v>
      </c>
      <c r="F3067" t="str">
        <f>IF(ISEVEN(ROW(RAWC8[[#This Row],[Barcodes]])),C3067,"")</f>
        <v/>
      </c>
      <c r="G3067" t="str">
        <f t="shared" si="47"/>
        <v/>
      </c>
      <c r="H3067" t="str">
        <f>LEFT(RAWC8[[#This Row],[Maternal Pheno Tag]],7)</f>
        <v/>
      </c>
    </row>
    <row r="3068" spans="1:8" x14ac:dyDescent="0.25">
      <c r="A3068">
        <v>4</v>
      </c>
      <c r="B3068" t="s">
        <v>641</v>
      </c>
      <c r="D3068">
        <v>22</v>
      </c>
      <c r="E3068" t="str">
        <f>CONCATENATE(RAWC8[[#This Row],[Table Letter]],RAWC8[[#This Row],[Table '#]])</f>
        <v>QL4</v>
      </c>
      <c r="F3068">
        <f>IF(ISEVEN(ROW(RAWC8[[#This Row],[Barcodes]])),C3068,"")</f>
        <v>0</v>
      </c>
      <c r="G3068">
        <f t="shared" si="47"/>
        <v>0</v>
      </c>
      <c r="H3068" t="str">
        <f>LEFT(RAWC8[[#This Row],[Maternal Pheno Tag]],7)</f>
        <v>0</v>
      </c>
    </row>
    <row r="3069" spans="1:8" x14ac:dyDescent="0.25">
      <c r="A3069">
        <v>4</v>
      </c>
      <c r="B3069" t="s">
        <v>641</v>
      </c>
      <c r="D3069">
        <v>22</v>
      </c>
      <c r="E3069" t="str">
        <f>CONCATENATE(RAWC8[[#This Row],[Table Letter]],RAWC8[[#This Row],[Table '#]])</f>
        <v>QL4</v>
      </c>
      <c r="F3069" t="str">
        <f>IF(ISEVEN(ROW(RAWC8[[#This Row],[Barcodes]])),C3069,"")</f>
        <v/>
      </c>
      <c r="G3069" t="str">
        <f t="shared" si="47"/>
        <v/>
      </c>
      <c r="H3069" t="str">
        <f>LEFT(RAWC8[[#This Row],[Maternal Pheno Tag]],7)</f>
        <v/>
      </c>
    </row>
    <row r="3070" spans="1:8" x14ac:dyDescent="0.25">
      <c r="A3070">
        <v>4</v>
      </c>
      <c r="B3070" t="s">
        <v>641</v>
      </c>
      <c r="D3070">
        <v>23</v>
      </c>
      <c r="E3070" t="str">
        <f>CONCATENATE(RAWC8[[#This Row],[Table Letter]],RAWC8[[#This Row],[Table '#]])</f>
        <v>QL4</v>
      </c>
      <c r="F3070">
        <f>IF(ISEVEN(ROW(RAWC8[[#This Row],[Barcodes]])),C3070,"")</f>
        <v>0</v>
      </c>
      <c r="G3070">
        <f t="shared" si="47"/>
        <v>0</v>
      </c>
      <c r="H3070" t="str">
        <f>LEFT(RAWC8[[#This Row],[Maternal Pheno Tag]],7)</f>
        <v>0</v>
      </c>
    </row>
    <row r="3071" spans="1:8" x14ac:dyDescent="0.25">
      <c r="A3071">
        <v>4</v>
      </c>
      <c r="B3071" t="s">
        <v>641</v>
      </c>
      <c r="D3071">
        <v>23</v>
      </c>
      <c r="E3071" t="str">
        <f>CONCATENATE(RAWC8[[#This Row],[Table Letter]],RAWC8[[#This Row],[Table '#]])</f>
        <v>QL4</v>
      </c>
      <c r="F3071" t="str">
        <f>IF(ISEVEN(ROW(RAWC8[[#This Row],[Barcodes]])),C3071,"")</f>
        <v/>
      </c>
      <c r="G3071" t="str">
        <f t="shared" si="47"/>
        <v/>
      </c>
      <c r="H3071" t="str">
        <f>LEFT(RAWC8[[#This Row],[Maternal Pheno Tag]],7)</f>
        <v/>
      </c>
    </row>
    <row r="3072" spans="1:8" x14ac:dyDescent="0.25">
      <c r="A3072">
        <v>4</v>
      </c>
      <c r="B3072" t="s">
        <v>641</v>
      </c>
      <c r="D3072">
        <v>24</v>
      </c>
      <c r="E3072" t="str">
        <f>CONCATENATE(RAWC8[[#This Row],[Table Letter]],RAWC8[[#This Row],[Table '#]])</f>
        <v>QL4</v>
      </c>
      <c r="F3072">
        <f>IF(ISEVEN(ROW(RAWC8[[#This Row],[Barcodes]])),C3072,"")</f>
        <v>0</v>
      </c>
      <c r="G3072">
        <f t="shared" si="47"/>
        <v>0</v>
      </c>
      <c r="H3072" t="str">
        <f>LEFT(RAWC8[[#This Row],[Maternal Pheno Tag]],7)</f>
        <v>0</v>
      </c>
    </row>
    <row r="3073" spans="1:8" x14ac:dyDescent="0.25">
      <c r="A3073">
        <v>4</v>
      </c>
      <c r="B3073" t="s">
        <v>641</v>
      </c>
      <c r="D3073">
        <v>24</v>
      </c>
      <c r="E3073" t="str">
        <f>CONCATENATE(RAWC8[[#This Row],[Table Letter]],RAWC8[[#This Row],[Table '#]])</f>
        <v>QL4</v>
      </c>
      <c r="F3073" t="str">
        <f>IF(ISEVEN(ROW(RAWC8[[#This Row],[Barcodes]])),C3073,"")</f>
        <v/>
      </c>
      <c r="G3073" t="str">
        <f t="shared" si="47"/>
        <v/>
      </c>
      <c r="H3073" t="str">
        <f>LEFT(RAWC8[[#This Row],[Maternal Pheno Tag]],7)</f>
        <v/>
      </c>
    </row>
    <row r="3074" spans="1:8" x14ac:dyDescent="0.25">
      <c r="A3074">
        <v>5</v>
      </c>
      <c r="B3074" t="s">
        <v>641</v>
      </c>
      <c r="D3074">
        <v>1</v>
      </c>
      <c r="E3074" t="str">
        <f>CONCATENATE(RAWC8[[#This Row],[Table Letter]],RAWC8[[#This Row],[Table '#]])</f>
        <v>QL5</v>
      </c>
      <c r="F3074">
        <f>IF(ISEVEN(ROW(RAWC8[[#This Row],[Barcodes]])),C3074,"")</f>
        <v>0</v>
      </c>
      <c r="G3074">
        <f t="shared" ref="G3074:G3137" si="48">IF(ISODD(ROW(C3075)),C3075,"")</f>
        <v>0</v>
      </c>
      <c r="H3074" t="str">
        <f>LEFT(RAWC8[[#This Row],[Maternal Pheno Tag]],7)</f>
        <v>0</v>
      </c>
    </row>
    <row r="3075" spans="1:8" x14ac:dyDescent="0.25">
      <c r="A3075">
        <v>5</v>
      </c>
      <c r="B3075" t="s">
        <v>641</v>
      </c>
      <c r="D3075">
        <v>1</v>
      </c>
      <c r="E3075" t="str">
        <f>CONCATENATE(RAWC8[[#This Row],[Table Letter]],RAWC8[[#This Row],[Table '#]])</f>
        <v>QL5</v>
      </c>
      <c r="F3075" t="str">
        <f>IF(ISEVEN(ROW(RAWC8[[#This Row],[Barcodes]])),C3075,"")</f>
        <v/>
      </c>
      <c r="G3075" t="str">
        <f t="shared" si="48"/>
        <v/>
      </c>
      <c r="H3075" t="str">
        <f>LEFT(RAWC8[[#This Row],[Maternal Pheno Tag]],7)</f>
        <v/>
      </c>
    </row>
    <row r="3076" spans="1:8" x14ac:dyDescent="0.25">
      <c r="A3076">
        <v>5</v>
      </c>
      <c r="B3076" t="s">
        <v>641</v>
      </c>
      <c r="D3076">
        <v>2</v>
      </c>
      <c r="E3076" t="str">
        <f>CONCATENATE(RAWC8[[#This Row],[Table Letter]],RAWC8[[#This Row],[Table '#]])</f>
        <v>QL5</v>
      </c>
      <c r="F3076">
        <f>IF(ISEVEN(ROW(RAWC8[[#This Row],[Barcodes]])),C3076,"")</f>
        <v>0</v>
      </c>
      <c r="G3076">
        <f t="shared" si="48"/>
        <v>0</v>
      </c>
      <c r="H3076" t="str">
        <f>LEFT(RAWC8[[#This Row],[Maternal Pheno Tag]],7)</f>
        <v>0</v>
      </c>
    </row>
    <row r="3077" spans="1:8" x14ac:dyDescent="0.25">
      <c r="A3077">
        <v>5</v>
      </c>
      <c r="B3077" t="s">
        <v>641</v>
      </c>
      <c r="D3077">
        <v>2</v>
      </c>
      <c r="E3077" t="str">
        <f>CONCATENATE(RAWC8[[#This Row],[Table Letter]],RAWC8[[#This Row],[Table '#]])</f>
        <v>QL5</v>
      </c>
      <c r="F3077" t="str">
        <f>IF(ISEVEN(ROW(RAWC8[[#This Row],[Barcodes]])),C3077,"")</f>
        <v/>
      </c>
      <c r="G3077" t="str">
        <f t="shared" si="48"/>
        <v/>
      </c>
      <c r="H3077" t="str">
        <f>LEFT(RAWC8[[#This Row],[Maternal Pheno Tag]],7)</f>
        <v/>
      </c>
    </row>
    <row r="3078" spans="1:8" x14ac:dyDescent="0.25">
      <c r="A3078">
        <v>5</v>
      </c>
      <c r="B3078" t="s">
        <v>641</v>
      </c>
      <c r="D3078">
        <v>3</v>
      </c>
      <c r="E3078" t="str">
        <f>CONCATENATE(RAWC8[[#This Row],[Table Letter]],RAWC8[[#This Row],[Table '#]])</f>
        <v>QL5</v>
      </c>
      <c r="F3078">
        <f>IF(ISEVEN(ROW(RAWC8[[#This Row],[Barcodes]])),C3078,"")</f>
        <v>0</v>
      </c>
      <c r="G3078">
        <f t="shared" si="48"/>
        <v>0</v>
      </c>
      <c r="H3078" t="str">
        <f>LEFT(RAWC8[[#This Row],[Maternal Pheno Tag]],7)</f>
        <v>0</v>
      </c>
    </row>
    <row r="3079" spans="1:8" x14ac:dyDescent="0.25">
      <c r="A3079">
        <v>5</v>
      </c>
      <c r="B3079" t="s">
        <v>641</v>
      </c>
      <c r="D3079">
        <v>3</v>
      </c>
      <c r="E3079" t="str">
        <f>CONCATENATE(RAWC8[[#This Row],[Table Letter]],RAWC8[[#This Row],[Table '#]])</f>
        <v>QL5</v>
      </c>
      <c r="F3079" t="str">
        <f>IF(ISEVEN(ROW(RAWC8[[#This Row],[Barcodes]])),C3079,"")</f>
        <v/>
      </c>
      <c r="G3079" t="str">
        <f t="shared" si="48"/>
        <v/>
      </c>
      <c r="H3079" t="str">
        <f>LEFT(RAWC8[[#This Row],[Maternal Pheno Tag]],7)</f>
        <v/>
      </c>
    </row>
    <row r="3080" spans="1:8" x14ac:dyDescent="0.25">
      <c r="A3080">
        <v>5</v>
      </c>
      <c r="B3080" t="s">
        <v>641</v>
      </c>
      <c r="D3080">
        <v>4</v>
      </c>
      <c r="E3080" t="str">
        <f>CONCATENATE(RAWC8[[#This Row],[Table Letter]],RAWC8[[#This Row],[Table '#]])</f>
        <v>QL5</v>
      </c>
      <c r="F3080">
        <f>IF(ISEVEN(ROW(RAWC8[[#This Row],[Barcodes]])),C3080,"")</f>
        <v>0</v>
      </c>
      <c r="G3080">
        <f t="shared" si="48"/>
        <v>0</v>
      </c>
      <c r="H3080" t="str">
        <f>LEFT(RAWC8[[#This Row],[Maternal Pheno Tag]],7)</f>
        <v>0</v>
      </c>
    </row>
    <row r="3081" spans="1:8" x14ac:dyDescent="0.25">
      <c r="A3081">
        <v>5</v>
      </c>
      <c r="B3081" t="s">
        <v>641</v>
      </c>
      <c r="D3081">
        <v>4</v>
      </c>
      <c r="E3081" t="str">
        <f>CONCATENATE(RAWC8[[#This Row],[Table Letter]],RAWC8[[#This Row],[Table '#]])</f>
        <v>QL5</v>
      </c>
      <c r="F3081" t="str">
        <f>IF(ISEVEN(ROW(RAWC8[[#This Row],[Barcodes]])),C3081,"")</f>
        <v/>
      </c>
      <c r="G3081" t="str">
        <f t="shared" si="48"/>
        <v/>
      </c>
      <c r="H3081" t="str">
        <f>LEFT(RAWC8[[#This Row],[Maternal Pheno Tag]],7)</f>
        <v/>
      </c>
    </row>
    <row r="3082" spans="1:8" x14ac:dyDescent="0.25">
      <c r="A3082">
        <v>5</v>
      </c>
      <c r="B3082" t="s">
        <v>641</v>
      </c>
      <c r="D3082">
        <v>5</v>
      </c>
      <c r="E3082" t="str">
        <f>CONCATENATE(RAWC8[[#This Row],[Table Letter]],RAWC8[[#This Row],[Table '#]])</f>
        <v>QL5</v>
      </c>
      <c r="F3082">
        <f>IF(ISEVEN(ROW(RAWC8[[#This Row],[Barcodes]])),C3082,"")</f>
        <v>0</v>
      </c>
      <c r="G3082">
        <f t="shared" si="48"/>
        <v>0</v>
      </c>
      <c r="H3082" t="str">
        <f>LEFT(RAWC8[[#This Row],[Maternal Pheno Tag]],7)</f>
        <v>0</v>
      </c>
    </row>
    <row r="3083" spans="1:8" x14ac:dyDescent="0.25">
      <c r="A3083">
        <v>5</v>
      </c>
      <c r="B3083" t="s">
        <v>641</v>
      </c>
      <c r="D3083">
        <v>5</v>
      </c>
      <c r="E3083" t="str">
        <f>CONCATENATE(RAWC8[[#This Row],[Table Letter]],RAWC8[[#This Row],[Table '#]])</f>
        <v>QL5</v>
      </c>
      <c r="F3083" t="str">
        <f>IF(ISEVEN(ROW(RAWC8[[#This Row],[Barcodes]])),C3083,"")</f>
        <v/>
      </c>
      <c r="G3083" t="str">
        <f t="shared" si="48"/>
        <v/>
      </c>
      <c r="H3083" t="str">
        <f>LEFT(RAWC8[[#This Row],[Maternal Pheno Tag]],7)</f>
        <v/>
      </c>
    </row>
    <row r="3084" spans="1:8" x14ac:dyDescent="0.25">
      <c r="A3084">
        <v>5</v>
      </c>
      <c r="B3084" t="s">
        <v>641</v>
      </c>
      <c r="D3084">
        <v>6</v>
      </c>
      <c r="E3084" t="str">
        <f>CONCATENATE(RAWC8[[#This Row],[Table Letter]],RAWC8[[#This Row],[Table '#]])</f>
        <v>QL5</v>
      </c>
      <c r="F3084">
        <f>IF(ISEVEN(ROW(RAWC8[[#This Row],[Barcodes]])),C3084,"")</f>
        <v>0</v>
      </c>
      <c r="G3084">
        <f t="shared" si="48"/>
        <v>0</v>
      </c>
      <c r="H3084" t="str">
        <f>LEFT(RAWC8[[#This Row],[Maternal Pheno Tag]],7)</f>
        <v>0</v>
      </c>
    </row>
    <row r="3085" spans="1:8" x14ac:dyDescent="0.25">
      <c r="A3085">
        <v>5</v>
      </c>
      <c r="B3085" t="s">
        <v>641</v>
      </c>
      <c r="D3085">
        <v>6</v>
      </c>
      <c r="E3085" t="str">
        <f>CONCATENATE(RAWC8[[#This Row],[Table Letter]],RAWC8[[#This Row],[Table '#]])</f>
        <v>QL5</v>
      </c>
      <c r="F3085" t="str">
        <f>IF(ISEVEN(ROW(RAWC8[[#This Row],[Barcodes]])),C3085,"")</f>
        <v/>
      </c>
      <c r="G3085" t="str">
        <f t="shared" si="48"/>
        <v/>
      </c>
      <c r="H3085" t="str">
        <f>LEFT(RAWC8[[#This Row],[Maternal Pheno Tag]],7)</f>
        <v/>
      </c>
    </row>
    <row r="3086" spans="1:8" x14ac:dyDescent="0.25">
      <c r="A3086">
        <v>5</v>
      </c>
      <c r="B3086" t="s">
        <v>641</v>
      </c>
      <c r="D3086">
        <v>7</v>
      </c>
      <c r="E3086" t="str">
        <f>CONCATENATE(RAWC8[[#This Row],[Table Letter]],RAWC8[[#This Row],[Table '#]])</f>
        <v>QL5</v>
      </c>
      <c r="F3086">
        <f>IF(ISEVEN(ROW(RAWC8[[#This Row],[Barcodes]])),C3086,"")</f>
        <v>0</v>
      </c>
      <c r="G3086">
        <f t="shared" si="48"/>
        <v>0</v>
      </c>
      <c r="H3086" t="str">
        <f>LEFT(RAWC8[[#This Row],[Maternal Pheno Tag]],7)</f>
        <v>0</v>
      </c>
    </row>
    <row r="3087" spans="1:8" x14ac:dyDescent="0.25">
      <c r="A3087">
        <v>5</v>
      </c>
      <c r="B3087" t="s">
        <v>641</v>
      </c>
      <c r="D3087">
        <v>7</v>
      </c>
      <c r="E3087" t="str">
        <f>CONCATENATE(RAWC8[[#This Row],[Table Letter]],RAWC8[[#This Row],[Table '#]])</f>
        <v>QL5</v>
      </c>
      <c r="F3087" t="str">
        <f>IF(ISEVEN(ROW(RAWC8[[#This Row],[Barcodes]])),C3087,"")</f>
        <v/>
      </c>
      <c r="G3087" t="str">
        <f t="shared" si="48"/>
        <v/>
      </c>
      <c r="H3087" t="str">
        <f>LEFT(RAWC8[[#This Row],[Maternal Pheno Tag]],7)</f>
        <v/>
      </c>
    </row>
    <row r="3088" spans="1:8" x14ac:dyDescent="0.25">
      <c r="A3088">
        <v>5</v>
      </c>
      <c r="B3088" t="s">
        <v>641</v>
      </c>
      <c r="D3088">
        <v>8</v>
      </c>
      <c r="E3088" t="str">
        <f>CONCATENATE(RAWC8[[#This Row],[Table Letter]],RAWC8[[#This Row],[Table '#]])</f>
        <v>QL5</v>
      </c>
      <c r="F3088">
        <f>IF(ISEVEN(ROW(RAWC8[[#This Row],[Barcodes]])),C3088,"")</f>
        <v>0</v>
      </c>
      <c r="G3088">
        <f t="shared" si="48"/>
        <v>0</v>
      </c>
      <c r="H3088" t="str">
        <f>LEFT(RAWC8[[#This Row],[Maternal Pheno Tag]],7)</f>
        <v>0</v>
      </c>
    </row>
    <row r="3089" spans="1:8" x14ac:dyDescent="0.25">
      <c r="A3089">
        <v>5</v>
      </c>
      <c r="B3089" t="s">
        <v>641</v>
      </c>
      <c r="D3089">
        <v>8</v>
      </c>
      <c r="E3089" t="str">
        <f>CONCATENATE(RAWC8[[#This Row],[Table Letter]],RAWC8[[#This Row],[Table '#]])</f>
        <v>QL5</v>
      </c>
      <c r="F3089" t="str">
        <f>IF(ISEVEN(ROW(RAWC8[[#This Row],[Barcodes]])),C3089,"")</f>
        <v/>
      </c>
      <c r="G3089" t="str">
        <f t="shared" si="48"/>
        <v/>
      </c>
      <c r="H3089" t="str">
        <f>LEFT(RAWC8[[#This Row],[Maternal Pheno Tag]],7)</f>
        <v/>
      </c>
    </row>
    <row r="3090" spans="1:8" x14ac:dyDescent="0.25">
      <c r="A3090">
        <v>5</v>
      </c>
      <c r="B3090" t="s">
        <v>641</v>
      </c>
      <c r="D3090">
        <v>9</v>
      </c>
      <c r="E3090" t="str">
        <f>CONCATENATE(RAWC8[[#This Row],[Table Letter]],RAWC8[[#This Row],[Table '#]])</f>
        <v>QL5</v>
      </c>
      <c r="F3090">
        <f>IF(ISEVEN(ROW(RAWC8[[#This Row],[Barcodes]])),C3090,"")</f>
        <v>0</v>
      </c>
      <c r="G3090">
        <f t="shared" si="48"/>
        <v>0</v>
      </c>
      <c r="H3090" t="str">
        <f>LEFT(RAWC8[[#This Row],[Maternal Pheno Tag]],7)</f>
        <v>0</v>
      </c>
    </row>
    <row r="3091" spans="1:8" x14ac:dyDescent="0.25">
      <c r="A3091">
        <v>5</v>
      </c>
      <c r="B3091" t="s">
        <v>641</v>
      </c>
      <c r="D3091">
        <v>9</v>
      </c>
      <c r="E3091" t="str">
        <f>CONCATENATE(RAWC8[[#This Row],[Table Letter]],RAWC8[[#This Row],[Table '#]])</f>
        <v>QL5</v>
      </c>
      <c r="F3091" t="str">
        <f>IF(ISEVEN(ROW(RAWC8[[#This Row],[Barcodes]])),C3091,"")</f>
        <v/>
      </c>
      <c r="G3091" t="str">
        <f t="shared" si="48"/>
        <v/>
      </c>
      <c r="H3091" t="str">
        <f>LEFT(RAWC8[[#This Row],[Maternal Pheno Tag]],7)</f>
        <v/>
      </c>
    </row>
    <row r="3092" spans="1:8" x14ac:dyDescent="0.25">
      <c r="A3092">
        <v>5</v>
      </c>
      <c r="B3092" t="s">
        <v>641</v>
      </c>
      <c r="D3092">
        <v>10</v>
      </c>
      <c r="E3092" t="str">
        <f>CONCATENATE(RAWC8[[#This Row],[Table Letter]],RAWC8[[#This Row],[Table '#]])</f>
        <v>QL5</v>
      </c>
      <c r="F3092">
        <f>IF(ISEVEN(ROW(RAWC8[[#This Row],[Barcodes]])),C3092,"")</f>
        <v>0</v>
      </c>
      <c r="G3092">
        <f t="shared" si="48"/>
        <v>0</v>
      </c>
      <c r="H3092" t="str">
        <f>LEFT(RAWC8[[#This Row],[Maternal Pheno Tag]],7)</f>
        <v>0</v>
      </c>
    </row>
    <row r="3093" spans="1:8" x14ac:dyDescent="0.25">
      <c r="A3093">
        <v>5</v>
      </c>
      <c r="B3093" t="s">
        <v>641</v>
      </c>
      <c r="D3093">
        <v>10</v>
      </c>
      <c r="E3093" t="str">
        <f>CONCATENATE(RAWC8[[#This Row],[Table Letter]],RAWC8[[#This Row],[Table '#]])</f>
        <v>QL5</v>
      </c>
      <c r="F3093" t="str">
        <f>IF(ISEVEN(ROW(RAWC8[[#This Row],[Barcodes]])),C3093,"")</f>
        <v/>
      </c>
      <c r="G3093" t="str">
        <f t="shared" si="48"/>
        <v/>
      </c>
      <c r="H3093" t="str">
        <f>LEFT(RAWC8[[#This Row],[Maternal Pheno Tag]],7)</f>
        <v/>
      </c>
    </row>
    <row r="3094" spans="1:8" x14ac:dyDescent="0.25">
      <c r="A3094">
        <v>5</v>
      </c>
      <c r="B3094" t="s">
        <v>641</v>
      </c>
      <c r="D3094">
        <v>11</v>
      </c>
      <c r="E3094" t="str">
        <f>CONCATENATE(RAWC8[[#This Row],[Table Letter]],RAWC8[[#This Row],[Table '#]])</f>
        <v>QL5</v>
      </c>
      <c r="F3094">
        <f>IF(ISEVEN(ROW(RAWC8[[#This Row],[Barcodes]])),C3094,"")</f>
        <v>0</v>
      </c>
      <c r="G3094">
        <f t="shared" si="48"/>
        <v>0</v>
      </c>
      <c r="H3094" t="str">
        <f>LEFT(RAWC8[[#This Row],[Maternal Pheno Tag]],7)</f>
        <v>0</v>
      </c>
    </row>
    <row r="3095" spans="1:8" x14ac:dyDescent="0.25">
      <c r="A3095">
        <v>5</v>
      </c>
      <c r="B3095" t="s">
        <v>641</v>
      </c>
      <c r="D3095">
        <v>11</v>
      </c>
      <c r="E3095" t="str">
        <f>CONCATENATE(RAWC8[[#This Row],[Table Letter]],RAWC8[[#This Row],[Table '#]])</f>
        <v>QL5</v>
      </c>
      <c r="F3095" t="str">
        <f>IF(ISEVEN(ROW(RAWC8[[#This Row],[Barcodes]])),C3095,"")</f>
        <v/>
      </c>
      <c r="G3095" t="str">
        <f t="shared" si="48"/>
        <v/>
      </c>
      <c r="H3095" t="str">
        <f>LEFT(RAWC8[[#This Row],[Maternal Pheno Tag]],7)</f>
        <v/>
      </c>
    </row>
    <row r="3096" spans="1:8" x14ac:dyDescent="0.25">
      <c r="A3096">
        <v>5</v>
      </c>
      <c r="B3096" t="s">
        <v>641</v>
      </c>
      <c r="D3096">
        <v>12</v>
      </c>
      <c r="E3096" t="str">
        <f>CONCATENATE(RAWC8[[#This Row],[Table Letter]],RAWC8[[#This Row],[Table '#]])</f>
        <v>QL5</v>
      </c>
      <c r="F3096">
        <f>IF(ISEVEN(ROW(RAWC8[[#This Row],[Barcodes]])),C3096,"")</f>
        <v>0</v>
      </c>
      <c r="G3096">
        <f t="shared" si="48"/>
        <v>0</v>
      </c>
      <c r="H3096" t="str">
        <f>LEFT(RAWC8[[#This Row],[Maternal Pheno Tag]],7)</f>
        <v>0</v>
      </c>
    </row>
    <row r="3097" spans="1:8" x14ac:dyDescent="0.25">
      <c r="A3097">
        <v>5</v>
      </c>
      <c r="B3097" t="s">
        <v>641</v>
      </c>
      <c r="D3097">
        <v>12</v>
      </c>
      <c r="E3097" t="str">
        <f>CONCATENATE(RAWC8[[#This Row],[Table Letter]],RAWC8[[#This Row],[Table '#]])</f>
        <v>QL5</v>
      </c>
      <c r="F3097" t="str">
        <f>IF(ISEVEN(ROW(RAWC8[[#This Row],[Barcodes]])),C3097,"")</f>
        <v/>
      </c>
      <c r="G3097" t="str">
        <f t="shared" si="48"/>
        <v/>
      </c>
      <c r="H3097" t="str">
        <f>LEFT(RAWC8[[#This Row],[Maternal Pheno Tag]],7)</f>
        <v/>
      </c>
    </row>
    <row r="3098" spans="1:8" x14ac:dyDescent="0.25">
      <c r="A3098">
        <v>5</v>
      </c>
      <c r="B3098" t="s">
        <v>641</v>
      </c>
      <c r="D3098">
        <v>13</v>
      </c>
      <c r="E3098" t="str">
        <f>CONCATENATE(RAWC8[[#This Row],[Table Letter]],RAWC8[[#This Row],[Table '#]])</f>
        <v>QL5</v>
      </c>
      <c r="F3098">
        <f>IF(ISEVEN(ROW(RAWC8[[#This Row],[Barcodes]])),C3098,"")</f>
        <v>0</v>
      </c>
      <c r="G3098">
        <f t="shared" si="48"/>
        <v>0</v>
      </c>
      <c r="H3098" t="str">
        <f>LEFT(RAWC8[[#This Row],[Maternal Pheno Tag]],7)</f>
        <v>0</v>
      </c>
    </row>
    <row r="3099" spans="1:8" x14ac:dyDescent="0.25">
      <c r="A3099">
        <v>5</v>
      </c>
      <c r="B3099" t="s">
        <v>641</v>
      </c>
      <c r="D3099">
        <v>13</v>
      </c>
      <c r="E3099" t="str">
        <f>CONCATENATE(RAWC8[[#This Row],[Table Letter]],RAWC8[[#This Row],[Table '#]])</f>
        <v>QL5</v>
      </c>
      <c r="F3099" t="str">
        <f>IF(ISEVEN(ROW(RAWC8[[#This Row],[Barcodes]])),C3099,"")</f>
        <v/>
      </c>
      <c r="G3099" t="str">
        <f t="shared" si="48"/>
        <v/>
      </c>
      <c r="H3099" t="str">
        <f>LEFT(RAWC8[[#This Row],[Maternal Pheno Tag]],7)</f>
        <v/>
      </c>
    </row>
    <row r="3100" spans="1:8" x14ac:dyDescent="0.25">
      <c r="A3100">
        <v>5</v>
      </c>
      <c r="B3100" t="s">
        <v>641</v>
      </c>
      <c r="D3100">
        <v>14</v>
      </c>
      <c r="E3100" t="str">
        <f>CONCATENATE(RAWC8[[#This Row],[Table Letter]],RAWC8[[#This Row],[Table '#]])</f>
        <v>QL5</v>
      </c>
      <c r="F3100">
        <f>IF(ISEVEN(ROW(RAWC8[[#This Row],[Barcodes]])),C3100,"")</f>
        <v>0</v>
      </c>
      <c r="G3100">
        <f t="shared" si="48"/>
        <v>0</v>
      </c>
      <c r="H3100" t="str">
        <f>LEFT(RAWC8[[#This Row],[Maternal Pheno Tag]],7)</f>
        <v>0</v>
      </c>
    </row>
    <row r="3101" spans="1:8" x14ac:dyDescent="0.25">
      <c r="A3101">
        <v>5</v>
      </c>
      <c r="B3101" t="s">
        <v>641</v>
      </c>
      <c r="D3101">
        <v>14</v>
      </c>
      <c r="E3101" t="str">
        <f>CONCATENATE(RAWC8[[#This Row],[Table Letter]],RAWC8[[#This Row],[Table '#]])</f>
        <v>QL5</v>
      </c>
      <c r="F3101" t="str">
        <f>IF(ISEVEN(ROW(RAWC8[[#This Row],[Barcodes]])),C3101,"")</f>
        <v/>
      </c>
      <c r="G3101" t="str">
        <f t="shared" si="48"/>
        <v/>
      </c>
      <c r="H3101" t="str">
        <f>LEFT(RAWC8[[#This Row],[Maternal Pheno Tag]],7)</f>
        <v/>
      </c>
    </row>
    <row r="3102" spans="1:8" x14ac:dyDescent="0.25">
      <c r="A3102">
        <v>5</v>
      </c>
      <c r="B3102" t="s">
        <v>641</v>
      </c>
      <c r="D3102">
        <v>15</v>
      </c>
      <c r="E3102" t="str">
        <f>CONCATENATE(RAWC8[[#This Row],[Table Letter]],RAWC8[[#This Row],[Table '#]])</f>
        <v>QL5</v>
      </c>
      <c r="F3102">
        <f>IF(ISEVEN(ROW(RAWC8[[#This Row],[Barcodes]])),C3102,"")</f>
        <v>0</v>
      </c>
      <c r="G3102">
        <f t="shared" si="48"/>
        <v>0</v>
      </c>
      <c r="H3102" t="str">
        <f>LEFT(RAWC8[[#This Row],[Maternal Pheno Tag]],7)</f>
        <v>0</v>
      </c>
    </row>
    <row r="3103" spans="1:8" x14ac:dyDescent="0.25">
      <c r="A3103">
        <v>5</v>
      </c>
      <c r="B3103" t="s">
        <v>641</v>
      </c>
      <c r="D3103">
        <v>15</v>
      </c>
      <c r="E3103" t="str">
        <f>CONCATENATE(RAWC8[[#This Row],[Table Letter]],RAWC8[[#This Row],[Table '#]])</f>
        <v>QL5</v>
      </c>
      <c r="F3103" t="str">
        <f>IF(ISEVEN(ROW(RAWC8[[#This Row],[Barcodes]])),C3103,"")</f>
        <v/>
      </c>
      <c r="G3103" t="str">
        <f t="shared" si="48"/>
        <v/>
      </c>
      <c r="H3103" t="str">
        <f>LEFT(RAWC8[[#This Row],[Maternal Pheno Tag]],7)</f>
        <v/>
      </c>
    </row>
    <row r="3104" spans="1:8" x14ac:dyDescent="0.25">
      <c r="A3104">
        <v>5</v>
      </c>
      <c r="B3104" t="s">
        <v>641</v>
      </c>
      <c r="D3104">
        <v>16</v>
      </c>
      <c r="E3104" t="str">
        <f>CONCATENATE(RAWC8[[#This Row],[Table Letter]],RAWC8[[#This Row],[Table '#]])</f>
        <v>QL5</v>
      </c>
      <c r="F3104">
        <f>IF(ISEVEN(ROW(RAWC8[[#This Row],[Barcodes]])),C3104,"")</f>
        <v>0</v>
      </c>
      <c r="G3104">
        <f t="shared" si="48"/>
        <v>0</v>
      </c>
      <c r="H3104" t="str">
        <f>LEFT(RAWC8[[#This Row],[Maternal Pheno Tag]],7)</f>
        <v>0</v>
      </c>
    </row>
    <row r="3105" spans="1:8" x14ac:dyDescent="0.25">
      <c r="A3105">
        <v>5</v>
      </c>
      <c r="B3105" t="s">
        <v>641</v>
      </c>
      <c r="D3105">
        <v>16</v>
      </c>
      <c r="E3105" t="str">
        <f>CONCATENATE(RAWC8[[#This Row],[Table Letter]],RAWC8[[#This Row],[Table '#]])</f>
        <v>QL5</v>
      </c>
      <c r="F3105" t="str">
        <f>IF(ISEVEN(ROW(RAWC8[[#This Row],[Barcodes]])),C3105,"")</f>
        <v/>
      </c>
      <c r="G3105" t="str">
        <f t="shared" si="48"/>
        <v/>
      </c>
      <c r="H3105" t="str">
        <f>LEFT(RAWC8[[#This Row],[Maternal Pheno Tag]],7)</f>
        <v/>
      </c>
    </row>
    <row r="3106" spans="1:8" x14ac:dyDescent="0.25">
      <c r="A3106">
        <v>5</v>
      </c>
      <c r="B3106" t="s">
        <v>641</v>
      </c>
      <c r="D3106">
        <v>17</v>
      </c>
      <c r="E3106" t="str">
        <f>CONCATENATE(RAWC8[[#This Row],[Table Letter]],RAWC8[[#This Row],[Table '#]])</f>
        <v>QL5</v>
      </c>
      <c r="F3106">
        <f>IF(ISEVEN(ROW(RAWC8[[#This Row],[Barcodes]])),C3106,"")</f>
        <v>0</v>
      </c>
      <c r="G3106">
        <f t="shared" si="48"/>
        <v>0</v>
      </c>
      <c r="H3106" t="str">
        <f>LEFT(RAWC8[[#This Row],[Maternal Pheno Tag]],7)</f>
        <v>0</v>
      </c>
    </row>
    <row r="3107" spans="1:8" x14ac:dyDescent="0.25">
      <c r="A3107">
        <v>5</v>
      </c>
      <c r="B3107" t="s">
        <v>641</v>
      </c>
      <c r="D3107">
        <v>17</v>
      </c>
      <c r="E3107" t="str">
        <f>CONCATENATE(RAWC8[[#This Row],[Table Letter]],RAWC8[[#This Row],[Table '#]])</f>
        <v>QL5</v>
      </c>
      <c r="F3107" t="str">
        <f>IF(ISEVEN(ROW(RAWC8[[#This Row],[Barcodes]])),C3107,"")</f>
        <v/>
      </c>
      <c r="G3107" t="str">
        <f t="shared" si="48"/>
        <v/>
      </c>
      <c r="H3107" t="str">
        <f>LEFT(RAWC8[[#This Row],[Maternal Pheno Tag]],7)</f>
        <v/>
      </c>
    </row>
    <row r="3108" spans="1:8" x14ac:dyDescent="0.25">
      <c r="A3108">
        <v>5</v>
      </c>
      <c r="B3108" t="s">
        <v>641</v>
      </c>
      <c r="D3108">
        <v>18</v>
      </c>
      <c r="E3108" t="str">
        <f>CONCATENATE(RAWC8[[#This Row],[Table Letter]],RAWC8[[#This Row],[Table '#]])</f>
        <v>QL5</v>
      </c>
      <c r="F3108">
        <f>IF(ISEVEN(ROW(RAWC8[[#This Row],[Barcodes]])),C3108,"")</f>
        <v>0</v>
      </c>
      <c r="G3108">
        <f t="shared" si="48"/>
        <v>0</v>
      </c>
      <c r="H3108" t="str">
        <f>LEFT(RAWC8[[#This Row],[Maternal Pheno Tag]],7)</f>
        <v>0</v>
      </c>
    </row>
    <row r="3109" spans="1:8" x14ac:dyDescent="0.25">
      <c r="A3109">
        <v>5</v>
      </c>
      <c r="B3109" t="s">
        <v>641</v>
      </c>
      <c r="D3109">
        <v>18</v>
      </c>
      <c r="E3109" t="str">
        <f>CONCATENATE(RAWC8[[#This Row],[Table Letter]],RAWC8[[#This Row],[Table '#]])</f>
        <v>QL5</v>
      </c>
      <c r="F3109" t="str">
        <f>IF(ISEVEN(ROW(RAWC8[[#This Row],[Barcodes]])),C3109,"")</f>
        <v/>
      </c>
      <c r="G3109" t="str">
        <f t="shared" si="48"/>
        <v/>
      </c>
      <c r="H3109" t="str">
        <f>LEFT(RAWC8[[#This Row],[Maternal Pheno Tag]],7)</f>
        <v/>
      </c>
    </row>
    <row r="3110" spans="1:8" x14ac:dyDescent="0.25">
      <c r="A3110">
        <v>5</v>
      </c>
      <c r="B3110" t="s">
        <v>641</v>
      </c>
      <c r="D3110">
        <v>19</v>
      </c>
      <c r="E3110" t="str">
        <f>CONCATENATE(RAWC8[[#This Row],[Table Letter]],RAWC8[[#This Row],[Table '#]])</f>
        <v>QL5</v>
      </c>
      <c r="F3110">
        <f>IF(ISEVEN(ROW(RAWC8[[#This Row],[Barcodes]])),C3110,"")</f>
        <v>0</v>
      </c>
      <c r="G3110">
        <f t="shared" si="48"/>
        <v>0</v>
      </c>
      <c r="H3110" t="str">
        <f>LEFT(RAWC8[[#This Row],[Maternal Pheno Tag]],7)</f>
        <v>0</v>
      </c>
    </row>
    <row r="3111" spans="1:8" x14ac:dyDescent="0.25">
      <c r="A3111">
        <v>5</v>
      </c>
      <c r="B3111" t="s">
        <v>641</v>
      </c>
      <c r="D3111">
        <v>19</v>
      </c>
      <c r="E3111" t="str">
        <f>CONCATENATE(RAWC8[[#This Row],[Table Letter]],RAWC8[[#This Row],[Table '#]])</f>
        <v>QL5</v>
      </c>
      <c r="F3111" t="str">
        <f>IF(ISEVEN(ROW(RAWC8[[#This Row],[Barcodes]])),C3111,"")</f>
        <v/>
      </c>
      <c r="G3111" t="str">
        <f t="shared" si="48"/>
        <v/>
      </c>
      <c r="H3111" t="str">
        <f>LEFT(RAWC8[[#This Row],[Maternal Pheno Tag]],7)</f>
        <v/>
      </c>
    </row>
    <row r="3112" spans="1:8" x14ac:dyDescent="0.25">
      <c r="A3112">
        <v>5</v>
      </c>
      <c r="B3112" t="s">
        <v>641</v>
      </c>
      <c r="D3112">
        <v>20</v>
      </c>
      <c r="E3112" t="str">
        <f>CONCATENATE(RAWC8[[#This Row],[Table Letter]],RAWC8[[#This Row],[Table '#]])</f>
        <v>QL5</v>
      </c>
      <c r="F3112">
        <f>IF(ISEVEN(ROW(RAWC8[[#This Row],[Barcodes]])),C3112,"")</f>
        <v>0</v>
      </c>
      <c r="G3112">
        <f t="shared" si="48"/>
        <v>0</v>
      </c>
      <c r="H3112" t="str">
        <f>LEFT(RAWC8[[#This Row],[Maternal Pheno Tag]],7)</f>
        <v>0</v>
      </c>
    </row>
    <row r="3113" spans="1:8" x14ac:dyDescent="0.25">
      <c r="A3113">
        <v>5</v>
      </c>
      <c r="B3113" t="s">
        <v>641</v>
      </c>
      <c r="D3113">
        <v>20</v>
      </c>
      <c r="E3113" t="str">
        <f>CONCATENATE(RAWC8[[#This Row],[Table Letter]],RAWC8[[#This Row],[Table '#]])</f>
        <v>QL5</v>
      </c>
      <c r="F3113" t="str">
        <f>IF(ISEVEN(ROW(RAWC8[[#This Row],[Barcodes]])),C3113,"")</f>
        <v/>
      </c>
      <c r="G3113" t="str">
        <f t="shared" si="48"/>
        <v/>
      </c>
      <c r="H3113" t="str">
        <f>LEFT(RAWC8[[#This Row],[Maternal Pheno Tag]],7)</f>
        <v/>
      </c>
    </row>
    <row r="3114" spans="1:8" x14ac:dyDescent="0.25">
      <c r="A3114">
        <v>5</v>
      </c>
      <c r="B3114" t="s">
        <v>641</v>
      </c>
      <c r="D3114">
        <v>21</v>
      </c>
      <c r="E3114" t="str">
        <f>CONCATENATE(RAWC8[[#This Row],[Table Letter]],RAWC8[[#This Row],[Table '#]])</f>
        <v>QL5</v>
      </c>
      <c r="F3114">
        <f>IF(ISEVEN(ROW(RAWC8[[#This Row],[Barcodes]])),C3114,"")</f>
        <v>0</v>
      </c>
      <c r="G3114">
        <f t="shared" si="48"/>
        <v>0</v>
      </c>
      <c r="H3114" t="str">
        <f>LEFT(RAWC8[[#This Row],[Maternal Pheno Tag]],7)</f>
        <v>0</v>
      </c>
    </row>
    <row r="3115" spans="1:8" x14ac:dyDescent="0.25">
      <c r="A3115">
        <v>5</v>
      </c>
      <c r="B3115" t="s">
        <v>641</v>
      </c>
      <c r="D3115">
        <v>21</v>
      </c>
      <c r="E3115" t="str">
        <f>CONCATENATE(RAWC8[[#This Row],[Table Letter]],RAWC8[[#This Row],[Table '#]])</f>
        <v>QL5</v>
      </c>
      <c r="F3115" t="str">
        <f>IF(ISEVEN(ROW(RAWC8[[#This Row],[Barcodes]])),C3115,"")</f>
        <v/>
      </c>
      <c r="G3115" t="str">
        <f t="shared" si="48"/>
        <v/>
      </c>
      <c r="H3115" t="str">
        <f>LEFT(RAWC8[[#This Row],[Maternal Pheno Tag]],7)</f>
        <v/>
      </c>
    </row>
    <row r="3116" spans="1:8" x14ac:dyDescent="0.25">
      <c r="A3116">
        <v>5</v>
      </c>
      <c r="B3116" t="s">
        <v>641</v>
      </c>
      <c r="D3116">
        <v>22</v>
      </c>
      <c r="E3116" t="str">
        <f>CONCATENATE(RAWC8[[#This Row],[Table Letter]],RAWC8[[#This Row],[Table '#]])</f>
        <v>QL5</v>
      </c>
      <c r="F3116">
        <f>IF(ISEVEN(ROW(RAWC8[[#This Row],[Barcodes]])),C3116,"")</f>
        <v>0</v>
      </c>
      <c r="G3116">
        <f t="shared" si="48"/>
        <v>0</v>
      </c>
      <c r="H3116" t="str">
        <f>LEFT(RAWC8[[#This Row],[Maternal Pheno Tag]],7)</f>
        <v>0</v>
      </c>
    </row>
    <row r="3117" spans="1:8" x14ac:dyDescent="0.25">
      <c r="A3117">
        <v>5</v>
      </c>
      <c r="B3117" t="s">
        <v>641</v>
      </c>
      <c r="D3117">
        <v>22</v>
      </c>
      <c r="E3117" t="str">
        <f>CONCATENATE(RAWC8[[#This Row],[Table Letter]],RAWC8[[#This Row],[Table '#]])</f>
        <v>QL5</v>
      </c>
      <c r="F3117" t="str">
        <f>IF(ISEVEN(ROW(RAWC8[[#This Row],[Barcodes]])),C3117,"")</f>
        <v/>
      </c>
      <c r="G3117" t="str">
        <f t="shared" si="48"/>
        <v/>
      </c>
      <c r="H3117" t="str">
        <f>LEFT(RAWC8[[#This Row],[Maternal Pheno Tag]],7)</f>
        <v/>
      </c>
    </row>
    <row r="3118" spans="1:8" x14ac:dyDescent="0.25">
      <c r="A3118">
        <v>5</v>
      </c>
      <c r="B3118" t="s">
        <v>641</v>
      </c>
      <c r="D3118">
        <v>23</v>
      </c>
      <c r="E3118" t="str">
        <f>CONCATENATE(RAWC8[[#This Row],[Table Letter]],RAWC8[[#This Row],[Table '#]])</f>
        <v>QL5</v>
      </c>
      <c r="F3118">
        <f>IF(ISEVEN(ROW(RAWC8[[#This Row],[Barcodes]])),C3118,"")</f>
        <v>0</v>
      </c>
      <c r="G3118">
        <f t="shared" si="48"/>
        <v>0</v>
      </c>
      <c r="H3118" t="str">
        <f>LEFT(RAWC8[[#This Row],[Maternal Pheno Tag]],7)</f>
        <v>0</v>
      </c>
    </row>
    <row r="3119" spans="1:8" x14ac:dyDescent="0.25">
      <c r="A3119">
        <v>5</v>
      </c>
      <c r="B3119" t="s">
        <v>641</v>
      </c>
      <c r="D3119">
        <v>23</v>
      </c>
      <c r="E3119" t="str">
        <f>CONCATENATE(RAWC8[[#This Row],[Table Letter]],RAWC8[[#This Row],[Table '#]])</f>
        <v>QL5</v>
      </c>
      <c r="F3119" t="str">
        <f>IF(ISEVEN(ROW(RAWC8[[#This Row],[Barcodes]])),C3119,"")</f>
        <v/>
      </c>
      <c r="G3119" t="str">
        <f t="shared" si="48"/>
        <v/>
      </c>
      <c r="H3119" t="str">
        <f>LEFT(RAWC8[[#This Row],[Maternal Pheno Tag]],7)</f>
        <v/>
      </c>
    </row>
    <row r="3120" spans="1:8" x14ac:dyDescent="0.25">
      <c r="A3120">
        <v>5</v>
      </c>
      <c r="B3120" t="s">
        <v>641</v>
      </c>
      <c r="D3120">
        <v>24</v>
      </c>
      <c r="E3120" t="str">
        <f>CONCATENATE(RAWC8[[#This Row],[Table Letter]],RAWC8[[#This Row],[Table '#]])</f>
        <v>QL5</v>
      </c>
      <c r="F3120">
        <f>IF(ISEVEN(ROW(RAWC8[[#This Row],[Barcodes]])),C3120,"")</f>
        <v>0</v>
      </c>
      <c r="G3120">
        <f t="shared" si="48"/>
        <v>0</v>
      </c>
      <c r="H3120" t="str">
        <f>LEFT(RAWC8[[#This Row],[Maternal Pheno Tag]],7)</f>
        <v>0</v>
      </c>
    </row>
    <row r="3121" spans="1:8" x14ac:dyDescent="0.25">
      <c r="A3121">
        <v>5</v>
      </c>
      <c r="B3121" t="s">
        <v>641</v>
      </c>
      <c r="D3121">
        <v>24</v>
      </c>
      <c r="E3121" t="str">
        <f>CONCATENATE(RAWC8[[#This Row],[Table Letter]],RAWC8[[#This Row],[Table '#]])</f>
        <v>QL5</v>
      </c>
      <c r="F3121" t="str">
        <f>IF(ISEVEN(ROW(RAWC8[[#This Row],[Barcodes]])),C3121,"")</f>
        <v/>
      </c>
      <c r="G3121" t="str">
        <f t="shared" si="48"/>
        <v/>
      </c>
      <c r="H3121" t="str">
        <f>LEFT(RAWC8[[#This Row],[Maternal Pheno Tag]],7)</f>
        <v/>
      </c>
    </row>
    <row r="3122" spans="1:8" x14ac:dyDescent="0.25">
      <c r="A3122">
        <v>1</v>
      </c>
      <c r="B3122" t="s">
        <v>642</v>
      </c>
      <c r="D3122">
        <v>1</v>
      </c>
      <c r="E3122" t="str">
        <f>CONCATENATE(RAWC8[[#This Row],[Table Letter]],RAWC8[[#This Row],[Table '#]])</f>
        <v>RL1</v>
      </c>
      <c r="F3122">
        <f>IF(ISEVEN(ROW(RAWC8[[#This Row],[Barcodes]])),C3122,"")</f>
        <v>0</v>
      </c>
      <c r="G3122">
        <f t="shared" si="48"/>
        <v>0</v>
      </c>
      <c r="H3122" t="str">
        <f>LEFT(RAWC8[[#This Row],[Maternal Pheno Tag]],7)</f>
        <v>0</v>
      </c>
    </row>
    <row r="3123" spans="1:8" x14ac:dyDescent="0.25">
      <c r="A3123">
        <v>1</v>
      </c>
      <c r="B3123" t="s">
        <v>642</v>
      </c>
      <c r="D3123">
        <v>1</v>
      </c>
      <c r="E3123" t="str">
        <f>CONCATENATE(RAWC8[[#This Row],[Table Letter]],RAWC8[[#This Row],[Table '#]])</f>
        <v>RL1</v>
      </c>
      <c r="F3123" t="str">
        <f>IF(ISEVEN(ROW(RAWC8[[#This Row],[Barcodes]])),C3123,"")</f>
        <v/>
      </c>
      <c r="G3123" t="str">
        <f t="shared" si="48"/>
        <v/>
      </c>
      <c r="H3123" t="str">
        <f>LEFT(RAWC8[[#This Row],[Maternal Pheno Tag]],7)</f>
        <v/>
      </c>
    </row>
    <row r="3124" spans="1:8" x14ac:dyDescent="0.25">
      <c r="A3124">
        <v>1</v>
      </c>
      <c r="B3124" t="s">
        <v>642</v>
      </c>
      <c r="D3124">
        <v>2</v>
      </c>
      <c r="E3124" t="str">
        <f>CONCATENATE(RAWC8[[#This Row],[Table Letter]],RAWC8[[#This Row],[Table '#]])</f>
        <v>RL1</v>
      </c>
      <c r="F3124">
        <f>IF(ISEVEN(ROW(RAWC8[[#This Row],[Barcodes]])),C3124,"")</f>
        <v>0</v>
      </c>
      <c r="G3124">
        <f t="shared" si="48"/>
        <v>0</v>
      </c>
      <c r="H3124" t="str">
        <f>LEFT(RAWC8[[#This Row],[Maternal Pheno Tag]],7)</f>
        <v>0</v>
      </c>
    </row>
    <row r="3125" spans="1:8" x14ac:dyDescent="0.25">
      <c r="A3125">
        <v>1</v>
      </c>
      <c r="B3125" t="s">
        <v>642</v>
      </c>
      <c r="D3125">
        <v>2</v>
      </c>
      <c r="E3125" t="str">
        <f>CONCATENATE(RAWC8[[#This Row],[Table Letter]],RAWC8[[#This Row],[Table '#]])</f>
        <v>RL1</v>
      </c>
      <c r="F3125" t="str">
        <f>IF(ISEVEN(ROW(RAWC8[[#This Row],[Barcodes]])),C3125,"")</f>
        <v/>
      </c>
      <c r="G3125" t="str">
        <f t="shared" si="48"/>
        <v/>
      </c>
      <c r="H3125" t="str">
        <f>LEFT(RAWC8[[#This Row],[Maternal Pheno Tag]],7)</f>
        <v/>
      </c>
    </row>
    <row r="3126" spans="1:8" x14ac:dyDescent="0.25">
      <c r="A3126">
        <v>1</v>
      </c>
      <c r="B3126" t="s">
        <v>642</v>
      </c>
      <c r="D3126">
        <v>3</v>
      </c>
      <c r="E3126" t="str">
        <f>CONCATENATE(RAWC8[[#This Row],[Table Letter]],RAWC8[[#This Row],[Table '#]])</f>
        <v>RL1</v>
      </c>
      <c r="F3126">
        <f>IF(ISEVEN(ROW(RAWC8[[#This Row],[Barcodes]])),C3126,"")</f>
        <v>0</v>
      </c>
      <c r="G3126">
        <f t="shared" si="48"/>
        <v>0</v>
      </c>
      <c r="H3126" t="str">
        <f>LEFT(RAWC8[[#This Row],[Maternal Pheno Tag]],7)</f>
        <v>0</v>
      </c>
    </row>
    <row r="3127" spans="1:8" x14ac:dyDescent="0.25">
      <c r="A3127">
        <v>1</v>
      </c>
      <c r="B3127" t="s">
        <v>642</v>
      </c>
      <c r="D3127">
        <v>3</v>
      </c>
      <c r="E3127" t="str">
        <f>CONCATENATE(RAWC8[[#This Row],[Table Letter]],RAWC8[[#This Row],[Table '#]])</f>
        <v>RL1</v>
      </c>
      <c r="F3127" t="str">
        <f>IF(ISEVEN(ROW(RAWC8[[#This Row],[Barcodes]])),C3127,"")</f>
        <v/>
      </c>
      <c r="G3127" t="str">
        <f t="shared" si="48"/>
        <v/>
      </c>
      <c r="H3127" t="str">
        <f>LEFT(RAWC8[[#This Row],[Maternal Pheno Tag]],7)</f>
        <v/>
      </c>
    </row>
    <row r="3128" spans="1:8" x14ac:dyDescent="0.25">
      <c r="A3128">
        <v>1</v>
      </c>
      <c r="B3128" t="s">
        <v>642</v>
      </c>
      <c r="D3128">
        <v>4</v>
      </c>
      <c r="E3128" t="str">
        <f>CONCATENATE(RAWC8[[#This Row],[Table Letter]],RAWC8[[#This Row],[Table '#]])</f>
        <v>RL1</v>
      </c>
      <c r="F3128">
        <f>IF(ISEVEN(ROW(RAWC8[[#This Row],[Barcodes]])),C3128,"")</f>
        <v>0</v>
      </c>
      <c r="G3128">
        <f t="shared" si="48"/>
        <v>0</v>
      </c>
      <c r="H3128" t="str">
        <f>LEFT(RAWC8[[#This Row],[Maternal Pheno Tag]],7)</f>
        <v>0</v>
      </c>
    </row>
    <row r="3129" spans="1:8" x14ac:dyDescent="0.25">
      <c r="A3129">
        <v>1</v>
      </c>
      <c r="B3129" t="s">
        <v>642</v>
      </c>
      <c r="D3129">
        <v>4</v>
      </c>
      <c r="E3129" t="str">
        <f>CONCATENATE(RAWC8[[#This Row],[Table Letter]],RAWC8[[#This Row],[Table '#]])</f>
        <v>RL1</v>
      </c>
      <c r="F3129" t="str">
        <f>IF(ISEVEN(ROW(RAWC8[[#This Row],[Barcodes]])),C3129,"")</f>
        <v/>
      </c>
      <c r="G3129" t="str">
        <f t="shared" si="48"/>
        <v/>
      </c>
      <c r="H3129" t="str">
        <f>LEFT(RAWC8[[#This Row],[Maternal Pheno Tag]],7)</f>
        <v/>
      </c>
    </row>
    <row r="3130" spans="1:8" x14ac:dyDescent="0.25">
      <c r="A3130">
        <v>1</v>
      </c>
      <c r="B3130" t="s">
        <v>642</v>
      </c>
      <c r="D3130">
        <v>5</v>
      </c>
      <c r="E3130" t="str">
        <f>CONCATENATE(RAWC8[[#This Row],[Table Letter]],RAWC8[[#This Row],[Table '#]])</f>
        <v>RL1</v>
      </c>
      <c r="F3130">
        <f>IF(ISEVEN(ROW(RAWC8[[#This Row],[Barcodes]])),C3130,"")</f>
        <v>0</v>
      </c>
      <c r="G3130">
        <f t="shared" si="48"/>
        <v>0</v>
      </c>
      <c r="H3130" t="str">
        <f>LEFT(RAWC8[[#This Row],[Maternal Pheno Tag]],7)</f>
        <v>0</v>
      </c>
    </row>
    <row r="3131" spans="1:8" x14ac:dyDescent="0.25">
      <c r="A3131">
        <v>1</v>
      </c>
      <c r="B3131" t="s">
        <v>642</v>
      </c>
      <c r="D3131">
        <v>5</v>
      </c>
      <c r="E3131" t="str">
        <f>CONCATENATE(RAWC8[[#This Row],[Table Letter]],RAWC8[[#This Row],[Table '#]])</f>
        <v>RL1</v>
      </c>
      <c r="F3131" t="str">
        <f>IF(ISEVEN(ROW(RAWC8[[#This Row],[Barcodes]])),C3131,"")</f>
        <v/>
      </c>
      <c r="G3131" t="str">
        <f t="shared" si="48"/>
        <v/>
      </c>
      <c r="H3131" t="str">
        <f>LEFT(RAWC8[[#This Row],[Maternal Pheno Tag]],7)</f>
        <v/>
      </c>
    </row>
    <row r="3132" spans="1:8" x14ac:dyDescent="0.25">
      <c r="A3132">
        <v>1</v>
      </c>
      <c r="B3132" t="s">
        <v>642</v>
      </c>
      <c r="D3132">
        <v>6</v>
      </c>
      <c r="E3132" t="str">
        <f>CONCATENATE(RAWC8[[#This Row],[Table Letter]],RAWC8[[#This Row],[Table '#]])</f>
        <v>RL1</v>
      </c>
      <c r="F3132">
        <f>IF(ISEVEN(ROW(RAWC8[[#This Row],[Barcodes]])),C3132,"")</f>
        <v>0</v>
      </c>
      <c r="G3132">
        <f t="shared" si="48"/>
        <v>0</v>
      </c>
      <c r="H3132" t="str">
        <f>LEFT(RAWC8[[#This Row],[Maternal Pheno Tag]],7)</f>
        <v>0</v>
      </c>
    </row>
    <row r="3133" spans="1:8" x14ac:dyDescent="0.25">
      <c r="A3133">
        <v>1</v>
      </c>
      <c r="B3133" t="s">
        <v>642</v>
      </c>
      <c r="D3133">
        <v>6</v>
      </c>
      <c r="E3133" t="str">
        <f>CONCATENATE(RAWC8[[#This Row],[Table Letter]],RAWC8[[#This Row],[Table '#]])</f>
        <v>RL1</v>
      </c>
      <c r="F3133" t="str">
        <f>IF(ISEVEN(ROW(RAWC8[[#This Row],[Barcodes]])),C3133,"")</f>
        <v/>
      </c>
      <c r="G3133" t="str">
        <f t="shared" si="48"/>
        <v/>
      </c>
      <c r="H3133" t="str">
        <f>LEFT(RAWC8[[#This Row],[Maternal Pheno Tag]],7)</f>
        <v/>
      </c>
    </row>
    <row r="3134" spans="1:8" x14ac:dyDescent="0.25">
      <c r="A3134">
        <v>1</v>
      </c>
      <c r="B3134" t="s">
        <v>642</v>
      </c>
      <c r="D3134">
        <v>7</v>
      </c>
      <c r="E3134" t="str">
        <f>CONCATENATE(RAWC8[[#This Row],[Table Letter]],RAWC8[[#This Row],[Table '#]])</f>
        <v>RL1</v>
      </c>
      <c r="F3134">
        <f>IF(ISEVEN(ROW(RAWC8[[#This Row],[Barcodes]])),C3134,"")</f>
        <v>0</v>
      </c>
      <c r="G3134">
        <f t="shared" si="48"/>
        <v>0</v>
      </c>
      <c r="H3134" t="str">
        <f>LEFT(RAWC8[[#This Row],[Maternal Pheno Tag]],7)</f>
        <v>0</v>
      </c>
    </row>
    <row r="3135" spans="1:8" x14ac:dyDescent="0.25">
      <c r="A3135">
        <v>1</v>
      </c>
      <c r="B3135" t="s">
        <v>642</v>
      </c>
      <c r="D3135">
        <v>7</v>
      </c>
      <c r="E3135" t="str">
        <f>CONCATENATE(RAWC8[[#This Row],[Table Letter]],RAWC8[[#This Row],[Table '#]])</f>
        <v>RL1</v>
      </c>
      <c r="F3135" t="str">
        <f>IF(ISEVEN(ROW(RAWC8[[#This Row],[Barcodes]])),C3135,"")</f>
        <v/>
      </c>
      <c r="G3135" t="str">
        <f t="shared" si="48"/>
        <v/>
      </c>
      <c r="H3135" t="str">
        <f>LEFT(RAWC8[[#This Row],[Maternal Pheno Tag]],7)</f>
        <v/>
      </c>
    </row>
    <row r="3136" spans="1:8" x14ac:dyDescent="0.25">
      <c r="A3136">
        <v>1</v>
      </c>
      <c r="B3136" t="s">
        <v>642</v>
      </c>
      <c r="D3136">
        <v>8</v>
      </c>
      <c r="E3136" t="str">
        <f>CONCATENATE(RAWC8[[#This Row],[Table Letter]],RAWC8[[#This Row],[Table '#]])</f>
        <v>RL1</v>
      </c>
      <c r="F3136">
        <f>IF(ISEVEN(ROW(RAWC8[[#This Row],[Barcodes]])),C3136,"")</f>
        <v>0</v>
      </c>
      <c r="G3136">
        <f t="shared" si="48"/>
        <v>0</v>
      </c>
      <c r="H3136" t="str">
        <f>LEFT(RAWC8[[#This Row],[Maternal Pheno Tag]],7)</f>
        <v>0</v>
      </c>
    </row>
    <row r="3137" spans="1:8" x14ac:dyDescent="0.25">
      <c r="A3137">
        <v>1</v>
      </c>
      <c r="B3137" t="s">
        <v>642</v>
      </c>
      <c r="D3137">
        <v>8</v>
      </c>
      <c r="E3137" t="str">
        <f>CONCATENATE(RAWC8[[#This Row],[Table Letter]],RAWC8[[#This Row],[Table '#]])</f>
        <v>RL1</v>
      </c>
      <c r="F3137" t="str">
        <f>IF(ISEVEN(ROW(RAWC8[[#This Row],[Barcodes]])),C3137,"")</f>
        <v/>
      </c>
      <c r="G3137" t="str">
        <f t="shared" si="48"/>
        <v/>
      </c>
      <c r="H3137" t="str">
        <f>LEFT(RAWC8[[#This Row],[Maternal Pheno Tag]],7)</f>
        <v/>
      </c>
    </row>
    <row r="3138" spans="1:8" x14ac:dyDescent="0.25">
      <c r="A3138">
        <v>1</v>
      </c>
      <c r="B3138" t="s">
        <v>642</v>
      </c>
      <c r="D3138">
        <v>9</v>
      </c>
      <c r="E3138" t="str">
        <f>CONCATENATE(RAWC8[[#This Row],[Table Letter]],RAWC8[[#This Row],[Table '#]])</f>
        <v>RL1</v>
      </c>
      <c r="F3138">
        <f>IF(ISEVEN(ROW(RAWC8[[#This Row],[Barcodes]])),C3138,"")</f>
        <v>0</v>
      </c>
      <c r="G3138">
        <f t="shared" ref="G3138:G3201" si="49">IF(ISODD(ROW(C3139)),C3139,"")</f>
        <v>0</v>
      </c>
      <c r="H3138" t="str">
        <f>LEFT(RAWC8[[#This Row],[Maternal Pheno Tag]],7)</f>
        <v>0</v>
      </c>
    </row>
    <row r="3139" spans="1:8" x14ac:dyDescent="0.25">
      <c r="A3139">
        <v>1</v>
      </c>
      <c r="B3139" t="s">
        <v>642</v>
      </c>
      <c r="D3139">
        <v>9</v>
      </c>
      <c r="E3139" t="str">
        <f>CONCATENATE(RAWC8[[#This Row],[Table Letter]],RAWC8[[#This Row],[Table '#]])</f>
        <v>RL1</v>
      </c>
      <c r="F3139" t="str">
        <f>IF(ISEVEN(ROW(RAWC8[[#This Row],[Barcodes]])),C3139,"")</f>
        <v/>
      </c>
      <c r="G3139" t="str">
        <f t="shared" si="49"/>
        <v/>
      </c>
      <c r="H3139" t="str">
        <f>LEFT(RAWC8[[#This Row],[Maternal Pheno Tag]],7)</f>
        <v/>
      </c>
    </row>
    <row r="3140" spans="1:8" x14ac:dyDescent="0.25">
      <c r="A3140">
        <v>1</v>
      </c>
      <c r="B3140" t="s">
        <v>642</v>
      </c>
      <c r="D3140">
        <v>10</v>
      </c>
      <c r="E3140" t="str">
        <f>CONCATENATE(RAWC8[[#This Row],[Table Letter]],RAWC8[[#This Row],[Table '#]])</f>
        <v>RL1</v>
      </c>
      <c r="F3140">
        <f>IF(ISEVEN(ROW(RAWC8[[#This Row],[Barcodes]])),C3140,"")</f>
        <v>0</v>
      </c>
      <c r="G3140">
        <f t="shared" si="49"/>
        <v>0</v>
      </c>
      <c r="H3140" t="str">
        <f>LEFT(RAWC8[[#This Row],[Maternal Pheno Tag]],7)</f>
        <v>0</v>
      </c>
    </row>
    <row r="3141" spans="1:8" x14ac:dyDescent="0.25">
      <c r="A3141">
        <v>1</v>
      </c>
      <c r="B3141" t="s">
        <v>642</v>
      </c>
      <c r="D3141">
        <v>10</v>
      </c>
      <c r="E3141" t="str">
        <f>CONCATENATE(RAWC8[[#This Row],[Table Letter]],RAWC8[[#This Row],[Table '#]])</f>
        <v>RL1</v>
      </c>
      <c r="F3141" t="str">
        <f>IF(ISEVEN(ROW(RAWC8[[#This Row],[Barcodes]])),C3141,"")</f>
        <v/>
      </c>
      <c r="G3141" t="str">
        <f t="shared" si="49"/>
        <v/>
      </c>
      <c r="H3141" t="str">
        <f>LEFT(RAWC8[[#This Row],[Maternal Pheno Tag]],7)</f>
        <v/>
      </c>
    </row>
    <row r="3142" spans="1:8" x14ac:dyDescent="0.25">
      <c r="A3142">
        <v>1</v>
      </c>
      <c r="B3142" t="s">
        <v>642</v>
      </c>
      <c r="D3142">
        <v>11</v>
      </c>
      <c r="E3142" t="str">
        <f>CONCATENATE(RAWC8[[#This Row],[Table Letter]],RAWC8[[#This Row],[Table '#]])</f>
        <v>RL1</v>
      </c>
      <c r="F3142">
        <f>IF(ISEVEN(ROW(RAWC8[[#This Row],[Barcodes]])),C3142,"")</f>
        <v>0</v>
      </c>
      <c r="G3142">
        <f t="shared" si="49"/>
        <v>0</v>
      </c>
      <c r="H3142" t="str">
        <f>LEFT(RAWC8[[#This Row],[Maternal Pheno Tag]],7)</f>
        <v>0</v>
      </c>
    </row>
    <row r="3143" spans="1:8" x14ac:dyDescent="0.25">
      <c r="A3143">
        <v>1</v>
      </c>
      <c r="B3143" t="s">
        <v>642</v>
      </c>
      <c r="D3143">
        <v>11</v>
      </c>
      <c r="E3143" t="str">
        <f>CONCATENATE(RAWC8[[#This Row],[Table Letter]],RAWC8[[#This Row],[Table '#]])</f>
        <v>RL1</v>
      </c>
      <c r="F3143" t="str">
        <f>IF(ISEVEN(ROW(RAWC8[[#This Row],[Barcodes]])),C3143,"")</f>
        <v/>
      </c>
      <c r="G3143" t="str">
        <f t="shared" si="49"/>
        <v/>
      </c>
      <c r="H3143" t="str">
        <f>LEFT(RAWC8[[#This Row],[Maternal Pheno Tag]],7)</f>
        <v/>
      </c>
    </row>
    <row r="3144" spans="1:8" x14ac:dyDescent="0.25">
      <c r="A3144">
        <v>1</v>
      </c>
      <c r="B3144" t="s">
        <v>642</v>
      </c>
      <c r="D3144">
        <v>12</v>
      </c>
      <c r="E3144" t="str">
        <f>CONCATENATE(RAWC8[[#This Row],[Table Letter]],RAWC8[[#This Row],[Table '#]])</f>
        <v>RL1</v>
      </c>
      <c r="F3144">
        <f>IF(ISEVEN(ROW(RAWC8[[#This Row],[Barcodes]])),C3144,"")</f>
        <v>0</v>
      </c>
      <c r="G3144">
        <f t="shared" si="49"/>
        <v>0</v>
      </c>
      <c r="H3144" t="str">
        <f>LEFT(RAWC8[[#This Row],[Maternal Pheno Tag]],7)</f>
        <v>0</v>
      </c>
    </row>
    <row r="3145" spans="1:8" x14ac:dyDescent="0.25">
      <c r="A3145">
        <v>1</v>
      </c>
      <c r="B3145" t="s">
        <v>642</v>
      </c>
      <c r="D3145">
        <v>12</v>
      </c>
      <c r="E3145" t="str">
        <f>CONCATENATE(RAWC8[[#This Row],[Table Letter]],RAWC8[[#This Row],[Table '#]])</f>
        <v>RL1</v>
      </c>
      <c r="F3145" t="str">
        <f>IF(ISEVEN(ROW(RAWC8[[#This Row],[Barcodes]])),C3145,"")</f>
        <v/>
      </c>
      <c r="G3145" t="str">
        <f t="shared" si="49"/>
        <v/>
      </c>
      <c r="H3145" t="str">
        <f>LEFT(RAWC8[[#This Row],[Maternal Pheno Tag]],7)</f>
        <v/>
      </c>
    </row>
    <row r="3146" spans="1:8" x14ac:dyDescent="0.25">
      <c r="A3146">
        <v>1</v>
      </c>
      <c r="B3146" t="s">
        <v>642</v>
      </c>
      <c r="D3146">
        <v>13</v>
      </c>
      <c r="E3146" t="str">
        <f>CONCATENATE(RAWC8[[#This Row],[Table Letter]],RAWC8[[#This Row],[Table '#]])</f>
        <v>RL1</v>
      </c>
      <c r="F3146">
        <f>IF(ISEVEN(ROW(RAWC8[[#This Row],[Barcodes]])),C3146,"")</f>
        <v>0</v>
      </c>
      <c r="G3146">
        <f t="shared" si="49"/>
        <v>0</v>
      </c>
      <c r="H3146" t="str">
        <f>LEFT(RAWC8[[#This Row],[Maternal Pheno Tag]],7)</f>
        <v>0</v>
      </c>
    </row>
    <row r="3147" spans="1:8" x14ac:dyDescent="0.25">
      <c r="A3147">
        <v>1</v>
      </c>
      <c r="B3147" t="s">
        <v>642</v>
      </c>
      <c r="D3147">
        <v>13</v>
      </c>
      <c r="E3147" t="str">
        <f>CONCATENATE(RAWC8[[#This Row],[Table Letter]],RAWC8[[#This Row],[Table '#]])</f>
        <v>RL1</v>
      </c>
      <c r="F3147" t="str">
        <f>IF(ISEVEN(ROW(RAWC8[[#This Row],[Barcodes]])),C3147,"")</f>
        <v/>
      </c>
      <c r="G3147" t="str">
        <f t="shared" si="49"/>
        <v/>
      </c>
      <c r="H3147" t="str">
        <f>LEFT(RAWC8[[#This Row],[Maternal Pheno Tag]],7)</f>
        <v/>
      </c>
    </row>
    <row r="3148" spans="1:8" x14ac:dyDescent="0.25">
      <c r="A3148">
        <v>1</v>
      </c>
      <c r="B3148" t="s">
        <v>642</v>
      </c>
      <c r="D3148">
        <v>14</v>
      </c>
      <c r="E3148" t="str">
        <f>CONCATENATE(RAWC8[[#This Row],[Table Letter]],RAWC8[[#This Row],[Table '#]])</f>
        <v>RL1</v>
      </c>
      <c r="F3148">
        <f>IF(ISEVEN(ROW(RAWC8[[#This Row],[Barcodes]])),C3148,"")</f>
        <v>0</v>
      </c>
      <c r="G3148">
        <f t="shared" si="49"/>
        <v>0</v>
      </c>
      <c r="H3148" t="str">
        <f>LEFT(RAWC8[[#This Row],[Maternal Pheno Tag]],7)</f>
        <v>0</v>
      </c>
    </row>
    <row r="3149" spans="1:8" x14ac:dyDescent="0.25">
      <c r="A3149">
        <v>1</v>
      </c>
      <c r="B3149" t="s">
        <v>642</v>
      </c>
      <c r="D3149">
        <v>14</v>
      </c>
      <c r="E3149" t="str">
        <f>CONCATENATE(RAWC8[[#This Row],[Table Letter]],RAWC8[[#This Row],[Table '#]])</f>
        <v>RL1</v>
      </c>
      <c r="F3149" t="str">
        <f>IF(ISEVEN(ROW(RAWC8[[#This Row],[Barcodes]])),C3149,"")</f>
        <v/>
      </c>
      <c r="G3149" t="str">
        <f t="shared" si="49"/>
        <v/>
      </c>
      <c r="H3149" t="str">
        <f>LEFT(RAWC8[[#This Row],[Maternal Pheno Tag]],7)</f>
        <v/>
      </c>
    </row>
    <row r="3150" spans="1:8" x14ac:dyDescent="0.25">
      <c r="A3150">
        <v>1</v>
      </c>
      <c r="B3150" t="s">
        <v>642</v>
      </c>
      <c r="D3150">
        <v>15</v>
      </c>
      <c r="E3150" t="str">
        <f>CONCATENATE(RAWC8[[#This Row],[Table Letter]],RAWC8[[#This Row],[Table '#]])</f>
        <v>RL1</v>
      </c>
      <c r="F3150">
        <f>IF(ISEVEN(ROW(RAWC8[[#This Row],[Barcodes]])),C3150,"")</f>
        <v>0</v>
      </c>
      <c r="G3150">
        <f t="shared" si="49"/>
        <v>0</v>
      </c>
      <c r="H3150" t="str">
        <f>LEFT(RAWC8[[#This Row],[Maternal Pheno Tag]],7)</f>
        <v>0</v>
      </c>
    </row>
    <row r="3151" spans="1:8" x14ac:dyDescent="0.25">
      <c r="A3151">
        <v>1</v>
      </c>
      <c r="B3151" t="s">
        <v>642</v>
      </c>
      <c r="D3151">
        <v>15</v>
      </c>
      <c r="E3151" t="str">
        <f>CONCATENATE(RAWC8[[#This Row],[Table Letter]],RAWC8[[#This Row],[Table '#]])</f>
        <v>RL1</v>
      </c>
      <c r="F3151" t="str">
        <f>IF(ISEVEN(ROW(RAWC8[[#This Row],[Barcodes]])),C3151,"")</f>
        <v/>
      </c>
      <c r="G3151" t="str">
        <f t="shared" si="49"/>
        <v/>
      </c>
      <c r="H3151" t="str">
        <f>LEFT(RAWC8[[#This Row],[Maternal Pheno Tag]],7)</f>
        <v/>
      </c>
    </row>
    <row r="3152" spans="1:8" x14ac:dyDescent="0.25">
      <c r="A3152">
        <v>1</v>
      </c>
      <c r="B3152" t="s">
        <v>642</v>
      </c>
      <c r="D3152">
        <v>16</v>
      </c>
      <c r="E3152" t="str">
        <f>CONCATENATE(RAWC8[[#This Row],[Table Letter]],RAWC8[[#This Row],[Table '#]])</f>
        <v>RL1</v>
      </c>
      <c r="F3152">
        <f>IF(ISEVEN(ROW(RAWC8[[#This Row],[Barcodes]])),C3152,"")</f>
        <v>0</v>
      </c>
      <c r="G3152">
        <f t="shared" si="49"/>
        <v>0</v>
      </c>
      <c r="H3152" t="str">
        <f>LEFT(RAWC8[[#This Row],[Maternal Pheno Tag]],7)</f>
        <v>0</v>
      </c>
    </row>
    <row r="3153" spans="1:8" x14ac:dyDescent="0.25">
      <c r="A3153">
        <v>1</v>
      </c>
      <c r="B3153" t="s">
        <v>642</v>
      </c>
      <c r="D3153">
        <v>16</v>
      </c>
      <c r="E3153" t="str">
        <f>CONCATENATE(RAWC8[[#This Row],[Table Letter]],RAWC8[[#This Row],[Table '#]])</f>
        <v>RL1</v>
      </c>
      <c r="F3153" t="str">
        <f>IF(ISEVEN(ROW(RAWC8[[#This Row],[Barcodes]])),C3153,"")</f>
        <v/>
      </c>
      <c r="G3153" t="str">
        <f t="shared" si="49"/>
        <v/>
      </c>
      <c r="H3153" t="str">
        <f>LEFT(RAWC8[[#This Row],[Maternal Pheno Tag]],7)</f>
        <v/>
      </c>
    </row>
    <row r="3154" spans="1:8" x14ac:dyDescent="0.25">
      <c r="A3154">
        <v>1</v>
      </c>
      <c r="B3154" t="s">
        <v>642</v>
      </c>
      <c r="D3154">
        <v>17</v>
      </c>
      <c r="E3154" t="str">
        <f>CONCATENATE(RAWC8[[#This Row],[Table Letter]],RAWC8[[#This Row],[Table '#]])</f>
        <v>RL1</v>
      </c>
      <c r="F3154">
        <f>IF(ISEVEN(ROW(RAWC8[[#This Row],[Barcodes]])),C3154,"")</f>
        <v>0</v>
      </c>
      <c r="G3154">
        <f t="shared" si="49"/>
        <v>0</v>
      </c>
      <c r="H3154" t="str">
        <f>LEFT(RAWC8[[#This Row],[Maternal Pheno Tag]],7)</f>
        <v>0</v>
      </c>
    </row>
    <row r="3155" spans="1:8" x14ac:dyDescent="0.25">
      <c r="A3155">
        <v>1</v>
      </c>
      <c r="B3155" t="s">
        <v>642</v>
      </c>
      <c r="D3155">
        <v>17</v>
      </c>
      <c r="E3155" t="str">
        <f>CONCATENATE(RAWC8[[#This Row],[Table Letter]],RAWC8[[#This Row],[Table '#]])</f>
        <v>RL1</v>
      </c>
      <c r="F3155" t="str">
        <f>IF(ISEVEN(ROW(RAWC8[[#This Row],[Barcodes]])),C3155,"")</f>
        <v/>
      </c>
      <c r="G3155" t="str">
        <f t="shared" si="49"/>
        <v/>
      </c>
      <c r="H3155" t="str">
        <f>LEFT(RAWC8[[#This Row],[Maternal Pheno Tag]],7)</f>
        <v/>
      </c>
    </row>
    <row r="3156" spans="1:8" x14ac:dyDescent="0.25">
      <c r="A3156">
        <v>1</v>
      </c>
      <c r="B3156" t="s">
        <v>642</v>
      </c>
      <c r="D3156">
        <v>18</v>
      </c>
      <c r="E3156" t="str">
        <f>CONCATENATE(RAWC8[[#This Row],[Table Letter]],RAWC8[[#This Row],[Table '#]])</f>
        <v>RL1</v>
      </c>
      <c r="F3156">
        <f>IF(ISEVEN(ROW(RAWC8[[#This Row],[Barcodes]])),C3156,"")</f>
        <v>0</v>
      </c>
      <c r="G3156">
        <f t="shared" si="49"/>
        <v>0</v>
      </c>
      <c r="H3156" t="str">
        <f>LEFT(RAWC8[[#This Row],[Maternal Pheno Tag]],7)</f>
        <v>0</v>
      </c>
    </row>
    <row r="3157" spans="1:8" x14ac:dyDescent="0.25">
      <c r="A3157">
        <v>1</v>
      </c>
      <c r="B3157" t="s">
        <v>642</v>
      </c>
      <c r="D3157">
        <v>18</v>
      </c>
      <c r="E3157" t="str">
        <f>CONCATENATE(RAWC8[[#This Row],[Table Letter]],RAWC8[[#This Row],[Table '#]])</f>
        <v>RL1</v>
      </c>
      <c r="F3157" t="str">
        <f>IF(ISEVEN(ROW(RAWC8[[#This Row],[Barcodes]])),C3157,"")</f>
        <v/>
      </c>
      <c r="G3157" t="str">
        <f t="shared" si="49"/>
        <v/>
      </c>
      <c r="H3157" t="str">
        <f>LEFT(RAWC8[[#This Row],[Maternal Pheno Tag]],7)</f>
        <v/>
      </c>
    </row>
    <row r="3158" spans="1:8" x14ac:dyDescent="0.25">
      <c r="A3158">
        <v>1</v>
      </c>
      <c r="B3158" t="s">
        <v>642</v>
      </c>
      <c r="D3158">
        <v>19</v>
      </c>
      <c r="E3158" t="str">
        <f>CONCATENATE(RAWC8[[#This Row],[Table Letter]],RAWC8[[#This Row],[Table '#]])</f>
        <v>RL1</v>
      </c>
      <c r="F3158">
        <f>IF(ISEVEN(ROW(RAWC8[[#This Row],[Barcodes]])),C3158,"")</f>
        <v>0</v>
      </c>
      <c r="G3158">
        <f t="shared" si="49"/>
        <v>0</v>
      </c>
      <c r="H3158" t="str">
        <f>LEFT(RAWC8[[#This Row],[Maternal Pheno Tag]],7)</f>
        <v>0</v>
      </c>
    </row>
    <row r="3159" spans="1:8" x14ac:dyDescent="0.25">
      <c r="A3159">
        <v>1</v>
      </c>
      <c r="B3159" t="s">
        <v>642</v>
      </c>
      <c r="D3159">
        <v>19</v>
      </c>
      <c r="E3159" t="str">
        <f>CONCATENATE(RAWC8[[#This Row],[Table Letter]],RAWC8[[#This Row],[Table '#]])</f>
        <v>RL1</v>
      </c>
      <c r="F3159" t="str">
        <f>IF(ISEVEN(ROW(RAWC8[[#This Row],[Barcodes]])),C3159,"")</f>
        <v/>
      </c>
      <c r="G3159" t="str">
        <f t="shared" si="49"/>
        <v/>
      </c>
      <c r="H3159" t="str">
        <f>LEFT(RAWC8[[#This Row],[Maternal Pheno Tag]],7)</f>
        <v/>
      </c>
    </row>
    <row r="3160" spans="1:8" x14ac:dyDescent="0.25">
      <c r="A3160">
        <v>1</v>
      </c>
      <c r="B3160" t="s">
        <v>642</v>
      </c>
      <c r="D3160">
        <v>20</v>
      </c>
      <c r="E3160" t="str">
        <f>CONCATENATE(RAWC8[[#This Row],[Table Letter]],RAWC8[[#This Row],[Table '#]])</f>
        <v>RL1</v>
      </c>
      <c r="F3160">
        <f>IF(ISEVEN(ROW(RAWC8[[#This Row],[Barcodes]])),C3160,"")</f>
        <v>0</v>
      </c>
      <c r="G3160">
        <f t="shared" si="49"/>
        <v>0</v>
      </c>
      <c r="H3160" t="str">
        <f>LEFT(RAWC8[[#This Row],[Maternal Pheno Tag]],7)</f>
        <v>0</v>
      </c>
    </row>
    <row r="3161" spans="1:8" x14ac:dyDescent="0.25">
      <c r="A3161">
        <v>1</v>
      </c>
      <c r="B3161" t="s">
        <v>642</v>
      </c>
      <c r="D3161">
        <v>20</v>
      </c>
      <c r="E3161" t="str">
        <f>CONCATENATE(RAWC8[[#This Row],[Table Letter]],RAWC8[[#This Row],[Table '#]])</f>
        <v>RL1</v>
      </c>
      <c r="F3161" t="str">
        <f>IF(ISEVEN(ROW(RAWC8[[#This Row],[Barcodes]])),C3161,"")</f>
        <v/>
      </c>
      <c r="G3161" t="str">
        <f t="shared" si="49"/>
        <v/>
      </c>
      <c r="H3161" t="str">
        <f>LEFT(RAWC8[[#This Row],[Maternal Pheno Tag]],7)</f>
        <v/>
      </c>
    </row>
    <row r="3162" spans="1:8" x14ac:dyDescent="0.25">
      <c r="A3162">
        <v>1</v>
      </c>
      <c r="B3162" t="s">
        <v>642</v>
      </c>
      <c r="D3162">
        <v>21</v>
      </c>
      <c r="E3162" t="str">
        <f>CONCATENATE(RAWC8[[#This Row],[Table Letter]],RAWC8[[#This Row],[Table '#]])</f>
        <v>RL1</v>
      </c>
      <c r="F3162">
        <f>IF(ISEVEN(ROW(RAWC8[[#This Row],[Barcodes]])),C3162,"")</f>
        <v>0</v>
      </c>
      <c r="G3162">
        <f t="shared" si="49"/>
        <v>0</v>
      </c>
      <c r="H3162" t="str">
        <f>LEFT(RAWC8[[#This Row],[Maternal Pheno Tag]],7)</f>
        <v>0</v>
      </c>
    </row>
    <row r="3163" spans="1:8" x14ac:dyDescent="0.25">
      <c r="A3163">
        <v>1</v>
      </c>
      <c r="B3163" t="s">
        <v>642</v>
      </c>
      <c r="D3163">
        <v>21</v>
      </c>
      <c r="E3163" t="str">
        <f>CONCATENATE(RAWC8[[#This Row],[Table Letter]],RAWC8[[#This Row],[Table '#]])</f>
        <v>RL1</v>
      </c>
      <c r="F3163" t="str">
        <f>IF(ISEVEN(ROW(RAWC8[[#This Row],[Barcodes]])),C3163,"")</f>
        <v/>
      </c>
      <c r="G3163" t="str">
        <f t="shared" si="49"/>
        <v/>
      </c>
      <c r="H3163" t="str">
        <f>LEFT(RAWC8[[#This Row],[Maternal Pheno Tag]],7)</f>
        <v/>
      </c>
    </row>
    <row r="3164" spans="1:8" x14ac:dyDescent="0.25">
      <c r="A3164">
        <v>1</v>
      </c>
      <c r="B3164" t="s">
        <v>642</v>
      </c>
      <c r="D3164">
        <v>22</v>
      </c>
      <c r="E3164" t="str">
        <f>CONCATENATE(RAWC8[[#This Row],[Table Letter]],RAWC8[[#This Row],[Table '#]])</f>
        <v>RL1</v>
      </c>
      <c r="F3164">
        <f>IF(ISEVEN(ROW(RAWC8[[#This Row],[Barcodes]])),C3164,"")</f>
        <v>0</v>
      </c>
      <c r="G3164">
        <f t="shared" si="49"/>
        <v>0</v>
      </c>
      <c r="H3164" t="str">
        <f>LEFT(RAWC8[[#This Row],[Maternal Pheno Tag]],7)</f>
        <v>0</v>
      </c>
    </row>
    <row r="3165" spans="1:8" x14ac:dyDescent="0.25">
      <c r="A3165">
        <v>1</v>
      </c>
      <c r="B3165" t="s">
        <v>642</v>
      </c>
      <c r="D3165">
        <v>22</v>
      </c>
      <c r="E3165" t="str">
        <f>CONCATENATE(RAWC8[[#This Row],[Table Letter]],RAWC8[[#This Row],[Table '#]])</f>
        <v>RL1</v>
      </c>
      <c r="F3165" t="str">
        <f>IF(ISEVEN(ROW(RAWC8[[#This Row],[Barcodes]])),C3165,"")</f>
        <v/>
      </c>
      <c r="G3165" t="str">
        <f t="shared" si="49"/>
        <v/>
      </c>
      <c r="H3165" t="str">
        <f>LEFT(RAWC8[[#This Row],[Maternal Pheno Tag]],7)</f>
        <v/>
      </c>
    </row>
    <row r="3166" spans="1:8" x14ac:dyDescent="0.25">
      <c r="A3166">
        <v>1</v>
      </c>
      <c r="B3166" t="s">
        <v>642</v>
      </c>
      <c r="D3166">
        <v>23</v>
      </c>
      <c r="E3166" t="str">
        <f>CONCATENATE(RAWC8[[#This Row],[Table Letter]],RAWC8[[#This Row],[Table '#]])</f>
        <v>RL1</v>
      </c>
      <c r="F3166">
        <f>IF(ISEVEN(ROW(RAWC8[[#This Row],[Barcodes]])),C3166,"")</f>
        <v>0</v>
      </c>
      <c r="G3166">
        <f t="shared" si="49"/>
        <v>0</v>
      </c>
      <c r="H3166" t="str">
        <f>LEFT(RAWC8[[#This Row],[Maternal Pheno Tag]],7)</f>
        <v>0</v>
      </c>
    </row>
    <row r="3167" spans="1:8" x14ac:dyDescent="0.25">
      <c r="A3167">
        <v>1</v>
      </c>
      <c r="B3167" t="s">
        <v>642</v>
      </c>
      <c r="D3167">
        <v>23</v>
      </c>
      <c r="E3167" t="str">
        <f>CONCATENATE(RAWC8[[#This Row],[Table Letter]],RAWC8[[#This Row],[Table '#]])</f>
        <v>RL1</v>
      </c>
      <c r="F3167" t="str">
        <f>IF(ISEVEN(ROW(RAWC8[[#This Row],[Barcodes]])),C3167,"")</f>
        <v/>
      </c>
      <c r="G3167" t="str">
        <f t="shared" si="49"/>
        <v/>
      </c>
      <c r="H3167" t="str">
        <f>LEFT(RAWC8[[#This Row],[Maternal Pheno Tag]],7)</f>
        <v/>
      </c>
    </row>
    <row r="3168" spans="1:8" x14ac:dyDescent="0.25">
      <c r="A3168">
        <v>1</v>
      </c>
      <c r="B3168" t="s">
        <v>642</v>
      </c>
      <c r="D3168">
        <v>24</v>
      </c>
      <c r="E3168" t="str">
        <f>CONCATENATE(RAWC8[[#This Row],[Table Letter]],RAWC8[[#This Row],[Table '#]])</f>
        <v>RL1</v>
      </c>
      <c r="F3168">
        <f>IF(ISEVEN(ROW(RAWC8[[#This Row],[Barcodes]])),C3168,"")</f>
        <v>0</v>
      </c>
      <c r="G3168">
        <f t="shared" si="49"/>
        <v>0</v>
      </c>
      <c r="H3168" t="str">
        <f>LEFT(RAWC8[[#This Row],[Maternal Pheno Tag]],7)</f>
        <v>0</v>
      </c>
    </row>
    <row r="3169" spans="1:8" x14ac:dyDescent="0.25">
      <c r="A3169">
        <v>1</v>
      </c>
      <c r="B3169" t="s">
        <v>642</v>
      </c>
      <c r="D3169">
        <v>24</v>
      </c>
      <c r="E3169" t="str">
        <f>CONCATENATE(RAWC8[[#This Row],[Table Letter]],RAWC8[[#This Row],[Table '#]])</f>
        <v>RL1</v>
      </c>
      <c r="F3169" t="str">
        <f>IF(ISEVEN(ROW(RAWC8[[#This Row],[Barcodes]])),C3169,"")</f>
        <v/>
      </c>
      <c r="G3169" t="str">
        <f t="shared" si="49"/>
        <v/>
      </c>
      <c r="H3169" t="str">
        <f>LEFT(RAWC8[[#This Row],[Maternal Pheno Tag]],7)</f>
        <v/>
      </c>
    </row>
    <row r="3170" spans="1:8" x14ac:dyDescent="0.25">
      <c r="A3170">
        <v>2</v>
      </c>
      <c r="B3170" t="s">
        <v>642</v>
      </c>
      <c r="D3170">
        <v>1</v>
      </c>
      <c r="E3170" t="str">
        <f>CONCATENATE(RAWC8[[#This Row],[Table Letter]],RAWC8[[#This Row],[Table '#]])</f>
        <v>RL2</v>
      </c>
      <c r="F3170">
        <f>IF(ISEVEN(ROW(RAWC8[[#This Row],[Barcodes]])),C3170,"")</f>
        <v>0</v>
      </c>
      <c r="G3170">
        <f t="shared" si="49"/>
        <v>0</v>
      </c>
      <c r="H3170" t="str">
        <f>LEFT(RAWC8[[#This Row],[Maternal Pheno Tag]],7)</f>
        <v>0</v>
      </c>
    </row>
    <row r="3171" spans="1:8" x14ac:dyDescent="0.25">
      <c r="A3171">
        <v>2</v>
      </c>
      <c r="B3171" t="s">
        <v>642</v>
      </c>
      <c r="D3171">
        <v>1</v>
      </c>
      <c r="E3171" t="str">
        <f>CONCATENATE(RAWC8[[#This Row],[Table Letter]],RAWC8[[#This Row],[Table '#]])</f>
        <v>RL2</v>
      </c>
      <c r="F3171" t="str">
        <f>IF(ISEVEN(ROW(RAWC8[[#This Row],[Barcodes]])),C3171,"")</f>
        <v/>
      </c>
      <c r="G3171" t="str">
        <f t="shared" si="49"/>
        <v/>
      </c>
      <c r="H3171" t="str">
        <f>LEFT(RAWC8[[#This Row],[Maternal Pheno Tag]],7)</f>
        <v/>
      </c>
    </row>
    <row r="3172" spans="1:8" x14ac:dyDescent="0.25">
      <c r="A3172">
        <v>2</v>
      </c>
      <c r="B3172" t="s">
        <v>642</v>
      </c>
      <c r="D3172">
        <v>2</v>
      </c>
      <c r="E3172" t="str">
        <f>CONCATENATE(RAWC8[[#This Row],[Table Letter]],RAWC8[[#This Row],[Table '#]])</f>
        <v>RL2</v>
      </c>
      <c r="F3172">
        <f>IF(ISEVEN(ROW(RAWC8[[#This Row],[Barcodes]])),C3172,"")</f>
        <v>0</v>
      </c>
      <c r="G3172">
        <f t="shared" si="49"/>
        <v>0</v>
      </c>
      <c r="H3172" t="str">
        <f>LEFT(RAWC8[[#This Row],[Maternal Pheno Tag]],7)</f>
        <v>0</v>
      </c>
    </row>
    <row r="3173" spans="1:8" x14ac:dyDescent="0.25">
      <c r="A3173">
        <v>2</v>
      </c>
      <c r="B3173" t="s">
        <v>642</v>
      </c>
      <c r="D3173">
        <v>2</v>
      </c>
      <c r="E3173" t="str">
        <f>CONCATENATE(RAWC8[[#This Row],[Table Letter]],RAWC8[[#This Row],[Table '#]])</f>
        <v>RL2</v>
      </c>
      <c r="F3173" t="str">
        <f>IF(ISEVEN(ROW(RAWC8[[#This Row],[Barcodes]])),C3173,"")</f>
        <v/>
      </c>
      <c r="G3173" t="str">
        <f t="shared" si="49"/>
        <v/>
      </c>
      <c r="H3173" t="str">
        <f>LEFT(RAWC8[[#This Row],[Maternal Pheno Tag]],7)</f>
        <v/>
      </c>
    </row>
    <row r="3174" spans="1:8" x14ac:dyDescent="0.25">
      <c r="A3174">
        <v>2</v>
      </c>
      <c r="B3174" t="s">
        <v>642</v>
      </c>
      <c r="D3174">
        <v>3</v>
      </c>
      <c r="E3174" t="str">
        <f>CONCATENATE(RAWC8[[#This Row],[Table Letter]],RAWC8[[#This Row],[Table '#]])</f>
        <v>RL2</v>
      </c>
      <c r="F3174">
        <f>IF(ISEVEN(ROW(RAWC8[[#This Row],[Barcodes]])),C3174,"")</f>
        <v>0</v>
      </c>
      <c r="G3174">
        <f t="shared" si="49"/>
        <v>0</v>
      </c>
      <c r="H3174" t="str">
        <f>LEFT(RAWC8[[#This Row],[Maternal Pheno Tag]],7)</f>
        <v>0</v>
      </c>
    </row>
    <row r="3175" spans="1:8" x14ac:dyDescent="0.25">
      <c r="A3175">
        <v>2</v>
      </c>
      <c r="B3175" t="s">
        <v>642</v>
      </c>
      <c r="D3175">
        <v>3</v>
      </c>
      <c r="E3175" t="str">
        <f>CONCATENATE(RAWC8[[#This Row],[Table Letter]],RAWC8[[#This Row],[Table '#]])</f>
        <v>RL2</v>
      </c>
      <c r="F3175" t="str">
        <f>IF(ISEVEN(ROW(RAWC8[[#This Row],[Barcodes]])),C3175,"")</f>
        <v/>
      </c>
      <c r="G3175" t="str">
        <f t="shared" si="49"/>
        <v/>
      </c>
      <c r="H3175" t="str">
        <f>LEFT(RAWC8[[#This Row],[Maternal Pheno Tag]],7)</f>
        <v/>
      </c>
    </row>
    <row r="3176" spans="1:8" x14ac:dyDescent="0.25">
      <c r="A3176">
        <v>2</v>
      </c>
      <c r="B3176" t="s">
        <v>642</v>
      </c>
      <c r="D3176">
        <v>4</v>
      </c>
      <c r="E3176" t="str">
        <f>CONCATENATE(RAWC8[[#This Row],[Table Letter]],RAWC8[[#This Row],[Table '#]])</f>
        <v>RL2</v>
      </c>
      <c r="F3176">
        <f>IF(ISEVEN(ROW(RAWC8[[#This Row],[Barcodes]])),C3176,"")</f>
        <v>0</v>
      </c>
      <c r="G3176">
        <f t="shared" si="49"/>
        <v>0</v>
      </c>
      <c r="H3176" t="str">
        <f>LEFT(RAWC8[[#This Row],[Maternal Pheno Tag]],7)</f>
        <v>0</v>
      </c>
    </row>
    <row r="3177" spans="1:8" x14ac:dyDescent="0.25">
      <c r="A3177">
        <v>2</v>
      </c>
      <c r="B3177" t="s">
        <v>642</v>
      </c>
      <c r="D3177">
        <v>4</v>
      </c>
      <c r="E3177" t="str">
        <f>CONCATENATE(RAWC8[[#This Row],[Table Letter]],RAWC8[[#This Row],[Table '#]])</f>
        <v>RL2</v>
      </c>
      <c r="F3177" t="str">
        <f>IF(ISEVEN(ROW(RAWC8[[#This Row],[Barcodes]])),C3177,"")</f>
        <v/>
      </c>
      <c r="G3177" t="str">
        <f t="shared" si="49"/>
        <v/>
      </c>
      <c r="H3177" t="str">
        <f>LEFT(RAWC8[[#This Row],[Maternal Pheno Tag]],7)</f>
        <v/>
      </c>
    </row>
    <row r="3178" spans="1:8" x14ac:dyDescent="0.25">
      <c r="A3178">
        <v>2</v>
      </c>
      <c r="B3178" t="s">
        <v>642</v>
      </c>
      <c r="D3178">
        <v>5</v>
      </c>
      <c r="E3178" t="str">
        <f>CONCATENATE(RAWC8[[#This Row],[Table Letter]],RAWC8[[#This Row],[Table '#]])</f>
        <v>RL2</v>
      </c>
      <c r="F3178">
        <f>IF(ISEVEN(ROW(RAWC8[[#This Row],[Barcodes]])),C3178,"")</f>
        <v>0</v>
      </c>
      <c r="G3178">
        <f t="shared" si="49"/>
        <v>0</v>
      </c>
      <c r="H3178" t="str">
        <f>LEFT(RAWC8[[#This Row],[Maternal Pheno Tag]],7)</f>
        <v>0</v>
      </c>
    </row>
    <row r="3179" spans="1:8" x14ac:dyDescent="0.25">
      <c r="A3179">
        <v>2</v>
      </c>
      <c r="B3179" t="s">
        <v>642</v>
      </c>
      <c r="D3179">
        <v>5</v>
      </c>
      <c r="E3179" t="str">
        <f>CONCATENATE(RAWC8[[#This Row],[Table Letter]],RAWC8[[#This Row],[Table '#]])</f>
        <v>RL2</v>
      </c>
      <c r="F3179" t="str">
        <f>IF(ISEVEN(ROW(RAWC8[[#This Row],[Barcodes]])),C3179,"")</f>
        <v/>
      </c>
      <c r="G3179" t="str">
        <f t="shared" si="49"/>
        <v/>
      </c>
      <c r="H3179" t="str">
        <f>LEFT(RAWC8[[#This Row],[Maternal Pheno Tag]],7)</f>
        <v/>
      </c>
    </row>
    <row r="3180" spans="1:8" x14ac:dyDescent="0.25">
      <c r="A3180">
        <v>2</v>
      </c>
      <c r="B3180" t="s">
        <v>642</v>
      </c>
      <c r="D3180">
        <v>6</v>
      </c>
      <c r="E3180" t="str">
        <f>CONCATENATE(RAWC8[[#This Row],[Table Letter]],RAWC8[[#This Row],[Table '#]])</f>
        <v>RL2</v>
      </c>
      <c r="F3180">
        <f>IF(ISEVEN(ROW(RAWC8[[#This Row],[Barcodes]])),C3180,"")</f>
        <v>0</v>
      </c>
      <c r="G3180">
        <f t="shared" si="49"/>
        <v>0</v>
      </c>
      <c r="H3180" t="str">
        <f>LEFT(RAWC8[[#This Row],[Maternal Pheno Tag]],7)</f>
        <v>0</v>
      </c>
    </row>
    <row r="3181" spans="1:8" x14ac:dyDescent="0.25">
      <c r="A3181">
        <v>2</v>
      </c>
      <c r="B3181" t="s">
        <v>642</v>
      </c>
      <c r="D3181">
        <v>6</v>
      </c>
      <c r="E3181" t="str">
        <f>CONCATENATE(RAWC8[[#This Row],[Table Letter]],RAWC8[[#This Row],[Table '#]])</f>
        <v>RL2</v>
      </c>
      <c r="F3181" t="str">
        <f>IF(ISEVEN(ROW(RAWC8[[#This Row],[Barcodes]])),C3181,"")</f>
        <v/>
      </c>
      <c r="G3181" t="str">
        <f t="shared" si="49"/>
        <v/>
      </c>
      <c r="H3181" t="str">
        <f>LEFT(RAWC8[[#This Row],[Maternal Pheno Tag]],7)</f>
        <v/>
      </c>
    </row>
    <row r="3182" spans="1:8" x14ac:dyDescent="0.25">
      <c r="A3182">
        <v>2</v>
      </c>
      <c r="B3182" t="s">
        <v>642</v>
      </c>
      <c r="D3182">
        <v>7</v>
      </c>
      <c r="E3182" t="str">
        <f>CONCATENATE(RAWC8[[#This Row],[Table Letter]],RAWC8[[#This Row],[Table '#]])</f>
        <v>RL2</v>
      </c>
      <c r="F3182">
        <f>IF(ISEVEN(ROW(RAWC8[[#This Row],[Barcodes]])),C3182,"")</f>
        <v>0</v>
      </c>
      <c r="G3182">
        <f t="shared" si="49"/>
        <v>0</v>
      </c>
      <c r="H3182" t="str">
        <f>LEFT(RAWC8[[#This Row],[Maternal Pheno Tag]],7)</f>
        <v>0</v>
      </c>
    </row>
    <row r="3183" spans="1:8" x14ac:dyDescent="0.25">
      <c r="A3183">
        <v>2</v>
      </c>
      <c r="B3183" t="s">
        <v>642</v>
      </c>
      <c r="D3183">
        <v>7</v>
      </c>
      <c r="E3183" t="str">
        <f>CONCATENATE(RAWC8[[#This Row],[Table Letter]],RAWC8[[#This Row],[Table '#]])</f>
        <v>RL2</v>
      </c>
      <c r="F3183" t="str">
        <f>IF(ISEVEN(ROW(RAWC8[[#This Row],[Barcodes]])),C3183,"")</f>
        <v/>
      </c>
      <c r="G3183" t="str">
        <f t="shared" si="49"/>
        <v/>
      </c>
      <c r="H3183" t="str">
        <f>LEFT(RAWC8[[#This Row],[Maternal Pheno Tag]],7)</f>
        <v/>
      </c>
    </row>
    <row r="3184" spans="1:8" x14ac:dyDescent="0.25">
      <c r="A3184">
        <v>2</v>
      </c>
      <c r="B3184" t="s">
        <v>642</v>
      </c>
      <c r="D3184">
        <v>8</v>
      </c>
      <c r="E3184" t="str">
        <f>CONCATENATE(RAWC8[[#This Row],[Table Letter]],RAWC8[[#This Row],[Table '#]])</f>
        <v>RL2</v>
      </c>
      <c r="F3184">
        <f>IF(ISEVEN(ROW(RAWC8[[#This Row],[Barcodes]])),C3184,"")</f>
        <v>0</v>
      </c>
      <c r="G3184">
        <f t="shared" si="49"/>
        <v>0</v>
      </c>
      <c r="H3184" t="str">
        <f>LEFT(RAWC8[[#This Row],[Maternal Pheno Tag]],7)</f>
        <v>0</v>
      </c>
    </row>
    <row r="3185" spans="1:8" x14ac:dyDescent="0.25">
      <c r="A3185">
        <v>2</v>
      </c>
      <c r="B3185" t="s">
        <v>642</v>
      </c>
      <c r="D3185">
        <v>8</v>
      </c>
      <c r="E3185" t="str">
        <f>CONCATENATE(RAWC8[[#This Row],[Table Letter]],RAWC8[[#This Row],[Table '#]])</f>
        <v>RL2</v>
      </c>
      <c r="F3185" t="str">
        <f>IF(ISEVEN(ROW(RAWC8[[#This Row],[Barcodes]])),C3185,"")</f>
        <v/>
      </c>
      <c r="G3185" t="str">
        <f t="shared" si="49"/>
        <v/>
      </c>
      <c r="H3185" t="str">
        <f>LEFT(RAWC8[[#This Row],[Maternal Pheno Tag]],7)</f>
        <v/>
      </c>
    </row>
    <row r="3186" spans="1:8" x14ac:dyDescent="0.25">
      <c r="A3186">
        <v>2</v>
      </c>
      <c r="B3186" t="s">
        <v>642</v>
      </c>
      <c r="D3186">
        <v>9</v>
      </c>
      <c r="E3186" t="str">
        <f>CONCATENATE(RAWC8[[#This Row],[Table Letter]],RAWC8[[#This Row],[Table '#]])</f>
        <v>RL2</v>
      </c>
      <c r="F3186">
        <f>IF(ISEVEN(ROW(RAWC8[[#This Row],[Barcodes]])),C3186,"")</f>
        <v>0</v>
      </c>
      <c r="G3186">
        <f t="shared" si="49"/>
        <v>0</v>
      </c>
      <c r="H3186" t="str">
        <f>LEFT(RAWC8[[#This Row],[Maternal Pheno Tag]],7)</f>
        <v>0</v>
      </c>
    </row>
    <row r="3187" spans="1:8" x14ac:dyDescent="0.25">
      <c r="A3187">
        <v>2</v>
      </c>
      <c r="B3187" t="s">
        <v>642</v>
      </c>
      <c r="D3187">
        <v>9</v>
      </c>
      <c r="E3187" t="str">
        <f>CONCATENATE(RAWC8[[#This Row],[Table Letter]],RAWC8[[#This Row],[Table '#]])</f>
        <v>RL2</v>
      </c>
      <c r="F3187" t="str">
        <f>IF(ISEVEN(ROW(RAWC8[[#This Row],[Barcodes]])),C3187,"")</f>
        <v/>
      </c>
      <c r="G3187" t="str">
        <f t="shared" si="49"/>
        <v/>
      </c>
      <c r="H3187" t="str">
        <f>LEFT(RAWC8[[#This Row],[Maternal Pheno Tag]],7)</f>
        <v/>
      </c>
    </row>
    <row r="3188" spans="1:8" x14ac:dyDescent="0.25">
      <c r="A3188">
        <v>2</v>
      </c>
      <c r="B3188" t="s">
        <v>642</v>
      </c>
      <c r="D3188">
        <v>10</v>
      </c>
      <c r="E3188" t="str">
        <f>CONCATENATE(RAWC8[[#This Row],[Table Letter]],RAWC8[[#This Row],[Table '#]])</f>
        <v>RL2</v>
      </c>
      <c r="F3188">
        <f>IF(ISEVEN(ROW(RAWC8[[#This Row],[Barcodes]])),C3188,"")</f>
        <v>0</v>
      </c>
      <c r="G3188">
        <f t="shared" si="49"/>
        <v>0</v>
      </c>
      <c r="H3188" t="str">
        <f>LEFT(RAWC8[[#This Row],[Maternal Pheno Tag]],7)</f>
        <v>0</v>
      </c>
    </row>
    <row r="3189" spans="1:8" x14ac:dyDescent="0.25">
      <c r="A3189">
        <v>2</v>
      </c>
      <c r="B3189" t="s">
        <v>642</v>
      </c>
      <c r="D3189">
        <v>10</v>
      </c>
      <c r="E3189" t="str">
        <f>CONCATENATE(RAWC8[[#This Row],[Table Letter]],RAWC8[[#This Row],[Table '#]])</f>
        <v>RL2</v>
      </c>
      <c r="F3189" t="str">
        <f>IF(ISEVEN(ROW(RAWC8[[#This Row],[Barcodes]])),C3189,"")</f>
        <v/>
      </c>
      <c r="G3189" t="str">
        <f t="shared" si="49"/>
        <v/>
      </c>
      <c r="H3189" t="str">
        <f>LEFT(RAWC8[[#This Row],[Maternal Pheno Tag]],7)</f>
        <v/>
      </c>
    </row>
    <row r="3190" spans="1:8" x14ac:dyDescent="0.25">
      <c r="A3190">
        <v>2</v>
      </c>
      <c r="B3190" t="s">
        <v>642</v>
      </c>
      <c r="D3190">
        <v>11</v>
      </c>
      <c r="E3190" t="str">
        <f>CONCATENATE(RAWC8[[#This Row],[Table Letter]],RAWC8[[#This Row],[Table '#]])</f>
        <v>RL2</v>
      </c>
      <c r="F3190">
        <f>IF(ISEVEN(ROW(RAWC8[[#This Row],[Barcodes]])),C3190,"")</f>
        <v>0</v>
      </c>
      <c r="G3190">
        <f t="shared" si="49"/>
        <v>0</v>
      </c>
      <c r="H3190" t="str">
        <f>LEFT(RAWC8[[#This Row],[Maternal Pheno Tag]],7)</f>
        <v>0</v>
      </c>
    </row>
    <row r="3191" spans="1:8" x14ac:dyDescent="0.25">
      <c r="A3191">
        <v>2</v>
      </c>
      <c r="B3191" t="s">
        <v>642</v>
      </c>
      <c r="D3191">
        <v>11</v>
      </c>
      <c r="E3191" t="str">
        <f>CONCATENATE(RAWC8[[#This Row],[Table Letter]],RAWC8[[#This Row],[Table '#]])</f>
        <v>RL2</v>
      </c>
      <c r="F3191" t="str">
        <f>IF(ISEVEN(ROW(RAWC8[[#This Row],[Barcodes]])),C3191,"")</f>
        <v/>
      </c>
      <c r="G3191" t="str">
        <f t="shared" si="49"/>
        <v/>
      </c>
      <c r="H3191" t="str">
        <f>LEFT(RAWC8[[#This Row],[Maternal Pheno Tag]],7)</f>
        <v/>
      </c>
    </row>
    <row r="3192" spans="1:8" x14ac:dyDescent="0.25">
      <c r="A3192">
        <v>2</v>
      </c>
      <c r="B3192" t="s">
        <v>642</v>
      </c>
      <c r="D3192">
        <v>12</v>
      </c>
      <c r="E3192" t="str">
        <f>CONCATENATE(RAWC8[[#This Row],[Table Letter]],RAWC8[[#This Row],[Table '#]])</f>
        <v>RL2</v>
      </c>
      <c r="F3192">
        <f>IF(ISEVEN(ROW(RAWC8[[#This Row],[Barcodes]])),C3192,"")</f>
        <v>0</v>
      </c>
      <c r="G3192">
        <f t="shared" si="49"/>
        <v>0</v>
      </c>
      <c r="H3192" t="str">
        <f>LEFT(RAWC8[[#This Row],[Maternal Pheno Tag]],7)</f>
        <v>0</v>
      </c>
    </row>
    <row r="3193" spans="1:8" x14ac:dyDescent="0.25">
      <c r="A3193">
        <v>2</v>
      </c>
      <c r="B3193" t="s">
        <v>642</v>
      </c>
      <c r="D3193">
        <v>12</v>
      </c>
      <c r="E3193" t="str">
        <f>CONCATENATE(RAWC8[[#This Row],[Table Letter]],RAWC8[[#This Row],[Table '#]])</f>
        <v>RL2</v>
      </c>
      <c r="F3193" t="str">
        <f>IF(ISEVEN(ROW(RAWC8[[#This Row],[Barcodes]])),C3193,"")</f>
        <v/>
      </c>
      <c r="G3193" t="str">
        <f t="shared" si="49"/>
        <v/>
      </c>
      <c r="H3193" t="str">
        <f>LEFT(RAWC8[[#This Row],[Maternal Pheno Tag]],7)</f>
        <v/>
      </c>
    </row>
    <row r="3194" spans="1:8" x14ac:dyDescent="0.25">
      <c r="A3194">
        <v>2</v>
      </c>
      <c r="B3194" t="s">
        <v>642</v>
      </c>
      <c r="D3194">
        <v>13</v>
      </c>
      <c r="E3194" t="str">
        <f>CONCATENATE(RAWC8[[#This Row],[Table Letter]],RAWC8[[#This Row],[Table '#]])</f>
        <v>RL2</v>
      </c>
      <c r="F3194">
        <f>IF(ISEVEN(ROW(RAWC8[[#This Row],[Barcodes]])),C3194,"")</f>
        <v>0</v>
      </c>
      <c r="G3194">
        <f t="shared" si="49"/>
        <v>0</v>
      </c>
      <c r="H3194" t="str">
        <f>LEFT(RAWC8[[#This Row],[Maternal Pheno Tag]],7)</f>
        <v>0</v>
      </c>
    </row>
    <row r="3195" spans="1:8" x14ac:dyDescent="0.25">
      <c r="A3195">
        <v>2</v>
      </c>
      <c r="B3195" t="s">
        <v>642</v>
      </c>
      <c r="D3195">
        <v>13</v>
      </c>
      <c r="E3195" t="str">
        <f>CONCATENATE(RAWC8[[#This Row],[Table Letter]],RAWC8[[#This Row],[Table '#]])</f>
        <v>RL2</v>
      </c>
      <c r="F3195" t="str">
        <f>IF(ISEVEN(ROW(RAWC8[[#This Row],[Barcodes]])),C3195,"")</f>
        <v/>
      </c>
      <c r="G3195" t="str">
        <f t="shared" si="49"/>
        <v/>
      </c>
      <c r="H3195" t="str">
        <f>LEFT(RAWC8[[#This Row],[Maternal Pheno Tag]],7)</f>
        <v/>
      </c>
    </row>
    <row r="3196" spans="1:8" x14ac:dyDescent="0.25">
      <c r="A3196">
        <v>2</v>
      </c>
      <c r="B3196" t="s">
        <v>642</v>
      </c>
      <c r="D3196">
        <v>14</v>
      </c>
      <c r="E3196" t="str">
        <f>CONCATENATE(RAWC8[[#This Row],[Table Letter]],RAWC8[[#This Row],[Table '#]])</f>
        <v>RL2</v>
      </c>
      <c r="F3196">
        <f>IF(ISEVEN(ROW(RAWC8[[#This Row],[Barcodes]])),C3196,"")</f>
        <v>0</v>
      </c>
      <c r="G3196">
        <f t="shared" si="49"/>
        <v>0</v>
      </c>
      <c r="H3196" t="str">
        <f>LEFT(RAWC8[[#This Row],[Maternal Pheno Tag]],7)</f>
        <v>0</v>
      </c>
    </row>
    <row r="3197" spans="1:8" x14ac:dyDescent="0.25">
      <c r="A3197">
        <v>2</v>
      </c>
      <c r="B3197" t="s">
        <v>642</v>
      </c>
      <c r="D3197">
        <v>14</v>
      </c>
      <c r="E3197" t="str">
        <f>CONCATENATE(RAWC8[[#This Row],[Table Letter]],RAWC8[[#This Row],[Table '#]])</f>
        <v>RL2</v>
      </c>
      <c r="F3197" t="str">
        <f>IF(ISEVEN(ROW(RAWC8[[#This Row],[Barcodes]])),C3197,"")</f>
        <v/>
      </c>
      <c r="G3197" t="str">
        <f t="shared" si="49"/>
        <v/>
      </c>
      <c r="H3197" t="str">
        <f>LEFT(RAWC8[[#This Row],[Maternal Pheno Tag]],7)</f>
        <v/>
      </c>
    </row>
    <row r="3198" spans="1:8" x14ac:dyDescent="0.25">
      <c r="A3198">
        <v>2</v>
      </c>
      <c r="B3198" t="s">
        <v>642</v>
      </c>
      <c r="D3198">
        <v>15</v>
      </c>
      <c r="E3198" t="str">
        <f>CONCATENATE(RAWC8[[#This Row],[Table Letter]],RAWC8[[#This Row],[Table '#]])</f>
        <v>RL2</v>
      </c>
      <c r="F3198">
        <f>IF(ISEVEN(ROW(RAWC8[[#This Row],[Barcodes]])),C3198,"")</f>
        <v>0</v>
      </c>
      <c r="G3198">
        <f t="shared" si="49"/>
        <v>0</v>
      </c>
      <c r="H3198" t="str">
        <f>LEFT(RAWC8[[#This Row],[Maternal Pheno Tag]],7)</f>
        <v>0</v>
      </c>
    </row>
    <row r="3199" spans="1:8" x14ac:dyDescent="0.25">
      <c r="A3199">
        <v>2</v>
      </c>
      <c r="B3199" t="s">
        <v>642</v>
      </c>
      <c r="D3199">
        <v>15</v>
      </c>
      <c r="E3199" t="str">
        <f>CONCATENATE(RAWC8[[#This Row],[Table Letter]],RAWC8[[#This Row],[Table '#]])</f>
        <v>RL2</v>
      </c>
      <c r="F3199" t="str">
        <f>IF(ISEVEN(ROW(RAWC8[[#This Row],[Barcodes]])),C3199,"")</f>
        <v/>
      </c>
      <c r="G3199" t="str">
        <f t="shared" si="49"/>
        <v/>
      </c>
      <c r="H3199" t="str">
        <f>LEFT(RAWC8[[#This Row],[Maternal Pheno Tag]],7)</f>
        <v/>
      </c>
    </row>
    <row r="3200" spans="1:8" x14ac:dyDescent="0.25">
      <c r="A3200">
        <v>2</v>
      </c>
      <c r="B3200" t="s">
        <v>642</v>
      </c>
      <c r="D3200">
        <v>16</v>
      </c>
      <c r="E3200" t="str">
        <f>CONCATENATE(RAWC8[[#This Row],[Table Letter]],RAWC8[[#This Row],[Table '#]])</f>
        <v>RL2</v>
      </c>
      <c r="F3200">
        <f>IF(ISEVEN(ROW(RAWC8[[#This Row],[Barcodes]])),C3200,"")</f>
        <v>0</v>
      </c>
      <c r="G3200">
        <f t="shared" si="49"/>
        <v>0</v>
      </c>
      <c r="H3200" t="str">
        <f>LEFT(RAWC8[[#This Row],[Maternal Pheno Tag]],7)</f>
        <v>0</v>
      </c>
    </row>
    <row r="3201" spans="1:8" x14ac:dyDescent="0.25">
      <c r="A3201">
        <v>2</v>
      </c>
      <c r="B3201" t="s">
        <v>642</v>
      </c>
      <c r="D3201">
        <v>16</v>
      </c>
      <c r="E3201" t="str">
        <f>CONCATENATE(RAWC8[[#This Row],[Table Letter]],RAWC8[[#This Row],[Table '#]])</f>
        <v>RL2</v>
      </c>
      <c r="F3201" t="str">
        <f>IF(ISEVEN(ROW(RAWC8[[#This Row],[Barcodes]])),C3201,"")</f>
        <v/>
      </c>
      <c r="G3201" t="str">
        <f t="shared" si="49"/>
        <v/>
      </c>
      <c r="H3201" t="str">
        <f>LEFT(RAWC8[[#This Row],[Maternal Pheno Tag]],7)</f>
        <v/>
      </c>
    </row>
    <row r="3202" spans="1:8" x14ac:dyDescent="0.25">
      <c r="A3202">
        <v>2</v>
      </c>
      <c r="B3202" t="s">
        <v>642</v>
      </c>
      <c r="D3202">
        <v>17</v>
      </c>
      <c r="E3202" t="str">
        <f>CONCATENATE(RAWC8[[#This Row],[Table Letter]],RAWC8[[#This Row],[Table '#]])</f>
        <v>RL2</v>
      </c>
      <c r="F3202">
        <f>IF(ISEVEN(ROW(RAWC8[[#This Row],[Barcodes]])),C3202,"")</f>
        <v>0</v>
      </c>
      <c r="G3202">
        <f t="shared" ref="G3202:G3265" si="50">IF(ISODD(ROW(C3203)),C3203,"")</f>
        <v>0</v>
      </c>
      <c r="H3202" t="str">
        <f>LEFT(RAWC8[[#This Row],[Maternal Pheno Tag]],7)</f>
        <v>0</v>
      </c>
    </row>
    <row r="3203" spans="1:8" x14ac:dyDescent="0.25">
      <c r="A3203">
        <v>2</v>
      </c>
      <c r="B3203" t="s">
        <v>642</v>
      </c>
      <c r="D3203">
        <v>17</v>
      </c>
      <c r="E3203" t="str">
        <f>CONCATENATE(RAWC8[[#This Row],[Table Letter]],RAWC8[[#This Row],[Table '#]])</f>
        <v>RL2</v>
      </c>
      <c r="F3203" t="str">
        <f>IF(ISEVEN(ROW(RAWC8[[#This Row],[Barcodes]])),C3203,"")</f>
        <v/>
      </c>
      <c r="G3203" t="str">
        <f t="shared" si="50"/>
        <v/>
      </c>
      <c r="H3203" t="str">
        <f>LEFT(RAWC8[[#This Row],[Maternal Pheno Tag]],7)</f>
        <v/>
      </c>
    </row>
    <row r="3204" spans="1:8" x14ac:dyDescent="0.25">
      <c r="A3204">
        <v>2</v>
      </c>
      <c r="B3204" t="s">
        <v>642</v>
      </c>
      <c r="D3204">
        <v>18</v>
      </c>
      <c r="E3204" t="str">
        <f>CONCATENATE(RAWC8[[#This Row],[Table Letter]],RAWC8[[#This Row],[Table '#]])</f>
        <v>RL2</v>
      </c>
      <c r="F3204">
        <f>IF(ISEVEN(ROW(RAWC8[[#This Row],[Barcodes]])),C3204,"")</f>
        <v>0</v>
      </c>
      <c r="G3204">
        <f t="shared" si="50"/>
        <v>0</v>
      </c>
      <c r="H3204" t="str">
        <f>LEFT(RAWC8[[#This Row],[Maternal Pheno Tag]],7)</f>
        <v>0</v>
      </c>
    </row>
    <row r="3205" spans="1:8" x14ac:dyDescent="0.25">
      <c r="A3205">
        <v>2</v>
      </c>
      <c r="B3205" t="s">
        <v>642</v>
      </c>
      <c r="D3205">
        <v>18</v>
      </c>
      <c r="E3205" t="str">
        <f>CONCATENATE(RAWC8[[#This Row],[Table Letter]],RAWC8[[#This Row],[Table '#]])</f>
        <v>RL2</v>
      </c>
      <c r="F3205" t="str">
        <f>IF(ISEVEN(ROW(RAWC8[[#This Row],[Barcodes]])),C3205,"")</f>
        <v/>
      </c>
      <c r="G3205" t="str">
        <f t="shared" si="50"/>
        <v/>
      </c>
      <c r="H3205" t="str">
        <f>LEFT(RAWC8[[#This Row],[Maternal Pheno Tag]],7)</f>
        <v/>
      </c>
    </row>
    <row r="3206" spans="1:8" x14ac:dyDescent="0.25">
      <c r="A3206">
        <v>2</v>
      </c>
      <c r="B3206" t="s">
        <v>642</v>
      </c>
      <c r="D3206">
        <v>19</v>
      </c>
      <c r="E3206" t="str">
        <f>CONCATENATE(RAWC8[[#This Row],[Table Letter]],RAWC8[[#This Row],[Table '#]])</f>
        <v>RL2</v>
      </c>
      <c r="F3206">
        <f>IF(ISEVEN(ROW(RAWC8[[#This Row],[Barcodes]])),C3206,"")</f>
        <v>0</v>
      </c>
      <c r="G3206">
        <f t="shared" si="50"/>
        <v>0</v>
      </c>
      <c r="H3206" t="str">
        <f>LEFT(RAWC8[[#This Row],[Maternal Pheno Tag]],7)</f>
        <v>0</v>
      </c>
    </row>
    <row r="3207" spans="1:8" x14ac:dyDescent="0.25">
      <c r="A3207">
        <v>2</v>
      </c>
      <c r="B3207" t="s">
        <v>642</v>
      </c>
      <c r="D3207">
        <v>19</v>
      </c>
      <c r="E3207" t="str">
        <f>CONCATENATE(RAWC8[[#This Row],[Table Letter]],RAWC8[[#This Row],[Table '#]])</f>
        <v>RL2</v>
      </c>
      <c r="F3207" t="str">
        <f>IF(ISEVEN(ROW(RAWC8[[#This Row],[Barcodes]])),C3207,"")</f>
        <v/>
      </c>
      <c r="G3207" t="str">
        <f t="shared" si="50"/>
        <v/>
      </c>
      <c r="H3207" t="str">
        <f>LEFT(RAWC8[[#This Row],[Maternal Pheno Tag]],7)</f>
        <v/>
      </c>
    </row>
    <row r="3208" spans="1:8" x14ac:dyDescent="0.25">
      <c r="A3208">
        <v>2</v>
      </c>
      <c r="B3208" t="s">
        <v>642</v>
      </c>
      <c r="D3208">
        <v>20</v>
      </c>
      <c r="E3208" t="str">
        <f>CONCATENATE(RAWC8[[#This Row],[Table Letter]],RAWC8[[#This Row],[Table '#]])</f>
        <v>RL2</v>
      </c>
      <c r="F3208">
        <f>IF(ISEVEN(ROW(RAWC8[[#This Row],[Barcodes]])),C3208,"")</f>
        <v>0</v>
      </c>
      <c r="G3208">
        <f t="shared" si="50"/>
        <v>0</v>
      </c>
      <c r="H3208" t="str">
        <f>LEFT(RAWC8[[#This Row],[Maternal Pheno Tag]],7)</f>
        <v>0</v>
      </c>
    </row>
    <row r="3209" spans="1:8" x14ac:dyDescent="0.25">
      <c r="A3209">
        <v>2</v>
      </c>
      <c r="B3209" t="s">
        <v>642</v>
      </c>
      <c r="D3209">
        <v>20</v>
      </c>
      <c r="E3209" t="str">
        <f>CONCATENATE(RAWC8[[#This Row],[Table Letter]],RAWC8[[#This Row],[Table '#]])</f>
        <v>RL2</v>
      </c>
      <c r="F3209" t="str">
        <f>IF(ISEVEN(ROW(RAWC8[[#This Row],[Barcodes]])),C3209,"")</f>
        <v/>
      </c>
      <c r="G3209" t="str">
        <f t="shared" si="50"/>
        <v/>
      </c>
      <c r="H3209" t="str">
        <f>LEFT(RAWC8[[#This Row],[Maternal Pheno Tag]],7)</f>
        <v/>
      </c>
    </row>
    <row r="3210" spans="1:8" x14ac:dyDescent="0.25">
      <c r="A3210">
        <v>2</v>
      </c>
      <c r="B3210" t="s">
        <v>642</v>
      </c>
      <c r="D3210">
        <v>21</v>
      </c>
      <c r="E3210" t="str">
        <f>CONCATENATE(RAWC8[[#This Row],[Table Letter]],RAWC8[[#This Row],[Table '#]])</f>
        <v>RL2</v>
      </c>
      <c r="F3210">
        <f>IF(ISEVEN(ROW(RAWC8[[#This Row],[Barcodes]])),C3210,"")</f>
        <v>0</v>
      </c>
      <c r="G3210">
        <f t="shared" si="50"/>
        <v>0</v>
      </c>
      <c r="H3210" t="str">
        <f>LEFT(RAWC8[[#This Row],[Maternal Pheno Tag]],7)</f>
        <v>0</v>
      </c>
    </row>
    <row r="3211" spans="1:8" x14ac:dyDescent="0.25">
      <c r="A3211">
        <v>2</v>
      </c>
      <c r="B3211" t="s">
        <v>642</v>
      </c>
      <c r="D3211">
        <v>21</v>
      </c>
      <c r="E3211" t="str">
        <f>CONCATENATE(RAWC8[[#This Row],[Table Letter]],RAWC8[[#This Row],[Table '#]])</f>
        <v>RL2</v>
      </c>
      <c r="F3211" t="str">
        <f>IF(ISEVEN(ROW(RAWC8[[#This Row],[Barcodes]])),C3211,"")</f>
        <v/>
      </c>
      <c r="G3211" t="str">
        <f t="shared" si="50"/>
        <v/>
      </c>
      <c r="H3211" t="str">
        <f>LEFT(RAWC8[[#This Row],[Maternal Pheno Tag]],7)</f>
        <v/>
      </c>
    </row>
    <row r="3212" spans="1:8" x14ac:dyDescent="0.25">
      <c r="A3212">
        <v>2</v>
      </c>
      <c r="B3212" t="s">
        <v>642</v>
      </c>
      <c r="D3212">
        <v>22</v>
      </c>
      <c r="E3212" t="str">
        <f>CONCATENATE(RAWC8[[#This Row],[Table Letter]],RAWC8[[#This Row],[Table '#]])</f>
        <v>RL2</v>
      </c>
      <c r="F3212">
        <f>IF(ISEVEN(ROW(RAWC8[[#This Row],[Barcodes]])),C3212,"")</f>
        <v>0</v>
      </c>
      <c r="G3212">
        <f t="shared" si="50"/>
        <v>0</v>
      </c>
      <c r="H3212" t="str">
        <f>LEFT(RAWC8[[#This Row],[Maternal Pheno Tag]],7)</f>
        <v>0</v>
      </c>
    </row>
    <row r="3213" spans="1:8" x14ac:dyDescent="0.25">
      <c r="A3213">
        <v>2</v>
      </c>
      <c r="B3213" t="s">
        <v>642</v>
      </c>
      <c r="D3213">
        <v>22</v>
      </c>
      <c r="E3213" t="str">
        <f>CONCATENATE(RAWC8[[#This Row],[Table Letter]],RAWC8[[#This Row],[Table '#]])</f>
        <v>RL2</v>
      </c>
      <c r="F3213" t="str">
        <f>IF(ISEVEN(ROW(RAWC8[[#This Row],[Barcodes]])),C3213,"")</f>
        <v/>
      </c>
      <c r="G3213" t="str">
        <f t="shared" si="50"/>
        <v/>
      </c>
      <c r="H3213" t="str">
        <f>LEFT(RAWC8[[#This Row],[Maternal Pheno Tag]],7)</f>
        <v/>
      </c>
    </row>
    <row r="3214" spans="1:8" x14ac:dyDescent="0.25">
      <c r="A3214">
        <v>2</v>
      </c>
      <c r="B3214" t="s">
        <v>642</v>
      </c>
      <c r="D3214">
        <v>23</v>
      </c>
      <c r="E3214" t="str">
        <f>CONCATENATE(RAWC8[[#This Row],[Table Letter]],RAWC8[[#This Row],[Table '#]])</f>
        <v>RL2</v>
      </c>
      <c r="F3214">
        <f>IF(ISEVEN(ROW(RAWC8[[#This Row],[Barcodes]])),C3214,"")</f>
        <v>0</v>
      </c>
      <c r="G3214">
        <f t="shared" si="50"/>
        <v>0</v>
      </c>
      <c r="H3214" t="str">
        <f>LEFT(RAWC8[[#This Row],[Maternal Pheno Tag]],7)</f>
        <v>0</v>
      </c>
    </row>
    <row r="3215" spans="1:8" x14ac:dyDescent="0.25">
      <c r="A3215">
        <v>2</v>
      </c>
      <c r="B3215" t="s">
        <v>642</v>
      </c>
      <c r="D3215">
        <v>23</v>
      </c>
      <c r="E3215" t="str">
        <f>CONCATENATE(RAWC8[[#This Row],[Table Letter]],RAWC8[[#This Row],[Table '#]])</f>
        <v>RL2</v>
      </c>
      <c r="F3215" t="str">
        <f>IF(ISEVEN(ROW(RAWC8[[#This Row],[Barcodes]])),C3215,"")</f>
        <v/>
      </c>
      <c r="G3215" t="str">
        <f t="shared" si="50"/>
        <v/>
      </c>
      <c r="H3215" t="str">
        <f>LEFT(RAWC8[[#This Row],[Maternal Pheno Tag]],7)</f>
        <v/>
      </c>
    </row>
    <row r="3216" spans="1:8" x14ac:dyDescent="0.25">
      <c r="A3216">
        <v>2</v>
      </c>
      <c r="B3216" t="s">
        <v>642</v>
      </c>
      <c r="D3216">
        <v>24</v>
      </c>
      <c r="E3216" t="str">
        <f>CONCATENATE(RAWC8[[#This Row],[Table Letter]],RAWC8[[#This Row],[Table '#]])</f>
        <v>RL2</v>
      </c>
      <c r="F3216">
        <f>IF(ISEVEN(ROW(RAWC8[[#This Row],[Barcodes]])),C3216,"")</f>
        <v>0</v>
      </c>
      <c r="G3216">
        <f t="shared" si="50"/>
        <v>0</v>
      </c>
      <c r="H3216" t="str">
        <f>LEFT(RAWC8[[#This Row],[Maternal Pheno Tag]],7)</f>
        <v>0</v>
      </c>
    </row>
    <row r="3217" spans="1:8" x14ac:dyDescent="0.25">
      <c r="A3217">
        <v>2</v>
      </c>
      <c r="B3217" t="s">
        <v>642</v>
      </c>
      <c r="D3217">
        <v>24</v>
      </c>
      <c r="E3217" t="str">
        <f>CONCATENATE(RAWC8[[#This Row],[Table Letter]],RAWC8[[#This Row],[Table '#]])</f>
        <v>RL2</v>
      </c>
      <c r="F3217" t="str">
        <f>IF(ISEVEN(ROW(RAWC8[[#This Row],[Barcodes]])),C3217,"")</f>
        <v/>
      </c>
      <c r="G3217" t="str">
        <f t="shared" si="50"/>
        <v/>
      </c>
      <c r="H3217" t="str">
        <f>LEFT(RAWC8[[#This Row],[Maternal Pheno Tag]],7)</f>
        <v/>
      </c>
    </row>
    <row r="3218" spans="1:8" x14ac:dyDescent="0.25">
      <c r="A3218">
        <v>3</v>
      </c>
      <c r="B3218" t="s">
        <v>642</v>
      </c>
      <c r="D3218">
        <v>1</v>
      </c>
      <c r="E3218" t="str">
        <f>CONCATENATE(RAWC8[[#This Row],[Table Letter]],RAWC8[[#This Row],[Table '#]])</f>
        <v>RL3</v>
      </c>
      <c r="F3218">
        <f>IF(ISEVEN(ROW(RAWC8[[#This Row],[Barcodes]])),C3218,"")</f>
        <v>0</v>
      </c>
      <c r="G3218">
        <f t="shared" si="50"/>
        <v>0</v>
      </c>
      <c r="H3218" t="str">
        <f>LEFT(RAWC8[[#This Row],[Maternal Pheno Tag]],7)</f>
        <v>0</v>
      </c>
    </row>
    <row r="3219" spans="1:8" x14ac:dyDescent="0.25">
      <c r="A3219">
        <v>3</v>
      </c>
      <c r="B3219" t="s">
        <v>642</v>
      </c>
      <c r="D3219">
        <v>1</v>
      </c>
      <c r="E3219" t="str">
        <f>CONCATENATE(RAWC8[[#This Row],[Table Letter]],RAWC8[[#This Row],[Table '#]])</f>
        <v>RL3</v>
      </c>
      <c r="F3219" t="str">
        <f>IF(ISEVEN(ROW(RAWC8[[#This Row],[Barcodes]])),C3219,"")</f>
        <v/>
      </c>
      <c r="G3219" t="str">
        <f t="shared" si="50"/>
        <v/>
      </c>
      <c r="H3219" t="str">
        <f>LEFT(RAWC8[[#This Row],[Maternal Pheno Tag]],7)</f>
        <v/>
      </c>
    </row>
    <row r="3220" spans="1:8" x14ac:dyDescent="0.25">
      <c r="A3220">
        <v>3</v>
      </c>
      <c r="B3220" t="s">
        <v>642</v>
      </c>
      <c r="D3220">
        <v>2</v>
      </c>
      <c r="E3220" t="str">
        <f>CONCATENATE(RAWC8[[#This Row],[Table Letter]],RAWC8[[#This Row],[Table '#]])</f>
        <v>RL3</v>
      </c>
      <c r="F3220">
        <f>IF(ISEVEN(ROW(RAWC8[[#This Row],[Barcodes]])),C3220,"")</f>
        <v>0</v>
      </c>
      <c r="G3220">
        <f t="shared" si="50"/>
        <v>0</v>
      </c>
      <c r="H3220" t="str">
        <f>LEFT(RAWC8[[#This Row],[Maternal Pheno Tag]],7)</f>
        <v>0</v>
      </c>
    </row>
    <row r="3221" spans="1:8" x14ac:dyDescent="0.25">
      <c r="A3221">
        <v>3</v>
      </c>
      <c r="B3221" t="s">
        <v>642</v>
      </c>
      <c r="D3221">
        <v>2</v>
      </c>
      <c r="E3221" t="str">
        <f>CONCATENATE(RAWC8[[#This Row],[Table Letter]],RAWC8[[#This Row],[Table '#]])</f>
        <v>RL3</v>
      </c>
      <c r="F3221" t="str">
        <f>IF(ISEVEN(ROW(RAWC8[[#This Row],[Barcodes]])),C3221,"")</f>
        <v/>
      </c>
      <c r="G3221" t="str">
        <f t="shared" si="50"/>
        <v/>
      </c>
      <c r="H3221" t="str">
        <f>LEFT(RAWC8[[#This Row],[Maternal Pheno Tag]],7)</f>
        <v/>
      </c>
    </row>
    <row r="3222" spans="1:8" x14ac:dyDescent="0.25">
      <c r="A3222">
        <v>3</v>
      </c>
      <c r="B3222" t="s">
        <v>642</v>
      </c>
      <c r="D3222">
        <v>3</v>
      </c>
      <c r="E3222" t="str">
        <f>CONCATENATE(RAWC8[[#This Row],[Table Letter]],RAWC8[[#This Row],[Table '#]])</f>
        <v>RL3</v>
      </c>
      <c r="F3222">
        <f>IF(ISEVEN(ROW(RAWC8[[#This Row],[Barcodes]])),C3222,"")</f>
        <v>0</v>
      </c>
      <c r="G3222">
        <f t="shared" si="50"/>
        <v>0</v>
      </c>
      <c r="H3222" t="str">
        <f>LEFT(RAWC8[[#This Row],[Maternal Pheno Tag]],7)</f>
        <v>0</v>
      </c>
    </row>
    <row r="3223" spans="1:8" x14ac:dyDescent="0.25">
      <c r="A3223">
        <v>3</v>
      </c>
      <c r="B3223" t="s">
        <v>642</v>
      </c>
      <c r="D3223">
        <v>3</v>
      </c>
      <c r="E3223" t="str">
        <f>CONCATENATE(RAWC8[[#This Row],[Table Letter]],RAWC8[[#This Row],[Table '#]])</f>
        <v>RL3</v>
      </c>
      <c r="F3223" t="str">
        <f>IF(ISEVEN(ROW(RAWC8[[#This Row],[Barcodes]])),C3223,"")</f>
        <v/>
      </c>
      <c r="G3223" t="str">
        <f t="shared" si="50"/>
        <v/>
      </c>
      <c r="H3223" t="str">
        <f>LEFT(RAWC8[[#This Row],[Maternal Pheno Tag]],7)</f>
        <v/>
      </c>
    </row>
    <row r="3224" spans="1:8" x14ac:dyDescent="0.25">
      <c r="A3224">
        <v>3</v>
      </c>
      <c r="B3224" t="s">
        <v>642</v>
      </c>
      <c r="D3224">
        <v>4</v>
      </c>
      <c r="E3224" t="str">
        <f>CONCATENATE(RAWC8[[#This Row],[Table Letter]],RAWC8[[#This Row],[Table '#]])</f>
        <v>RL3</v>
      </c>
      <c r="F3224">
        <f>IF(ISEVEN(ROW(RAWC8[[#This Row],[Barcodes]])),C3224,"")</f>
        <v>0</v>
      </c>
      <c r="G3224">
        <f t="shared" si="50"/>
        <v>0</v>
      </c>
      <c r="H3224" t="str">
        <f>LEFT(RAWC8[[#This Row],[Maternal Pheno Tag]],7)</f>
        <v>0</v>
      </c>
    </row>
    <row r="3225" spans="1:8" x14ac:dyDescent="0.25">
      <c r="A3225">
        <v>3</v>
      </c>
      <c r="B3225" t="s">
        <v>642</v>
      </c>
      <c r="D3225">
        <v>4</v>
      </c>
      <c r="E3225" t="str">
        <f>CONCATENATE(RAWC8[[#This Row],[Table Letter]],RAWC8[[#This Row],[Table '#]])</f>
        <v>RL3</v>
      </c>
      <c r="F3225" t="str">
        <f>IF(ISEVEN(ROW(RAWC8[[#This Row],[Barcodes]])),C3225,"")</f>
        <v/>
      </c>
      <c r="G3225" t="str">
        <f t="shared" si="50"/>
        <v/>
      </c>
      <c r="H3225" t="str">
        <f>LEFT(RAWC8[[#This Row],[Maternal Pheno Tag]],7)</f>
        <v/>
      </c>
    </row>
    <row r="3226" spans="1:8" x14ac:dyDescent="0.25">
      <c r="A3226">
        <v>3</v>
      </c>
      <c r="B3226" t="s">
        <v>642</v>
      </c>
      <c r="D3226">
        <v>5</v>
      </c>
      <c r="E3226" t="str">
        <f>CONCATENATE(RAWC8[[#This Row],[Table Letter]],RAWC8[[#This Row],[Table '#]])</f>
        <v>RL3</v>
      </c>
      <c r="F3226">
        <f>IF(ISEVEN(ROW(RAWC8[[#This Row],[Barcodes]])),C3226,"")</f>
        <v>0</v>
      </c>
      <c r="G3226">
        <f t="shared" si="50"/>
        <v>0</v>
      </c>
      <c r="H3226" t="str">
        <f>LEFT(RAWC8[[#This Row],[Maternal Pheno Tag]],7)</f>
        <v>0</v>
      </c>
    </row>
    <row r="3227" spans="1:8" x14ac:dyDescent="0.25">
      <c r="A3227">
        <v>3</v>
      </c>
      <c r="B3227" t="s">
        <v>642</v>
      </c>
      <c r="D3227">
        <v>5</v>
      </c>
      <c r="E3227" t="str">
        <f>CONCATENATE(RAWC8[[#This Row],[Table Letter]],RAWC8[[#This Row],[Table '#]])</f>
        <v>RL3</v>
      </c>
      <c r="F3227" t="str">
        <f>IF(ISEVEN(ROW(RAWC8[[#This Row],[Barcodes]])),C3227,"")</f>
        <v/>
      </c>
      <c r="G3227" t="str">
        <f t="shared" si="50"/>
        <v/>
      </c>
      <c r="H3227" t="str">
        <f>LEFT(RAWC8[[#This Row],[Maternal Pheno Tag]],7)</f>
        <v/>
      </c>
    </row>
    <row r="3228" spans="1:8" x14ac:dyDescent="0.25">
      <c r="A3228">
        <v>3</v>
      </c>
      <c r="B3228" t="s">
        <v>642</v>
      </c>
      <c r="D3228">
        <v>6</v>
      </c>
      <c r="E3228" t="str">
        <f>CONCATENATE(RAWC8[[#This Row],[Table Letter]],RAWC8[[#This Row],[Table '#]])</f>
        <v>RL3</v>
      </c>
      <c r="F3228">
        <f>IF(ISEVEN(ROW(RAWC8[[#This Row],[Barcodes]])),C3228,"")</f>
        <v>0</v>
      </c>
      <c r="G3228">
        <f t="shared" si="50"/>
        <v>0</v>
      </c>
      <c r="H3228" t="str">
        <f>LEFT(RAWC8[[#This Row],[Maternal Pheno Tag]],7)</f>
        <v>0</v>
      </c>
    </row>
    <row r="3229" spans="1:8" x14ac:dyDescent="0.25">
      <c r="A3229">
        <v>3</v>
      </c>
      <c r="B3229" t="s">
        <v>642</v>
      </c>
      <c r="D3229">
        <v>6</v>
      </c>
      <c r="E3229" t="str">
        <f>CONCATENATE(RAWC8[[#This Row],[Table Letter]],RAWC8[[#This Row],[Table '#]])</f>
        <v>RL3</v>
      </c>
      <c r="F3229" t="str">
        <f>IF(ISEVEN(ROW(RAWC8[[#This Row],[Barcodes]])),C3229,"")</f>
        <v/>
      </c>
      <c r="G3229" t="str">
        <f t="shared" si="50"/>
        <v/>
      </c>
      <c r="H3229" t="str">
        <f>LEFT(RAWC8[[#This Row],[Maternal Pheno Tag]],7)</f>
        <v/>
      </c>
    </row>
    <row r="3230" spans="1:8" x14ac:dyDescent="0.25">
      <c r="A3230">
        <v>3</v>
      </c>
      <c r="B3230" t="s">
        <v>642</v>
      </c>
      <c r="D3230">
        <v>7</v>
      </c>
      <c r="E3230" t="str">
        <f>CONCATENATE(RAWC8[[#This Row],[Table Letter]],RAWC8[[#This Row],[Table '#]])</f>
        <v>RL3</v>
      </c>
      <c r="F3230">
        <f>IF(ISEVEN(ROW(RAWC8[[#This Row],[Barcodes]])),C3230,"")</f>
        <v>0</v>
      </c>
      <c r="G3230">
        <f t="shared" si="50"/>
        <v>0</v>
      </c>
      <c r="H3230" t="str">
        <f>LEFT(RAWC8[[#This Row],[Maternal Pheno Tag]],7)</f>
        <v>0</v>
      </c>
    </row>
    <row r="3231" spans="1:8" x14ac:dyDescent="0.25">
      <c r="A3231">
        <v>3</v>
      </c>
      <c r="B3231" t="s">
        <v>642</v>
      </c>
      <c r="D3231">
        <v>7</v>
      </c>
      <c r="E3231" t="str">
        <f>CONCATENATE(RAWC8[[#This Row],[Table Letter]],RAWC8[[#This Row],[Table '#]])</f>
        <v>RL3</v>
      </c>
      <c r="F3231" t="str">
        <f>IF(ISEVEN(ROW(RAWC8[[#This Row],[Barcodes]])),C3231,"")</f>
        <v/>
      </c>
      <c r="G3231" t="str">
        <f t="shared" si="50"/>
        <v/>
      </c>
      <c r="H3231" t="str">
        <f>LEFT(RAWC8[[#This Row],[Maternal Pheno Tag]],7)</f>
        <v/>
      </c>
    </row>
    <row r="3232" spans="1:8" x14ac:dyDescent="0.25">
      <c r="A3232">
        <v>3</v>
      </c>
      <c r="B3232" t="s">
        <v>642</v>
      </c>
      <c r="D3232">
        <v>8</v>
      </c>
      <c r="E3232" t="str">
        <f>CONCATENATE(RAWC8[[#This Row],[Table Letter]],RAWC8[[#This Row],[Table '#]])</f>
        <v>RL3</v>
      </c>
      <c r="F3232">
        <f>IF(ISEVEN(ROW(RAWC8[[#This Row],[Barcodes]])),C3232,"")</f>
        <v>0</v>
      </c>
      <c r="G3232">
        <f t="shared" si="50"/>
        <v>0</v>
      </c>
      <c r="H3232" t="str">
        <f>LEFT(RAWC8[[#This Row],[Maternal Pheno Tag]],7)</f>
        <v>0</v>
      </c>
    </row>
    <row r="3233" spans="1:8" x14ac:dyDescent="0.25">
      <c r="A3233">
        <v>3</v>
      </c>
      <c r="B3233" t="s">
        <v>642</v>
      </c>
      <c r="D3233">
        <v>8</v>
      </c>
      <c r="E3233" t="str">
        <f>CONCATENATE(RAWC8[[#This Row],[Table Letter]],RAWC8[[#This Row],[Table '#]])</f>
        <v>RL3</v>
      </c>
      <c r="F3233" t="str">
        <f>IF(ISEVEN(ROW(RAWC8[[#This Row],[Barcodes]])),C3233,"")</f>
        <v/>
      </c>
      <c r="G3233" t="str">
        <f t="shared" si="50"/>
        <v/>
      </c>
      <c r="H3233" t="str">
        <f>LEFT(RAWC8[[#This Row],[Maternal Pheno Tag]],7)</f>
        <v/>
      </c>
    </row>
    <row r="3234" spans="1:8" x14ac:dyDescent="0.25">
      <c r="A3234">
        <v>3</v>
      </c>
      <c r="B3234" t="s">
        <v>642</v>
      </c>
      <c r="D3234">
        <v>9</v>
      </c>
      <c r="E3234" t="str">
        <f>CONCATENATE(RAWC8[[#This Row],[Table Letter]],RAWC8[[#This Row],[Table '#]])</f>
        <v>RL3</v>
      </c>
      <c r="F3234">
        <f>IF(ISEVEN(ROW(RAWC8[[#This Row],[Barcodes]])),C3234,"")</f>
        <v>0</v>
      </c>
      <c r="G3234">
        <f t="shared" si="50"/>
        <v>0</v>
      </c>
      <c r="H3234" t="str">
        <f>LEFT(RAWC8[[#This Row],[Maternal Pheno Tag]],7)</f>
        <v>0</v>
      </c>
    </row>
    <row r="3235" spans="1:8" x14ac:dyDescent="0.25">
      <c r="A3235">
        <v>3</v>
      </c>
      <c r="B3235" t="s">
        <v>642</v>
      </c>
      <c r="D3235">
        <v>9</v>
      </c>
      <c r="E3235" t="str">
        <f>CONCATENATE(RAWC8[[#This Row],[Table Letter]],RAWC8[[#This Row],[Table '#]])</f>
        <v>RL3</v>
      </c>
      <c r="F3235" t="str">
        <f>IF(ISEVEN(ROW(RAWC8[[#This Row],[Barcodes]])),C3235,"")</f>
        <v/>
      </c>
      <c r="G3235" t="str">
        <f t="shared" si="50"/>
        <v/>
      </c>
      <c r="H3235" t="str">
        <f>LEFT(RAWC8[[#This Row],[Maternal Pheno Tag]],7)</f>
        <v/>
      </c>
    </row>
    <row r="3236" spans="1:8" x14ac:dyDescent="0.25">
      <c r="A3236">
        <v>3</v>
      </c>
      <c r="B3236" t="s">
        <v>642</v>
      </c>
      <c r="D3236">
        <v>10</v>
      </c>
      <c r="E3236" t="str">
        <f>CONCATENATE(RAWC8[[#This Row],[Table Letter]],RAWC8[[#This Row],[Table '#]])</f>
        <v>RL3</v>
      </c>
      <c r="F3236">
        <f>IF(ISEVEN(ROW(RAWC8[[#This Row],[Barcodes]])),C3236,"")</f>
        <v>0</v>
      </c>
      <c r="G3236">
        <f t="shared" si="50"/>
        <v>0</v>
      </c>
      <c r="H3236" t="str">
        <f>LEFT(RAWC8[[#This Row],[Maternal Pheno Tag]],7)</f>
        <v>0</v>
      </c>
    </row>
    <row r="3237" spans="1:8" x14ac:dyDescent="0.25">
      <c r="A3237">
        <v>3</v>
      </c>
      <c r="B3237" t="s">
        <v>642</v>
      </c>
      <c r="D3237">
        <v>10</v>
      </c>
      <c r="E3237" t="str">
        <f>CONCATENATE(RAWC8[[#This Row],[Table Letter]],RAWC8[[#This Row],[Table '#]])</f>
        <v>RL3</v>
      </c>
      <c r="F3237" t="str">
        <f>IF(ISEVEN(ROW(RAWC8[[#This Row],[Barcodes]])),C3237,"")</f>
        <v/>
      </c>
      <c r="G3237" t="str">
        <f t="shared" si="50"/>
        <v/>
      </c>
      <c r="H3237" t="str">
        <f>LEFT(RAWC8[[#This Row],[Maternal Pheno Tag]],7)</f>
        <v/>
      </c>
    </row>
    <row r="3238" spans="1:8" x14ac:dyDescent="0.25">
      <c r="A3238">
        <v>3</v>
      </c>
      <c r="B3238" t="s">
        <v>642</v>
      </c>
      <c r="D3238">
        <v>11</v>
      </c>
      <c r="E3238" t="str">
        <f>CONCATENATE(RAWC8[[#This Row],[Table Letter]],RAWC8[[#This Row],[Table '#]])</f>
        <v>RL3</v>
      </c>
      <c r="F3238">
        <f>IF(ISEVEN(ROW(RAWC8[[#This Row],[Barcodes]])),C3238,"")</f>
        <v>0</v>
      </c>
      <c r="G3238">
        <f t="shared" si="50"/>
        <v>0</v>
      </c>
      <c r="H3238" t="str">
        <f>LEFT(RAWC8[[#This Row],[Maternal Pheno Tag]],7)</f>
        <v>0</v>
      </c>
    </row>
    <row r="3239" spans="1:8" x14ac:dyDescent="0.25">
      <c r="A3239">
        <v>3</v>
      </c>
      <c r="B3239" t="s">
        <v>642</v>
      </c>
      <c r="D3239">
        <v>11</v>
      </c>
      <c r="E3239" t="str">
        <f>CONCATENATE(RAWC8[[#This Row],[Table Letter]],RAWC8[[#This Row],[Table '#]])</f>
        <v>RL3</v>
      </c>
      <c r="F3239" t="str">
        <f>IF(ISEVEN(ROW(RAWC8[[#This Row],[Barcodes]])),C3239,"")</f>
        <v/>
      </c>
      <c r="G3239" t="str">
        <f t="shared" si="50"/>
        <v/>
      </c>
      <c r="H3239" t="str">
        <f>LEFT(RAWC8[[#This Row],[Maternal Pheno Tag]],7)</f>
        <v/>
      </c>
    </row>
    <row r="3240" spans="1:8" x14ac:dyDescent="0.25">
      <c r="A3240">
        <v>3</v>
      </c>
      <c r="B3240" t="s">
        <v>642</v>
      </c>
      <c r="D3240">
        <v>12</v>
      </c>
      <c r="E3240" t="str">
        <f>CONCATENATE(RAWC8[[#This Row],[Table Letter]],RAWC8[[#This Row],[Table '#]])</f>
        <v>RL3</v>
      </c>
      <c r="F3240">
        <f>IF(ISEVEN(ROW(RAWC8[[#This Row],[Barcodes]])),C3240,"")</f>
        <v>0</v>
      </c>
      <c r="G3240">
        <f t="shared" si="50"/>
        <v>0</v>
      </c>
      <c r="H3240" t="str">
        <f>LEFT(RAWC8[[#This Row],[Maternal Pheno Tag]],7)</f>
        <v>0</v>
      </c>
    </row>
    <row r="3241" spans="1:8" x14ac:dyDescent="0.25">
      <c r="A3241">
        <v>3</v>
      </c>
      <c r="B3241" t="s">
        <v>642</v>
      </c>
      <c r="D3241">
        <v>12</v>
      </c>
      <c r="E3241" t="str">
        <f>CONCATENATE(RAWC8[[#This Row],[Table Letter]],RAWC8[[#This Row],[Table '#]])</f>
        <v>RL3</v>
      </c>
      <c r="F3241" t="str">
        <f>IF(ISEVEN(ROW(RAWC8[[#This Row],[Barcodes]])),C3241,"")</f>
        <v/>
      </c>
      <c r="G3241" t="str">
        <f t="shared" si="50"/>
        <v/>
      </c>
      <c r="H3241" t="str">
        <f>LEFT(RAWC8[[#This Row],[Maternal Pheno Tag]],7)</f>
        <v/>
      </c>
    </row>
    <row r="3242" spans="1:8" x14ac:dyDescent="0.25">
      <c r="A3242">
        <v>3</v>
      </c>
      <c r="B3242" t="s">
        <v>642</v>
      </c>
      <c r="D3242">
        <v>13</v>
      </c>
      <c r="E3242" t="str">
        <f>CONCATENATE(RAWC8[[#This Row],[Table Letter]],RAWC8[[#This Row],[Table '#]])</f>
        <v>RL3</v>
      </c>
      <c r="F3242">
        <f>IF(ISEVEN(ROW(RAWC8[[#This Row],[Barcodes]])),C3242,"")</f>
        <v>0</v>
      </c>
      <c r="G3242">
        <f t="shared" si="50"/>
        <v>0</v>
      </c>
      <c r="H3242" t="str">
        <f>LEFT(RAWC8[[#This Row],[Maternal Pheno Tag]],7)</f>
        <v>0</v>
      </c>
    </row>
    <row r="3243" spans="1:8" x14ac:dyDescent="0.25">
      <c r="A3243">
        <v>3</v>
      </c>
      <c r="B3243" t="s">
        <v>642</v>
      </c>
      <c r="D3243">
        <v>13</v>
      </c>
      <c r="E3243" t="str">
        <f>CONCATENATE(RAWC8[[#This Row],[Table Letter]],RAWC8[[#This Row],[Table '#]])</f>
        <v>RL3</v>
      </c>
      <c r="F3243" t="str">
        <f>IF(ISEVEN(ROW(RAWC8[[#This Row],[Barcodes]])),C3243,"")</f>
        <v/>
      </c>
      <c r="G3243" t="str">
        <f t="shared" si="50"/>
        <v/>
      </c>
      <c r="H3243" t="str">
        <f>LEFT(RAWC8[[#This Row],[Maternal Pheno Tag]],7)</f>
        <v/>
      </c>
    </row>
    <row r="3244" spans="1:8" x14ac:dyDescent="0.25">
      <c r="A3244">
        <v>3</v>
      </c>
      <c r="B3244" t="s">
        <v>642</v>
      </c>
      <c r="D3244">
        <v>14</v>
      </c>
      <c r="E3244" t="str">
        <f>CONCATENATE(RAWC8[[#This Row],[Table Letter]],RAWC8[[#This Row],[Table '#]])</f>
        <v>RL3</v>
      </c>
      <c r="F3244">
        <f>IF(ISEVEN(ROW(RAWC8[[#This Row],[Barcodes]])),C3244,"")</f>
        <v>0</v>
      </c>
      <c r="G3244">
        <f t="shared" si="50"/>
        <v>0</v>
      </c>
      <c r="H3244" t="str">
        <f>LEFT(RAWC8[[#This Row],[Maternal Pheno Tag]],7)</f>
        <v>0</v>
      </c>
    </row>
    <row r="3245" spans="1:8" x14ac:dyDescent="0.25">
      <c r="A3245">
        <v>3</v>
      </c>
      <c r="B3245" t="s">
        <v>642</v>
      </c>
      <c r="D3245">
        <v>14</v>
      </c>
      <c r="E3245" t="str">
        <f>CONCATENATE(RAWC8[[#This Row],[Table Letter]],RAWC8[[#This Row],[Table '#]])</f>
        <v>RL3</v>
      </c>
      <c r="F3245" t="str">
        <f>IF(ISEVEN(ROW(RAWC8[[#This Row],[Barcodes]])),C3245,"")</f>
        <v/>
      </c>
      <c r="G3245" t="str">
        <f t="shared" si="50"/>
        <v/>
      </c>
      <c r="H3245" t="str">
        <f>LEFT(RAWC8[[#This Row],[Maternal Pheno Tag]],7)</f>
        <v/>
      </c>
    </row>
    <row r="3246" spans="1:8" x14ac:dyDescent="0.25">
      <c r="A3246">
        <v>3</v>
      </c>
      <c r="B3246" t="s">
        <v>642</v>
      </c>
      <c r="D3246">
        <v>15</v>
      </c>
      <c r="E3246" t="str">
        <f>CONCATENATE(RAWC8[[#This Row],[Table Letter]],RAWC8[[#This Row],[Table '#]])</f>
        <v>RL3</v>
      </c>
      <c r="F3246">
        <f>IF(ISEVEN(ROW(RAWC8[[#This Row],[Barcodes]])),C3246,"")</f>
        <v>0</v>
      </c>
      <c r="G3246">
        <f t="shared" si="50"/>
        <v>0</v>
      </c>
      <c r="H3246" t="str">
        <f>LEFT(RAWC8[[#This Row],[Maternal Pheno Tag]],7)</f>
        <v>0</v>
      </c>
    </row>
    <row r="3247" spans="1:8" x14ac:dyDescent="0.25">
      <c r="A3247">
        <v>3</v>
      </c>
      <c r="B3247" t="s">
        <v>642</v>
      </c>
      <c r="D3247">
        <v>15</v>
      </c>
      <c r="E3247" t="str">
        <f>CONCATENATE(RAWC8[[#This Row],[Table Letter]],RAWC8[[#This Row],[Table '#]])</f>
        <v>RL3</v>
      </c>
      <c r="F3247" t="str">
        <f>IF(ISEVEN(ROW(RAWC8[[#This Row],[Barcodes]])),C3247,"")</f>
        <v/>
      </c>
      <c r="G3247" t="str">
        <f t="shared" si="50"/>
        <v/>
      </c>
      <c r="H3247" t="str">
        <f>LEFT(RAWC8[[#This Row],[Maternal Pheno Tag]],7)</f>
        <v/>
      </c>
    </row>
    <row r="3248" spans="1:8" x14ac:dyDescent="0.25">
      <c r="A3248">
        <v>3</v>
      </c>
      <c r="B3248" t="s">
        <v>642</v>
      </c>
      <c r="D3248">
        <v>16</v>
      </c>
      <c r="E3248" t="str">
        <f>CONCATENATE(RAWC8[[#This Row],[Table Letter]],RAWC8[[#This Row],[Table '#]])</f>
        <v>RL3</v>
      </c>
      <c r="F3248">
        <f>IF(ISEVEN(ROW(RAWC8[[#This Row],[Barcodes]])),C3248,"")</f>
        <v>0</v>
      </c>
      <c r="G3248">
        <f t="shared" si="50"/>
        <v>0</v>
      </c>
      <c r="H3248" t="str">
        <f>LEFT(RAWC8[[#This Row],[Maternal Pheno Tag]],7)</f>
        <v>0</v>
      </c>
    </row>
    <row r="3249" spans="1:8" x14ac:dyDescent="0.25">
      <c r="A3249">
        <v>3</v>
      </c>
      <c r="B3249" t="s">
        <v>642</v>
      </c>
      <c r="D3249">
        <v>16</v>
      </c>
      <c r="E3249" t="str">
        <f>CONCATENATE(RAWC8[[#This Row],[Table Letter]],RAWC8[[#This Row],[Table '#]])</f>
        <v>RL3</v>
      </c>
      <c r="F3249" t="str">
        <f>IF(ISEVEN(ROW(RAWC8[[#This Row],[Barcodes]])),C3249,"")</f>
        <v/>
      </c>
      <c r="G3249" t="str">
        <f t="shared" si="50"/>
        <v/>
      </c>
      <c r="H3249" t="str">
        <f>LEFT(RAWC8[[#This Row],[Maternal Pheno Tag]],7)</f>
        <v/>
      </c>
    </row>
    <row r="3250" spans="1:8" x14ac:dyDescent="0.25">
      <c r="A3250">
        <v>3</v>
      </c>
      <c r="B3250" t="s">
        <v>642</v>
      </c>
      <c r="D3250">
        <v>17</v>
      </c>
      <c r="E3250" t="str">
        <f>CONCATENATE(RAWC8[[#This Row],[Table Letter]],RAWC8[[#This Row],[Table '#]])</f>
        <v>RL3</v>
      </c>
      <c r="F3250">
        <f>IF(ISEVEN(ROW(RAWC8[[#This Row],[Barcodes]])),C3250,"")</f>
        <v>0</v>
      </c>
      <c r="G3250">
        <f t="shared" si="50"/>
        <v>0</v>
      </c>
      <c r="H3250" t="str">
        <f>LEFT(RAWC8[[#This Row],[Maternal Pheno Tag]],7)</f>
        <v>0</v>
      </c>
    </row>
    <row r="3251" spans="1:8" x14ac:dyDescent="0.25">
      <c r="A3251">
        <v>3</v>
      </c>
      <c r="B3251" t="s">
        <v>642</v>
      </c>
      <c r="D3251">
        <v>17</v>
      </c>
      <c r="E3251" t="str">
        <f>CONCATENATE(RAWC8[[#This Row],[Table Letter]],RAWC8[[#This Row],[Table '#]])</f>
        <v>RL3</v>
      </c>
      <c r="F3251" t="str">
        <f>IF(ISEVEN(ROW(RAWC8[[#This Row],[Barcodes]])),C3251,"")</f>
        <v/>
      </c>
      <c r="G3251" t="str">
        <f t="shared" si="50"/>
        <v/>
      </c>
      <c r="H3251" t="str">
        <f>LEFT(RAWC8[[#This Row],[Maternal Pheno Tag]],7)</f>
        <v/>
      </c>
    </row>
    <row r="3252" spans="1:8" x14ac:dyDescent="0.25">
      <c r="A3252">
        <v>3</v>
      </c>
      <c r="B3252" t="s">
        <v>642</v>
      </c>
      <c r="D3252">
        <v>18</v>
      </c>
      <c r="E3252" t="str">
        <f>CONCATENATE(RAWC8[[#This Row],[Table Letter]],RAWC8[[#This Row],[Table '#]])</f>
        <v>RL3</v>
      </c>
      <c r="F3252">
        <f>IF(ISEVEN(ROW(RAWC8[[#This Row],[Barcodes]])),C3252,"")</f>
        <v>0</v>
      </c>
      <c r="G3252">
        <f t="shared" si="50"/>
        <v>0</v>
      </c>
      <c r="H3252" t="str">
        <f>LEFT(RAWC8[[#This Row],[Maternal Pheno Tag]],7)</f>
        <v>0</v>
      </c>
    </row>
    <row r="3253" spans="1:8" x14ac:dyDescent="0.25">
      <c r="A3253">
        <v>3</v>
      </c>
      <c r="B3253" t="s">
        <v>642</v>
      </c>
      <c r="D3253">
        <v>18</v>
      </c>
      <c r="E3253" t="str">
        <f>CONCATENATE(RAWC8[[#This Row],[Table Letter]],RAWC8[[#This Row],[Table '#]])</f>
        <v>RL3</v>
      </c>
      <c r="F3253" t="str">
        <f>IF(ISEVEN(ROW(RAWC8[[#This Row],[Barcodes]])),C3253,"")</f>
        <v/>
      </c>
      <c r="G3253" t="str">
        <f t="shared" si="50"/>
        <v/>
      </c>
      <c r="H3253" t="str">
        <f>LEFT(RAWC8[[#This Row],[Maternal Pheno Tag]],7)</f>
        <v/>
      </c>
    </row>
    <row r="3254" spans="1:8" x14ac:dyDescent="0.25">
      <c r="A3254">
        <v>3</v>
      </c>
      <c r="B3254" t="s">
        <v>642</v>
      </c>
      <c r="D3254">
        <v>19</v>
      </c>
      <c r="E3254" t="str">
        <f>CONCATENATE(RAWC8[[#This Row],[Table Letter]],RAWC8[[#This Row],[Table '#]])</f>
        <v>RL3</v>
      </c>
      <c r="F3254">
        <f>IF(ISEVEN(ROW(RAWC8[[#This Row],[Barcodes]])),C3254,"")</f>
        <v>0</v>
      </c>
      <c r="G3254">
        <f t="shared" si="50"/>
        <v>0</v>
      </c>
      <c r="H3254" t="str">
        <f>LEFT(RAWC8[[#This Row],[Maternal Pheno Tag]],7)</f>
        <v>0</v>
      </c>
    </row>
    <row r="3255" spans="1:8" x14ac:dyDescent="0.25">
      <c r="A3255">
        <v>3</v>
      </c>
      <c r="B3255" t="s">
        <v>642</v>
      </c>
      <c r="D3255">
        <v>19</v>
      </c>
      <c r="E3255" t="str">
        <f>CONCATENATE(RAWC8[[#This Row],[Table Letter]],RAWC8[[#This Row],[Table '#]])</f>
        <v>RL3</v>
      </c>
      <c r="F3255" t="str">
        <f>IF(ISEVEN(ROW(RAWC8[[#This Row],[Barcodes]])),C3255,"")</f>
        <v/>
      </c>
      <c r="G3255" t="str">
        <f t="shared" si="50"/>
        <v/>
      </c>
      <c r="H3255" t="str">
        <f>LEFT(RAWC8[[#This Row],[Maternal Pheno Tag]],7)</f>
        <v/>
      </c>
    </row>
    <row r="3256" spans="1:8" x14ac:dyDescent="0.25">
      <c r="A3256">
        <v>3</v>
      </c>
      <c r="B3256" t="s">
        <v>642</v>
      </c>
      <c r="D3256">
        <v>20</v>
      </c>
      <c r="E3256" t="str">
        <f>CONCATENATE(RAWC8[[#This Row],[Table Letter]],RAWC8[[#This Row],[Table '#]])</f>
        <v>RL3</v>
      </c>
      <c r="F3256">
        <f>IF(ISEVEN(ROW(RAWC8[[#This Row],[Barcodes]])),C3256,"")</f>
        <v>0</v>
      </c>
      <c r="G3256">
        <f t="shared" si="50"/>
        <v>0</v>
      </c>
      <c r="H3256" t="str">
        <f>LEFT(RAWC8[[#This Row],[Maternal Pheno Tag]],7)</f>
        <v>0</v>
      </c>
    </row>
    <row r="3257" spans="1:8" x14ac:dyDescent="0.25">
      <c r="A3257">
        <v>3</v>
      </c>
      <c r="B3257" t="s">
        <v>642</v>
      </c>
      <c r="D3257">
        <v>20</v>
      </c>
      <c r="E3257" t="str">
        <f>CONCATENATE(RAWC8[[#This Row],[Table Letter]],RAWC8[[#This Row],[Table '#]])</f>
        <v>RL3</v>
      </c>
      <c r="F3257" t="str">
        <f>IF(ISEVEN(ROW(RAWC8[[#This Row],[Barcodes]])),C3257,"")</f>
        <v/>
      </c>
      <c r="G3257" t="str">
        <f t="shared" si="50"/>
        <v/>
      </c>
      <c r="H3257" t="str">
        <f>LEFT(RAWC8[[#This Row],[Maternal Pheno Tag]],7)</f>
        <v/>
      </c>
    </row>
    <row r="3258" spans="1:8" x14ac:dyDescent="0.25">
      <c r="A3258">
        <v>3</v>
      </c>
      <c r="B3258" t="s">
        <v>642</v>
      </c>
      <c r="D3258">
        <v>21</v>
      </c>
      <c r="E3258" t="str">
        <f>CONCATENATE(RAWC8[[#This Row],[Table Letter]],RAWC8[[#This Row],[Table '#]])</f>
        <v>RL3</v>
      </c>
      <c r="F3258">
        <f>IF(ISEVEN(ROW(RAWC8[[#This Row],[Barcodes]])),C3258,"")</f>
        <v>0</v>
      </c>
      <c r="G3258">
        <f t="shared" si="50"/>
        <v>0</v>
      </c>
      <c r="H3258" t="str">
        <f>LEFT(RAWC8[[#This Row],[Maternal Pheno Tag]],7)</f>
        <v>0</v>
      </c>
    </row>
    <row r="3259" spans="1:8" x14ac:dyDescent="0.25">
      <c r="A3259">
        <v>3</v>
      </c>
      <c r="B3259" t="s">
        <v>642</v>
      </c>
      <c r="D3259">
        <v>21</v>
      </c>
      <c r="E3259" t="str">
        <f>CONCATENATE(RAWC8[[#This Row],[Table Letter]],RAWC8[[#This Row],[Table '#]])</f>
        <v>RL3</v>
      </c>
      <c r="F3259" t="str">
        <f>IF(ISEVEN(ROW(RAWC8[[#This Row],[Barcodes]])),C3259,"")</f>
        <v/>
      </c>
      <c r="G3259" t="str">
        <f t="shared" si="50"/>
        <v/>
      </c>
      <c r="H3259" t="str">
        <f>LEFT(RAWC8[[#This Row],[Maternal Pheno Tag]],7)</f>
        <v/>
      </c>
    </row>
    <row r="3260" spans="1:8" x14ac:dyDescent="0.25">
      <c r="A3260">
        <v>3</v>
      </c>
      <c r="B3260" t="s">
        <v>642</v>
      </c>
      <c r="D3260">
        <v>22</v>
      </c>
      <c r="E3260" t="str">
        <f>CONCATENATE(RAWC8[[#This Row],[Table Letter]],RAWC8[[#This Row],[Table '#]])</f>
        <v>RL3</v>
      </c>
      <c r="F3260">
        <f>IF(ISEVEN(ROW(RAWC8[[#This Row],[Barcodes]])),C3260,"")</f>
        <v>0</v>
      </c>
      <c r="G3260">
        <f t="shared" si="50"/>
        <v>0</v>
      </c>
      <c r="H3260" t="str">
        <f>LEFT(RAWC8[[#This Row],[Maternal Pheno Tag]],7)</f>
        <v>0</v>
      </c>
    </row>
    <row r="3261" spans="1:8" x14ac:dyDescent="0.25">
      <c r="A3261">
        <v>3</v>
      </c>
      <c r="B3261" t="s">
        <v>642</v>
      </c>
      <c r="D3261">
        <v>22</v>
      </c>
      <c r="E3261" t="str">
        <f>CONCATENATE(RAWC8[[#This Row],[Table Letter]],RAWC8[[#This Row],[Table '#]])</f>
        <v>RL3</v>
      </c>
      <c r="F3261" t="str">
        <f>IF(ISEVEN(ROW(RAWC8[[#This Row],[Barcodes]])),C3261,"")</f>
        <v/>
      </c>
      <c r="G3261" t="str">
        <f t="shared" si="50"/>
        <v/>
      </c>
      <c r="H3261" t="str">
        <f>LEFT(RAWC8[[#This Row],[Maternal Pheno Tag]],7)</f>
        <v/>
      </c>
    </row>
    <row r="3262" spans="1:8" x14ac:dyDescent="0.25">
      <c r="A3262">
        <v>3</v>
      </c>
      <c r="B3262" t="s">
        <v>642</v>
      </c>
      <c r="D3262">
        <v>23</v>
      </c>
      <c r="E3262" t="str">
        <f>CONCATENATE(RAWC8[[#This Row],[Table Letter]],RAWC8[[#This Row],[Table '#]])</f>
        <v>RL3</v>
      </c>
      <c r="F3262">
        <f>IF(ISEVEN(ROW(RAWC8[[#This Row],[Barcodes]])),C3262,"")</f>
        <v>0</v>
      </c>
      <c r="G3262">
        <f t="shared" si="50"/>
        <v>0</v>
      </c>
      <c r="H3262" t="str">
        <f>LEFT(RAWC8[[#This Row],[Maternal Pheno Tag]],7)</f>
        <v>0</v>
      </c>
    </row>
    <row r="3263" spans="1:8" x14ac:dyDescent="0.25">
      <c r="A3263">
        <v>3</v>
      </c>
      <c r="B3263" t="s">
        <v>642</v>
      </c>
      <c r="D3263">
        <v>23</v>
      </c>
      <c r="E3263" t="str">
        <f>CONCATENATE(RAWC8[[#This Row],[Table Letter]],RAWC8[[#This Row],[Table '#]])</f>
        <v>RL3</v>
      </c>
      <c r="F3263" t="str">
        <f>IF(ISEVEN(ROW(RAWC8[[#This Row],[Barcodes]])),C3263,"")</f>
        <v/>
      </c>
      <c r="G3263" t="str">
        <f t="shared" si="50"/>
        <v/>
      </c>
      <c r="H3263" t="str">
        <f>LEFT(RAWC8[[#This Row],[Maternal Pheno Tag]],7)</f>
        <v/>
      </c>
    </row>
    <row r="3264" spans="1:8" x14ac:dyDescent="0.25">
      <c r="A3264">
        <v>3</v>
      </c>
      <c r="B3264" t="s">
        <v>642</v>
      </c>
      <c r="D3264">
        <v>24</v>
      </c>
      <c r="E3264" t="str">
        <f>CONCATENATE(RAWC8[[#This Row],[Table Letter]],RAWC8[[#This Row],[Table '#]])</f>
        <v>RL3</v>
      </c>
      <c r="F3264">
        <f>IF(ISEVEN(ROW(RAWC8[[#This Row],[Barcodes]])),C3264,"")</f>
        <v>0</v>
      </c>
      <c r="G3264">
        <f t="shared" si="50"/>
        <v>0</v>
      </c>
      <c r="H3264" t="str">
        <f>LEFT(RAWC8[[#This Row],[Maternal Pheno Tag]],7)</f>
        <v>0</v>
      </c>
    </row>
    <row r="3265" spans="1:8" x14ac:dyDescent="0.25">
      <c r="A3265">
        <v>3</v>
      </c>
      <c r="B3265" t="s">
        <v>642</v>
      </c>
      <c r="D3265">
        <v>24</v>
      </c>
      <c r="E3265" t="str">
        <f>CONCATENATE(RAWC8[[#This Row],[Table Letter]],RAWC8[[#This Row],[Table '#]])</f>
        <v>RL3</v>
      </c>
      <c r="F3265" t="str">
        <f>IF(ISEVEN(ROW(RAWC8[[#This Row],[Barcodes]])),C3265,"")</f>
        <v/>
      </c>
      <c r="G3265" t="str">
        <f t="shared" si="50"/>
        <v/>
      </c>
      <c r="H3265" t="str">
        <f>LEFT(RAWC8[[#This Row],[Maternal Pheno Tag]],7)</f>
        <v/>
      </c>
    </row>
    <row r="3266" spans="1:8" x14ac:dyDescent="0.25">
      <c r="A3266">
        <v>4</v>
      </c>
      <c r="B3266" t="s">
        <v>642</v>
      </c>
      <c r="D3266">
        <v>1</v>
      </c>
      <c r="E3266" t="str">
        <f>CONCATENATE(RAWC8[[#This Row],[Table Letter]],RAWC8[[#This Row],[Table '#]])</f>
        <v>RL4</v>
      </c>
      <c r="F3266">
        <f>IF(ISEVEN(ROW(RAWC8[[#This Row],[Barcodes]])),C3266,"")</f>
        <v>0</v>
      </c>
      <c r="G3266">
        <f t="shared" ref="G3266:G3329" si="51">IF(ISODD(ROW(C3267)),C3267,"")</f>
        <v>0</v>
      </c>
      <c r="H3266" t="str">
        <f>LEFT(RAWC8[[#This Row],[Maternal Pheno Tag]],7)</f>
        <v>0</v>
      </c>
    </row>
    <row r="3267" spans="1:8" x14ac:dyDescent="0.25">
      <c r="A3267">
        <v>4</v>
      </c>
      <c r="B3267" t="s">
        <v>642</v>
      </c>
      <c r="D3267">
        <v>1</v>
      </c>
      <c r="E3267" t="str">
        <f>CONCATENATE(RAWC8[[#This Row],[Table Letter]],RAWC8[[#This Row],[Table '#]])</f>
        <v>RL4</v>
      </c>
      <c r="F3267" t="str">
        <f>IF(ISEVEN(ROW(RAWC8[[#This Row],[Barcodes]])),C3267,"")</f>
        <v/>
      </c>
      <c r="G3267" t="str">
        <f t="shared" si="51"/>
        <v/>
      </c>
      <c r="H3267" t="str">
        <f>LEFT(RAWC8[[#This Row],[Maternal Pheno Tag]],7)</f>
        <v/>
      </c>
    </row>
    <row r="3268" spans="1:8" x14ac:dyDescent="0.25">
      <c r="A3268">
        <v>4</v>
      </c>
      <c r="B3268" t="s">
        <v>642</v>
      </c>
      <c r="D3268">
        <v>2</v>
      </c>
      <c r="E3268" t="str">
        <f>CONCATENATE(RAWC8[[#This Row],[Table Letter]],RAWC8[[#This Row],[Table '#]])</f>
        <v>RL4</v>
      </c>
      <c r="F3268">
        <f>IF(ISEVEN(ROW(RAWC8[[#This Row],[Barcodes]])),C3268,"")</f>
        <v>0</v>
      </c>
      <c r="G3268">
        <f t="shared" si="51"/>
        <v>0</v>
      </c>
      <c r="H3268" t="str">
        <f>LEFT(RAWC8[[#This Row],[Maternal Pheno Tag]],7)</f>
        <v>0</v>
      </c>
    </row>
    <row r="3269" spans="1:8" x14ac:dyDescent="0.25">
      <c r="A3269">
        <v>4</v>
      </c>
      <c r="B3269" t="s">
        <v>642</v>
      </c>
      <c r="D3269">
        <v>2</v>
      </c>
      <c r="E3269" t="str">
        <f>CONCATENATE(RAWC8[[#This Row],[Table Letter]],RAWC8[[#This Row],[Table '#]])</f>
        <v>RL4</v>
      </c>
      <c r="F3269" t="str">
        <f>IF(ISEVEN(ROW(RAWC8[[#This Row],[Barcodes]])),C3269,"")</f>
        <v/>
      </c>
      <c r="G3269" t="str">
        <f t="shared" si="51"/>
        <v/>
      </c>
      <c r="H3269" t="str">
        <f>LEFT(RAWC8[[#This Row],[Maternal Pheno Tag]],7)</f>
        <v/>
      </c>
    </row>
    <row r="3270" spans="1:8" x14ac:dyDescent="0.25">
      <c r="A3270">
        <v>4</v>
      </c>
      <c r="B3270" t="s">
        <v>642</v>
      </c>
      <c r="D3270">
        <v>3</v>
      </c>
      <c r="E3270" t="str">
        <f>CONCATENATE(RAWC8[[#This Row],[Table Letter]],RAWC8[[#This Row],[Table '#]])</f>
        <v>RL4</v>
      </c>
      <c r="F3270">
        <f>IF(ISEVEN(ROW(RAWC8[[#This Row],[Barcodes]])),C3270,"")</f>
        <v>0</v>
      </c>
      <c r="G3270">
        <f t="shared" si="51"/>
        <v>0</v>
      </c>
      <c r="H3270" t="str">
        <f>LEFT(RAWC8[[#This Row],[Maternal Pheno Tag]],7)</f>
        <v>0</v>
      </c>
    </row>
    <row r="3271" spans="1:8" x14ac:dyDescent="0.25">
      <c r="A3271">
        <v>4</v>
      </c>
      <c r="B3271" t="s">
        <v>642</v>
      </c>
      <c r="D3271">
        <v>3</v>
      </c>
      <c r="E3271" t="str">
        <f>CONCATENATE(RAWC8[[#This Row],[Table Letter]],RAWC8[[#This Row],[Table '#]])</f>
        <v>RL4</v>
      </c>
      <c r="F3271" t="str">
        <f>IF(ISEVEN(ROW(RAWC8[[#This Row],[Barcodes]])),C3271,"")</f>
        <v/>
      </c>
      <c r="G3271" t="str">
        <f t="shared" si="51"/>
        <v/>
      </c>
      <c r="H3271" t="str">
        <f>LEFT(RAWC8[[#This Row],[Maternal Pheno Tag]],7)</f>
        <v/>
      </c>
    </row>
    <row r="3272" spans="1:8" x14ac:dyDescent="0.25">
      <c r="A3272">
        <v>4</v>
      </c>
      <c r="B3272" t="s">
        <v>642</v>
      </c>
      <c r="D3272">
        <v>4</v>
      </c>
      <c r="E3272" t="str">
        <f>CONCATENATE(RAWC8[[#This Row],[Table Letter]],RAWC8[[#This Row],[Table '#]])</f>
        <v>RL4</v>
      </c>
      <c r="F3272">
        <f>IF(ISEVEN(ROW(RAWC8[[#This Row],[Barcodes]])),C3272,"")</f>
        <v>0</v>
      </c>
      <c r="G3272">
        <f t="shared" si="51"/>
        <v>0</v>
      </c>
      <c r="H3272" t="str">
        <f>LEFT(RAWC8[[#This Row],[Maternal Pheno Tag]],7)</f>
        <v>0</v>
      </c>
    </row>
    <row r="3273" spans="1:8" x14ac:dyDescent="0.25">
      <c r="A3273">
        <v>4</v>
      </c>
      <c r="B3273" t="s">
        <v>642</v>
      </c>
      <c r="D3273">
        <v>4</v>
      </c>
      <c r="E3273" t="str">
        <f>CONCATENATE(RAWC8[[#This Row],[Table Letter]],RAWC8[[#This Row],[Table '#]])</f>
        <v>RL4</v>
      </c>
      <c r="F3273" t="str">
        <f>IF(ISEVEN(ROW(RAWC8[[#This Row],[Barcodes]])),C3273,"")</f>
        <v/>
      </c>
      <c r="G3273" t="str">
        <f t="shared" si="51"/>
        <v/>
      </c>
      <c r="H3273" t="str">
        <f>LEFT(RAWC8[[#This Row],[Maternal Pheno Tag]],7)</f>
        <v/>
      </c>
    </row>
    <row r="3274" spans="1:8" x14ac:dyDescent="0.25">
      <c r="A3274">
        <v>4</v>
      </c>
      <c r="B3274" t="s">
        <v>642</v>
      </c>
      <c r="D3274">
        <v>5</v>
      </c>
      <c r="E3274" t="str">
        <f>CONCATENATE(RAWC8[[#This Row],[Table Letter]],RAWC8[[#This Row],[Table '#]])</f>
        <v>RL4</v>
      </c>
      <c r="F3274">
        <f>IF(ISEVEN(ROW(RAWC8[[#This Row],[Barcodes]])),C3274,"")</f>
        <v>0</v>
      </c>
      <c r="G3274">
        <f t="shared" si="51"/>
        <v>0</v>
      </c>
      <c r="H3274" t="str">
        <f>LEFT(RAWC8[[#This Row],[Maternal Pheno Tag]],7)</f>
        <v>0</v>
      </c>
    </row>
    <row r="3275" spans="1:8" x14ac:dyDescent="0.25">
      <c r="A3275">
        <v>4</v>
      </c>
      <c r="B3275" t="s">
        <v>642</v>
      </c>
      <c r="D3275">
        <v>5</v>
      </c>
      <c r="E3275" t="str">
        <f>CONCATENATE(RAWC8[[#This Row],[Table Letter]],RAWC8[[#This Row],[Table '#]])</f>
        <v>RL4</v>
      </c>
      <c r="F3275" t="str">
        <f>IF(ISEVEN(ROW(RAWC8[[#This Row],[Barcodes]])),C3275,"")</f>
        <v/>
      </c>
      <c r="G3275" t="str">
        <f t="shared" si="51"/>
        <v/>
      </c>
      <c r="H3275" t="str">
        <f>LEFT(RAWC8[[#This Row],[Maternal Pheno Tag]],7)</f>
        <v/>
      </c>
    </row>
    <row r="3276" spans="1:8" x14ac:dyDescent="0.25">
      <c r="A3276">
        <v>4</v>
      </c>
      <c r="B3276" t="s">
        <v>642</v>
      </c>
      <c r="D3276">
        <v>6</v>
      </c>
      <c r="E3276" t="str">
        <f>CONCATENATE(RAWC8[[#This Row],[Table Letter]],RAWC8[[#This Row],[Table '#]])</f>
        <v>RL4</v>
      </c>
      <c r="F3276">
        <f>IF(ISEVEN(ROW(RAWC8[[#This Row],[Barcodes]])),C3276,"")</f>
        <v>0</v>
      </c>
      <c r="G3276">
        <f t="shared" si="51"/>
        <v>0</v>
      </c>
      <c r="H3276" t="str">
        <f>LEFT(RAWC8[[#This Row],[Maternal Pheno Tag]],7)</f>
        <v>0</v>
      </c>
    </row>
    <row r="3277" spans="1:8" x14ac:dyDescent="0.25">
      <c r="A3277">
        <v>4</v>
      </c>
      <c r="B3277" t="s">
        <v>642</v>
      </c>
      <c r="D3277">
        <v>6</v>
      </c>
      <c r="E3277" t="str">
        <f>CONCATENATE(RAWC8[[#This Row],[Table Letter]],RAWC8[[#This Row],[Table '#]])</f>
        <v>RL4</v>
      </c>
      <c r="F3277" t="str">
        <f>IF(ISEVEN(ROW(RAWC8[[#This Row],[Barcodes]])),C3277,"")</f>
        <v/>
      </c>
      <c r="G3277" t="str">
        <f t="shared" si="51"/>
        <v/>
      </c>
      <c r="H3277" t="str">
        <f>LEFT(RAWC8[[#This Row],[Maternal Pheno Tag]],7)</f>
        <v/>
      </c>
    </row>
    <row r="3278" spans="1:8" x14ac:dyDescent="0.25">
      <c r="A3278">
        <v>4</v>
      </c>
      <c r="B3278" t="s">
        <v>642</v>
      </c>
      <c r="D3278">
        <v>7</v>
      </c>
      <c r="E3278" t="str">
        <f>CONCATENATE(RAWC8[[#This Row],[Table Letter]],RAWC8[[#This Row],[Table '#]])</f>
        <v>RL4</v>
      </c>
      <c r="F3278">
        <f>IF(ISEVEN(ROW(RAWC8[[#This Row],[Barcodes]])),C3278,"")</f>
        <v>0</v>
      </c>
      <c r="G3278">
        <f t="shared" si="51"/>
        <v>0</v>
      </c>
      <c r="H3278" t="str">
        <f>LEFT(RAWC8[[#This Row],[Maternal Pheno Tag]],7)</f>
        <v>0</v>
      </c>
    </row>
    <row r="3279" spans="1:8" x14ac:dyDescent="0.25">
      <c r="A3279">
        <v>4</v>
      </c>
      <c r="B3279" t="s">
        <v>642</v>
      </c>
      <c r="D3279">
        <v>7</v>
      </c>
      <c r="E3279" t="str">
        <f>CONCATENATE(RAWC8[[#This Row],[Table Letter]],RAWC8[[#This Row],[Table '#]])</f>
        <v>RL4</v>
      </c>
      <c r="F3279" t="str">
        <f>IF(ISEVEN(ROW(RAWC8[[#This Row],[Barcodes]])),C3279,"")</f>
        <v/>
      </c>
      <c r="G3279" t="str">
        <f t="shared" si="51"/>
        <v/>
      </c>
      <c r="H3279" t="str">
        <f>LEFT(RAWC8[[#This Row],[Maternal Pheno Tag]],7)</f>
        <v/>
      </c>
    </row>
    <row r="3280" spans="1:8" x14ac:dyDescent="0.25">
      <c r="A3280">
        <v>4</v>
      </c>
      <c r="B3280" t="s">
        <v>642</v>
      </c>
      <c r="D3280">
        <v>8</v>
      </c>
      <c r="E3280" t="str">
        <f>CONCATENATE(RAWC8[[#This Row],[Table Letter]],RAWC8[[#This Row],[Table '#]])</f>
        <v>RL4</v>
      </c>
      <c r="F3280">
        <f>IF(ISEVEN(ROW(RAWC8[[#This Row],[Barcodes]])),C3280,"")</f>
        <v>0</v>
      </c>
      <c r="G3280">
        <f t="shared" si="51"/>
        <v>0</v>
      </c>
      <c r="H3280" t="str">
        <f>LEFT(RAWC8[[#This Row],[Maternal Pheno Tag]],7)</f>
        <v>0</v>
      </c>
    </row>
    <row r="3281" spans="1:8" x14ac:dyDescent="0.25">
      <c r="A3281">
        <v>4</v>
      </c>
      <c r="B3281" t="s">
        <v>642</v>
      </c>
      <c r="D3281">
        <v>8</v>
      </c>
      <c r="E3281" t="str">
        <f>CONCATENATE(RAWC8[[#This Row],[Table Letter]],RAWC8[[#This Row],[Table '#]])</f>
        <v>RL4</v>
      </c>
      <c r="F3281" t="str">
        <f>IF(ISEVEN(ROW(RAWC8[[#This Row],[Barcodes]])),C3281,"")</f>
        <v/>
      </c>
      <c r="G3281" t="str">
        <f t="shared" si="51"/>
        <v/>
      </c>
      <c r="H3281" t="str">
        <f>LEFT(RAWC8[[#This Row],[Maternal Pheno Tag]],7)</f>
        <v/>
      </c>
    </row>
    <row r="3282" spans="1:8" x14ac:dyDescent="0.25">
      <c r="A3282">
        <v>4</v>
      </c>
      <c r="B3282" t="s">
        <v>642</v>
      </c>
      <c r="D3282">
        <v>9</v>
      </c>
      <c r="E3282" t="str">
        <f>CONCATENATE(RAWC8[[#This Row],[Table Letter]],RAWC8[[#This Row],[Table '#]])</f>
        <v>RL4</v>
      </c>
      <c r="F3282">
        <f>IF(ISEVEN(ROW(RAWC8[[#This Row],[Barcodes]])),C3282,"")</f>
        <v>0</v>
      </c>
      <c r="G3282">
        <f t="shared" si="51"/>
        <v>0</v>
      </c>
      <c r="H3282" t="str">
        <f>LEFT(RAWC8[[#This Row],[Maternal Pheno Tag]],7)</f>
        <v>0</v>
      </c>
    </row>
    <row r="3283" spans="1:8" x14ac:dyDescent="0.25">
      <c r="A3283">
        <v>4</v>
      </c>
      <c r="B3283" t="s">
        <v>642</v>
      </c>
      <c r="D3283">
        <v>9</v>
      </c>
      <c r="E3283" t="str">
        <f>CONCATENATE(RAWC8[[#This Row],[Table Letter]],RAWC8[[#This Row],[Table '#]])</f>
        <v>RL4</v>
      </c>
      <c r="F3283" t="str">
        <f>IF(ISEVEN(ROW(RAWC8[[#This Row],[Barcodes]])),C3283,"")</f>
        <v/>
      </c>
      <c r="G3283" t="str">
        <f t="shared" si="51"/>
        <v/>
      </c>
      <c r="H3283" t="str">
        <f>LEFT(RAWC8[[#This Row],[Maternal Pheno Tag]],7)</f>
        <v/>
      </c>
    </row>
    <row r="3284" spans="1:8" x14ac:dyDescent="0.25">
      <c r="A3284">
        <v>4</v>
      </c>
      <c r="B3284" t="s">
        <v>642</v>
      </c>
      <c r="D3284">
        <v>10</v>
      </c>
      <c r="E3284" t="str">
        <f>CONCATENATE(RAWC8[[#This Row],[Table Letter]],RAWC8[[#This Row],[Table '#]])</f>
        <v>RL4</v>
      </c>
      <c r="F3284">
        <f>IF(ISEVEN(ROW(RAWC8[[#This Row],[Barcodes]])),C3284,"")</f>
        <v>0</v>
      </c>
      <c r="G3284">
        <f t="shared" si="51"/>
        <v>0</v>
      </c>
      <c r="H3284" t="str">
        <f>LEFT(RAWC8[[#This Row],[Maternal Pheno Tag]],7)</f>
        <v>0</v>
      </c>
    </row>
    <row r="3285" spans="1:8" x14ac:dyDescent="0.25">
      <c r="A3285">
        <v>4</v>
      </c>
      <c r="B3285" t="s">
        <v>642</v>
      </c>
      <c r="D3285">
        <v>10</v>
      </c>
      <c r="E3285" t="str">
        <f>CONCATENATE(RAWC8[[#This Row],[Table Letter]],RAWC8[[#This Row],[Table '#]])</f>
        <v>RL4</v>
      </c>
      <c r="F3285" t="str">
        <f>IF(ISEVEN(ROW(RAWC8[[#This Row],[Barcodes]])),C3285,"")</f>
        <v/>
      </c>
      <c r="G3285" t="str">
        <f t="shared" si="51"/>
        <v/>
      </c>
      <c r="H3285" t="str">
        <f>LEFT(RAWC8[[#This Row],[Maternal Pheno Tag]],7)</f>
        <v/>
      </c>
    </row>
    <row r="3286" spans="1:8" x14ac:dyDescent="0.25">
      <c r="A3286">
        <v>4</v>
      </c>
      <c r="B3286" t="s">
        <v>642</v>
      </c>
      <c r="D3286">
        <v>11</v>
      </c>
      <c r="E3286" t="str">
        <f>CONCATENATE(RAWC8[[#This Row],[Table Letter]],RAWC8[[#This Row],[Table '#]])</f>
        <v>RL4</v>
      </c>
      <c r="F3286">
        <f>IF(ISEVEN(ROW(RAWC8[[#This Row],[Barcodes]])),C3286,"")</f>
        <v>0</v>
      </c>
      <c r="G3286">
        <f t="shared" si="51"/>
        <v>0</v>
      </c>
      <c r="H3286" t="str">
        <f>LEFT(RAWC8[[#This Row],[Maternal Pheno Tag]],7)</f>
        <v>0</v>
      </c>
    </row>
    <row r="3287" spans="1:8" x14ac:dyDescent="0.25">
      <c r="A3287">
        <v>4</v>
      </c>
      <c r="B3287" t="s">
        <v>642</v>
      </c>
      <c r="D3287">
        <v>11</v>
      </c>
      <c r="E3287" t="str">
        <f>CONCATENATE(RAWC8[[#This Row],[Table Letter]],RAWC8[[#This Row],[Table '#]])</f>
        <v>RL4</v>
      </c>
      <c r="F3287" t="str">
        <f>IF(ISEVEN(ROW(RAWC8[[#This Row],[Barcodes]])),C3287,"")</f>
        <v/>
      </c>
      <c r="G3287" t="str">
        <f t="shared" si="51"/>
        <v/>
      </c>
      <c r="H3287" t="str">
        <f>LEFT(RAWC8[[#This Row],[Maternal Pheno Tag]],7)</f>
        <v/>
      </c>
    </row>
    <row r="3288" spans="1:8" x14ac:dyDescent="0.25">
      <c r="A3288">
        <v>4</v>
      </c>
      <c r="B3288" t="s">
        <v>642</v>
      </c>
      <c r="D3288">
        <v>12</v>
      </c>
      <c r="E3288" t="str">
        <f>CONCATENATE(RAWC8[[#This Row],[Table Letter]],RAWC8[[#This Row],[Table '#]])</f>
        <v>RL4</v>
      </c>
      <c r="F3288">
        <f>IF(ISEVEN(ROW(RAWC8[[#This Row],[Barcodes]])),C3288,"")</f>
        <v>0</v>
      </c>
      <c r="G3288">
        <f t="shared" si="51"/>
        <v>0</v>
      </c>
      <c r="H3288" t="str">
        <f>LEFT(RAWC8[[#This Row],[Maternal Pheno Tag]],7)</f>
        <v>0</v>
      </c>
    </row>
    <row r="3289" spans="1:8" x14ac:dyDescent="0.25">
      <c r="A3289">
        <v>4</v>
      </c>
      <c r="B3289" t="s">
        <v>642</v>
      </c>
      <c r="D3289">
        <v>12</v>
      </c>
      <c r="E3289" t="str">
        <f>CONCATENATE(RAWC8[[#This Row],[Table Letter]],RAWC8[[#This Row],[Table '#]])</f>
        <v>RL4</v>
      </c>
      <c r="F3289" t="str">
        <f>IF(ISEVEN(ROW(RAWC8[[#This Row],[Barcodes]])),C3289,"")</f>
        <v/>
      </c>
      <c r="G3289" t="str">
        <f t="shared" si="51"/>
        <v/>
      </c>
      <c r="H3289" t="str">
        <f>LEFT(RAWC8[[#This Row],[Maternal Pheno Tag]],7)</f>
        <v/>
      </c>
    </row>
    <row r="3290" spans="1:8" x14ac:dyDescent="0.25">
      <c r="A3290">
        <v>4</v>
      </c>
      <c r="B3290" t="s">
        <v>642</v>
      </c>
      <c r="D3290">
        <v>13</v>
      </c>
      <c r="E3290" t="str">
        <f>CONCATENATE(RAWC8[[#This Row],[Table Letter]],RAWC8[[#This Row],[Table '#]])</f>
        <v>RL4</v>
      </c>
      <c r="F3290">
        <f>IF(ISEVEN(ROW(RAWC8[[#This Row],[Barcodes]])),C3290,"")</f>
        <v>0</v>
      </c>
      <c r="G3290">
        <f t="shared" si="51"/>
        <v>0</v>
      </c>
      <c r="H3290" t="str">
        <f>LEFT(RAWC8[[#This Row],[Maternal Pheno Tag]],7)</f>
        <v>0</v>
      </c>
    </row>
    <row r="3291" spans="1:8" x14ac:dyDescent="0.25">
      <c r="A3291">
        <v>4</v>
      </c>
      <c r="B3291" t="s">
        <v>642</v>
      </c>
      <c r="D3291">
        <v>13</v>
      </c>
      <c r="E3291" t="str">
        <f>CONCATENATE(RAWC8[[#This Row],[Table Letter]],RAWC8[[#This Row],[Table '#]])</f>
        <v>RL4</v>
      </c>
      <c r="F3291" t="str">
        <f>IF(ISEVEN(ROW(RAWC8[[#This Row],[Barcodes]])),C3291,"")</f>
        <v/>
      </c>
      <c r="G3291" t="str">
        <f t="shared" si="51"/>
        <v/>
      </c>
      <c r="H3291" t="str">
        <f>LEFT(RAWC8[[#This Row],[Maternal Pheno Tag]],7)</f>
        <v/>
      </c>
    </row>
    <row r="3292" spans="1:8" x14ac:dyDescent="0.25">
      <c r="A3292">
        <v>4</v>
      </c>
      <c r="B3292" t="s">
        <v>642</v>
      </c>
      <c r="D3292">
        <v>14</v>
      </c>
      <c r="E3292" t="str">
        <f>CONCATENATE(RAWC8[[#This Row],[Table Letter]],RAWC8[[#This Row],[Table '#]])</f>
        <v>RL4</v>
      </c>
      <c r="F3292">
        <f>IF(ISEVEN(ROW(RAWC8[[#This Row],[Barcodes]])),C3292,"")</f>
        <v>0</v>
      </c>
      <c r="G3292">
        <f t="shared" si="51"/>
        <v>0</v>
      </c>
      <c r="H3292" t="str">
        <f>LEFT(RAWC8[[#This Row],[Maternal Pheno Tag]],7)</f>
        <v>0</v>
      </c>
    </row>
    <row r="3293" spans="1:8" x14ac:dyDescent="0.25">
      <c r="A3293">
        <v>4</v>
      </c>
      <c r="B3293" t="s">
        <v>642</v>
      </c>
      <c r="D3293">
        <v>14</v>
      </c>
      <c r="E3293" t="str">
        <f>CONCATENATE(RAWC8[[#This Row],[Table Letter]],RAWC8[[#This Row],[Table '#]])</f>
        <v>RL4</v>
      </c>
      <c r="F3293" t="str">
        <f>IF(ISEVEN(ROW(RAWC8[[#This Row],[Barcodes]])),C3293,"")</f>
        <v/>
      </c>
      <c r="G3293" t="str">
        <f t="shared" si="51"/>
        <v/>
      </c>
      <c r="H3293" t="str">
        <f>LEFT(RAWC8[[#This Row],[Maternal Pheno Tag]],7)</f>
        <v/>
      </c>
    </row>
    <row r="3294" spans="1:8" x14ac:dyDescent="0.25">
      <c r="A3294">
        <v>4</v>
      </c>
      <c r="B3294" t="s">
        <v>642</v>
      </c>
      <c r="D3294">
        <v>15</v>
      </c>
      <c r="E3294" t="str">
        <f>CONCATENATE(RAWC8[[#This Row],[Table Letter]],RAWC8[[#This Row],[Table '#]])</f>
        <v>RL4</v>
      </c>
      <c r="F3294">
        <f>IF(ISEVEN(ROW(RAWC8[[#This Row],[Barcodes]])),C3294,"")</f>
        <v>0</v>
      </c>
      <c r="G3294">
        <f t="shared" si="51"/>
        <v>0</v>
      </c>
      <c r="H3294" t="str">
        <f>LEFT(RAWC8[[#This Row],[Maternal Pheno Tag]],7)</f>
        <v>0</v>
      </c>
    </row>
    <row r="3295" spans="1:8" x14ac:dyDescent="0.25">
      <c r="A3295">
        <v>4</v>
      </c>
      <c r="B3295" t="s">
        <v>642</v>
      </c>
      <c r="D3295">
        <v>15</v>
      </c>
      <c r="E3295" t="str">
        <f>CONCATENATE(RAWC8[[#This Row],[Table Letter]],RAWC8[[#This Row],[Table '#]])</f>
        <v>RL4</v>
      </c>
      <c r="F3295" t="str">
        <f>IF(ISEVEN(ROW(RAWC8[[#This Row],[Barcodes]])),C3295,"")</f>
        <v/>
      </c>
      <c r="G3295" t="str">
        <f t="shared" si="51"/>
        <v/>
      </c>
      <c r="H3295" t="str">
        <f>LEFT(RAWC8[[#This Row],[Maternal Pheno Tag]],7)</f>
        <v/>
      </c>
    </row>
    <row r="3296" spans="1:8" x14ac:dyDescent="0.25">
      <c r="A3296">
        <v>4</v>
      </c>
      <c r="B3296" t="s">
        <v>642</v>
      </c>
      <c r="D3296">
        <v>16</v>
      </c>
      <c r="E3296" t="str">
        <f>CONCATENATE(RAWC8[[#This Row],[Table Letter]],RAWC8[[#This Row],[Table '#]])</f>
        <v>RL4</v>
      </c>
      <c r="F3296">
        <f>IF(ISEVEN(ROW(RAWC8[[#This Row],[Barcodes]])),C3296,"")</f>
        <v>0</v>
      </c>
      <c r="G3296">
        <f t="shared" si="51"/>
        <v>0</v>
      </c>
      <c r="H3296" t="str">
        <f>LEFT(RAWC8[[#This Row],[Maternal Pheno Tag]],7)</f>
        <v>0</v>
      </c>
    </row>
    <row r="3297" spans="1:8" x14ac:dyDescent="0.25">
      <c r="A3297">
        <v>4</v>
      </c>
      <c r="B3297" t="s">
        <v>642</v>
      </c>
      <c r="D3297">
        <v>16</v>
      </c>
      <c r="E3297" t="str">
        <f>CONCATENATE(RAWC8[[#This Row],[Table Letter]],RAWC8[[#This Row],[Table '#]])</f>
        <v>RL4</v>
      </c>
      <c r="F3297" t="str">
        <f>IF(ISEVEN(ROW(RAWC8[[#This Row],[Barcodes]])),C3297,"")</f>
        <v/>
      </c>
      <c r="G3297" t="str">
        <f t="shared" si="51"/>
        <v/>
      </c>
      <c r="H3297" t="str">
        <f>LEFT(RAWC8[[#This Row],[Maternal Pheno Tag]],7)</f>
        <v/>
      </c>
    </row>
    <row r="3298" spans="1:8" x14ac:dyDescent="0.25">
      <c r="A3298">
        <v>4</v>
      </c>
      <c r="B3298" t="s">
        <v>642</v>
      </c>
      <c r="D3298">
        <v>17</v>
      </c>
      <c r="E3298" t="str">
        <f>CONCATENATE(RAWC8[[#This Row],[Table Letter]],RAWC8[[#This Row],[Table '#]])</f>
        <v>RL4</v>
      </c>
      <c r="F3298">
        <f>IF(ISEVEN(ROW(RAWC8[[#This Row],[Barcodes]])),C3298,"")</f>
        <v>0</v>
      </c>
      <c r="G3298">
        <f t="shared" si="51"/>
        <v>0</v>
      </c>
      <c r="H3298" t="str">
        <f>LEFT(RAWC8[[#This Row],[Maternal Pheno Tag]],7)</f>
        <v>0</v>
      </c>
    </row>
    <row r="3299" spans="1:8" x14ac:dyDescent="0.25">
      <c r="A3299">
        <v>4</v>
      </c>
      <c r="B3299" t="s">
        <v>642</v>
      </c>
      <c r="D3299">
        <v>17</v>
      </c>
      <c r="E3299" t="str">
        <f>CONCATENATE(RAWC8[[#This Row],[Table Letter]],RAWC8[[#This Row],[Table '#]])</f>
        <v>RL4</v>
      </c>
      <c r="F3299" t="str">
        <f>IF(ISEVEN(ROW(RAWC8[[#This Row],[Barcodes]])),C3299,"")</f>
        <v/>
      </c>
      <c r="G3299" t="str">
        <f t="shared" si="51"/>
        <v/>
      </c>
      <c r="H3299" t="str">
        <f>LEFT(RAWC8[[#This Row],[Maternal Pheno Tag]],7)</f>
        <v/>
      </c>
    </row>
    <row r="3300" spans="1:8" x14ac:dyDescent="0.25">
      <c r="A3300">
        <v>4</v>
      </c>
      <c r="B3300" t="s">
        <v>642</v>
      </c>
      <c r="D3300">
        <v>18</v>
      </c>
      <c r="E3300" t="str">
        <f>CONCATENATE(RAWC8[[#This Row],[Table Letter]],RAWC8[[#This Row],[Table '#]])</f>
        <v>RL4</v>
      </c>
      <c r="F3300">
        <f>IF(ISEVEN(ROW(RAWC8[[#This Row],[Barcodes]])),C3300,"")</f>
        <v>0</v>
      </c>
      <c r="G3300">
        <f t="shared" si="51"/>
        <v>0</v>
      </c>
      <c r="H3300" t="str">
        <f>LEFT(RAWC8[[#This Row],[Maternal Pheno Tag]],7)</f>
        <v>0</v>
      </c>
    </row>
    <row r="3301" spans="1:8" x14ac:dyDescent="0.25">
      <c r="A3301">
        <v>4</v>
      </c>
      <c r="B3301" t="s">
        <v>642</v>
      </c>
      <c r="D3301">
        <v>18</v>
      </c>
      <c r="E3301" t="str">
        <f>CONCATENATE(RAWC8[[#This Row],[Table Letter]],RAWC8[[#This Row],[Table '#]])</f>
        <v>RL4</v>
      </c>
      <c r="F3301" t="str">
        <f>IF(ISEVEN(ROW(RAWC8[[#This Row],[Barcodes]])),C3301,"")</f>
        <v/>
      </c>
      <c r="G3301" t="str">
        <f t="shared" si="51"/>
        <v/>
      </c>
      <c r="H3301" t="str">
        <f>LEFT(RAWC8[[#This Row],[Maternal Pheno Tag]],7)</f>
        <v/>
      </c>
    </row>
    <row r="3302" spans="1:8" x14ac:dyDescent="0.25">
      <c r="A3302">
        <v>4</v>
      </c>
      <c r="B3302" t="s">
        <v>642</v>
      </c>
      <c r="D3302">
        <v>19</v>
      </c>
      <c r="E3302" t="str">
        <f>CONCATENATE(RAWC8[[#This Row],[Table Letter]],RAWC8[[#This Row],[Table '#]])</f>
        <v>RL4</v>
      </c>
      <c r="F3302">
        <f>IF(ISEVEN(ROW(RAWC8[[#This Row],[Barcodes]])),C3302,"")</f>
        <v>0</v>
      </c>
      <c r="G3302">
        <f t="shared" si="51"/>
        <v>0</v>
      </c>
      <c r="H3302" t="str">
        <f>LEFT(RAWC8[[#This Row],[Maternal Pheno Tag]],7)</f>
        <v>0</v>
      </c>
    </row>
    <row r="3303" spans="1:8" x14ac:dyDescent="0.25">
      <c r="A3303">
        <v>4</v>
      </c>
      <c r="B3303" t="s">
        <v>642</v>
      </c>
      <c r="D3303">
        <v>19</v>
      </c>
      <c r="E3303" t="str">
        <f>CONCATENATE(RAWC8[[#This Row],[Table Letter]],RAWC8[[#This Row],[Table '#]])</f>
        <v>RL4</v>
      </c>
      <c r="F3303" t="str">
        <f>IF(ISEVEN(ROW(RAWC8[[#This Row],[Barcodes]])),C3303,"")</f>
        <v/>
      </c>
      <c r="G3303" t="str">
        <f t="shared" si="51"/>
        <v/>
      </c>
      <c r="H3303" t="str">
        <f>LEFT(RAWC8[[#This Row],[Maternal Pheno Tag]],7)</f>
        <v/>
      </c>
    </row>
    <row r="3304" spans="1:8" x14ac:dyDescent="0.25">
      <c r="A3304">
        <v>4</v>
      </c>
      <c r="B3304" t="s">
        <v>642</v>
      </c>
      <c r="D3304">
        <v>20</v>
      </c>
      <c r="E3304" t="str">
        <f>CONCATENATE(RAWC8[[#This Row],[Table Letter]],RAWC8[[#This Row],[Table '#]])</f>
        <v>RL4</v>
      </c>
      <c r="F3304">
        <f>IF(ISEVEN(ROW(RAWC8[[#This Row],[Barcodes]])),C3304,"")</f>
        <v>0</v>
      </c>
      <c r="G3304">
        <f t="shared" si="51"/>
        <v>0</v>
      </c>
      <c r="H3304" t="str">
        <f>LEFT(RAWC8[[#This Row],[Maternal Pheno Tag]],7)</f>
        <v>0</v>
      </c>
    </row>
    <row r="3305" spans="1:8" x14ac:dyDescent="0.25">
      <c r="A3305">
        <v>4</v>
      </c>
      <c r="B3305" t="s">
        <v>642</v>
      </c>
      <c r="D3305">
        <v>20</v>
      </c>
      <c r="E3305" t="str">
        <f>CONCATENATE(RAWC8[[#This Row],[Table Letter]],RAWC8[[#This Row],[Table '#]])</f>
        <v>RL4</v>
      </c>
      <c r="F3305" t="str">
        <f>IF(ISEVEN(ROW(RAWC8[[#This Row],[Barcodes]])),C3305,"")</f>
        <v/>
      </c>
      <c r="G3305" t="str">
        <f t="shared" si="51"/>
        <v/>
      </c>
      <c r="H3305" t="str">
        <f>LEFT(RAWC8[[#This Row],[Maternal Pheno Tag]],7)</f>
        <v/>
      </c>
    </row>
    <row r="3306" spans="1:8" x14ac:dyDescent="0.25">
      <c r="A3306">
        <v>4</v>
      </c>
      <c r="B3306" t="s">
        <v>642</v>
      </c>
      <c r="D3306">
        <v>21</v>
      </c>
      <c r="E3306" t="str">
        <f>CONCATENATE(RAWC8[[#This Row],[Table Letter]],RAWC8[[#This Row],[Table '#]])</f>
        <v>RL4</v>
      </c>
      <c r="F3306">
        <f>IF(ISEVEN(ROW(RAWC8[[#This Row],[Barcodes]])),C3306,"")</f>
        <v>0</v>
      </c>
      <c r="G3306">
        <f t="shared" si="51"/>
        <v>0</v>
      </c>
      <c r="H3306" t="str">
        <f>LEFT(RAWC8[[#This Row],[Maternal Pheno Tag]],7)</f>
        <v>0</v>
      </c>
    </row>
    <row r="3307" spans="1:8" x14ac:dyDescent="0.25">
      <c r="A3307">
        <v>4</v>
      </c>
      <c r="B3307" t="s">
        <v>642</v>
      </c>
      <c r="D3307">
        <v>21</v>
      </c>
      <c r="E3307" t="str">
        <f>CONCATENATE(RAWC8[[#This Row],[Table Letter]],RAWC8[[#This Row],[Table '#]])</f>
        <v>RL4</v>
      </c>
      <c r="F3307" t="str">
        <f>IF(ISEVEN(ROW(RAWC8[[#This Row],[Barcodes]])),C3307,"")</f>
        <v/>
      </c>
      <c r="G3307" t="str">
        <f t="shared" si="51"/>
        <v/>
      </c>
      <c r="H3307" t="str">
        <f>LEFT(RAWC8[[#This Row],[Maternal Pheno Tag]],7)</f>
        <v/>
      </c>
    </row>
    <row r="3308" spans="1:8" x14ac:dyDescent="0.25">
      <c r="A3308">
        <v>4</v>
      </c>
      <c r="B3308" t="s">
        <v>642</v>
      </c>
      <c r="D3308">
        <v>22</v>
      </c>
      <c r="E3308" t="str">
        <f>CONCATENATE(RAWC8[[#This Row],[Table Letter]],RAWC8[[#This Row],[Table '#]])</f>
        <v>RL4</v>
      </c>
      <c r="F3308">
        <f>IF(ISEVEN(ROW(RAWC8[[#This Row],[Barcodes]])),C3308,"")</f>
        <v>0</v>
      </c>
      <c r="G3308">
        <f t="shared" si="51"/>
        <v>0</v>
      </c>
      <c r="H3308" t="str">
        <f>LEFT(RAWC8[[#This Row],[Maternal Pheno Tag]],7)</f>
        <v>0</v>
      </c>
    </row>
    <row r="3309" spans="1:8" x14ac:dyDescent="0.25">
      <c r="A3309">
        <v>4</v>
      </c>
      <c r="B3309" t="s">
        <v>642</v>
      </c>
      <c r="D3309">
        <v>22</v>
      </c>
      <c r="E3309" t="str">
        <f>CONCATENATE(RAWC8[[#This Row],[Table Letter]],RAWC8[[#This Row],[Table '#]])</f>
        <v>RL4</v>
      </c>
      <c r="F3309" t="str">
        <f>IF(ISEVEN(ROW(RAWC8[[#This Row],[Barcodes]])),C3309,"")</f>
        <v/>
      </c>
      <c r="G3309" t="str">
        <f t="shared" si="51"/>
        <v/>
      </c>
      <c r="H3309" t="str">
        <f>LEFT(RAWC8[[#This Row],[Maternal Pheno Tag]],7)</f>
        <v/>
      </c>
    </row>
    <row r="3310" spans="1:8" x14ac:dyDescent="0.25">
      <c r="A3310">
        <v>4</v>
      </c>
      <c r="B3310" t="s">
        <v>642</v>
      </c>
      <c r="D3310">
        <v>23</v>
      </c>
      <c r="E3310" t="str">
        <f>CONCATENATE(RAWC8[[#This Row],[Table Letter]],RAWC8[[#This Row],[Table '#]])</f>
        <v>RL4</v>
      </c>
      <c r="F3310">
        <f>IF(ISEVEN(ROW(RAWC8[[#This Row],[Barcodes]])),C3310,"")</f>
        <v>0</v>
      </c>
      <c r="G3310">
        <f t="shared" si="51"/>
        <v>0</v>
      </c>
      <c r="H3310" t="str">
        <f>LEFT(RAWC8[[#This Row],[Maternal Pheno Tag]],7)</f>
        <v>0</v>
      </c>
    </row>
    <row r="3311" spans="1:8" x14ac:dyDescent="0.25">
      <c r="A3311">
        <v>4</v>
      </c>
      <c r="B3311" t="s">
        <v>642</v>
      </c>
      <c r="D3311">
        <v>23</v>
      </c>
      <c r="E3311" t="str">
        <f>CONCATENATE(RAWC8[[#This Row],[Table Letter]],RAWC8[[#This Row],[Table '#]])</f>
        <v>RL4</v>
      </c>
      <c r="F3311" t="str">
        <f>IF(ISEVEN(ROW(RAWC8[[#This Row],[Barcodes]])),C3311,"")</f>
        <v/>
      </c>
      <c r="G3311" t="str">
        <f t="shared" si="51"/>
        <v/>
      </c>
      <c r="H3311" t="str">
        <f>LEFT(RAWC8[[#This Row],[Maternal Pheno Tag]],7)</f>
        <v/>
      </c>
    </row>
    <row r="3312" spans="1:8" x14ac:dyDescent="0.25">
      <c r="A3312">
        <v>4</v>
      </c>
      <c r="B3312" t="s">
        <v>642</v>
      </c>
      <c r="D3312">
        <v>24</v>
      </c>
      <c r="E3312" t="str">
        <f>CONCATENATE(RAWC8[[#This Row],[Table Letter]],RAWC8[[#This Row],[Table '#]])</f>
        <v>RL4</v>
      </c>
      <c r="F3312">
        <f>IF(ISEVEN(ROW(RAWC8[[#This Row],[Barcodes]])),C3312,"")</f>
        <v>0</v>
      </c>
      <c r="G3312">
        <f t="shared" si="51"/>
        <v>0</v>
      </c>
      <c r="H3312" t="str">
        <f>LEFT(RAWC8[[#This Row],[Maternal Pheno Tag]],7)</f>
        <v>0</v>
      </c>
    </row>
    <row r="3313" spans="1:8" x14ac:dyDescent="0.25">
      <c r="A3313">
        <v>4</v>
      </c>
      <c r="B3313" t="s">
        <v>642</v>
      </c>
      <c r="D3313">
        <v>24</v>
      </c>
      <c r="E3313" t="str">
        <f>CONCATENATE(RAWC8[[#This Row],[Table Letter]],RAWC8[[#This Row],[Table '#]])</f>
        <v>RL4</v>
      </c>
      <c r="F3313" t="str">
        <f>IF(ISEVEN(ROW(RAWC8[[#This Row],[Barcodes]])),C3313,"")</f>
        <v/>
      </c>
      <c r="G3313" t="str">
        <f t="shared" si="51"/>
        <v/>
      </c>
      <c r="H3313" t="str">
        <f>LEFT(RAWC8[[#This Row],[Maternal Pheno Tag]],7)</f>
        <v/>
      </c>
    </row>
    <row r="3314" spans="1:8" x14ac:dyDescent="0.25">
      <c r="A3314">
        <v>5</v>
      </c>
      <c r="B3314" t="s">
        <v>642</v>
      </c>
      <c r="D3314">
        <v>1</v>
      </c>
      <c r="E3314" t="str">
        <f>CONCATENATE(RAWC8[[#This Row],[Table Letter]],RAWC8[[#This Row],[Table '#]])</f>
        <v>RL5</v>
      </c>
      <c r="F3314">
        <f>IF(ISEVEN(ROW(RAWC8[[#This Row],[Barcodes]])),C3314,"")</f>
        <v>0</v>
      </c>
      <c r="G3314">
        <f t="shared" si="51"/>
        <v>0</v>
      </c>
      <c r="H3314" t="str">
        <f>LEFT(RAWC8[[#This Row],[Maternal Pheno Tag]],7)</f>
        <v>0</v>
      </c>
    </row>
    <row r="3315" spans="1:8" x14ac:dyDescent="0.25">
      <c r="A3315">
        <v>5</v>
      </c>
      <c r="B3315" t="s">
        <v>642</v>
      </c>
      <c r="D3315">
        <v>1</v>
      </c>
      <c r="E3315" t="str">
        <f>CONCATENATE(RAWC8[[#This Row],[Table Letter]],RAWC8[[#This Row],[Table '#]])</f>
        <v>RL5</v>
      </c>
      <c r="F3315" t="str">
        <f>IF(ISEVEN(ROW(RAWC8[[#This Row],[Barcodes]])),C3315,"")</f>
        <v/>
      </c>
      <c r="G3315" t="str">
        <f t="shared" si="51"/>
        <v/>
      </c>
      <c r="H3315" t="str">
        <f>LEFT(RAWC8[[#This Row],[Maternal Pheno Tag]],7)</f>
        <v/>
      </c>
    </row>
    <row r="3316" spans="1:8" x14ac:dyDescent="0.25">
      <c r="A3316">
        <v>5</v>
      </c>
      <c r="B3316" t="s">
        <v>642</v>
      </c>
      <c r="D3316">
        <v>2</v>
      </c>
      <c r="E3316" t="str">
        <f>CONCATENATE(RAWC8[[#This Row],[Table Letter]],RAWC8[[#This Row],[Table '#]])</f>
        <v>RL5</v>
      </c>
      <c r="F3316">
        <f>IF(ISEVEN(ROW(RAWC8[[#This Row],[Barcodes]])),C3316,"")</f>
        <v>0</v>
      </c>
      <c r="G3316">
        <f t="shared" si="51"/>
        <v>0</v>
      </c>
      <c r="H3316" t="str">
        <f>LEFT(RAWC8[[#This Row],[Maternal Pheno Tag]],7)</f>
        <v>0</v>
      </c>
    </row>
    <row r="3317" spans="1:8" x14ac:dyDescent="0.25">
      <c r="A3317">
        <v>5</v>
      </c>
      <c r="B3317" t="s">
        <v>642</v>
      </c>
      <c r="D3317">
        <v>2</v>
      </c>
      <c r="E3317" t="str">
        <f>CONCATENATE(RAWC8[[#This Row],[Table Letter]],RAWC8[[#This Row],[Table '#]])</f>
        <v>RL5</v>
      </c>
      <c r="F3317" t="str">
        <f>IF(ISEVEN(ROW(RAWC8[[#This Row],[Barcodes]])),C3317,"")</f>
        <v/>
      </c>
      <c r="G3317" t="str">
        <f t="shared" si="51"/>
        <v/>
      </c>
      <c r="H3317" t="str">
        <f>LEFT(RAWC8[[#This Row],[Maternal Pheno Tag]],7)</f>
        <v/>
      </c>
    </row>
    <row r="3318" spans="1:8" x14ac:dyDescent="0.25">
      <c r="A3318">
        <v>5</v>
      </c>
      <c r="B3318" t="s">
        <v>642</v>
      </c>
      <c r="D3318">
        <v>3</v>
      </c>
      <c r="E3318" t="str">
        <f>CONCATENATE(RAWC8[[#This Row],[Table Letter]],RAWC8[[#This Row],[Table '#]])</f>
        <v>RL5</v>
      </c>
      <c r="F3318">
        <f>IF(ISEVEN(ROW(RAWC8[[#This Row],[Barcodes]])),C3318,"")</f>
        <v>0</v>
      </c>
      <c r="G3318">
        <f t="shared" si="51"/>
        <v>0</v>
      </c>
      <c r="H3318" t="str">
        <f>LEFT(RAWC8[[#This Row],[Maternal Pheno Tag]],7)</f>
        <v>0</v>
      </c>
    </row>
    <row r="3319" spans="1:8" x14ac:dyDescent="0.25">
      <c r="A3319">
        <v>5</v>
      </c>
      <c r="B3319" t="s">
        <v>642</v>
      </c>
      <c r="D3319">
        <v>3</v>
      </c>
      <c r="E3319" t="str">
        <f>CONCATENATE(RAWC8[[#This Row],[Table Letter]],RAWC8[[#This Row],[Table '#]])</f>
        <v>RL5</v>
      </c>
      <c r="F3319" t="str">
        <f>IF(ISEVEN(ROW(RAWC8[[#This Row],[Barcodes]])),C3319,"")</f>
        <v/>
      </c>
      <c r="G3319" t="str">
        <f t="shared" si="51"/>
        <v/>
      </c>
      <c r="H3319" t="str">
        <f>LEFT(RAWC8[[#This Row],[Maternal Pheno Tag]],7)</f>
        <v/>
      </c>
    </row>
    <row r="3320" spans="1:8" x14ac:dyDescent="0.25">
      <c r="A3320">
        <v>5</v>
      </c>
      <c r="B3320" t="s">
        <v>642</v>
      </c>
      <c r="D3320">
        <v>4</v>
      </c>
      <c r="E3320" t="str">
        <f>CONCATENATE(RAWC8[[#This Row],[Table Letter]],RAWC8[[#This Row],[Table '#]])</f>
        <v>RL5</v>
      </c>
      <c r="F3320">
        <f>IF(ISEVEN(ROW(RAWC8[[#This Row],[Barcodes]])),C3320,"")</f>
        <v>0</v>
      </c>
      <c r="G3320">
        <f t="shared" si="51"/>
        <v>0</v>
      </c>
      <c r="H3320" t="str">
        <f>LEFT(RAWC8[[#This Row],[Maternal Pheno Tag]],7)</f>
        <v>0</v>
      </c>
    </row>
    <row r="3321" spans="1:8" x14ac:dyDescent="0.25">
      <c r="A3321">
        <v>5</v>
      </c>
      <c r="B3321" t="s">
        <v>642</v>
      </c>
      <c r="D3321">
        <v>4</v>
      </c>
      <c r="E3321" t="str">
        <f>CONCATENATE(RAWC8[[#This Row],[Table Letter]],RAWC8[[#This Row],[Table '#]])</f>
        <v>RL5</v>
      </c>
      <c r="F3321" t="str">
        <f>IF(ISEVEN(ROW(RAWC8[[#This Row],[Barcodes]])),C3321,"")</f>
        <v/>
      </c>
      <c r="G3321" t="str">
        <f t="shared" si="51"/>
        <v/>
      </c>
      <c r="H3321" t="str">
        <f>LEFT(RAWC8[[#This Row],[Maternal Pheno Tag]],7)</f>
        <v/>
      </c>
    </row>
    <row r="3322" spans="1:8" x14ac:dyDescent="0.25">
      <c r="A3322">
        <v>5</v>
      </c>
      <c r="B3322" t="s">
        <v>642</v>
      </c>
      <c r="D3322">
        <v>5</v>
      </c>
      <c r="E3322" t="str">
        <f>CONCATENATE(RAWC8[[#This Row],[Table Letter]],RAWC8[[#This Row],[Table '#]])</f>
        <v>RL5</v>
      </c>
      <c r="F3322">
        <f>IF(ISEVEN(ROW(RAWC8[[#This Row],[Barcodes]])),C3322,"")</f>
        <v>0</v>
      </c>
      <c r="G3322">
        <f t="shared" si="51"/>
        <v>0</v>
      </c>
      <c r="H3322" t="str">
        <f>LEFT(RAWC8[[#This Row],[Maternal Pheno Tag]],7)</f>
        <v>0</v>
      </c>
    </row>
    <row r="3323" spans="1:8" x14ac:dyDescent="0.25">
      <c r="A3323">
        <v>5</v>
      </c>
      <c r="B3323" t="s">
        <v>642</v>
      </c>
      <c r="D3323">
        <v>5</v>
      </c>
      <c r="E3323" t="str">
        <f>CONCATENATE(RAWC8[[#This Row],[Table Letter]],RAWC8[[#This Row],[Table '#]])</f>
        <v>RL5</v>
      </c>
      <c r="F3323" t="str">
        <f>IF(ISEVEN(ROW(RAWC8[[#This Row],[Barcodes]])),C3323,"")</f>
        <v/>
      </c>
      <c r="G3323" t="str">
        <f t="shared" si="51"/>
        <v/>
      </c>
      <c r="H3323" t="str">
        <f>LEFT(RAWC8[[#This Row],[Maternal Pheno Tag]],7)</f>
        <v/>
      </c>
    </row>
    <row r="3324" spans="1:8" x14ac:dyDescent="0.25">
      <c r="A3324">
        <v>5</v>
      </c>
      <c r="B3324" t="s">
        <v>642</v>
      </c>
      <c r="D3324">
        <v>6</v>
      </c>
      <c r="E3324" t="str">
        <f>CONCATENATE(RAWC8[[#This Row],[Table Letter]],RAWC8[[#This Row],[Table '#]])</f>
        <v>RL5</v>
      </c>
      <c r="F3324">
        <f>IF(ISEVEN(ROW(RAWC8[[#This Row],[Barcodes]])),C3324,"")</f>
        <v>0</v>
      </c>
      <c r="G3324">
        <f t="shared" si="51"/>
        <v>0</v>
      </c>
      <c r="H3324" t="str">
        <f>LEFT(RAWC8[[#This Row],[Maternal Pheno Tag]],7)</f>
        <v>0</v>
      </c>
    </row>
    <row r="3325" spans="1:8" x14ac:dyDescent="0.25">
      <c r="A3325">
        <v>5</v>
      </c>
      <c r="B3325" t="s">
        <v>642</v>
      </c>
      <c r="D3325">
        <v>6</v>
      </c>
      <c r="E3325" t="str">
        <f>CONCATENATE(RAWC8[[#This Row],[Table Letter]],RAWC8[[#This Row],[Table '#]])</f>
        <v>RL5</v>
      </c>
      <c r="F3325" t="str">
        <f>IF(ISEVEN(ROW(RAWC8[[#This Row],[Barcodes]])),C3325,"")</f>
        <v/>
      </c>
      <c r="G3325" t="str">
        <f t="shared" si="51"/>
        <v/>
      </c>
      <c r="H3325" t="str">
        <f>LEFT(RAWC8[[#This Row],[Maternal Pheno Tag]],7)</f>
        <v/>
      </c>
    </row>
    <row r="3326" spans="1:8" x14ac:dyDescent="0.25">
      <c r="A3326">
        <v>5</v>
      </c>
      <c r="B3326" t="s">
        <v>642</v>
      </c>
      <c r="D3326">
        <v>7</v>
      </c>
      <c r="E3326" t="str">
        <f>CONCATENATE(RAWC8[[#This Row],[Table Letter]],RAWC8[[#This Row],[Table '#]])</f>
        <v>RL5</v>
      </c>
      <c r="F3326">
        <f>IF(ISEVEN(ROW(RAWC8[[#This Row],[Barcodes]])),C3326,"")</f>
        <v>0</v>
      </c>
      <c r="G3326">
        <f t="shared" si="51"/>
        <v>0</v>
      </c>
      <c r="H3326" t="str">
        <f>LEFT(RAWC8[[#This Row],[Maternal Pheno Tag]],7)</f>
        <v>0</v>
      </c>
    </row>
    <row r="3327" spans="1:8" x14ac:dyDescent="0.25">
      <c r="A3327">
        <v>5</v>
      </c>
      <c r="B3327" t="s">
        <v>642</v>
      </c>
      <c r="D3327">
        <v>7</v>
      </c>
      <c r="E3327" t="str">
        <f>CONCATENATE(RAWC8[[#This Row],[Table Letter]],RAWC8[[#This Row],[Table '#]])</f>
        <v>RL5</v>
      </c>
      <c r="F3327" t="str">
        <f>IF(ISEVEN(ROW(RAWC8[[#This Row],[Barcodes]])),C3327,"")</f>
        <v/>
      </c>
      <c r="G3327" t="str">
        <f t="shared" si="51"/>
        <v/>
      </c>
      <c r="H3327" t="str">
        <f>LEFT(RAWC8[[#This Row],[Maternal Pheno Tag]],7)</f>
        <v/>
      </c>
    </row>
    <row r="3328" spans="1:8" x14ac:dyDescent="0.25">
      <c r="A3328">
        <v>5</v>
      </c>
      <c r="B3328" t="s">
        <v>642</v>
      </c>
      <c r="D3328">
        <v>8</v>
      </c>
      <c r="E3328" t="str">
        <f>CONCATENATE(RAWC8[[#This Row],[Table Letter]],RAWC8[[#This Row],[Table '#]])</f>
        <v>RL5</v>
      </c>
      <c r="F3328">
        <f>IF(ISEVEN(ROW(RAWC8[[#This Row],[Barcodes]])),C3328,"")</f>
        <v>0</v>
      </c>
      <c r="G3328">
        <f t="shared" si="51"/>
        <v>0</v>
      </c>
      <c r="H3328" t="str">
        <f>LEFT(RAWC8[[#This Row],[Maternal Pheno Tag]],7)</f>
        <v>0</v>
      </c>
    </row>
    <row r="3329" spans="1:8" x14ac:dyDescent="0.25">
      <c r="A3329">
        <v>5</v>
      </c>
      <c r="B3329" t="s">
        <v>642</v>
      </c>
      <c r="D3329">
        <v>8</v>
      </c>
      <c r="E3329" t="str">
        <f>CONCATENATE(RAWC8[[#This Row],[Table Letter]],RAWC8[[#This Row],[Table '#]])</f>
        <v>RL5</v>
      </c>
      <c r="F3329" t="str">
        <f>IF(ISEVEN(ROW(RAWC8[[#This Row],[Barcodes]])),C3329,"")</f>
        <v/>
      </c>
      <c r="G3329" t="str">
        <f t="shared" si="51"/>
        <v/>
      </c>
      <c r="H3329" t="str">
        <f>LEFT(RAWC8[[#This Row],[Maternal Pheno Tag]],7)</f>
        <v/>
      </c>
    </row>
    <row r="3330" spans="1:8" x14ac:dyDescent="0.25">
      <c r="A3330">
        <v>5</v>
      </c>
      <c r="B3330" t="s">
        <v>642</v>
      </c>
      <c r="D3330">
        <v>9</v>
      </c>
      <c r="E3330" t="str">
        <f>CONCATENATE(RAWC8[[#This Row],[Table Letter]],RAWC8[[#This Row],[Table '#]])</f>
        <v>RL5</v>
      </c>
      <c r="F3330">
        <f>IF(ISEVEN(ROW(RAWC8[[#This Row],[Barcodes]])),C3330,"")</f>
        <v>0</v>
      </c>
      <c r="G3330">
        <f t="shared" ref="G3330:G3393" si="52">IF(ISODD(ROW(C3331)),C3331,"")</f>
        <v>0</v>
      </c>
      <c r="H3330" t="str">
        <f>LEFT(RAWC8[[#This Row],[Maternal Pheno Tag]],7)</f>
        <v>0</v>
      </c>
    </row>
    <row r="3331" spans="1:8" x14ac:dyDescent="0.25">
      <c r="A3331">
        <v>5</v>
      </c>
      <c r="B3331" t="s">
        <v>642</v>
      </c>
      <c r="D3331">
        <v>9</v>
      </c>
      <c r="E3331" t="str">
        <f>CONCATENATE(RAWC8[[#This Row],[Table Letter]],RAWC8[[#This Row],[Table '#]])</f>
        <v>RL5</v>
      </c>
      <c r="F3331" t="str">
        <f>IF(ISEVEN(ROW(RAWC8[[#This Row],[Barcodes]])),C3331,"")</f>
        <v/>
      </c>
      <c r="G3331" t="str">
        <f t="shared" si="52"/>
        <v/>
      </c>
      <c r="H3331" t="str">
        <f>LEFT(RAWC8[[#This Row],[Maternal Pheno Tag]],7)</f>
        <v/>
      </c>
    </row>
    <row r="3332" spans="1:8" x14ac:dyDescent="0.25">
      <c r="A3332">
        <v>5</v>
      </c>
      <c r="B3332" t="s">
        <v>642</v>
      </c>
      <c r="D3332">
        <v>10</v>
      </c>
      <c r="E3332" t="str">
        <f>CONCATENATE(RAWC8[[#This Row],[Table Letter]],RAWC8[[#This Row],[Table '#]])</f>
        <v>RL5</v>
      </c>
      <c r="F3332">
        <f>IF(ISEVEN(ROW(RAWC8[[#This Row],[Barcodes]])),C3332,"")</f>
        <v>0</v>
      </c>
      <c r="G3332">
        <f t="shared" si="52"/>
        <v>0</v>
      </c>
      <c r="H3332" t="str">
        <f>LEFT(RAWC8[[#This Row],[Maternal Pheno Tag]],7)</f>
        <v>0</v>
      </c>
    </row>
    <row r="3333" spans="1:8" x14ac:dyDescent="0.25">
      <c r="A3333">
        <v>5</v>
      </c>
      <c r="B3333" t="s">
        <v>642</v>
      </c>
      <c r="D3333">
        <v>10</v>
      </c>
      <c r="E3333" t="str">
        <f>CONCATENATE(RAWC8[[#This Row],[Table Letter]],RAWC8[[#This Row],[Table '#]])</f>
        <v>RL5</v>
      </c>
      <c r="F3333" t="str">
        <f>IF(ISEVEN(ROW(RAWC8[[#This Row],[Barcodes]])),C3333,"")</f>
        <v/>
      </c>
      <c r="G3333" t="str">
        <f t="shared" si="52"/>
        <v/>
      </c>
      <c r="H3333" t="str">
        <f>LEFT(RAWC8[[#This Row],[Maternal Pheno Tag]],7)</f>
        <v/>
      </c>
    </row>
    <row r="3334" spans="1:8" x14ac:dyDescent="0.25">
      <c r="A3334">
        <v>5</v>
      </c>
      <c r="B3334" t="s">
        <v>642</v>
      </c>
      <c r="D3334">
        <v>11</v>
      </c>
      <c r="E3334" t="str">
        <f>CONCATENATE(RAWC8[[#This Row],[Table Letter]],RAWC8[[#This Row],[Table '#]])</f>
        <v>RL5</v>
      </c>
      <c r="F3334">
        <f>IF(ISEVEN(ROW(RAWC8[[#This Row],[Barcodes]])),C3334,"")</f>
        <v>0</v>
      </c>
      <c r="G3334">
        <f t="shared" si="52"/>
        <v>0</v>
      </c>
      <c r="H3334" t="str">
        <f>LEFT(RAWC8[[#This Row],[Maternal Pheno Tag]],7)</f>
        <v>0</v>
      </c>
    </row>
    <row r="3335" spans="1:8" x14ac:dyDescent="0.25">
      <c r="A3335">
        <v>5</v>
      </c>
      <c r="B3335" t="s">
        <v>642</v>
      </c>
      <c r="D3335">
        <v>11</v>
      </c>
      <c r="E3335" t="str">
        <f>CONCATENATE(RAWC8[[#This Row],[Table Letter]],RAWC8[[#This Row],[Table '#]])</f>
        <v>RL5</v>
      </c>
      <c r="F3335" t="str">
        <f>IF(ISEVEN(ROW(RAWC8[[#This Row],[Barcodes]])),C3335,"")</f>
        <v/>
      </c>
      <c r="G3335" t="str">
        <f t="shared" si="52"/>
        <v/>
      </c>
      <c r="H3335" t="str">
        <f>LEFT(RAWC8[[#This Row],[Maternal Pheno Tag]],7)</f>
        <v/>
      </c>
    </row>
    <row r="3336" spans="1:8" x14ac:dyDescent="0.25">
      <c r="A3336">
        <v>5</v>
      </c>
      <c r="B3336" t="s">
        <v>642</v>
      </c>
      <c r="D3336">
        <v>12</v>
      </c>
      <c r="E3336" t="str">
        <f>CONCATENATE(RAWC8[[#This Row],[Table Letter]],RAWC8[[#This Row],[Table '#]])</f>
        <v>RL5</v>
      </c>
      <c r="F3336">
        <f>IF(ISEVEN(ROW(RAWC8[[#This Row],[Barcodes]])),C3336,"")</f>
        <v>0</v>
      </c>
      <c r="G3336">
        <f t="shared" si="52"/>
        <v>0</v>
      </c>
      <c r="H3336" t="str">
        <f>LEFT(RAWC8[[#This Row],[Maternal Pheno Tag]],7)</f>
        <v>0</v>
      </c>
    </row>
    <row r="3337" spans="1:8" x14ac:dyDescent="0.25">
      <c r="A3337">
        <v>5</v>
      </c>
      <c r="B3337" t="s">
        <v>642</v>
      </c>
      <c r="D3337">
        <v>12</v>
      </c>
      <c r="E3337" t="str">
        <f>CONCATENATE(RAWC8[[#This Row],[Table Letter]],RAWC8[[#This Row],[Table '#]])</f>
        <v>RL5</v>
      </c>
      <c r="F3337" t="str">
        <f>IF(ISEVEN(ROW(RAWC8[[#This Row],[Barcodes]])),C3337,"")</f>
        <v/>
      </c>
      <c r="G3337" t="str">
        <f t="shared" si="52"/>
        <v/>
      </c>
      <c r="H3337" t="str">
        <f>LEFT(RAWC8[[#This Row],[Maternal Pheno Tag]],7)</f>
        <v/>
      </c>
    </row>
    <row r="3338" spans="1:8" x14ac:dyDescent="0.25">
      <c r="A3338">
        <v>5</v>
      </c>
      <c r="B3338" t="s">
        <v>642</v>
      </c>
      <c r="D3338">
        <v>13</v>
      </c>
      <c r="E3338" t="str">
        <f>CONCATENATE(RAWC8[[#This Row],[Table Letter]],RAWC8[[#This Row],[Table '#]])</f>
        <v>RL5</v>
      </c>
      <c r="F3338">
        <f>IF(ISEVEN(ROW(RAWC8[[#This Row],[Barcodes]])),C3338,"")</f>
        <v>0</v>
      </c>
      <c r="G3338">
        <f t="shared" si="52"/>
        <v>0</v>
      </c>
      <c r="H3338" t="str">
        <f>LEFT(RAWC8[[#This Row],[Maternal Pheno Tag]],7)</f>
        <v>0</v>
      </c>
    </row>
    <row r="3339" spans="1:8" x14ac:dyDescent="0.25">
      <c r="A3339">
        <v>5</v>
      </c>
      <c r="B3339" t="s">
        <v>642</v>
      </c>
      <c r="D3339">
        <v>13</v>
      </c>
      <c r="E3339" t="str">
        <f>CONCATENATE(RAWC8[[#This Row],[Table Letter]],RAWC8[[#This Row],[Table '#]])</f>
        <v>RL5</v>
      </c>
      <c r="F3339" t="str">
        <f>IF(ISEVEN(ROW(RAWC8[[#This Row],[Barcodes]])),C3339,"")</f>
        <v/>
      </c>
      <c r="G3339" t="str">
        <f t="shared" si="52"/>
        <v/>
      </c>
      <c r="H3339" t="str">
        <f>LEFT(RAWC8[[#This Row],[Maternal Pheno Tag]],7)</f>
        <v/>
      </c>
    </row>
    <row r="3340" spans="1:8" x14ac:dyDescent="0.25">
      <c r="A3340">
        <v>5</v>
      </c>
      <c r="B3340" t="s">
        <v>642</v>
      </c>
      <c r="D3340">
        <v>14</v>
      </c>
      <c r="E3340" t="str">
        <f>CONCATENATE(RAWC8[[#This Row],[Table Letter]],RAWC8[[#This Row],[Table '#]])</f>
        <v>RL5</v>
      </c>
      <c r="F3340">
        <f>IF(ISEVEN(ROW(RAWC8[[#This Row],[Barcodes]])),C3340,"")</f>
        <v>0</v>
      </c>
      <c r="G3340">
        <f t="shared" si="52"/>
        <v>0</v>
      </c>
      <c r="H3340" t="str">
        <f>LEFT(RAWC8[[#This Row],[Maternal Pheno Tag]],7)</f>
        <v>0</v>
      </c>
    </row>
    <row r="3341" spans="1:8" x14ac:dyDescent="0.25">
      <c r="A3341">
        <v>5</v>
      </c>
      <c r="B3341" t="s">
        <v>642</v>
      </c>
      <c r="D3341">
        <v>14</v>
      </c>
      <c r="E3341" t="str">
        <f>CONCATENATE(RAWC8[[#This Row],[Table Letter]],RAWC8[[#This Row],[Table '#]])</f>
        <v>RL5</v>
      </c>
      <c r="F3341" t="str">
        <f>IF(ISEVEN(ROW(RAWC8[[#This Row],[Barcodes]])),C3341,"")</f>
        <v/>
      </c>
      <c r="G3341" t="str">
        <f t="shared" si="52"/>
        <v/>
      </c>
      <c r="H3341" t="str">
        <f>LEFT(RAWC8[[#This Row],[Maternal Pheno Tag]],7)</f>
        <v/>
      </c>
    </row>
    <row r="3342" spans="1:8" x14ac:dyDescent="0.25">
      <c r="A3342">
        <v>5</v>
      </c>
      <c r="B3342" t="s">
        <v>642</v>
      </c>
      <c r="D3342">
        <v>15</v>
      </c>
      <c r="E3342" t="str">
        <f>CONCATENATE(RAWC8[[#This Row],[Table Letter]],RAWC8[[#This Row],[Table '#]])</f>
        <v>RL5</v>
      </c>
      <c r="F3342">
        <f>IF(ISEVEN(ROW(RAWC8[[#This Row],[Barcodes]])),C3342,"")</f>
        <v>0</v>
      </c>
      <c r="G3342">
        <f t="shared" si="52"/>
        <v>0</v>
      </c>
      <c r="H3342" t="str">
        <f>LEFT(RAWC8[[#This Row],[Maternal Pheno Tag]],7)</f>
        <v>0</v>
      </c>
    </row>
    <row r="3343" spans="1:8" x14ac:dyDescent="0.25">
      <c r="A3343">
        <v>5</v>
      </c>
      <c r="B3343" t="s">
        <v>642</v>
      </c>
      <c r="D3343">
        <v>15</v>
      </c>
      <c r="E3343" t="str">
        <f>CONCATENATE(RAWC8[[#This Row],[Table Letter]],RAWC8[[#This Row],[Table '#]])</f>
        <v>RL5</v>
      </c>
      <c r="F3343" t="str">
        <f>IF(ISEVEN(ROW(RAWC8[[#This Row],[Barcodes]])),C3343,"")</f>
        <v/>
      </c>
      <c r="G3343" t="str">
        <f t="shared" si="52"/>
        <v/>
      </c>
      <c r="H3343" t="str">
        <f>LEFT(RAWC8[[#This Row],[Maternal Pheno Tag]],7)</f>
        <v/>
      </c>
    </row>
    <row r="3344" spans="1:8" x14ac:dyDescent="0.25">
      <c r="A3344">
        <v>5</v>
      </c>
      <c r="B3344" t="s">
        <v>642</v>
      </c>
      <c r="D3344">
        <v>16</v>
      </c>
      <c r="E3344" t="str">
        <f>CONCATENATE(RAWC8[[#This Row],[Table Letter]],RAWC8[[#This Row],[Table '#]])</f>
        <v>RL5</v>
      </c>
      <c r="F3344">
        <f>IF(ISEVEN(ROW(RAWC8[[#This Row],[Barcodes]])),C3344,"")</f>
        <v>0</v>
      </c>
      <c r="G3344">
        <f t="shared" si="52"/>
        <v>0</v>
      </c>
      <c r="H3344" t="str">
        <f>LEFT(RAWC8[[#This Row],[Maternal Pheno Tag]],7)</f>
        <v>0</v>
      </c>
    </row>
    <row r="3345" spans="1:8" x14ac:dyDescent="0.25">
      <c r="A3345">
        <v>5</v>
      </c>
      <c r="B3345" t="s">
        <v>642</v>
      </c>
      <c r="D3345">
        <v>16</v>
      </c>
      <c r="E3345" t="str">
        <f>CONCATENATE(RAWC8[[#This Row],[Table Letter]],RAWC8[[#This Row],[Table '#]])</f>
        <v>RL5</v>
      </c>
      <c r="F3345" t="str">
        <f>IF(ISEVEN(ROW(RAWC8[[#This Row],[Barcodes]])),C3345,"")</f>
        <v/>
      </c>
      <c r="G3345" t="str">
        <f t="shared" si="52"/>
        <v/>
      </c>
      <c r="H3345" t="str">
        <f>LEFT(RAWC8[[#This Row],[Maternal Pheno Tag]],7)</f>
        <v/>
      </c>
    </row>
    <row r="3346" spans="1:8" x14ac:dyDescent="0.25">
      <c r="A3346">
        <v>5</v>
      </c>
      <c r="B3346" t="s">
        <v>642</v>
      </c>
      <c r="D3346">
        <v>17</v>
      </c>
      <c r="E3346" t="str">
        <f>CONCATENATE(RAWC8[[#This Row],[Table Letter]],RAWC8[[#This Row],[Table '#]])</f>
        <v>RL5</v>
      </c>
      <c r="F3346">
        <f>IF(ISEVEN(ROW(RAWC8[[#This Row],[Barcodes]])),C3346,"")</f>
        <v>0</v>
      </c>
      <c r="G3346">
        <f t="shared" si="52"/>
        <v>0</v>
      </c>
      <c r="H3346" t="str">
        <f>LEFT(RAWC8[[#This Row],[Maternal Pheno Tag]],7)</f>
        <v>0</v>
      </c>
    </row>
    <row r="3347" spans="1:8" x14ac:dyDescent="0.25">
      <c r="A3347">
        <v>5</v>
      </c>
      <c r="B3347" t="s">
        <v>642</v>
      </c>
      <c r="D3347">
        <v>17</v>
      </c>
      <c r="E3347" t="str">
        <f>CONCATENATE(RAWC8[[#This Row],[Table Letter]],RAWC8[[#This Row],[Table '#]])</f>
        <v>RL5</v>
      </c>
      <c r="F3347" t="str">
        <f>IF(ISEVEN(ROW(RAWC8[[#This Row],[Barcodes]])),C3347,"")</f>
        <v/>
      </c>
      <c r="G3347" t="str">
        <f t="shared" si="52"/>
        <v/>
      </c>
      <c r="H3347" t="str">
        <f>LEFT(RAWC8[[#This Row],[Maternal Pheno Tag]],7)</f>
        <v/>
      </c>
    </row>
    <row r="3348" spans="1:8" x14ac:dyDescent="0.25">
      <c r="A3348">
        <v>5</v>
      </c>
      <c r="B3348" t="s">
        <v>642</v>
      </c>
      <c r="D3348">
        <v>18</v>
      </c>
      <c r="E3348" t="str">
        <f>CONCATENATE(RAWC8[[#This Row],[Table Letter]],RAWC8[[#This Row],[Table '#]])</f>
        <v>RL5</v>
      </c>
      <c r="F3348">
        <f>IF(ISEVEN(ROW(RAWC8[[#This Row],[Barcodes]])),C3348,"")</f>
        <v>0</v>
      </c>
      <c r="G3348">
        <f t="shared" si="52"/>
        <v>0</v>
      </c>
      <c r="H3348" t="str">
        <f>LEFT(RAWC8[[#This Row],[Maternal Pheno Tag]],7)</f>
        <v>0</v>
      </c>
    </row>
    <row r="3349" spans="1:8" x14ac:dyDescent="0.25">
      <c r="A3349">
        <v>5</v>
      </c>
      <c r="B3349" t="s">
        <v>642</v>
      </c>
      <c r="D3349">
        <v>18</v>
      </c>
      <c r="E3349" t="str">
        <f>CONCATENATE(RAWC8[[#This Row],[Table Letter]],RAWC8[[#This Row],[Table '#]])</f>
        <v>RL5</v>
      </c>
      <c r="F3349" t="str">
        <f>IF(ISEVEN(ROW(RAWC8[[#This Row],[Barcodes]])),C3349,"")</f>
        <v/>
      </c>
      <c r="G3349" t="str">
        <f t="shared" si="52"/>
        <v/>
      </c>
      <c r="H3349" t="str">
        <f>LEFT(RAWC8[[#This Row],[Maternal Pheno Tag]],7)</f>
        <v/>
      </c>
    </row>
    <row r="3350" spans="1:8" x14ac:dyDescent="0.25">
      <c r="A3350">
        <v>5</v>
      </c>
      <c r="B3350" t="s">
        <v>642</v>
      </c>
      <c r="D3350">
        <v>19</v>
      </c>
      <c r="E3350" t="str">
        <f>CONCATENATE(RAWC8[[#This Row],[Table Letter]],RAWC8[[#This Row],[Table '#]])</f>
        <v>RL5</v>
      </c>
      <c r="F3350">
        <f>IF(ISEVEN(ROW(RAWC8[[#This Row],[Barcodes]])),C3350,"")</f>
        <v>0</v>
      </c>
      <c r="G3350">
        <f t="shared" si="52"/>
        <v>0</v>
      </c>
      <c r="H3350" t="str">
        <f>LEFT(RAWC8[[#This Row],[Maternal Pheno Tag]],7)</f>
        <v>0</v>
      </c>
    </row>
    <row r="3351" spans="1:8" x14ac:dyDescent="0.25">
      <c r="A3351">
        <v>5</v>
      </c>
      <c r="B3351" t="s">
        <v>642</v>
      </c>
      <c r="D3351">
        <v>19</v>
      </c>
      <c r="E3351" t="str">
        <f>CONCATENATE(RAWC8[[#This Row],[Table Letter]],RAWC8[[#This Row],[Table '#]])</f>
        <v>RL5</v>
      </c>
      <c r="F3351" t="str">
        <f>IF(ISEVEN(ROW(RAWC8[[#This Row],[Barcodes]])),C3351,"")</f>
        <v/>
      </c>
      <c r="G3351" t="str">
        <f t="shared" si="52"/>
        <v/>
      </c>
      <c r="H3351" t="str">
        <f>LEFT(RAWC8[[#This Row],[Maternal Pheno Tag]],7)</f>
        <v/>
      </c>
    </row>
    <row r="3352" spans="1:8" x14ac:dyDescent="0.25">
      <c r="A3352">
        <v>5</v>
      </c>
      <c r="B3352" t="s">
        <v>642</v>
      </c>
      <c r="D3352">
        <v>20</v>
      </c>
      <c r="E3352" t="str">
        <f>CONCATENATE(RAWC8[[#This Row],[Table Letter]],RAWC8[[#This Row],[Table '#]])</f>
        <v>RL5</v>
      </c>
      <c r="F3352">
        <f>IF(ISEVEN(ROW(RAWC8[[#This Row],[Barcodes]])),C3352,"")</f>
        <v>0</v>
      </c>
      <c r="G3352">
        <f t="shared" si="52"/>
        <v>0</v>
      </c>
      <c r="H3352" t="str">
        <f>LEFT(RAWC8[[#This Row],[Maternal Pheno Tag]],7)</f>
        <v>0</v>
      </c>
    </row>
    <row r="3353" spans="1:8" x14ac:dyDescent="0.25">
      <c r="A3353">
        <v>5</v>
      </c>
      <c r="B3353" t="s">
        <v>642</v>
      </c>
      <c r="D3353">
        <v>20</v>
      </c>
      <c r="E3353" t="str">
        <f>CONCATENATE(RAWC8[[#This Row],[Table Letter]],RAWC8[[#This Row],[Table '#]])</f>
        <v>RL5</v>
      </c>
      <c r="F3353" t="str">
        <f>IF(ISEVEN(ROW(RAWC8[[#This Row],[Barcodes]])),C3353,"")</f>
        <v/>
      </c>
      <c r="G3353" t="str">
        <f t="shared" si="52"/>
        <v/>
      </c>
      <c r="H3353" t="str">
        <f>LEFT(RAWC8[[#This Row],[Maternal Pheno Tag]],7)</f>
        <v/>
      </c>
    </row>
    <row r="3354" spans="1:8" x14ac:dyDescent="0.25">
      <c r="A3354">
        <v>5</v>
      </c>
      <c r="B3354" t="s">
        <v>642</v>
      </c>
      <c r="D3354">
        <v>21</v>
      </c>
      <c r="E3354" t="str">
        <f>CONCATENATE(RAWC8[[#This Row],[Table Letter]],RAWC8[[#This Row],[Table '#]])</f>
        <v>RL5</v>
      </c>
      <c r="F3354">
        <f>IF(ISEVEN(ROW(RAWC8[[#This Row],[Barcodes]])),C3354,"")</f>
        <v>0</v>
      </c>
      <c r="G3354">
        <f t="shared" si="52"/>
        <v>0</v>
      </c>
      <c r="H3354" t="str">
        <f>LEFT(RAWC8[[#This Row],[Maternal Pheno Tag]],7)</f>
        <v>0</v>
      </c>
    </row>
    <row r="3355" spans="1:8" x14ac:dyDescent="0.25">
      <c r="A3355">
        <v>5</v>
      </c>
      <c r="B3355" t="s">
        <v>642</v>
      </c>
      <c r="D3355">
        <v>21</v>
      </c>
      <c r="E3355" t="str">
        <f>CONCATENATE(RAWC8[[#This Row],[Table Letter]],RAWC8[[#This Row],[Table '#]])</f>
        <v>RL5</v>
      </c>
      <c r="F3355" t="str">
        <f>IF(ISEVEN(ROW(RAWC8[[#This Row],[Barcodes]])),C3355,"")</f>
        <v/>
      </c>
      <c r="G3355" t="str">
        <f t="shared" si="52"/>
        <v/>
      </c>
      <c r="H3355" t="str">
        <f>LEFT(RAWC8[[#This Row],[Maternal Pheno Tag]],7)</f>
        <v/>
      </c>
    </row>
    <row r="3356" spans="1:8" x14ac:dyDescent="0.25">
      <c r="A3356">
        <v>5</v>
      </c>
      <c r="B3356" t="s">
        <v>642</v>
      </c>
      <c r="D3356">
        <v>22</v>
      </c>
      <c r="E3356" t="str">
        <f>CONCATENATE(RAWC8[[#This Row],[Table Letter]],RAWC8[[#This Row],[Table '#]])</f>
        <v>RL5</v>
      </c>
      <c r="F3356">
        <f>IF(ISEVEN(ROW(RAWC8[[#This Row],[Barcodes]])),C3356,"")</f>
        <v>0</v>
      </c>
      <c r="G3356">
        <f t="shared" si="52"/>
        <v>0</v>
      </c>
      <c r="H3356" t="str">
        <f>LEFT(RAWC8[[#This Row],[Maternal Pheno Tag]],7)</f>
        <v>0</v>
      </c>
    </row>
    <row r="3357" spans="1:8" x14ac:dyDescent="0.25">
      <c r="A3357">
        <v>5</v>
      </c>
      <c r="B3357" t="s">
        <v>642</v>
      </c>
      <c r="D3357">
        <v>22</v>
      </c>
      <c r="E3357" t="str">
        <f>CONCATENATE(RAWC8[[#This Row],[Table Letter]],RAWC8[[#This Row],[Table '#]])</f>
        <v>RL5</v>
      </c>
      <c r="F3357" t="str">
        <f>IF(ISEVEN(ROW(RAWC8[[#This Row],[Barcodes]])),C3357,"")</f>
        <v/>
      </c>
      <c r="G3357" t="str">
        <f t="shared" si="52"/>
        <v/>
      </c>
      <c r="H3357" t="str">
        <f>LEFT(RAWC8[[#This Row],[Maternal Pheno Tag]],7)</f>
        <v/>
      </c>
    </row>
    <row r="3358" spans="1:8" x14ac:dyDescent="0.25">
      <c r="A3358">
        <v>5</v>
      </c>
      <c r="B3358" t="s">
        <v>642</v>
      </c>
      <c r="D3358">
        <v>23</v>
      </c>
      <c r="E3358" t="str">
        <f>CONCATENATE(RAWC8[[#This Row],[Table Letter]],RAWC8[[#This Row],[Table '#]])</f>
        <v>RL5</v>
      </c>
      <c r="F3358">
        <f>IF(ISEVEN(ROW(RAWC8[[#This Row],[Barcodes]])),C3358,"")</f>
        <v>0</v>
      </c>
      <c r="G3358">
        <f t="shared" si="52"/>
        <v>0</v>
      </c>
      <c r="H3358" t="str">
        <f>LEFT(RAWC8[[#This Row],[Maternal Pheno Tag]],7)</f>
        <v>0</v>
      </c>
    </row>
    <row r="3359" spans="1:8" x14ac:dyDescent="0.25">
      <c r="A3359">
        <v>5</v>
      </c>
      <c r="B3359" t="s">
        <v>642</v>
      </c>
      <c r="D3359">
        <v>23</v>
      </c>
      <c r="E3359" t="str">
        <f>CONCATENATE(RAWC8[[#This Row],[Table Letter]],RAWC8[[#This Row],[Table '#]])</f>
        <v>RL5</v>
      </c>
      <c r="F3359" t="str">
        <f>IF(ISEVEN(ROW(RAWC8[[#This Row],[Barcodes]])),C3359,"")</f>
        <v/>
      </c>
      <c r="G3359" t="str">
        <f t="shared" si="52"/>
        <v/>
      </c>
      <c r="H3359" t="str">
        <f>LEFT(RAWC8[[#This Row],[Maternal Pheno Tag]],7)</f>
        <v/>
      </c>
    </row>
    <row r="3360" spans="1:8" x14ac:dyDescent="0.25">
      <c r="A3360">
        <v>5</v>
      </c>
      <c r="B3360" t="s">
        <v>642</v>
      </c>
      <c r="D3360">
        <v>24</v>
      </c>
      <c r="E3360" t="str">
        <f>CONCATENATE(RAWC8[[#This Row],[Table Letter]],RAWC8[[#This Row],[Table '#]])</f>
        <v>RL5</v>
      </c>
      <c r="F3360">
        <f>IF(ISEVEN(ROW(RAWC8[[#This Row],[Barcodes]])),C3360,"")</f>
        <v>0</v>
      </c>
      <c r="G3360">
        <f t="shared" si="52"/>
        <v>0</v>
      </c>
      <c r="H3360" t="str">
        <f>LEFT(RAWC8[[#This Row],[Maternal Pheno Tag]],7)</f>
        <v>0</v>
      </c>
    </row>
    <row r="3361" spans="1:8" x14ac:dyDescent="0.25">
      <c r="A3361">
        <v>5</v>
      </c>
      <c r="B3361" t="s">
        <v>642</v>
      </c>
      <c r="D3361">
        <v>24</v>
      </c>
      <c r="E3361" t="str">
        <f>CONCATENATE(RAWC8[[#This Row],[Table Letter]],RAWC8[[#This Row],[Table '#]])</f>
        <v>RL5</v>
      </c>
      <c r="F3361" t="str">
        <f>IF(ISEVEN(ROW(RAWC8[[#This Row],[Barcodes]])),C3361,"")</f>
        <v/>
      </c>
      <c r="G3361" t="str">
        <f t="shared" si="52"/>
        <v/>
      </c>
      <c r="H3361" t="str">
        <f>LEFT(RAWC8[[#This Row],[Maternal Pheno Tag]],7)</f>
        <v/>
      </c>
    </row>
    <row r="3362" spans="1:8" x14ac:dyDescent="0.25">
      <c r="A3362">
        <v>1</v>
      </c>
      <c r="B3362" t="s">
        <v>643</v>
      </c>
      <c r="D3362">
        <v>1</v>
      </c>
      <c r="E3362" t="str">
        <f>CONCATENATE(RAWC8[[#This Row],[Table Letter]],RAWC8[[#This Row],[Table '#]])</f>
        <v>SL1</v>
      </c>
      <c r="F3362">
        <f>IF(ISEVEN(ROW(RAWC8[[#This Row],[Barcodes]])),C3362,"")</f>
        <v>0</v>
      </c>
      <c r="G3362">
        <f t="shared" si="52"/>
        <v>0</v>
      </c>
      <c r="H3362" t="str">
        <f>LEFT(RAWC8[[#This Row],[Maternal Pheno Tag]],7)</f>
        <v>0</v>
      </c>
    </row>
    <row r="3363" spans="1:8" x14ac:dyDescent="0.25">
      <c r="A3363">
        <v>1</v>
      </c>
      <c r="B3363" t="s">
        <v>643</v>
      </c>
      <c r="D3363">
        <v>1</v>
      </c>
      <c r="E3363" t="str">
        <f>CONCATENATE(RAWC8[[#This Row],[Table Letter]],RAWC8[[#This Row],[Table '#]])</f>
        <v>SL1</v>
      </c>
      <c r="F3363" t="str">
        <f>IF(ISEVEN(ROW(RAWC8[[#This Row],[Barcodes]])),C3363,"")</f>
        <v/>
      </c>
      <c r="G3363" t="str">
        <f t="shared" si="52"/>
        <v/>
      </c>
      <c r="H3363" t="str">
        <f>LEFT(RAWC8[[#This Row],[Maternal Pheno Tag]],7)</f>
        <v/>
      </c>
    </row>
    <row r="3364" spans="1:8" x14ac:dyDescent="0.25">
      <c r="A3364">
        <v>1</v>
      </c>
      <c r="B3364" t="s">
        <v>643</v>
      </c>
      <c r="D3364">
        <v>2</v>
      </c>
      <c r="E3364" t="str">
        <f>CONCATENATE(RAWC8[[#This Row],[Table Letter]],RAWC8[[#This Row],[Table '#]])</f>
        <v>SL1</v>
      </c>
      <c r="F3364">
        <f>IF(ISEVEN(ROW(RAWC8[[#This Row],[Barcodes]])),C3364,"")</f>
        <v>0</v>
      </c>
      <c r="G3364">
        <f t="shared" si="52"/>
        <v>0</v>
      </c>
      <c r="H3364" t="str">
        <f>LEFT(RAWC8[[#This Row],[Maternal Pheno Tag]],7)</f>
        <v>0</v>
      </c>
    </row>
    <row r="3365" spans="1:8" x14ac:dyDescent="0.25">
      <c r="A3365">
        <v>1</v>
      </c>
      <c r="B3365" t="s">
        <v>643</v>
      </c>
      <c r="D3365">
        <v>2</v>
      </c>
      <c r="E3365" t="str">
        <f>CONCATENATE(RAWC8[[#This Row],[Table Letter]],RAWC8[[#This Row],[Table '#]])</f>
        <v>SL1</v>
      </c>
      <c r="F3365" t="str">
        <f>IF(ISEVEN(ROW(RAWC8[[#This Row],[Barcodes]])),C3365,"")</f>
        <v/>
      </c>
      <c r="G3365" t="str">
        <f t="shared" si="52"/>
        <v/>
      </c>
      <c r="H3365" t="str">
        <f>LEFT(RAWC8[[#This Row],[Maternal Pheno Tag]],7)</f>
        <v/>
      </c>
    </row>
    <row r="3366" spans="1:8" x14ac:dyDescent="0.25">
      <c r="A3366">
        <v>1</v>
      </c>
      <c r="B3366" t="s">
        <v>643</v>
      </c>
      <c r="D3366">
        <v>3</v>
      </c>
      <c r="E3366" t="str">
        <f>CONCATENATE(RAWC8[[#This Row],[Table Letter]],RAWC8[[#This Row],[Table '#]])</f>
        <v>SL1</v>
      </c>
      <c r="F3366">
        <f>IF(ISEVEN(ROW(RAWC8[[#This Row],[Barcodes]])),C3366,"")</f>
        <v>0</v>
      </c>
      <c r="G3366">
        <f t="shared" si="52"/>
        <v>0</v>
      </c>
      <c r="H3366" t="str">
        <f>LEFT(RAWC8[[#This Row],[Maternal Pheno Tag]],7)</f>
        <v>0</v>
      </c>
    </row>
    <row r="3367" spans="1:8" x14ac:dyDescent="0.25">
      <c r="A3367">
        <v>1</v>
      </c>
      <c r="B3367" t="s">
        <v>643</v>
      </c>
      <c r="D3367">
        <v>3</v>
      </c>
      <c r="E3367" t="str">
        <f>CONCATENATE(RAWC8[[#This Row],[Table Letter]],RAWC8[[#This Row],[Table '#]])</f>
        <v>SL1</v>
      </c>
      <c r="F3367" t="str">
        <f>IF(ISEVEN(ROW(RAWC8[[#This Row],[Barcodes]])),C3367,"")</f>
        <v/>
      </c>
      <c r="G3367" t="str">
        <f t="shared" si="52"/>
        <v/>
      </c>
      <c r="H3367" t="str">
        <f>LEFT(RAWC8[[#This Row],[Maternal Pheno Tag]],7)</f>
        <v/>
      </c>
    </row>
    <row r="3368" spans="1:8" x14ac:dyDescent="0.25">
      <c r="A3368">
        <v>1</v>
      </c>
      <c r="B3368" t="s">
        <v>643</v>
      </c>
      <c r="D3368">
        <v>4</v>
      </c>
      <c r="E3368" t="str">
        <f>CONCATENATE(RAWC8[[#This Row],[Table Letter]],RAWC8[[#This Row],[Table '#]])</f>
        <v>SL1</v>
      </c>
      <c r="F3368">
        <f>IF(ISEVEN(ROW(RAWC8[[#This Row],[Barcodes]])),C3368,"")</f>
        <v>0</v>
      </c>
      <c r="G3368">
        <f t="shared" si="52"/>
        <v>0</v>
      </c>
      <c r="H3368" t="str">
        <f>LEFT(RAWC8[[#This Row],[Maternal Pheno Tag]],7)</f>
        <v>0</v>
      </c>
    </row>
    <row r="3369" spans="1:8" x14ac:dyDescent="0.25">
      <c r="A3369">
        <v>1</v>
      </c>
      <c r="B3369" t="s">
        <v>643</v>
      </c>
      <c r="D3369">
        <v>4</v>
      </c>
      <c r="E3369" t="str">
        <f>CONCATENATE(RAWC8[[#This Row],[Table Letter]],RAWC8[[#This Row],[Table '#]])</f>
        <v>SL1</v>
      </c>
      <c r="F3369" t="str">
        <f>IF(ISEVEN(ROW(RAWC8[[#This Row],[Barcodes]])),C3369,"")</f>
        <v/>
      </c>
      <c r="G3369" t="str">
        <f t="shared" si="52"/>
        <v/>
      </c>
      <c r="H3369" t="str">
        <f>LEFT(RAWC8[[#This Row],[Maternal Pheno Tag]],7)</f>
        <v/>
      </c>
    </row>
    <row r="3370" spans="1:8" x14ac:dyDescent="0.25">
      <c r="A3370">
        <v>1</v>
      </c>
      <c r="B3370" t="s">
        <v>643</v>
      </c>
      <c r="D3370">
        <v>5</v>
      </c>
      <c r="E3370" t="str">
        <f>CONCATENATE(RAWC8[[#This Row],[Table Letter]],RAWC8[[#This Row],[Table '#]])</f>
        <v>SL1</v>
      </c>
      <c r="F3370">
        <f>IF(ISEVEN(ROW(RAWC8[[#This Row],[Barcodes]])),C3370,"")</f>
        <v>0</v>
      </c>
      <c r="G3370">
        <f t="shared" si="52"/>
        <v>0</v>
      </c>
      <c r="H3370" t="str">
        <f>LEFT(RAWC8[[#This Row],[Maternal Pheno Tag]],7)</f>
        <v>0</v>
      </c>
    </row>
    <row r="3371" spans="1:8" x14ac:dyDescent="0.25">
      <c r="A3371">
        <v>1</v>
      </c>
      <c r="B3371" t="s">
        <v>643</v>
      </c>
      <c r="D3371">
        <v>5</v>
      </c>
      <c r="E3371" t="str">
        <f>CONCATENATE(RAWC8[[#This Row],[Table Letter]],RAWC8[[#This Row],[Table '#]])</f>
        <v>SL1</v>
      </c>
      <c r="F3371" t="str">
        <f>IF(ISEVEN(ROW(RAWC8[[#This Row],[Barcodes]])),C3371,"")</f>
        <v/>
      </c>
      <c r="G3371" t="str">
        <f t="shared" si="52"/>
        <v/>
      </c>
      <c r="H3371" t="str">
        <f>LEFT(RAWC8[[#This Row],[Maternal Pheno Tag]],7)</f>
        <v/>
      </c>
    </row>
    <row r="3372" spans="1:8" x14ac:dyDescent="0.25">
      <c r="A3372">
        <v>1</v>
      </c>
      <c r="B3372" t="s">
        <v>643</v>
      </c>
      <c r="D3372">
        <v>6</v>
      </c>
      <c r="E3372" t="str">
        <f>CONCATENATE(RAWC8[[#This Row],[Table Letter]],RAWC8[[#This Row],[Table '#]])</f>
        <v>SL1</v>
      </c>
      <c r="F3372">
        <f>IF(ISEVEN(ROW(RAWC8[[#This Row],[Barcodes]])),C3372,"")</f>
        <v>0</v>
      </c>
      <c r="G3372">
        <f t="shared" si="52"/>
        <v>0</v>
      </c>
      <c r="H3372" t="str">
        <f>LEFT(RAWC8[[#This Row],[Maternal Pheno Tag]],7)</f>
        <v>0</v>
      </c>
    </row>
    <row r="3373" spans="1:8" x14ac:dyDescent="0.25">
      <c r="A3373">
        <v>1</v>
      </c>
      <c r="B3373" t="s">
        <v>643</v>
      </c>
      <c r="D3373">
        <v>6</v>
      </c>
      <c r="E3373" t="str">
        <f>CONCATENATE(RAWC8[[#This Row],[Table Letter]],RAWC8[[#This Row],[Table '#]])</f>
        <v>SL1</v>
      </c>
      <c r="F3373" t="str">
        <f>IF(ISEVEN(ROW(RAWC8[[#This Row],[Barcodes]])),C3373,"")</f>
        <v/>
      </c>
      <c r="G3373" t="str">
        <f t="shared" si="52"/>
        <v/>
      </c>
      <c r="H3373" t="str">
        <f>LEFT(RAWC8[[#This Row],[Maternal Pheno Tag]],7)</f>
        <v/>
      </c>
    </row>
    <row r="3374" spans="1:8" x14ac:dyDescent="0.25">
      <c r="A3374">
        <v>1</v>
      </c>
      <c r="B3374" t="s">
        <v>643</v>
      </c>
      <c r="D3374">
        <v>7</v>
      </c>
      <c r="E3374" t="str">
        <f>CONCATENATE(RAWC8[[#This Row],[Table Letter]],RAWC8[[#This Row],[Table '#]])</f>
        <v>SL1</v>
      </c>
      <c r="F3374">
        <f>IF(ISEVEN(ROW(RAWC8[[#This Row],[Barcodes]])),C3374,"")</f>
        <v>0</v>
      </c>
      <c r="G3374">
        <f t="shared" si="52"/>
        <v>0</v>
      </c>
      <c r="H3374" t="str">
        <f>LEFT(RAWC8[[#This Row],[Maternal Pheno Tag]],7)</f>
        <v>0</v>
      </c>
    </row>
    <row r="3375" spans="1:8" x14ac:dyDescent="0.25">
      <c r="A3375">
        <v>1</v>
      </c>
      <c r="B3375" t="s">
        <v>643</v>
      </c>
      <c r="D3375">
        <v>7</v>
      </c>
      <c r="E3375" t="str">
        <f>CONCATENATE(RAWC8[[#This Row],[Table Letter]],RAWC8[[#This Row],[Table '#]])</f>
        <v>SL1</v>
      </c>
      <c r="F3375" t="str">
        <f>IF(ISEVEN(ROW(RAWC8[[#This Row],[Barcodes]])),C3375,"")</f>
        <v/>
      </c>
      <c r="G3375" t="str">
        <f t="shared" si="52"/>
        <v/>
      </c>
      <c r="H3375" t="str">
        <f>LEFT(RAWC8[[#This Row],[Maternal Pheno Tag]],7)</f>
        <v/>
      </c>
    </row>
    <row r="3376" spans="1:8" x14ac:dyDescent="0.25">
      <c r="A3376">
        <v>1</v>
      </c>
      <c r="B3376" t="s">
        <v>643</v>
      </c>
      <c r="D3376">
        <v>8</v>
      </c>
      <c r="E3376" t="str">
        <f>CONCATENATE(RAWC8[[#This Row],[Table Letter]],RAWC8[[#This Row],[Table '#]])</f>
        <v>SL1</v>
      </c>
      <c r="F3376">
        <f>IF(ISEVEN(ROW(RAWC8[[#This Row],[Barcodes]])),C3376,"")</f>
        <v>0</v>
      </c>
      <c r="G3376">
        <f t="shared" si="52"/>
        <v>0</v>
      </c>
      <c r="H3376" t="str">
        <f>LEFT(RAWC8[[#This Row],[Maternal Pheno Tag]],7)</f>
        <v>0</v>
      </c>
    </row>
    <row r="3377" spans="1:8" x14ac:dyDescent="0.25">
      <c r="A3377">
        <v>1</v>
      </c>
      <c r="B3377" t="s">
        <v>643</v>
      </c>
      <c r="D3377">
        <v>8</v>
      </c>
      <c r="E3377" t="str">
        <f>CONCATENATE(RAWC8[[#This Row],[Table Letter]],RAWC8[[#This Row],[Table '#]])</f>
        <v>SL1</v>
      </c>
      <c r="F3377" t="str">
        <f>IF(ISEVEN(ROW(RAWC8[[#This Row],[Barcodes]])),C3377,"")</f>
        <v/>
      </c>
      <c r="G3377" t="str">
        <f t="shared" si="52"/>
        <v/>
      </c>
      <c r="H3377" t="str">
        <f>LEFT(RAWC8[[#This Row],[Maternal Pheno Tag]],7)</f>
        <v/>
      </c>
    </row>
    <row r="3378" spans="1:8" x14ac:dyDescent="0.25">
      <c r="A3378">
        <v>1</v>
      </c>
      <c r="B3378" t="s">
        <v>643</v>
      </c>
      <c r="D3378">
        <v>9</v>
      </c>
      <c r="E3378" t="str">
        <f>CONCATENATE(RAWC8[[#This Row],[Table Letter]],RAWC8[[#This Row],[Table '#]])</f>
        <v>SL1</v>
      </c>
      <c r="F3378">
        <f>IF(ISEVEN(ROW(RAWC8[[#This Row],[Barcodes]])),C3378,"")</f>
        <v>0</v>
      </c>
      <c r="G3378">
        <f t="shared" si="52"/>
        <v>0</v>
      </c>
      <c r="H3378" t="str">
        <f>LEFT(RAWC8[[#This Row],[Maternal Pheno Tag]],7)</f>
        <v>0</v>
      </c>
    </row>
    <row r="3379" spans="1:8" x14ac:dyDescent="0.25">
      <c r="A3379">
        <v>1</v>
      </c>
      <c r="B3379" t="s">
        <v>643</v>
      </c>
      <c r="D3379">
        <v>9</v>
      </c>
      <c r="E3379" t="str">
        <f>CONCATENATE(RAWC8[[#This Row],[Table Letter]],RAWC8[[#This Row],[Table '#]])</f>
        <v>SL1</v>
      </c>
      <c r="F3379" t="str">
        <f>IF(ISEVEN(ROW(RAWC8[[#This Row],[Barcodes]])),C3379,"")</f>
        <v/>
      </c>
      <c r="G3379" t="str">
        <f t="shared" si="52"/>
        <v/>
      </c>
      <c r="H3379" t="str">
        <f>LEFT(RAWC8[[#This Row],[Maternal Pheno Tag]],7)</f>
        <v/>
      </c>
    </row>
    <row r="3380" spans="1:8" x14ac:dyDescent="0.25">
      <c r="A3380">
        <v>1</v>
      </c>
      <c r="B3380" t="s">
        <v>643</v>
      </c>
      <c r="D3380">
        <v>10</v>
      </c>
      <c r="E3380" t="str">
        <f>CONCATENATE(RAWC8[[#This Row],[Table Letter]],RAWC8[[#This Row],[Table '#]])</f>
        <v>SL1</v>
      </c>
      <c r="F3380">
        <f>IF(ISEVEN(ROW(RAWC8[[#This Row],[Barcodes]])),C3380,"")</f>
        <v>0</v>
      </c>
      <c r="G3380">
        <f t="shared" si="52"/>
        <v>0</v>
      </c>
      <c r="H3380" t="str">
        <f>LEFT(RAWC8[[#This Row],[Maternal Pheno Tag]],7)</f>
        <v>0</v>
      </c>
    </row>
    <row r="3381" spans="1:8" x14ac:dyDescent="0.25">
      <c r="A3381">
        <v>1</v>
      </c>
      <c r="B3381" t="s">
        <v>643</v>
      </c>
      <c r="D3381">
        <v>10</v>
      </c>
      <c r="E3381" t="str">
        <f>CONCATENATE(RAWC8[[#This Row],[Table Letter]],RAWC8[[#This Row],[Table '#]])</f>
        <v>SL1</v>
      </c>
      <c r="F3381" t="str">
        <f>IF(ISEVEN(ROW(RAWC8[[#This Row],[Barcodes]])),C3381,"")</f>
        <v/>
      </c>
      <c r="G3381" t="str">
        <f t="shared" si="52"/>
        <v/>
      </c>
      <c r="H3381" t="str">
        <f>LEFT(RAWC8[[#This Row],[Maternal Pheno Tag]],7)</f>
        <v/>
      </c>
    </row>
    <row r="3382" spans="1:8" x14ac:dyDescent="0.25">
      <c r="A3382">
        <v>1</v>
      </c>
      <c r="B3382" t="s">
        <v>643</v>
      </c>
      <c r="D3382">
        <v>11</v>
      </c>
      <c r="E3382" t="str">
        <f>CONCATENATE(RAWC8[[#This Row],[Table Letter]],RAWC8[[#This Row],[Table '#]])</f>
        <v>SL1</v>
      </c>
      <c r="F3382">
        <f>IF(ISEVEN(ROW(RAWC8[[#This Row],[Barcodes]])),C3382,"")</f>
        <v>0</v>
      </c>
      <c r="G3382">
        <f t="shared" si="52"/>
        <v>0</v>
      </c>
      <c r="H3382" t="str">
        <f>LEFT(RAWC8[[#This Row],[Maternal Pheno Tag]],7)</f>
        <v>0</v>
      </c>
    </row>
    <row r="3383" spans="1:8" x14ac:dyDescent="0.25">
      <c r="A3383">
        <v>1</v>
      </c>
      <c r="B3383" t="s">
        <v>643</v>
      </c>
      <c r="D3383">
        <v>11</v>
      </c>
      <c r="E3383" t="str">
        <f>CONCATENATE(RAWC8[[#This Row],[Table Letter]],RAWC8[[#This Row],[Table '#]])</f>
        <v>SL1</v>
      </c>
      <c r="F3383" t="str">
        <f>IF(ISEVEN(ROW(RAWC8[[#This Row],[Barcodes]])),C3383,"")</f>
        <v/>
      </c>
      <c r="G3383" t="str">
        <f t="shared" si="52"/>
        <v/>
      </c>
      <c r="H3383" t="str">
        <f>LEFT(RAWC8[[#This Row],[Maternal Pheno Tag]],7)</f>
        <v/>
      </c>
    </row>
    <row r="3384" spans="1:8" x14ac:dyDescent="0.25">
      <c r="A3384">
        <v>1</v>
      </c>
      <c r="B3384" t="s">
        <v>643</v>
      </c>
      <c r="D3384">
        <v>12</v>
      </c>
      <c r="E3384" t="str">
        <f>CONCATENATE(RAWC8[[#This Row],[Table Letter]],RAWC8[[#This Row],[Table '#]])</f>
        <v>SL1</v>
      </c>
      <c r="F3384">
        <f>IF(ISEVEN(ROW(RAWC8[[#This Row],[Barcodes]])),C3384,"")</f>
        <v>0</v>
      </c>
      <c r="G3384">
        <f t="shared" si="52"/>
        <v>0</v>
      </c>
      <c r="H3384" t="str">
        <f>LEFT(RAWC8[[#This Row],[Maternal Pheno Tag]],7)</f>
        <v>0</v>
      </c>
    </row>
    <row r="3385" spans="1:8" x14ac:dyDescent="0.25">
      <c r="A3385">
        <v>1</v>
      </c>
      <c r="B3385" t="s">
        <v>643</v>
      </c>
      <c r="D3385">
        <v>12</v>
      </c>
      <c r="E3385" t="str">
        <f>CONCATENATE(RAWC8[[#This Row],[Table Letter]],RAWC8[[#This Row],[Table '#]])</f>
        <v>SL1</v>
      </c>
      <c r="F3385" t="str">
        <f>IF(ISEVEN(ROW(RAWC8[[#This Row],[Barcodes]])),C3385,"")</f>
        <v/>
      </c>
      <c r="G3385" t="str">
        <f t="shared" si="52"/>
        <v/>
      </c>
      <c r="H3385" t="str">
        <f>LEFT(RAWC8[[#This Row],[Maternal Pheno Tag]],7)</f>
        <v/>
      </c>
    </row>
    <row r="3386" spans="1:8" x14ac:dyDescent="0.25">
      <c r="A3386">
        <v>1</v>
      </c>
      <c r="B3386" t="s">
        <v>643</v>
      </c>
      <c r="D3386">
        <v>13</v>
      </c>
      <c r="E3386" t="str">
        <f>CONCATENATE(RAWC8[[#This Row],[Table Letter]],RAWC8[[#This Row],[Table '#]])</f>
        <v>SL1</v>
      </c>
      <c r="F3386">
        <f>IF(ISEVEN(ROW(RAWC8[[#This Row],[Barcodes]])),C3386,"")</f>
        <v>0</v>
      </c>
      <c r="G3386">
        <f t="shared" si="52"/>
        <v>0</v>
      </c>
      <c r="H3386" t="str">
        <f>LEFT(RAWC8[[#This Row],[Maternal Pheno Tag]],7)</f>
        <v>0</v>
      </c>
    </row>
    <row r="3387" spans="1:8" x14ac:dyDescent="0.25">
      <c r="A3387">
        <v>1</v>
      </c>
      <c r="B3387" t="s">
        <v>643</v>
      </c>
      <c r="D3387">
        <v>13</v>
      </c>
      <c r="E3387" t="str">
        <f>CONCATENATE(RAWC8[[#This Row],[Table Letter]],RAWC8[[#This Row],[Table '#]])</f>
        <v>SL1</v>
      </c>
      <c r="F3387" t="str">
        <f>IF(ISEVEN(ROW(RAWC8[[#This Row],[Barcodes]])),C3387,"")</f>
        <v/>
      </c>
      <c r="G3387" t="str">
        <f t="shared" si="52"/>
        <v/>
      </c>
      <c r="H3387" t="str">
        <f>LEFT(RAWC8[[#This Row],[Maternal Pheno Tag]],7)</f>
        <v/>
      </c>
    </row>
    <row r="3388" spans="1:8" x14ac:dyDescent="0.25">
      <c r="A3388">
        <v>1</v>
      </c>
      <c r="B3388" t="s">
        <v>643</v>
      </c>
      <c r="D3388">
        <v>14</v>
      </c>
      <c r="E3388" t="str">
        <f>CONCATENATE(RAWC8[[#This Row],[Table Letter]],RAWC8[[#This Row],[Table '#]])</f>
        <v>SL1</v>
      </c>
      <c r="F3388">
        <f>IF(ISEVEN(ROW(RAWC8[[#This Row],[Barcodes]])),C3388,"")</f>
        <v>0</v>
      </c>
      <c r="G3388">
        <f t="shared" si="52"/>
        <v>0</v>
      </c>
      <c r="H3388" t="str">
        <f>LEFT(RAWC8[[#This Row],[Maternal Pheno Tag]],7)</f>
        <v>0</v>
      </c>
    </row>
    <row r="3389" spans="1:8" x14ac:dyDescent="0.25">
      <c r="A3389">
        <v>1</v>
      </c>
      <c r="B3389" t="s">
        <v>643</v>
      </c>
      <c r="D3389">
        <v>14</v>
      </c>
      <c r="E3389" t="str">
        <f>CONCATENATE(RAWC8[[#This Row],[Table Letter]],RAWC8[[#This Row],[Table '#]])</f>
        <v>SL1</v>
      </c>
      <c r="F3389" t="str">
        <f>IF(ISEVEN(ROW(RAWC8[[#This Row],[Barcodes]])),C3389,"")</f>
        <v/>
      </c>
      <c r="G3389" t="str">
        <f t="shared" si="52"/>
        <v/>
      </c>
      <c r="H3389" t="str">
        <f>LEFT(RAWC8[[#This Row],[Maternal Pheno Tag]],7)</f>
        <v/>
      </c>
    </row>
    <row r="3390" spans="1:8" x14ac:dyDescent="0.25">
      <c r="A3390">
        <v>1</v>
      </c>
      <c r="B3390" t="s">
        <v>643</v>
      </c>
      <c r="D3390">
        <v>15</v>
      </c>
      <c r="E3390" t="str">
        <f>CONCATENATE(RAWC8[[#This Row],[Table Letter]],RAWC8[[#This Row],[Table '#]])</f>
        <v>SL1</v>
      </c>
      <c r="F3390">
        <f>IF(ISEVEN(ROW(RAWC8[[#This Row],[Barcodes]])),C3390,"")</f>
        <v>0</v>
      </c>
      <c r="G3390">
        <f t="shared" si="52"/>
        <v>0</v>
      </c>
      <c r="H3390" t="str">
        <f>LEFT(RAWC8[[#This Row],[Maternal Pheno Tag]],7)</f>
        <v>0</v>
      </c>
    </row>
    <row r="3391" spans="1:8" x14ac:dyDescent="0.25">
      <c r="A3391">
        <v>1</v>
      </c>
      <c r="B3391" t="s">
        <v>643</v>
      </c>
      <c r="D3391">
        <v>15</v>
      </c>
      <c r="E3391" t="str">
        <f>CONCATENATE(RAWC8[[#This Row],[Table Letter]],RAWC8[[#This Row],[Table '#]])</f>
        <v>SL1</v>
      </c>
      <c r="F3391" t="str">
        <f>IF(ISEVEN(ROW(RAWC8[[#This Row],[Barcodes]])),C3391,"")</f>
        <v/>
      </c>
      <c r="G3391" t="str">
        <f t="shared" si="52"/>
        <v/>
      </c>
      <c r="H3391" t="str">
        <f>LEFT(RAWC8[[#This Row],[Maternal Pheno Tag]],7)</f>
        <v/>
      </c>
    </row>
    <row r="3392" spans="1:8" x14ac:dyDescent="0.25">
      <c r="A3392">
        <v>1</v>
      </c>
      <c r="B3392" t="s">
        <v>643</v>
      </c>
      <c r="D3392">
        <v>16</v>
      </c>
      <c r="E3392" t="str">
        <f>CONCATENATE(RAWC8[[#This Row],[Table Letter]],RAWC8[[#This Row],[Table '#]])</f>
        <v>SL1</v>
      </c>
      <c r="F3392">
        <f>IF(ISEVEN(ROW(RAWC8[[#This Row],[Barcodes]])),C3392,"")</f>
        <v>0</v>
      </c>
      <c r="G3392">
        <f t="shared" si="52"/>
        <v>0</v>
      </c>
      <c r="H3392" t="str">
        <f>LEFT(RAWC8[[#This Row],[Maternal Pheno Tag]],7)</f>
        <v>0</v>
      </c>
    </row>
    <row r="3393" spans="1:8" x14ac:dyDescent="0.25">
      <c r="A3393">
        <v>1</v>
      </c>
      <c r="B3393" t="s">
        <v>643</v>
      </c>
      <c r="D3393">
        <v>16</v>
      </c>
      <c r="E3393" t="str">
        <f>CONCATENATE(RAWC8[[#This Row],[Table Letter]],RAWC8[[#This Row],[Table '#]])</f>
        <v>SL1</v>
      </c>
      <c r="F3393" t="str">
        <f>IF(ISEVEN(ROW(RAWC8[[#This Row],[Barcodes]])),C3393,"")</f>
        <v/>
      </c>
      <c r="G3393" t="str">
        <f t="shared" si="52"/>
        <v/>
      </c>
      <c r="H3393" t="str">
        <f>LEFT(RAWC8[[#This Row],[Maternal Pheno Tag]],7)</f>
        <v/>
      </c>
    </row>
    <row r="3394" spans="1:8" x14ac:dyDescent="0.25">
      <c r="A3394">
        <v>1</v>
      </c>
      <c r="B3394" t="s">
        <v>643</v>
      </c>
      <c r="D3394">
        <v>17</v>
      </c>
      <c r="E3394" t="str">
        <f>CONCATENATE(RAWC8[[#This Row],[Table Letter]],RAWC8[[#This Row],[Table '#]])</f>
        <v>SL1</v>
      </c>
      <c r="F3394">
        <f>IF(ISEVEN(ROW(RAWC8[[#This Row],[Barcodes]])),C3394,"")</f>
        <v>0</v>
      </c>
      <c r="G3394">
        <f t="shared" ref="G3394:G3457" si="53">IF(ISODD(ROW(C3395)),C3395,"")</f>
        <v>0</v>
      </c>
      <c r="H3394" t="str">
        <f>LEFT(RAWC8[[#This Row],[Maternal Pheno Tag]],7)</f>
        <v>0</v>
      </c>
    </row>
    <row r="3395" spans="1:8" x14ac:dyDescent="0.25">
      <c r="A3395">
        <v>1</v>
      </c>
      <c r="B3395" t="s">
        <v>643</v>
      </c>
      <c r="D3395">
        <v>17</v>
      </c>
      <c r="E3395" t="str">
        <f>CONCATENATE(RAWC8[[#This Row],[Table Letter]],RAWC8[[#This Row],[Table '#]])</f>
        <v>SL1</v>
      </c>
      <c r="F3395" t="str">
        <f>IF(ISEVEN(ROW(RAWC8[[#This Row],[Barcodes]])),C3395,"")</f>
        <v/>
      </c>
      <c r="G3395" t="str">
        <f t="shared" si="53"/>
        <v/>
      </c>
      <c r="H3395" t="str">
        <f>LEFT(RAWC8[[#This Row],[Maternal Pheno Tag]],7)</f>
        <v/>
      </c>
    </row>
    <row r="3396" spans="1:8" x14ac:dyDescent="0.25">
      <c r="A3396">
        <v>1</v>
      </c>
      <c r="B3396" t="s">
        <v>643</v>
      </c>
      <c r="D3396">
        <v>18</v>
      </c>
      <c r="E3396" t="str">
        <f>CONCATENATE(RAWC8[[#This Row],[Table Letter]],RAWC8[[#This Row],[Table '#]])</f>
        <v>SL1</v>
      </c>
      <c r="F3396">
        <f>IF(ISEVEN(ROW(RAWC8[[#This Row],[Barcodes]])),C3396,"")</f>
        <v>0</v>
      </c>
      <c r="G3396">
        <f t="shared" si="53"/>
        <v>0</v>
      </c>
      <c r="H3396" t="str">
        <f>LEFT(RAWC8[[#This Row],[Maternal Pheno Tag]],7)</f>
        <v>0</v>
      </c>
    </row>
    <row r="3397" spans="1:8" x14ac:dyDescent="0.25">
      <c r="A3397">
        <v>1</v>
      </c>
      <c r="B3397" t="s">
        <v>643</v>
      </c>
      <c r="D3397">
        <v>18</v>
      </c>
      <c r="E3397" t="str">
        <f>CONCATENATE(RAWC8[[#This Row],[Table Letter]],RAWC8[[#This Row],[Table '#]])</f>
        <v>SL1</v>
      </c>
      <c r="F3397" t="str">
        <f>IF(ISEVEN(ROW(RAWC8[[#This Row],[Barcodes]])),C3397,"")</f>
        <v/>
      </c>
      <c r="G3397" t="str">
        <f t="shared" si="53"/>
        <v/>
      </c>
      <c r="H3397" t="str">
        <f>LEFT(RAWC8[[#This Row],[Maternal Pheno Tag]],7)</f>
        <v/>
      </c>
    </row>
    <row r="3398" spans="1:8" x14ac:dyDescent="0.25">
      <c r="A3398">
        <v>1</v>
      </c>
      <c r="B3398" t="s">
        <v>643</v>
      </c>
      <c r="D3398">
        <v>19</v>
      </c>
      <c r="E3398" t="str">
        <f>CONCATENATE(RAWC8[[#This Row],[Table Letter]],RAWC8[[#This Row],[Table '#]])</f>
        <v>SL1</v>
      </c>
      <c r="F3398">
        <f>IF(ISEVEN(ROW(RAWC8[[#This Row],[Barcodes]])),C3398,"")</f>
        <v>0</v>
      </c>
      <c r="G3398">
        <f t="shared" si="53"/>
        <v>0</v>
      </c>
      <c r="H3398" t="str">
        <f>LEFT(RAWC8[[#This Row],[Maternal Pheno Tag]],7)</f>
        <v>0</v>
      </c>
    </row>
    <row r="3399" spans="1:8" x14ac:dyDescent="0.25">
      <c r="A3399">
        <v>1</v>
      </c>
      <c r="B3399" t="s">
        <v>643</v>
      </c>
      <c r="D3399">
        <v>19</v>
      </c>
      <c r="E3399" t="str">
        <f>CONCATENATE(RAWC8[[#This Row],[Table Letter]],RAWC8[[#This Row],[Table '#]])</f>
        <v>SL1</v>
      </c>
      <c r="F3399" t="str">
        <f>IF(ISEVEN(ROW(RAWC8[[#This Row],[Barcodes]])),C3399,"")</f>
        <v/>
      </c>
      <c r="G3399" t="str">
        <f t="shared" si="53"/>
        <v/>
      </c>
      <c r="H3399" t="str">
        <f>LEFT(RAWC8[[#This Row],[Maternal Pheno Tag]],7)</f>
        <v/>
      </c>
    </row>
    <row r="3400" spans="1:8" x14ac:dyDescent="0.25">
      <c r="A3400">
        <v>1</v>
      </c>
      <c r="B3400" t="s">
        <v>643</v>
      </c>
      <c r="D3400">
        <v>20</v>
      </c>
      <c r="E3400" t="str">
        <f>CONCATENATE(RAWC8[[#This Row],[Table Letter]],RAWC8[[#This Row],[Table '#]])</f>
        <v>SL1</v>
      </c>
      <c r="F3400">
        <f>IF(ISEVEN(ROW(RAWC8[[#This Row],[Barcodes]])),C3400,"")</f>
        <v>0</v>
      </c>
      <c r="G3400">
        <f t="shared" si="53"/>
        <v>0</v>
      </c>
      <c r="H3400" t="str">
        <f>LEFT(RAWC8[[#This Row],[Maternal Pheno Tag]],7)</f>
        <v>0</v>
      </c>
    </row>
    <row r="3401" spans="1:8" x14ac:dyDescent="0.25">
      <c r="A3401">
        <v>1</v>
      </c>
      <c r="B3401" t="s">
        <v>643</v>
      </c>
      <c r="D3401">
        <v>20</v>
      </c>
      <c r="E3401" t="str">
        <f>CONCATENATE(RAWC8[[#This Row],[Table Letter]],RAWC8[[#This Row],[Table '#]])</f>
        <v>SL1</v>
      </c>
      <c r="F3401" t="str">
        <f>IF(ISEVEN(ROW(RAWC8[[#This Row],[Barcodes]])),C3401,"")</f>
        <v/>
      </c>
      <c r="G3401" t="str">
        <f t="shared" si="53"/>
        <v/>
      </c>
      <c r="H3401" t="str">
        <f>LEFT(RAWC8[[#This Row],[Maternal Pheno Tag]],7)</f>
        <v/>
      </c>
    </row>
    <row r="3402" spans="1:8" x14ac:dyDescent="0.25">
      <c r="A3402">
        <v>1</v>
      </c>
      <c r="B3402" t="s">
        <v>643</v>
      </c>
      <c r="D3402">
        <v>21</v>
      </c>
      <c r="E3402" t="str">
        <f>CONCATENATE(RAWC8[[#This Row],[Table Letter]],RAWC8[[#This Row],[Table '#]])</f>
        <v>SL1</v>
      </c>
      <c r="F3402">
        <f>IF(ISEVEN(ROW(RAWC8[[#This Row],[Barcodes]])),C3402,"")</f>
        <v>0</v>
      </c>
      <c r="G3402">
        <f t="shared" si="53"/>
        <v>0</v>
      </c>
      <c r="H3402" t="str">
        <f>LEFT(RAWC8[[#This Row],[Maternal Pheno Tag]],7)</f>
        <v>0</v>
      </c>
    </row>
    <row r="3403" spans="1:8" x14ac:dyDescent="0.25">
      <c r="A3403">
        <v>1</v>
      </c>
      <c r="B3403" t="s">
        <v>643</v>
      </c>
      <c r="D3403">
        <v>21</v>
      </c>
      <c r="E3403" t="str">
        <f>CONCATENATE(RAWC8[[#This Row],[Table Letter]],RAWC8[[#This Row],[Table '#]])</f>
        <v>SL1</v>
      </c>
      <c r="F3403" t="str">
        <f>IF(ISEVEN(ROW(RAWC8[[#This Row],[Barcodes]])),C3403,"")</f>
        <v/>
      </c>
      <c r="G3403" t="str">
        <f t="shared" si="53"/>
        <v/>
      </c>
      <c r="H3403" t="str">
        <f>LEFT(RAWC8[[#This Row],[Maternal Pheno Tag]],7)</f>
        <v/>
      </c>
    </row>
    <row r="3404" spans="1:8" x14ac:dyDescent="0.25">
      <c r="A3404">
        <v>1</v>
      </c>
      <c r="B3404" t="s">
        <v>643</v>
      </c>
      <c r="D3404">
        <v>22</v>
      </c>
      <c r="E3404" t="str">
        <f>CONCATENATE(RAWC8[[#This Row],[Table Letter]],RAWC8[[#This Row],[Table '#]])</f>
        <v>SL1</v>
      </c>
      <c r="F3404">
        <f>IF(ISEVEN(ROW(RAWC8[[#This Row],[Barcodes]])),C3404,"")</f>
        <v>0</v>
      </c>
      <c r="G3404">
        <f t="shared" si="53"/>
        <v>0</v>
      </c>
      <c r="H3404" t="str">
        <f>LEFT(RAWC8[[#This Row],[Maternal Pheno Tag]],7)</f>
        <v>0</v>
      </c>
    </row>
    <row r="3405" spans="1:8" x14ac:dyDescent="0.25">
      <c r="A3405">
        <v>1</v>
      </c>
      <c r="B3405" t="s">
        <v>643</v>
      </c>
      <c r="D3405">
        <v>22</v>
      </c>
      <c r="E3405" t="str">
        <f>CONCATENATE(RAWC8[[#This Row],[Table Letter]],RAWC8[[#This Row],[Table '#]])</f>
        <v>SL1</v>
      </c>
      <c r="F3405" t="str">
        <f>IF(ISEVEN(ROW(RAWC8[[#This Row],[Barcodes]])),C3405,"")</f>
        <v/>
      </c>
      <c r="G3405" t="str">
        <f t="shared" si="53"/>
        <v/>
      </c>
      <c r="H3405" t="str">
        <f>LEFT(RAWC8[[#This Row],[Maternal Pheno Tag]],7)</f>
        <v/>
      </c>
    </row>
    <row r="3406" spans="1:8" x14ac:dyDescent="0.25">
      <c r="A3406">
        <v>1</v>
      </c>
      <c r="B3406" t="s">
        <v>643</v>
      </c>
      <c r="D3406">
        <v>23</v>
      </c>
      <c r="E3406" t="str">
        <f>CONCATENATE(RAWC8[[#This Row],[Table Letter]],RAWC8[[#This Row],[Table '#]])</f>
        <v>SL1</v>
      </c>
      <c r="F3406">
        <f>IF(ISEVEN(ROW(RAWC8[[#This Row],[Barcodes]])),C3406,"")</f>
        <v>0</v>
      </c>
      <c r="G3406">
        <f t="shared" si="53"/>
        <v>0</v>
      </c>
      <c r="H3406" t="str">
        <f>LEFT(RAWC8[[#This Row],[Maternal Pheno Tag]],7)</f>
        <v>0</v>
      </c>
    </row>
    <row r="3407" spans="1:8" x14ac:dyDescent="0.25">
      <c r="A3407">
        <v>1</v>
      </c>
      <c r="B3407" t="s">
        <v>643</v>
      </c>
      <c r="D3407">
        <v>23</v>
      </c>
      <c r="E3407" t="str">
        <f>CONCATENATE(RAWC8[[#This Row],[Table Letter]],RAWC8[[#This Row],[Table '#]])</f>
        <v>SL1</v>
      </c>
      <c r="F3407" t="str">
        <f>IF(ISEVEN(ROW(RAWC8[[#This Row],[Barcodes]])),C3407,"")</f>
        <v/>
      </c>
      <c r="G3407" t="str">
        <f t="shared" si="53"/>
        <v/>
      </c>
      <c r="H3407" t="str">
        <f>LEFT(RAWC8[[#This Row],[Maternal Pheno Tag]],7)</f>
        <v/>
      </c>
    </row>
    <row r="3408" spans="1:8" x14ac:dyDescent="0.25">
      <c r="A3408">
        <v>1</v>
      </c>
      <c r="B3408" t="s">
        <v>643</v>
      </c>
      <c r="D3408">
        <v>24</v>
      </c>
      <c r="E3408" t="str">
        <f>CONCATENATE(RAWC8[[#This Row],[Table Letter]],RAWC8[[#This Row],[Table '#]])</f>
        <v>SL1</v>
      </c>
      <c r="F3408">
        <f>IF(ISEVEN(ROW(RAWC8[[#This Row],[Barcodes]])),C3408,"")</f>
        <v>0</v>
      </c>
      <c r="G3408">
        <f t="shared" si="53"/>
        <v>0</v>
      </c>
      <c r="H3408" t="str">
        <f>LEFT(RAWC8[[#This Row],[Maternal Pheno Tag]],7)</f>
        <v>0</v>
      </c>
    </row>
    <row r="3409" spans="1:8" x14ac:dyDescent="0.25">
      <c r="A3409">
        <v>1</v>
      </c>
      <c r="B3409" t="s">
        <v>643</v>
      </c>
      <c r="D3409">
        <v>24</v>
      </c>
      <c r="E3409" t="str">
        <f>CONCATENATE(RAWC8[[#This Row],[Table Letter]],RAWC8[[#This Row],[Table '#]])</f>
        <v>SL1</v>
      </c>
      <c r="F3409" t="str">
        <f>IF(ISEVEN(ROW(RAWC8[[#This Row],[Barcodes]])),C3409,"")</f>
        <v/>
      </c>
      <c r="G3409" t="str">
        <f t="shared" si="53"/>
        <v/>
      </c>
      <c r="H3409" t="str">
        <f>LEFT(RAWC8[[#This Row],[Maternal Pheno Tag]],7)</f>
        <v/>
      </c>
    </row>
    <row r="3410" spans="1:8" x14ac:dyDescent="0.25">
      <c r="A3410">
        <v>2</v>
      </c>
      <c r="B3410" t="s">
        <v>643</v>
      </c>
      <c r="D3410">
        <v>1</v>
      </c>
      <c r="E3410" t="str">
        <f>CONCATENATE(RAWC8[[#This Row],[Table Letter]],RAWC8[[#This Row],[Table '#]])</f>
        <v>SL2</v>
      </c>
      <c r="F3410">
        <f>IF(ISEVEN(ROW(RAWC8[[#This Row],[Barcodes]])),C3410,"")</f>
        <v>0</v>
      </c>
      <c r="G3410">
        <f t="shared" si="53"/>
        <v>0</v>
      </c>
      <c r="H3410" t="str">
        <f>LEFT(RAWC8[[#This Row],[Maternal Pheno Tag]],7)</f>
        <v>0</v>
      </c>
    </row>
    <row r="3411" spans="1:8" x14ac:dyDescent="0.25">
      <c r="A3411">
        <v>2</v>
      </c>
      <c r="B3411" t="s">
        <v>643</v>
      </c>
      <c r="D3411">
        <v>1</v>
      </c>
      <c r="E3411" t="str">
        <f>CONCATENATE(RAWC8[[#This Row],[Table Letter]],RAWC8[[#This Row],[Table '#]])</f>
        <v>SL2</v>
      </c>
      <c r="F3411" t="str">
        <f>IF(ISEVEN(ROW(RAWC8[[#This Row],[Barcodes]])),C3411,"")</f>
        <v/>
      </c>
      <c r="G3411" t="str">
        <f t="shared" si="53"/>
        <v/>
      </c>
      <c r="H3411" t="str">
        <f>LEFT(RAWC8[[#This Row],[Maternal Pheno Tag]],7)</f>
        <v/>
      </c>
    </row>
    <row r="3412" spans="1:8" x14ac:dyDescent="0.25">
      <c r="A3412">
        <v>2</v>
      </c>
      <c r="B3412" t="s">
        <v>643</v>
      </c>
      <c r="D3412">
        <v>2</v>
      </c>
      <c r="E3412" t="str">
        <f>CONCATENATE(RAWC8[[#This Row],[Table Letter]],RAWC8[[#This Row],[Table '#]])</f>
        <v>SL2</v>
      </c>
      <c r="F3412">
        <f>IF(ISEVEN(ROW(RAWC8[[#This Row],[Barcodes]])),C3412,"")</f>
        <v>0</v>
      </c>
      <c r="G3412">
        <f t="shared" si="53"/>
        <v>0</v>
      </c>
      <c r="H3412" t="str">
        <f>LEFT(RAWC8[[#This Row],[Maternal Pheno Tag]],7)</f>
        <v>0</v>
      </c>
    </row>
    <row r="3413" spans="1:8" x14ac:dyDescent="0.25">
      <c r="A3413">
        <v>2</v>
      </c>
      <c r="B3413" t="s">
        <v>643</v>
      </c>
      <c r="D3413">
        <v>2</v>
      </c>
      <c r="E3413" t="str">
        <f>CONCATENATE(RAWC8[[#This Row],[Table Letter]],RAWC8[[#This Row],[Table '#]])</f>
        <v>SL2</v>
      </c>
      <c r="F3413" t="str">
        <f>IF(ISEVEN(ROW(RAWC8[[#This Row],[Barcodes]])),C3413,"")</f>
        <v/>
      </c>
      <c r="G3413" t="str">
        <f t="shared" si="53"/>
        <v/>
      </c>
      <c r="H3413" t="str">
        <f>LEFT(RAWC8[[#This Row],[Maternal Pheno Tag]],7)</f>
        <v/>
      </c>
    </row>
    <row r="3414" spans="1:8" x14ac:dyDescent="0.25">
      <c r="A3414">
        <v>2</v>
      </c>
      <c r="B3414" t="s">
        <v>643</v>
      </c>
      <c r="D3414">
        <v>3</v>
      </c>
      <c r="E3414" t="str">
        <f>CONCATENATE(RAWC8[[#This Row],[Table Letter]],RAWC8[[#This Row],[Table '#]])</f>
        <v>SL2</v>
      </c>
      <c r="F3414">
        <f>IF(ISEVEN(ROW(RAWC8[[#This Row],[Barcodes]])),C3414,"")</f>
        <v>0</v>
      </c>
      <c r="G3414">
        <f t="shared" si="53"/>
        <v>0</v>
      </c>
      <c r="H3414" t="str">
        <f>LEFT(RAWC8[[#This Row],[Maternal Pheno Tag]],7)</f>
        <v>0</v>
      </c>
    </row>
    <row r="3415" spans="1:8" x14ac:dyDescent="0.25">
      <c r="A3415">
        <v>2</v>
      </c>
      <c r="B3415" t="s">
        <v>643</v>
      </c>
      <c r="D3415">
        <v>3</v>
      </c>
      <c r="E3415" t="str">
        <f>CONCATENATE(RAWC8[[#This Row],[Table Letter]],RAWC8[[#This Row],[Table '#]])</f>
        <v>SL2</v>
      </c>
      <c r="F3415" t="str">
        <f>IF(ISEVEN(ROW(RAWC8[[#This Row],[Barcodes]])),C3415,"")</f>
        <v/>
      </c>
      <c r="G3415" t="str">
        <f t="shared" si="53"/>
        <v/>
      </c>
      <c r="H3415" t="str">
        <f>LEFT(RAWC8[[#This Row],[Maternal Pheno Tag]],7)</f>
        <v/>
      </c>
    </row>
    <row r="3416" spans="1:8" x14ac:dyDescent="0.25">
      <c r="A3416">
        <v>2</v>
      </c>
      <c r="B3416" t="s">
        <v>643</v>
      </c>
      <c r="D3416">
        <v>4</v>
      </c>
      <c r="E3416" t="str">
        <f>CONCATENATE(RAWC8[[#This Row],[Table Letter]],RAWC8[[#This Row],[Table '#]])</f>
        <v>SL2</v>
      </c>
      <c r="F3416">
        <f>IF(ISEVEN(ROW(RAWC8[[#This Row],[Barcodes]])),C3416,"")</f>
        <v>0</v>
      </c>
      <c r="G3416">
        <f t="shared" si="53"/>
        <v>0</v>
      </c>
      <c r="H3416" t="str">
        <f>LEFT(RAWC8[[#This Row],[Maternal Pheno Tag]],7)</f>
        <v>0</v>
      </c>
    </row>
    <row r="3417" spans="1:8" x14ac:dyDescent="0.25">
      <c r="A3417">
        <v>2</v>
      </c>
      <c r="B3417" t="s">
        <v>643</v>
      </c>
      <c r="D3417">
        <v>4</v>
      </c>
      <c r="E3417" t="str">
        <f>CONCATENATE(RAWC8[[#This Row],[Table Letter]],RAWC8[[#This Row],[Table '#]])</f>
        <v>SL2</v>
      </c>
      <c r="F3417" t="str">
        <f>IF(ISEVEN(ROW(RAWC8[[#This Row],[Barcodes]])),C3417,"")</f>
        <v/>
      </c>
      <c r="G3417" t="str">
        <f t="shared" si="53"/>
        <v/>
      </c>
      <c r="H3417" t="str">
        <f>LEFT(RAWC8[[#This Row],[Maternal Pheno Tag]],7)</f>
        <v/>
      </c>
    </row>
    <row r="3418" spans="1:8" x14ac:dyDescent="0.25">
      <c r="A3418">
        <v>2</v>
      </c>
      <c r="B3418" t="s">
        <v>643</v>
      </c>
      <c r="D3418">
        <v>5</v>
      </c>
      <c r="E3418" t="str">
        <f>CONCATENATE(RAWC8[[#This Row],[Table Letter]],RAWC8[[#This Row],[Table '#]])</f>
        <v>SL2</v>
      </c>
      <c r="F3418">
        <f>IF(ISEVEN(ROW(RAWC8[[#This Row],[Barcodes]])),C3418,"")</f>
        <v>0</v>
      </c>
      <c r="G3418">
        <f t="shared" si="53"/>
        <v>0</v>
      </c>
      <c r="H3418" t="str">
        <f>LEFT(RAWC8[[#This Row],[Maternal Pheno Tag]],7)</f>
        <v>0</v>
      </c>
    </row>
    <row r="3419" spans="1:8" x14ac:dyDescent="0.25">
      <c r="A3419">
        <v>2</v>
      </c>
      <c r="B3419" t="s">
        <v>643</v>
      </c>
      <c r="D3419">
        <v>5</v>
      </c>
      <c r="E3419" t="str">
        <f>CONCATENATE(RAWC8[[#This Row],[Table Letter]],RAWC8[[#This Row],[Table '#]])</f>
        <v>SL2</v>
      </c>
      <c r="F3419" t="str">
        <f>IF(ISEVEN(ROW(RAWC8[[#This Row],[Barcodes]])),C3419,"")</f>
        <v/>
      </c>
      <c r="G3419" t="str">
        <f t="shared" si="53"/>
        <v/>
      </c>
      <c r="H3419" t="str">
        <f>LEFT(RAWC8[[#This Row],[Maternal Pheno Tag]],7)</f>
        <v/>
      </c>
    </row>
    <row r="3420" spans="1:8" x14ac:dyDescent="0.25">
      <c r="A3420">
        <v>2</v>
      </c>
      <c r="B3420" t="s">
        <v>643</v>
      </c>
      <c r="D3420">
        <v>6</v>
      </c>
      <c r="E3420" t="str">
        <f>CONCATENATE(RAWC8[[#This Row],[Table Letter]],RAWC8[[#This Row],[Table '#]])</f>
        <v>SL2</v>
      </c>
      <c r="F3420">
        <f>IF(ISEVEN(ROW(RAWC8[[#This Row],[Barcodes]])),C3420,"")</f>
        <v>0</v>
      </c>
      <c r="G3420">
        <f t="shared" si="53"/>
        <v>0</v>
      </c>
      <c r="H3420" t="str">
        <f>LEFT(RAWC8[[#This Row],[Maternal Pheno Tag]],7)</f>
        <v>0</v>
      </c>
    </row>
    <row r="3421" spans="1:8" x14ac:dyDescent="0.25">
      <c r="A3421">
        <v>2</v>
      </c>
      <c r="B3421" t="s">
        <v>643</v>
      </c>
      <c r="D3421">
        <v>6</v>
      </c>
      <c r="E3421" t="str">
        <f>CONCATENATE(RAWC8[[#This Row],[Table Letter]],RAWC8[[#This Row],[Table '#]])</f>
        <v>SL2</v>
      </c>
      <c r="F3421" t="str">
        <f>IF(ISEVEN(ROW(RAWC8[[#This Row],[Barcodes]])),C3421,"")</f>
        <v/>
      </c>
      <c r="G3421" t="str">
        <f t="shared" si="53"/>
        <v/>
      </c>
      <c r="H3421" t="str">
        <f>LEFT(RAWC8[[#This Row],[Maternal Pheno Tag]],7)</f>
        <v/>
      </c>
    </row>
    <row r="3422" spans="1:8" x14ac:dyDescent="0.25">
      <c r="A3422">
        <v>2</v>
      </c>
      <c r="B3422" t="s">
        <v>643</v>
      </c>
      <c r="D3422">
        <v>7</v>
      </c>
      <c r="E3422" t="str">
        <f>CONCATENATE(RAWC8[[#This Row],[Table Letter]],RAWC8[[#This Row],[Table '#]])</f>
        <v>SL2</v>
      </c>
      <c r="F3422">
        <f>IF(ISEVEN(ROW(RAWC8[[#This Row],[Barcodes]])),C3422,"")</f>
        <v>0</v>
      </c>
      <c r="G3422">
        <f t="shared" si="53"/>
        <v>0</v>
      </c>
      <c r="H3422" t="str">
        <f>LEFT(RAWC8[[#This Row],[Maternal Pheno Tag]],7)</f>
        <v>0</v>
      </c>
    </row>
    <row r="3423" spans="1:8" x14ac:dyDescent="0.25">
      <c r="A3423">
        <v>2</v>
      </c>
      <c r="B3423" t="s">
        <v>643</v>
      </c>
      <c r="D3423">
        <v>7</v>
      </c>
      <c r="E3423" t="str">
        <f>CONCATENATE(RAWC8[[#This Row],[Table Letter]],RAWC8[[#This Row],[Table '#]])</f>
        <v>SL2</v>
      </c>
      <c r="F3423" t="str">
        <f>IF(ISEVEN(ROW(RAWC8[[#This Row],[Barcodes]])),C3423,"")</f>
        <v/>
      </c>
      <c r="G3423" t="str">
        <f t="shared" si="53"/>
        <v/>
      </c>
      <c r="H3423" t="str">
        <f>LEFT(RAWC8[[#This Row],[Maternal Pheno Tag]],7)</f>
        <v/>
      </c>
    </row>
    <row r="3424" spans="1:8" x14ac:dyDescent="0.25">
      <c r="A3424">
        <v>2</v>
      </c>
      <c r="B3424" t="s">
        <v>643</v>
      </c>
      <c r="D3424">
        <v>8</v>
      </c>
      <c r="E3424" t="str">
        <f>CONCATENATE(RAWC8[[#This Row],[Table Letter]],RAWC8[[#This Row],[Table '#]])</f>
        <v>SL2</v>
      </c>
      <c r="F3424">
        <f>IF(ISEVEN(ROW(RAWC8[[#This Row],[Barcodes]])),C3424,"")</f>
        <v>0</v>
      </c>
      <c r="G3424">
        <f t="shared" si="53"/>
        <v>0</v>
      </c>
      <c r="H3424" t="str">
        <f>LEFT(RAWC8[[#This Row],[Maternal Pheno Tag]],7)</f>
        <v>0</v>
      </c>
    </row>
    <row r="3425" spans="1:8" x14ac:dyDescent="0.25">
      <c r="A3425">
        <v>2</v>
      </c>
      <c r="B3425" t="s">
        <v>643</v>
      </c>
      <c r="D3425">
        <v>8</v>
      </c>
      <c r="E3425" t="str">
        <f>CONCATENATE(RAWC8[[#This Row],[Table Letter]],RAWC8[[#This Row],[Table '#]])</f>
        <v>SL2</v>
      </c>
      <c r="F3425" t="str">
        <f>IF(ISEVEN(ROW(RAWC8[[#This Row],[Barcodes]])),C3425,"")</f>
        <v/>
      </c>
      <c r="G3425" t="str">
        <f t="shared" si="53"/>
        <v/>
      </c>
      <c r="H3425" t="str">
        <f>LEFT(RAWC8[[#This Row],[Maternal Pheno Tag]],7)</f>
        <v/>
      </c>
    </row>
    <row r="3426" spans="1:8" x14ac:dyDescent="0.25">
      <c r="A3426">
        <v>2</v>
      </c>
      <c r="B3426" t="s">
        <v>643</v>
      </c>
      <c r="D3426">
        <v>9</v>
      </c>
      <c r="E3426" t="str">
        <f>CONCATENATE(RAWC8[[#This Row],[Table Letter]],RAWC8[[#This Row],[Table '#]])</f>
        <v>SL2</v>
      </c>
      <c r="F3426">
        <f>IF(ISEVEN(ROW(RAWC8[[#This Row],[Barcodes]])),C3426,"")</f>
        <v>0</v>
      </c>
      <c r="G3426">
        <f t="shared" si="53"/>
        <v>0</v>
      </c>
      <c r="H3426" t="str">
        <f>LEFT(RAWC8[[#This Row],[Maternal Pheno Tag]],7)</f>
        <v>0</v>
      </c>
    </row>
    <row r="3427" spans="1:8" x14ac:dyDescent="0.25">
      <c r="A3427">
        <v>2</v>
      </c>
      <c r="B3427" t="s">
        <v>643</v>
      </c>
      <c r="D3427">
        <v>9</v>
      </c>
      <c r="E3427" t="str">
        <f>CONCATENATE(RAWC8[[#This Row],[Table Letter]],RAWC8[[#This Row],[Table '#]])</f>
        <v>SL2</v>
      </c>
      <c r="F3427" t="str">
        <f>IF(ISEVEN(ROW(RAWC8[[#This Row],[Barcodes]])),C3427,"")</f>
        <v/>
      </c>
      <c r="G3427" t="str">
        <f t="shared" si="53"/>
        <v/>
      </c>
      <c r="H3427" t="str">
        <f>LEFT(RAWC8[[#This Row],[Maternal Pheno Tag]],7)</f>
        <v/>
      </c>
    </row>
    <row r="3428" spans="1:8" x14ac:dyDescent="0.25">
      <c r="A3428">
        <v>2</v>
      </c>
      <c r="B3428" t="s">
        <v>643</v>
      </c>
      <c r="D3428">
        <v>10</v>
      </c>
      <c r="E3428" t="str">
        <f>CONCATENATE(RAWC8[[#This Row],[Table Letter]],RAWC8[[#This Row],[Table '#]])</f>
        <v>SL2</v>
      </c>
      <c r="F3428">
        <f>IF(ISEVEN(ROW(RAWC8[[#This Row],[Barcodes]])),C3428,"")</f>
        <v>0</v>
      </c>
      <c r="G3428">
        <f t="shared" si="53"/>
        <v>0</v>
      </c>
      <c r="H3428" t="str">
        <f>LEFT(RAWC8[[#This Row],[Maternal Pheno Tag]],7)</f>
        <v>0</v>
      </c>
    </row>
    <row r="3429" spans="1:8" x14ac:dyDescent="0.25">
      <c r="A3429">
        <v>2</v>
      </c>
      <c r="B3429" t="s">
        <v>643</v>
      </c>
      <c r="D3429">
        <v>10</v>
      </c>
      <c r="E3429" t="str">
        <f>CONCATENATE(RAWC8[[#This Row],[Table Letter]],RAWC8[[#This Row],[Table '#]])</f>
        <v>SL2</v>
      </c>
      <c r="F3429" t="str">
        <f>IF(ISEVEN(ROW(RAWC8[[#This Row],[Barcodes]])),C3429,"")</f>
        <v/>
      </c>
      <c r="G3429" t="str">
        <f t="shared" si="53"/>
        <v/>
      </c>
      <c r="H3429" t="str">
        <f>LEFT(RAWC8[[#This Row],[Maternal Pheno Tag]],7)</f>
        <v/>
      </c>
    </row>
    <row r="3430" spans="1:8" x14ac:dyDescent="0.25">
      <c r="A3430">
        <v>2</v>
      </c>
      <c r="B3430" t="s">
        <v>643</v>
      </c>
      <c r="D3430">
        <v>11</v>
      </c>
      <c r="E3430" t="str">
        <f>CONCATENATE(RAWC8[[#This Row],[Table Letter]],RAWC8[[#This Row],[Table '#]])</f>
        <v>SL2</v>
      </c>
      <c r="F3430">
        <f>IF(ISEVEN(ROW(RAWC8[[#This Row],[Barcodes]])),C3430,"")</f>
        <v>0</v>
      </c>
      <c r="G3430">
        <f t="shared" si="53"/>
        <v>0</v>
      </c>
      <c r="H3430" t="str">
        <f>LEFT(RAWC8[[#This Row],[Maternal Pheno Tag]],7)</f>
        <v>0</v>
      </c>
    </row>
    <row r="3431" spans="1:8" x14ac:dyDescent="0.25">
      <c r="A3431">
        <v>2</v>
      </c>
      <c r="B3431" t="s">
        <v>643</v>
      </c>
      <c r="D3431">
        <v>11</v>
      </c>
      <c r="E3431" t="str">
        <f>CONCATENATE(RAWC8[[#This Row],[Table Letter]],RAWC8[[#This Row],[Table '#]])</f>
        <v>SL2</v>
      </c>
      <c r="F3431" t="str">
        <f>IF(ISEVEN(ROW(RAWC8[[#This Row],[Barcodes]])),C3431,"")</f>
        <v/>
      </c>
      <c r="G3431" t="str">
        <f t="shared" si="53"/>
        <v/>
      </c>
      <c r="H3431" t="str">
        <f>LEFT(RAWC8[[#This Row],[Maternal Pheno Tag]],7)</f>
        <v/>
      </c>
    </row>
    <row r="3432" spans="1:8" x14ac:dyDescent="0.25">
      <c r="A3432">
        <v>2</v>
      </c>
      <c r="B3432" t="s">
        <v>643</v>
      </c>
      <c r="D3432">
        <v>12</v>
      </c>
      <c r="E3432" t="str">
        <f>CONCATENATE(RAWC8[[#This Row],[Table Letter]],RAWC8[[#This Row],[Table '#]])</f>
        <v>SL2</v>
      </c>
      <c r="F3432">
        <f>IF(ISEVEN(ROW(RAWC8[[#This Row],[Barcodes]])),C3432,"")</f>
        <v>0</v>
      </c>
      <c r="G3432">
        <f t="shared" si="53"/>
        <v>0</v>
      </c>
      <c r="H3432" t="str">
        <f>LEFT(RAWC8[[#This Row],[Maternal Pheno Tag]],7)</f>
        <v>0</v>
      </c>
    </row>
    <row r="3433" spans="1:8" x14ac:dyDescent="0.25">
      <c r="A3433">
        <v>2</v>
      </c>
      <c r="B3433" t="s">
        <v>643</v>
      </c>
      <c r="D3433">
        <v>12</v>
      </c>
      <c r="E3433" t="str">
        <f>CONCATENATE(RAWC8[[#This Row],[Table Letter]],RAWC8[[#This Row],[Table '#]])</f>
        <v>SL2</v>
      </c>
      <c r="F3433" t="str">
        <f>IF(ISEVEN(ROW(RAWC8[[#This Row],[Barcodes]])),C3433,"")</f>
        <v/>
      </c>
      <c r="G3433" t="str">
        <f t="shared" si="53"/>
        <v/>
      </c>
      <c r="H3433" t="str">
        <f>LEFT(RAWC8[[#This Row],[Maternal Pheno Tag]],7)</f>
        <v/>
      </c>
    </row>
    <row r="3434" spans="1:8" x14ac:dyDescent="0.25">
      <c r="A3434">
        <v>2</v>
      </c>
      <c r="B3434" t="s">
        <v>643</v>
      </c>
      <c r="D3434">
        <v>13</v>
      </c>
      <c r="E3434" t="str">
        <f>CONCATENATE(RAWC8[[#This Row],[Table Letter]],RAWC8[[#This Row],[Table '#]])</f>
        <v>SL2</v>
      </c>
      <c r="F3434">
        <f>IF(ISEVEN(ROW(RAWC8[[#This Row],[Barcodes]])),C3434,"")</f>
        <v>0</v>
      </c>
      <c r="G3434">
        <f t="shared" si="53"/>
        <v>0</v>
      </c>
      <c r="H3434" t="str">
        <f>LEFT(RAWC8[[#This Row],[Maternal Pheno Tag]],7)</f>
        <v>0</v>
      </c>
    </row>
    <row r="3435" spans="1:8" x14ac:dyDescent="0.25">
      <c r="A3435">
        <v>2</v>
      </c>
      <c r="B3435" t="s">
        <v>643</v>
      </c>
      <c r="D3435">
        <v>13</v>
      </c>
      <c r="E3435" t="str">
        <f>CONCATENATE(RAWC8[[#This Row],[Table Letter]],RAWC8[[#This Row],[Table '#]])</f>
        <v>SL2</v>
      </c>
      <c r="F3435" t="str">
        <f>IF(ISEVEN(ROW(RAWC8[[#This Row],[Barcodes]])),C3435,"")</f>
        <v/>
      </c>
      <c r="G3435" t="str">
        <f t="shared" si="53"/>
        <v/>
      </c>
      <c r="H3435" t="str">
        <f>LEFT(RAWC8[[#This Row],[Maternal Pheno Tag]],7)</f>
        <v/>
      </c>
    </row>
    <row r="3436" spans="1:8" x14ac:dyDescent="0.25">
      <c r="A3436">
        <v>2</v>
      </c>
      <c r="B3436" t="s">
        <v>643</v>
      </c>
      <c r="D3436">
        <v>14</v>
      </c>
      <c r="E3436" t="str">
        <f>CONCATENATE(RAWC8[[#This Row],[Table Letter]],RAWC8[[#This Row],[Table '#]])</f>
        <v>SL2</v>
      </c>
      <c r="F3436">
        <f>IF(ISEVEN(ROW(RAWC8[[#This Row],[Barcodes]])),C3436,"")</f>
        <v>0</v>
      </c>
      <c r="G3436">
        <f t="shared" si="53"/>
        <v>0</v>
      </c>
      <c r="H3436" t="str">
        <f>LEFT(RAWC8[[#This Row],[Maternal Pheno Tag]],7)</f>
        <v>0</v>
      </c>
    </row>
    <row r="3437" spans="1:8" x14ac:dyDescent="0.25">
      <c r="A3437">
        <v>2</v>
      </c>
      <c r="B3437" t="s">
        <v>643</v>
      </c>
      <c r="D3437">
        <v>14</v>
      </c>
      <c r="E3437" t="str">
        <f>CONCATENATE(RAWC8[[#This Row],[Table Letter]],RAWC8[[#This Row],[Table '#]])</f>
        <v>SL2</v>
      </c>
      <c r="F3437" t="str">
        <f>IF(ISEVEN(ROW(RAWC8[[#This Row],[Barcodes]])),C3437,"")</f>
        <v/>
      </c>
      <c r="G3437" t="str">
        <f t="shared" si="53"/>
        <v/>
      </c>
      <c r="H3437" t="str">
        <f>LEFT(RAWC8[[#This Row],[Maternal Pheno Tag]],7)</f>
        <v/>
      </c>
    </row>
    <row r="3438" spans="1:8" x14ac:dyDescent="0.25">
      <c r="A3438">
        <v>2</v>
      </c>
      <c r="B3438" t="s">
        <v>643</v>
      </c>
      <c r="D3438">
        <v>15</v>
      </c>
      <c r="E3438" t="str">
        <f>CONCATENATE(RAWC8[[#This Row],[Table Letter]],RAWC8[[#This Row],[Table '#]])</f>
        <v>SL2</v>
      </c>
      <c r="F3438">
        <f>IF(ISEVEN(ROW(RAWC8[[#This Row],[Barcodes]])),C3438,"")</f>
        <v>0</v>
      </c>
      <c r="G3438">
        <f t="shared" si="53"/>
        <v>0</v>
      </c>
      <c r="H3438" t="str">
        <f>LEFT(RAWC8[[#This Row],[Maternal Pheno Tag]],7)</f>
        <v>0</v>
      </c>
    </row>
    <row r="3439" spans="1:8" x14ac:dyDescent="0.25">
      <c r="A3439">
        <v>2</v>
      </c>
      <c r="B3439" t="s">
        <v>643</v>
      </c>
      <c r="D3439">
        <v>15</v>
      </c>
      <c r="E3439" t="str">
        <f>CONCATENATE(RAWC8[[#This Row],[Table Letter]],RAWC8[[#This Row],[Table '#]])</f>
        <v>SL2</v>
      </c>
      <c r="F3439" t="str">
        <f>IF(ISEVEN(ROW(RAWC8[[#This Row],[Barcodes]])),C3439,"")</f>
        <v/>
      </c>
      <c r="G3439" t="str">
        <f t="shared" si="53"/>
        <v/>
      </c>
      <c r="H3439" t="str">
        <f>LEFT(RAWC8[[#This Row],[Maternal Pheno Tag]],7)</f>
        <v/>
      </c>
    </row>
    <row r="3440" spans="1:8" x14ac:dyDescent="0.25">
      <c r="A3440">
        <v>2</v>
      </c>
      <c r="B3440" t="s">
        <v>643</v>
      </c>
      <c r="D3440">
        <v>16</v>
      </c>
      <c r="E3440" t="str">
        <f>CONCATENATE(RAWC8[[#This Row],[Table Letter]],RAWC8[[#This Row],[Table '#]])</f>
        <v>SL2</v>
      </c>
      <c r="F3440">
        <f>IF(ISEVEN(ROW(RAWC8[[#This Row],[Barcodes]])),C3440,"")</f>
        <v>0</v>
      </c>
      <c r="G3440">
        <f t="shared" si="53"/>
        <v>0</v>
      </c>
      <c r="H3440" t="str">
        <f>LEFT(RAWC8[[#This Row],[Maternal Pheno Tag]],7)</f>
        <v>0</v>
      </c>
    </row>
    <row r="3441" spans="1:8" x14ac:dyDescent="0.25">
      <c r="A3441">
        <v>2</v>
      </c>
      <c r="B3441" t="s">
        <v>643</v>
      </c>
      <c r="D3441">
        <v>16</v>
      </c>
      <c r="E3441" t="str">
        <f>CONCATENATE(RAWC8[[#This Row],[Table Letter]],RAWC8[[#This Row],[Table '#]])</f>
        <v>SL2</v>
      </c>
      <c r="F3441" t="str">
        <f>IF(ISEVEN(ROW(RAWC8[[#This Row],[Barcodes]])),C3441,"")</f>
        <v/>
      </c>
      <c r="G3441" t="str">
        <f t="shared" si="53"/>
        <v/>
      </c>
      <c r="H3441" t="str">
        <f>LEFT(RAWC8[[#This Row],[Maternal Pheno Tag]],7)</f>
        <v/>
      </c>
    </row>
    <row r="3442" spans="1:8" x14ac:dyDescent="0.25">
      <c r="A3442">
        <v>2</v>
      </c>
      <c r="B3442" t="s">
        <v>643</v>
      </c>
      <c r="D3442">
        <v>17</v>
      </c>
      <c r="E3442" t="str">
        <f>CONCATENATE(RAWC8[[#This Row],[Table Letter]],RAWC8[[#This Row],[Table '#]])</f>
        <v>SL2</v>
      </c>
      <c r="F3442">
        <f>IF(ISEVEN(ROW(RAWC8[[#This Row],[Barcodes]])),C3442,"")</f>
        <v>0</v>
      </c>
      <c r="G3442">
        <f t="shared" si="53"/>
        <v>0</v>
      </c>
      <c r="H3442" t="str">
        <f>LEFT(RAWC8[[#This Row],[Maternal Pheno Tag]],7)</f>
        <v>0</v>
      </c>
    </row>
    <row r="3443" spans="1:8" x14ac:dyDescent="0.25">
      <c r="A3443">
        <v>2</v>
      </c>
      <c r="B3443" t="s">
        <v>643</v>
      </c>
      <c r="D3443">
        <v>17</v>
      </c>
      <c r="E3443" t="str">
        <f>CONCATENATE(RAWC8[[#This Row],[Table Letter]],RAWC8[[#This Row],[Table '#]])</f>
        <v>SL2</v>
      </c>
      <c r="F3443" t="str">
        <f>IF(ISEVEN(ROW(RAWC8[[#This Row],[Barcodes]])),C3443,"")</f>
        <v/>
      </c>
      <c r="G3443" t="str">
        <f t="shared" si="53"/>
        <v/>
      </c>
      <c r="H3443" t="str">
        <f>LEFT(RAWC8[[#This Row],[Maternal Pheno Tag]],7)</f>
        <v/>
      </c>
    </row>
    <row r="3444" spans="1:8" x14ac:dyDescent="0.25">
      <c r="A3444">
        <v>2</v>
      </c>
      <c r="B3444" t="s">
        <v>643</v>
      </c>
      <c r="D3444">
        <v>18</v>
      </c>
      <c r="E3444" t="str">
        <f>CONCATENATE(RAWC8[[#This Row],[Table Letter]],RAWC8[[#This Row],[Table '#]])</f>
        <v>SL2</v>
      </c>
      <c r="F3444">
        <f>IF(ISEVEN(ROW(RAWC8[[#This Row],[Barcodes]])),C3444,"")</f>
        <v>0</v>
      </c>
      <c r="G3444">
        <f t="shared" si="53"/>
        <v>0</v>
      </c>
      <c r="H3444" t="str">
        <f>LEFT(RAWC8[[#This Row],[Maternal Pheno Tag]],7)</f>
        <v>0</v>
      </c>
    </row>
    <row r="3445" spans="1:8" x14ac:dyDescent="0.25">
      <c r="A3445">
        <v>2</v>
      </c>
      <c r="B3445" t="s">
        <v>643</v>
      </c>
      <c r="D3445">
        <v>18</v>
      </c>
      <c r="E3445" t="str">
        <f>CONCATENATE(RAWC8[[#This Row],[Table Letter]],RAWC8[[#This Row],[Table '#]])</f>
        <v>SL2</v>
      </c>
      <c r="F3445" t="str">
        <f>IF(ISEVEN(ROW(RAWC8[[#This Row],[Barcodes]])),C3445,"")</f>
        <v/>
      </c>
      <c r="G3445" t="str">
        <f t="shared" si="53"/>
        <v/>
      </c>
      <c r="H3445" t="str">
        <f>LEFT(RAWC8[[#This Row],[Maternal Pheno Tag]],7)</f>
        <v/>
      </c>
    </row>
    <row r="3446" spans="1:8" x14ac:dyDescent="0.25">
      <c r="A3446">
        <v>2</v>
      </c>
      <c r="B3446" t="s">
        <v>643</v>
      </c>
      <c r="D3446">
        <v>19</v>
      </c>
      <c r="E3446" t="str">
        <f>CONCATENATE(RAWC8[[#This Row],[Table Letter]],RAWC8[[#This Row],[Table '#]])</f>
        <v>SL2</v>
      </c>
      <c r="F3446">
        <f>IF(ISEVEN(ROW(RAWC8[[#This Row],[Barcodes]])),C3446,"")</f>
        <v>0</v>
      </c>
      <c r="G3446">
        <f t="shared" si="53"/>
        <v>0</v>
      </c>
      <c r="H3446" t="str">
        <f>LEFT(RAWC8[[#This Row],[Maternal Pheno Tag]],7)</f>
        <v>0</v>
      </c>
    </row>
    <row r="3447" spans="1:8" x14ac:dyDescent="0.25">
      <c r="A3447">
        <v>2</v>
      </c>
      <c r="B3447" t="s">
        <v>643</v>
      </c>
      <c r="D3447">
        <v>19</v>
      </c>
      <c r="E3447" t="str">
        <f>CONCATENATE(RAWC8[[#This Row],[Table Letter]],RAWC8[[#This Row],[Table '#]])</f>
        <v>SL2</v>
      </c>
      <c r="F3447" t="str">
        <f>IF(ISEVEN(ROW(RAWC8[[#This Row],[Barcodes]])),C3447,"")</f>
        <v/>
      </c>
      <c r="G3447" t="str">
        <f t="shared" si="53"/>
        <v/>
      </c>
      <c r="H3447" t="str">
        <f>LEFT(RAWC8[[#This Row],[Maternal Pheno Tag]],7)</f>
        <v/>
      </c>
    </row>
    <row r="3448" spans="1:8" x14ac:dyDescent="0.25">
      <c r="A3448">
        <v>2</v>
      </c>
      <c r="B3448" t="s">
        <v>643</v>
      </c>
      <c r="D3448">
        <v>20</v>
      </c>
      <c r="E3448" t="str">
        <f>CONCATENATE(RAWC8[[#This Row],[Table Letter]],RAWC8[[#This Row],[Table '#]])</f>
        <v>SL2</v>
      </c>
      <c r="F3448">
        <f>IF(ISEVEN(ROW(RAWC8[[#This Row],[Barcodes]])),C3448,"")</f>
        <v>0</v>
      </c>
      <c r="G3448">
        <f t="shared" si="53"/>
        <v>0</v>
      </c>
      <c r="H3448" t="str">
        <f>LEFT(RAWC8[[#This Row],[Maternal Pheno Tag]],7)</f>
        <v>0</v>
      </c>
    </row>
    <row r="3449" spans="1:8" x14ac:dyDescent="0.25">
      <c r="A3449">
        <v>2</v>
      </c>
      <c r="B3449" t="s">
        <v>643</v>
      </c>
      <c r="D3449">
        <v>20</v>
      </c>
      <c r="E3449" t="str">
        <f>CONCATENATE(RAWC8[[#This Row],[Table Letter]],RAWC8[[#This Row],[Table '#]])</f>
        <v>SL2</v>
      </c>
      <c r="F3449" t="str">
        <f>IF(ISEVEN(ROW(RAWC8[[#This Row],[Barcodes]])),C3449,"")</f>
        <v/>
      </c>
      <c r="G3449" t="str">
        <f t="shared" si="53"/>
        <v/>
      </c>
      <c r="H3449" t="str">
        <f>LEFT(RAWC8[[#This Row],[Maternal Pheno Tag]],7)</f>
        <v/>
      </c>
    </row>
    <row r="3450" spans="1:8" x14ac:dyDescent="0.25">
      <c r="A3450">
        <v>2</v>
      </c>
      <c r="B3450" t="s">
        <v>643</v>
      </c>
      <c r="D3450">
        <v>21</v>
      </c>
      <c r="E3450" t="str">
        <f>CONCATENATE(RAWC8[[#This Row],[Table Letter]],RAWC8[[#This Row],[Table '#]])</f>
        <v>SL2</v>
      </c>
      <c r="F3450">
        <f>IF(ISEVEN(ROW(RAWC8[[#This Row],[Barcodes]])),C3450,"")</f>
        <v>0</v>
      </c>
      <c r="G3450">
        <f t="shared" si="53"/>
        <v>0</v>
      </c>
      <c r="H3450" t="str">
        <f>LEFT(RAWC8[[#This Row],[Maternal Pheno Tag]],7)</f>
        <v>0</v>
      </c>
    </row>
    <row r="3451" spans="1:8" x14ac:dyDescent="0.25">
      <c r="A3451">
        <v>2</v>
      </c>
      <c r="B3451" t="s">
        <v>643</v>
      </c>
      <c r="D3451">
        <v>21</v>
      </c>
      <c r="E3451" t="str">
        <f>CONCATENATE(RAWC8[[#This Row],[Table Letter]],RAWC8[[#This Row],[Table '#]])</f>
        <v>SL2</v>
      </c>
      <c r="F3451" t="str">
        <f>IF(ISEVEN(ROW(RAWC8[[#This Row],[Barcodes]])),C3451,"")</f>
        <v/>
      </c>
      <c r="G3451" t="str">
        <f t="shared" si="53"/>
        <v/>
      </c>
      <c r="H3451" t="str">
        <f>LEFT(RAWC8[[#This Row],[Maternal Pheno Tag]],7)</f>
        <v/>
      </c>
    </row>
    <row r="3452" spans="1:8" x14ac:dyDescent="0.25">
      <c r="A3452">
        <v>2</v>
      </c>
      <c r="B3452" t="s">
        <v>643</v>
      </c>
      <c r="D3452">
        <v>22</v>
      </c>
      <c r="E3452" t="str">
        <f>CONCATENATE(RAWC8[[#This Row],[Table Letter]],RAWC8[[#This Row],[Table '#]])</f>
        <v>SL2</v>
      </c>
      <c r="F3452">
        <f>IF(ISEVEN(ROW(RAWC8[[#This Row],[Barcodes]])),C3452,"")</f>
        <v>0</v>
      </c>
      <c r="G3452">
        <f t="shared" si="53"/>
        <v>0</v>
      </c>
      <c r="H3452" t="str">
        <f>LEFT(RAWC8[[#This Row],[Maternal Pheno Tag]],7)</f>
        <v>0</v>
      </c>
    </row>
    <row r="3453" spans="1:8" x14ac:dyDescent="0.25">
      <c r="A3453">
        <v>2</v>
      </c>
      <c r="B3453" t="s">
        <v>643</v>
      </c>
      <c r="D3453">
        <v>22</v>
      </c>
      <c r="E3453" t="str">
        <f>CONCATENATE(RAWC8[[#This Row],[Table Letter]],RAWC8[[#This Row],[Table '#]])</f>
        <v>SL2</v>
      </c>
      <c r="F3453" t="str">
        <f>IF(ISEVEN(ROW(RAWC8[[#This Row],[Barcodes]])),C3453,"")</f>
        <v/>
      </c>
      <c r="G3453" t="str">
        <f t="shared" si="53"/>
        <v/>
      </c>
      <c r="H3453" t="str">
        <f>LEFT(RAWC8[[#This Row],[Maternal Pheno Tag]],7)</f>
        <v/>
      </c>
    </row>
    <row r="3454" spans="1:8" x14ac:dyDescent="0.25">
      <c r="A3454">
        <v>2</v>
      </c>
      <c r="B3454" t="s">
        <v>643</v>
      </c>
      <c r="D3454">
        <v>23</v>
      </c>
      <c r="E3454" t="str">
        <f>CONCATENATE(RAWC8[[#This Row],[Table Letter]],RAWC8[[#This Row],[Table '#]])</f>
        <v>SL2</v>
      </c>
      <c r="F3454">
        <f>IF(ISEVEN(ROW(RAWC8[[#This Row],[Barcodes]])),C3454,"")</f>
        <v>0</v>
      </c>
      <c r="G3454">
        <f t="shared" si="53"/>
        <v>0</v>
      </c>
      <c r="H3454" t="str">
        <f>LEFT(RAWC8[[#This Row],[Maternal Pheno Tag]],7)</f>
        <v>0</v>
      </c>
    </row>
    <row r="3455" spans="1:8" x14ac:dyDescent="0.25">
      <c r="A3455">
        <v>2</v>
      </c>
      <c r="B3455" t="s">
        <v>643</v>
      </c>
      <c r="D3455">
        <v>23</v>
      </c>
      <c r="E3455" t="str">
        <f>CONCATENATE(RAWC8[[#This Row],[Table Letter]],RAWC8[[#This Row],[Table '#]])</f>
        <v>SL2</v>
      </c>
      <c r="F3455" t="str">
        <f>IF(ISEVEN(ROW(RAWC8[[#This Row],[Barcodes]])),C3455,"")</f>
        <v/>
      </c>
      <c r="G3455" t="str">
        <f t="shared" si="53"/>
        <v/>
      </c>
      <c r="H3455" t="str">
        <f>LEFT(RAWC8[[#This Row],[Maternal Pheno Tag]],7)</f>
        <v/>
      </c>
    </row>
    <row r="3456" spans="1:8" x14ac:dyDescent="0.25">
      <c r="A3456">
        <v>2</v>
      </c>
      <c r="B3456" t="s">
        <v>643</v>
      </c>
      <c r="D3456">
        <v>24</v>
      </c>
      <c r="E3456" t="str">
        <f>CONCATENATE(RAWC8[[#This Row],[Table Letter]],RAWC8[[#This Row],[Table '#]])</f>
        <v>SL2</v>
      </c>
      <c r="F3456">
        <f>IF(ISEVEN(ROW(RAWC8[[#This Row],[Barcodes]])),C3456,"")</f>
        <v>0</v>
      </c>
      <c r="G3456">
        <f t="shared" si="53"/>
        <v>0</v>
      </c>
      <c r="H3456" t="str">
        <f>LEFT(RAWC8[[#This Row],[Maternal Pheno Tag]],7)</f>
        <v>0</v>
      </c>
    </row>
    <row r="3457" spans="1:8" x14ac:dyDescent="0.25">
      <c r="A3457">
        <v>2</v>
      </c>
      <c r="B3457" t="s">
        <v>643</v>
      </c>
      <c r="D3457">
        <v>24</v>
      </c>
      <c r="E3457" t="str">
        <f>CONCATENATE(RAWC8[[#This Row],[Table Letter]],RAWC8[[#This Row],[Table '#]])</f>
        <v>SL2</v>
      </c>
      <c r="F3457" t="str">
        <f>IF(ISEVEN(ROW(RAWC8[[#This Row],[Barcodes]])),C3457,"")</f>
        <v/>
      </c>
      <c r="G3457" t="str">
        <f t="shared" si="53"/>
        <v/>
      </c>
      <c r="H3457" t="str">
        <f>LEFT(RAWC8[[#This Row],[Maternal Pheno Tag]],7)</f>
        <v/>
      </c>
    </row>
    <row r="3458" spans="1:8" x14ac:dyDescent="0.25">
      <c r="A3458">
        <v>3</v>
      </c>
      <c r="B3458" t="s">
        <v>643</v>
      </c>
      <c r="D3458">
        <v>1</v>
      </c>
      <c r="E3458" t="str">
        <f>CONCATENATE(RAWC8[[#This Row],[Table Letter]],RAWC8[[#This Row],[Table '#]])</f>
        <v>SL3</v>
      </c>
      <c r="F3458">
        <f>IF(ISEVEN(ROW(RAWC8[[#This Row],[Barcodes]])),C3458,"")</f>
        <v>0</v>
      </c>
      <c r="G3458">
        <f t="shared" ref="G3458:G3521" si="54">IF(ISODD(ROW(C3459)),C3459,"")</f>
        <v>0</v>
      </c>
      <c r="H3458" t="str">
        <f>LEFT(RAWC8[[#This Row],[Maternal Pheno Tag]],7)</f>
        <v>0</v>
      </c>
    </row>
    <row r="3459" spans="1:8" x14ac:dyDescent="0.25">
      <c r="A3459">
        <v>3</v>
      </c>
      <c r="B3459" t="s">
        <v>643</v>
      </c>
      <c r="D3459">
        <v>1</v>
      </c>
      <c r="E3459" t="str">
        <f>CONCATENATE(RAWC8[[#This Row],[Table Letter]],RAWC8[[#This Row],[Table '#]])</f>
        <v>SL3</v>
      </c>
      <c r="F3459" t="str">
        <f>IF(ISEVEN(ROW(RAWC8[[#This Row],[Barcodes]])),C3459,"")</f>
        <v/>
      </c>
      <c r="G3459" t="str">
        <f t="shared" si="54"/>
        <v/>
      </c>
      <c r="H3459" t="str">
        <f>LEFT(RAWC8[[#This Row],[Maternal Pheno Tag]],7)</f>
        <v/>
      </c>
    </row>
    <row r="3460" spans="1:8" x14ac:dyDescent="0.25">
      <c r="A3460">
        <v>3</v>
      </c>
      <c r="B3460" t="s">
        <v>643</v>
      </c>
      <c r="D3460">
        <v>2</v>
      </c>
      <c r="E3460" t="str">
        <f>CONCATENATE(RAWC8[[#This Row],[Table Letter]],RAWC8[[#This Row],[Table '#]])</f>
        <v>SL3</v>
      </c>
      <c r="F3460">
        <f>IF(ISEVEN(ROW(RAWC8[[#This Row],[Barcodes]])),C3460,"")</f>
        <v>0</v>
      </c>
      <c r="G3460">
        <f t="shared" si="54"/>
        <v>0</v>
      </c>
      <c r="H3460" t="str">
        <f>LEFT(RAWC8[[#This Row],[Maternal Pheno Tag]],7)</f>
        <v>0</v>
      </c>
    </row>
    <row r="3461" spans="1:8" x14ac:dyDescent="0.25">
      <c r="A3461">
        <v>3</v>
      </c>
      <c r="B3461" t="s">
        <v>643</v>
      </c>
      <c r="D3461">
        <v>2</v>
      </c>
      <c r="E3461" t="str">
        <f>CONCATENATE(RAWC8[[#This Row],[Table Letter]],RAWC8[[#This Row],[Table '#]])</f>
        <v>SL3</v>
      </c>
      <c r="F3461" t="str">
        <f>IF(ISEVEN(ROW(RAWC8[[#This Row],[Barcodes]])),C3461,"")</f>
        <v/>
      </c>
      <c r="G3461" t="str">
        <f t="shared" si="54"/>
        <v/>
      </c>
      <c r="H3461" t="str">
        <f>LEFT(RAWC8[[#This Row],[Maternal Pheno Tag]],7)</f>
        <v/>
      </c>
    </row>
    <row r="3462" spans="1:8" x14ac:dyDescent="0.25">
      <c r="A3462">
        <v>3</v>
      </c>
      <c r="B3462" t="s">
        <v>643</v>
      </c>
      <c r="D3462">
        <v>3</v>
      </c>
      <c r="E3462" t="str">
        <f>CONCATENATE(RAWC8[[#This Row],[Table Letter]],RAWC8[[#This Row],[Table '#]])</f>
        <v>SL3</v>
      </c>
      <c r="F3462">
        <f>IF(ISEVEN(ROW(RAWC8[[#This Row],[Barcodes]])),C3462,"")</f>
        <v>0</v>
      </c>
      <c r="G3462">
        <f t="shared" si="54"/>
        <v>0</v>
      </c>
      <c r="H3462" t="str">
        <f>LEFT(RAWC8[[#This Row],[Maternal Pheno Tag]],7)</f>
        <v>0</v>
      </c>
    </row>
    <row r="3463" spans="1:8" x14ac:dyDescent="0.25">
      <c r="A3463">
        <v>3</v>
      </c>
      <c r="B3463" t="s">
        <v>643</v>
      </c>
      <c r="D3463">
        <v>3</v>
      </c>
      <c r="E3463" t="str">
        <f>CONCATENATE(RAWC8[[#This Row],[Table Letter]],RAWC8[[#This Row],[Table '#]])</f>
        <v>SL3</v>
      </c>
      <c r="F3463" t="str">
        <f>IF(ISEVEN(ROW(RAWC8[[#This Row],[Barcodes]])),C3463,"")</f>
        <v/>
      </c>
      <c r="G3463" t="str">
        <f t="shared" si="54"/>
        <v/>
      </c>
      <c r="H3463" t="str">
        <f>LEFT(RAWC8[[#This Row],[Maternal Pheno Tag]],7)</f>
        <v/>
      </c>
    </row>
    <row r="3464" spans="1:8" x14ac:dyDescent="0.25">
      <c r="A3464">
        <v>3</v>
      </c>
      <c r="B3464" t="s">
        <v>643</v>
      </c>
      <c r="D3464">
        <v>4</v>
      </c>
      <c r="E3464" t="str">
        <f>CONCATENATE(RAWC8[[#This Row],[Table Letter]],RAWC8[[#This Row],[Table '#]])</f>
        <v>SL3</v>
      </c>
      <c r="F3464">
        <f>IF(ISEVEN(ROW(RAWC8[[#This Row],[Barcodes]])),C3464,"")</f>
        <v>0</v>
      </c>
      <c r="G3464">
        <f t="shared" si="54"/>
        <v>0</v>
      </c>
      <c r="H3464" t="str">
        <f>LEFT(RAWC8[[#This Row],[Maternal Pheno Tag]],7)</f>
        <v>0</v>
      </c>
    </row>
    <row r="3465" spans="1:8" x14ac:dyDescent="0.25">
      <c r="A3465">
        <v>3</v>
      </c>
      <c r="B3465" t="s">
        <v>643</v>
      </c>
      <c r="D3465">
        <v>4</v>
      </c>
      <c r="E3465" t="str">
        <f>CONCATENATE(RAWC8[[#This Row],[Table Letter]],RAWC8[[#This Row],[Table '#]])</f>
        <v>SL3</v>
      </c>
      <c r="F3465" t="str">
        <f>IF(ISEVEN(ROW(RAWC8[[#This Row],[Barcodes]])),C3465,"")</f>
        <v/>
      </c>
      <c r="G3465" t="str">
        <f t="shared" si="54"/>
        <v/>
      </c>
      <c r="H3465" t="str">
        <f>LEFT(RAWC8[[#This Row],[Maternal Pheno Tag]],7)</f>
        <v/>
      </c>
    </row>
    <row r="3466" spans="1:8" x14ac:dyDescent="0.25">
      <c r="A3466">
        <v>3</v>
      </c>
      <c r="B3466" t="s">
        <v>643</v>
      </c>
      <c r="D3466">
        <v>5</v>
      </c>
      <c r="E3466" t="str">
        <f>CONCATENATE(RAWC8[[#This Row],[Table Letter]],RAWC8[[#This Row],[Table '#]])</f>
        <v>SL3</v>
      </c>
      <c r="F3466">
        <f>IF(ISEVEN(ROW(RAWC8[[#This Row],[Barcodes]])),C3466,"")</f>
        <v>0</v>
      </c>
      <c r="G3466">
        <f t="shared" si="54"/>
        <v>0</v>
      </c>
      <c r="H3466" t="str">
        <f>LEFT(RAWC8[[#This Row],[Maternal Pheno Tag]],7)</f>
        <v>0</v>
      </c>
    </row>
    <row r="3467" spans="1:8" x14ac:dyDescent="0.25">
      <c r="A3467">
        <v>3</v>
      </c>
      <c r="B3467" t="s">
        <v>643</v>
      </c>
      <c r="D3467">
        <v>5</v>
      </c>
      <c r="E3467" t="str">
        <f>CONCATENATE(RAWC8[[#This Row],[Table Letter]],RAWC8[[#This Row],[Table '#]])</f>
        <v>SL3</v>
      </c>
      <c r="F3467" t="str">
        <f>IF(ISEVEN(ROW(RAWC8[[#This Row],[Barcodes]])),C3467,"")</f>
        <v/>
      </c>
      <c r="G3467" t="str">
        <f t="shared" si="54"/>
        <v/>
      </c>
      <c r="H3467" t="str">
        <f>LEFT(RAWC8[[#This Row],[Maternal Pheno Tag]],7)</f>
        <v/>
      </c>
    </row>
    <row r="3468" spans="1:8" x14ac:dyDescent="0.25">
      <c r="A3468">
        <v>3</v>
      </c>
      <c r="B3468" t="s">
        <v>643</v>
      </c>
      <c r="D3468">
        <v>6</v>
      </c>
      <c r="E3468" t="str">
        <f>CONCATENATE(RAWC8[[#This Row],[Table Letter]],RAWC8[[#This Row],[Table '#]])</f>
        <v>SL3</v>
      </c>
      <c r="F3468">
        <f>IF(ISEVEN(ROW(RAWC8[[#This Row],[Barcodes]])),C3468,"")</f>
        <v>0</v>
      </c>
      <c r="G3468">
        <f t="shared" si="54"/>
        <v>0</v>
      </c>
      <c r="H3468" t="str">
        <f>LEFT(RAWC8[[#This Row],[Maternal Pheno Tag]],7)</f>
        <v>0</v>
      </c>
    </row>
    <row r="3469" spans="1:8" x14ac:dyDescent="0.25">
      <c r="A3469">
        <v>3</v>
      </c>
      <c r="B3469" t="s">
        <v>643</v>
      </c>
      <c r="D3469">
        <v>6</v>
      </c>
      <c r="E3469" t="str">
        <f>CONCATENATE(RAWC8[[#This Row],[Table Letter]],RAWC8[[#This Row],[Table '#]])</f>
        <v>SL3</v>
      </c>
      <c r="F3469" t="str">
        <f>IF(ISEVEN(ROW(RAWC8[[#This Row],[Barcodes]])),C3469,"")</f>
        <v/>
      </c>
      <c r="G3469" t="str">
        <f t="shared" si="54"/>
        <v/>
      </c>
      <c r="H3469" t="str">
        <f>LEFT(RAWC8[[#This Row],[Maternal Pheno Tag]],7)</f>
        <v/>
      </c>
    </row>
    <row r="3470" spans="1:8" x14ac:dyDescent="0.25">
      <c r="A3470">
        <v>3</v>
      </c>
      <c r="B3470" t="s">
        <v>643</v>
      </c>
      <c r="D3470">
        <v>7</v>
      </c>
      <c r="E3470" t="str">
        <f>CONCATENATE(RAWC8[[#This Row],[Table Letter]],RAWC8[[#This Row],[Table '#]])</f>
        <v>SL3</v>
      </c>
      <c r="F3470">
        <f>IF(ISEVEN(ROW(RAWC8[[#This Row],[Barcodes]])),C3470,"")</f>
        <v>0</v>
      </c>
      <c r="G3470">
        <f t="shared" si="54"/>
        <v>0</v>
      </c>
      <c r="H3470" t="str">
        <f>LEFT(RAWC8[[#This Row],[Maternal Pheno Tag]],7)</f>
        <v>0</v>
      </c>
    </row>
    <row r="3471" spans="1:8" x14ac:dyDescent="0.25">
      <c r="A3471">
        <v>3</v>
      </c>
      <c r="B3471" t="s">
        <v>643</v>
      </c>
      <c r="D3471">
        <v>7</v>
      </c>
      <c r="E3471" t="str">
        <f>CONCATENATE(RAWC8[[#This Row],[Table Letter]],RAWC8[[#This Row],[Table '#]])</f>
        <v>SL3</v>
      </c>
      <c r="F3471" t="str">
        <f>IF(ISEVEN(ROW(RAWC8[[#This Row],[Barcodes]])),C3471,"")</f>
        <v/>
      </c>
      <c r="G3471" t="str">
        <f t="shared" si="54"/>
        <v/>
      </c>
      <c r="H3471" t="str">
        <f>LEFT(RAWC8[[#This Row],[Maternal Pheno Tag]],7)</f>
        <v/>
      </c>
    </row>
    <row r="3472" spans="1:8" x14ac:dyDescent="0.25">
      <c r="A3472">
        <v>3</v>
      </c>
      <c r="B3472" t="s">
        <v>643</v>
      </c>
      <c r="D3472">
        <v>8</v>
      </c>
      <c r="E3472" t="str">
        <f>CONCATENATE(RAWC8[[#This Row],[Table Letter]],RAWC8[[#This Row],[Table '#]])</f>
        <v>SL3</v>
      </c>
      <c r="F3472">
        <f>IF(ISEVEN(ROW(RAWC8[[#This Row],[Barcodes]])),C3472,"")</f>
        <v>0</v>
      </c>
      <c r="G3472">
        <f t="shared" si="54"/>
        <v>0</v>
      </c>
      <c r="H3472" t="str">
        <f>LEFT(RAWC8[[#This Row],[Maternal Pheno Tag]],7)</f>
        <v>0</v>
      </c>
    </row>
    <row r="3473" spans="1:8" x14ac:dyDescent="0.25">
      <c r="A3473">
        <v>3</v>
      </c>
      <c r="B3473" t="s">
        <v>643</v>
      </c>
      <c r="D3473">
        <v>8</v>
      </c>
      <c r="E3473" t="str">
        <f>CONCATENATE(RAWC8[[#This Row],[Table Letter]],RAWC8[[#This Row],[Table '#]])</f>
        <v>SL3</v>
      </c>
      <c r="F3473" t="str">
        <f>IF(ISEVEN(ROW(RAWC8[[#This Row],[Barcodes]])),C3473,"")</f>
        <v/>
      </c>
      <c r="G3473" t="str">
        <f t="shared" si="54"/>
        <v/>
      </c>
      <c r="H3473" t="str">
        <f>LEFT(RAWC8[[#This Row],[Maternal Pheno Tag]],7)</f>
        <v/>
      </c>
    </row>
    <row r="3474" spans="1:8" x14ac:dyDescent="0.25">
      <c r="A3474">
        <v>3</v>
      </c>
      <c r="B3474" t="s">
        <v>643</v>
      </c>
      <c r="D3474">
        <v>9</v>
      </c>
      <c r="E3474" t="str">
        <f>CONCATENATE(RAWC8[[#This Row],[Table Letter]],RAWC8[[#This Row],[Table '#]])</f>
        <v>SL3</v>
      </c>
      <c r="F3474">
        <f>IF(ISEVEN(ROW(RAWC8[[#This Row],[Barcodes]])),C3474,"")</f>
        <v>0</v>
      </c>
      <c r="G3474">
        <f t="shared" si="54"/>
        <v>0</v>
      </c>
      <c r="H3474" t="str">
        <f>LEFT(RAWC8[[#This Row],[Maternal Pheno Tag]],7)</f>
        <v>0</v>
      </c>
    </row>
    <row r="3475" spans="1:8" x14ac:dyDescent="0.25">
      <c r="A3475">
        <v>3</v>
      </c>
      <c r="B3475" t="s">
        <v>643</v>
      </c>
      <c r="D3475">
        <v>9</v>
      </c>
      <c r="E3475" t="str">
        <f>CONCATENATE(RAWC8[[#This Row],[Table Letter]],RAWC8[[#This Row],[Table '#]])</f>
        <v>SL3</v>
      </c>
      <c r="F3475" t="str">
        <f>IF(ISEVEN(ROW(RAWC8[[#This Row],[Barcodes]])),C3475,"")</f>
        <v/>
      </c>
      <c r="G3475" t="str">
        <f t="shared" si="54"/>
        <v/>
      </c>
      <c r="H3475" t="str">
        <f>LEFT(RAWC8[[#This Row],[Maternal Pheno Tag]],7)</f>
        <v/>
      </c>
    </row>
    <row r="3476" spans="1:8" x14ac:dyDescent="0.25">
      <c r="A3476">
        <v>3</v>
      </c>
      <c r="B3476" t="s">
        <v>643</v>
      </c>
      <c r="D3476">
        <v>10</v>
      </c>
      <c r="E3476" t="str">
        <f>CONCATENATE(RAWC8[[#This Row],[Table Letter]],RAWC8[[#This Row],[Table '#]])</f>
        <v>SL3</v>
      </c>
      <c r="F3476">
        <f>IF(ISEVEN(ROW(RAWC8[[#This Row],[Barcodes]])),C3476,"")</f>
        <v>0</v>
      </c>
      <c r="G3476">
        <f t="shared" si="54"/>
        <v>0</v>
      </c>
      <c r="H3476" t="str">
        <f>LEFT(RAWC8[[#This Row],[Maternal Pheno Tag]],7)</f>
        <v>0</v>
      </c>
    </row>
    <row r="3477" spans="1:8" x14ac:dyDescent="0.25">
      <c r="A3477">
        <v>3</v>
      </c>
      <c r="B3477" t="s">
        <v>643</v>
      </c>
      <c r="D3477">
        <v>10</v>
      </c>
      <c r="E3477" t="str">
        <f>CONCATENATE(RAWC8[[#This Row],[Table Letter]],RAWC8[[#This Row],[Table '#]])</f>
        <v>SL3</v>
      </c>
      <c r="F3477" t="str">
        <f>IF(ISEVEN(ROW(RAWC8[[#This Row],[Barcodes]])),C3477,"")</f>
        <v/>
      </c>
      <c r="G3477" t="str">
        <f t="shared" si="54"/>
        <v/>
      </c>
      <c r="H3477" t="str">
        <f>LEFT(RAWC8[[#This Row],[Maternal Pheno Tag]],7)</f>
        <v/>
      </c>
    </row>
    <row r="3478" spans="1:8" x14ac:dyDescent="0.25">
      <c r="A3478">
        <v>3</v>
      </c>
      <c r="B3478" t="s">
        <v>643</v>
      </c>
      <c r="D3478">
        <v>11</v>
      </c>
      <c r="E3478" t="str">
        <f>CONCATENATE(RAWC8[[#This Row],[Table Letter]],RAWC8[[#This Row],[Table '#]])</f>
        <v>SL3</v>
      </c>
      <c r="F3478">
        <f>IF(ISEVEN(ROW(RAWC8[[#This Row],[Barcodes]])),C3478,"")</f>
        <v>0</v>
      </c>
      <c r="G3478">
        <f t="shared" si="54"/>
        <v>0</v>
      </c>
      <c r="H3478" t="str">
        <f>LEFT(RAWC8[[#This Row],[Maternal Pheno Tag]],7)</f>
        <v>0</v>
      </c>
    </row>
    <row r="3479" spans="1:8" x14ac:dyDescent="0.25">
      <c r="A3479">
        <v>3</v>
      </c>
      <c r="B3479" t="s">
        <v>643</v>
      </c>
      <c r="D3479">
        <v>11</v>
      </c>
      <c r="E3479" t="str">
        <f>CONCATENATE(RAWC8[[#This Row],[Table Letter]],RAWC8[[#This Row],[Table '#]])</f>
        <v>SL3</v>
      </c>
      <c r="F3479" t="str">
        <f>IF(ISEVEN(ROW(RAWC8[[#This Row],[Barcodes]])),C3479,"")</f>
        <v/>
      </c>
      <c r="G3479" t="str">
        <f t="shared" si="54"/>
        <v/>
      </c>
      <c r="H3479" t="str">
        <f>LEFT(RAWC8[[#This Row],[Maternal Pheno Tag]],7)</f>
        <v/>
      </c>
    </row>
    <row r="3480" spans="1:8" x14ac:dyDescent="0.25">
      <c r="A3480">
        <v>3</v>
      </c>
      <c r="B3480" t="s">
        <v>643</v>
      </c>
      <c r="D3480">
        <v>12</v>
      </c>
      <c r="E3480" t="str">
        <f>CONCATENATE(RAWC8[[#This Row],[Table Letter]],RAWC8[[#This Row],[Table '#]])</f>
        <v>SL3</v>
      </c>
      <c r="F3480">
        <f>IF(ISEVEN(ROW(RAWC8[[#This Row],[Barcodes]])),C3480,"")</f>
        <v>0</v>
      </c>
      <c r="G3480">
        <f t="shared" si="54"/>
        <v>0</v>
      </c>
      <c r="H3480" t="str">
        <f>LEFT(RAWC8[[#This Row],[Maternal Pheno Tag]],7)</f>
        <v>0</v>
      </c>
    </row>
    <row r="3481" spans="1:8" x14ac:dyDescent="0.25">
      <c r="A3481">
        <v>3</v>
      </c>
      <c r="B3481" t="s">
        <v>643</v>
      </c>
      <c r="D3481">
        <v>12</v>
      </c>
      <c r="E3481" t="str">
        <f>CONCATENATE(RAWC8[[#This Row],[Table Letter]],RAWC8[[#This Row],[Table '#]])</f>
        <v>SL3</v>
      </c>
      <c r="F3481" t="str">
        <f>IF(ISEVEN(ROW(RAWC8[[#This Row],[Barcodes]])),C3481,"")</f>
        <v/>
      </c>
      <c r="G3481" t="str">
        <f t="shared" si="54"/>
        <v/>
      </c>
      <c r="H3481" t="str">
        <f>LEFT(RAWC8[[#This Row],[Maternal Pheno Tag]],7)</f>
        <v/>
      </c>
    </row>
    <row r="3482" spans="1:8" x14ac:dyDescent="0.25">
      <c r="A3482">
        <v>3</v>
      </c>
      <c r="B3482" t="s">
        <v>643</v>
      </c>
      <c r="D3482">
        <v>13</v>
      </c>
      <c r="E3482" t="str">
        <f>CONCATENATE(RAWC8[[#This Row],[Table Letter]],RAWC8[[#This Row],[Table '#]])</f>
        <v>SL3</v>
      </c>
      <c r="F3482">
        <f>IF(ISEVEN(ROW(RAWC8[[#This Row],[Barcodes]])),C3482,"")</f>
        <v>0</v>
      </c>
      <c r="G3482">
        <f t="shared" si="54"/>
        <v>0</v>
      </c>
      <c r="H3482" t="str">
        <f>LEFT(RAWC8[[#This Row],[Maternal Pheno Tag]],7)</f>
        <v>0</v>
      </c>
    </row>
    <row r="3483" spans="1:8" x14ac:dyDescent="0.25">
      <c r="A3483">
        <v>3</v>
      </c>
      <c r="B3483" t="s">
        <v>643</v>
      </c>
      <c r="D3483">
        <v>13</v>
      </c>
      <c r="E3483" t="str">
        <f>CONCATENATE(RAWC8[[#This Row],[Table Letter]],RAWC8[[#This Row],[Table '#]])</f>
        <v>SL3</v>
      </c>
      <c r="F3483" t="str">
        <f>IF(ISEVEN(ROW(RAWC8[[#This Row],[Barcodes]])),C3483,"")</f>
        <v/>
      </c>
      <c r="G3483" t="str">
        <f t="shared" si="54"/>
        <v/>
      </c>
      <c r="H3483" t="str">
        <f>LEFT(RAWC8[[#This Row],[Maternal Pheno Tag]],7)</f>
        <v/>
      </c>
    </row>
    <row r="3484" spans="1:8" x14ac:dyDescent="0.25">
      <c r="A3484">
        <v>3</v>
      </c>
      <c r="B3484" t="s">
        <v>643</v>
      </c>
      <c r="D3484">
        <v>14</v>
      </c>
      <c r="E3484" t="str">
        <f>CONCATENATE(RAWC8[[#This Row],[Table Letter]],RAWC8[[#This Row],[Table '#]])</f>
        <v>SL3</v>
      </c>
      <c r="F3484">
        <f>IF(ISEVEN(ROW(RAWC8[[#This Row],[Barcodes]])),C3484,"")</f>
        <v>0</v>
      </c>
      <c r="G3484">
        <f t="shared" si="54"/>
        <v>0</v>
      </c>
      <c r="H3484" t="str">
        <f>LEFT(RAWC8[[#This Row],[Maternal Pheno Tag]],7)</f>
        <v>0</v>
      </c>
    </row>
    <row r="3485" spans="1:8" x14ac:dyDescent="0.25">
      <c r="A3485">
        <v>3</v>
      </c>
      <c r="B3485" t="s">
        <v>643</v>
      </c>
      <c r="D3485">
        <v>14</v>
      </c>
      <c r="E3485" t="str">
        <f>CONCATENATE(RAWC8[[#This Row],[Table Letter]],RAWC8[[#This Row],[Table '#]])</f>
        <v>SL3</v>
      </c>
      <c r="F3485" t="str">
        <f>IF(ISEVEN(ROW(RAWC8[[#This Row],[Barcodes]])),C3485,"")</f>
        <v/>
      </c>
      <c r="G3485" t="str">
        <f t="shared" si="54"/>
        <v/>
      </c>
      <c r="H3485" t="str">
        <f>LEFT(RAWC8[[#This Row],[Maternal Pheno Tag]],7)</f>
        <v/>
      </c>
    </row>
    <row r="3486" spans="1:8" x14ac:dyDescent="0.25">
      <c r="A3486">
        <v>3</v>
      </c>
      <c r="B3486" t="s">
        <v>643</v>
      </c>
      <c r="D3486">
        <v>15</v>
      </c>
      <c r="E3486" t="str">
        <f>CONCATENATE(RAWC8[[#This Row],[Table Letter]],RAWC8[[#This Row],[Table '#]])</f>
        <v>SL3</v>
      </c>
      <c r="F3486">
        <f>IF(ISEVEN(ROW(RAWC8[[#This Row],[Barcodes]])),C3486,"")</f>
        <v>0</v>
      </c>
      <c r="G3486">
        <f t="shared" si="54"/>
        <v>0</v>
      </c>
      <c r="H3486" t="str">
        <f>LEFT(RAWC8[[#This Row],[Maternal Pheno Tag]],7)</f>
        <v>0</v>
      </c>
    </row>
    <row r="3487" spans="1:8" x14ac:dyDescent="0.25">
      <c r="A3487">
        <v>3</v>
      </c>
      <c r="B3487" t="s">
        <v>643</v>
      </c>
      <c r="D3487">
        <v>15</v>
      </c>
      <c r="E3487" t="str">
        <f>CONCATENATE(RAWC8[[#This Row],[Table Letter]],RAWC8[[#This Row],[Table '#]])</f>
        <v>SL3</v>
      </c>
      <c r="F3487" t="str">
        <f>IF(ISEVEN(ROW(RAWC8[[#This Row],[Barcodes]])),C3487,"")</f>
        <v/>
      </c>
      <c r="G3487" t="str">
        <f t="shared" si="54"/>
        <v/>
      </c>
      <c r="H3487" t="str">
        <f>LEFT(RAWC8[[#This Row],[Maternal Pheno Tag]],7)</f>
        <v/>
      </c>
    </row>
    <row r="3488" spans="1:8" x14ac:dyDescent="0.25">
      <c r="A3488">
        <v>3</v>
      </c>
      <c r="B3488" t="s">
        <v>643</v>
      </c>
      <c r="D3488">
        <v>16</v>
      </c>
      <c r="E3488" t="str">
        <f>CONCATENATE(RAWC8[[#This Row],[Table Letter]],RAWC8[[#This Row],[Table '#]])</f>
        <v>SL3</v>
      </c>
      <c r="F3488">
        <f>IF(ISEVEN(ROW(RAWC8[[#This Row],[Barcodes]])),C3488,"")</f>
        <v>0</v>
      </c>
      <c r="G3488">
        <f t="shared" si="54"/>
        <v>0</v>
      </c>
      <c r="H3488" t="str">
        <f>LEFT(RAWC8[[#This Row],[Maternal Pheno Tag]],7)</f>
        <v>0</v>
      </c>
    </row>
    <row r="3489" spans="1:8" x14ac:dyDescent="0.25">
      <c r="A3489">
        <v>3</v>
      </c>
      <c r="B3489" t="s">
        <v>643</v>
      </c>
      <c r="D3489">
        <v>16</v>
      </c>
      <c r="E3489" t="str">
        <f>CONCATENATE(RAWC8[[#This Row],[Table Letter]],RAWC8[[#This Row],[Table '#]])</f>
        <v>SL3</v>
      </c>
      <c r="F3489" t="str">
        <f>IF(ISEVEN(ROW(RAWC8[[#This Row],[Barcodes]])),C3489,"")</f>
        <v/>
      </c>
      <c r="G3489" t="str">
        <f t="shared" si="54"/>
        <v/>
      </c>
      <c r="H3489" t="str">
        <f>LEFT(RAWC8[[#This Row],[Maternal Pheno Tag]],7)</f>
        <v/>
      </c>
    </row>
    <row r="3490" spans="1:8" x14ac:dyDescent="0.25">
      <c r="A3490">
        <v>3</v>
      </c>
      <c r="B3490" t="s">
        <v>643</v>
      </c>
      <c r="D3490">
        <v>17</v>
      </c>
      <c r="E3490" t="str">
        <f>CONCATENATE(RAWC8[[#This Row],[Table Letter]],RAWC8[[#This Row],[Table '#]])</f>
        <v>SL3</v>
      </c>
      <c r="F3490">
        <f>IF(ISEVEN(ROW(RAWC8[[#This Row],[Barcodes]])),C3490,"")</f>
        <v>0</v>
      </c>
      <c r="G3490">
        <f t="shared" si="54"/>
        <v>0</v>
      </c>
      <c r="H3490" t="str">
        <f>LEFT(RAWC8[[#This Row],[Maternal Pheno Tag]],7)</f>
        <v>0</v>
      </c>
    </row>
    <row r="3491" spans="1:8" x14ac:dyDescent="0.25">
      <c r="A3491">
        <v>3</v>
      </c>
      <c r="B3491" t="s">
        <v>643</v>
      </c>
      <c r="D3491">
        <v>17</v>
      </c>
      <c r="E3491" t="str">
        <f>CONCATENATE(RAWC8[[#This Row],[Table Letter]],RAWC8[[#This Row],[Table '#]])</f>
        <v>SL3</v>
      </c>
      <c r="F3491" t="str">
        <f>IF(ISEVEN(ROW(RAWC8[[#This Row],[Barcodes]])),C3491,"")</f>
        <v/>
      </c>
      <c r="G3491" t="str">
        <f t="shared" si="54"/>
        <v/>
      </c>
      <c r="H3491" t="str">
        <f>LEFT(RAWC8[[#This Row],[Maternal Pheno Tag]],7)</f>
        <v/>
      </c>
    </row>
    <row r="3492" spans="1:8" x14ac:dyDescent="0.25">
      <c r="A3492">
        <v>3</v>
      </c>
      <c r="B3492" t="s">
        <v>643</v>
      </c>
      <c r="D3492">
        <v>18</v>
      </c>
      <c r="E3492" t="str">
        <f>CONCATENATE(RAWC8[[#This Row],[Table Letter]],RAWC8[[#This Row],[Table '#]])</f>
        <v>SL3</v>
      </c>
      <c r="F3492">
        <f>IF(ISEVEN(ROW(RAWC8[[#This Row],[Barcodes]])),C3492,"")</f>
        <v>0</v>
      </c>
      <c r="G3492">
        <f t="shared" si="54"/>
        <v>0</v>
      </c>
      <c r="H3492" t="str">
        <f>LEFT(RAWC8[[#This Row],[Maternal Pheno Tag]],7)</f>
        <v>0</v>
      </c>
    </row>
    <row r="3493" spans="1:8" x14ac:dyDescent="0.25">
      <c r="A3493">
        <v>3</v>
      </c>
      <c r="B3493" t="s">
        <v>643</v>
      </c>
      <c r="D3493">
        <v>18</v>
      </c>
      <c r="E3493" t="str">
        <f>CONCATENATE(RAWC8[[#This Row],[Table Letter]],RAWC8[[#This Row],[Table '#]])</f>
        <v>SL3</v>
      </c>
      <c r="F3493" t="str">
        <f>IF(ISEVEN(ROW(RAWC8[[#This Row],[Barcodes]])),C3493,"")</f>
        <v/>
      </c>
      <c r="G3493" t="str">
        <f t="shared" si="54"/>
        <v/>
      </c>
      <c r="H3493" t="str">
        <f>LEFT(RAWC8[[#This Row],[Maternal Pheno Tag]],7)</f>
        <v/>
      </c>
    </row>
    <row r="3494" spans="1:8" x14ac:dyDescent="0.25">
      <c r="A3494">
        <v>3</v>
      </c>
      <c r="B3494" t="s">
        <v>643</v>
      </c>
      <c r="D3494">
        <v>19</v>
      </c>
      <c r="E3494" t="str">
        <f>CONCATENATE(RAWC8[[#This Row],[Table Letter]],RAWC8[[#This Row],[Table '#]])</f>
        <v>SL3</v>
      </c>
      <c r="F3494">
        <f>IF(ISEVEN(ROW(RAWC8[[#This Row],[Barcodes]])),C3494,"")</f>
        <v>0</v>
      </c>
      <c r="G3494">
        <f t="shared" si="54"/>
        <v>0</v>
      </c>
      <c r="H3494" t="str">
        <f>LEFT(RAWC8[[#This Row],[Maternal Pheno Tag]],7)</f>
        <v>0</v>
      </c>
    </row>
    <row r="3495" spans="1:8" x14ac:dyDescent="0.25">
      <c r="A3495">
        <v>3</v>
      </c>
      <c r="B3495" t="s">
        <v>643</v>
      </c>
      <c r="D3495">
        <v>19</v>
      </c>
      <c r="E3495" t="str">
        <f>CONCATENATE(RAWC8[[#This Row],[Table Letter]],RAWC8[[#This Row],[Table '#]])</f>
        <v>SL3</v>
      </c>
      <c r="F3495" t="str">
        <f>IF(ISEVEN(ROW(RAWC8[[#This Row],[Barcodes]])),C3495,"")</f>
        <v/>
      </c>
      <c r="G3495" t="str">
        <f t="shared" si="54"/>
        <v/>
      </c>
      <c r="H3495" t="str">
        <f>LEFT(RAWC8[[#This Row],[Maternal Pheno Tag]],7)</f>
        <v/>
      </c>
    </row>
    <row r="3496" spans="1:8" x14ac:dyDescent="0.25">
      <c r="A3496">
        <v>3</v>
      </c>
      <c r="B3496" t="s">
        <v>643</v>
      </c>
      <c r="D3496">
        <v>20</v>
      </c>
      <c r="E3496" t="str">
        <f>CONCATENATE(RAWC8[[#This Row],[Table Letter]],RAWC8[[#This Row],[Table '#]])</f>
        <v>SL3</v>
      </c>
      <c r="F3496">
        <f>IF(ISEVEN(ROW(RAWC8[[#This Row],[Barcodes]])),C3496,"")</f>
        <v>0</v>
      </c>
      <c r="G3496">
        <f t="shared" si="54"/>
        <v>0</v>
      </c>
      <c r="H3496" t="str">
        <f>LEFT(RAWC8[[#This Row],[Maternal Pheno Tag]],7)</f>
        <v>0</v>
      </c>
    </row>
    <row r="3497" spans="1:8" x14ac:dyDescent="0.25">
      <c r="A3497">
        <v>3</v>
      </c>
      <c r="B3497" t="s">
        <v>643</v>
      </c>
      <c r="D3497">
        <v>20</v>
      </c>
      <c r="E3497" t="str">
        <f>CONCATENATE(RAWC8[[#This Row],[Table Letter]],RAWC8[[#This Row],[Table '#]])</f>
        <v>SL3</v>
      </c>
      <c r="F3497" t="str">
        <f>IF(ISEVEN(ROW(RAWC8[[#This Row],[Barcodes]])),C3497,"")</f>
        <v/>
      </c>
      <c r="G3497" t="str">
        <f t="shared" si="54"/>
        <v/>
      </c>
      <c r="H3497" t="str">
        <f>LEFT(RAWC8[[#This Row],[Maternal Pheno Tag]],7)</f>
        <v/>
      </c>
    </row>
    <row r="3498" spans="1:8" x14ac:dyDescent="0.25">
      <c r="A3498">
        <v>3</v>
      </c>
      <c r="B3498" t="s">
        <v>643</v>
      </c>
      <c r="D3498">
        <v>21</v>
      </c>
      <c r="E3498" t="str">
        <f>CONCATENATE(RAWC8[[#This Row],[Table Letter]],RAWC8[[#This Row],[Table '#]])</f>
        <v>SL3</v>
      </c>
      <c r="F3498">
        <f>IF(ISEVEN(ROW(RAWC8[[#This Row],[Barcodes]])),C3498,"")</f>
        <v>0</v>
      </c>
      <c r="G3498">
        <f t="shared" si="54"/>
        <v>0</v>
      </c>
      <c r="H3498" t="str">
        <f>LEFT(RAWC8[[#This Row],[Maternal Pheno Tag]],7)</f>
        <v>0</v>
      </c>
    </row>
    <row r="3499" spans="1:8" x14ac:dyDescent="0.25">
      <c r="A3499">
        <v>3</v>
      </c>
      <c r="B3499" t="s">
        <v>643</v>
      </c>
      <c r="D3499">
        <v>21</v>
      </c>
      <c r="E3499" t="str">
        <f>CONCATENATE(RAWC8[[#This Row],[Table Letter]],RAWC8[[#This Row],[Table '#]])</f>
        <v>SL3</v>
      </c>
      <c r="F3499" t="str">
        <f>IF(ISEVEN(ROW(RAWC8[[#This Row],[Barcodes]])),C3499,"")</f>
        <v/>
      </c>
      <c r="G3499" t="str">
        <f t="shared" si="54"/>
        <v/>
      </c>
      <c r="H3499" t="str">
        <f>LEFT(RAWC8[[#This Row],[Maternal Pheno Tag]],7)</f>
        <v/>
      </c>
    </row>
    <row r="3500" spans="1:8" x14ac:dyDescent="0.25">
      <c r="A3500">
        <v>3</v>
      </c>
      <c r="B3500" t="s">
        <v>643</v>
      </c>
      <c r="D3500">
        <v>22</v>
      </c>
      <c r="E3500" t="str">
        <f>CONCATENATE(RAWC8[[#This Row],[Table Letter]],RAWC8[[#This Row],[Table '#]])</f>
        <v>SL3</v>
      </c>
      <c r="F3500">
        <f>IF(ISEVEN(ROW(RAWC8[[#This Row],[Barcodes]])),C3500,"")</f>
        <v>0</v>
      </c>
      <c r="G3500">
        <f t="shared" si="54"/>
        <v>0</v>
      </c>
      <c r="H3500" t="str">
        <f>LEFT(RAWC8[[#This Row],[Maternal Pheno Tag]],7)</f>
        <v>0</v>
      </c>
    </row>
    <row r="3501" spans="1:8" x14ac:dyDescent="0.25">
      <c r="A3501">
        <v>3</v>
      </c>
      <c r="B3501" t="s">
        <v>643</v>
      </c>
      <c r="D3501">
        <v>22</v>
      </c>
      <c r="E3501" t="str">
        <f>CONCATENATE(RAWC8[[#This Row],[Table Letter]],RAWC8[[#This Row],[Table '#]])</f>
        <v>SL3</v>
      </c>
      <c r="F3501" t="str">
        <f>IF(ISEVEN(ROW(RAWC8[[#This Row],[Barcodes]])),C3501,"")</f>
        <v/>
      </c>
      <c r="G3501" t="str">
        <f t="shared" si="54"/>
        <v/>
      </c>
      <c r="H3501" t="str">
        <f>LEFT(RAWC8[[#This Row],[Maternal Pheno Tag]],7)</f>
        <v/>
      </c>
    </row>
    <row r="3502" spans="1:8" x14ac:dyDescent="0.25">
      <c r="A3502">
        <v>3</v>
      </c>
      <c r="B3502" t="s">
        <v>643</v>
      </c>
      <c r="D3502">
        <v>23</v>
      </c>
      <c r="E3502" t="str">
        <f>CONCATENATE(RAWC8[[#This Row],[Table Letter]],RAWC8[[#This Row],[Table '#]])</f>
        <v>SL3</v>
      </c>
      <c r="F3502">
        <f>IF(ISEVEN(ROW(RAWC8[[#This Row],[Barcodes]])),C3502,"")</f>
        <v>0</v>
      </c>
      <c r="G3502">
        <f t="shared" si="54"/>
        <v>0</v>
      </c>
      <c r="H3502" t="str">
        <f>LEFT(RAWC8[[#This Row],[Maternal Pheno Tag]],7)</f>
        <v>0</v>
      </c>
    </row>
    <row r="3503" spans="1:8" x14ac:dyDescent="0.25">
      <c r="A3503">
        <v>3</v>
      </c>
      <c r="B3503" t="s">
        <v>643</v>
      </c>
      <c r="D3503">
        <v>23</v>
      </c>
      <c r="E3503" t="str">
        <f>CONCATENATE(RAWC8[[#This Row],[Table Letter]],RAWC8[[#This Row],[Table '#]])</f>
        <v>SL3</v>
      </c>
      <c r="F3503" t="str">
        <f>IF(ISEVEN(ROW(RAWC8[[#This Row],[Barcodes]])),C3503,"")</f>
        <v/>
      </c>
      <c r="G3503" t="str">
        <f t="shared" si="54"/>
        <v/>
      </c>
      <c r="H3503" t="str">
        <f>LEFT(RAWC8[[#This Row],[Maternal Pheno Tag]],7)</f>
        <v/>
      </c>
    </row>
    <row r="3504" spans="1:8" x14ac:dyDescent="0.25">
      <c r="A3504">
        <v>3</v>
      </c>
      <c r="B3504" t="s">
        <v>643</v>
      </c>
      <c r="D3504">
        <v>24</v>
      </c>
      <c r="E3504" t="str">
        <f>CONCATENATE(RAWC8[[#This Row],[Table Letter]],RAWC8[[#This Row],[Table '#]])</f>
        <v>SL3</v>
      </c>
      <c r="F3504">
        <f>IF(ISEVEN(ROW(RAWC8[[#This Row],[Barcodes]])),C3504,"")</f>
        <v>0</v>
      </c>
      <c r="G3504">
        <f t="shared" si="54"/>
        <v>0</v>
      </c>
      <c r="H3504" t="str">
        <f>LEFT(RAWC8[[#This Row],[Maternal Pheno Tag]],7)</f>
        <v>0</v>
      </c>
    </row>
    <row r="3505" spans="1:8" x14ac:dyDescent="0.25">
      <c r="A3505">
        <v>3</v>
      </c>
      <c r="B3505" t="s">
        <v>643</v>
      </c>
      <c r="D3505">
        <v>24</v>
      </c>
      <c r="E3505" t="str">
        <f>CONCATENATE(RAWC8[[#This Row],[Table Letter]],RAWC8[[#This Row],[Table '#]])</f>
        <v>SL3</v>
      </c>
      <c r="F3505" t="str">
        <f>IF(ISEVEN(ROW(RAWC8[[#This Row],[Barcodes]])),C3505,"")</f>
        <v/>
      </c>
      <c r="G3505" t="str">
        <f t="shared" si="54"/>
        <v/>
      </c>
      <c r="H3505" t="str">
        <f>LEFT(RAWC8[[#This Row],[Maternal Pheno Tag]],7)</f>
        <v/>
      </c>
    </row>
    <row r="3506" spans="1:8" x14ac:dyDescent="0.25">
      <c r="A3506">
        <v>4</v>
      </c>
      <c r="B3506" t="s">
        <v>643</v>
      </c>
      <c r="D3506">
        <v>1</v>
      </c>
      <c r="E3506" t="str">
        <f>CONCATENATE(RAWC8[[#This Row],[Table Letter]],RAWC8[[#This Row],[Table '#]])</f>
        <v>SL4</v>
      </c>
      <c r="F3506">
        <f>IF(ISEVEN(ROW(RAWC8[[#This Row],[Barcodes]])),C3506,"")</f>
        <v>0</v>
      </c>
      <c r="G3506">
        <f t="shared" si="54"/>
        <v>0</v>
      </c>
      <c r="H3506" t="str">
        <f>LEFT(RAWC8[[#This Row],[Maternal Pheno Tag]],7)</f>
        <v>0</v>
      </c>
    </row>
    <row r="3507" spans="1:8" x14ac:dyDescent="0.25">
      <c r="A3507">
        <v>4</v>
      </c>
      <c r="B3507" t="s">
        <v>643</v>
      </c>
      <c r="D3507">
        <v>1</v>
      </c>
      <c r="E3507" t="str">
        <f>CONCATENATE(RAWC8[[#This Row],[Table Letter]],RAWC8[[#This Row],[Table '#]])</f>
        <v>SL4</v>
      </c>
      <c r="F3507" t="str">
        <f>IF(ISEVEN(ROW(RAWC8[[#This Row],[Barcodes]])),C3507,"")</f>
        <v/>
      </c>
      <c r="G3507" t="str">
        <f t="shared" si="54"/>
        <v/>
      </c>
      <c r="H3507" t="str">
        <f>LEFT(RAWC8[[#This Row],[Maternal Pheno Tag]],7)</f>
        <v/>
      </c>
    </row>
    <row r="3508" spans="1:8" x14ac:dyDescent="0.25">
      <c r="A3508">
        <v>4</v>
      </c>
      <c r="B3508" t="s">
        <v>643</v>
      </c>
      <c r="D3508">
        <v>2</v>
      </c>
      <c r="E3508" t="str">
        <f>CONCATENATE(RAWC8[[#This Row],[Table Letter]],RAWC8[[#This Row],[Table '#]])</f>
        <v>SL4</v>
      </c>
      <c r="F3508">
        <f>IF(ISEVEN(ROW(RAWC8[[#This Row],[Barcodes]])),C3508,"")</f>
        <v>0</v>
      </c>
      <c r="G3508">
        <f t="shared" si="54"/>
        <v>0</v>
      </c>
      <c r="H3508" t="str">
        <f>LEFT(RAWC8[[#This Row],[Maternal Pheno Tag]],7)</f>
        <v>0</v>
      </c>
    </row>
    <row r="3509" spans="1:8" x14ac:dyDescent="0.25">
      <c r="A3509">
        <v>4</v>
      </c>
      <c r="B3509" t="s">
        <v>643</v>
      </c>
      <c r="D3509">
        <v>2</v>
      </c>
      <c r="E3509" t="str">
        <f>CONCATENATE(RAWC8[[#This Row],[Table Letter]],RAWC8[[#This Row],[Table '#]])</f>
        <v>SL4</v>
      </c>
      <c r="F3509" t="str">
        <f>IF(ISEVEN(ROW(RAWC8[[#This Row],[Barcodes]])),C3509,"")</f>
        <v/>
      </c>
      <c r="G3509" t="str">
        <f t="shared" si="54"/>
        <v/>
      </c>
      <c r="H3509" t="str">
        <f>LEFT(RAWC8[[#This Row],[Maternal Pheno Tag]],7)</f>
        <v/>
      </c>
    </row>
    <row r="3510" spans="1:8" x14ac:dyDescent="0.25">
      <c r="A3510">
        <v>4</v>
      </c>
      <c r="B3510" t="s">
        <v>643</v>
      </c>
      <c r="D3510">
        <v>3</v>
      </c>
      <c r="E3510" t="str">
        <f>CONCATENATE(RAWC8[[#This Row],[Table Letter]],RAWC8[[#This Row],[Table '#]])</f>
        <v>SL4</v>
      </c>
      <c r="F3510">
        <f>IF(ISEVEN(ROW(RAWC8[[#This Row],[Barcodes]])),C3510,"")</f>
        <v>0</v>
      </c>
      <c r="G3510">
        <f t="shared" si="54"/>
        <v>0</v>
      </c>
      <c r="H3510" t="str">
        <f>LEFT(RAWC8[[#This Row],[Maternal Pheno Tag]],7)</f>
        <v>0</v>
      </c>
    </row>
    <row r="3511" spans="1:8" x14ac:dyDescent="0.25">
      <c r="A3511">
        <v>4</v>
      </c>
      <c r="B3511" t="s">
        <v>643</v>
      </c>
      <c r="D3511">
        <v>3</v>
      </c>
      <c r="E3511" t="str">
        <f>CONCATENATE(RAWC8[[#This Row],[Table Letter]],RAWC8[[#This Row],[Table '#]])</f>
        <v>SL4</v>
      </c>
      <c r="F3511" t="str">
        <f>IF(ISEVEN(ROW(RAWC8[[#This Row],[Barcodes]])),C3511,"")</f>
        <v/>
      </c>
      <c r="G3511" t="str">
        <f t="shared" si="54"/>
        <v/>
      </c>
      <c r="H3511" t="str">
        <f>LEFT(RAWC8[[#This Row],[Maternal Pheno Tag]],7)</f>
        <v/>
      </c>
    </row>
    <row r="3512" spans="1:8" x14ac:dyDescent="0.25">
      <c r="A3512">
        <v>4</v>
      </c>
      <c r="B3512" t="s">
        <v>643</v>
      </c>
      <c r="D3512">
        <v>4</v>
      </c>
      <c r="E3512" t="str">
        <f>CONCATENATE(RAWC8[[#This Row],[Table Letter]],RAWC8[[#This Row],[Table '#]])</f>
        <v>SL4</v>
      </c>
      <c r="F3512">
        <f>IF(ISEVEN(ROW(RAWC8[[#This Row],[Barcodes]])),C3512,"")</f>
        <v>0</v>
      </c>
      <c r="G3512">
        <f t="shared" si="54"/>
        <v>0</v>
      </c>
      <c r="H3512" t="str">
        <f>LEFT(RAWC8[[#This Row],[Maternal Pheno Tag]],7)</f>
        <v>0</v>
      </c>
    </row>
    <row r="3513" spans="1:8" x14ac:dyDescent="0.25">
      <c r="A3513">
        <v>4</v>
      </c>
      <c r="B3513" t="s">
        <v>643</v>
      </c>
      <c r="D3513">
        <v>4</v>
      </c>
      <c r="E3513" t="str">
        <f>CONCATENATE(RAWC8[[#This Row],[Table Letter]],RAWC8[[#This Row],[Table '#]])</f>
        <v>SL4</v>
      </c>
      <c r="F3513" t="str">
        <f>IF(ISEVEN(ROW(RAWC8[[#This Row],[Barcodes]])),C3513,"")</f>
        <v/>
      </c>
      <c r="G3513" t="str">
        <f t="shared" si="54"/>
        <v/>
      </c>
      <c r="H3513" t="str">
        <f>LEFT(RAWC8[[#This Row],[Maternal Pheno Tag]],7)</f>
        <v/>
      </c>
    </row>
    <row r="3514" spans="1:8" x14ac:dyDescent="0.25">
      <c r="A3514">
        <v>4</v>
      </c>
      <c r="B3514" t="s">
        <v>643</v>
      </c>
      <c r="D3514">
        <v>5</v>
      </c>
      <c r="E3514" t="str">
        <f>CONCATENATE(RAWC8[[#This Row],[Table Letter]],RAWC8[[#This Row],[Table '#]])</f>
        <v>SL4</v>
      </c>
      <c r="F3514">
        <f>IF(ISEVEN(ROW(RAWC8[[#This Row],[Barcodes]])),C3514,"")</f>
        <v>0</v>
      </c>
      <c r="G3514">
        <f t="shared" si="54"/>
        <v>0</v>
      </c>
      <c r="H3514" t="str">
        <f>LEFT(RAWC8[[#This Row],[Maternal Pheno Tag]],7)</f>
        <v>0</v>
      </c>
    </row>
    <row r="3515" spans="1:8" x14ac:dyDescent="0.25">
      <c r="A3515">
        <v>4</v>
      </c>
      <c r="B3515" t="s">
        <v>643</v>
      </c>
      <c r="D3515">
        <v>5</v>
      </c>
      <c r="E3515" t="str">
        <f>CONCATENATE(RAWC8[[#This Row],[Table Letter]],RAWC8[[#This Row],[Table '#]])</f>
        <v>SL4</v>
      </c>
      <c r="F3515" t="str">
        <f>IF(ISEVEN(ROW(RAWC8[[#This Row],[Barcodes]])),C3515,"")</f>
        <v/>
      </c>
      <c r="G3515" t="str">
        <f t="shared" si="54"/>
        <v/>
      </c>
      <c r="H3515" t="str">
        <f>LEFT(RAWC8[[#This Row],[Maternal Pheno Tag]],7)</f>
        <v/>
      </c>
    </row>
    <row r="3516" spans="1:8" x14ac:dyDescent="0.25">
      <c r="A3516">
        <v>4</v>
      </c>
      <c r="B3516" t="s">
        <v>643</v>
      </c>
      <c r="D3516">
        <v>6</v>
      </c>
      <c r="E3516" t="str">
        <f>CONCATENATE(RAWC8[[#This Row],[Table Letter]],RAWC8[[#This Row],[Table '#]])</f>
        <v>SL4</v>
      </c>
      <c r="F3516">
        <f>IF(ISEVEN(ROW(RAWC8[[#This Row],[Barcodes]])),C3516,"")</f>
        <v>0</v>
      </c>
      <c r="G3516">
        <f t="shared" si="54"/>
        <v>0</v>
      </c>
      <c r="H3516" t="str">
        <f>LEFT(RAWC8[[#This Row],[Maternal Pheno Tag]],7)</f>
        <v>0</v>
      </c>
    </row>
    <row r="3517" spans="1:8" x14ac:dyDescent="0.25">
      <c r="A3517">
        <v>4</v>
      </c>
      <c r="B3517" t="s">
        <v>643</v>
      </c>
      <c r="D3517">
        <v>6</v>
      </c>
      <c r="E3517" t="str">
        <f>CONCATENATE(RAWC8[[#This Row],[Table Letter]],RAWC8[[#This Row],[Table '#]])</f>
        <v>SL4</v>
      </c>
      <c r="F3517" t="str">
        <f>IF(ISEVEN(ROW(RAWC8[[#This Row],[Barcodes]])),C3517,"")</f>
        <v/>
      </c>
      <c r="G3517" t="str">
        <f t="shared" si="54"/>
        <v/>
      </c>
      <c r="H3517" t="str">
        <f>LEFT(RAWC8[[#This Row],[Maternal Pheno Tag]],7)</f>
        <v/>
      </c>
    </row>
    <row r="3518" spans="1:8" x14ac:dyDescent="0.25">
      <c r="A3518">
        <v>4</v>
      </c>
      <c r="B3518" t="s">
        <v>643</v>
      </c>
      <c r="D3518">
        <v>7</v>
      </c>
      <c r="E3518" t="str">
        <f>CONCATENATE(RAWC8[[#This Row],[Table Letter]],RAWC8[[#This Row],[Table '#]])</f>
        <v>SL4</v>
      </c>
      <c r="F3518">
        <f>IF(ISEVEN(ROW(RAWC8[[#This Row],[Barcodes]])),C3518,"")</f>
        <v>0</v>
      </c>
      <c r="G3518">
        <f t="shared" si="54"/>
        <v>0</v>
      </c>
      <c r="H3518" t="str">
        <f>LEFT(RAWC8[[#This Row],[Maternal Pheno Tag]],7)</f>
        <v>0</v>
      </c>
    </row>
    <row r="3519" spans="1:8" x14ac:dyDescent="0.25">
      <c r="A3519">
        <v>4</v>
      </c>
      <c r="B3519" t="s">
        <v>643</v>
      </c>
      <c r="D3519">
        <v>7</v>
      </c>
      <c r="E3519" t="str">
        <f>CONCATENATE(RAWC8[[#This Row],[Table Letter]],RAWC8[[#This Row],[Table '#]])</f>
        <v>SL4</v>
      </c>
      <c r="F3519" t="str">
        <f>IF(ISEVEN(ROW(RAWC8[[#This Row],[Barcodes]])),C3519,"")</f>
        <v/>
      </c>
      <c r="G3519" t="str">
        <f t="shared" si="54"/>
        <v/>
      </c>
      <c r="H3519" t="str">
        <f>LEFT(RAWC8[[#This Row],[Maternal Pheno Tag]],7)</f>
        <v/>
      </c>
    </row>
    <row r="3520" spans="1:8" x14ac:dyDescent="0.25">
      <c r="A3520">
        <v>4</v>
      </c>
      <c r="B3520" t="s">
        <v>643</v>
      </c>
      <c r="D3520">
        <v>8</v>
      </c>
      <c r="E3520" t="str">
        <f>CONCATENATE(RAWC8[[#This Row],[Table Letter]],RAWC8[[#This Row],[Table '#]])</f>
        <v>SL4</v>
      </c>
      <c r="F3520">
        <f>IF(ISEVEN(ROW(RAWC8[[#This Row],[Barcodes]])),C3520,"")</f>
        <v>0</v>
      </c>
      <c r="G3520">
        <f t="shared" si="54"/>
        <v>0</v>
      </c>
      <c r="H3520" t="str">
        <f>LEFT(RAWC8[[#This Row],[Maternal Pheno Tag]],7)</f>
        <v>0</v>
      </c>
    </row>
    <row r="3521" spans="1:8" x14ac:dyDescent="0.25">
      <c r="A3521">
        <v>4</v>
      </c>
      <c r="B3521" t="s">
        <v>643</v>
      </c>
      <c r="D3521">
        <v>8</v>
      </c>
      <c r="E3521" t="str">
        <f>CONCATENATE(RAWC8[[#This Row],[Table Letter]],RAWC8[[#This Row],[Table '#]])</f>
        <v>SL4</v>
      </c>
      <c r="F3521" t="str">
        <f>IF(ISEVEN(ROW(RAWC8[[#This Row],[Barcodes]])),C3521,"")</f>
        <v/>
      </c>
      <c r="G3521" t="str">
        <f t="shared" si="54"/>
        <v/>
      </c>
      <c r="H3521" t="str">
        <f>LEFT(RAWC8[[#This Row],[Maternal Pheno Tag]],7)</f>
        <v/>
      </c>
    </row>
    <row r="3522" spans="1:8" x14ac:dyDescent="0.25">
      <c r="A3522">
        <v>4</v>
      </c>
      <c r="B3522" t="s">
        <v>643</v>
      </c>
      <c r="D3522">
        <v>9</v>
      </c>
      <c r="E3522" t="str">
        <f>CONCATENATE(RAWC8[[#This Row],[Table Letter]],RAWC8[[#This Row],[Table '#]])</f>
        <v>SL4</v>
      </c>
      <c r="F3522">
        <f>IF(ISEVEN(ROW(RAWC8[[#This Row],[Barcodes]])),C3522,"")</f>
        <v>0</v>
      </c>
      <c r="G3522">
        <f t="shared" ref="G3522:G3585" si="55">IF(ISODD(ROW(C3523)),C3523,"")</f>
        <v>0</v>
      </c>
      <c r="H3522" t="str">
        <f>LEFT(RAWC8[[#This Row],[Maternal Pheno Tag]],7)</f>
        <v>0</v>
      </c>
    </row>
    <row r="3523" spans="1:8" x14ac:dyDescent="0.25">
      <c r="A3523">
        <v>4</v>
      </c>
      <c r="B3523" t="s">
        <v>643</v>
      </c>
      <c r="D3523">
        <v>9</v>
      </c>
      <c r="E3523" t="str">
        <f>CONCATENATE(RAWC8[[#This Row],[Table Letter]],RAWC8[[#This Row],[Table '#]])</f>
        <v>SL4</v>
      </c>
      <c r="F3523" t="str">
        <f>IF(ISEVEN(ROW(RAWC8[[#This Row],[Barcodes]])),C3523,"")</f>
        <v/>
      </c>
      <c r="G3523" t="str">
        <f t="shared" si="55"/>
        <v/>
      </c>
      <c r="H3523" t="str">
        <f>LEFT(RAWC8[[#This Row],[Maternal Pheno Tag]],7)</f>
        <v/>
      </c>
    </row>
    <row r="3524" spans="1:8" x14ac:dyDescent="0.25">
      <c r="A3524">
        <v>4</v>
      </c>
      <c r="B3524" t="s">
        <v>643</v>
      </c>
      <c r="D3524">
        <v>10</v>
      </c>
      <c r="E3524" t="str">
        <f>CONCATENATE(RAWC8[[#This Row],[Table Letter]],RAWC8[[#This Row],[Table '#]])</f>
        <v>SL4</v>
      </c>
      <c r="F3524">
        <f>IF(ISEVEN(ROW(RAWC8[[#This Row],[Barcodes]])),C3524,"")</f>
        <v>0</v>
      </c>
      <c r="G3524">
        <f t="shared" si="55"/>
        <v>0</v>
      </c>
      <c r="H3524" t="str">
        <f>LEFT(RAWC8[[#This Row],[Maternal Pheno Tag]],7)</f>
        <v>0</v>
      </c>
    </row>
    <row r="3525" spans="1:8" x14ac:dyDescent="0.25">
      <c r="A3525">
        <v>4</v>
      </c>
      <c r="B3525" t="s">
        <v>643</v>
      </c>
      <c r="D3525">
        <v>10</v>
      </c>
      <c r="E3525" t="str">
        <f>CONCATENATE(RAWC8[[#This Row],[Table Letter]],RAWC8[[#This Row],[Table '#]])</f>
        <v>SL4</v>
      </c>
      <c r="F3525" t="str">
        <f>IF(ISEVEN(ROW(RAWC8[[#This Row],[Barcodes]])),C3525,"")</f>
        <v/>
      </c>
      <c r="G3525" t="str">
        <f t="shared" si="55"/>
        <v/>
      </c>
      <c r="H3525" t="str">
        <f>LEFT(RAWC8[[#This Row],[Maternal Pheno Tag]],7)</f>
        <v/>
      </c>
    </row>
    <row r="3526" spans="1:8" x14ac:dyDescent="0.25">
      <c r="A3526">
        <v>4</v>
      </c>
      <c r="B3526" t="s">
        <v>643</v>
      </c>
      <c r="D3526">
        <v>11</v>
      </c>
      <c r="E3526" t="str">
        <f>CONCATENATE(RAWC8[[#This Row],[Table Letter]],RAWC8[[#This Row],[Table '#]])</f>
        <v>SL4</v>
      </c>
      <c r="F3526">
        <f>IF(ISEVEN(ROW(RAWC8[[#This Row],[Barcodes]])),C3526,"")</f>
        <v>0</v>
      </c>
      <c r="G3526">
        <f t="shared" si="55"/>
        <v>0</v>
      </c>
      <c r="H3526" t="str">
        <f>LEFT(RAWC8[[#This Row],[Maternal Pheno Tag]],7)</f>
        <v>0</v>
      </c>
    </row>
    <row r="3527" spans="1:8" x14ac:dyDescent="0.25">
      <c r="A3527">
        <v>4</v>
      </c>
      <c r="B3527" t="s">
        <v>643</v>
      </c>
      <c r="D3527">
        <v>11</v>
      </c>
      <c r="E3527" t="str">
        <f>CONCATENATE(RAWC8[[#This Row],[Table Letter]],RAWC8[[#This Row],[Table '#]])</f>
        <v>SL4</v>
      </c>
      <c r="F3527" t="str">
        <f>IF(ISEVEN(ROW(RAWC8[[#This Row],[Barcodes]])),C3527,"")</f>
        <v/>
      </c>
      <c r="G3527" t="str">
        <f t="shared" si="55"/>
        <v/>
      </c>
      <c r="H3527" t="str">
        <f>LEFT(RAWC8[[#This Row],[Maternal Pheno Tag]],7)</f>
        <v/>
      </c>
    </row>
    <row r="3528" spans="1:8" x14ac:dyDescent="0.25">
      <c r="A3528">
        <v>4</v>
      </c>
      <c r="B3528" t="s">
        <v>643</v>
      </c>
      <c r="D3528">
        <v>12</v>
      </c>
      <c r="E3528" t="str">
        <f>CONCATENATE(RAWC8[[#This Row],[Table Letter]],RAWC8[[#This Row],[Table '#]])</f>
        <v>SL4</v>
      </c>
      <c r="F3528">
        <f>IF(ISEVEN(ROW(RAWC8[[#This Row],[Barcodes]])),C3528,"")</f>
        <v>0</v>
      </c>
      <c r="G3528">
        <f t="shared" si="55"/>
        <v>0</v>
      </c>
      <c r="H3528" t="str">
        <f>LEFT(RAWC8[[#This Row],[Maternal Pheno Tag]],7)</f>
        <v>0</v>
      </c>
    </row>
    <row r="3529" spans="1:8" x14ac:dyDescent="0.25">
      <c r="A3529">
        <v>4</v>
      </c>
      <c r="B3529" t="s">
        <v>643</v>
      </c>
      <c r="D3529">
        <v>12</v>
      </c>
      <c r="E3529" t="str">
        <f>CONCATENATE(RAWC8[[#This Row],[Table Letter]],RAWC8[[#This Row],[Table '#]])</f>
        <v>SL4</v>
      </c>
      <c r="F3529" t="str">
        <f>IF(ISEVEN(ROW(RAWC8[[#This Row],[Barcodes]])),C3529,"")</f>
        <v/>
      </c>
      <c r="G3529" t="str">
        <f t="shared" si="55"/>
        <v/>
      </c>
      <c r="H3529" t="str">
        <f>LEFT(RAWC8[[#This Row],[Maternal Pheno Tag]],7)</f>
        <v/>
      </c>
    </row>
    <row r="3530" spans="1:8" x14ac:dyDescent="0.25">
      <c r="A3530">
        <v>4</v>
      </c>
      <c r="B3530" t="s">
        <v>643</v>
      </c>
      <c r="D3530">
        <v>13</v>
      </c>
      <c r="E3530" t="str">
        <f>CONCATENATE(RAWC8[[#This Row],[Table Letter]],RAWC8[[#This Row],[Table '#]])</f>
        <v>SL4</v>
      </c>
      <c r="F3530">
        <f>IF(ISEVEN(ROW(RAWC8[[#This Row],[Barcodes]])),C3530,"")</f>
        <v>0</v>
      </c>
      <c r="G3530">
        <f t="shared" si="55"/>
        <v>0</v>
      </c>
      <c r="H3530" t="str">
        <f>LEFT(RAWC8[[#This Row],[Maternal Pheno Tag]],7)</f>
        <v>0</v>
      </c>
    </row>
    <row r="3531" spans="1:8" x14ac:dyDescent="0.25">
      <c r="A3531">
        <v>4</v>
      </c>
      <c r="B3531" t="s">
        <v>643</v>
      </c>
      <c r="D3531">
        <v>13</v>
      </c>
      <c r="E3531" t="str">
        <f>CONCATENATE(RAWC8[[#This Row],[Table Letter]],RAWC8[[#This Row],[Table '#]])</f>
        <v>SL4</v>
      </c>
      <c r="F3531" t="str">
        <f>IF(ISEVEN(ROW(RAWC8[[#This Row],[Barcodes]])),C3531,"")</f>
        <v/>
      </c>
      <c r="G3531" t="str">
        <f t="shared" si="55"/>
        <v/>
      </c>
      <c r="H3531" t="str">
        <f>LEFT(RAWC8[[#This Row],[Maternal Pheno Tag]],7)</f>
        <v/>
      </c>
    </row>
    <row r="3532" spans="1:8" x14ac:dyDescent="0.25">
      <c r="A3532">
        <v>4</v>
      </c>
      <c r="B3532" t="s">
        <v>643</v>
      </c>
      <c r="D3532">
        <v>14</v>
      </c>
      <c r="E3532" t="str">
        <f>CONCATENATE(RAWC8[[#This Row],[Table Letter]],RAWC8[[#This Row],[Table '#]])</f>
        <v>SL4</v>
      </c>
      <c r="F3532">
        <f>IF(ISEVEN(ROW(RAWC8[[#This Row],[Barcodes]])),C3532,"")</f>
        <v>0</v>
      </c>
      <c r="G3532">
        <f t="shared" si="55"/>
        <v>0</v>
      </c>
      <c r="H3532" t="str">
        <f>LEFT(RAWC8[[#This Row],[Maternal Pheno Tag]],7)</f>
        <v>0</v>
      </c>
    </row>
    <row r="3533" spans="1:8" x14ac:dyDescent="0.25">
      <c r="A3533">
        <v>4</v>
      </c>
      <c r="B3533" t="s">
        <v>643</v>
      </c>
      <c r="D3533">
        <v>14</v>
      </c>
      <c r="E3533" t="str">
        <f>CONCATENATE(RAWC8[[#This Row],[Table Letter]],RAWC8[[#This Row],[Table '#]])</f>
        <v>SL4</v>
      </c>
      <c r="F3533" t="str">
        <f>IF(ISEVEN(ROW(RAWC8[[#This Row],[Barcodes]])),C3533,"")</f>
        <v/>
      </c>
      <c r="G3533" t="str">
        <f t="shared" si="55"/>
        <v/>
      </c>
      <c r="H3533" t="str">
        <f>LEFT(RAWC8[[#This Row],[Maternal Pheno Tag]],7)</f>
        <v/>
      </c>
    </row>
    <row r="3534" spans="1:8" x14ac:dyDescent="0.25">
      <c r="A3534">
        <v>4</v>
      </c>
      <c r="B3534" t="s">
        <v>643</v>
      </c>
      <c r="D3534">
        <v>15</v>
      </c>
      <c r="E3534" t="str">
        <f>CONCATENATE(RAWC8[[#This Row],[Table Letter]],RAWC8[[#This Row],[Table '#]])</f>
        <v>SL4</v>
      </c>
      <c r="F3534">
        <f>IF(ISEVEN(ROW(RAWC8[[#This Row],[Barcodes]])),C3534,"")</f>
        <v>0</v>
      </c>
      <c r="G3534">
        <f t="shared" si="55"/>
        <v>0</v>
      </c>
      <c r="H3534" t="str">
        <f>LEFT(RAWC8[[#This Row],[Maternal Pheno Tag]],7)</f>
        <v>0</v>
      </c>
    </row>
    <row r="3535" spans="1:8" x14ac:dyDescent="0.25">
      <c r="A3535">
        <v>4</v>
      </c>
      <c r="B3535" t="s">
        <v>643</v>
      </c>
      <c r="D3535">
        <v>15</v>
      </c>
      <c r="E3535" t="str">
        <f>CONCATENATE(RAWC8[[#This Row],[Table Letter]],RAWC8[[#This Row],[Table '#]])</f>
        <v>SL4</v>
      </c>
      <c r="F3535" t="str">
        <f>IF(ISEVEN(ROW(RAWC8[[#This Row],[Barcodes]])),C3535,"")</f>
        <v/>
      </c>
      <c r="G3535" t="str">
        <f t="shared" si="55"/>
        <v/>
      </c>
      <c r="H3535" t="str">
        <f>LEFT(RAWC8[[#This Row],[Maternal Pheno Tag]],7)</f>
        <v/>
      </c>
    </row>
    <row r="3536" spans="1:8" x14ac:dyDescent="0.25">
      <c r="A3536">
        <v>4</v>
      </c>
      <c r="B3536" t="s">
        <v>643</v>
      </c>
      <c r="D3536">
        <v>16</v>
      </c>
      <c r="E3536" t="str">
        <f>CONCATENATE(RAWC8[[#This Row],[Table Letter]],RAWC8[[#This Row],[Table '#]])</f>
        <v>SL4</v>
      </c>
      <c r="F3536">
        <f>IF(ISEVEN(ROW(RAWC8[[#This Row],[Barcodes]])),C3536,"")</f>
        <v>0</v>
      </c>
      <c r="G3536">
        <f t="shared" si="55"/>
        <v>0</v>
      </c>
      <c r="H3536" t="str">
        <f>LEFT(RAWC8[[#This Row],[Maternal Pheno Tag]],7)</f>
        <v>0</v>
      </c>
    </row>
    <row r="3537" spans="1:8" x14ac:dyDescent="0.25">
      <c r="A3537">
        <v>4</v>
      </c>
      <c r="B3537" t="s">
        <v>643</v>
      </c>
      <c r="D3537">
        <v>16</v>
      </c>
      <c r="E3537" t="str">
        <f>CONCATENATE(RAWC8[[#This Row],[Table Letter]],RAWC8[[#This Row],[Table '#]])</f>
        <v>SL4</v>
      </c>
      <c r="F3537" t="str">
        <f>IF(ISEVEN(ROW(RAWC8[[#This Row],[Barcodes]])),C3537,"")</f>
        <v/>
      </c>
      <c r="G3537" t="str">
        <f t="shared" si="55"/>
        <v/>
      </c>
      <c r="H3537" t="str">
        <f>LEFT(RAWC8[[#This Row],[Maternal Pheno Tag]],7)</f>
        <v/>
      </c>
    </row>
    <row r="3538" spans="1:8" x14ac:dyDescent="0.25">
      <c r="A3538">
        <v>4</v>
      </c>
      <c r="B3538" t="s">
        <v>643</v>
      </c>
      <c r="D3538">
        <v>17</v>
      </c>
      <c r="E3538" t="str">
        <f>CONCATENATE(RAWC8[[#This Row],[Table Letter]],RAWC8[[#This Row],[Table '#]])</f>
        <v>SL4</v>
      </c>
      <c r="F3538">
        <f>IF(ISEVEN(ROW(RAWC8[[#This Row],[Barcodes]])),C3538,"")</f>
        <v>0</v>
      </c>
      <c r="G3538">
        <f t="shared" si="55"/>
        <v>0</v>
      </c>
      <c r="H3538" t="str">
        <f>LEFT(RAWC8[[#This Row],[Maternal Pheno Tag]],7)</f>
        <v>0</v>
      </c>
    </row>
    <row r="3539" spans="1:8" x14ac:dyDescent="0.25">
      <c r="A3539">
        <v>4</v>
      </c>
      <c r="B3539" t="s">
        <v>643</v>
      </c>
      <c r="D3539">
        <v>17</v>
      </c>
      <c r="E3539" t="str">
        <f>CONCATENATE(RAWC8[[#This Row],[Table Letter]],RAWC8[[#This Row],[Table '#]])</f>
        <v>SL4</v>
      </c>
      <c r="F3539" t="str">
        <f>IF(ISEVEN(ROW(RAWC8[[#This Row],[Barcodes]])),C3539,"")</f>
        <v/>
      </c>
      <c r="G3539" t="str">
        <f t="shared" si="55"/>
        <v/>
      </c>
      <c r="H3539" t="str">
        <f>LEFT(RAWC8[[#This Row],[Maternal Pheno Tag]],7)</f>
        <v/>
      </c>
    </row>
    <row r="3540" spans="1:8" x14ac:dyDescent="0.25">
      <c r="A3540">
        <v>4</v>
      </c>
      <c r="B3540" t="s">
        <v>643</v>
      </c>
      <c r="D3540">
        <v>18</v>
      </c>
      <c r="E3540" t="str">
        <f>CONCATENATE(RAWC8[[#This Row],[Table Letter]],RAWC8[[#This Row],[Table '#]])</f>
        <v>SL4</v>
      </c>
      <c r="F3540">
        <f>IF(ISEVEN(ROW(RAWC8[[#This Row],[Barcodes]])),C3540,"")</f>
        <v>0</v>
      </c>
      <c r="G3540">
        <f t="shared" si="55"/>
        <v>0</v>
      </c>
      <c r="H3540" t="str">
        <f>LEFT(RAWC8[[#This Row],[Maternal Pheno Tag]],7)</f>
        <v>0</v>
      </c>
    </row>
    <row r="3541" spans="1:8" x14ac:dyDescent="0.25">
      <c r="A3541">
        <v>4</v>
      </c>
      <c r="B3541" t="s">
        <v>643</v>
      </c>
      <c r="D3541">
        <v>18</v>
      </c>
      <c r="E3541" t="str">
        <f>CONCATENATE(RAWC8[[#This Row],[Table Letter]],RAWC8[[#This Row],[Table '#]])</f>
        <v>SL4</v>
      </c>
      <c r="F3541" t="str">
        <f>IF(ISEVEN(ROW(RAWC8[[#This Row],[Barcodes]])),C3541,"")</f>
        <v/>
      </c>
      <c r="G3541" t="str">
        <f t="shared" si="55"/>
        <v/>
      </c>
      <c r="H3541" t="str">
        <f>LEFT(RAWC8[[#This Row],[Maternal Pheno Tag]],7)</f>
        <v/>
      </c>
    </row>
    <row r="3542" spans="1:8" x14ac:dyDescent="0.25">
      <c r="A3542">
        <v>4</v>
      </c>
      <c r="B3542" t="s">
        <v>643</v>
      </c>
      <c r="D3542">
        <v>19</v>
      </c>
      <c r="E3542" t="str">
        <f>CONCATENATE(RAWC8[[#This Row],[Table Letter]],RAWC8[[#This Row],[Table '#]])</f>
        <v>SL4</v>
      </c>
      <c r="F3542">
        <f>IF(ISEVEN(ROW(RAWC8[[#This Row],[Barcodes]])),C3542,"")</f>
        <v>0</v>
      </c>
      <c r="G3542">
        <f t="shared" si="55"/>
        <v>0</v>
      </c>
      <c r="H3542" t="str">
        <f>LEFT(RAWC8[[#This Row],[Maternal Pheno Tag]],7)</f>
        <v>0</v>
      </c>
    </row>
    <row r="3543" spans="1:8" x14ac:dyDescent="0.25">
      <c r="A3543">
        <v>4</v>
      </c>
      <c r="B3543" t="s">
        <v>643</v>
      </c>
      <c r="D3543">
        <v>19</v>
      </c>
      <c r="E3543" t="str">
        <f>CONCATENATE(RAWC8[[#This Row],[Table Letter]],RAWC8[[#This Row],[Table '#]])</f>
        <v>SL4</v>
      </c>
      <c r="F3543" t="str">
        <f>IF(ISEVEN(ROW(RAWC8[[#This Row],[Barcodes]])),C3543,"")</f>
        <v/>
      </c>
      <c r="G3543" t="str">
        <f t="shared" si="55"/>
        <v/>
      </c>
      <c r="H3543" t="str">
        <f>LEFT(RAWC8[[#This Row],[Maternal Pheno Tag]],7)</f>
        <v/>
      </c>
    </row>
    <row r="3544" spans="1:8" x14ac:dyDescent="0.25">
      <c r="A3544">
        <v>4</v>
      </c>
      <c r="B3544" t="s">
        <v>643</v>
      </c>
      <c r="D3544">
        <v>20</v>
      </c>
      <c r="E3544" t="str">
        <f>CONCATENATE(RAWC8[[#This Row],[Table Letter]],RAWC8[[#This Row],[Table '#]])</f>
        <v>SL4</v>
      </c>
      <c r="F3544">
        <f>IF(ISEVEN(ROW(RAWC8[[#This Row],[Barcodes]])),C3544,"")</f>
        <v>0</v>
      </c>
      <c r="G3544">
        <f t="shared" si="55"/>
        <v>0</v>
      </c>
      <c r="H3544" t="str">
        <f>LEFT(RAWC8[[#This Row],[Maternal Pheno Tag]],7)</f>
        <v>0</v>
      </c>
    </row>
    <row r="3545" spans="1:8" x14ac:dyDescent="0.25">
      <c r="A3545">
        <v>4</v>
      </c>
      <c r="B3545" t="s">
        <v>643</v>
      </c>
      <c r="D3545">
        <v>20</v>
      </c>
      <c r="E3545" t="str">
        <f>CONCATENATE(RAWC8[[#This Row],[Table Letter]],RAWC8[[#This Row],[Table '#]])</f>
        <v>SL4</v>
      </c>
      <c r="F3545" t="str">
        <f>IF(ISEVEN(ROW(RAWC8[[#This Row],[Barcodes]])),C3545,"")</f>
        <v/>
      </c>
      <c r="G3545" t="str">
        <f t="shared" si="55"/>
        <v/>
      </c>
      <c r="H3545" t="str">
        <f>LEFT(RAWC8[[#This Row],[Maternal Pheno Tag]],7)</f>
        <v/>
      </c>
    </row>
    <row r="3546" spans="1:8" x14ac:dyDescent="0.25">
      <c r="A3546">
        <v>4</v>
      </c>
      <c r="B3546" t="s">
        <v>643</v>
      </c>
      <c r="D3546">
        <v>21</v>
      </c>
      <c r="E3546" t="str">
        <f>CONCATENATE(RAWC8[[#This Row],[Table Letter]],RAWC8[[#This Row],[Table '#]])</f>
        <v>SL4</v>
      </c>
      <c r="F3546">
        <f>IF(ISEVEN(ROW(RAWC8[[#This Row],[Barcodes]])),C3546,"")</f>
        <v>0</v>
      </c>
      <c r="G3546">
        <f t="shared" si="55"/>
        <v>0</v>
      </c>
      <c r="H3546" t="str">
        <f>LEFT(RAWC8[[#This Row],[Maternal Pheno Tag]],7)</f>
        <v>0</v>
      </c>
    </row>
    <row r="3547" spans="1:8" x14ac:dyDescent="0.25">
      <c r="A3547">
        <v>4</v>
      </c>
      <c r="B3547" t="s">
        <v>643</v>
      </c>
      <c r="D3547">
        <v>21</v>
      </c>
      <c r="E3547" t="str">
        <f>CONCATENATE(RAWC8[[#This Row],[Table Letter]],RAWC8[[#This Row],[Table '#]])</f>
        <v>SL4</v>
      </c>
      <c r="F3547" t="str">
        <f>IF(ISEVEN(ROW(RAWC8[[#This Row],[Barcodes]])),C3547,"")</f>
        <v/>
      </c>
      <c r="G3547" t="str">
        <f t="shared" si="55"/>
        <v/>
      </c>
      <c r="H3547" t="str">
        <f>LEFT(RAWC8[[#This Row],[Maternal Pheno Tag]],7)</f>
        <v/>
      </c>
    </row>
    <row r="3548" spans="1:8" x14ac:dyDescent="0.25">
      <c r="A3548">
        <v>4</v>
      </c>
      <c r="B3548" t="s">
        <v>643</v>
      </c>
      <c r="D3548">
        <v>22</v>
      </c>
      <c r="E3548" t="str">
        <f>CONCATENATE(RAWC8[[#This Row],[Table Letter]],RAWC8[[#This Row],[Table '#]])</f>
        <v>SL4</v>
      </c>
      <c r="F3548">
        <f>IF(ISEVEN(ROW(RAWC8[[#This Row],[Barcodes]])),C3548,"")</f>
        <v>0</v>
      </c>
      <c r="G3548">
        <f t="shared" si="55"/>
        <v>0</v>
      </c>
      <c r="H3548" t="str">
        <f>LEFT(RAWC8[[#This Row],[Maternal Pheno Tag]],7)</f>
        <v>0</v>
      </c>
    </row>
    <row r="3549" spans="1:8" x14ac:dyDescent="0.25">
      <c r="A3549">
        <v>4</v>
      </c>
      <c r="B3549" t="s">
        <v>643</v>
      </c>
      <c r="D3549">
        <v>22</v>
      </c>
      <c r="E3549" t="str">
        <f>CONCATENATE(RAWC8[[#This Row],[Table Letter]],RAWC8[[#This Row],[Table '#]])</f>
        <v>SL4</v>
      </c>
      <c r="F3549" t="str">
        <f>IF(ISEVEN(ROW(RAWC8[[#This Row],[Barcodes]])),C3549,"")</f>
        <v/>
      </c>
      <c r="G3549" t="str">
        <f t="shared" si="55"/>
        <v/>
      </c>
      <c r="H3549" t="str">
        <f>LEFT(RAWC8[[#This Row],[Maternal Pheno Tag]],7)</f>
        <v/>
      </c>
    </row>
    <row r="3550" spans="1:8" x14ac:dyDescent="0.25">
      <c r="A3550">
        <v>4</v>
      </c>
      <c r="B3550" t="s">
        <v>643</v>
      </c>
      <c r="D3550">
        <v>23</v>
      </c>
      <c r="E3550" t="str">
        <f>CONCATENATE(RAWC8[[#This Row],[Table Letter]],RAWC8[[#This Row],[Table '#]])</f>
        <v>SL4</v>
      </c>
      <c r="F3550">
        <f>IF(ISEVEN(ROW(RAWC8[[#This Row],[Barcodes]])),C3550,"")</f>
        <v>0</v>
      </c>
      <c r="G3550">
        <f t="shared" si="55"/>
        <v>0</v>
      </c>
      <c r="H3550" t="str">
        <f>LEFT(RAWC8[[#This Row],[Maternal Pheno Tag]],7)</f>
        <v>0</v>
      </c>
    </row>
    <row r="3551" spans="1:8" x14ac:dyDescent="0.25">
      <c r="A3551">
        <v>4</v>
      </c>
      <c r="B3551" t="s">
        <v>643</v>
      </c>
      <c r="D3551">
        <v>23</v>
      </c>
      <c r="E3551" t="str">
        <f>CONCATENATE(RAWC8[[#This Row],[Table Letter]],RAWC8[[#This Row],[Table '#]])</f>
        <v>SL4</v>
      </c>
      <c r="F3551" t="str">
        <f>IF(ISEVEN(ROW(RAWC8[[#This Row],[Barcodes]])),C3551,"")</f>
        <v/>
      </c>
      <c r="G3551" t="str">
        <f t="shared" si="55"/>
        <v/>
      </c>
      <c r="H3551" t="str">
        <f>LEFT(RAWC8[[#This Row],[Maternal Pheno Tag]],7)</f>
        <v/>
      </c>
    </row>
    <row r="3552" spans="1:8" x14ac:dyDescent="0.25">
      <c r="A3552">
        <v>4</v>
      </c>
      <c r="B3552" t="s">
        <v>643</v>
      </c>
      <c r="D3552">
        <v>24</v>
      </c>
      <c r="E3552" t="str">
        <f>CONCATENATE(RAWC8[[#This Row],[Table Letter]],RAWC8[[#This Row],[Table '#]])</f>
        <v>SL4</v>
      </c>
      <c r="F3552">
        <f>IF(ISEVEN(ROW(RAWC8[[#This Row],[Barcodes]])),C3552,"")</f>
        <v>0</v>
      </c>
      <c r="G3552">
        <f t="shared" si="55"/>
        <v>0</v>
      </c>
      <c r="H3552" t="str">
        <f>LEFT(RAWC8[[#This Row],[Maternal Pheno Tag]],7)</f>
        <v>0</v>
      </c>
    </row>
    <row r="3553" spans="1:8" x14ac:dyDescent="0.25">
      <c r="A3553">
        <v>4</v>
      </c>
      <c r="B3553" t="s">
        <v>643</v>
      </c>
      <c r="D3553">
        <v>24</v>
      </c>
      <c r="E3553" t="str">
        <f>CONCATENATE(RAWC8[[#This Row],[Table Letter]],RAWC8[[#This Row],[Table '#]])</f>
        <v>SL4</v>
      </c>
      <c r="F3553" t="str">
        <f>IF(ISEVEN(ROW(RAWC8[[#This Row],[Barcodes]])),C3553,"")</f>
        <v/>
      </c>
      <c r="G3553" t="str">
        <f t="shared" si="55"/>
        <v/>
      </c>
      <c r="H3553" t="str">
        <f>LEFT(RAWC8[[#This Row],[Maternal Pheno Tag]],7)</f>
        <v/>
      </c>
    </row>
    <row r="3554" spans="1:8" x14ac:dyDescent="0.25">
      <c r="A3554">
        <v>5</v>
      </c>
      <c r="B3554" t="s">
        <v>643</v>
      </c>
      <c r="D3554">
        <v>1</v>
      </c>
      <c r="E3554" t="str">
        <f>CONCATENATE(RAWC8[[#This Row],[Table Letter]],RAWC8[[#This Row],[Table '#]])</f>
        <v>SL5</v>
      </c>
      <c r="F3554">
        <f>IF(ISEVEN(ROW(RAWC8[[#This Row],[Barcodes]])),C3554,"")</f>
        <v>0</v>
      </c>
      <c r="G3554">
        <f t="shared" si="55"/>
        <v>0</v>
      </c>
      <c r="H3554" t="str">
        <f>LEFT(RAWC8[[#This Row],[Maternal Pheno Tag]],7)</f>
        <v>0</v>
      </c>
    </row>
    <row r="3555" spans="1:8" x14ac:dyDescent="0.25">
      <c r="A3555">
        <v>5</v>
      </c>
      <c r="B3555" t="s">
        <v>643</v>
      </c>
      <c r="D3555">
        <v>1</v>
      </c>
      <c r="E3555" t="str">
        <f>CONCATENATE(RAWC8[[#This Row],[Table Letter]],RAWC8[[#This Row],[Table '#]])</f>
        <v>SL5</v>
      </c>
      <c r="F3555" t="str">
        <f>IF(ISEVEN(ROW(RAWC8[[#This Row],[Barcodes]])),C3555,"")</f>
        <v/>
      </c>
      <c r="G3555" t="str">
        <f t="shared" si="55"/>
        <v/>
      </c>
      <c r="H3555" t="str">
        <f>LEFT(RAWC8[[#This Row],[Maternal Pheno Tag]],7)</f>
        <v/>
      </c>
    </row>
    <row r="3556" spans="1:8" x14ac:dyDescent="0.25">
      <c r="A3556">
        <v>5</v>
      </c>
      <c r="B3556" t="s">
        <v>643</v>
      </c>
      <c r="D3556">
        <v>2</v>
      </c>
      <c r="E3556" t="str">
        <f>CONCATENATE(RAWC8[[#This Row],[Table Letter]],RAWC8[[#This Row],[Table '#]])</f>
        <v>SL5</v>
      </c>
      <c r="F3556">
        <f>IF(ISEVEN(ROW(RAWC8[[#This Row],[Barcodes]])),C3556,"")</f>
        <v>0</v>
      </c>
      <c r="G3556">
        <f t="shared" si="55"/>
        <v>0</v>
      </c>
      <c r="H3556" t="str">
        <f>LEFT(RAWC8[[#This Row],[Maternal Pheno Tag]],7)</f>
        <v>0</v>
      </c>
    </row>
    <row r="3557" spans="1:8" x14ac:dyDescent="0.25">
      <c r="A3557">
        <v>5</v>
      </c>
      <c r="B3557" t="s">
        <v>643</v>
      </c>
      <c r="D3557">
        <v>2</v>
      </c>
      <c r="E3557" t="str">
        <f>CONCATENATE(RAWC8[[#This Row],[Table Letter]],RAWC8[[#This Row],[Table '#]])</f>
        <v>SL5</v>
      </c>
      <c r="F3557" t="str">
        <f>IF(ISEVEN(ROW(RAWC8[[#This Row],[Barcodes]])),C3557,"")</f>
        <v/>
      </c>
      <c r="G3557" t="str">
        <f t="shared" si="55"/>
        <v/>
      </c>
      <c r="H3557" t="str">
        <f>LEFT(RAWC8[[#This Row],[Maternal Pheno Tag]],7)</f>
        <v/>
      </c>
    </row>
    <row r="3558" spans="1:8" x14ac:dyDescent="0.25">
      <c r="A3558">
        <v>5</v>
      </c>
      <c r="B3558" t="s">
        <v>643</v>
      </c>
      <c r="D3558">
        <v>3</v>
      </c>
      <c r="E3558" t="str">
        <f>CONCATENATE(RAWC8[[#This Row],[Table Letter]],RAWC8[[#This Row],[Table '#]])</f>
        <v>SL5</v>
      </c>
      <c r="F3558">
        <f>IF(ISEVEN(ROW(RAWC8[[#This Row],[Barcodes]])),C3558,"")</f>
        <v>0</v>
      </c>
      <c r="G3558">
        <f t="shared" si="55"/>
        <v>0</v>
      </c>
      <c r="H3558" t="str">
        <f>LEFT(RAWC8[[#This Row],[Maternal Pheno Tag]],7)</f>
        <v>0</v>
      </c>
    </row>
    <row r="3559" spans="1:8" x14ac:dyDescent="0.25">
      <c r="A3559">
        <v>5</v>
      </c>
      <c r="B3559" t="s">
        <v>643</v>
      </c>
      <c r="D3559">
        <v>3</v>
      </c>
      <c r="E3559" t="str">
        <f>CONCATENATE(RAWC8[[#This Row],[Table Letter]],RAWC8[[#This Row],[Table '#]])</f>
        <v>SL5</v>
      </c>
      <c r="F3559" t="str">
        <f>IF(ISEVEN(ROW(RAWC8[[#This Row],[Barcodes]])),C3559,"")</f>
        <v/>
      </c>
      <c r="G3559" t="str">
        <f t="shared" si="55"/>
        <v/>
      </c>
      <c r="H3559" t="str">
        <f>LEFT(RAWC8[[#This Row],[Maternal Pheno Tag]],7)</f>
        <v/>
      </c>
    </row>
    <row r="3560" spans="1:8" x14ac:dyDescent="0.25">
      <c r="A3560">
        <v>5</v>
      </c>
      <c r="B3560" t="s">
        <v>643</v>
      </c>
      <c r="D3560">
        <v>4</v>
      </c>
      <c r="E3560" t="str">
        <f>CONCATENATE(RAWC8[[#This Row],[Table Letter]],RAWC8[[#This Row],[Table '#]])</f>
        <v>SL5</v>
      </c>
      <c r="F3560">
        <f>IF(ISEVEN(ROW(RAWC8[[#This Row],[Barcodes]])),C3560,"")</f>
        <v>0</v>
      </c>
      <c r="G3560">
        <f t="shared" si="55"/>
        <v>0</v>
      </c>
      <c r="H3560" t="str">
        <f>LEFT(RAWC8[[#This Row],[Maternal Pheno Tag]],7)</f>
        <v>0</v>
      </c>
    </row>
    <row r="3561" spans="1:8" x14ac:dyDescent="0.25">
      <c r="A3561">
        <v>5</v>
      </c>
      <c r="B3561" t="s">
        <v>643</v>
      </c>
      <c r="D3561">
        <v>4</v>
      </c>
      <c r="E3561" t="str">
        <f>CONCATENATE(RAWC8[[#This Row],[Table Letter]],RAWC8[[#This Row],[Table '#]])</f>
        <v>SL5</v>
      </c>
      <c r="F3561" t="str">
        <f>IF(ISEVEN(ROW(RAWC8[[#This Row],[Barcodes]])),C3561,"")</f>
        <v/>
      </c>
      <c r="G3561" t="str">
        <f t="shared" si="55"/>
        <v/>
      </c>
      <c r="H3561" t="str">
        <f>LEFT(RAWC8[[#This Row],[Maternal Pheno Tag]],7)</f>
        <v/>
      </c>
    </row>
    <row r="3562" spans="1:8" x14ac:dyDescent="0.25">
      <c r="A3562">
        <v>5</v>
      </c>
      <c r="B3562" t="s">
        <v>643</v>
      </c>
      <c r="D3562">
        <v>5</v>
      </c>
      <c r="E3562" t="str">
        <f>CONCATENATE(RAWC8[[#This Row],[Table Letter]],RAWC8[[#This Row],[Table '#]])</f>
        <v>SL5</v>
      </c>
      <c r="F3562">
        <f>IF(ISEVEN(ROW(RAWC8[[#This Row],[Barcodes]])),C3562,"")</f>
        <v>0</v>
      </c>
      <c r="G3562">
        <f t="shared" si="55"/>
        <v>0</v>
      </c>
      <c r="H3562" t="str">
        <f>LEFT(RAWC8[[#This Row],[Maternal Pheno Tag]],7)</f>
        <v>0</v>
      </c>
    </row>
    <row r="3563" spans="1:8" x14ac:dyDescent="0.25">
      <c r="A3563">
        <v>5</v>
      </c>
      <c r="B3563" t="s">
        <v>643</v>
      </c>
      <c r="D3563">
        <v>5</v>
      </c>
      <c r="E3563" t="str">
        <f>CONCATENATE(RAWC8[[#This Row],[Table Letter]],RAWC8[[#This Row],[Table '#]])</f>
        <v>SL5</v>
      </c>
      <c r="F3563" t="str">
        <f>IF(ISEVEN(ROW(RAWC8[[#This Row],[Barcodes]])),C3563,"")</f>
        <v/>
      </c>
      <c r="G3563" t="str">
        <f t="shared" si="55"/>
        <v/>
      </c>
      <c r="H3563" t="str">
        <f>LEFT(RAWC8[[#This Row],[Maternal Pheno Tag]],7)</f>
        <v/>
      </c>
    </row>
    <row r="3564" spans="1:8" x14ac:dyDescent="0.25">
      <c r="A3564">
        <v>5</v>
      </c>
      <c r="B3564" t="s">
        <v>643</v>
      </c>
      <c r="D3564">
        <v>6</v>
      </c>
      <c r="E3564" t="str">
        <f>CONCATENATE(RAWC8[[#This Row],[Table Letter]],RAWC8[[#This Row],[Table '#]])</f>
        <v>SL5</v>
      </c>
      <c r="F3564">
        <f>IF(ISEVEN(ROW(RAWC8[[#This Row],[Barcodes]])),C3564,"")</f>
        <v>0</v>
      </c>
      <c r="G3564">
        <f t="shared" si="55"/>
        <v>0</v>
      </c>
      <c r="H3564" t="str">
        <f>LEFT(RAWC8[[#This Row],[Maternal Pheno Tag]],7)</f>
        <v>0</v>
      </c>
    </row>
    <row r="3565" spans="1:8" x14ac:dyDescent="0.25">
      <c r="A3565">
        <v>5</v>
      </c>
      <c r="B3565" t="s">
        <v>643</v>
      </c>
      <c r="D3565">
        <v>6</v>
      </c>
      <c r="E3565" t="str">
        <f>CONCATENATE(RAWC8[[#This Row],[Table Letter]],RAWC8[[#This Row],[Table '#]])</f>
        <v>SL5</v>
      </c>
      <c r="F3565" t="str">
        <f>IF(ISEVEN(ROW(RAWC8[[#This Row],[Barcodes]])),C3565,"")</f>
        <v/>
      </c>
      <c r="G3565" t="str">
        <f t="shared" si="55"/>
        <v/>
      </c>
      <c r="H3565" t="str">
        <f>LEFT(RAWC8[[#This Row],[Maternal Pheno Tag]],7)</f>
        <v/>
      </c>
    </row>
    <row r="3566" spans="1:8" x14ac:dyDescent="0.25">
      <c r="A3566">
        <v>5</v>
      </c>
      <c r="B3566" t="s">
        <v>643</v>
      </c>
      <c r="D3566">
        <v>7</v>
      </c>
      <c r="E3566" t="str">
        <f>CONCATENATE(RAWC8[[#This Row],[Table Letter]],RAWC8[[#This Row],[Table '#]])</f>
        <v>SL5</v>
      </c>
      <c r="F3566">
        <f>IF(ISEVEN(ROW(RAWC8[[#This Row],[Barcodes]])),C3566,"")</f>
        <v>0</v>
      </c>
      <c r="G3566">
        <f t="shared" si="55"/>
        <v>0</v>
      </c>
      <c r="H3566" t="str">
        <f>LEFT(RAWC8[[#This Row],[Maternal Pheno Tag]],7)</f>
        <v>0</v>
      </c>
    </row>
    <row r="3567" spans="1:8" x14ac:dyDescent="0.25">
      <c r="A3567">
        <v>5</v>
      </c>
      <c r="B3567" t="s">
        <v>643</v>
      </c>
      <c r="D3567">
        <v>7</v>
      </c>
      <c r="E3567" t="str">
        <f>CONCATENATE(RAWC8[[#This Row],[Table Letter]],RAWC8[[#This Row],[Table '#]])</f>
        <v>SL5</v>
      </c>
      <c r="F3567" t="str">
        <f>IF(ISEVEN(ROW(RAWC8[[#This Row],[Barcodes]])),C3567,"")</f>
        <v/>
      </c>
      <c r="G3567" t="str">
        <f t="shared" si="55"/>
        <v/>
      </c>
      <c r="H3567" t="str">
        <f>LEFT(RAWC8[[#This Row],[Maternal Pheno Tag]],7)</f>
        <v/>
      </c>
    </row>
    <row r="3568" spans="1:8" x14ac:dyDescent="0.25">
      <c r="A3568">
        <v>5</v>
      </c>
      <c r="B3568" t="s">
        <v>643</v>
      </c>
      <c r="D3568">
        <v>8</v>
      </c>
      <c r="E3568" t="str">
        <f>CONCATENATE(RAWC8[[#This Row],[Table Letter]],RAWC8[[#This Row],[Table '#]])</f>
        <v>SL5</v>
      </c>
      <c r="F3568">
        <f>IF(ISEVEN(ROW(RAWC8[[#This Row],[Barcodes]])),C3568,"")</f>
        <v>0</v>
      </c>
      <c r="G3568">
        <f t="shared" si="55"/>
        <v>0</v>
      </c>
      <c r="H3568" t="str">
        <f>LEFT(RAWC8[[#This Row],[Maternal Pheno Tag]],7)</f>
        <v>0</v>
      </c>
    </row>
    <row r="3569" spans="1:8" x14ac:dyDescent="0.25">
      <c r="A3569">
        <v>5</v>
      </c>
      <c r="B3569" t="s">
        <v>643</v>
      </c>
      <c r="D3569">
        <v>8</v>
      </c>
      <c r="E3569" t="str">
        <f>CONCATENATE(RAWC8[[#This Row],[Table Letter]],RAWC8[[#This Row],[Table '#]])</f>
        <v>SL5</v>
      </c>
      <c r="F3569" t="str">
        <f>IF(ISEVEN(ROW(RAWC8[[#This Row],[Barcodes]])),C3569,"")</f>
        <v/>
      </c>
      <c r="G3569" t="str">
        <f t="shared" si="55"/>
        <v/>
      </c>
      <c r="H3569" t="str">
        <f>LEFT(RAWC8[[#This Row],[Maternal Pheno Tag]],7)</f>
        <v/>
      </c>
    </row>
    <row r="3570" spans="1:8" x14ac:dyDescent="0.25">
      <c r="A3570">
        <v>5</v>
      </c>
      <c r="B3570" t="s">
        <v>643</v>
      </c>
      <c r="D3570">
        <v>9</v>
      </c>
      <c r="E3570" t="str">
        <f>CONCATENATE(RAWC8[[#This Row],[Table Letter]],RAWC8[[#This Row],[Table '#]])</f>
        <v>SL5</v>
      </c>
      <c r="F3570">
        <f>IF(ISEVEN(ROW(RAWC8[[#This Row],[Barcodes]])),C3570,"")</f>
        <v>0</v>
      </c>
      <c r="G3570">
        <f t="shared" si="55"/>
        <v>0</v>
      </c>
      <c r="H3570" t="str">
        <f>LEFT(RAWC8[[#This Row],[Maternal Pheno Tag]],7)</f>
        <v>0</v>
      </c>
    </row>
    <row r="3571" spans="1:8" x14ac:dyDescent="0.25">
      <c r="A3571">
        <v>5</v>
      </c>
      <c r="B3571" t="s">
        <v>643</v>
      </c>
      <c r="D3571">
        <v>9</v>
      </c>
      <c r="E3571" t="str">
        <f>CONCATENATE(RAWC8[[#This Row],[Table Letter]],RAWC8[[#This Row],[Table '#]])</f>
        <v>SL5</v>
      </c>
      <c r="F3571" t="str">
        <f>IF(ISEVEN(ROW(RAWC8[[#This Row],[Barcodes]])),C3571,"")</f>
        <v/>
      </c>
      <c r="G3571" t="str">
        <f t="shared" si="55"/>
        <v/>
      </c>
      <c r="H3571" t="str">
        <f>LEFT(RAWC8[[#This Row],[Maternal Pheno Tag]],7)</f>
        <v/>
      </c>
    </row>
    <row r="3572" spans="1:8" x14ac:dyDescent="0.25">
      <c r="A3572">
        <v>5</v>
      </c>
      <c r="B3572" t="s">
        <v>643</v>
      </c>
      <c r="D3572">
        <v>10</v>
      </c>
      <c r="E3572" t="str">
        <f>CONCATENATE(RAWC8[[#This Row],[Table Letter]],RAWC8[[#This Row],[Table '#]])</f>
        <v>SL5</v>
      </c>
      <c r="F3572">
        <f>IF(ISEVEN(ROW(RAWC8[[#This Row],[Barcodes]])),C3572,"")</f>
        <v>0</v>
      </c>
      <c r="G3572">
        <f t="shared" si="55"/>
        <v>0</v>
      </c>
      <c r="H3572" t="str">
        <f>LEFT(RAWC8[[#This Row],[Maternal Pheno Tag]],7)</f>
        <v>0</v>
      </c>
    </row>
    <row r="3573" spans="1:8" x14ac:dyDescent="0.25">
      <c r="A3573">
        <v>5</v>
      </c>
      <c r="B3573" t="s">
        <v>643</v>
      </c>
      <c r="D3573">
        <v>10</v>
      </c>
      <c r="E3573" t="str">
        <f>CONCATENATE(RAWC8[[#This Row],[Table Letter]],RAWC8[[#This Row],[Table '#]])</f>
        <v>SL5</v>
      </c>
      <c r="F3573" t="str">
        <f>IF(ISEVEN(ROW(RAWC8[[#This Row],[Barcodes]])),C3573,"")</f>
        <v/>
      </c>
      <c r="G3573" t="str">
        <f t="shared" si="55"/>
        <v/>
      </c>
      <c r="H3573" t="str">
        <f>LEFT(RAWC8[[#This Row],[Maternal Pheno Tag]],7)</f>
        <v/>
      </c>
    </row>
    <row r="3574" spans="1:8" x14ac:dyDescent="0.25">
      <c r="A3574">
        <v>5</v>
      </c>
      <c r="B3574" t="s">
        <v>643</v>
      </c>
      <c r="D3574">
        <v>11</v>
      </c>
      <c r="E3574" t="str">
        <f>CONCATENATE(RAWC8[[#This Row],[Table Letter]],RAWC8[[#This Row],[Table '#]])</f>
        <v>SL5</v>
      </c>
      <c r="F3574">
        <f>IF(ISEVEN(ROW(RAWC8[[#This Row],[Barcodes]])),C3574,"")</f>
        <v>0</v>
      </c>
      <c r="G3574">
        <f t="shared" si="55"/>
        <v>0</v>
      </c>
      <c r="H3574" t="str">
        <f>LEFT(RAWC8[[#This Row],[Maternal Pheno Tag]],7)</f>
        <v>0</v>
      </c>
    </row>
    <row r="3575" spans="1:8" x14ac:dyDescent="0.25">
      <c r="A3575">
        <v>5</v>
      </c>
      <c r="B3575" t="s">
        <v>643</v>
      </c>
      <c r="D3575">
        <v>11</v>
      </c>
      <c r="E3575" t="str">
        <f>CONCATENATE(RAWC8[[#This Row],[Table Letter]],RAWC8[[#This Row],[Table '#]])</f>
        <v>SL5</v>
      </c>
      <c r="F3575" t="str">
        <f>IF(ISEVEN(ROW(RAWC8[[#This Row],[Barcodes]])),C3575,"")</f>
        <v/>
      </c>
      <c r="G3575" t="str">
        <f t="shared" si="55"/>
        <v/>
      </c>
      <c r="H3575" t="str">
        <f>LEFT(RAWC8[[#This Row],[Maternal Pheno Tag]],7)</f>
        <v/>
      </c>
    </row>
    <row r="3576" spans="1:8" x14ac:dyDescent="0.25">
      <c r="A3576">
        <v>5</v>
      </c>
      <c r="B3576" t="s">
        <v>643</v>
      </c>
      <c r="D3576">
        <v>12</v>
      </c>
      <c r="E3576" t="str">
        <f>CONCATENATE(RAWC8[[#This Row],[Table Letter]],RAWC8[[#This Row],[Table '#]])</f>
        <v>SL5</v>
      </c>
      <c r="F3576">
        <f>IF(ISEVEN(ROW(RAWC8[[#This Row],[Barcodes]])),C3576,"")</f>
        <v>0</v>
      </c>
      <c r="G3576">
        <f t="shared" si="55"/>
        <v>0</v>
      </c>
      <c r="H3576" t="str">
        <f>LEFT(RAWC8[[#This Row],[Maternal Pheno Tag]],7)</f>
        <v>0</v>
      </c>
    </row>
    <row r="3577" spans="1:8" x14ac:dyDescent="0.25">
      <c r="A3577">
        <v>5</v>
      </c>
      <c r="B3577" t="s">
        <v>643</v>
      </c>
      <c r="D3577">
        <v>12</v>
      </c>
      <c r="E3577" t="str">
        <f>CONCATENATE(RAWC8[[#This Row],[Table Letter]],RAWC8[[#This Row],[Table '#]])</f>
        <v>SL5</v>
      </c>
      <c r="F3577" t="str">
        <f>IF(ISEVEN(ROW(RAWC8[[#This Row],[Barcodes]])),C3577,"")</f>
        <v/>
      </c>
      <c r="G3577" t="str">
        <f t="shared" si="55"/>
        <v/>
      </c>
      <c r="H3577" t="str">
        <f>LEFT(RAWC8[[#This Row],[Maternal Pheno Tag]],7)</f>
        <v/>
      </c>
    </row>
    <row r="3578" spans="1:8" x14ac:dyDescent="0.25">
      <c r="A3578">
        <v>5</v>
      </c>
      <c r="B3578" t="s">
        <v>643</v>
      </c>
      <c r="D3578">
        <v>13</v>
      </c>
      <c r="E3578" t="str">
        <f>CONCATENATE(RAWC8[[#This Row],[Table Letter]],RAWC8[[#This Row],[Table '#]])</f>
        <v>SL5</v>
      </c>
      <c r="F3578">
        <f>IF(ISEVEN(ROW(RAWC8[[#This Row],[Barcodes]])),C3578,"")</f>
        <v>0</v>
      </c>
      <c r="G3578">
        <f t="shared" si="55"/>
        <v>0</v>
      </c>
      <c r="H3578" t="str">
        <f>LEFT(RAWC8[[#This Row],[Maternal Pheno Tag]],7)</f>
        <v>0</v>
      </c>
    </row>
    <row r="3579" spans="1:8" x14ac:dyDescent="0.25">
      <c r="A3579">
        <v>5</v>
      </c>
      <c r="B3579" t="s">
        <v>643</v>
      </c>
      <c r="D3579">
        <v>13</v>
      </c>
      <c r="E3579" t="str">
        <f>CONCATENATE(RAWC8[[#This Row],[Table Letter]],RAWC8[[#This Row],[Table '#]])</f>
        <v>SL5</v>
      </c>
      <c r="F3579" t="str">
        <f>IF(ISEVEN(ROW(RAWC8[[#This Row],[Barcodes]])),C3579,"")</f>
        <v/>
      </c>
      <c r="G3579" t="str">
        <f t="shared" si="55"/>
        <v/>
      </c>
      <c r="H3579" t="str">
        <f>LEFT(RAWC8[[#This Row],[Maternal Pheno Tag]],7)</f>
        <v/>
      </c>
    </row>
    <row r="3580" spans="1:8" x14ac:dyDescent="0.25">
      <c r="A3580">
        <v>5</v>
      </c>
      <c r="B3580" t="s">
        <v>643</v>
      </c>
      <c r="D3580">
        <v>14</v>
      </c>
      <c r="E3580" t="str">
        <f>CONCATENATE(RAWC8[[#This Row],[Table Letter]],RAWC8[[#This Row],[Table '#]])</f>
        <v>SL5</v>
      </c>
      <c r="F3580">
        <f>IF(ISEVEN(ROW(RAWC8[[#This Row],[Barcodes]])),C3580,"")</f>
        <v>0</v>
      </c>
      <c r="G3580">
        <f t="shared" si="55"/>
        <v>0</v>
      </c>
      <c r="H3580" t="str">
        <f>LEFT(RAWC8[[#This Row],[Maternal Pheno Tag]],7)</f>
        <v>0</v>
      </c>
    </row>
    <row r="3581" spans="1:8" x14ac:dyDescent="0.25">
      <c r="A3581">
        <v>5</v>
      </c>
      <c r="B3581" t="s">
        <v>643</v>
      </c>
      <c r="D3581">
        <v>14</v>
      </c>
      <c r="E3581" t="str">
        <f>CONCATENATE(RAWC8[[#This Row],[Table Letter]],RAWC8[[#This Row],[Table '#]])</f>
        <v>SL5</v>
      </c>
      <c r="F3581" t="str">
        <f>IF(ISEVEN(ROW(RAWC8[[#This Row],[Barcodes]])),C3581,"")</f>
        <v/>
      </c>
      <c r="G3581" t="str">
        <f t="shared" si="55"/>
        <v/>
      </c>
      <c r="H3581" t="str">
        <f>LEFT(RAWC8[[#This Row],[Maternal Pheno Tag]],7)</f>
        <v/>
      </c>
    </row>
    <row r="3582" spans="1:8" x14ac:dyDescent="0.25">
      <c r="A3582">
        <v>5</v>
      </c>
      <c r="B3582" t="s">
        <v>643</v>
      </c>
      <c r="D3582">
        <v>15</v>
      </c>
      <c r="E3582" t="str">
        <f>CONCATENATE(RAWC8[[#This Row],[Table Letter]],RAWC8[[#This Row],[Table '#]])</f>
        <v>SL5</v>
      </c>
      <c r="F3582">
        <f>IF(ISEVEN(ROW(RAWC8[[#This Row],[Barcodes]])),C3582,"")</f>
        <v>0</v>
      </c>
      <c r="G3582">
        <f t="shared" si="55"/>
        <v>0</v>
      </c>
      <c r="H3582" t="str">
        <f>LEFT(RAWC8[[#This Row],[Maternal Pheno Tag]],7)</f>
        <v>0</v>
      </c>
    </row>
    <row r="3583" spans="1:8" x14ac:dyDescent="0.25">
      <c r="A3583">
        <v>5</v>
      </c>
      <c r="B3583" t="s">
        <v>643</v>
      </c>
      <c r="D3583">
        <v>15</v>
      </c>
      <c r="E3583" t="str">
        <f>CONCATENATE(RAWC8[[#This Row],[Table Letter]],RAWC8[[#This Row],[Table '#]])</f>
        <v>SL5</v>
      </c>
      <c r="F3583" t="str">
        <f>IF(ISEVEN(ROW(RAWC8[[#This Row],[Barcodes]])),C3583,"")</f>
        <v/>
      </c>
      <c r="G3583" t="str">
        <f t="shared" si="55"/>
        <v/>
      </c>
      <c r="H3583" t="str">
        <f>LEFT(RAWC8[[#This Row],[Maternal Pheno Tag]],7)</f>
        <v/>
      </c>
    </row>
    <row r="3584" spans="1:8" x14ac:dyDescent="0.25">
      <c r="A3584">
        <v>5</v>
      </c>
      <c r="B3584" t="s">
        <v>643</v>
      </c>
      <c r="D3584">
        <v>16</v>
      </c>
      <c r="E3584" t="str">
        <f>CONCATENATE(RAWC8[[#This Row],[Table Letter]],RAWC8[[#This Row],[Table '#]])</f>
        <v>SL5</v>
      </c>
      <c r="F3584">
        <f>IF(ISEVEN(ROW(RAWC8[[#This Row],[Barcodes]])),C3584,"")</f>
        <v>0</v>
      </c>
      <c r="G3584">
        <f t="shared" si="55"/>
        <v>0</v>
      </c>
      <c r="H3584" t="str">
        <f>LEFT(RAWC8[[#This Row],[Maternal Pheno Tag]],7)</f>
        <v>0</v>
      </c>
    </row>
    <row r="3585" spans="1:8" x14ac:dyDescent="0.25">
      <c r="A3585">
        <v>5</v>
      </c>
      <c r="B3585" t="s">
        <v>643</v>
      </c>
      <c r="D3585">
        <v>16</v>
      </c>
      <c r="E3585" t="str">
        <f>CONCATENATE(RAWC8[[#This Row],[Table Letter]],RAWC8[[#This Row],[Table '#]])</f>
        <v>SL5</v>
      </c>
      <c r="F3585" t="str">
        <f>IF(ISEVEN(ROW(RAWC8[[#This Row],[Barcodes]])),C3585,"")</f>
        <v/>
      </c>
      <c r="G3585" t="str">
        <f t="shared" si="55"/>
        <v/>
      </c>
      <c r="H3585" t="str">
        <f>LEFT(RAWC8[[#This Row],[Maternal Pheno Tag]],7)</f>
        <v/>
      </c>
    </row>
    <row r="3586" spans="1:8" x14ac:dyDescent="0.25">
      <c r="A3586">
        <v>5</v>
      </c>
      <c r="B3586" t="s">
        <v>643</v>
      </c>
      <c r="D3586">
        <v>17</v>
      </c>
      <c r="E3586" t="str">
        <f>CONCATENATE(RAWC8[[#This Row],[Table Letter]],RAWC8[[#This Row],[Table '#]])</f>
        <v>SL5</v>
      </c>
      <c r="F3586">
        <f>IF(ISEVEN(ROW(RAWC8[[#This Row],[Barcodes]])),C3586,"")</f>
        <v>0</v>
      </c>
      <c r="G3586">
        <f t="shared" ref="G3586:G3649" si="56">IF(ISODD(ROW(C3587)),C3587,"")</f>
        <v>0</v>
      </c>
      <c r="H3586" t="str">
        <f>LEFT(RAWC8[[#This Row],[Maternal Pheno Tag]],7)</f>
        <v>0</v>
      </c>
    </row>
    <row r="3587" spans="1:8" x14ac:dyDescent="0.25">
      <c r="A3587">
        <v>5</v>
      </c>
      <c r="B3587" t="s">
        <v>643</v>
      </c>
      <c r="D3587">
        <v>17</v>
      </c>
      <c r="E3587" t="str">
        <f>CONCATENATE(RAWC8[[#This Row],[Table Letter]],RAWC8[[#This Row],[Table '#]])</f>
        <v>SL5</v>
      </c>
      <c r="F3587" t="str">
        <f>IF(ISEVEN(ROW(RAWC8[[#This Row],[Barcodes]])),C3587,"")</f>
        <v/>
      </c>
      <c r="G3587" t="str">
        <f t="shared" si="56"/>
        <v/>
      </c>
      <c r="H3587" t="str">
        <f>LEFT(RAWC8[[#This Row],[Maternal Pheno Tag]],7)</f>
        <v/>
      </c>
    </row>
    <row r="3588" spans="1:8" x14ac:dyDescent="0.25">
      <c r="A3588">
        <v>5</v>
      </c>
      <c r="B3588" t="s">
        <v>643</v>
      </c>
      <c r="D3588">
        <v>18</v>
      </c>
      <c r="E3588" t="str">
        <f>CONCATENATE(RAWC8[[#This Row],[Table Letter]],RAWC8[[#This Row],[Table '#]])</f>
        <v>SL5</v>
      </c>
      <c r="F3588">
        <f>IF(ISEVEN(ROW(RAWC8[[#This Row],[Barcodes]])),C3588,"")</f>
        <v>0</v>
      </c>
      <c r="G3588">
        <f t="shared" si="56"/>
        <v>0</v>
      </c>
      <c r="H3588" t="str">
        <f>LEFT(RAWC8[[#This Row],[Maternal Pheno Tag]],7)</f>
        <v>0</v>
      </c>
    </row>
    <row r="3589" spans="1:8" x14ac:dyDescent="0.25">
      <c r="A3589">
        <v>5</v>
      </c>
      <c r="B3589" t="s">
        <v>643</v>
      </c>
      <c r="D3589">
        <v>18</v>
      </c>
      <c r="E3589" t="str">
        <f>CONCATENATE(RAWC8[[#This Row],[Table Letter]],RAWC8[[#This Row],[Table '#]])</f>
        <v>SL5</v>
      </c>
      <c r="F3589" t="str">
        <f>IF(ISEVEN(ROW(RAWC8[[#This Row],[Barcodes]])),C3589,"")</f>
        <v/>
      </c>
      <c r="G3589" t="str">
        <f t="shared" si="56"/>
        <v/>
      </c>
      <c r="H3589" t="str">
        <f>LEFT(RAWC8[[#This Row],[Maternal Pheno Tag]],7)</f>
        <v/>
      </c>
    </row>
    <row r="3590" spans="1:8" x14ac:dyDescent="0.25">
      <c r="A3590">
        <v>5</v>
      </c>
      <c r="B3590" t="s">
        <v>643</v>
      </c>
      <c r="D3590">
        <v>19</v>
      </c>
      <c r="E3590" t="str">
        <f>CONCATENATE(RAWC8[[#This Row],[Table Letter]],RAWC8[[#This Row],[Table '#]])</f>
        <v>SL5</v>
      </c>
      <c r="F3590">
        <f>IF(ISEVEN(ROW(RAWC8[[#This Row],[Barcodes]])),C3590,"")</f>
        <v>0</v>
      </c>
      <c r="G3590">
        <f t="shared" si="56"/>
        <v>0</v>
      </c>
      <c r="H3590" t="str">
        <f>LEFT(RAWC8[[#This Row],[Maternal Pheno Tag]],7)</f>
        <v>0</v>
      </c>
    </row>
    <row r="3591" spans="1:8" x14ac:dyDescent="0.25">
      <c r="A3591">
        <v>5</v>
      </c>
      <c r="B3591" t="s">
        <v>643</v>
      </c>
      <c r="D3591">
        <v>19</v>
      </c>
      <c r="E3591" t="str">
        <f>CONCATENATE(RAWC8[[#This Row],[Table Letter]],RAWC8[[#This Row],[Table '#]])</f>
        <v>SL5</v>
      </c>
      <c r="F3591" t="str">
        <f>IF(ISEVEN(ROW(RAWC8[[#This Row],[Barcodes]])),C3591,"")</f>
        <v/>
      </c>
      <c r="G3591" t="str">
        <f t="shared" si="56"/>
        <v/>
      </c>
      <c r="H3591" t="str">
        <f>LEFT(RAWC8[[#This Row],[Maternal Pheno Tag]],7)</f>
        <v/>
      </c>
    </row>
    <row r="3592" spans="1:8" x14ac:dyDescent="0.25">
      <c r="A3592">
        <v>5</v>
      </c>
      <c r="B3592" t="s">
        <v>643</v>
      </c>
      <c r="D3592">
        <v>20</v>
      </c>
      <c r="E3592" t="str">
        <f>CONCATENATE(RAWC8[[#This Row],[Table Letter]],RAWC8[[#This Row],[Table '#]])</f>
        <v>SL5</v>
      </c>
      <c r="F3592">
        <f>IF(ISEVEN(ROW(RAWC8[[#This Row],[Barcodes]])),C3592,"")</f>
        <v>0</v>
      </c>
      <c r="G3592">
        <f t="shared" si="56"/>
        <v>0</v>
      </c>
      <c r="H3592" t="str">
        <f>LEFT(RAWC8[[#This Row],[Maternal Pheno Tag]],7)</f>
        <v>0</v>
      </c>
    </row>
    <row r="3593" spans="1:8" x14ac:dyDescent="0.25">
      <c r="A3593">
        <v>5</v>
      </c>
      <c r="B3593" t="s">
        <v>643</v>
      </c>
      <c r="D3593">
        <v>20</v>
      </c>
      <c r="E3593" t="str">
        <f>CONCATENATE(RAWC8[[#This Row],[Table Letter]],RAWC8[[#This Row],[Table '#]])</f>
        <v>SL5</v>
      </c>
      <c r="F3593" t="str">
        <f>IF(ISEVEN(ROW(RAWC8[[#This Row],[Barcodes]])),C3593,"")</f>
        <v/>
      </c>
      <c r="G3593" t="str">
        <f t="shared" si="56"/>
        <v/>
      </c>
      <c r="H3593" t="str">
        <f>LEFT(RAWC8[[#This Row],[Maternal Pheno Tag]],7)</f>
        <v/>
      </c>
    </row>
    <row r="3594" spans="1:8" x14ac:dyDescent="0.25">
      <c r="A3594">
        <v>5</v>
      </c>
      <c r="B3594" t="s">
        <v>643</v>
      </c>
      <c r="D3594">
        <v>21</v>
      </c>
      <c r="E3594" t="str">
        <f>CONCATENATE(RAWC8[[#This Row],[Table Letter]],RAWC8[[#This Row],[Table '#]])</f>
        <v>SL5</v>
      </c>
      <c r="F3594">
        <f>IF(ISEVEN(ROW(RAWC8[[#This Row],[Barcodes]])),C3594,"")</f>
        <v>0</v>
      </c>
      <c r="G3594">
        <f t="shared" si="56"/>
        <v>0</v>
      </c>
      <c r="H3594" t="str">
        <f>LEFT(RAWC8[[#This Row],[Maternal Pheno Tag]],7)</f>
        <v>0</v>
      </c>
    </row>
    <row r="3595" spans="1:8" x14ac:dyDescent="0.25">
      <c r="A3595">
        <v>5</v>
      </c>
      <c r="B3595" t="s">
        <v>643</v>
      </c>
      <c r="D3595">
        <v>21</v>
      </c>
      <c r="E3595" t="str">
        <f>CONCATENATE(RAWC8[[#This Row],[Table Letter]],RAWC8[[#This Row],[Table '#]])</f>
        <v>SL5</v>
      </c>
      <c r="F3595" t="str">
        <f>IF(ISEVEN(ROW(RAWC8[[#This Row],[Barcodes]])),C3595,"")</f>
        <v/>
      </c>
      <c r="G3595" t="str">
        <f t="shared" si="56"/>
        <v/>
      </c>
      <c r="H3595" t="str">
        <f>LEFT(RAWC8[[#This Row],[Maternal Pheno Tag]],7)</f>
        <v/>
      </c>
    </row>
    <row r="3596" spans="1:8" x14ac:dyDescent="0.25">
      <c r="A3596">
        <v>5</v>
      </c>
      <c r="B3596" t="s">
        <v>643</v>
      </c>
      <c r="D3596">
        <v>22</v>
      </c>
      <c r="E3596" t="str">
        <f>CONCATENATE(RAWC8[[#This Row],[Table Letter]],RAWC8[[#This Row],[Table '#]])</f>
        <v>SL5</v>
      </c>
      <c r="F3596">
        <f>IF(ISEVEN(ROW(RAWC8[[#This Row],[Barcodes]])),C3596,"")</f>
        <v>0</v>
      </c>
      <c r="G3596">
        <f t="shared" si="56"/>
        <v>0</v>
      </c>
      <c r="H3596" t="str">
        <f>LEFT(RAWC8[[#This Row],[Maternal Pheno Tag]],7)</f>
        <v>0</v>
      </c>
    </row>
    <row r="3597" spans="1:8" x14ac:dyDescent="0.25">
      <c r="A3597">
        <v>5</v>
      </c>
      <c r="B3597" t="s">
        <v>643</v>
      </c>
      <c r="D3597">
        <v>22</v>
      </c>
      <c r="E3597" t="str">
        <f>CONCATENATE(RAWC8[[#This Row],[Table Letter]],RAWC8[[#This Row],[Table '#]])</f>
        <v>SL5</v>
      </c>
      <c r="F3597" t="str">
        <f>IF(ISEVEN(ROW(RAWC8[[#This Row],[Barcodes]])),C3597,"")</f>
        <v/>
      </c>
      <c r="G3597" t="str">
        <f t="shared" si="56"/>
        <v/>
      </c>
      <c r="H3597" t="str">
        <f>LEFT(RAWC8[[#This Row],[Maternal Pheno Tag]],7)</f>
        <v/>
      </c>
    </row>
    <row r="3598" spans="1:8" x14ac:dyDescent="0.25">
      <c r="A3598">
        <v>5</v>
      </c>
      <c r="B3598" t="s">
        <v>643</v>
      </c>
      <c r="D3598">
        <v>23</v>
      </c>
      <c r="E3598" t="str">
        <f>CONCATENATE(RAWC8[[#This Row],[Table Letter]],RAWC8[[#This Row],[Table '#]])</f>
        <v>SL5</v>
      </c>
      <c r="F3598">
        <f>IF(ISEVEN(ROW(RAWC8[[#This Row],[Barcodes]])),C3598,"")</f>
        <v>0</v>
      </c>
      <c r="G3598">
        <f t="shared" si="56"/>
        <v>0</v>
      </c>
      <c r="H3598" t="str">
        <f>LEFT(RAWC8[[#This Row],[Maternal Pheno Tag]],7)</f>
        <v>0</v>
      </c>
    </row>
    <row r="3599" spans="1:8" x14ac:dyDescent="0.25">
      <c r="A3599">
        <v>5</v>
      </c>
      <c r="B3599" t="s">
        <v>643</v>
      </c>
      <c r="D3599">
        <v>23</v>
      </c>
      <c r="E3599" t="str">
        <f>CONCATENATE(RAWC8[[#This Row],[Table Letter]],RAWC8[[#This Row],[Table '#]])</f>
        <v>SL5</v>
      </c>
      <c r="F3599" t="str">
        <f>IF(ISEVEN(ROW(RAWC8[[#This Row],[Barcodes]])),C3599,"")</f>
        <v/>
      </c>
      <c r="G3599" t="str">
        <f t="shared" si="56"/>
        <v/>
      </c>
      <c r="H3599" t="str">
        <f>LEFT(RAWC8[[#This Row],[Maternal Pheno Tag]],7)</f>
        <v/>
      </c>
    </row>
    <row r="3600" spans="1:8" x14ac:dyDescent="0.25">
      <c r="A3600">
        <v>5</v>
      </c>
      <c r="B3600" t="s">
        <v>643</v>
      </c>
      <c r="D3600">
        <v>24</v>
      </c>
      <c r="E3600" t="str">
        <f>CONCATENATE(RAWC8[[#This Row],[Table Letter]],RAWC8[[#This Row],[Table '#]])</f>
        <v>SL5</v>
      </c>
      <c r="F3600">
        <f>IF(ISEVEN(ROW(RAWC8[[#This Row],[Barcodes]])),C3600,"")</f>
        <v>0</v>
      </c>
      <c r="G3600">
        <f t="shared" si="56"/>
        <v>0</v>
      </c>
      <c r="H3600" t="str">
        <f>LEFT(RAWC8[[#This Row],[Maternal Pheno Tag]],7)</f>
        <v>0</v>
      </c>
    </row>
    <row r="3601" spans="1:8" x14ac:dyDescent="0.25">
      <c r="A3601">
        <v>5</v>
      </c>
      <c r="B3601" t="s">
        <v>643</v>
      </c>
      <c r="D3601">
        <v>24</v>
      </c>
      <c r="E3601" t="str">
        <f>CONCATENATE(RAWC8[[#This Row],[Table Letter]],RAWC8[[#This Row],[Table '#]])</f>
        <v>SL5</v>
      </c>
      <c r="F3601" t="str">
        <f>IF(ISEVEN(ROW(RAWC8[[#This Row],[Barcodes]])),C3601,"")</f>
        <v/>
      </c>
      <c r="G3601" t="str">
        <f t="shared" si="56"/>
        <v/>
      </c>
      <c r="H3601" t="str">
        <f>LEFT(RAWC8[[#This Row],[Maternal Pheno Tag]],7)</f>
        <v/>
      </c>
    </row>
    <row r="3602" spans="1:8" x14ac:dyDescent="0.25">
      <c r="A3602">
        <v>1</v>
      </c>
      <c r="B3602" t="s">
        <v>644</v>
      </c>
      <c r="D3602">
        <v>1</v>
      </c>
      <c r="E3602" t="str">
        <f>CONCATENATE(RAWC8[[#This Row],[Table Letter]],RAWC8[[#This Row],[Table '#]])</f>
        <v>TL1</v>
      </c>
      <c r="F3602">
        <f>IF(ISEVEN(ROW(RAWC8[[#This Row],[Barcodes]])),C3602,"")</f>
        <v>0</v>
      </c>
      <c r="G3602">
        <f t="shared" si="56"/>
        <v>0</v>
      </c>
      <c r="H3602" t="str">
        <f>LEFT(RAWC8[[#This Row],[Maternal Pheno Tag]],7)</f>
        <v>0</v>
      </c>
    </row>
    <row r="3603" spans="1:8" x14ac:dyDescent="0.25">
      <c r="A3603">
        <v>1</v>
      </c>
      <c r="B3603" t="s">
        <v>644</v>
      </c>
      <c r="D3603">
        <v>1</v>
      </c>
      <c r="E3603" t="str">
        <f>CONCATENATE(RAWC8[[#This Row],[Table Letter]],RAWC8[[#This Row],[Table '#]])</f>
        <v>TL1</v>
      </c>
      <c r="F3603" t="str">
        <f>IF(ISEVEN(ROW(RAWC8[[#This Row],[Barcodes]])),C3603,"")</f>
        <v/>
      </c>
      <c r="G3603" t="str">
        <f t="shared" si="56"/>
        <v/>
      </c>
      <c r="H3603" t="str">
        <f>LEFT(RAWC8[[#This Row],[Maternal Pheno Tag]],7)</f>
        <v/>
      </c>
    </row>
    <row r="3604" spans="1:8" x14ac:dyDescent="0.25">
      <c r="A3604">
        <v>1</v>
      </c>
      <c r="B3604" t="s">
        <v>644</v>
      </c>
      <c r="D3604">
        <v>2</v>
      </c>
      <c r="E3604" t="str">
        <f>CONCATENATE(RAWC8[[#This Row],[Table Letter]],RAWC8[[#This Row],[Table '#]])</f>
        <v>TL1</v>
      </c>
      <c r="F3604">
        <f>IF(ISEVEN(ROW(RAWC8[[#This Row],[Barcodes]])),C3604,"")</f>
        <v>0</v>
      </c>
      <c r="G3604">
        <f t="shared" si="56"/>
        <v>0</v>
      </c>
      <c r="H3604" t="str">
        <f>LEFT(RAWC8[[#This Row],[Maternal Pheno Tag]],7)</f>
        <v>0</v>
      </c>
    </row>
    <row r="3605" spans="1:8" x14ac:dyDescent="0.25">
      <c r="A3605">
        <v>1</v>
      </c>
      <c r="B3605" t="s">
        <v>644</v>
      </c>
      <c r="D3605">
        <v>2</v>
      </c>
      <c r="E3605" t="str">
        <f>CONCATENATE(RAWC8[[#This Row],[Table Letter]],RAWC8[[#This Row],[Table '#]])</f>
        <v>TL1</v>
      </c>
      <c r="F3605" t="str">
        <f>IF(ISEVEN(ROW(RAWC8[[#This Row],[Barcodes]])),C3605,"")</f>
        <v/>
      </c>
      <c r="G3605" t="str">
        <f t="shared" si="56"/>
        <v/>
      </c>
      <c r="H3605" t="str">
        <f>LEFT(RAWC8[[#This Row],[Maternal Pheno Tag]],7)</f>
        <v/>
      </c>
    </row>
    <row r="3606" spans="1:8" x14ac:dyDescent="0.25">
      <c r="A3606">
        <v>1</v>
      </c>
      <c r="B3606" t="s">
        <v>644</v>
      </c>
      <c r="D3606">
        <v>3</v>
      </c>
      <c r="E3606" t="str">
        <f>CONCATENATE(RAWC8[[#This Row],[Table Letter]],RAWC8[[#This Row],[Table '#]])</f>
        <v>TL1</v>
      </c>
      <c r="F3606">
        <f>IF(ISEVEN(ROW(RAWC8[[#This Row],[Barcodes]])),C3606,"")</f>
        <v>0</v>
      </c>
      <c r="G3606">
        <f t="shared" si="56"/>
        <v>0</v>
      </c>
      <c r="H3606" t="str">
        <f>LEFT(RAWC8[[#This Row],[Maternal Pheno Tag]],7)</f>
        <v>0</v>
      </c>
    </row>
    <row r="3607" spans="1:8" x14ac:dyDescent="0.25">
      <c r="A3607">
        <v>1</v>
      </c>
      <c r="B3607" t="s">
        <v>644</v>
      </c>
      <c r="D3607">
        <v>3</v>
      </c>
      <c r="E3607" t="str">
        <f>CONCATENATE(RAWC8[[#This Row],[Table Letter]],RAWC8[[#This Row],[Table '#]])</f>
        <v>TL1</v>
      </c>
      <c r="F3607" t="str">
        <f>IF(ISEVEN(ROW(RAWC8[[#This Row],[Barcodes]])),C3607,"")</f>
        <v/>
      </c>
      <c r="G3607" t="str">
        <f t="shared" si="56"/>
        <v/>
      </c>
      <c r="H3607" t="str">
        <f>LEFT(RAWC8[[#This Row],[Maternal Pheno Tag]],7)</f>
        <v/>
      </c>
    </row>
    <row r="3608" spans="1:8" x14ac:dyDescent="0.25">
      <c r="A3608">
        <v>1</v>
      </c>
      <c r="B3608" t="s">
        <v>644</v>
      </c>
      <c r="D3608">
        <v>4</v>
      </c>
      <c r="E3608" t="str">
        <f>CONCATENATE(RAWC8[[#This Row],[Table Letter]],RAWC8[[#This Row],[Table '#]])</f>
        <v>TL1</v>
      </c>
      <c r="F3608">
        <f>IF(ISEVEN(ROW(RAWC8[[#This Row],[Barcodes]])),C3608,"")</f>
        <v>0</v>
      </c>
      <c r="G3608">
        <f t="shared" si="56"/>
        <v>0</v>
      </c>
      <c r="H3608" t="str">
        <f>LEFT(RAWC8[[#This Row],[Maternal Pheno Tag]],7)</f>
        <v>0</v>
      </c>
    </row>
    <row r="3609" spans="1:8" x14ac:dyDescent="0.25">
      <c r="A3609">
        <v>1</v>
      </c>
      <c r="B3609" t="s">
        <v>644</v>
      </c>
      <c r="D3609">
        <v>4</v>
      </c>
      <c r="E3609" t="str">
        <f>CONCATENATE(RAWC8[[#This Row],[Table Letter]],RAWC8[[#This Row],[Table '#]])</f>
        <v>TL1</v>
      </c>
      <c r="F3609" t="str">
        <f>IF(ISEVEN(ROW(RAWC8[[#This Row],[Barcodes]])),C3609,"")</f>
        <v/>
      </c>
      <c r="G3609" t="str">
        <f t="shared" si="56"/>
        <v/>
      </c>
      <c r="H3609" t="str">
        <f>LEFT(RAWC8[[#This Row],[Maternal Pheno Tag]],7)</f>
        <v/>
      </c>
    </row>
    <row r="3610" spans="1:8" x14ac:dyDescent="0.25">
      <c r="A3610">
        <v>1</v>
      </c>
      <c r="B3610" t="s">
        <v>644</v>
      </c>
      <c r="D3610">
        <v>5</v>
      </c>
      <c r="E3610" t="str">
        <f>CONCATENATE(RAWC8[[#This Row],[Table Letter]],RAWC8[[#This Row],[Table '#]])</f>
        <v>TL1</v>
      </c>
      <c r="F3610">
        <f>IF(ISEVEN(ROW(RAWC8[[#This Row],[Barcodes]])),C3610,"")</f>
        <v>0</v>
      </c>
      <c r="G3610">
        <f t="shared" si="56"/>
        <v>0</v>
      </c>
      <c r="H3610" t="str">
        <f>LEFT(RAWC8[[#This Row],[Maternal Pheno Tag]],7)</f>
        <v>0</v>
      </c>
    </row>
    <row r="3611" spans="1:8" x14ac:dyDescent="0.25">
      <c r="A3611">
        <v>1</v>
      </c>
      <c r="B3611" t="s">
        <v>644</v>
      </c>
      <c r="D3611">
        <v>5</v>
      </c>
      <c r="E3611" t="str">
        <f>CONCATENATE(RAWC8[[#This Row],[Table Letter]],RAWC8[[#This Row],[Table '#]])</f>
        <v>TL1</v>
      </c>
      <c r="F3611" t="str">
        <f>IF(ISEVEN(ROW(RAWC8[[#This Row],[Barcodes]])),C3611,"")</f>
        <v/>
      </c>
      <c r="G3611" t="str">
        <f t="shared" si="56"/>
        <v/>
      </c>
      <c r="H3611" t="str">
        <f>LEFT(RAWC8[[#This Row],[Maternal Pheno Tag]],7)</f>
        <v/>
      </c>
    </row>
    <row r="3612" spans="1:8" x14ac:dyDescent="0.25">
      <c r="A3612">
        <v>1</v>
      </c>
      <c r="B3612" t="s">
        <v>644</v>
      </c>
      <c r="D3612">
        <v>6</v>
      </c>
      <c r="E3612" t="str">
        <f>CONCATENATE(RAWC8[[#This Row],[Table Letter]],RAWC8[[#This Row],[Table '#]])</f>
        <v>TL1</v>
      </c>
      <c r="F3612">
        <f>IF(ISEVEN(ROW(RAWC8[[#This Row],[Barcodes]])),C3612,"")</f>
        <v>0</v>
      </c>
      <c r="G3612">
        <f t="shared" si="56"/>
        <v>0</v>
      </c>
      <c r="H3612" t="str">
        <f>LEFT(RAWC8[[#This Row],[Maternal Pheno Tag]],7)</f>
        <v>0</v>
      </c>
    </row>
    <row r="3613" spans="1:8" x14ac:dyDescent="0.25">
      <c r="A3613">
        <v>1</v>
      </c>
      <c r="B3613" t="s">
        <v>644</v>
      </c>
      <c r="D3613">
        <v>6</v>
      </c>
      <c r="E3613" t="str">
        <f>CONCATENATE(RAWC8[[#This Row],[Table Letter]],RAWC8[[#This Row],[Table '#]])</f>
        <v>TL1</v>
      </c>
      <c r="F3613" t="str">
        <f>IF(ISEVEN(ROW(RAWC8[[#This Row],[Barcodes]])),C3613,"")</f>
        <v/>
      </c>
      <c r="G3613" t="str">
        <f t="shared" si="56"/>
        <v/>
      </c>
      <c r="H3613" t="str">
        <f>LEFT(RAWC8[[#This Row],[Maternal Pheno Tag]],7)</f>
        <v/>
      </c>
    </row>
    <row r="3614" spans="1:8" x14ac:dyDescent="0.25">
      <c r="A3614">
        <v>1</v>
      </c>
      <c r="B3614" t="s">
        <v>644</v>
      </c>
      <c r="D3614">
        <v>7</v>
      </c>
      <c r="E3614" t="str">
        <f>CONCATENATE(RAWC8[[#This Row],[Table Letter]],RAWC8[[#This Row],[Table '#]])</f>
        <v>TL1</v>
      </c>
      <c r="F3614">
        <f>IF(ISEVEN(ROW(RAWC8[[#This Row],[Barcodes]])),C3614,"")</f>
        <v>0</v>
      </c>
      <c r="G3614">
        <f t="shared" si="56"/>
        <v>0</v>
      </c>
      <c r="H3614" t="str">
        <f>LEFT(RAWC8[[#This Row],[Maternal Pheno Tag]],7)</f>
        <v>0</v>
      </c>
    </row>
    <row r="3615" spans="1:8" x14ac:dyDescent="0.25">
      <c r="A3615">
        <v>1</v>
      </c>
      <c r="B3615" t="s">
        <v>644</v>
      </c>
      <c r="D3615">
        <v>7</v>
      </c>
      <c r="E3615" t="str">
        <f>CONCATENATE(RAWC8[[#This Row],[Table Letter]],RAWC8[[#This Row],[Table '#]])</f>
        <v>TL1</v>
      </c>
      <c r="F3615" t="str">
        <f>IF(ISEVEN(ROW(RAWC8[[#This Row],[Barcodes]])),C3615,"")</f>
        <v/>
      </c>
      <c r="G3615" t="str">
        <f t="shared" si="56"/>
        <v/>
      </c>
      <c r="H3615" t="str">
        <f>LEFT(RAWC8[[#This Row],[Maternal Pheno Tag]],7)</f>
        <v/>
      </c>
    </row>
    <row r="3616" spans="1:8" x14ac:dyDescent="0.25">
      <c r="A3616">
        <v>1</v>
      </c>
      <c r="B3616" t="s">
        <v>644</v>
      </c>
      <c r="D3616">
        <v>8</v>
      </c>
      <c r="E3616" t="str">
        <f>CONCATENATE(RAWC8[[#This Row],[Table Letter]],RAWC8[[#This Row],[Table '#]])</f>
        <v>TL1</v>
      </c>
      <c r="F3616">
        <f>IF(ISEVEN(ROW(RAWC8[[#This Row],[Barcodes]])),C3616,"")</f>
        <v>0</v>
      </c>
      <c r="G3616">
        <f t="shared" si="56"/>
        <v>0</v>
      </c>
      <c r="H3616" t="str">
        <f>LEFT(RAWC8[[#This Row],[Maternal Pheno Tag]],7)</f>
        <v>0</v>
      </c>
    </row>
    <row r="3617" spans="1:8" x14ac:dyDescent="0.25">
      <c r="A3617">
        <v>1</v>
      </c>
      <c r="B3617" t="s">
        <v>644</v>
      </c>
      <c r="D3617">
        <v>8</v>
      </c>
      <c r="E3617" t="str">
        <f>CONCATENATE(RAWC8[[#This Row],[Table Letter]],RAWC8[[#This Row],[Table '#]])</f>
        <v>TL1</v>
      </c>
      <c r="F3617" t="str">
        <f>IF(ISEVEN(ROW(RAWC8[[#This Row],[Barcodes]])),C3617,"")</f>
        <v/>
      </c>
      <c r="G3617" t="str">
        <f t="shared" si="56"/>
        <v/>
      </c>
      <c r="H3617" t="str">
        <f>LEFT(RAWC8[[#This Row],[Maternal Pheno Tag]],7)</f>
        <v/>
      </c>
    </row>
    <row r="3618" spans="1:8" x14ac:dyDescent="0.25">
      <c r="A3618">
        <v>1</v>
      </c>
      <c r="B3618" t="s">
        <v>644</v>
      </c>
      <c r="D3618">
        <v>9</v>
      </c>
      <c r="E3618" t="str">
        <f>CONCATENATE(RAWC8[[#This Row],[Table Letter]],RAWC8[[#This Row],[Table '#]])</f>
        <v>TL1</v>
      </c>
      <c r="F3618">
        <f>IF(ISEVEN(ROW(RAWC8[[#This Row],[Barcodes]])),C3618,"")</f>
        <v>0</v>
      </c>
      <c r="G3618">
        <f t="shared" si="56"/>
        <v>0</v>
      </c>
      <c r="H3618" t="str">
        <f>LEFT(RAWC8[[#This Row],[Maternal Pheno Tag]],7)</f>
        <v>0</v>
      </c>
    </row>
    <row r="3619" spans="1:8" x14ac:dyDescent="0.25">
      <c r="A3619">
        <v>1</v>
      </c>
      <c r="B3619" t="s">
        <v>644</v>
      </c>
      <c r="D3619">
        <v>9</v>
      </c>
      <c r="E3619" t="str">
        <f>CONCATENATE(RAWC8[[#This Row],[Table Letter]],RAWC8[[#This Row],[Table '#]])</f>
        <v>TL1</v>
      </c>
      <c r="F3619" t="str">
        <f>IF(ISEVEN(ROW(RAWC8[[#This Row],[Barcodes]])),C3619,"")</f>
        <v/>
      </c>
      <c r="G3619" t="str">
        <f t="shared" si="56"/>
        <v/>
      </c>
      <c r="H3619" t="str">
        <f>LEFT(RAWC8[[#This Row],[Maternal Pheno Tag]],7)</f>
        <v/>
      </c>
    </row>
    <row r="3620" spans="1:8" x14ac:dyDescent="0.25">
      <c r="A3620">
        <v>1</v>
      </c>
      <c r="B3620" t="s">
        <v>644</v>
      </c>
      <c r="D3620">
        <v>10</v>
      </c>
      <c r="E3620" t="str">
        <f>CONCATENATE(RAWC8[[#This Row],[Table Letter]],RAWC8[[#This Row],[Table '#]])</f>
        <v>TL1</v>
      </c>
      <c r="F3620">
        <f>IF(ISEVEN(ROW(RAWC8[[#This Row],[Barcodes]])),C3620,"")</f>
        <v>0</v>
      </c>
      <c r="G3620">
        <f t="shared" si="56"/>
        <v>0</v>
      </c>
      <c r="H3620" t="str">
        <f>LEFT(RAWC8[[#This Row],[Maternal Pheno Tag]],7)</f>
        <v>0</v>
      </c>
    </row>
    <row r="3621" spans="1:8" x14ac:dyDescent="0.25">
      <c r="A3621">
        <v>1</v>
      </c>
      <c r="B3621" t="s">
        <v>644</v>
      </c>
      <c r="D3621">
        <v>10</v>
      </c>
      <c r="E3621" t="str">
        <f>CONCATENATE(RAWC8[[#This Row],[Table Letter]],RAWC8[[#This Row],[Table '#]])</f>
        <v>TL1</v>
      </c>
      <c r="F3621" t="str">
        <f>IF(ISEVEN(ROW(RAWC8[[#This Row],[Barcodes]])),C3621,"")</f>
        <v/>
      </c>
      <c r="G3621" t="str">
        <f t="shared" si="56"/>
        <v/>
      </c>
      <c r="H3621" t="str">
        <f>LEFT(RAWC8[[#This Row],[Maternal Pheno Tag]],7)</f>
        <v/>
      </c>
    </row>
    <row r="3622" spans="1:8" x14ac:dyDescent="0.25">
      <c r="A3622">
        <v>1</v>
      </c>
      <c r="B3622" t="s">
        <v>644</v>
      </c>
      <c r="D3622">
        <v>11</v>
      </c>
      <c r="E3622" t="str">
        <f>CONCATENATE(RAWC8[[#This Row],[Table Letter]],RAWC8[[#This Row],[Table '#]])</f>
        <v>TL1</v>
      </c>
      <c r="F3622">
        <f>IF(ISEVEN(ROW(RAWC8[[#This Row],[Barcodes]])),C3622,"")</f>
        <v>0</v>
      </c>
      <c r="G3622">
        <f t="shared" si="56"/>
        <v>0</v>
      </c>
      <c r="H3622" t="str">
        <f>LEFT(RAWC8[[#This Row],[Maternal Pheno Tag]],7)</f>
        <v>0</v>
      </c>
    </row>
    <row r="3623" spans="1:8" x14ac:dyDescent="0.25">
      <c r="A3623">
        <v>1</v>
      </c>
      <c r="B3623" t="s">
        <v>644</v>
      </c>
      <c r="D3623">
        <v>11</v>
      </c>
      <c r="E3623" t="str">
        <f>CONCATENATE(RAWC8[[#This Row],[Table Letter]],RAWC8[[#This Row],[Table '#]])</f>
        <v>TL1</v>
      </c>
      <c r="F3623" t="str">
        <f>IF(ISEVEN(ROW(RAWC8[[#This Row],[Barcodes]])),C3623,"")</f>
        <v/>
      </c>
      <c r="G3623" t="str">
        <f t="shared" si="56"/>
        <v/>
      </c>
      <c r="H3623" t="str">
        <f>LEFT(RAWC8[[#This Row],[Maternal Pheno Tag]],7)</f>
        <v/>
      </c>
    </row>
    <row r="3624" spans="1:8" x14ac:dyDescent="0.25">
      <c r="A3624">
        <v>1</v>
      </c>
      <c r="B3624" t="s">
        <v>644</v>
      </c>
      <c r="D3624">
        <v>12</v>
      </c>
      <c r="E3624" t="str">
        <f>CONCATENATE(RAWC8[[#This Row],[Table Letter]],RAWC8[[#This Row],[Table '#]])</f>
        <v>TL1</v>
      </c>
      <c r="F3624">
        <f>IF(ISEVEN(ROW(RAWC8[[#This Row],[Barcodes]])),C3624,"")</f>
        <v>0</v>
      </c>
      <c r="G3624">
        <f t="shared" si="56"/>
        <v>0</v>
      </c>
      <c r="H3624" t="str">
        <f>LEFT(RAWC8[[#This Row],[Maternal Pheno Tag]],7)</f>
        <v>0</v>
      </c>
    </row>
    <row r="3625" spans="1:8" x14ac:dyDescent="0.25">
      <c r="A3625">
        <v>1</v>
      </c>
      <c r="B3625" t="s">
        <v>644</v>
      </c>
      <c r="D3625">
        <v>12</v>
      </c>
      <c r="E3625" t="str">
        <f>CONCATENATE(RAWC8[[#This Row],[Table Letter]],RAWC8[[#This Row],[Table '#]])</f>
        <v>TL1</v>
      </c>
      <c r="F3625" t="str">
        <f>IF(ISEVEN(ROW(RAWC8[[#This Row],[Barcodes]])),C3625,"")</f>
        <v/>
      </c>
      <c r="G3625" t="str">
        <f t="shared" si="56"/>
        <v/>
      </c>
      <c r="H3625" t="str">
        <f>LEFT(RAWC8[[#This Row],[Maternal Pheno Tag]],7)</f>
        <v/>
      </c>
    </row>
    <row r="3626" spans="1:8" x14ac:dyDescent="0.25">
      <c r="A3626">
        <v>1</v>
      </c>
      <c r="B3626" t="s">
        <v>644</v>
      </c>
      <c r="D3626">
        <v>13</v>
      </c>
      <c r="E3626" t="str">
        <f>CONCATENATE(RAWC8[[#This Row],[Table Letter]],RAWC8[[#This Row],[Table '#]])</f>
        <v>TL1</v>
      </c>
      <c r="F3626">
        <f>IF(ISEVEN(ROW(RAWC8[[#This Row],[Barcodes]])),C3626,"")</f>
        <v>0</v>
      </c>
      <c r="G3626">
        <f t="shared" si="56"/>
        <v>0</v>
      </c>
      <c r="H3626" t="str">
        <f>LEFT(RAWC8[[#This Row],[Maternal Pheno Tag]],7)</f>
        <v>0</v>
      </c>
    </row>
    <row r="3627" spans="1:8" x14ac:dyDescent="0.25">
      <c r="A3627">
        <v>1</v>
      </c>
      <c r="B3627" t="s">
        <v>644</v>
      </c>
      <c r="D3627">
        <v>13</v>
      </c>
      <c r="E3627" t="str">
        <f>CONCATENATE(RAWC8[[#This Row],[Table Letter]],RAWC8[[#This Row],[Table '#]])</f>
        <v>TL1</v>
      </c>
      <c r="F3627" t="str">
        <f>IF(ISEVEN(ROW(RAWC8[[#This Row],[Barcodes]])),C3627,"")</f>
        <v/>
      </c>
      <c r="G3627" t="str">
        <f t="shared" si="56"/>
        <v/>
      </c>
      <c r="H3627" t="str">
        <f>LEFT(RAWC8[[#This Row],[Maternal Pheno Tag]],7)</f>
        <v/>
      </c>
    </row>
    <row r="3628" spans="1:8" x14ac:dyDescent="0.25">
      <c r="A3628">
        <v>1</v>
      </c>
      <c r="B3628" t="s">
        <v>644</v>
      </c>
      <c r="D3628">
        <v>14</v>
      </c>
      <c r="E3628" t="str">
        <f>CONCATENATE(RAWC8[[#This Row],[Table Letter]],RAWC8[[#This Row],[Table '#]])</f>
        <v>TL1</v>
      </c>
      <c r="F3628">
        <f>IF(ISEVEN(ROW(RAWC8[[#This Row],[Barcodes]])),C3628,"")</f>
        <v>0</v>
      </c>
      <c r="G3628">
        <f t="shared" si="56"/>
        <v>0</v>
      </c>
      <c r="H3628" t="str">
        <f>LEFT(RAWC8[[#This Row],[Maternal Pheno Tag]],7)</f>
        <v>0</v>
      </c>
    </row>
    <row r="3629" spans="1:8" x14ac:dyDescent="0.25">
      <c r="A3629">
        <v>1</v>
      </c>
      <c r="B3629" t="s">
        <v>644</v>
      </c>
      <c r="D3629">
        <v>14</v>
      </c>
      <c r="E3629" t="str">
        <f>CONCATENATE(RAWC8[[#This Row],[Table Letter]],RAWC8[[#This Row],[Table '#]])</f>
        <v>TL1</v>
      </c>
      <c r="F3629" t="str">
        <f>IF(ISEVEN(ROW(RAWC8[[#This Row],[Barcodes]])),C3629,"")</f>
        <v/>
      </c>
      <c r="G3629" t="str">
        <f t="shared" si="56"/>
        <v/>
      </c>
      <c r="H3629" t="str">
        <f>LEFT(RAWC8[[#This Row],[Maternal Pheno Tag]],7)</f>
        <v/>
      </c>
    </row>
    <row r="3630" spans="1:8" x14ac:dyDescent="0.25">
      <c r="A3630">
        <v>1</v>
      </c>
      <c r="B3630" t="s">
        <v>644</v>
      </c>
      <c r="D3630">
        <v>15</v>
      </c>
      <c r="E3630" t="str">
        <f>CONCATENATE(RAWC8[[#This Row],[Table Letter]],RAWC8[[#This Row],[Table '#]])</f>
        <v>TL1</v>
      </c>
      <c r="F3630">
        <f>IF(ISEVEN(ROW(RAWC8[[#This Row],[Barcodes]])),C3630,"")</f>
        <v>0</v>
      </c>
      <c r="G3630">
        <f t="shared" si="56"/>
        <v>0</v>
      </c>
      <c r="H3630" t="str">
        <f>LEFT(RAWC8[[#This Row],[Maternal Pheno Tag]],7)</f>
        <v>0</v>
      </c>
    </row>
    <row r="3631" spans="1:8" x14ac:dyDescent="0.25">
      <c r="A3631">
        <v>1</v>
      </c>
      <c r="B3631" t="s">
        <v>644</v>
      </c>
      <c r="D3631">
        <v>15</v>
      </c>
      <c r="E3631" t="str">
        <f>CONCATENATE(RAWC8[[#This Row],[Table Letter]],RAWC8[[#This Row],[Table '#]])</f>
        <v>TL1</v>
      </c>
      <c r="F3631" t="str">
        <f>IF(ISEVEN(ROW(RAWC8[[#This Row],[Barcodes]])),C3631,"")</f>
        <v/>
      </c>
      <c r="G3631" t="str">
        <f t="shared" si="56"/>
        <v/>
      </c>
      <c r="H3631" t="str">
        <f>LEFT(RAWC8[[#This Row],[Maternal Pheno Tag]],7)</f>
        <v/>
      </c>
    </row>
    <row r="3632" spans="1:8" x14ac:dyDescent="0.25">
      <c r="A3632">
        <v>1</v>
      </c>
      <c r="B3632" t="s">
        <v>644</v>
      </c>
      <c r="D3632">
        <v>16</v>
      </c>
      <c r="E3632" t="str">
        <f>CONCATENATE(RAWC8[[#This Row],[Table Letter]],RAWC8[[#This Row],[Table '#]])</f>
        <v>TL1</v>
      </c>
      <c r="F3632">
        <f>IF(ISEVEN(ROW(RAWC8[[#This Row],[Barcodes]])),C3632,"")</f>
        <v>0</v>
      </c>
      <c r="G3632">
        <f t="shared" si="56"/>
        <v>0</v>
      </c>
      <c r="H3632" t="str">
        <f>LEFT(RAWC8[[#This Row],[Maternal Pheno Tag]],7)</f>
        <v>0</v>
      </c>
    </row>
    <row r="3633" spans="1:8" x14ac:dyDescent="0.25">
      <c r="A3633">
        <v>1</v>
      </c>
      <c r="B3633" t="s">
        <v>644</v>
      </c>
      <c r="D3633">
        <v>16</v>
      </c>
      <c r="E3633" t="str">
        <f>CONCATENATE(RAWC8[[#This Row],[Table Letter]],RAWC8[[#This Row],[Table '#]])</f>
        <v>TL1</v>
      </c>
      <c r="F3633" t="str">
        <f>IF(ISEVEN(ROW(RAWC8[[#This Row],[Barcodes]])),C3633,"")</f>
        <v/>
      </c>
      <c r="G3633" t="str">
        <f t="shared" si="56"/>
        <v/>
      </c>
      <c r="H3633" t="str">
        <f>LEFT(RAWC8[[#This Row],[Maternal Pheno Tag]],7)</f>
        <v/>
      </c>
    </row>
    <row r="3634" spans="1:8" x14ac:dyDescent="0.25">
      <c r="A3634">
        <v>1</v>
      </c>
      <c r="B3634" t="s">
        <v>644</v>
      </c>
      <c r="D3634">
        <v>17</v>
      </c>
      <c r="E3634" t="str">
        <f>CONCATENATE(RAWC8[[#This Row],[Table Letter]],RAWC8[[#This Row],[Table '#]])</f>
        <v>TL1</v>
      </c>
      <c r="F3634">
        <f>IF(ISEVEN(ROW(RAWC8[[#This Row],[Barcodes]])),C3634,"")</f>
        <v>0</v>
      </c>
      <c r="G3634">
        <f t="shared" si="56"/>
        <v>0</v>
      </c>
      <c r="H3634" t="str">
        <f>LEFT(RAWC8[[#This Row],[Maternal Pheno Tag]],7)</f>
        <v>0</v>
      </c>
    </row>
    <row r="3635" spans="1:8" x14ac:dyDescent="0.25">
      <c r="A3635">
        <v>1</v>
      </c>
      <c r="B3635" t="s">
        <v>644</v>
      </c>
      <c r="D3635">
        <v>17</v>
      </c>
      <c r="E3635" t="str">
        <f>CONCATENATE(RAWC8[[#This Row],[Table Letter]],RAWC8[[#This Row],[Table '#]])</f>
        <v>TL1</v>
      </c>
      <c r="F3635" t="str">
        <f>IF(ISEVEN(ROW(RAWC8[[#This Row],[Barcodes]])),C3635,"")</f>
        <v/>
      </c>
      <c r="G3635" t="str">
        <f t="shared" si="56"/>
        <v/>
      </c>
      <c r="H3635" t="str">
        <f>LEFT(RAWC8[[#This Row],[Maternal Pheno Tag]],7)</f>
        <v/>
      </c>
    </row>
    <row r="3636" spans="1:8" x14ac:dyDescent="0.25">
      <c r="A3636">
        <v>1</v>
      </c>
      <c r="B3636" t="s">
        <v>644</v>
      </c>
      <c r="D3636">
        <v>18</v>
      </c>
      <c r="E3636" t="str">
        <f>CONCATENATE(RAWC8[[#This Row],[Table Letter]],RAWC8[[#This Row],[Table '#]])</f>
        <v>TL1</v>
      </c>
      <c r="F3636">
        <f>IF(ISEVEN(ROW(RAWC8[[#This Row],[Barcodes]])),C3636,"")</f>
        <v>0</v>
      </c>
      <c r="G3636">
        <f t="shared" si="56"/>
        <v>0</v>
      </c>
      <c r="H3636" t="str">
        <f>LEFT(RAWC8[[#This Row],[Maternal Pheno Tag]],7)</f>
        <v>0</v>
      </c>
    </row>
    <row r="3637" spans="1:8" x14ac:dyDescent="0.25">
      <c r="A3637">
        <v>1</v>
      </c>
      <c r="B3637" t="s">
        <v>644</v>
      </c>
      <c r="D3637">
        <v>18</v>
      </c>
      <c r="E3637" t="str">
        <f>CONCATENATE(RAWC8[[#This Row],[Table Letter]],RAWC8[[#This Row],[Table '#]])</f>
        <v>TL1</v>
      </c>
      <c r="F3637" t="str">
        <f>IF(ISEVEN(ROW(RAWC8[[#This Row],[Barcodes]])),C3637,"")</f>
        <v/>
      </c>
      <c r="G3637" t="str">
        <f t="shared" si="56"/>
        <v/>
      </c>
      <c r="H3637" t="str">
        <f>LEFT(RAWC8[[#This Row],[Maternal Pheno Tag]],7)</f>
        <v/>
      </c>
    </row>
    <row r="3638" spans="1:8" x14ac:dyDescent="0.25">
      <c r="A3638">
        <v>1</v>
      </c>
      <c r="B3638" t="s">
        <v>644</v>
      </c>
      <c r="D3638">
        <v>19</v>
      </c>
      <c r="E3638" t="str">
        <f>CONCATENATE(RAWC8[[#This Row],[Table Letter]],RAWC8[[#This Row],[Table '#]])</f>
        <v>TL1</v>
      </c>
      <c r="F3638">
        <f>IF(ISEVEN(ROW(RAWC8[[#This Row],[Barcodes]])),C3638,"")</f>
        <v>0</v>
      </c>
      <c r="G3638">
        <f t="shared" si="56"/>
        <v>0</v>
      </c>
      <c r="H3638" t="str">
        <f>LEFT(RAWC8[[#This Row],[Maternal Pheno Tag]],7)</f>
        <v>0</v>
      </c>
    </row>
    <row r="3639" spans="1:8" x14ac:dyDescent="0.25">
      <c r="A3639">
        <v>1</v>
      </c>
      <c r="B3639" t="s">
        <v>644</v>
      </c>
      <c r="D3639">
        <v>19</v>
      </c>
      <c r="E3639" t="str">
        <f>CONCATENATE(RAWC8[[#This Row],[Table Letter]],RAWC8[[#This Row],[Table '#]])</f>
        <v>TL1</v>
      </c>
      <c r="F3639" t="str">
        <f>IF(ISEVEN(ROW(RAWC8[[#This Row],[Barcodes]])),C3639,"")</f>
        <v/>
      </c>
      <c r="G3639" t="str">
        <f t="shared" si="56"/>
        <v/>
      </c>
      <c r="H3639" t="str">
        <f>LEFT(RAWC8[[#This Row],[Maternal Pheno Tag]],7)</f>
        <v/>
      </c>
    </row>
    <row r="3640" spans="1:8" x14ac:dyDescent="0.25">
      <c r="A3640">
        <v>1</v>
      </c>
      <c r="B3640" t="s">
        <v>644</v>
      </c>
      <c r="D3640">
        <v>20</v>
      </c>
      <c r="E3640" t="str">
        <f>CONCATENATE(RAWC8[[#This Row],[Table Letter]],RAWC8[[#This Row],[Table '#]])</f>
        <v>TL1</v>
      </c>
      <c r="F3640">
        <f>IF(ISEVEN(ROW(RAWC8[[#This Row],[Barcodes]])),C3640,"")</f>
        <v>0</v>
      </c>
      <c r="G3640">
        <f t="shared" si="56"/>
        <v>0</v>
      </c>
      <c r="H3640" t="str">
        <f>LEFT(RAWC8[[#This Row],[Maternal Pheno Tag]],7)</f>
        <v>0</v>
      </c>
    </row>
    <row r="3641" spans="1:8" x14ac:dyDescent="0.25">
      <c r="A3641">
        <v>1</v>
      </c>
      <c r="B3641" t="s">
        <v>644</v>
      </c>
      <c r="D3641">
        <v>20</v>
      </c>
      <c r="E3641" t="str">
        <f>CONCATENATE(RAWC8[[#This Row],[Table Letter]],RAWC8[[#This Row],[Table '#]])</f>
        <v>TL1</v>
      </c>
      <c r="F3641" t="str">
        <f>IF(ISEVEN(ROW(RAWC8[[#This Row],[Barcodes]])),C3641,"")</f>
        <v/>
      </c>
      <c r="G3641" t="str">
        <f t="shared" si="56"/>
        <v/>
      </c>
      <c r="H3641" t="str">
        <f>LEFT(RAWC8[[#This Row],[Maternal Pheno Tag]],7)</f>
        <v/>
      </c>
    </row>
    <row r="3642" spans="1:8" x14ac:dyDescent="0.25">
      <c r="A3642">
        <v>1</v>
      </c>
      <c r="B3642" t="s">
        <v>644</v>
      </c>
      <c r="D3642">
        <v>21</v>
      </c>
      <c r="E3642" t="str">
        <f>CONCATENATE(RAWC8[[#This Row],[Table Letter]],RAWC8[[#This Row],[Table '#]])</f>
        <v>TL1</v>
      </c>
      <c r="F3642">
        <f>IF(ISEVEN(ROW(RAWC8[[#This Row],[Barcodes]])),C3642,"")</f>
        <v>0</v>
      </c>
      <c r="G3642">
        <f t="shared" si="56"/>
        <v>0</v>
      </c>
      <c r="H3642" t="str">
        <f>LEFT(RAWC8[[#This Row],[Maternal Pheno Tag]],7)</f>
        <v>0</v>
      </c>
    </row>
    <row r="3643" spans="1:8" x14ac:dyDescent="0.25">
      <c r="A3643">
        <v>1</v>
      </c>
      <c r="B3643" t="s">
        <v>644</v>
      </c>
      <c r="D3643">
        <v>21</v>
      </c>
      <c r="E3643" t="str">
        <f>CONCATENATE(RAWC8[[#This Row],[Table Letter]],RAWC8[[#This Row],[Table '#]])</f>
        <v>TL1</v>
      </c>
      <c r="F3643" t="str">
        <f>IF(ISEVEN(ROW(RAWC8[[#This Row],[Barcodes]])),C3643,"")</f>
        <v/>
      </c>
      <c r="G3643" t="str">
        <f t="shared" si="56"/>
        <v/>
      </c>
      <c r="H3643" t="str">
        <f>LEFT(RAWC8[[#This Row],[Maternal Pheno Tag]],7)</f>
        <v/>
      </c>
    </row>
    <row r="3644" spans="1:8" x14ac:dyDescent="0.25">
      <c r="A3644">
        <v>1</v>
      </c>
      <c r="B3644" t="s">
        <v>644</v>
      </c>
      <c r="D3644">
        <v>22</v>
      </c>
      <c r="E3644" t="str">
        <f>CONCATENATE(RAWC8[[#This Row],[Table Letter]],RAWC8[[#This Row],[Table '#]])</f>
        <v>TL1</v>
      </c>
      <c r="F3644">
        <f>IF(ISEVEN(ROW(RAWC8[[#This Row],[Barcodes]])),C3644,"")</f>
        <v>0</v>
      </c>
      <c r="G3644">
        <f t="shared" si="56"/>
        <v>0</v>
      </c>
      <c r="H3644" t="str">
        <f>LEFT(RAWC8[[#This Row],[Maternal Pheno Tag]],7)</f>
        <v>0</v>
      </c>
    </row>
    <row r="3645" spans="1:8" x14ac:dyDescent="0.25">
      <c r="A3645">
        <v>1</v>
      </c>
      <c r="B3645" t="s">
        <v>644</v>
      </c>
      <c r="D3645">
        <v>22</v>
      </c>
      <c r="E3645" t="str">
        <f>CONCATENATE(RAWC8[[#This Row],[Table Letter]],RAWC8[[#This Row],[Table '#]])</f>
        <v>TL1</v>
      </c>
      <c r="F3645" t="str">
        <f>IF(ISEVEN(ROW(RAWC8[[#This Row],[Barcodes]])),C3645,"")</f>
        <v/>
      </c>
      <c r="G3645" t="str">
        <f t="shared" si="56"/>
        <v/>
      </c>
      <c r="H3645" t="str">
        <f>LEFT(RAWC8[[#This Row],[Maternal Pheno Tag]],7)</f>
        <v/>
      </c>
    </row>
    <row r="3646" spans="1:8" x14ac:dyDescent="0.25">
      <c r="A3646">
        <v>1</v>
      </c>
      <c r="B3646" t="s">
        <v>644</v>
      </c>
      <c r="D3646">
        <v>23</v>
      </c>
      <c r="E3646" t="str">
        <f>CONCATENATE(RAWC8[[#This Row],[Table Letter]],RAWC8[[#This Row],[Table '#]])</f>
        <v>TL1</v>
      </c>
      <c r="F3646">
        <f>IF(ISEVEN(ROW(RAWC8[[#This Row],[Barcodes]])),C3646,"")</f>
        <v>0</v>
      </c>
      <c r="G3646">
        <f t="shared" si="56"/>
        <v>0</v>
      </c>
      <c r="H3646" t="str">
        <f>LEFT(RAWC8[[#This Row],[Maternal Pheno Tag]],7)</f>
        <v>0</v>
      </c>
    </row>
    <row r="3647" spans="1:8" x14ac:dyDescent="0.25">
      <c r="A3647">
        <v>1</v>
      </c>
      <c r="B3647" t="s">
        <v>644</v>
      </c>
      <c r="D3647">
        <v>23</v>
      </c>
      <c r="E3647" t="str">
        <f>CONCATENATE(RAWC8[[#This Row],[Table Letter]],RAWC8[[#This Row],[Table '#]])</f>
        <v>TL1</v>
      </c>
      <c r="F3647" t="str">
        <f>IF(ISEVEN(ROW(RAWC8[[#This Row],[Barcodes]])),C3647,"")</f>
        <v/>
      </c>
      <c r="G3647" t="str">
        <f t="shared" si="56"/>
        <v/>
      </c>
      <c r="H3647" t="str">
        <f>LEFT(RAWC8[[#This Row],[Maternal Pheno Tag]],7)</f>
        <v/>
      </c>
    </row>
    <row r="3648" spans="1:8" x14ac:dyDescent="0.25">
      <c r="A3648">
        <v>1</v>
      </c>
      <c r="B3648" t="s">
        <v>644</v>
      </c>
      <c r="D3648">
        <v>24</v>
      </c>
      <c r="E3648" t="str">
        <f>CONCATENATE(RAWC8[[#This Row],[Table Letter]],RAWC8[[#This Row],[Table '#]])</f>
        <v>TL1</v>
      </c>
      <c r="F3648">
        <f>IF(ISEVEN(ROW(RAWC8[[#This Row],[Barcodes]])),C3648,"")</f>
        <v>0</v>
      </c>
      <c r="G3648">
        <f t="shared" si="56"/>
        <v>0</v>
      </c>
      <c r="H3648" t="str">
        <f>LEFT(RAWC8[[#This Row],[Maternal Pheno Tag]],7)</f>
        <v>0</v>
      </c>
    </row>
    <row r="3649" spans="1:8" x14ac:dyDescent="0.25">
      <c r="A3649">
        <v>1</v>
      </c>
      <c r="B3649" t="s">
        <v>644</v>
      </c>
      <c r="D3649">
        <v>24</v>
      </c>
      <c r="E3649" t="str">
        <f>CONCATENATE(RAWC8[[#This Row],[Table Letter]],RAWC8[[#This Row],[Table '#]])</f>
        <v>TL1</v>
      </c>
      <c r="F3649" t="str">
        <f>IF(ISEVEN(ROW(RAWC8[[#This Row],[Barcodes]])),C3649,"")</f>
        <v/>
      </c>
      <c r="G3649" t="str">
        <f t="shared" si="56"/>
        <v/>
      </c>
      <c r="H3649" t="str">
        <f>LEFT(RAWC8[[#This Row],[Maternal Pheno Tag]],7)</f>
        <v/>
      </c>
    </row>
    <row r="3650" spans="1:8" x14ac:dyDescent="0.25">
      <c r="A3650">
        <v>2</v>
      </c>
      <c r="B3650" t="s">
        <v>644</v>
      </c>
      <c r="D3650">
        <v>1</v>
      </c>
      <c r="E3650" t="str">
        <f>CONCATENATE(RAWC8[[#This Row],[Table Letter]],RAWC8[[#This Row],[Table '#]])</f>
        <v>TL2</v>
      </c>
      <c r="F3650">
        <f>IF(ISEVEN(ROW(RAWC8[[#This Row],[Barcodes]])),C3650,"")</f>
        <v>0</v>
      </c>
      <c r="G3650">
        <f t="shared" ref="G3650:G3713" si="57">IF(ISODD(ROW(C3651)),C3651,"")</f>
        <v>0</v>
      </c>
      <c r="H3650" t="str">
        <f>LEFT(RAWC8[[#This Row],[Maternal Pheno Tag]],7)</f>
        <v>0</v>
      </c>
    </row>
    <row r="3651" spans="1:8" x14ac:dyDescent="0.25">
      <c r="A3651">
        <v>2</v>
      </c>
      <c r="B3651" t="s">
        <v>644</v>
      </c>
      <c r="D3651">
        <v>1</v>
      </c>
      <c r="E3651" t="str">
        <f>CONCATENATE(RAWC8[[#This Row],[Table Letter]],RAWC8[[#This Row],[Table '#]])</f>
        <v>TL2</v>
      </c>
      <c r="F3651" t="str">
        <f>IF(ISEVEN(ROW(RAWC8[[#This Row],[Barcodes]])),C3651,"")</f>
        <v/>
      </c>
      <c r="G3651" t="str">
        <f t="shared" si="57"/>
        <v/>
      </c>
      <c r="H3651" t="str">
        <f>LEFT(RAWC8[[#This Row],[Maternal Pheno Tag]],7)</f>
        <v/>
      </c>
    </row>
    <row r="3652" spans="1:8" x14ac:dyDescent="0.25">
      <c r="A3652">
        <v>2</v>
      </c>
      <c r="B3652" t="s">
        <v>644</v>
      </c>
      <c r="D3652">
        <v>2</v>
      </c>
      <c r="E3652" t="str">
        <f>CONCATENATE(RAWC8[[#This Row],[Table Letter]],RAWC8[[#This Row],[Table '#]])</f>
        <v>TL2</v>
      </c>
      <c r="F3652">
        <f>IF(ISEVEN(ROW(RAWC8[[#This Row],[Barcodes]])),C3652,"")</f>
        <v>0</v>
      </c>
      <c r="G3652">
        <f t="shared" si="57"/>
        <v>0</v>
      </c>
      <c r="H3652" t="str">
        <f>LEFT(RAWC8[[#This Row],[Maternal Pheno Tag]],7)</f>
        <v>0</v>
      </c>
    </row>
    <row r="3653" spans="1:8" x14ac:dyDescent="0.25">
      <c r="A3653">
        <v>2</v>
      </c>
      <c r="B3653" t="s">
        <v>644</v>
      </c>
      <c r="D3653">
        <v>2</v>
      </c>
      <c r="E3653" t="str">
        <f>CONCATENATE(RAWC8[[#This Row],[Table Letter]],RAWC8[[#This Row],[Table '#]])</f>
        <v>TL2</v>
      </c>
      <c r="F3653" t="str">
        <f>IF(ISEVEN(ROW(RAWC8[[#This Row],[Barcodes]])),C3653,"")</f>
        <v/>
      </c>
      <c r="G3653" t="str">
        <f t="shared" si="57"/>
        <v/>
      </c>
      <c r="H3653" t="str">
        <f>LEFT(RAWC8[[#This Row],[Maternal Pheno Tag]],7)</f>
        <v/>
      </c>
    </row>
    <row r="3654" spans="1:8" x14ac:dyDescent="0.25">
      <c r="A3654">
        <v>2</v>
      </c>
      <c r="B3654" t="s">
        <v>644</v>
      </c>
      <c r="D3654">
        <v>3</v>
      </c>
      <c r="E3654" t="str">
        <f>CONCATENATE(RAWC8[[#This Row],[Table Letter]],RAWC8[[#This Row],[Table '#]])</f>
        <v>TL2</v>
      </c>
      <c r="F3654">
        <f>IF(ISEVEN(ROW(RAWC8[[#This Row],[Barcodes]])),C3654,"")</f>
        <v>0</v>
      </c>
      <c r="G3654">
        <f t="shared" si="57"/>
        <v>0</v>
      </c>
      <c r="H3654" t="str">
        <f>LEFT(RAWC8[[#This Row],[Maternal Pheno Tag]],7)</f>
        <v>0</v>
      </c>
    </row>
    <row r="3655" spans="1:8" x14ac:dyDescent="0.25">
      <c r="A3655">
        <v>2</v>
      </c>
      <c r="B3655" t="s">
        <v>644</v>
      </c>
      <c r="D3655">
        <v>3</v>
      </c>
      <c r="E3655" t="str">
        <f>CONCATENATE(RAWC8[[#This Row],[Table Letter]],RAWC8[[#This Row],[Table '#]])</f>
        <v>TL2</v>
      </c>
      <c r="F3655" t="str">
        <f>IF(ISEVEN(ROW(RAWC8[[#This Row],[Barcodes]])),C3655,"")</f>
        <v/>
      </c>
      <c r="G3655" t="str">
        <f t="shared" si="57"/>
        <v/>
      </c>
      <c r="H3655" t="str">
        <f>LEFT(RAWC8[[#This Row],[Maternal Pheno Tag]],7)</f>
        <v/>
      </c>
    </row>
    <row r="3656" spans="1:8" x14ac:dyDescent="0.25">
      <c r="A3656">
        <v>2</v>
      </c>
      <c r="B3656" t="s">
        <v>644</v>
      </c>
      <c r="D3656">
        <v>4</v>
      </c>
      <c r="E3656" t="str">
        <f>CONCATENATE(RAWC8[[#This Row],[Table Letter]],RAWC8[[#This Row],[Table '#]])</f>
        <v>TL2</v>
      </c>
      <c r="F3656">
        <f>IF(ISEVEN(ROW(RAWC8[[#This Row],[Barcodes]])),C3656,"")</f>
        <v>0</v>
      </c>
      <c r="G3656">
        <f t="shared" si="57"/>
        <v>0</v>
      </c>
      <c r="H3656" t="str">
        <f>LEFT(RAWC8[[#This Row],[Maternal Pheno Tag]],7)</f>
        <v>0</v>
      </c>
    </row>
    <row r="3657" spans="1:8" x14ac:dyDescent="0.25">
      <c r="A3657">
        <v>2</v>
      </c>
      <c r="B3657" t="s">
        <v>644</v>
      </c>
      <c r="D3657">
        <v>4</v>
      </c>
      <c r="E3657" t="str">
        <f>CONCATENATE(RAWC8[[#This Row],[Table Letter]],RAWC8[[#This Row],[Table '#]])</f>
        <v>TL2</v>
      </c>
      <c r="F3657" t="str">
        <f>IF(ISEVEN(ROW(RAWC8[[#This Row],[Barcodes]])),C3657,"")</f>
        <v/>
      </c>
      <c r="G3657" t="str">
        <f t="shared" si="57"/>
        <v/>
      </c>
      <c r="H3657" t="str">
        <f>LEFT(RAWC8[[#This Row],[Maternal Pheno Tag]],7)</f>
        <v/>
      </c>
    </row>
    <row r="3658" spans="1:8" x14ac:dyDescent="0.25">
      <c r="A3658">
        <v>2</v>
      </c>
      <c r="B3658" t="s">
        <v>644</v>
      </c>
      <c r="D3658">
        <v>5</v>
      </c>
      <c r="E3658" t="str">
        <f>CONCATENATE(RAWC8[[#This Row],[Table Letter]],RAWC8[[#This Row],[Table '#]])</f>
        <v>TL2</v>
      </c>
      <c r="F3658">
        <f>IF(ISEVEN(ROW(RAWC8[[#This Row],[Barcodes]])),C3658,"")</f>
        <v>0</v>
      </c>
      <c r="G3658">
        <f t="shared" si="57"/>
        <v>0</v>
      </c>
      <c r="H3658" t="str">
        <f>LEFT(RAWC8[[#This Row],[Maternal Pheno Tag]],7)</f>
        <v>0</v>
      </c>
    </row>
    <row r="3659" spans="1:8" x14ac:dyDescent="0.25">
      <c r="A3659">
        <v>2</v>
      </c>
      <c r="B3659" t="s">
        <v>644</v>
      </c>
      <c r="D3659">
        <v>5</v>
      </c>
      <c r="E3659" t="str">
        <f>CONCATENATE(RAWC8[[#This Row],[Table Letter]],RAWC8[[#This Row],[Table '#]])</f>
        <v>TL2</v>
      </c>
      <c r="F3659" t="str">
        <f>IF(ISEVEN(ROW(RAWC8[[#This Row],[Barcodes]])),C3659,"")</f>
        <v/>
      </c>
      <c r="G3659" t="str">
        <f t="shared" si="57"/>
        <v/>
      </c>
      <c r="H3659" t="str">
        <f>LEFT(RAWC8[[#This Row],[Maternal Pheno Tag]],7)</f>
        <v/>
      </c>
    </row>
    <row r="3660" spans="1:8" x14ac:dyDescent="0.25">
      <c r="A3660">
        <v>2</v>
      </c>
      <c r="B3660" t="s">
        <v>644</v>
      </c>
      <c r="D3660">
        <v>6</v>
      </c>
      <c r="E3660" t="str">
        <f>CONCATENATE(RAWC8[[#This Row],[Table Letter]],RAWC8[[#This Row],[Table '#]])</f>
        <v>TL2</v>
      </c>
      <c r="F3660">
        <f>IF(ISEVEN(ROW(RAWC8[[#This Row],[Barcodes]])),C3660,"")</f>
        <v>0</v>
      </c>
      <c r="G3660">
        <f t="shared" si="57"/>
        <v>0</v>
      </c>
      <c r="H3660" t="str">
        <f>LEFT(RAWC8[[#This Row],[Maternal Pheno Tag]],7)</f>
        <v>0</v>
      </c>
    </row>
    <row r="3661" spans="1:8" x14ac:dyDescent="0.25">
      <c r="A3661">
        <v>2</v>
      </c>
      <c r="B3661" t="s">
        <v>644</v>
      </c>
      <c r="D3661">
        <v>6</v>
      </c>
      <c r="E3661" t="str">
        <f>CONCATENATE(RAWC8[[#This Row],[Table Letter]],RAWC8[[#This Row],[Table '#]])</f>
        <v>TL2</v>
      </c>
      <c r="F3661" t="str">
        <f>IF(ISEVEN(ROW(RAWC8[[#This Row],[Barcodes]])),C3661,"")</f>
        <v/>
      </c>
      <c r="G3661" t="str">
        <f t="shared" si="57"/>
        <v/>
      </c>
      <c r="H3661" t="str">
        <f>LEFT(RAWC8[[#This Row],[Maternal Pheno Tag]],7)</f>
        <v/>
      </c>
    </row>
    <row r="3662" spans="1:8" x14ac:dyDescent="0.25">
      <c r="A3662">
        <v>2</v>
      </c>
      <c r="B3662" t="s">
        <v>644</v>
      </c>
      <c r="D3662">
        <v>7</v>
      </c>
      <c r="E3662" t="str">
        <f>CONCATENATE(RAWC8[[#This Row],[Table Letter]],RAWC8[[#This Row],[Table '#]])</f>
        <v>TL2</v>
      </c>
      <c r="F3662">
        <f>IF(ISEVEN(ROW(RAWC8[[#This Row],[Barcodes]])),C3662,"")</f>
        <v>0</v>
      </c>
      <c r="G3662">
        <f t="shared" si="57"/>
        <v>0</v>
      </c>
      <c r="H3662" t="str">
        <f>LEFT(RAWC8[[#This Row],[Maternal Pheno Tag]],7)</f>
        <v>0</v>
      </c>
    </row>
    <row r="3663" spans="1:8" x14ac:dyDescent="0.25">
      <c r="A3663">
        <v>2</v>
      </c>
      <c r="B3663" t="s">
        <v>644</v>
      </c>
      <c r="D3663">
        <v>7</v>
      </c>
      <c r="E3663" t="str">
        <f>CONCATENATE(RAWC8[[#This Row],[Table Letter]],RAWC8[[#This Row],[Table '#]])</f>
        <v>TL2</v>
      </c>
      <c r="F3663" t="str">
        <f>IF(ISEVEN(ROW(RAWC8[[#This Row],[Barcodes]])),C3663,"")</f>
        <v/>
      </c>
      <c r="G3663" t="str">
        <f t="shared" si="57"/>
        <v/>
      </c>
      <c r="H3663" t="str">
        <f>LEFT(RAWC8[[#This Row],[Maternal Pheno Tag]],7)</f>
        <v/>
      </c>
    </row>
    <row r="3664" spans="1:8" x14ac:dyDescent="0.25">
      <c r="A3664">
        <v>2</v>
      </c>
      <c r="B3664" t="s">
        <v>644</v>
      </c>
      <c r="D3664">
        <v>8</v>
      </c>
      <c r="E3664" t="str">
        <f>CONCATENATE(RAWC8[[#This Row],[Table Letter]],RAWC8[[#This Row],[Table '#]])</f>
        <v>TL2</v>
      </c>
      <c r="F3664">
        <f>IF(ISEVEN(ROW(RAWC8[[#This Row],[Barcodes]])),C3664,"")</f>
        <v>0</v>
      </c>
      <c r="G3664">
        <f t="shared" si="57"/>
        <v>0</v>
      </c>
      <c r="H3664" t="str">
        <f>LEFT(RAWC8[[#This Row],[Maternal Pheno Tag]],7)</f>
        <v>0</v>
      </c>
    </row>
    <row r="3665" spans="1:8" x14ac:dyDescent="0.25">
      <c r="A3665">
        <v>2</v>
      </c>
      <c r="B3665" t="s">
        <v>644</v>
      </c>
      <c r="D3665">
        <v>8</v>
      </c>
      <c r="E3665" t="str">
        <f>CONCATENATE(RAWC8[[#This Row],[Table Letter]],RAWC8[[#This Row],[Table '#]])</f>
        <v>TL2</v>
      </c>
      <c r="F3665" t="str">
        <f>IF(ISEVEN(ROW(RAWC8[[#This Row],[Barcodes]])),C3665,"")</f>
        <v/>
      </c>
      <c r="G3665" t="str">
        <f t="shared" si="57"/>
        <v/>
      </c>
      <c r="H3665" t="str">
        <f>LEFT(RAWC8[[#This Row],[Maternal Pheno Tag]],7)</f>
        <v/>
      </c>
    </row>
    <row r="3666" spans="1:8" x14ac:dyDescent="0.25">
      <c r="A3666">
        <v>2</v>
      </c>
      <c r="B3666" t="s">
        <v>644</v>
      </c>
      <c r="D3666">
        <v>9</v>
      </c>
      <c r="E3666" t="str">
        <f>CONCATENATE(RAWC8[[#This Row],[Table Letter]],RAWC8[[#This Row],[Table '#]])</f>
        <v>TL2</v>
      </c>
      <c r="F3666">
        <f>IF(ISEVEN(ROW(RAWC8[[#This Row],[Barcodes]])),C3666,"")</f>
        <v>0</v>
      </c>
      <c r="G3666">
        <f t="shared" si="57"/>
        <v>0</v>
      </c>
      <c r="H3666" t="str">
        <f>LEFT(RAWC8[[#This Row],[Maternal Pheno Tag]],7)</f>
        <v>0</v>
      </c>
    </row>
    <row r="3667" spans="1:8" x14ac:dyDescent="0.25">
      <c r="A3667">
        <v>2</v>
      </c>
      <c r="B3667" t="s">
        <v>644</v>
      </c>
      <c r="D3667">
        <v>9</v>
      </c>
      <c r="E3667" t="str">
        <f>CONCATENATE(RAWC8[[#This Row],[Table Letter]],RAWC8[[#This Row],[Table '#]])</f>
        <v>TL2</v>
      </c>
      <c r="F3667" t="str">
        <f>IF(ISEVEN(ROW(RAWC8[[#This Row],[Barcodes]])),C3667,"")</f>
        <v/>
      </c>
      <c r="G3667" t="str">
        <f t="shared" si="57"/>
        <v/>
      </c>
      <c r="H3667" t="str">
        <f>LEFT(RAWC8[[#This Row],[Maternal Pheno Tag]],7)</f>
        <v/>
      </c>
    </row>
    <row r="3668" spans="1:8" x14ac:dyDescent="0.25">
      <c r="A3668">
        <v>2</v>
      </c>
      <c r="B3668" t="s">
        <v>644</v>
      </c>
      <c r="D3668">
        <v>10</v>
      </c>
      <c r="E3668" t="str">
        <f>CONCATENATE(RAWC8[[#This Row],[Table Letter]],RAWC8[[#This Row],[Table '#]])</f>
        <v>TL2</v>
      </c>
      <c r="F3668">
        <f>IF(ISEVEN(ROW(RAWC8[[#This Row],[Barcodes]])),C3668,"")</f>
        <v>0</v>
      </c>
      <c r="G3668">
        <f t="shared" si="57"/>
        <v>0</v>
      </c>
      <c r="H3668" t="str">
        <f>LEFT(RAWC8[[#This Row],[Maternal Pheno Tag]],7)</f>
        <v>0</v>
      </c>
    </row>
    <row r="3669" spans="1:8" x14ac:dyDescent="0.25">
      <c r="A3669">
        <v>2</v>
      </c>
      <c r="B3669" t="s">
        <v>644</v>
      </c>
      <c r="D3669">
        <v>10</v>
      </c>
      <c r="E3669" t="str">
        <f>CONCATENATE(RAWC8[[#This Row],[Table Letter]],RAWC8[[#This Row],[Table '#]])</f>
        <v>TL2</v>
      </c>
      <c r="F3669" t="str">
        <f>IF(ISEVEN(ROW(RAWC8[[#This Row],[Barcodes]])),C3669,"")</f>
        <v/>
      </c>
      <c r="G3669" t="str">
        <f t="shared" si="57"/>
        <v/>
      </c>
      <c r="H3669" t="str">
        <f>LEFT(RAWC8[[#This Row],[Maternal Pheno Tag]],7)</f>
        <v/>
      </c>
    </row>
    <row r="3670" spans="1:8" x14ac:dyDescent="0.25">
      <c r="A3670">
        <v>2</v>
      </c>
      <c r="B3670" t="s">
        <v>644</v>
      </c>
      <c r="D3670">
        <v>11</v>
      </c>
      <c r="E3670" t="str">
        <f>CONCATENATE(RAWC8[[#This Row],[Table Letter]],RAWC8[[#This Row],[Table '#]])</f>
        <v>TL2</v>
      </c>
      <c r="F3670">
        <f>IF(ISEVEN(ROW(RAWC8[[#This Row],[Barcodes]])),C3670,"")</f>
        <v>0</v>
      </c>
      <c r="G3670">
        <f t="shared" si="57"/>
        <v>0</v>
      </c>
      <c r="H3670" t="str">
        <f>LEFT(RAWC8[[#This Row],[Maternal Pheno Tag]],7)</f>
        <v>0</v>
      </c>
    </row>
    <row r="3671" spans="1:8" x14ac:dyDescent="0.25">
      <c r="A3671">
        <v>2</v>
      </c>
      <c r="B3671" t="s">
        <v>644</v>
      </c>
      <c r="D3671">
        <v>11</v>
      </c>
      <c r="E3671" t="str">
        <f>CONCATENATE(RAWC8[[#This Row],[Table Letter]],RAWC8[[#This Row],[Table '#]])</f>
        <v>TL2</v>
      </c>
      <c r="F3671" t="str">
        <f>IF(ISEVEN(ROW(RAWC8[[#This Row],[Barcodes]])),C3671,"")</f>
        <v/>
      </c>
      <c r="G3671" t="str">
        <f t="shared" si="57"/>
        <v/>
      </c>
      <c r="H3671" t="str">
        <f>LEFT(RAWC8[[#This Row],[Maternal Pheno Tag]],7)</f>
        <v/>
      </c>
    </row>
    <row r="3672" spans="1:8" x14ac:dyDescent="0.25">
      <c r="A3672">
        <v>2</v>
      </c>
      <c r="B3672" t="s">
        <v>644</v>
      </c>
      <c r="D3672">
        <v>12</v>
      </c>
      <c r="E3672" t="str">
        <f>CONCATENATE(RAWC8[[#This Row],[Table Letter]],RAWC8[[#This Row],[Table '#]])</f>
        <v>TL2</v>
      </c>
      <c r="F3672">
        <f>IF(ISEVEN(ROW(RAWC8[[#This Row],[Barcodes]])),C3672,"")</f>
        <v>0</v>
      </c>
      <c r="G3672">
        <f t="shared" si="57"/>
        <v>0</v>
      </c>
      <c r="H3672" t="str">
        <f>LEFT(RAWC8[[#This Row],[Maternal Pheno Tag]],7)</f>
        <v>0</v>
      </c>
    </row>
    <row r="3673" spans="1:8" x14ac:dyDescent="0.25">
      <c r="A3673">
        <v>2</v>
      </c>
      <c r="B3673" t="s">
        <v>644</v>
      </c>
      <c r="D3673">
        <v>12</v>
      </c>
      <c r="E3673" t="str">
        <f>CONCATENATE(RAWC8[[#This Row],[Table Letter]],RAWC8[[#This Row],[Table '#]])</f>
        <v>TL2</v>
      </c>
      <c r="F3673" t="str">
        <f>IF(ISEVEN(ROW(RAWC8[[#This Row],[Barcodes]])),C3673,"")</f>
        <v/>
      </c>
      <c r="G3673" t="str">
        <f t="shared" si="57"/>
        <v/>
      </c>
      <c r="H3673" t="str">
        <f>LEFT(RAWC8[[#This Row],[Maternal Pheno Tag]],7)</f>
        <v/>
      </c>
    </row>
    <row r="3674" spans="1:8" x14ac:dyDescent="0.25">
      <c r="A3674">
        <v>2</v>
      </c>
      <c r="B3674" t="s">
        <v>644</v>
      </c>
      <c r="D3674">
        <v>13</v>
      </c>
      <c r="E3674" t="str">
        <f>CONCATENATE(RAWC8[[#This Row],[Table Letter]],RAWC8[[#This Row],[Table '#]])</f>
        <v>TL2</v>
      </c>
      <c r="F3674">
        <f>IF(ISEVEN(ROW(RAWC8[[#This Row],[Barcodes]])),C3674,"")</f>
        <v>0</v>
      </c>
      <c r="G3674">
        <f t="shared" si="57"/>
        <v>0</v>
      </c>
      <c r="H3674" t="str">
        <f>LEFT(RAWC8[[#This Row],[Maternal Pheno Tag]],7)</f>
        <v>0</v>
      </c>
    </row>
    <row r="3675" spans="1:8" x14ac:dyDescent="0.25">
      <c r="A3675">
        <v>2</v>
      </c>
      <c r="B3675" t="s">
        <v>644</v>
      </c>
      <c r="D3675">
        <v>13</v>
      </c>
      <c r="E3675" t="str">
        <f>CONCATENATE(RAWC8[[#This Row],[Table Letter]],RAWC8[[#This Row],[Table '#]])</f>
        <v>TL2</v>
      </c>
      <c r="F3675" t="str">
        <f>IF(ISEVEN(ROW(RAWC8[[#This Row],[Barcodes]])),C3675,"")</f>
        <v/>
      </c>
      <c r="G3675" t="str">
        <f t="shared" si="57"/>
        <v/>
      </c>
      <c r="H3675" t="str">
        <f>LEFT(RAWC8[[#This Row],[Maternal Pheno Tag]],7)</f>
        <v/>
      </c>
    </row>
    <row r="3676" spans="1:8" x14ac:dyDescent="0.25">
      <c r="A3676">
        <v>2</v>
      </c>
      <c r="B3676" t="s">
        <v>644</v>
      </c>
      <c r="D3676">
        <v>14</v>
      </c>
      <c r="E3676" t="str">
        <f>CONCATENATE(RAWC8[[#This Row],[Table Letter]],RAWC8[[#This Row],[Table '#]])</f>
        <v>TL2</v>
      </c>
      <c r="F3676">
        <f>IF(ISEVEN(ROW(RAWC8[[#This Row],[Barcodes]])),C3676,"")</f>
        <v>0</v>
      </c>
      <c r="G3676">
        <f t="shared" si="57"/>
        <v>0</v>
      </c>
      <c r="H3676" t="str">
        <f>LEFT(RAWC8[[#This Row],[Maternal Pheno Tag]],7)</f>
        <v>0</v>
      </c>
    </row>
    <row r="3677" spans="1:8" x14ac:dyDescent="0.25">
      <c r="A3677">
        <v>2</v>
      </c>
      <c r="B3677" t="s">
        <v>644</v>
      </c>
      <c r="D3677">
        <v>14</v>
      </c>
      <c r="E3677" t="str">
        <f>CONCATENATE(RAWC8[[#This Row],[Table Letter]],RAWC8[[#This Row],[Table '#]])</f>
        <v>TL2</v>
      </c>
      <c r="F3677" t="str">
        <f>IF(ISEVEN(ROW(RAWC8[[#This Row],[Barcodes]])),C3677,"")</f>
        <v/>
      </c>
      <c r="G3677" t="str">
        <f t="shared" si="57"/>
        <v/>
      </c>
      <c r="H3677" t="str">
        <f>LEFT(RAWC8[[#This Row],[Maternal Pheno Tag]],7)</f>
        <v/>
      </c>
    </row>
    <row r="3678" spans="1:8" x14ac:dyDescent="0.25">
      <c r="A3678">
        <v>2</v>
      </c>
      <c r="B3678" t="s">
        <v>644</v>
      </c>
      <c r="D3678">
        <v>15</v>
      </c>
      <c r="E3678" t="str">
        <f>CONCATENATE(RAWC8[[#This Row],[Table Letter]],RAWC8[[#This Row],[Table '#]])</f>
        <v>TL2</v>
      </c>
      <c r="F3678">
        <f>IF(ISEVEN(ROW(RAWC8[[#This Row],[Barcodes]])),C3678,"")</f>
        <v>0</v>
      </c>
      <c r="G3678">
        <f t="shared" si="57"/>
        <v>0</v>
      </c>
      <c r="H3678" t="str">
        <f>LEFT(RAWC8[[#This Row],[Maternal Pheno Tag]],7)</f>
        <v>0</v>
      </c>
    </row>
    <row r="3679" spans="1:8" x14ac:dyDescent="0.25">
      <c r="A3679">
        <v>2</v>
      </c>
      <c r="B3679" t="s">
        <v>644</v>
      </c>
      <c r="D3679">
        <v>15</v>
      </c>
      <c r="E3679" t="str">
        <f>CONCATENATE(RAWC8[[#This Row],[Table Letter]],RAWC8[[#This Row],[Table '#]])</f>
        <v>TL2</v>
      </c>
      <c r="F3679" t="str">
        <f>IF(ISEVEN(ROW(RAWC8[[#This Row],[Barcodes]])),C3679,"")</f>
        <v/>
      </c>
      <c r="G3679" t="str">
        <f t="shared" si="57"/>
        <v/>
      </c>
      <c r="H3679" t="str">
        <f>LEFT(RAWC8[[#This Row],[Maternal Pheno Tag]],7)</f>
        <v/>
      </c>
    </row>
    <row r="3680" spans="1:8" x14ac:dyDescent="0.25">
      <c r="A3680">
        <v>2</v>
      </c>
      <c r="B3680" t="s">
        <v>644</v>
      </c>
      <c r="D3680">
        <v>16</v>
      </c>
      <c r="E3680" t="str">
        <f>CONCATENATE(RAWC8[[#This Row],[Table Letter]],RAWC8[[#This Row],[Table '#]])</f>
        <v>TL2</v>
      </c>
      <c r="F3680">
        <f>IF(ISEVEN(ROW(RAWC8[[#This Row],[Barcodes]])),C3680,"")</f>
        <v>0</v>
      </c>
      <c r="G3680">
        <f t="shared" si="57"/>
        <v>0</v>
      </c>
      <c r="H3680" t="str">
        <f>LEFT(RAWC8[[#This Row],[Maternal Pheno Tag]],7)</f>
        <v>0</v>
      </c>
    </row>
    <row r="3681" spans="1:8" x14ac:dyDescent="0.25">
      <c r="A3681">
        <v>2</v>
      </c>
      <c r="B3681" t="s">
        <v>644</v>
      </c>
      <c r="D3681">
        <v>16</v>
      </c>
      <c r="E3681" t="str">
        <f>CONCATENATE(RAWC8[[#This Row],[Table Letter]],RAWC8[[#This Row],[Table '#]])</f>
        <v>TL2</v>
      </c>
      <c r="F3681" t="str">
        <f>IF(ISEVEN(ROW(RAWC8[[#This Row],[Barcodes]])),C3681,"")</f>
        <v/>
      </c>
      <c r="G3681" t="str">
        <f t="shared" si="57"/>
        <v/>
      </c>
      <c r="H3681" t="str">
        <f>LEFT(RAWC8[[#This Row],[Maternal Pheno Tag]],7)</f>
        <v/>
      </c>
    </row>
    <row r="3682" spans="1:8" x14ac:dyDescent="0.25">
      <c r="A3682">
        <v>2</v>
      </c>
      <c r="B3682" t="s">
        <v>644</v>
      </c>
      <c r="D3682">
        <v>17</v>
      </c>
      <c r="E3682" t="str">
        <f>CONCATENATE(RAWC8[[#This Row],[Table Letter]],RAWC8[[#This Row],[Table '#]])</f>
        <v>TL2</v>
      </c>
      <c r="F3682">
        <f>IF(ISEVEN(ROW(RAWC8[[#This Row],[Barcodes]])),C3682,"")</f>
        <v>0</v>
      </c>
      <c r="G3682">
        <f t="shared" si="57"/>
        <v>0</v>
      </c>
      <c r="H3682" t="str">
        <f>LEFT(RAWC8[[#This Row],[Maternal Pheno Tag]],7)</f>
        <v>0</v>
      </c>
    </row>
    <row r="3683" spans="1:8" x14ac:dyDescent="0.25">
      <c r="A3683">
        <v>2</v>
      </c>
      <c r="B3683" t="s">
        <v>644</v>
      </c>
      <c r="D3683">
        <v>17</v>
      </c>
      <c r="E3683" t="str">
        <f>CONCATENATE(RAWC8[[#This Row],[Table Letter]],RAWC8[[#This Row],[Table '#]])</f>
        <v>TL2</v>
      </c>
      <c r="F3683" t="str">
        <f>IF(ISEVEN(ROW(RAWC8[[#This Row],[Barcodes]])),C3683,"")</f>
        <v/>
      </c>
      <c r="G3683" t="str">
        <f t="shared" si="57"/>
        <v/>
      </c>
      <c r="H3683" t="str">
        <f>LEFT(RAWC8[[#This Row],[Maternal Pheno Tag]],7)</f>
        <v/>
      </c>
    </row>
    <row r="3684" spans="1:8" x14ac:dyDescent="0.25">
      <c r="A3684">
        <v>2</v>
      </c>
      <c r="B3684" t="s">
        <v>644</v>
      </c>
      <c r="D3684">
        <v>18</v>
      </c>
      <c r="E3684" t="str">
        <f>CONCATENATE(RAWC8[[#This Row],[Table Letter]],RAWC8[[#This Row],[Table '#]])</f>
        <v>TL2</v>
      </c>
      <c r="F3684">
        <f>IF(ISEVEN(ROW(RAWC8[[#This Row],[Barcodes]])),C3684,"")</f>
        <v>0</v>
      </c>
      <c r="G3684">
        <f t="shared" si="57"/>
        <v>0</v>
      </c>
      <c r="H3684" t="str">
        <f>LEFT(RAWC8[[#This Row],[Maternal Pheno Tag]],7)</f>
        <v>0</v>
      </c>
    </row>
    <row r="3685" spans="1:8" x14ac:dyDescent="0.25">
      <c r="A3685">
        <v>2</v>
      </c>
      <c r="B3685" t="s">
        <v>644</v>
      </c>
      <c r="D3685">
        <v>18</v>
      </c>
      <c r="E3685" t="str">
        <f>CONCATENATE(RAWC8[[#This Row],[Table Letter]],RAWC8[[#This Row],[Table '#]])</f>
        <v>TL2</v>
      </c>
      <c r="F3685" t="str">
        <f>IF(ISEVEN(ROW(RAWC8[[#This Row],[Barcodes]])),C3685,"")</f>
        <v/>
      </c>
      <c r="G3685" t="str">
        <f t="shared" si="57"/>
        <v/>
      </c>
      <c r="H3685" t="str">
        <f>LEFT(RAWC8[[#This Row],[Maternal Pheno Tag]],7)</f>
        <v/>
      </c>
    </row>
    <row r="3686" spans="1:8" x14ac:dyDescent="0.25">
      <c r="A3686">
        <v>2</v>
      </c>
      <c r="B3686" t="s">
        <v>644</v>
      </c>
      <c r="D3686">
        <v>19</v>
      </c>
      <c r="E3686" t="str">
        <f>CONCATENATE(RAWC8[[#This Row],[Table Letter]],RAWC8[[#This Row],[Table '#]])</f>
        <v>TL2</v>
      </c>
      <c r="F3686">
        <f>IF(ISEVEN(ROW(RAWC8[[#This Row],[Barcodes]])),C3686,"")</f>
        <v>0</v>
      </c>
      <c r="G3686">
        <f t="shared" si="57"/>
        <v>0</v>
      </c>
      <c r="H3686" t="str">
        <f>LEFT(RAWC8[[#This Row],[Maternal Pheno Tag]],7)</f>
        <v>0</v>
      </c>
    </row>
    <row r="3687" spans="1:8" x14ac:dyDescent="0.25">
      <c r="A3687">
        <v>2</v>
      </c>
      <c r="B3687" t="s">
        <v>644</v>
      </c>
      <c r="D3687">
        <v>19</v>
      </c>
      <c r="E3687" t="str">
        <f>CONCATENATE(RAWC8[[#This Row],[Table Letter]],RAWC8[[#This Row],[Table '#]])</f>
        <v>TL2</v>
      </c>
      <c r="F3687" t="str">
        <f>IF(ISEVEN(ROW(RAWC8[[#This Row],[Barcodes]])),C3687,"")</f>
        <v/>
      </c>
      <c r="G3687" t="str">
        <f t="shared" si="57"/>
        <v/>
      </c>
      <c r="H3687" t="str">
        <f>LEFT(RAWC8[[#This Row],[Maternal Pheno Tag]],7)</f>
        <v/>
      </c>
    </row>
    <row r="3688" spans="1:8" x14ac:dyDescent="0.25">
      <c r="A3688">
        <v>2</v>
      </c>
      <c r="B3688" t="s">
        <v>644</v>
      </c>
      <c r="D3688">
        <v>20</v>
      </c>
      <c r="E3688" t="str">
        <f>CONCATENATE(RAWC8[[#This Row],[Table Letter]],RAWC8[[#This Row],[Table '#]])</f>
        <v>TL2</v>
      </c>
      <c r="F3688">
        <f>IF(ISEVEN(ROW(RAWC8[[#This Row],[Barcodes]])),C3688,"")</f>
        <v>0</v>
      </c>
      <c r="G3688">
        <f t="shared" si="57"/>
        <v>0</v>
      </c>
      <c r="H3688" t="str">
        <f>LEFT(RAWC8[[#This Row],[Maternal Pheno Tag]],7)</f>
        <v>0</v>
      </c>
    </row>
    <row r="3689" spans="1:8" x14ac:dyDescent="0.25">
      <c r="A3689">
        <v>2</v>
      </c>
      <c r="B3689" t="s">
        <v>644</v>
      </c>
      <c r="D3689">
        <v>20</v>
      </c>
      <c r="E3689" t="str">
        <f>CONCATENATE(RAWC8[[#This Row],[Table Letter]],RAWC8[[#This Row],[Table '#]])</f>
        <v>TL2</v>
      </c>
      <c r="F3689" t="str">
        <f>IF(ISEVEN(ROW(RAWC8[[#This Row],[Barcodes]])),C3689,"")</f>
        <v/>
      </c>
      <c r="G3689" t="str">
        <f t="shared" si="57"/>
        <v/>
      </c>
      <c r="H3689" t="str">
        <f>LEFT(RAWC8[[#This Row],[Maternal Pheno Tag]],7)</f>
        <v/>
      </c>
    </row>
    <row r="3690" spans="1:8" x14ac:dyDescent="0.25">
      <c r="A3690">
        <v>2</v>
      </c>
      <c r="B3690" t="s">
        <v>644</v>
      </c>
      <c r="D3690">
        <v>21</v>
      </c>
      <c r="E3690" t="str">
        <f>CONCATENATE(RAWC8[[#This Row],[Table Letter]],RAWC8[[#This Row],[Table '#]])</f>
        <v>TL2</v>
      </c>
      <c r="F3690">
        <f>IF(ISEVEN(ROW(RAWC8[[#This Row],[Barcodes]])),C3690,"")</f>
        <v>0</v>
      </c>
      <c r="G3690">
        <f t="shared" si="57"/>
        <v>0</v>
      </c>
      <c r="H3690" t="str">
        <f>LEFT(RAWC8[[#This Row],[Maternal Pheno Tag]],7)</f>
        <v>0</v>
      </c>
    </row>
    <row r="3691" spans="1:8" x14ac:dyDescent="0.25">
      <c r="A3691">
        <v>2</v>
      </c>
      <c r="B3691" t="s">
        <v>644</v>
      </c>
      <c r="D3691">
        <v>21</v>
      </c>
      <c r="E3691" t="str">
        <f>CONCATENATE(RAWC8[[#This Row],[Table Letter]],RAWC8[[#This Row],[Table '#]])</f>
        <v>TL2</v>
      </c>
      <c r="F3691" t="str">
        <f>IF(ISEVEN(ROW(RAWC8[[#This Row],[Barcodes]])),C3691,"")</f>
        <v/>
      </c>
      <c r="G3691" t="str">
        <f t="shared" si="57"/>
        <v/>
      </c>
      <c r="H3691" t="str">
        <f>LEFT(RAWC8[[#This Row],[Maternal Pheno Tag]],7)</f>
        <v/>
      </c>
    </row>
    <row r="3692" spans="1:8" x14ac:dyDescent="0.25">
      <c r="A3692">
        <v>2</v>
      </c>
      <c r="B3692" t="s">
        <v>644</v>
      </c>
      <c r="D3692">
        <v>22</v>
      </c>
      <c r="E3692" t="str">
        <f>CONCATENATE(RAWC8[[#This Row],[Table Letter]],RAWC8[[#This Row],[Table '#]])</f>
        <v>TL2</v>
      </c>
      <c r="F3692">
        <f>IF(ISEVEN(ROW(RAWC8[[#This Row],[Barcodes]])),C3692,"")</f>
        <v>0</v>
      </c>
      <c r="G3692">
        <f t="shared" si="57"/>
        <v>0</v>
      </c>
      <c r="H3692" t="str">
        <f>LEFT(RAWC8[[#This Row],[Maternal Pheno Tag]],7)</f>
        <v>0</v>
      </c>
    </row>
    <row r="3693" spans="1:8" x14ac:dyDescent="0.25">
      <c r="A3693">
        <v>2</v>
      </c>
      <c r="B3693" t="s">
        <v>644</v>
      </c>
      <c r="D3693">
        <v>22</v>
      </c>
      <c r="E3693" t="str">
        <f>CONCATENATE(RAWC8[[#This Row],[Table Letter]],RAWC8[[#This Row],[Table '#]])</f>
        <v>TL2</v>
      </c>
      <c r="F3693" t="str">
        <f>IF(ISEVEN(ROW(RAWC8[[#This Row],[Barcodes]])),C3693,"")</f>
        <v/>
      </c>
      <c r="G3693" t="str">
        <f t="shared" si="57"/>
        <v/>
      </c>
      <c r="H3693" t="str">
        <f>LEFT(RAWC8[[#This Row],[Maternal Pheno Tag]],7)</f>
        <v/>
      </c>
    </row>
    <row r="3694" spans="1:8" x14ac:dyDescent="0.25">
      <c r="A3694">
        <v>2</v>
      </c>
      <c r="B3694" t="s">
        <v>644</v>
      </c>
      <c r="D3694">
        <v>23</v>
      </c>
      <c r="E3694" t="str">
        <f>CONCATENATE(RAWC8[[#This Row],[Table Letter]],RAWC8[[#This Row],[Table '#]])</f>
        <v>TL2</v>
      </c>
      <c r="F3694">
        <f>IF(ISEVEN(ROW(RAWC8[[#This Row],[Barcodes]])),C3694,"")</f>
        <v>0</v>
      </c>
      <c r="G3694">
        <f t="shared" si="57"/>
        <v>0</v>
      </c>
      <c r="H3694" t="str">
        <f>LEFT(RAWC8[[#This Row],[Maternal Pheno Tag]],7)</f>
        <v>0</v>
      </c>
    </row>
    <row r="3695" spans="1:8" x14ac:dyDescent="0.25">
      <c r="A3695">
        <v>2</v>
      </c>
      <c r="B3695" t="s">
        <v>644</v>
      </c>
      <c r="D3695">
        <v>23</v>
      </c>
      <c r="E3695" t="str">
        <f>CONCATENATE(RAWC8[[#This Row],[Table Letter]],RAWC8[[#This Row],[Table '#]])</f>
        <v>TL2</v>
      </c>
      <c r="F3695" t="str">
        <f>IF(ISEVEN(ROW(RAWC8[[#This Row],[Barcodes]])),C3695,"")</f>
        <v/>
      </c>
      <c r="G3695" t="str">
        <f t="shared" si="57"/>
        <v/>
      </c>
      <c r="H3695" t="str">
        <f>LEFT(RAWC8[[#This Row],[Maternal Pheno Tag]],7)</f>
        <v/>
      </c>
    </row>
    <row r="3696" spans="1:8" x14ac:dyDescent="0.25">
      <c r="A3696">
        <v>2</v>
      </c>
      <c r="B3696" t="s">
        <v>644</v>
      </c>
      <c r="D3696">
        <v>24</v>
      </c>
      <c r="E3696" t="str">
        <f>CONCATENATE(RAWC8[[#This Row],[Table Letter]],RAWC8[[#This Row],[Table '#]])</f>
        <v>TL2</v>
      </c>
      <c r="F3696">
        <f>IF(ISEVEN(ROW(RAWC8[[#This Row],[Barcodes]])),C3696,"")</f>
        <v>0</v>
      </c>
      <c r="G3696">
        <f t="shared" si="57"/>
        <v>0</v>
      </c>
      <c r="H3696" t="str">
        <f>LEFT(RAWC8[[#This Row],[Maternal Pheno Tag]],7)</f>
        <v>0</v>
      </c>
    </row>
    <row r="3697" spans="1:8" x14ac:dyDescent="0.25">
      <c r="A3697">
        <v>2</v>
      </c>
      <c r="B3697" t="s">
        <v>644</v>
      </c>
      <c r="D3697">
        <v>24</v>
      </c>
      <c r="E3697" t="str">
        <f>CONCATENATE(RAWC8[[#This Row],[Table Letter]],RAWC8[[#This Row],[Table '#]])</f>
        <v>TL2</v>
      </c>
      <c r="F3697" t="str">
        <f>IF(ISEVEN(ROW(RAWC8[[#This Row],[Barcodes]])),C3697,"")</f>
        <v/>
      </c>
      <c r="G3697" t="str">
        <f t="shared" si="57"/>
        <v/>
      </c>
      <c r="H3697" t="str">
        <f>LEFT(RAWC8[[#This Row],[Maternal Pheno Tag]],7)</f>
        <v/>
      </c>
    </row>
    <row r="3698" spans="1:8" x14ac:dyDescent="0.25">
      <c r="A3698">
        <v>3</v>
      </c>
      <c r="B3698" t="s">
        <v>644</v>
      </c>
      <c r="D3698">
        <v>1</v>
      </c>
      <c r="E3698" t="str">
        <f>CONCATENATE(RAWC8[[#This Row],[Table Letter]],RAWC8[[#This Row],[Table '#]])</f>
        <v>TL3</v>
      </c>
      <c r="F3698">
        <f>IF(ISEVEN(ROW(RAWC8[[#This Row],[Barcodes]])),C3698,"")</f>
        <v>0</v>
      </c>
      <c r="G3698">
        <f t="shared" si="57"/>
        <v>0</v>
      </c>
      <c r="H3698" t="str">
        <f>LEFT(RAWC8[[#This Row],[Maternal Pheno Tag]],7)</f>
        <v>0</v>
      </c>
    </row>
    <row r="3699" spans="1:8" x14ac:dyDescent="0.25">
      <c r="A3699">
        <v>3</v>
      </c>
      <c r="B3699" t="s">
        <v>644</v>
      </c>
      <c r="D3699">
        <v>1</v>
      </c>
      <c r="E3699" t="str">
        <f>CONCATENATE(RAWC8[[#This Row],[Table Letter]],RAWC8[[#This Row],[Table '#]])</f>
        <v>TL3</v>
      </c>
      <c r="F3699" t="str">
        <f>IF(ISEVEN(ROW(RAWC8[[#This Row],[Barcodes]])),C3699,"")</f>
        <v/>
      </c>
      <c r="G3699" t="str">
        <f t="shared" si="57"/>
        <v/>
      </c>
      <c r="H3699" t="str">
        <f>LEFT(RAWC8[[#This Row],[Maternal Pheno Tag]],7)</f>
        <v/>
      </c>
    </row>
    <row r="3700" spans="1:8" x14ac:dyDescent="0.25">
      <c r="A3700">
        <v>3</v>
      </c>
      <c r="B3700" t="s">
        <v>644</v>
      </c>
      <c r="D3700">
        <v>2</v>
      </c>
      <c r="E3700" t="str">
        <f>CONCATENATE(RAWC8[[#This Row],[Table Letter]],RAWC8[[#This Row],[Table '#]])</f>
        <v>TL3</v>
      </c>
      <c r="F3700">
        <f>IF(ISEVEN(ROW(RAWC8[[#This Row],[Barcodes]])),C3700,"")</f>
        <v>0</v>
      </c>
      <c r="G3700">
        <f t="shared" si="57"/>
        <v>0</v>
      </c>
      <c r="H3700" t="str">
        <f>LEFT(RAWC8[[#This Row],[Maternal Pheno Tag]],7)</f>
        <v>0</v>
      </c>
    </row>
    <row r="3701" spans="1:8" x14ac:dyDescent="0.25">
      <c r="A3701">
        <v>3</v>
      </c>
      <c r="B3701" t="s">
        <v>644</v>
      </c>
      <c r="D3701">
        <v>2</v>
      </c>
      <c r="E3701" t="str">
        <f>CONCATENATE(RAWC8[[#This Row],[Table Letter]],RAWC8[[#This Row],[Table '#]])</f>
        <v>TL3</v>
      </c>
      <c r="F3701" t="str">
        <f>IF(ISEVEN(ROW(RAWC8[[#This Row],[Barcodes]])),C3701,"")</f>
        <v/>
      </c>
      <c r="G3701" t="str">
        <f t="shared" si="57"/>
        <v/>
      </c>
      <c r="H3701" t="str">
        <f>LEFT(RAWC8[[#This Row],[Maternal Pheno Tag]],7)</f>
        <v/>
      </c>
    </row>
    <row r="3702" spans="1:8" x14ac:dyDescent="0.25">
      <c r="A3702">
        <v>3</v>
      </c>
      <c r="B3702" t="s">
        <v>644</v>
      </c>
      <c r="D3702">
        <v>3</v>
      </c>
      <c r="E3702" t="str">
        <f>CONCATENATE(RAWC8[[#This Row],[Table Letter]],RAWC8[[#This Row],[Table '#]])</f>
        <v>TL3</v>
      </c>
      <c r="F3702">
        <f>IF(ISEVEN(ROW(RAWC8[[#This Row],[Barcodes]])),C3702,"")</f>
        <v>0</v>
      </c>
      <c r="G3702">
        <f t="shared" si="57"/>
        <v>0</v>
      </c>
      <c r="H3702" t="str">
        <f>LEFT(RAWC8[[#This Row],[Maternal Pheno Tag]],7)</f>
        <v>0</v>
      </c>
    </row>
    <row r="3703" spans="1:8" x14ac:dyDescent="0.25">
      <c r="A3703">
        <v>3</v>
      </c>
      <c r="B3703" t="s">
        <v>644</v>
      </c>
      <c r="D3703">
        <v>3</v>
      </c>
      <c r="E3703" t="str">
        <f>CONCATENATE(RAWC8[[#This Row],[Table Letter]],RAWC8[[#This Row],[Table '#]])</f>
        <v>TL3</v>
      </c>
      <c r="F3703" t="str">
        <f>IF(ISEVEN(ROW(RAWC8[[#This Row],[Barcodes]])),C3703,"")</f>
        <v/>
      </c>
      <c r="G3703" t="str">
        <f t="shared" si="57"/>
        <v/>
      </c>
      <c r="H3703" t="str">
        <f>LEFT(RAWC8[[#This Row],[Maternal Pheno Tag]],7)</f>
        <v/>
      </c>
    </row>
    <row r="3704" spans="1:8" x14ac:dyDescent="0.25">
      <c r="A3704">
        <v>3</v>
      </c>
      <c r="B3704" t="s">
        <v>644</v>
      </c>
      <c r="D3704">
        <v>4</v>
      </c>
      <c r="E3704" t="str">
        <f>CONCATENATE(RAWC8[[#This Row],[Table Letter]],RAWC8[[#This Row],[Table '#]])</f>
        <v>TL3</v>
      </c>
      <c r="F3704">
        <f>IF(ISEVEN(ROW(RAWC8[[#This Row],[Barcodes]])),C3704,"")</f>
        <v>0</v>
      </c>
      <c r="G3704">
        <f t="shared" si="57"/>
        <v>0</v>
      </c>
      <c r="H3704" t="str">
        <f>LEFT(RAWC8[[#This Row],[Maternal Pheno Tag]],7)</f>
        <v>0</v>
      </c>
    </row>
    <row r="3705" spans="1:8" x14ac:dyDescent="0.25">
      <c r="A3705">
        <v>3</v>
      </c>
      <c r="B3705" t="s">
        <v>644</v>
      </c>
      <c r="D3705">
        <v>4</v>
      </c>
      <c r="E3705" t="str">
        <f>CONCATENATE(RAWC8[[#This Row],[Table Letter]],RAWC8[[#This Row],[Table '#]])</f>
        <v>TL3</v>
      </c>
      <c r="F3705" t="str">
        <f>IF(ISEVEN(ROW(RAWC8[[#This Row],[Barcodes]])),C3705,"")</f>
        <v/>
      </c>
      <c r="G3705" t="str">
        <f t="shared" si="57"/>
        <v/>
      </c>
      <c r="H3705" t="str">
        <f>LEFT(RAWC8[[#This Row],[Maternal Pheno Tag]],7)</f>
        <v/>
      </c>
    </row>
    <row r="3706" spans="1:8" x14ac:dyDescent="0.25">
      <c r="A3706">
        <v>3</v>
      </c>
      <c r="B3706" t="s">
        <v>644</v>
      </c>
      <c r="D3706">
        <v>5</v>
      </c>
      <c r="E3706" t="str">
        <f>CONCATENATE(RAWC8[[#This Row],[Table Letter]],RAWC8[[#This Row],[Table '#]])</f>
        <v>TL3</v>
      </c>
      <c r="F3706">
        <f>IF(ISEVEN(ROW(RAWC8[[#This Row],[Barcodes]])),C3706,"")</f>
        <v>0</v>
      </c>
      <c r="G3706">
        <f t="shared" si="57"/>
        <v>0</v>
      </c>
      <c r="H3706" t="str">
        <f>LEFT(RAWC8[[#This Row],[Maternal Pheno Tag]],7)</f>
        <v>0</v>
      </c>
    </row>
    <row r="3707" spans="1:8" x14ac:dyDescent="0.25">
      <c r="A3707">
        <v>3</v>
      </c>
      <c r="B3707" t="s">
        <v>644</v>
      </c>
      <c r="D3707">
        <v>5</v>
      </c>
      <c r="E3707" t="str">
        <f>CONCATENATE(RAWC8[[#This Row],[Table Letter]],RAWC8[[#This Row],[Table '#]])</f>
        <v>TL3</v>
      </c>
      <c r="F3707" t="str">
        <f>IF(ISEVEN(ROW(RAWC8[[#This Row],[Barcodes]])),C3707,"")</f>
        <v/>
      </c>
      <c r="G3707" t="str">
        <f t="shared" si="57"/>
        <v/>
      </c>
      <c r="H3707" t="str">
        <f>LEFT(RAWC8[[#This Row],[Maternal Pheno Tag]],7)</f>
        <v/>
      </c>
    </row>
    <row r="3708" spans="1:8" x14ac:dyDescent="0.25">
      <c r="A3708">
        <v>3</v>
      </c>
      <c r="B3708" t="s">
        <v>644</v>
      </c>
      <c r="D3708">
        <v>6</v>
      </c>
      <c r="E3708" t="str">
        <f>CONCATENATE(RAWC8[[#This Row],[Table Letter]],RAWC8[[#This Row],[Table '#]])</f>
        <v>TL3</v>
      </c>
      <c r="F3708">
        <f>IF(ISEVEN(ROW(RAWC8[[#This Row],[Barcodes]])),C3708,"")</f>
        <v>0</v>
      </c>
      <c r="G3708">
        <f t="shared" si="57"/>
        <v>0</v>
      </c>
      <c r="H3708" t="str">
        <f>LEFT(RAWC8[[#This Row],[Maternal Pheno Tag]],7)</f>
        <v>0</v>
      </c>
    </row>
    <row r="3709" spans="1:8" x14ac:dyDescent="0.25">
      <c r="A3709">
        <v>3</v>
      </c>
      <c r="B3709" t="s">
        <v>644</v>
      </c>
      <c r="D3709">
        <v>6</v>
      </c>
      <c r="E3709" t="str">
        <f>CONCATENATE(RAWC8[[#This Row],[Table Letter]],RAWC8[[#This Row],[Table '#]])</f>
        <v>TL3</v>
      </c>
      <c r="F3709" t="str">
        <f>IF(ISEVEN(ROW(RAWC8[[#This Row],[Barcodes]])),C3709,"")</f>
        <v/>
      </c>
      <c r="G3709" t="str">
        <f t="shared" si="57"/>
        <v/>
      </c>
      <c r="H3709" t="str">
        <f>LEFT(RAWC8[[#This Row],[Maternal Pheno Tag]],7)</f>
        <v/>
      </c>
    </row>
    <row r="3710" spans="1:8" x14ac:dyDescent="0.25">
      <c r="A3710">
        <v>3</v>
      </c>
      <c r="B3710" t="s">
        <v>644</v>
      </c>
      <c r="D3710">
        <v>7</v>
      </c>
      <c r="E3710" t="str">
        <f>CONCATENATE(RAWC8[[#This Row],[Table Letter]],RAWC8[[#This Row],[Table '#]])</f>
        <v>TL3</v>
      </c>
      <c r="F3710">
        <f>IF(ISEVEN(ROW(RAWC8[[#This Row],[Barcodes]])),C3710,"")</f>
        <v>0</v>
      </c>
      <c r="G3710">
        <f t="shared" si="57"/>
        <v>0</v>
      </c>
      <c r="H3710" t="str">
        <f>LEFT(RAWC8[[#This Row],[Maternal Pheno Tag]],7)</f>
        <v>0</v>
      </c>
    </row>
    <row r="3711" spans="1:8" x14ac:dyDescent="0.25">
      <c r="A3711">
        <v>3</v>
      </c>
      <c r="B3711" t="s">
        <v>644</v>
      </c>
      <c r="D3711">
        <v>7</v>
      </c>
      <c r="E3711" t="str">
        <f>CONCATENATE(RAWC8[[#This Row],[Table Letter]],RAWC8[[#This Row],[Table '#]])</f>
        <v>TL3</v>
      </c>
      <c r="F3711" t="str">
        <f>IF(ISEVEN(ROW(RAWC8[[#This Row],[Barcodes]])),C3711,"")</f>
        <v/>
      </c>
      <c r="G3711" t="str">
        <f t="shared" si="57"/>
        <v/>
      </c>
      <c r="H3711" t="str">
        <f>LEFT(RAWC8[[#This Row],[Maternal Pheno Tag]],7)</f>
        <v/>
      </c>
    </row>
    <row r="3712" spans="1:8" x14ac:dyDescent="0.25">
      <c r="A3712">
        <v>3</v>
      </c>
      <c r="B3712" t="s">
        <v>644</v>
      </c>
      <c r="D3712">
        <v>8</v>
      </c>
      <c r="E3712" t="str">
        <f>CONCATENATE(RAWC8[[#This Row],[Table Letter]],RAWC8[[#This Row],[Table '#]])</f>
        <v>TL3</v>
      </c>
      <c r="F3712">
        <f>IF(ISEVEN(ROW(RAWC8[[#This Row],[Barcodes]])),C3712,"")</f>
        <v>0</v>
      </c>
      <c r="G3712">
        <f t="shared" si="57"/>
        <v>0</v>
      </c>
      <c r="H3712" t="str">
        <f>LEFT(RAWC8[[#This Row],[Maternal Pheno Tag]],7)</f>
        <v>0</v>
      </c>
    </row>
    <row r="3713" spans="1:8" x14ac:dyDescent="0.25">
      <c r="A3713">
        <v>3</v>
      </c>
      <c r="B3713" t="s">
        <v>644</v>
      </c>
      <c r="D3713">
        <v>8</v>
      </c>
      <c r="E3713" t="str">
        <f>CONCATENATE(RAWC8[[#This Row],[Table Letter]],RAWC8[[#This Row],[Table '#]])</f>
        <v>TL3</v>
      </c>
      <c r="F3713" t="str">
        <f>IF(ISEVEN(ROW(RAWC8[[#This Row],[Barcodes]])),C3713,"")</f>
        <v/>
      </c>
      <c r="G3713" t="str">
        <f t="shared" si="57"/>
        <v/>
      </c>
      <c r="H3713" t="str">
        <f>LEFT(RAWC8[[#This Row],[Maternal Pheno Tag]],7)</f>
        <v/>
      </c>
    </row>
    <row r="3714" spans="1:8" x14ac:dyDescent="0.25">
      <c r="A3714">
        <v>3</v>
      </c>
      <c r="B3714" t="s">
        <v>644</v>
      </c>
      <c r="D3714">
        <v>9</v>
      </c>
      <c r="E3714" t="str">
        <f>CONCATENATE(RAWC8[[#This Row],[Table Letter]],RAWC8[[#This Row],[Table '#]])</f>
        <v>TL3</v>
      </c>
      <c r="F3714">
        <f>IF(ISEVEN(ROW(RAWC8[[#This Row],[Barcodes]])),C3714,"")</f>
        <v>0</v>
      </c>
      <c r="G3714">
        <f t="shared" ref="G3714:G3777" si="58">IF(ISODD(ROW(C3715)),C3715,"")</f>
        <v>0</v>
      </c>
      <c r="H3714" t="str">
        <f>LEFT(RAWC8[[#This Row],[Maternal Pheno Tag]],7)</f>
        <v>0</v>
      </c>
    </row>
    <row r="3715" spans="1:8" x14ac:dyDescent="0.25">
      <c r="A3715">
        <v>3</v>
      </c>
      <c r="B3715" t="s">
        <v>644</v>
      </c>
      <c r="D3715">
        <v>9</v>
      </c>
      <c r="E3715" t="str">
        <f>CONCATENATE(RAWC8[[#This Row],[Table Letter]],RAWC8[[#This Row],[Table '#]])</f>
        <v>TL3</v>
      </c>
      <c r="F3715" t="str">
        <f>IF(ISEVEN(ROW(RAWC8[[#This Row],[Barcodes]])),C3715,"")</f>
        <v/>
      </c>
      <c r="G3715" t="str">
        <f t="shared" si="58"/>
        <v/>
      </c>
      <c r="H3715" t="str">
        <f>LEFT(RAWC8[[#This Row],[Maternal Pheno Tag]],7)</f>
        <v/>
      </c>
    </row>
    <row r="3716" spans="1:8" x14ac:dyDescent="0.25">
      <c r="A3716">
        <v>3</v>
      </c>
      <c r="B3716" t="s">
        <v>644</v>
      </c>
      <c r="D3716">
        <v>10</v>
      </c>
      <c r="E3716" t="str">
        <f>CONCATENATE(RAWC8[[#This Row],[Table Letter]],RAWC8[[#This Row],[Table '#]])</f>
        <v>TL3</v>
      </c>
      <c r="F3716">
        <f>IF(ISEVEN(ROW(RAWC8[[#This Row],[Barcodes]])),C3716,"")</f>
        <v>0</v>
      </c>
      <c r="G3716">
        <f t="shared" si="58"/>
        <v>0</v>
      </c>
      <c r="H3716" t="str">
        <f>LEFT(RAWC8[[#This Row],[Maternal Pheno Tag]],7)</f>
        <v>0</v>
      </c>
    </row>
    <row r="3717" spans="1:8" x14ac:dyDescent="0.25">
      <c r="A3717">
        <v>3</v>
      </c>
      <c r="B3717" t="s">
        <v>644</v>
      </c>
      <c r="D3717">
        <v>10</v>
      </c>
      <c r="E3717" t="str">
        <f>CONCATENATE(RAWC8[[#This Row],[Table Letter]],RAWC8[[#This Row],[Table '#]])</f>
        <v>TL3</v>
      </c>
      <c r="F3717" t="str">
        <f>IF(ISEVEN(ROW(RAWC8[[#This Row],[Barcodes]])),C3717,"")</f>
        <v/>
      </c>
      <c r="G3717" t="str">
        <f t="shared" si="58"/>
        <v/>
      </c>
      <c r="H3717" t="str">
        <f>LEFT(RAWC8[[#This Row],[Maternal Pheno Tag]],7)</f>
        <v/>
      </c>
    </row>
    <row r="3718" spans="1:8" x14ac:dyDescent="0.25">
      <c r="A3718">
        <v>3</v>
      </c>
      <c r="B3718" t="s">
        <v>644</v>
      </c>
      <c r="D3718">
        <v>11</v>
      </c>
      <c r="E3718" t="str">
        <f>CONCATENATE(RAWC8[[#This Row],[Table Letter]],RAWC8[[#This Row],[Table '#]])</f>
        <v>TL3</v>
      </c>
      <c r="F3718">
        <f>IF(ISEVEN(ROW(RAWC8[[#This Row],[Barcodes]])),C3718,"")</f>
        <v>0</v>
      </c>
      <c r="G3718">
        <f t="shared" si="58"/>
        <v>0</v>
      </c>
      <c r="H3718" t="str">
        <f>LEFT(RAWC8[[#This Row],[Maternal Pheno Tag]],7)</f>
        <v>0</v>
      </c>
    </row>
    <row r="3719" spans="1:8" x14ac:dyDescent="0.25">
      <c r="A3719">
        <v>3</v>
      </c>
      <c r="B3719" t="s">
        <v>644</v>
      </c>
      <c r="D3719">
        <v>11</v>
      </c>
      <c r="E3719" t="str">
        <f>CONCATENATE(RAWC8[[#This Row],[Table Letter]],RAWC8[[#This Row],[Table '#]])</f>
        <v>TL3</v>
      </c>
      <c r="F3719" t="str">
        <f>IF(ISEVEN(ROW(RAWC8[[#This Row],[Barcodes]])),C3719,"")</f>
        <v/>
      </c>
      <c r="G3719" t="str">
        <f t="shared" si="58"/>
        <v/>
      </c>
      <c r="H3719" t="str">
        <f>LEFT(RAWC8[[#This Row],[Maternal Pheno Tag]],7)</f>
        <v/>
      </c>
    </row>
    <row r="3720" spans="1:8" x14ac:dyDescent="0.25">
      <c r="A3720">
        <v>3</v>
      </c>
      <c r="B3720" t="s">
        <v>644</v>
      </c>
      <c r="D3720">
        <v>12</v>
      </c>
      <c r="E3720" t="str">
        <f>CONCATENATE(RAWC8[[#This Row],[Table Letter]],RAWC8[[#This Row],[Table '#]])</f>
        <v>TL3</v>
      </c>
      <c r="F3720">
        <f>IF(ISEVEN(ROW(RAWC8[[#This Row],[Barcodes]])),C3720,"")</f>
        <v>0</v>
      </c>
      <c r="G3720">
        <f t="shared" si="58"/>
        <v>0</v>
      </c>
      <c r="H3720" t="str">
        <f>LEFT(RAWC8[[#This Row],[Maternal Pheno Tag]],7)</f>
        <v>0</v>
      </c>
    </row>
    <row r="3721" spans="1:8" x14ac:dyDescent="0.25">
      <c r="A3721">
        <v>3</v>
      </c>
      <c r="B3721" t="s">
        <v>644</v>
      </c>
      <c r="D3721">
        <v>12</v>
      </c>
      <c r="E3721" t="str">
        <f>CONCATENATE(RAWC8[[#This Row],[Table Letter]],RAWC8[[#This Row],[Table '#]])</f>
        <v>TL3</v>
      </c>
      <c r="F3721" t="str">
        <f>IF(ISEVEN(ROW(RAWC8[[#This Row],[Barcodes]])),C3721,"")</f>
        <v/>
      </c>
      <c r="G3721" t="str">
        <f t="shared" si="58"/>
        <v/>
      </c>
      <c r="H3721" t="str">
        <f>LEFT(RAWC8[[#This Row],[Maternal Pheno Tag]],7)</f>
        <v/>
      </c>
    </row>
    <row r="3722" spans="1:8" x14ac:dyDescent="0.25">
      <c r="A3722">
        <v>3</v>
      </c>
      <c r="B3722" t="s">
        <v>644</v>
      </c>
      <c r="D3722">
        <v>13</v>
      </c>
      <c r="E3722" t="str">
        <f>CONCATENATE(RAWC8[[#This Row],[Table Letter]],RAWC8[[#This Row],[Table '#]])</f>
        <v>TL3</v>
      </c>
      <c r="F3722">
        <f>IF(ISEVEN(ROW(RAWC8[[#This Row],[Barcodes]])),C3722,"")</f>
        <v>0</v>
      </c>
      <c r="G3722">
        <f t="shared" si="58"/>
        <v>0</v>
      </c>
      <c r="H3722" t="str">
        <f>LEFT(RAWC8[[#This Row],[Maternal Pheno Tag]],7)</f>
        <v>0</v>
      </c>
    </row>
    <row r="3723" spans="1:8" x14ac:dyDescent="0.25">
      <c r="A3723">
        <v>3</v>
      </c>
      <c r="B3723" t="s">
        <v>644</v>
      </c>
      <c r="D3723">
        <v>13</v>
      </c>
      <c r="E3723" t="str">
        <f>CONCATENATE(RAWC8[[#This Row],[Table Letter]],RAWC8[[#This Row],[Table '#]])</f>
        <v>TL3</v>
      </c>
      <c r="F3723" t="str">
        <f>IF(ISEVEN(ROW(RAWC8[[#This Row],[Barcodes]])),C3723,"")</f>
        <v/>
      </c>
      <c r="G3723" t="str">
        <f t="shared" si="58"/>
        <v/>
      </c>
      <c r="H3723" t="str">
        <f>LEFT(RAWC8[[#This Row],[Maternal Pheno Tag]],7)</f>
        <v/>
      </c>
    </row>
    <row r="3724" spans="1:8" x14ac:dyDescent="0.25">
      <c r="A3724">
        <v>3</v>
      </c>
      <c r="B3724" t="s">
        <v>644</v>
      </c>
      <c r="D3724">
        <v>14</v>
      </c>
      <c r="E3724" t="str">
        <f>CONCATENATE(RAWC8[[#This Row],[Table Letter]],RAWC8[[#This Row],[Table '#]])</f>
        <v>TL3</v>
      </c>
      <c r="F3724">
        <f>IF(ISEVEN(ROW(RAWC8[[#This Row],[Barcodes]])),C3724,"")</f>
        <v>0</v>
      </c>
      <c r="G3724">
        <f t="shared" si="58"/>
        <v>0</v>
      </c>
      <c r="H3724" t="str">
        <f>LEFT(RAWC8[[#This Row],[Maternal Pheno Tag]],7)</f>
        <v>0</v>
      </c>
    </row>
    <row r="3725" spans="1:8" x14ac:dyDescent="0.25">
      <c r="A3725">
        <v>3</v>
      </c>
      <c r="B3725" t="s">
        <v>644</v>
      </c>
      <c r="D3725">
        <v>14</v>
      </c>
      <c r="E3725" t="str">
        <f>CONCATENATE(RAWC8[[#This Row],[Table Letter]],RAWC8[[#This Row],[Table '#]])</f>
        <v>TL3</v>
      </c>
      <c r="F3725" t="str">
        <f>IF(ISEVEN(ROW(RAWC8[[#This Row],[Barcodes]])),C3725,"")</f>
        <v/>
      </c>
      <c r="G3725" t="str">
        <f t="shared" si="58"/>
        <v/>
      </c>
      <c r="H3725" t="str">
        <f>LEFT(RAWC8[[#This Row],[Maternal Pheno Tag]],7)</f>
        <v/>
      </c>
    </row>
    <row r="3726" spans="1:8" x14ac:dyDescent="0.25">
      <c r="A3726">
        <v>3</v>
      </c>
      <c r="B3726" t="s">
        <v>644</v>
      </c>
      <c r="D3726">
        <v>15</v>
      </c>
      <c r="E3726" t="str">
        <f>CONCATENATE(RAWC8[[#This Row],[Table Letter]],RAWC8[[#This Row],[Table '#]])</f>
        <v>TL3</v>
      </c>
      <c r="F3726">
        <f>IF(ISEVEN(ROW(RAWC8[[#This Row],[Barcodes]])),C3726,"")</f>
        <v>0</v>
      </c>
      <c r="G3726">
        <f t="shared" si="58"/>
        <v>0</v>
      </c>
      <c r="H3726" t="str">
        <f>LEFT(RAWC8[[#This Row],[Maternal Pheno Tag]],7)</f>
        <v>0</v>
      </c>
    </row>
    <row r="3727" spans="1:8" x14ac:dyDescent="0.25">
      <c r="A3727">
        <v>3</v>
      </c>
      <c r="B3727" t="s">
        <v>644</v>
      </c>
      <c r="D3727">
        <v>15</v>
      </c>
      <c r="E3727" t="str">
        <f>CONCATENATE(RAWC8[[#This Row],[Table Letter]],RAWC8[[#This Row],[Table '#]])</f>
        <v>TL3</v>
      </c>
      <c r="F3727" t="str">
        <f>IF(ISEVEN(ROW(RAWC8[[#This Row],[Barcodes]])),C3727,"")</f>
        <v/>
      </c>
      <c r="G3727" t="str">
        <f t="shared" si="58"/>
        <v/>
      </c>
      <c r="H3727" t="str">
        <f>LEFT(RAWC8[[#This Row],[Maternal Pheno Tag]],7)</f>
        <v/>
      </c>
    </row>
    <row r="3728" spans="1:8" x14ac:dyDescent="0.25">
      <c r="A3728">
        <v>3</v>
      </c>
      <c r="B3728" t="s">
        <v>644</v>
      </c>
      <c r="D3728">
        <v>16</v>
      </c>
      <c r="E3728" t="str">
        <f>CONCATENATE(RAWC8[[#This Row],[Table Letter]],RAWC8[[#This Row],[Table '#]])</f>
        <v>TL3</v>
      </c>
      <c r="F3728">
        <f>IF(ISEVEN(ROW(RAWC8[[#This Row],[Barcodes]])),C3728,"")</f>
        <v>0</v>
      </c>
      <c r="G3728">
        <f t="shared" si="58"/>
        <v>0</v>
      </c>
      <c r="H3728" t="str">
        <f>LEFT(RAWC8[[#This Row],[Maternal Pheno Tag]],7)</f>
        <v>0</v>
      </c>
    </row>
    <row r="3729" spans="1:8" x14ac:dyDescent="0.25">
      <c r="A3729">
        <v>3</v>
      </c>
      <c r="B3729" t="s">
        <v>644</v>
      </c>
      <c r="D3729">
        <v>16</v>
      </c>
      <c r="E3729" t="str">
        <f>CONCATENATE(RAWC8[[#This Row],[Table Letter]],RAWC8[[#This Row],[Table '#]])</f>
        <v>TL3</v>
      </c>
      <c r="F3729" t="str">
        <f>IF(ISEVEN(ROW(RAWC8[[#This Row],[Barcodes]])),C3729,"")</f>
        <v/>
      </c>
      <c r="G3729" t="str">
        <f t="shared" si="58"/>
        <v/>
      </c>
      <c r="H3729" t="str">
        <f>LEFT(RAWC8[[#This Row],[Maternal Pheno Tag]],7)</f>
        <v/>
      </c>
    </row>
    <row r="3730" spans="1:8" x14ac:dyDescent="0.25">
      <c r="A3730">
        <v>3</v>
      </c>
      <c r="B3730" t="s">
        <v>644</v>
      </c>
      <c r="D3730">
        <v>17</v>
      </c>
      <c r="E3730" t="str">
        <f>CONCATENATE(RAWC8[[#This Row],[Table Letter]],RAWC8[[#This Row],[Table '#]])</f>
        <v>TL3</v>
      </c>
      <c r="F3730">
        <f>IF(ISEVEN(ROW(RAWC8[[#This Row],[Barcodes]])),C3730,"")</f>
        <v>0</v>
      </c>
      <c r="G3730">
        <f t="shared" si="58"/>
        <v>0</v>
      </c>
      <c r="H3730" t="str">
        <f>LEFT(RAWC8[[#This Row],[Maternal Pheno Tag]],7)</f>
        <v>0</v>
      </c>
    </row>
    <row r="3731" spans="1:8" x14ac:dyDescent="0.25">
      <c r="A3731">
        <v>3</v>
      </c>
      <c r="B3731" t="s">
        <v>644</v>
      </c>
      <c r="D3731">
        <v>17</v>
      </c>
      <c r="E3731" t="str">
        <f>CONCATENATE(RAWC8[[#This Row],[Table Letter]],RAWC8[[#This Row],[Table '#]])</f>
        <v>TL3</v>
      </c>
      <c r="F3731" t="str">
        <f>IF(ISEVEN(ROW(RAWC8[[#This Row],[Barcodes]])),C3731,"")</f>
        <v/>
      </c>
      <c r="G3731" t="str">
        <f t="shared" si="58"/>
        <v/>
      </c>
      <c r="H3731" t="str">
        <f>LEFT(RAWC8[[#This Row],[Maternal Pheno Tag]],7)</f>
        <v/>
      </c>
    </row>
    <row r="3732" spans="1:8" x14ac:dyDescent="0.25">
      <c r="A3732">
        <v>3</v>
      </c>
      <c r="B3732" t="s">
        <v>644</v>
      </c>
      <c r="D3732">
        <v>18</v>
      </c>
      <c r="E3732" t="str">
        <f>CONCATENATE(RAWC8[[#This Row],[Table Letter]],RAWC8[[#This Row],[Table '#]])</f>
        <v>TL3</v>
      </c>
      <c r="F3732">
        <f>IF(ISEVEN(ROW(RAWC8[[#This Row],[Barcodes]])),C3732,"")</f>
        <v>0</v>
      </c>
      <c r="G3732">
        <f t="shared" si="58"/>
        <v>0</v>
      </c>
      <c r="H3732" t="str">
        <f>LEFT(RAWC8[[#This Row],[Maternal Pheno Tag]],7)</f>
        <v>0</v>
      </c>
    </row>
    <row r="3733" spans="1:8" x14ac:dyDescent="0.25">
      <c r="A3733">
        <v>3</v>
      </c>
      <c r="B3733" t="s">
        <v>644</v>
      </c>
      <c r="D3733">
        <v>18</v>
      </c>
      <c r="E3733" t="str">
        <f>CONCATENATE(RAWC8[[#This Row],[Table Letter]],RAWC8[[#This Row],[Table '#]])</f>
        <v>TL3</v>
      </c>
      <c r="F3733" t="str">
        <f>IF(ISEVEN(ROW(RAWC8[[#This Row],[Barcodes]])),C3733,"")</f>
        <v/>
      </c>
      <c r="G3733" t="str">
        <f t="shared" si="58"/>
        <v/>
      </c>
      <c r="H3733" t="str">
        <f>LEFT(RAWC8[[#This Row],[Maternal Pheno Tag]],7)</f>
        <v/>
      </c>
    </row>
    <row r="3734" spans="1:8" x14ac:dyDescent="0.25">
      <c r="A3734">
        <v>3</v>
      </c>
      <c r="B3734" t="s">
        <v>644</v>
      </c>
      <c r="D3734">
        <v>19</v>
      </c>
      <c r="E3734" t="str">
        <f>CONCATENATE(RAWC8[[#This Row],[Table Letter]],RAWC8[[#This Row],[Table '#]])</f>
        <v>TL3</v>
      </c>
      <c r="F3734">
        <f>IF(ISEVEN(ROW(RAWC8[[#This Row],[Barcodes]])),C3734,"")</f>
        <v>0</v>
      </c>
      <c r="G3734">
        <f t="shared" si="58"/>
        <v>0</v>
      </c>
      <c r="H3734" t="str">
        <f>LEFT(RAWC8[[#This Row],[Maternal Pheno Tag]],7)</f>
        <v>0</v>
      </c>
    </row>
    <row r="3735" spans="1:8" x14ac:dyDescent="0.25">
      <c r="A3735">
        <v>3</v>
      </c>
      <c r="B3735" t="s">
        <v>644</v>
      </c>
      <c r="D3735">
        <v>19</v>
      </c>
      <c r="E3735" t="str">
        <f>CONCATENATE(RAWC8[[#This Row],[Table Letter]],RAWC8[[#This Row],[Table '#]])</f>
        <v>TL3</v>
      </c>
      <c r="F3735" t="str">
        <f>IF(ISEVEN(ROW(RAWC8[[#This Row],[Barcodes]])),C3735,"")</f>
        <v/>
      </c>
      <c r="G3735" t="str">
        <f t="shared" si="58"/>
        <v/>
      </c>
      <c r="H3735" t="str">
        <f>LEFT(RAWC8[[#This Row],[Maternal Pheno Tag]],7)</f>
        <v/>
      </c>
    </row>
    <row r="3736" spans="1:8" x14ac:dyDescent="0.25">
      <c r="A3736">
        <v>3</v>
      </c>
      <c r="B3736" t="s">
        <v>644</v>
      </c>
      <c r="D3736">
        <v>20</v>
      </c>
      <c r="E3736" t="str">
        <f>CONCATENATE(RAWC8[[#This Row],[Table Letter]],RAWC8[[#This Row],[Table '#]])</f>
        <v>TL3</v>
      </c>
      <c r="F3736">
        <f>IF(ISEVEN(ROW(RAWC8[[#This Row],[Barcodes]])),C3736,"")</f>
        <v>0</v>
      </c>
      <c r="G3736">
        <f t="shared" si="58"/>
        <v>0</v>
      </c>
      <c r="H3736" t="str">
        <f>LEFT(RAWC8[[#This Row],[Maternal Pheno Tag]],7)</f>
        <v>0</v>
      </c>
    </row>
    <row r="3737" spans="1:8" x14ac:dyDescent="0.25">
      <c r="A3737">
        <v>3</v>
      </c>
      <c r="B3737" t="s">
        <v>644</v>
      </c>
      <c r="D3737">
        <v>20</v>
      </c>
      <c r="E3737" t="str">
        <f>CONCATENATE(RAWC8[[#This Row],[Table Letter]],RAWC8[[#This Row],[Table '#]])</f>
        <v>TL3</v>
      </c>
      <c r="F3737" t="str">
        <f>IF(ISEVEN(ROW(RAWC8[[#This Row],[Barcodes]])),C3737,"")</f>
        <v/>
      </c>
      <c r="G3737" t="str">
        <f t="shared" si="58"/>
        <v/>
      </c>
      <c r="H3737" t="str">
        <f>LEFT(RAWC8[[#This Row],[Maternal Pheno Tag]],7)</f>
        <v/>
      </c>
    </row>
    <row r="3738" spans="1:8" x14ac:dyDescent="0.25">
      <c r="A3738">
        <v>3</v>
      </c>
      <c r="B3738" t="s">
        <v>644</v>
      </c>
      <c r="D3738">
        <v>21</v>
      </c>
      <c r="E3738" t="str">
        <f>CONCATENATE(RAWC8[[#This Row],[Table Letter]],RAWC8[[#This Row],[Table '#]])</f>
        <v>TL3</v>
      </c>
      <c r="F3738">
        <f>IF(ISEVEN(ROW(RAWC8[[#This Row],[Barcodes]])),C3738,"")</f>
        <v>0</v>
      </c>
      <c r="G3738">
        <f t="shared" si="58"/>
        <v>0</v>
      </c>
      <c r="H3738" t="str">
        <f>LEFT(RAWC8[[#This Row],[Maternal Pheno Tag]],7)</f>
        <v>0</v>
      </c>
    </row>
    <row r="3739" spans="1:8" x14ac:dyDescent="0.25">
      <c r="A3739">
        <v>3</v>
      </c>
      <c r="B3739" t="s">
        <v>644</v>
      </c>
      <c r="D3739">
        <v>21</v>
      </c>
      <c r="E3739" t="str">
        <f>CONCATENATE(RAWC8[[#This Row],[Table Letter]],RAWC8[[#This Row],[Table '#]])</f>
        <v>TL3</v>
      </c>
      <c r="F3739" t="str">
        <f>IF(ISEVEN(ROW(RAWC8[[#This Row],[Barcodes]])),C3739,"")</f>
        <v/>
      </c>
      <c r="G3739" t="str">
        <f t="shared" si="58"/>
        <v/>
      </c>
      <c r="H3739" t="str">
        <f>LEFT(RAWC8[[#This Row],[Maternal Pheno Tag]],7)</f>
        <v/>
      </c>
    </row>
    <row r="3740" spans="1:8" x14ac:dyDescent="0.25">
      <c r="A3740">
        <v>3</v>
      </c>
      <c r="B3740" t="s">
        <v>644</v>
      </c>
      <c r="D3740">
        <v>22</v>
      </c>
      <c r="E3740" t="str">
        <f>CONCATENATE(RAWC8[[#This Row],[Table Letter]],RAWC8[[#This Row],[Table '#]])</f>
        <v>TL3</v>
      </c>
      <c r="F3740">
        <f>IF(ISEVEN(ROW(RAWC8[[#This Row],[Barcodes]])),C3740,"")</f>
        <v>0</v>
      </c>
      <c r="G3740">
        <f t="shared" si="58"/>
        <v>0</v>
      </c>
      <c r="H3740" t="str">
        <f>LEFT(RAWC8[[#This Row],[Maternal Pheno Tag]],7)</f>
        <v>0</v>
      </c>
    </row>
    <row r="3741" spans="1:8" x14ac:dyDescent="0.25">
      <c r="A3741">
        <v>3</v>
      </c>
      <c r="B3741" t="s">
        <v>644</v>
      </c>
      <c r="D3741">
        <v>22</v>
      </c>
      <c r="E3741" t="str">
        <f>CONCATENATE(RAWC8[[#This Row],[Table Letter]],RAWC8[[#This Row],[Table '#]])</f>
        <v>TL3</v>
      </c>
      <c r="F3741" t="str">
        <f>IF(ISEVEN(ROW(RAWC8[[#This Row],[Barcodes]])),C3741,"")</f>
        <v/>
      </c>
      <c r="G3741" t="str">
        <f t="shared" si="58"/>
        <v/>
      </c>
      <c r="H3741" t="str">
        <f>LEFT(RAWC8[[#This Row],[Maternal Pheno Tag]],7)</f>
        <v/>
      </c>
    </row>
    <row r="3742" spans="1:8" x14ac:dyDescent="0.25">
      <c r="A3742">
        <v>3</v>
      </c>
      <c r="B3742" t="s">
        <v>644</v>
      </c>
      <c r="D3742">
        <v>23</v>
      </c>
      <c r="E3742" t="str">
        <f>CONCATENATE(RAWC8[[#This Row],[Table Letter]],RAWC8[[#This Row],[Table '#]])</f>
        <v>TL3</v>
      </c>
      <c r="F3742">
        <f>IF(ISEVEN(ROW(RAWC8[[#This Row],[Barcodes]])),C3742,"")</f>
        <v>0</v>
      </c>
      <c r="G3742">
        <f t="shared" si="58"/>
        <v>0</v>
      </c>
      <c r="H3742" t="str">
        <f>LEFT(RAWC8[[#This Row],[Maternal Pheno Tag]],7)</f>
        <v>0</v>
      </c>
    </row>
    <row r="3743" spans="1:8" x14ac:dyDescent="0.25">
      <c r="A3743">
        <v>3</v>
      </c>
      <c r="B3743" t="s">
        <v>644</v>
      </c>
      <c r="D3743">
        <v>23</v>
      </c>
      <c r="E3743" t="str">
        <f>CONCATENATE(RAWC8[[#This Row],[Table Letter]],RAWC8[[#This Row],[Table '#]])</f>
        <v>TL3</v>
      </c>
      <c r="F3743" t="str">
        <f>IF(ISEVEN(ROW(RAWC8[[#This Row],[Barcodes]])),C3743,"")</f>
        <v/>
      </c>
      <c r="G3743" t="str">
        <f t="shared" si="58"/>
        <v/>
      </c>
      <c r="H3743" t="str">
        <f>LEFT(RAWC8[[#This Row],[Maternal Pheno Tag]],7)</f>
        <v/>
      </c>
    </row>
    <row r="3744" spans="1:8" x14ac:dyDescent="0.25">
      <c r="A3744">
        <v>3</v>
      </c>
      <c r="B3744" t="s">
        <v>644</v>
      </c>
      <c r="D3744">
        <v>24</v>
      </c>
      <c r="E3744" t="str">
        <f>CONCATENATE(RAWC8[[#This Row],[Table Letter]],RAWC8[[#This Row],[Table '#]])</f>
        <v>TL3</v>
      </c>
      <c r="F3744">
        <f>IF(ISEVEN(ROW(RAWC8[[#This Row],[Barcodes]])),C3744,"")</f>
        <v>0</v>
      </c>
      <c r="G3744">
        <f t="shared" si="58"/>
        <v>0</v>
      </c>
      <c r="H3744" t="str">
        <f>LEFT(RAWC8[[#This Row],[Maternal Pheno Tag]],7)</f>
        <v>0</v>
      </c>
    </row>
    <row r="3745" spans="1:8" x14ac:dyDescent="0.25">
      <c r="A3745">
        <v>3</v>
      </c>
      <c r="B3745" t="s">
        <v>644</v>
      </c>
      <c r="D3745">
        <v>24</v>
      </c>
      <c r="E3745" t="str">
        <f>CONCATENATE(RAWC8[[#This Row],[Table Letter]],RAWC8[[#This Row],[Table '#]])</f>
        <v>TL3</v>
      </c>
      <c r="F3745" t="str">
        <f>IF(ISEVEN(ROW(RAWC8[[#This Row],[Barcodes]])),C3745,"")</f>
        <v/>
      </c>
      <c r="G3745" t="str">
        <f t="shared" si="58"/>
        <v/>
      </c>
      <c r="H3745" t="str">
        <f>LEFT(RAWC8[[#This Row],[Maternal Pheno Tag]],7)</f>
        <v/>
      </c>
    </row>
    <row r="3746" spans="1:8" x14ac:dyDescent="0.25">
      <c r="A3746">
        <v>4</v>
      </c>
      <c r="B3746" t="s">
        <v>644</v>
      </c>
      <c r="D3746">
        <v>1</v>
      </c>
      <c r="E3746" t="str">
        <f>CONCATENATE(RAWC8[[#This Row],[Table Letter]],RAWC8[[#This Row],[Table '#]])</f>
        <v>TL4</v>
      </c>
      <c r="F3746">
        <f>IF(ISEVEN(ROW(RAWC8[[#This Row],[Barcodes]])),C3746,"")</f>
        <v>0</v>
      </c>
      <c r="G3746">
        <f t="shared" si="58"/>
        <v>0</v>
      </c>
      <c r="H3746" t="str">
        <f>LEFT(RAWC8[[#This Row],[Maternal Pheno Tag]],7)</f>
        <v>0</v>
      </c>
    </row>
    <row r="3747" spans="1:8" x14ac:dyDescent="0.25">
      <c r="A3747">
        <v>4</v>
      </c>
      <c r="B3747" t="s">
        <v>644</v>
      </c>
      <c r="D3747">
        <v>1</v>
      </c>
      <c r="E3747" t="str">
        <f>CONCATENATE(RAWC8[[#This Row],[Table Letter]],RAWC8[[#This Row],[Table '#]])</f>
        <v>TL4</v>
      </c>
      <c r="F3747" t="str">
        <f>IF(ISEVEN(ROW(RAWC8[[#This Row],[Barcodes]])),C3747,"")</f>
        <v/>
      </c>
      <c r="G3747" t="str">
        <f t="shared" si="58"/>
        <v/>
      </c>
      <c r="H3747" t="str">
        <f>LEFT(RAWC8[[#This Row],[Maternal Pheno Tag]],7)</f>
        <v/>
      </c>
    </row>
    <row r="3748" spans="1:8" x14ac:dyDescent="0.25">
      <c r="A3748">
        <v>4</v>
      </c>
      <c r="B3748" t="s">
        <v>644</v>
      </c>
      <c r="D3748">
        <v>2</v>
      </c>
      <c r="E3748" t="str">
        <f>CONCATENATE(RAWC8[[#This Row],[Table Letter]],RAWC8[[#This Row],[Table '#]])</f>
        <v>TL4</v>
      </c>
      <c r="F3748">
        <f>IF(ISEVEN(ROW(RAWC8[[#This Row],[Barcodes]])),C3748,"")</f>
        <v>0</v>
      </c>
      <c r="G3748">
        <f t="shared" si="58"/>
        <v>0</v>
      </c>
      <c r="H3748" t="str">
        <f>LEFT(RAWC8[[#This Row],[Maternal Pheno Tag]],7)</f>
        <v>0</v>
      </c>
    </row>
    <row r="3749" spans="1:8" x14ac:dyDescent="0.25">
      <c r="A3749">
        <v>4</v>
      </c>
      <c r="B3749" t="s">
        <v>644</v>
      </c>
      <c r="D3749">
        <v>2</v>
      </c>
      <c r="E3749" t="str">
        <f>CONCATENATE(RAWC8[[#This Row],[Table Letter]],RAWC8[[#This Row],[Table '#]])</f>
        <v>TL4</v>
      </c>
      <c r="F3749" t="str">
        <f>IF(ISEVEN(ROW(RAWC8[[#This Row],[Barcodes]])),C3749,"")</f>
        <v/>
      </c>
      <c r="G3749" t="str">
        <f t="shared" si="58"/>
        <v/>
      </c>
      <c r="H3749" t="str">
        <f>LEFT(RAWC8[[#This Row],[Maternal Pheno Tag]],7)</f>
        <v/>
      </c>
    </row>
    <row r="3750" spans="1:8" x14ac:dyDescent="0.25">
      <c r="A3750">
        <v>4</v>
      </c>
      <c r="B3750" t="s">
        <v>644</v>
      </c>
      <c r="D3750">
        <v>3</v>
      </c>
      <c r="E3750" t="str">
        <f>CONCATENATE(RAWC8[[#This Row],[Table Letter]],RAWC8[[#This Row],[Table '#]])</f>
        <v>TL4</v>
      </c>
      <c r="F3750">
        <f>IF(ISEVEN(ROW(RAWC8[[#This Row],[Barcodes]])),C3750,"")</f>
        <v>0</v>
      </c>
      <c r="G3750">
        <f t="shared" si="58"/>
        <v>0</v>
      </c>
      <c r="H3750" t="str">
        <f>LEFT(RAWC8[[#This Row],[Maternal Pheno Tag]],7)</f>
        <v>0</v>
      </c>
    </row>
    <row r="3751" spans="1:8" x14ac:dyDescent="0.25">
      <c r="A3751">
        <v>4</v>
      </c>
      <c r="B3751" t="s">
        <v>644</v>
      </c>
      <c r="D3751">
        <v>3</v>
      </c>
      <c r="E3751" t="str">
        <f>CONCATENATE(RAWC8[[#This Row],[Table Letter]],RAWC8[[#This Row],[Table '#]])</f>
        <v>TL4</v>
      </c>
      <c r="F3751" t="str">
        <f>IF(ISEVEN(ROW(RAWC8[[#This Row],[Barcodes]])),C3751,"")</f>
        <v/>
      </c>
      <c r="G3751" t="str">
        <f t="shared" si="58"/>
        <v/>
      </c>
      <c r="H3751" t="str">
        <f>LEFT(RAWC8[[#This Row],[Maternal Pheno Tag]],7)</f>
        <v/>
      </c>
    </row>
    <row r="3752" spans="1:8" x14ac:dyDescent="0.25">
      <c r="A3752">
        <v>4</v>
      </c>
      <c r="B3752" t="s">
        <v>644</v>
      </c>
      <c r="D3752">
        <v>4</v>
      </c>
      <c r="E3752" t="str">
        <f>CONCATENATE(RAWC8[[#This Row],[Table Letter]],RAWC8[[#This Row],[Table '#]])</f>
        <v>TL4</v>
      </c>
      <c r="F3752">
        <f>IF(ISEVEN(ROW(RAWC8[[#This Row],[Barcodes]])),C3752,"")</f>
        <v>0</v>
      </c>
      <c r="G3752">
        <f t="shared" si="58"/>
        <v>0</v>
      </c>
      <c r="H3752" t="str">
        <f>LEFT(RAWC8[[#This Row],[Maternal Pheno Tag]],7)</f>
        <v>0</v>
      </c>
    </row>
    <row r="3753" spans="1:8" x14ac:dyDescent="0.25">
      <c r="A3753">
        <v>4</v>
      </c>
      <c r="B3753" t="s">
        <v>644</v>
      </c>
      <c r="D3753">
        <v>4</v>
      </c>
      <c r="E3753" t="str">
        <f>CONCATENATE(RAWC8[[#This Row],[Table Letter]],RAWC8[[#This Row],[Table '#]])</f>
        <v>TL4</v>
      </c>
      <c r="F3753" t="str">
        <f>IF(ISEVEN(ROW(RAWC8[[#This Row],[Barcodes]])),C3753,"")</f>
        <v/>
      </c>
      <c r="G3753" t="str">
        <f t="shared" si="58"/>
        <v/>
      </c>
      <c r="H3753" t="str">
        <f>LEFT(RAWC8[[#This Row],[Maternal Pheno Tag]],7)</f>
        <v/>
      </c>
    </row>
    <row r="3754" spans="1:8" x14ac:dyDescent="0.25">
      <c r="A3754">
        <v>4</v>
      </c>
      <c r="B3754" t="s">
        <v>644</v>
      </c>
      <c r="D3754">
        <v>5</v>
      </c>
      <c r="E3754" t="str">
        <f>CONCATENATE(RAWC8[[#This Row],[Table Letter]],RAWC8[[#This Row],[Table '#]])</f>
        <v>TL4</v>
      </c>
      <c r="F3754">
        <f>IF(ISEVEN(ROW(RAWC8[[#This Row],[Barcodes]])),C3754,"")</f>
        <v>0</v>
      </c>
      <c r="G3754">
        <f t="shared" si="58"/>
        <v>0</v>
      </c>
      <c r="H3754" t="str">
        <f>LEFT(RAWC8[[#This Row],[Maternal Pheno Tag]],7)</f>
        <v>0</v>
      </c>
    </row>
    <row r="3755" spans="1:8" x14ac:dyDescent="0.25">
      <c r="A3755">
        <v>4</v>
      </c>
      <c r="B3755" t="s">
        <v>644</v>
      </c>
      <c r="D3755">
        <v>5</v>
      </c>
      <c r="E3755" t="str">
        <f>CONCATENATE(RAWC8[[#This Row],[Table Letter]],RAWC8[[#This Row],[Table '#]])</f>
        <v>TL4</v>
      </c>
      <c r="F3755" t="str">
        <f>IF(ISEVEN(ROW(RAWC8[[#This Row],[Barcodes]])),C3755,"")</f>
        <v/>
      </c>
      <c r="G3755" t="str">
        <f t="shared" si="58"/>
        <v/>
      </c>
      <c r="H3755" t="str">
        <f>LEFT(RAWC8[[#This Row],[Maternal Pheno Tag]],7)</f>
        <v/>
      </c>
    </row>
    <row r="3756" spans="1:8" x14ac:dyDescent="0.25">
      <c r="A3756">
        <v>4</v>
      </c>
      <c r="B3756" t="s">
        <v>644</v>
      </c>
      <c r="D3756">
        <v>6</v>
      </c>
      <c r="E3756" t="str">
        <f>CONCATENATE(RAWC8[[#This Row],[Table Letter]],RAWC8[[#This Row],[Table '#]])</f>
        <v>TL4</v>
      </c>
      <c r="F3756">
        <f>IF(ISEVEN(ROW(RAWC8[[#This Row],[Barcodes]])),C3756,"")</f>
        <v>0</v>
      </c>
      <c r="G3756">
        <f t="shared" si="58"/>
        <v>0</v>
      </c>
      <c r="H3756" t="str">
        <f>LEFT(RAWC8[[#This Row],[Maternal Pheno Tag]],7)</f>
        <v>0</v>
      </c>
    </row>
    <row r="3757" spans="1:8" x14ac:dyDescent="0.25">
      <c r="A3757">
        <v>4</v>
      </c>
      <c r="B3757" t="s">
        <v>644</v>
      </c>
      <c r="D3757">
        <v>6</v>
      </c>
      <c r="E3757" t="str">
        <f>CONCATENATE(RAWC8[[#This Row],[Table Letter]],RAWC8[[#This Row],[Table '#]])</f>
        <v>TL4</v>
      </c>
      <c r="F3757" t="str">
        <f>IF(ISEVEN(ROW(RAWC8[[#This Row],[Barcodes]])),C3757,"")</f>
        <v/>
      </c>
      <c r="G3757" t="str">
        <f t="shared" si="58"/>
        <v/>
      </c>
      <c r="H3757" t="str">
        <f>LEFT(RAWC8[[#This Row],[Maternal Pheno Tag]],7)</f>
        <v/>
      </c>
    </row>
    <row r="3758" spans="1:8" x14ac:dyDescent="0.25">
      <c r="A3758">
        <v>4</v>
      </c>
      <c r="B3758" t="s">
        <v>644</v>
      </c>
      <c r="D3758">
        <v>7</v>
      </c>
      <c r="E3758" t="str">
        <f>CONCATENATE(RAWC8[[#This Row],[Table Letter]],RAWC8[[#This Row],[Table '#]])</f>
        <v>TL4</v>
      </c>
      <c r="F3758">
        <f>IF(ISEVEN(ROW(RAWC8[[#This Row],[Barcodes]])),C3758,"")</f>
        <v>0</v>
      </c>
      <c r="G3758">
        <f t="shared" si="58"/>
        <v>0</v>
      </c>
      <c r="H3758" t="str">
        <f>LEFT(RAWC8[[#This Row],[Maternal Pheno Tag]],7)</f>
        <v>0</v>
      </c>
    </row>
    <row r="3759" spans="1:8" x14ac:dyDescent="0.25">
      <c r="A3759">
        <v>4</v>
      </c>
      <c r="B3759" t="s">
        <v>644</v>
      </c>
      <c r="D3759">
        <v>7</v>
      </c>
      <c r="E3759" t="str">
        <f>CONCATENATE(RAWC8[[#This Row],[Table Letter]],RAWC8[[#This Row],[Table '#]])</f>
        <v>TL4</v>
      </c>
      <c r="F3759" t="str">
        <f>IF(ISEVEN(ROW(RAWC8[[#This Row],[Barcodes]])),C3759,"")</f>
        <v/>
      </c>
      <c r="G3759" t="str">
        <f t="shared" si="58"/>
        <v/>
      </c>
      <c r="H3759" t="str">
        <f>LEFT(RAWC8[[#This Row],[Maternal Pheno Tag]],7)</f>
        <v/>
      </c>
    </row>
    <row r="3760" spans="1:8" x14ac:dyDescent="0.25">
      <c r="A3760">
        <v>4</v>
      </c>
      <c r="B3760" t="s">
        <v>644</v>
      </c>
      <c r="D3760">
        <v>8</v>
      </c>
      <c r="E3760" t="str">
        <f>CONCATENATE(RAWC8[[#This Row],[Table Letter]],RAWC8[[#This Row],[Table '#]])</f>
        <v>TL4</v>
      </c>
      <c r="F3760">
        <f>IF(ISEVEN(ROW(RAWC8[[#This Row],[Barcodes]])),C3760,"")</f>
        <v>0</v>
      </c>
      <c r="G3760">
        <f t="shared" si="58"/>
        <v>0</v>
      </c>
      <c r="H3760" t="str">
        <f>LEFT(RAWC8[[#This Row],[Maternal Pheno Tag]],7)</f>
        <v>0</v>
      </c>
    </row>
    <row r="3761" spans="1:8" x14ac:dyDescent="0.25">
      <c r="A3761">
        <v>4</v>
      </c>
      <c r="B3761" t="s">
        <v>644</v>
      </c>
      <c r="D3761">
        <v>8</v>
      </c>
      <c r="E3761" t="str">
        <f>CONCATENATE(RAWC8[[#This Row],[Table Letter]],RAWC8[[#This Row],[Table '#]])</f>
        <v>TL4</v>
      </c>
      <c r="F3761" t="str">
        <f>IF(ISEVEN(ROW(RAWC8[[#This Row],[Barcodes]])),C3761,"")</f>
        <v/>
      </c>
      <c r="G3761" t="str">
        <f t="shared" si="58"/>
        <v/>
      </c>
      <c r="H3761" t="str">
        <f>LEFT(RAWC8[[#This Row],[Maternal Pheno Tag]],7)</f>
        <v/>
      </c>
    </row>
    <row r="3762" spans="1:8" x14ac:dyDescent="0.25">
      <c r="A3762">
        <v>4</v>
      </c>
      <c r="B3762" t="s">
        <v>644</v>
      </c>
      <c r="D3762">
        <v>9</v>
      </c>
      <c r="E3762" t="str">
        <f>CONCATENATE(RAWC8[[#This Row],[Table Letter]],RAWC8[[#This Row],[Table '#]])</f>
        <v>TL4</v>
      </c>
      <c r="F3762">
        <f>IF(ISEVEN(ROW(RAWC8[[#This Row],[Barcodes]])),C3762,"")</f>
        <v>0</v>
      </c>
      <c r="G3762">
        <f t="shared" si="58"/>
        <v>0</v>
      </c>
      <c r="H3762" t="str">
        <f>LEFT(RAWC8[[#This Row],[Maternal Pheno Tag]],7)</f>
        <v>0</v>
      </c>
    </row>
    <row r="3763" spans="1:8" x14ac:dyDescent="0.25">
      <c r="A3763">
        <v>4</v>
      </c>
      <c r="B3763" t="s">
        <v>644</v>
      </c>
      <c r="D3763">
        <v>9</v>
      </c>
      <c r="E3763" t="str">
        <f>CONCATENATE(RAWC8[[#This Row],[Table Letter]],RAWC8[[#This Row],[Table '#]])</f>
        <v>TL4</v>
      </c>
      <c r="F3763" t="str">
        <f>IF(ISEVEN(ROW(RAWC8[[#This Row],[Barcodes]])),C3763,"")</f>
        <v/>
      </c>
      <c r="G3763" t="str">
        <f t="shared" si="58"/>
        <v/>
      </c>
      <c r="H3763" t="str">
        <f>LEFT(RAWC8[[#This Row],[Maternal Pheno Tag]],7)</f>
        <v/>
      </c>
    </row>
    <row r="3764" spans="1:8" x14ac:dyDescent="0.25">
      <c r="A3764">
        <v>4</v>
      </c>
      <c r="B3764" t="s">
        <v>644</v>
      </c>
      <c r="D3764">
        <v>10</v>
      </c>
      <c r="E3764" t="str">
        <f>CONCATENATE(RAWC8[[#This Row],[Table Letter]],RAWC8[[#This Row],[Table '#]])</f>
        <v>TL4</v>
      </c>
      <c r="F3764">
        <f>IF(ISEVEN(ROW(RAWC8[[#This Row],[Barcodes]])),C3764,"")</f>
        <v>0</v>
      </c>
      <c r="G3764">
        <f t="shared" si="58"/>
        <v>0</v>
      </c>
      <c r="H3764" t="str">
        <f>LEFT(RAWC8[[#This Row],[Maternal Pheno Tag]],7)</f>
        <v>0</v>
      </c>
    </row>
    <row r="3765" spans="1:8" x14ac:dyDescent="0.25">
      <c r="A3765">
        <v>4</v>
      </c>
      <c r="B3765" t="s">
        <v>644</v>
      </c>
      <c r="D3765">
        <v>10</v>
      </c>
      <c r="E3765" t="str">
        <f>CONCATENATE(RAWC8[[#This Row],[Table Letter]],RAWC8[[#This Row],[Table '#]])</f>
        <v>TL4</v>
      </c>
      <c r="F3765" t="str">
        <f>IF(ISEVEN(ROW(RAWC8[[#This Row],[Barcodes]])),C3765,"")</f>
        <v/>
      </c>
      <c r="G3765" t="str">
        <f t="shared" si="58"/>
        <v/>
      </c>
      <c r="H3765" t="str">
        <f>LEFT(RAWC8[[#This Row],[Maternal Pheno Tag]],7)</f>
        <v/>
      </c>
    </row>
    <row r="3766" spans="1:8" x14ac:dyDescent="0.25">
      <c r="A3766">
        <v>4</v>
      </c>
      <c r="B3766" t="s">
        <v>644</v>
      </c>
      <c r="D3766">
        <v>11</v>
      </c>
      <c r="E3766" t="str">
        <f>CONCATENATE(RAWC8[[#This Row],[Table Letter]],RAWC8[[#This Row],[Table '#]])</f>
        <v>TL4</v>
      </c>
      <c r="F3766">
        <f>IF(ISEVEN(ROW(RAWC8[[#This Row],[Barcodes]])),C3766,"")</f>
        <v>0</v>
      </c>
      <c r="G3766">
        <f t="shared" si="58"/>
        <v>0</v>
      </c>
      <c r="H3766" t="str">
        <f>LEFT(RAWC8[[#This Row],[Maternal Pheno Tag]],7)</f>
        <v>0</v>
      </c>
    </row>
    <row r="3767" spans="1:8" x14ac:dyDescent="0.25">
      <c r="A3767">
        <v>4</v>
      </c>
      <c r="B3767" t="s">
        <v>644</v>
      </c>
      <c r="D3767">
        <v>11</v>
      </c>
      <c r="E3767" t="str">
        <f>CONCATENATE(RAWC8[[#This Row],[Table Letter]],RAWC8[[#This Row],[Table '#]])</f>
        <v>TL4</v>
      </c>
      <c r="F3767" t="str">
        <f>IF(ISEVEN(ROW(RAWC8[[#This Row],[Barcodes]])),C3767,"")</f>
        <v/>
      </c>
      <c r="G3767" t="str">
        <f t="shared" si="58"/>
        <v/>
      </c>
      <c r="H3767" t="str">
        <f>LEFT(RAWC8[[#This Row],[Maternal Pheno Tag]],7)</f>
        <v/>
      </c>
    </row>
    <row r="3768" spans="1:8" x14ac:dyDescent="0.25">
      <c r="A3768">
        <v>4</v>
      </c>
      <c r="B3768" t="s">
        <v>644</v>
      </c>
      <c r="D3768">
        <v>12</v>
      </c>
      <c r="E3768" t="str">
        <f>CONCATENATE(RAWC8[[#This Row],[Table Letter]],RAWC8[[#This Row],[Table '#]])</f>
        <v>TL4</v>
      </c>
      <c r="F3768">
        <f>IF(ISEVEN(ROW(RAWC8[[#This Row],[Barcodes]])),C3768,"")</f>
        <v>0</v>
      </c>
      <c r="G3768">
        <f t="shared" si="58"/>
        <v>0</v>
      </c>
      <c r="H3768" t="str">
        <f>LEFT(RAWC8[[#This Row],[Maternal Pheno Tag]],7)</f>
        <v>0</v>
      </c>
    </row>
    <row r="3769" spans="1:8" x14ac:dyDescent="0.25">
      <c r="A3769">
        <v>4</v>
      </c>
      <c r="B3769" t="s">
        <v>644</v>
      </c>
      <c r="D3769">
        <v>12</v>
      </c>
      <c r="E3769" t="str">
        <f>CONCATENATE(RAWC8[[#This Row],[Table Letter]],RAWC8[[#This Row],[Table '#]])</f>
        <v>TL4</v>
      </c>
      <c r="F3769" t="str">
        <f>IF(ISEVEN(ROW(RAWC8[[#This Row],[Barcodes]])),C3769,"")</f>
        <v/>
      </c>
      <c r="G3769" t="str">
        <f t="shared" si="58"/>
        <v/>
      </c>
      <c r="H3769" t="str">
        <f>LEFT(RAWC8[[#This Row],[Maternal Pheno Tag]],7)</f>
        <v/>
      </c>
    </row>
    <row r="3770" spans="1:8" x14ac:dyDescent="0.25">
      <c r="A3770">
        <v>4</v>
      </c>
      <c r="B3770" t="s">
        <v>644</v>
      </c>
      <c r="D3770">
        <v>13</v>
      </c>
      <c r="E3770" t="str">
        <f>CONCATENATE(RAWC8[[#This Row],[Table Letter]],RAWC8[[#This Row],[Table '#]])</f>
        <v>TL4</v>
      </c>
      <c r="F3770">
        <f>IF(ISEVEN(ROW(RAWC8[[#This Row],[Barcodes]])),C3770,"")</f>
        <v>0</v>
      </c>
      <c r="G3770">
        <f t="shared" si="58"/>
        <v>0</v>
      </c>
      <c r="H3770" t="str">
        <f>LEFT(RAWC8[[#This Row],[Maternal Pheno Tag]],7)</f>
        <v>0</v>
      </c>
    </row>
    <row r="3771" spans="1:8" x14ac:dyDescent="0.25">
      <c r="A3771">
        <v>4</v>
      </c>
      <c r="B3771" t="s">
        <v>644</v>
      </c>
      <c r="D3771">
        <v>13</v>
      </c>
      <c r="E3771" t="str">
        <f>CONCATENATE(RAWC8[[#This Row],[Table Letter]],RAWC8[[#This Row],[Table '#]])</f>
        <v>TL4</v>
      </c>
      <c r="F3771" t="str">
        <f>IF(ISEVEN(ROW(RAWC8[[#This Row],[Barcodes]])),C3771,"")</f>
        <v/>
      </c>
      <c r="G3771" t="str">
        <f t="shared" si="58"/>
        <v/>
      </c>
      <c r="H3771" t="str">
        <f>LEFT(RAWC8[[#This Row],[Maternal Pheno Tag]],7)</f>
        <v/>
      </c>
    </row>
    <row r="3772" spans="1:8" x14ac:dyDescent="0.25">
      <c r="A3772">
        <v>4</v>
      </c>
      <c r="B3772" t="s">
        <v>644</v>
      </c>
      <c r="D3772">
        <v>14</v>
      </c>
      <c r="E3772" t="str">
        <f>CONCATENATE(RAWC8[[#This Row],[Table Letter]],RAWC8[[#This Row],[Table '#]])</f>
        <v>TL4</v>
      </c>
      <c r="F3772">
        <f>IF(ISEVEN(ROW(RAWC8[[#This Row],[Barcodes]])),C3772,"")</f>
        <v>0</v>
      </c>
      <c r="G3772">
        <f t="shared" si="58"/>
        <v>0</v>
      </c>
      <c r="H3772" t="str">
        <f>LEFT(RAWC8[[#This Row],[Maternal Pheno Tag]],7)</f>
        <v>0</v>
      </c>
    </row>
    <row r="3773" spans="1:8" x14ac:dyDescent="0.25">
      <c r="A3773">
        <v>4</v>
      </c>
      <c r="B3773" t="s">
        <v>644</v>
      </c>
      <c r="D3773">
        <v>14</v>
      </c>
      <c r="E3773" t="str">
        <f>CONCATENATE(RAWC8[[#This Row],[Table Letter]],RAWC8[[#This Row],[Table '#]])</f>
        <v>TL4</v>
      </c>
      <c r="F3773" t="str">
        <f>IF(ISEVEN(ROW(RAWC8[[#This Row],[Barcodes]])),C3773,"")</f>
        <v/>
      </c>
      <c r="G3773" t="str">
        <f t="shared" si="58"/>
        <v/>
      </c>
      <c r="H3773" t="str">
        <f>LEFT(RAWC8[[#This Row],[Maternal Pheno Tag]],7)</f>
        <v/>
      </c>
    </row>
    <row r="3774" spans="1:8" x14ac:dyDescent="0.25">
      <c r="A3774">
        <v>4</v>
      </c>
      <c r="B3774" t="s">
        <v>644</v>
      </c>
      <c r="D3774">
        <v>15</v>
      </c>
      <c r="E3774" t="str">
        <f>CONCATENATE(RAWC8[[#This Row],[Table Letter]],RAWC8[[#This Row],[Table '#]])</f>
        <v>TL4</v>
      </c>
      <c r="F3774">
        <f>IF(ISEVEN(ROW(RAWC8[[#This Row],[Barcodes]])),C3774,"")</f>
        <v>0</v>
      </c>
      <c r="G3774">
        <f t="shared" si="58"/>
        <v>0</v>
      </c>
      <c r="H3774" t="str">
        <f>LEFT(RAWC8[[#This Row],[Maternal Pheno Tag]],7)</f>
        <v>0</v>
      </c>
    </row>
    <row r="3775" spans="1:8" x14ac:dyDescent="0.25">
      <c r="A3775">
        <v>4</v>
      </c>
      <c r="B3775" t="s">
        <v>644</v>
      </c>
      <c r="D3775">
        <v>15</v>
      </c>
      <c r="E3775" t="str">
        <f>CONCATENATE(RAWC8[[#This Row],[Table Letter]],RAWC8[[#This Row],[Table '#]])</f>
        <v>TL4</v>
      </c>
      <c r="F3775" t="str">
        <f>IF(ISEVEN(ROW(RAWC8[[#This Row],[Barcodes]])),C3775,"")</f>
        <v/>
      </c>
      <c r="G3775" t="str">
        <f t="shared" si="58"/>
        <v/>
      </c>
      <c r="H3775" t="str">
        <f>LEFT(RAWC8[[#This Row],[Maternal Pheno Tag]],7)</f>
        <v/>
      </c>
    </row>
    <row r="3776" spans="1:8" x14ac:dyDescent="0.25">
      <c r="A3776">
        <v>4</v>
      </c>
      <c r="B3776" t="s">
        <v>644</v>
      </c>
      <c r="D3776">
        <v>16</v>
      </c>
      <c r="E3776" t="str">
        <f>CONCATENATE(RAWC8[[#This Row],[Table Letter]],RAWC8[[#This Row],[Table '#]])</f>
        <v>TL4</v>
      </c>
      <c r="F3776">
        <f>IF(ISEVEN(ROW(RAWC8[[#This Row],[Barcodes]])),C3776,"")</f>
        <v>0</v>
      </c>
      <c r="G3776">
        <f t="shared" si="58"/>
        <v>0</v>
      </c>
      <c r="H3776" t="str">
        <f>LEFT(RAWC8[[#This Row],[Maternal Pheno Tag]],7)</f>
        <v>0</v>
      </c>
    </row>
    <row r="3777" spans="1:8" x14ac:dyDescent="0.25">
      <c r="A3777">
        <v>4</v>
      </c>
      <c r="B3777" t="s">
        <v>644</v>
      </c>
      <c r="D3777">
        <v>16</v>
      </c>
      <c r="E3777" t="str">
        <f>CONCATENATE(RAWC8[[#This Row],[Table Letter]],RAWC8[[#This Row],[Table '#]])</f>
        <v>TL4</v>
      </c>
      <c r="F3777" t="str">
        <f>IF(ISEVEN(ROW(RAWC8[[#This Row],[Barcodes]])),C3777,"")</f>
        <v/>
      </c>
      <c r="G3777" t="str">
        <f t="shared" si="58"/>
        <v/>
      </c>
      <c r="H3777" t="str">
        <f>LEFT(RAWC8[[#This Row],[Maternal Pheno Tag]],7)</f>
        <v/>
      </c>
    </row>
    <row r="3778" spans="1:8" x14ac:dyDescent="0.25">
      <c r="A3778">
        <v>4</v>
      </c>
      <c r="B3778" t="s">
        <v>644</v>
      </c>
      <c r="D3778">
        <v>17</v>
      </c>
      <c r="E3778" t="str">
        <f>CONCATENATE(RAWC8[[#This Row],[Table Letter]],RAWC8[[#This Row],[Table '#]])</f>
        <v>TL4</v>
      </c>
      <c r="F3778">
        <f>IF(ISEVEN(ROW(RAWC8[[#This Row],[Barcodes]])),C3778,"")</f>
        <v>0</v>
      </c>
      <c r="G3778">
        <f t="shared" ref="G3778:G3841" si="59">IF(ISODD(ROW(C3779)),C3779,"")</f>
        <v>0</v>
      </c>
      <c r="H3778" t="str">
        <f>LEFT(RAWC8[[#This Row],[Maternal Pheno Tag]],7)</f>
        <v>0</v>
      </c>
    </row>
    <row r="3779" spans="1:8" x14ac:dyDescent="0.25">
      <c r="A3779">
        <v>4</v>
      </c>
      <c r="B3779" t="s">
        <v>644</v>
      </c>
      <c r="D3779">
        <v>17</v>
      </c>
      <c r="E3779" t="str">
        <f>CONCATENATE(RAWC8[[#This Row],[Table Letter]],RAWC8[[#This Row],[Table '#]])</f>
        <v>TL4</v>
      </c>
      <c r="F3779" t="str">
        <f>IF(ISEVEN(ROW(RAWC8[[#This Row],[Barcodes]])),C3779,"")</f>
        <v/>
      </c>
      <c r="G3779" t="str">
        <f t="shared" si="59"/>
        <v/>
      </c>
      <c r="H3779" t="str">
        <f>LEFT(RAWC8[[#This Row],[Maternal Pheno Tag]],7)</f>
        <v/>
      </c>
    </row>
    <row r="3780" spans="1:8" x14ac:dyDescent="0.25">
      <c r="A3780">
        <v>4</v>
      </c>
      <c r="B3780" t="s">
        <v>644</v>
      </c>
      <c r="D3780">
        <v>18</v>
      </c>
      <c r="E3780" t="str">
        <f>CONCATENATE(RAWC8[[#This Row],[Table Letter]],RAWC8[[#This Row],[Table '#]])</f>
        <v>TL4</v>
      </c>
      <c r="F3780">
        <f>IF(ISEVEN(ROW(RAWC8[[#This Row],[Barcodes]])),C3780,"")</f>
        <v>0</v>
      </c>
      <c r="G3780">
        <f t="shared" si="59"/>
        <v>0</v>
      </c>
      <c r="H3780" t="str">
        <f>LEFT(RAWC8[[#This Row],[Maternal Pheno Tag]],7)</f>
        <v>0</v>
      </c>
    </row>
    <row r="3781" spans="1:8" x14ac:dyDescent="0.25">
      <c r="A3781">
        <v>4</v>
      </c>
      <c r="B3781" t="s">
        <v>644</v>
      </c>
      <c r="D3781">
        <v>18</v>
      </c>
      <c r="E3781" t="str">
        <f>CONCATENATE(RAWC8[[#This Row],[Table Letter]],RAWC8[[#This Row],[Table '#]])</f>
        <v>TL4</v>
      </c>
      <c r="F3781" t="str">
        <f>IF(ISEVEN(ROW(RAWC8[[#This Row],[Barcodes]])),C3781,"")</f>
        <v/>
      </c>
      <c r="G3781" t="str">
        <f t="shared" si="59"/>
        <v/>
      </c>
      <c r="H3781" t="str">
        <f>LEFT(RAWC8[[#This Row],[Maternal Pheno Tag]],7)</f>
        <v/>
      </c>
    </row>
    <row r="3782" spans="1:8" x14ac:dyDescent="0.25">
      <c r="A3782">
        <v>4</v>
      </c>
      <c r="B3782" t="s">
        <v>644</v>
      </c>
      <c r="D3782">
        <v>19</v>
      </c>
      <c r="E3782" t="str">
        <f>CONCATENATE(RAWC8[[#This Row],[Table Letter]],RAWC8[[#This Row],[Table '#]])</f>
        <v>TL4</v>
      </c>
      <c r="F3782">
        <f>IF(ISEVEN(ROW(RAWC8[[#This Row],[Barcodes]])),C3782,"")</f>
        <v>0</v>
      </c>
      <c r="G3782">
        <f t="shared" si="59"/>
        <v>0</v>
      </c>
      <c r="H3782" t="str">
        <f>LEFT(RAWC8[[#This Row],[Maternal Pheno Tag]],7)</f>
        <v>0</v>
      </c>
    </row>
    <row r="3783" spans="1:8" x14ac:dyDescent="0.25">
      <c r="A3783">
        <v>4</v>
      </c>
      <c r="B3783" t="s">
        <v>644</v>
      </c>
      <c r="D3783">
        <v>19</v>
      </c>
      <c r="E3783" t="str">
        <f>CONCATENATE(RAWC8[[#This Row],[Table Letter]],RAWC8[[#This Row],[Table '#]])</f>
        <v>TL4</v>
      </c>
      <c r="F3783" t="str">
        <f>IF(ISEVEN(ROW(RAWC8[[#This Row],[Barcodes]])),C3783,"")</f>
        <v/>
      </c>
      <c r="G3783" t="str">
        <f t="shared" si="59"/>
        <v/>
      </c>
      <c r="H3783" t="str">
        <f>LEFT(RAWC8[[#This Row],[Maternal Pheno Tag]],7)</f>
        <v/>
      </c>
    </row>
    <row r="3784" spans="1:8" x14ac:dyDescent="0.25">
      <c r="A3784">
        <v>4</v>
      </c>
      <c r="B3784" t="s">
        <v>644</v>
      </c>
      <c r="D3784">
        <v>20</v>
      </c>
      <c r="E3784" t="str">
        <f>CONCATENATE(RAWC8[[#This Row],[Table Letter]],RAWC8[[#This Row],[Table '#]])</f>
        <v>TL4</v>
      </c>
      <c r="F3784">
        <f>IF(ISEVEN(ROW(RAWC8[[#This Row],[Barcodes]])),C3784,"")</f>
        <v>0</v>
      </c>
      <c r="G3784">
        <f t="shared" si="59"/>
        <v>0</v>
      </c>
      <c r="H3784" t="str">
        <f>LEFT(RAWC8[[#This Row],[Maternal Pheno Tag]],7)</f>
        <v>0</v>
      </c>
    </row>
    <row r="3785" spans="1:8" x14ac:dyDescent="0.25">
      <c r="A3785">
        <v>4</v>
      </c>
      <c r="B3785" t="s">
        <v>644</v>
      </c>
      <c r="D3785">
        <v>20</v>
      </c>
      <c r="E3785" t="str">
        <f>CONCATENATE(RAWC8[[#This Row],[Table Letter]],RAWC8[[#This Row],[Table '#]])</f>
        <v>TL4</v>
      </c>
      <c r="F3785" t="str">
        <f>IF(ISEVEN(ROW(RAWC8[[#This Row],[Barcodes]])),C3785,"")</f>
        <v/>
      </c>
      <c r="G3785" t="str">
        <f t="shared" si="59"/>
        <v/>
      </c>
      <c r="H3785" t="str">
        <f>LEFT(RAWC8[[#This Row],[Maternal Pheno Tag]],7)</f>
        <v/>
      </c>
    </row>
    <row r="3786" spans="1:8" x14ac:dyDescent="0.25">
      <c r="A3786">
        <v>4</v>
      </c>
      <c r="B3786" t="s">
        <v>644</v>
      </c>
      <c r="D3786">
        <v>21</v>
      </c>
      <c r="E3786" t="str">
        <f>CONCATENATE(RAWC8[[#This Row],[Table Letter]],RAWC8[[#This Row],[Table '#]])</f>
        <v>TL4</v>
      </c>
      <c r="F3786">
        <f>IF(ISEVEN(ROW(RAWC8[[#This Row],[Barcodes]])),C3786,"")</f>
        <v>0</v>
      </c>
      <c r="G3786">
        <f t="shared" si="59"/>
        <v>0</v>
      </c>
      <c r="H3786" t="str">
        <f>LEFT(RAWC8[[#This Row],[Maternal Pheno Tag]],7)</f>
        <v>0</v>
      </c>
    </row>
    <row r="3787" spans="1:8" x14ac:dyDescent="0.25">
      <c r="A3787">
        <v>4</v>
      </c>
      <c r="B3787" t="s">
        <v>644</v>
      </c>
      <c r="D3787">
        <v>21</v>
      </c>
      <c r="E3787" t="str">
        <f>CONCATENATE(RAWC8[[#This Row],[Table Letter]],RAWC8[[#This Row],[Table '#]])</f>
        <v>TL4</v>
      </c>
      <c r="F3787" t="str">
        <f>IF(ISEVEN(ROW(RAWC8[[#This Row],[Barcodes]])),C3787,"")</f>
        <v/>
      </c>
      <c r="G3787" t="str">
        <f t="shared" si="59"/>
        <v/>
      </c>
      <c r="H3787" t="str">
        <f>LEFT(RAWC8[[#This Row],[Maternal Pheno Tag]],7)</f>
        <v/>
      </c>
    </row>
    <row r="3788" spans="1:8" x14ac:dyDescent="0.25">
      <c r="A3788">
        <v>4</v>
      </c>
      <c r="B3788" t="s">
        <v>644</v>
      </c>
      <c r="D3788">
        <v>22</v>
      </c>
      <c r="E3788" t="str">
        <f>CONCATENATE(RAWC8[[#This Row],[Table Letter]],RAWC8[[#This Row],[Table '#]])</f>
        <v>TL4</v>
      </c>
      <c r="F3788">
        <f>IF(ISEVEN(ROW(RAWC8[[#This Row],[Barcodes]])),C3788,"")</f>
        <v>0</v>
      </c>
      <c r="G3788">
        <f t="shared" si="59"/>
        <v>0</v>
      </c>
      <c r="H3788" t="str">
        <f>LEFT(RAWC8[[#This Row],[Maternal Pheno Tag]],7)</f>
        <v>0</v>
      </c>
    </row>
    <row r="3789" spans="1:8" x14ac:dyDescent="0.25">
      <c r="A3789">
        <v>4</v>
      </c>
      <c r="B3789" t="s">
        <v>644</v>
      </c>
      <c r="D3789">
        <v>22</v>
      </c>
      <c r="E3789" t="str">
        <f>CONCATENATE(RAWC8[[#This Row],[Table Letter]],RAWC8[[#This Row],[Table '#]])</f>
        <v>TL4</v>
      </c>
      <c r="F3789" t="str">
        <f>IF(ISEVEN(ROW(RAWC8[[#This Row],[Barcodes]])),C3789,"")</f>
        <v/>
      </c>
      <c r="G3789" t="str">
        <f t="shared" si="59"/>
        <v/>
      </c>
      <c r="H3789" t="str">
        <f>LEFT(RAWC8[[#This Row],[Maternal Pheno Tag]],7)</f>
        <v/>
      </c>
    </row>
    <row r="3790" spans="1:8" x14ac:dyDescent="0.25">
      <c r="A3790">
        <v>4</v>
      </c>
      <c r="B3790" t="s">
        <v>644</v>
      </c>
      <c r="D3790">
        <v>23</v>
      </c>
      <c r="E3790" t="str">
        <f>CONCATENATE(RAWC8[[#This Row],[Table Letter]],RAWC8[[#This Row],[Table '#]])</f>
        <v>TL4</v>
      </c>
      <c r="F3790">
        <f>IF(ISEVEN(ROW(RAWC8[[#This Row],[Barcodes]])),C3790,"")</f>
        <v>0</v>
      </c>
      <c r="G3790">
        <f t="shared" si="59"/>
        <v>0</v>
      </c>
      <c r="H3790" t="str">
        <f>LEFT(RAWC8[[#This Row],[Maternal Pheno Tag]],7)</f>
        <v>0</v>
      </c>
    </row>
    <row r="3791" spans="1:8" x14ac:dyDescent="0.25">
      <c r="A3791">
        <v>4</v>
      </c>
      <c r="B3791" t="s">
        <v>644</v>
      </c>
      <c r="D3791">
        <v>23</v>
      </c>
      <c r="E3791" t="str">
        <f>CONCATENATE(RAWC8[[#This Row],[Table Letter]],RAWC8[[#This Row],[Table '#]])</f>
        <v>TL4</v>
      </c>
      <c r="F3791" t="str">
        <f>IF(ISEVEN(ROW(RAWC8[[#This Row],[Barcodes]])),C3791,"")</f>
        <v/>
      </c>
      <c r="G3791" t="str">
        <f t="shared" si="59"/>
        <v/>
      </c>
      <c r="H3791" t="str">
        <f>LEFT(RAWC8[[#This Row],[Maternal Pheno Tag]],7)</f>
        <v/>
      </c>
    </row>
    <row r="3792" spans="1:8" x14ac:dyDescent="0.25">
      <c r="A3792">
        <v>4</v>
      </c>
      <c r="B3792" t="s">
        <v>644</v>
      </c>
      <c r="D3792">
        <v>24</v>
      </c>
      <c r="E3792" t="str">
        <f>CONCATENATE(RAWC8[[#This Row],[Table Letter]],RAWC8[[#This Row],[Table '#]])</f>
        <v>TL4</v>
      </c>
      <c r="F3792">
        <f>IF(ISEVEN(ROW(RAWC8[[#This Row],[Barcodes]])),C3792,"")</f>
        <v>0</v>
      </c>
      <c r="G3792">
        <f t="shared" si="59"/>
        <v>0</v>
      </c>
      <c r="H3792" t="str">
        <f>LEFT(RAWC8[[#This Row],[Maternal Pheno Tag]],7)</f>
        <v>0</v>
      </c>
    </row>
    <row r="3793" spans="1:8" x14ac:dyDescent="0.25">
      <c r="A3793">
        <v>4</v>
      </c>
      <c r="B3793" t="s">
        <v>644</v>
      </c>
      <c r="D3793">
        <v>24</v>
      </c>
      <c r="E3793" t="str">
        <f>CONCATENATE(RAWC8[[#This Row],[Table Letter]],RAWC8[[#This Row],[Table '#]])</f>
        <v>TL4</v>
      </c>
      <c r="F3793" t="str">
        <f>IF(ISEVEN(ROW(RAWC8[[#This Row],[Barcodes]])),C3793,"")</f>
        <v/>
      </c>
      <c r="G3793" t="str">
        <f t="shared" si="59"/>
        <v/>
      </c>
      <c r="H3793" t="str">
        <f>LEFT(RAWC8[[#This Row],[Maternal Pheno Tag]],7)</f>
        <v/>
      </c>
    </row>
    <row r="3794" spans="1:8" x14ac:dyDescent="0.25">
      <c r="A3794">
        <v>5</v>
      </c>
      <c r="B3794" t="s">
        <v>644</v>
      </c>
      <c r="D3794">
        <v>1</v>
      </c>
      <c r="E3794" t="str">
        <f>CONCATENATE(RAWC8[[#This Row],[Table Letter]],RAWC8[[#This Row],[Table '#]])</f>
        <v>TL5</v>
      </c>
      <c r="F3794">
        <f>IF(ISEVEN(ROW(RAWC8[[#This Row],[Barcodes]])),C3794,"")</f>
        <v>0</v>
      </c>
      <c r="G3794">
        <f t="shared" si="59"/>
        <v>0</v>
      </c>
      <c r="H3794" t="str">
        <f>LEFT(RAWC8[[#This Row],[Maternal Pheno Tag]],7)</f>
        <v>0</v>
      </c>
    </row>
    <row r="3795" spans="1:8" x14ac:dyDescent="0.25">
      <c r="A3795">
        <v>5</v>
      </c>
      <c r="B3795" t="s">
        <v>644</v>
      </c>
      <c r="D3795">
        <v>1</v>
      </c>
      <c r="E3795" t="str">
        <f>CONCATENATE(RAWC8[[#This Row],[Table Letter]],RAWC8[[#This Row],[Table '#]])</f>
        <v>TL5</v>
      </c>
      <c r="F3795" t="str">
        <f>IF(ISEVEN(ROW(RAWC8[[#This Row],[Barcodes]])),C3795,"")</f>
        <v/>
      </c>
      <c r="G3795" t="str">
        <f t="shared" si="59"/>
        <v/>
      </c>
      <c r="H3795" t="str">
        <f>LEFT(RAWC8[[#This Row],[Maternal Pheno Tag]],7)</f>
        <v/>
      </c>
    </row>
    <row r="3796" spans="1:8" x14ac:dyDescent="0.25">
      <c r="A3796">
        <v>5</v>
      </c>
      <c r="B3796" t="s">
        <v>644</v>
      </c>
      <c r="D3796">
        <v>2</v>
      </c>
      <c r="E3796" t="str">
        <f>CONCATENATE(RAWC8[[#This Row],[Table Letter]],RAWC8[[#This Row],[Table '#]])</f>
        <v>TL5</v>
      </c>
      <c r="F3796">
        <f>IF(ISEVEN(ROW(RAWC8[[#This Row],[Barcodes]])),C3796,"")</f>
        <v>0</v>
      </c>
      <c r="G3796">
        <f t="shared" si="59"/>
        <v>0</v>
      </c>
      <c r="H3796" t="str">
        <f>LEFT(RAWC8[[#This Row],[Maternal Pheno Tag]],7)</f>
        <v>0</v>
      </c>
    </row>
    <row r="3797" spans="1:8" x14ac:dyDescent="0.25">
      <c r="A3797">
        <v>5</v>
      </c>
      <c r="B3797" t="s">
        <v>644</v>
      </c>
      <c r="D3797">
        <v>2</v>
      </c>
      <c r="E3797" t="str">
        <f>CONCATENATE(RAWC8[[#This Row],[Table Letter]],RAWC8[[#This Row],[Table '#]])</f>
        <v>TL5</v>
      </c>
      <c r="F3797" t="str">
        <f>IF(ISEVEN(ROW(RAWC8[[#This Row],[Barcodes]])),C3797,"")</f>
        <v/>
      </c>
      <c r="G3797" t="str">
        <f t="shared" si="59"/>
        <v/>
      </c>
      <c r="H3797" t="str">
        <f>LEFT(RAWC8[[#This Row],[Maternal Pheno Tag]],7)</f>
        <v/>
      </c>
    </row>
    <row r="3798" spans="1:8" x14ac:dyDescent="0.25">
      <c r="A3798">
        <v>5</v>
      </c>
      <c r="B3798" t="s">
        <v>644</v>
      </c>
      <c r="D3798">
        <v>3</v>
      </c>
      <c r="E3798" t="str">
        <f>CONCATENATE(RAWC8[[#This Row],[Table Letter]],RAWC8[[#This Row],[Table '#]])</f>
        <v>TL5</v>
      </c>
      <c r="F3798">
        <f>IF(ISEVEN(ROW(RAWC8[[#This Row],[Barcodes]])),C3798,"")</f>
        <v>0</v>
      </c>
      <c r="G3798">
        <f t="shared" si="59"/>
        <v>0</v>
      </c>
      <c r="H3798" t="str">
        <f>LEFT(RAWC8[[#This Row],[Maternal Pheno Tag]],7)</f>
        <v>0</v>
      </c>
    </row>
    <row r="3799" spans="1:8" x14ac:dyDescent="0.25">
      <c r="A3799">
        <v>5</v>
      </c>
      <c r="B3799" t="s">
        <v>644</v>
      </c>
      <c r="D3799">
        <v>3</v>
      </c>
      <c r="E3799" t="str">
        <f>CONCATENATE(RAWC8[[#This Row],[Table Letter]],RAWC8[[#This Row],[Table '#]])</f>
        <v>TL5</v>
      </c>
      <c r="F3799" t="str">
        <f>IF(ISEVEN(ROW(RAWC8[[#This Row],[Barcodes]])),C3799,"")</f>
        <v/>
      </c>
      <c r="G3799" t="str">
        <f t="shared" si="59"/>
        <v/>
      </c>
      <c r="H3799" t="str">
        <f>LEFT(RAWC8[[#This Row],[Maternal Pheno Tag]],7)</f>
        <v/>
      </c>
    </row>
    <row r="3800" spans="1:8" x14ac:dyDescent="0.25">
      <c r="A3800">
        <v>5</v>
      </c>
      <c r="B3800" t="s">
        <v>644</v>
      </c>
      <c r="D3800">
        <v>4</v>
      </c>
      <c r="E3800" t="str">
        <f>CONCATENATE(RAWC8[[#This Row],[Table Letter]],RAWC8[[#This Row],[Table '#]])</f>
        <v>TL5</v>
      </c>
      <c r="F3800">
        <f>IF(ISEVEN(ROW(RAWC8[[#This Row],[Barcodes]])),C3800,"")</f>
        <v>0</v>
      </c>
      <c r="G3800">
        <f t="shared" si="59"/>
        <v>0</v>
      </c>
      <c r="H3800" t="str">
        <f>LEFT(RAWC8[[#This Row],[Maternal Pheno Tag]],7)</f>
        <v>0</v>
      </c>
    </row>
    <row r="3801" spans="1:8" x14ac:dyDescent="0.25">
      <c r="A3801">
        <v>5</v>
      </c>
      <c r="B3801" t="s">
        <v>644</v>
      </c>
      <c r="D3801">
        <v>4</v>
      </c>
      <c r="E3801" t="str">
        <f>CONCATENATE(RAWC8[[#This Row],[Table Letter]],RAWC8[[#This Row],[Table '#]])</f>
        <v>TL5</v>
      </c>
      <c r="F3801" t="str">
        <f>IF(ISEVEN(ROW(RAWC8[[#This Row],[Barcodes]])),C3801,"")</f>
        <v/>
      </c>
      <c r="G3801" t="str">
        <f t="shared" si="59"/>
        <v/>
      </c>
      <c r="H3801" t="str">
        <f>LEFT(RAWC8[[#This Row],[Maternal Pheno Tag]],7)</f>
        <v/>
      </c>
    </row>
    <row r="3802" spans="1:8" x14ac:dyDescent="0.25">
      <c r="A3802">
        <v>5</v>
      </c>
      <c r="B3802" t="s">
        <v>644</v>
      </c>
      <c r="D3802">
        <v>5</v>
      </c>
      <c r="E3802" t="str">
        <f>CONCATENATE(RAWC8[[#This Row],[Table Letter]],RAWC8[[#This Row],[Table '#]])</f>
        <v>TL5</v>
      </c>
      <c r="F3802">
        <f>IF(ISEVEN(ROW(RAWC8[[#This Row],[Barcodes]])),C3802,"")</f>
        <v>0</v>
      </c>
      <c r="G3802">
        <f t="shared" si="59"/>
        <v>0</v>
      </c>
      <c r="H3802" t="str">
        <f>LEFT(RAWC8[[#This Row],[Maternal Pheno Tag]],7)</f>
        <v>0</v>
      </c>
    </row>
    <row r="3803" spans="1:8" x14ac:dyDescent="0.25">
      <c r="A3803">
        <v>5</v>
      </c>
      <c r="B3803" t="s">
        <v>644</v>
      </c>
      <c r="D3803">
        <v>5</v>
      </c>
      <c r="E3803" t="str">
        <f>CONCATENATE(RAWC8[[#This Row],[Table Letter]],RAWC8[[#This Row],[Table '#]])</f>
        <v>TL5</v>
      </c>
      <c r="F3803" t="str">
        <f>IF(ISEVEN(ROW(RAWC8[[#This Row],[Barcodes]])),C3803,"")</f>
        <v/>
      </c>
      <c r="G3803" t="str">
        <f t="shared" si="59"/>
        <v/>
      </c>
      <c r="H3803" t="str">
        <f>LEFT(RAWC8[[#This Row],[Maternal Pheno Tag]],7)</f>
        <v/>
      </c>
    </row>
    <row r="3804" spans="1:8" x14ac:dyDescent="0.25">
      <c r="A3804">
        <v>5</v>
      </c>
      <c r="B3804" t="s">
        <v>644</v>
      </c>
      <c r="D3804">
        <v>6</v>
      </c>
      <c r="E3804" t="str">
        <f>CONCATENATE(RAWC8[[#This Row],[Table Letter]],RAWC8[[#This Row],[Table '#]])</f>
        <v>TL5</v>
      </c>
      <c r="F3804">
        <f>IF(ISEVEN(ROW(RAWC8[[#This Row],[Barcodes]])),C3804,"")</f>
        <v>0</v>
      </c>
      <c r="G3804">
        <f t="shared" si="59"/>
        <v>0</v>
      </c>
      <c r="H3804" t="str">
        <f>LEFT(RAWC8[[#This Row],[Maternal Pheno Tag]],7)</f>
        <v>0</v>
      </c>
    </row>
    <row r="3805" spans="1:8" x14ac:dyDescent="0.25">
      <c r="A3805">
        <v>5</v>
      </c>
      <c r="B3805" t="s">
        <v>644</v>
      </c>
      <c r="D3805">
        <v>6</v>
      </c>
      <c r="E3805" t="str">
        <f>CONCATENATE(RAWC8[[#This Row],[Table Letter]],RAWC8[[#This Row],[Table '#]])</f>
        <v>TL5</v>
      </c>
      <c r="F3805" t="str">
        <f>IF(ISEVEN(ROW(RAWC8[[#This Row],[Barcodes]])),C3805,"")</f>
        <v/>
      </c>
      <c r="G3805" t="str">
        <f t="shared" si="59"/>
        <v/>
      </c>
      <c r="H3805" t="str">
        <f>LEFT(RAWC8[[#This Row],[Maternal Pheno Tag]],7)</f>
        <v/>
      </c>
    </row>
    <row r="3806" spans="1:8" x14ac:dyDescent="0.25">
      <c r="A3806">
        <v>5</v>
      </c>
      <c r="B3806" t="s">
        <v>644</v>
      </c>
      <c r="D3806">
        <v>7</v>
      </c>
      <c r="E3806" t="str">
        <f>CONCATENATE(RAWC8[[#This Row],[Table Letter]],RAWC8[[#This Row],[Table '#]])</f>
        <v>TL5</v>
      </c>
      <c r="F3806">
        <f>IF(ISEVEN(ROW(RAWC8[[#This Row],[Barcodes]])),C3806,"")</f>
        <v>0</v>
      </c>
      <c r="G3806">
        <f t="shared" si="59"/>
        <v>0</v>
      </c>
      <c r="H3806" t="str">
        <f>LEFT(RAWC8[[#This Row],[Maternal Pheno Tag]],7)</f>
        <v>0</v>
      </c>
    </row>
    <row r="3807" spans="1:8" x14ac:dyDescent="0.25">
      <c r="A3807">
        <v>5</v>
      </c>
      <c r="B3807" t="s">
        <v>644</v>
      </c>
      <c r="D3807">
        <v>7</v>
      </c>
      <c r="E3807" t="str">
        <f>CONCATENATE(RAWC8[[#This Row],[Table Letter]],RAWC8[[#This Row],[Table '#]])</f>
        <v>TL5</v>
      </c>
      <c r="F3807" t="str">
        <f>IF(ISEVEN(ROW(RAWC8[[#This Row],[Barcodes]])),C3807,"")</f>
        <v/>
      </c>
      <c r="G3807" t="str">
        <f t="shared" si="59"/>
        <v/>
      </c>
      <c r="H3807" t="str">
        <f>LEFT(RAWC8[[#This Row],[Maternal Pheno Tag]],7)</f>
        <v/>
      </c>
    </row>
    <row r="3808" spans="1:8" x14ac:dyDescent="0.25">
      <c r="A3808">
        <v>5</v>
      </c>
      <c r="B3808" t="s">
        <v>644</v>
      </c>
      <c r="D3808">
        <v>8</v>
      </c>
      <c r="E3808" t="str">
        <f>CONCATENATE(RAWC8[[#This Row],[Table Letter]],RAWC8[[#This Row],[Table '#]])</f>
        <v>TL5</v>
      </c>
      <c r="F3808">
        <f>IF(ISEVEN(ROW(RAWC8[[#This Row],[Barcodes]])),C3808,"")</f>
        <v>0</v>
      </c>
      <c r="G3808">
        <f t="shared" si="59"/>
        <v>0</v>
      </c>
      <c r="H3808" t="str">
        <f>LEFT(RAWC8[[#This Row],[Maternal Pheno Tag]],7)</f>
        <v>0</v>
      </c>
    </row>
    <row r="3809" spans="1:8" x14ac:dyDescent="0.25">
      <c r="A3809">
        <v>5</v>
      </c>
      <c r="B3809" t="s">
        <v>644</v>
      </c>
      <c r="D3809">
        <v>8</v>
      </c>
      <c r="E3809" t="str">
        <f>CONCATENATE(RAWC8[[#This Row],[Table Letter]],RAWC8[[#This Row],[Table '#]])</f>
        <v>TL5</v>
      </c>
      <c r="F3809" t="str">
        <f>IF(ISEVEN(ROW(RAWC8[[#This Row],[Barcodes]])),C3809,"")</f>
        <v/>
      </c>
      <c r="G3809" t="str">
        <f t="shared" si="59"/>
        <v/>
      </c>
      <c r="H3809" t="str">
        <f>LEFT(RAWC8[[#This Row],[Maternal Pheno Tag]],7)</f>
        <v/>
      </c>
    </row>
    <row r="3810" spans="1:8" x14ac:dyDescent="0.25">
      <c r="A3810">
        <v>5</v>
      </c>
      <c r="B3810" t="s">
        <v>644</v>
      </c>
      <c r="D3810">
        <v>9</v>
      </c>
      <c r="E3810" t="str">
        <f>CONCATENATE(RAWC8[[#This Row],[Table Letter]],RAWC8[[#This Row],[Table '#]])</f>
        <v>TL5</v>
      </c>
      <c r="F3810">
        <f>IF(ISEVEN(ROW(RAWC8[[#This Row],[Barcodes]])),C3810,"")</f>
        <v>0</v>
      </c>
      <c r="G3810">
        <f t="shared" si="59"/>
        <v>0</v>
      </c>
      <c r="H3810" t="str">
        <f>LEFT(RAWC8[[#This Row],[Maternal Pheno Tag]],7)</f>
        <v>0</v>
      </c>
    </row>
    <row r="3811" spans="1:8" x14ac:dyDescent="0.25">
      <c r="A3811">
        <v>5</v>
      </c>
      <c r="B3811" t="s">
        <v>644</v>
      </c>
      <c r="D3811">
        <v>9</v>
      </c>
      <c r="E3811" t="str">
        <f>CONCATENATE(RAWC8[[#This Row],[Table Letter]],RAWC8[[#This Row],[Table '#]])</f>
        <v>TL5</v>
      </c>
      <c r="F3811" t="str">
        <f>IF(ISEVEN(ROW(RAWC8[[#This Row],[Barcodes]])),C3811,"")</f>
        <v/>
      </c>
      <c r="G3811" t="str">
        <f t="shared" si="59"/>
        <v/>
      </c>
      <c r="H3811" t="str">
        <f>LEFT(RAWC8[[#This Row],[Maternal Pheno Tag]],7)</f>
        <v/>
      </c>
    </row>
    <row r="3812" spans="1:8" x14ac:dyDescent="0.25">
      <c r="A3812">
        <v>5</v>
      </c>
      <c r="B3812" t="s">
        <v>644</v>
      </c>
      <c r="D3812">
        <v>10</v>
      </c>
      <c r="E3812" t="str">
        <f>CONCATENATE(RAWC8[[#This Row],[Table Letter]],RAWC8[[#This Row],[Table '#]])</f>
        <v>TL5</v>
      </c>
      <c r="F3812">
        <f>IF(ISEVEN(ROW(RAWC8[[#This Row],[Barcodes]])),C3812,"")</f>
        <v>0</v>
      </c>
      <c r="G3812">
        <f t="shared" si="59"/>
        <v>0</v>
      </c>
      <c r="H3812" t="str">
        <f>LEFT(RAWC8[[#This Row],[Maternal Pheno Tag]],7)</f>
        <v>0</v>
      </c>
    </row>
    <row r="3813" spans="1:8" x14ac:dyDescent="0.25">
      <c r="A3813">
        <v>5</v>
      </c>
      <c r="B3813" t="s">
        <v>644</v>
      </c>
      <c r="D3813">
        <v>10</v>
      </c>
      <c r="E3813" t="str">
        <f>CONCATENATE(RAWC8[[#This Row],[Table Letter]],RAWC8[[#This Row],[Table '#]])</f>
        <v>TL5</v>
      </c>
      <c r="F3813" t="str">
        <f>IF(ISEVEN(ROW(RAWC8[[#This Row],[Barcodes]])),C3813,"")</f>
        <v/>
      </c>
      <c r="G3813" t="str">
        <f t="shared" si="59"/>
        <v/>
      </c>
      <c r="H3813" t="str">
        <f>LEFT(RAWC8[[#This Row],[Maternal Pheno Tag]],7)</f>
        <v/>
      </c>
    </row>
    <row r="3814" spans="1:8" x14ac:dyDescent="0.25">
      <c r="A3814">
        <v>5</v>
      </c>
      <c r="B3814" t="s">
        <v>644</v>
      </c>
      <c r="D3814">
        <v>11</v>
      </c>
      <c r="E3814" t="str">
        <f>CONCATENATE(RAWC8[[#This Row],[Table Letter]],RAWC8[[#This Row],[Table '#]])</f>
        <v>TL5</v>
      </c>
      <c r="F3814">
        <f>IF(ISEVEN(ROW(RAWC8[[#This Row],[Barcodes]])),C3814,"")</f>
        <v>0</v>
      </c>
      <c r="G3814">
        <f t="shared" si="59"/>
        <v>0</v>
      </c>
      <c r="H3814" t="str">
        <f>LEFT(RAWC8[[#This Row],[Maternal Pheno Tag]],7)</f>
        <v>0</v>
      </c>
    </row>
    <row r="3815" spans="1:8" x14ac:dyDescent="0.25">
      <c r="A3815">
        <v>5</v>
      </c>
      <c r="B3815" t="s">
        <v>644</v>
      </c>
      <c r="D3815">
        <v>11</v>
      </c>
      <c r="E3815" t="str">
        <f>CONCATENATE(RAWC8[[#This Row],[Table Letter]],RAWC8[[#This Row],[Table '#]])</f>
        <v>TL5</v>
      </c>
      <c r="F3815" t="str">
        <f>IF(ISEVEN(ROW(RAWC8[[#This Row],[Barcodes]])),C3815,"")</f>
        <v/>
      </c>
      <c r="G3815" t="str">
        <f t="shared" si="59"/>
        <v/>
      </c>
      <c r="H3815" t="str">
        <f>LEFT(RAWC8[[#This Row],[Maternal Pheno Tag]],7)</f>
        <v/>
      </c>
    </row>
    <row r="3816" spans="1:8" x14ac:dyDescent="0.25">
      <c r="A3816">
        <v>5</v>
      </c>
      <c r="B3816" t="s">
        <v>644</v>
      </c>
      <c r="D3816">
        <v>12</v>
      </c>
      <c r="E3816" t="str">
        <f>CONCATENATE(RAWC8[[#This Row],[Table Letter]],RAWC8[[#This Row],[Table '#]])</f>
        <v>TL5</v>
      </c>
      <c r="F3816">
        <f>IF(ISEVEN(ROW(RAWC8[[#This Row],[Barcodes]])),C3816,"")</f>
        <v>0</v>
      </c>
      <c r="G3816">
        <f t="shared" si="59"/>
        <v>0</v>
      </c>
      <c r="H3816" t="str">
        <f>LEFT(RAWC8[[#This Row],[Maternal Pheno Tag]],7)</f>
        <v>0</v>
      </c>
    </row>
    <row r="3817" spans="1:8" x14ac:dyDescent="0.25">
      <c r="A3817">
        <v>5</v>
      </c>
      <c r="B3817" t="s">
        <v>644</v>
      </c>
      <c r="D3817">
        <v>12</v>
      </c>
      <c r="E3817" t="str">
        <f>CONCATENATE(RAWC8[[#This Row],[Table Letter]],RAWC8[[#This Row],[Table '#]])</f>
        <v>TL5</v>
      </c>
      <c r="F3817" t="str">
        <f>IF(ISEVEN(ROW(RAWC8[[#This Row],[Barcodes]])),C3817,"")</f>
        <v/>
      </c>
      <c r="G3817" t="str">
        <f t="shared" si="59"/>
        <v/>
      </c>
      <c r="H3817" t="str">
        <f>LEFT(RAWC8[[#This Row],[Maternal Pheno Tag]],7)</f>
        <v/>
      </c>
    </row>
    <row r="3818" spans="1:8" x14ac:dyDescent="0.25">
      <c r="A3818">
        <v>5</v>
      </c>
      <c r="B3818" t="s">
        <v>644</v>
      </c>
      <c r="D3818">
        <v>13</v>
      </c>
      <c r="E3818" t="str">
        <f>CONCATENATE(RAWC8[[#This Row],[Table Letter]],RAWC8[[#This Row],[Table '#]])</f>
        <v>TL5</v>
      </c>
      <c r="F3818">
        <f>IF(ISEVEN(ROW(RAWC8[[#This Row],[Barcodes]])),C3818,"")</f>
        <v>0</v>
      </c>
      <c r="G3818">
        <f t="shared" si="59"/>
        <v>0</v>
      </c>
      <c r="H3818" t="str">
        <f>LEFT(RAWC8[[#This Row],[Maternal Pheno Tag]],7)</f>
        <v>0</v>
      </c>
    </row>
    <row r="3819" spans="1:8" x14ac:dyDescent="0.25">
      <c r="A3819">
        <v>5</v>
      </c>
      <c r="B3819" t="s">
        <v>644</v>
      </c>
      <c r="D3819">
        <v>13</v>
      </c>
      <c r="E3819" t="str">
        <f>CONCATENATE(RAWC8[[#This Row],[Table Letter]],RAWC8[[#This Row],[Table '#]])</f>
        <v>TL5</v>
      </c>
      <c r="F3819" t="str">
        <f>IF(ISEVEN(ROW(RAWC8[[#This Row],[Barcodes]])),C3819,"")</f>
        <v/>
      </c>
      <c r="G3819" t="str">
        <f t="shared" si="59"/>
        <v/>
      </c>
      <c r="H3819" t="str">
        <f>LEFT(RAWC8[[#This Row],[Maternal Pheno Tag]],7)</f>
        <v/>
      </c>
    </row>
    <row r="3820" spans="1:8" x14ac:dyDescent="0.25">
      <c r="A3820">
        <v>5</v>
      </c>
      <c r="B3820" t="s">
        <v>644</v>
      </c>
      <c r="D3820">
        <v>14</v>
      </c>
      <c r="E3820" t="str">
        <f>CONCATENATE(RAWC8[[#This Row],[Table Letter]],RAWC8[[#This Row],[Table '#]])</f>
        <v>TL5</v>
      </c>
      <c r="F3820">
        <f>IF(ISEVEN(ROW(RAWC8[[#This Row],[Barcodes]])),C3820,"")</f>
        <v>0</v>
      </c>
      <c r="G3820">
        <f t="shared" si="59"/>
        <v>0</v>
      </c>
      <c r="H3820" t="str">
        <f>LEFT(RAWC8[[#This Row],[Maternal Pheno Tag]],7)</f>
        <v>0</v>
      </c>
    </row>
    <row r="3821" spans="1:8" x14ac:dyDescent="0.25">
      <c r="A3821">
        <v>5</v>
      </c>
      <c r="B3821" t="s">
        <v>644</v>
      </c>
      <c r="D3821">
        <v>14</v>
      </c>
      <c r="E3821" t="str">
        <f>CONCATENATE(RAWC8[[#This Row],[Table Letter]],RAWC8[[#This Row],[Table '#]])</f>
        <v>TL5</v>
      </c>
      <c r="F3821" t="str">
        <f>IF(ISEVEN(ROW(RAWC8[[#This Row],[Barcodes]])),C3821,"")</f>
        <v/>
      </c>
      <c r="G3821" t="str">
        <f t="shared" si="59"/>
        <v/>
      </c>
      <c r="H3821" t="str">
        <f>LEFT(RAWC8[[#This Row],[Maternal Pheno Tag]],7)</f>
        <v/>
      </c>
    </row>
    <row r="3822" spans="1:8" x14ac:dyDescent="0.25">
      <c r="A3822">
        <v>5</v>
      </c>
      <c r="B3822" t="s">
        <v>644</v>
      </c>
      <c r="D3822">
        <v>15</v>
      </c>
      <c r="E3822" t="str">
        <f>CONCATENATE(RAWC8[[#This Row],[Table Letter]],RAWC8[[#This Row],[Table '#]])</f>
        <v>TL5</v>
      </c>
      <c r="F3822">
        <f>IF(ISEVEN(ROW(RAWC8[[#This Row],[Barcodes]])),C3822,"")</f>
        <v>0</v>
      </c>
      <c r="G3822">
        <f t="shared" si="59"/>
        <v>0</v>
      </c>
      <c r="H3822" t="str">
        <f>LEFT(RAWC8[[#This Row],[Maternal Pheno Tag]],7)</f>
        <v>0</v>
      </c>
    </row>
    <row r="3823" spans="1:8" x14ac:dyDescent="0.25">
      <c r="A3823">
        <v>5</v>
      </c>
      <c r="B3823" t="s">
        <v>644</v>
      </c>
      <c r="D3823">
        <v>15</v>
      </c>
      <c r="E3823" t="str">
        <f>CONCATENATE(RAWC8[[#This Row],[Table Letter]],RAWC8[[#This Row],[Table '#]])</f>
        <v>TL5</v>
      </c>
      <c r="F3823" t="str">
        <f>IF(ISEVEN(ROW(RAWC8[[#This Row],[Barcodes]])),C3823,"")</f>
        <v/>
      </c>
      <c r="G3823" t="str">
        <f t="shared" si="59"/>
        <v/>
      </c>
      <c r="H3823" t="str">
        <f>LEFT(RAWC8[[#This Row],[Maternal Pheno Tag]],7)</f>
        <v/>
      </c>
    </row>
    <row r="3824" spans="1:8" x14ac:dyDescent="0.25">
      <c r="A3824">
        <v>5</v>
      </c>
      <c r="B3824" t="s">
        <v>644</v>
      </c>
      <c r="D3824">
        <v>16</v>
      </c>
      <c r="E3824" t="str">
        <f>CONCATENATE(RAWC8[[#This Row],[Table Letter]],RAWC8[[#This Row],[Table '#]])</f>
        <v>TL5</v>
      </c>
      <c r="F3824">
        <f>IF(ISEVEN(ROW(RAWC8[[#This Row],[Barcodes]])),C3824,"")</f>
        <v>0</v>
      </c>
      <c r="G3824">
        <f t="shared" si="59"/>
        <v>0</v>
      </c>
      <c r="H3824" t="str">
        <f>LEFT(RAWC8[[#This Row],[Maternal Pheno Tag]],7)</f>
        <v>0</v>
      </c>
    </row>
    <row r="3825" spans="1:8" x14ac:dyDescent="0.25">
      <c r="A3825">
        <v>5</v>
      </c>
      <c r="B3825" t="s">
        <v>644</v>
      </c>
      <c r="D3825">
        <v>16</v>
      </c>
      <c r="E3825" t="str">
        <f>CONCATENATE(RAWC8[[#This Row],[Table Letter]],RAWC8[[#This Row],[Table '#]])</f>
        <v>TL5</v>
      </c>
      <c r="F3825" t="str">
        <f>IF(ISEVEN(ROW(RAWC8[[#This Row],[Barcodes]])),C3825,"")</f>
        <v/>
      </c>
      <c r="G3825" t="str">
        <f t="shared" si="59"/>
        <v/>
      </c>
      <c r="H3825" t="str">
        <f>LEFT(RAWC8[[#This Row],[Maternal Pheno Tag]],7)</f>
        <v/>
      </c>
    </row>
    <row r="3826" spans="1:8" x14ac:dyDescent="0.25">
      <c r="A3826">
        <v>5</v>
      </c>
      <c r="B3826" t="s">
        <v>644</v>
      </c>
      <c r="D3826">
        <v>17</v>
      </c>
      <c r="E3826" t="str">
        <f>CONCATENATE(RAWC8[[#This Row],[Table Letter]],RAWC8[[#This Row],[Table '#]])</f>
        <v>TL5</v>
      </c>
      <c r="F3826">
        <f>IF(ISEVEN(ROW(RAWC8[[#This Row],[Barcodes]])),C3826,"")</f>
        <v>0</v>
      </c>
      <c r="G3826">
        <f t="shared" si="59"/>
        <v>0</v>
      </c>
      <c r="H3826" t="str">
        <f>LEFT(RAWC8[[#This Row],[Maternal Pheno Tag]],7)</f>
        <v>0</v>
      </c>
    </row>
    <row r="3827" spans="1:8" x14ac:dyDescent="0.25">
      <c r="A3827">
        <v>5</v>
      </c>
      <c r="B3827" t="s">
        <v>644</v>
      </c>
      <c r="D3827">
        <v>17</v>
      </c>
      <c r="E3827" t="str">
        <f>CONCATENATE(RAWC8[[#This Row],[Table Letter]],RAWC8[[#This Row],[Table '#]])</f>
        <v>TL5</v>
      </c>
      <c r="F3827" t="str">
        <f>IF(ISEVEN(ROW(RAWC8[[#This Row],[Barcodes]])),C3827,"")</f>
        <v/>
      </c>
      <c r="G3827" t="str">
        <f t="shared" si="59"/>
        <v/>
      </c>
      <c r="H3827" t="str">
        <f>LEFT(RAWC8[[#This Row],[Maternal Pheno Tag]],7)</f>
        <v/>
      </c>
    </row>
    <row r="3828" spans="1:8" x14ac:dyDescent="0.25">
      <c r="A3828">
        <v>5</v>
      </c>
      <c r="B3828" t="s">
        <v>644</v>
      </c>
      <c r="D3828">
        <v>18</v>
      </c>
      <c r="E3828" t="str">
        <f>CONCATENATE(RAWC8[[#This Row],[Table Letter]],RAWC8[[#This Row],[Table '#]])</f>
        <v>TL5</v>
      </c>
      <c r="F3828">
        <f>IF(ISEVEN(ROW(RAWC8[[#This Row],[Barcodes]])),C3828,"")</f>
        <v>0</v>
      </c>
      <c r="G3828">
        <f t="shared" si="59"/>
        <v>0</v>
      </c>
      <c r="H3828" t="str">
        <f>LEFT(RAWC8[[#This Row],[Maternal Pheno Tag]],7)</f>
        <v>0</v>
      </c>
    </row>
    <row r="3829" spans="1:8" x14ac:dyDescent="0.25">
      <c r="A3829">
        <v>5</v>
      </c>
      <c r="B3829" t="s">
        <v>644</v>
      </c>
      <c r="D3829">
        <v>18</v>
      </c>
      <c r="E3829" t="str">
        <f>CONCATENATE(RAWC8[[#This Row],[Table Letter]],RAWC8[[#This Row],[Table '#]])</f>
        <v>TL5</v>
      </c>
      <c r="F3829" t="str">
        <f>IF(ISEVEN(ROW(RAWC8[[#This Row],[Barcodes]])),C3829,"")</f>
        <v/>
      </c>
      <c r="G3829" t="str">
        <f t="shared" si="59"/>
        <v/>
      </c>
      <c r="H3829" t="str">
        <f>LEFT(RAWC8[[#This Row],[Maternal Pheno Tag]],7)</f>
        <v/>
      </c>
    </row>
    <row r="3830" spans="1:8" x14ac:dyDescent="0.25">
      <c r="A3830">
        <v>5</v>
      </c>
      <c r="B3830" t="s">
        <v>644</v>
      </c>
      <c r="D3830">
        <v>19</v>
      </c>
      <c r="E3830" t="str">
        <f>CONCATENATE(RAWC8[[#This Row],[Table Letter]],RAWC8[[#This Row],[Table '#]])</f>
        <v>TL5</v>
      </c>
      <c r="F3830">
        <f>IF(ISEVEN(ROW(RAWC8[[#This Row],[Barcodes]])),C3830,"")</f>
        <v>0</v>
      </c>
      <c r="G3830">
        <f t="shared" si="59"/>
        <v>0</v>
      </c>
      <c r="H3830" t="str">
        <f>LEFT(RAWC8[[#This Row],[Maternal Pheno Tag]],7)</f>
        <v>0</v>
      </c>
    </row>
    <row r="3831" spans="1:8" x14ac:dyDescent="0.25">
      <c r="A3831">
        <v>5</v>
      </c>
      <c r="B3831" t="s">
        <v>644</v>
      </c>
      <c r="D3831">
        <v>19</v>
      </c>
      <c r="E3831" t="str">
        <f>CONCATENATE(RAWC8[[#This Row],[Table Letter]],RAWC8[[#This Row],[Table '#]])</f>
        <v>TL5</v>
      </c>
      <c r="F3831" t="str">
        <f>IF(ISEVEN(ROW(RAWC8[[#This Row],[Barcodes]])),C3831,"")</f>
        <v/>
      </c>
      <c r="G3831" t="str">
        <f t="shared" si="59"/>
        <v/>
      </c>
      <c r="H3831" t="str">
        <f>LEFT(RAWC8[[#This Row],[Maternal Pheno Tag]],7)</f>
        <v/>
      </c>
    </row>
    <row r="3832" spans="1:8" x14ac:dyDescent="0.25">
      <c r="A3832">
        <v>5</v>
      </c>
      <c r="B3832" t="s">
        <v>644</v>
      </c>
      <c r="D3832">
        <v>20</v>
      </c>
      <c r="E3832" t="str">
        <f>CONCATENATE(RAWC8[[#This Row],[Table Letter]],RAWC8[[#This Row],[Table '#]])</f>
        <v>TL5</v>
      </c>
      <c r="F3832">
        <f>IF(ISEVEN(ROW(RAWC8[[#This Row],[Barcodes]])),C3832,"")</f>
        <v>0</v>
      </c>
      <c r="G3832">
        <f t="shared" si="59"/>
        <v>0</v>
      </c>
      <c r="H3832" t="str">
        <f>LEFT(RAWC8[[#This Row],[Maternal Pheno Tag]],7)</f>
        <v>0</v>
      </c>
    </row>
    <row r="3833" spans="1:8" x14ac:dyDescent="0.25">
      <c r="A3833">
        <v>5</v>
      </c>
      <c r="B3833" t="s">
        <v>644</v>
      </c>
      <c r="D3833">
        <v>20</v>
      </c>
      <c r="E3833" t="str">
        <f>CONCATENATE(RAWC8[[#This Row],[Table Letter]],RAWC8[[#This Row],[Table '#]])</f>
        <v>TL5</v>
      </c>
      <c r="F3833" t="str">
        <f>IF(ISEVEN(ROW(RAWC8[[#This Row],[Barcodes]])),C3833,"")</f>
        <v/>
      </c>
      <c r="G3833" t="str">
        <f t="shared" si="59"/>
        <v/>
      </c>
      <c r="H3833" t="str">
        <f>LEFT(RAWC8[[#This Row],[Maternal Pheno Tag]],7)</f>
        <v/>
      </c>
    </row>
    <row r="3834" spans="1:8" x14ac:dyDescent="0.25">
      <c r="A3834">
        <v>5</v>
      </c>
      <c r="B3834" t="s">
        <v>644</v>
      </c>
      <c r="D3834">
        <v>21</v>
      </c>
      <c r="E3834" t="str">
        <f>CONCATENATE(RAWC8[[#This Row],[Table Letter]],RAWC8[[#This Row],[Table '#]])</f>
        <v>TL5</v>
      </c>
      <c r="F3834">
        <f>IF(ISEVEN(ROW(RAWC8[[#This Row],[Barcodes]])),C3834,"")</f>
        <v>0</v>
      </c>
      <c r="G3834">
        <f t="shared" si="59"/>
        <v>0</v>
      </c>
      <c r="H3834" t="str">
        <f>LEFT(RAWC8[[#This Row],[Maternal Pheno Tag]],7)</f>
        <v>0</v>
      </c>
    </row>
    <row r="3835" spans="1:8" x14ac:dyDescent="0.25">
      <c r="A3835">
        <v>5</v>
      </c>
      <c r="B3835" t="s">
        <v>644</v>
      </c>
      <c r="D3835">
        <v>21</v>
      </c>
      <c r="E3835" t="str">
        <f>CONCATENATE(RAWC8[[#This Row],[Table Letter]],RAWC8[[#This Row],[Table '#]])</f>
        <v>TL5</v>
      </c>
      <c r="F3835" t="str">
        <f>IF(ISEVEN(ROW(RAWC8[[#This Row],[Barcodes]])),C3835,"")</f>
        <v/>
      </c>
      <c r="G3835" t="str">
        <f t="shared" si="59"/>
        <v/>
      </c>
      <c r="H3835" t="str">
        <f>LEFT(RAWC8[[#This Row],[Maternal Pheno Tag]],7)</f>
        <v/>
      </c>
    </row>
    <row r="3836" spans="1:8" x14ac:dyDescent="0.25">
      <c r="A3836">
        <v>5</v>
      </c>
      <c r="B3836" t="s">
        <v>644</v>
      </c>
      <c r="D3836">
        <v>22</v>
      </c>
      <c r="E3836" t="str">
        <f>CONCATENATE(RAWC8[[#This Row],[Table Letter]],RAWC8[[#This Row],[Table '#]])</f>
        <v>TL5</v>
      </c>
      <c r="F3836">
        <f>IF(ISEVEN(ROW(RAWC8[[#This Row],[Barcodes]])),C3836,"")</f>
        <v>0</v>
      </c>
      <c r="G3836">
        <f t="shared" si="59"/>
        <v>0</v>
      </c>
      <c r="H3836" t="str">
        <f>LEFT(RAWC8[[#This Row],[Maternal Pheno Tag]],7)</f>
        <v>0</v>
      </c>
    </row>
    <row r="3837" spans="1:8" x14ac:dyDescent="0.25">
      <c r="A3837">
        <v>5</v>
      </c>
      <c r="B3837" t="s">
        <v>644</v>
      </c>
      <c r="D3837">
        <v>22</v>
      </c>
      <c r="E3837" t="str">
        <f>CONCATENATE(RAWC8[[#This Row],[Table Letter]],RAWC8[[#This Row],[Table '#]])</f>
        <v>TL5</v>
      </c>
      <c r="F3837" t="str">
        <f>IF(ISEVEN(ROW(RAWC8[[#This Row],[Barcodes]])),C3837,"")</f>
        <v/>
      </c>
      <c r="G3837" t="str">
        <f t="shared" si="59"/>
        <v/>
      </c>
      <c r="H3837" t="str">
        <f>LEFT(RAWC8[[#This Row],[Maternal Pheno Tag]],7)</f>
        <v/>
      </c>
    </row>
    <row r="3838" spans="1:8" x14ac:dyDescent="0.25">
      <c r="A3838">
        <v>5</v>
      </c>
      <c r="B3838" t="s">
        <v>644</v>
      </c>
      <c r="D3838">
        <v>23</v>
      </c>
      <c r="E3838" t="str">
        <f>CONCATENATE(RAWC8[[#This Row],[Table Letter]],RAWC8[[#This Row],[Table '#]])</f>
        <v>TL5</v>
      </c>
      <c r="F3838">
        <f>IF(ISEVEN(ROW(RAWC8[[#This Row],[Barcodes]])),C3838,"")</f>
        <v>0</v>
      </c>
      <c r="G3838">
        <f t="shared" si="59"/>
        <v>0</v>
      </c>
      <c r="H3838" t="str">
        <f>LEFT(RAWC8[[#This Row],[Maternal Pheno Tag]],7)</f>
        <v>0</v>
      </c>
    </row>
    <row r="3839" spans="1:8" x14ac:dyDescent="0.25">
      <c r="A3839">
        <v>5</v>
      </c>
      <c r="B3839" t="s">
        <v>644</v>
      </c>
      <c r="D3839">
        <v>23</v>
      </c>
      <c r="E3839" t="str">
        <f>CONCATENATE(RAWC8[[#This Row],[Table Letter]],RAWC8[[#This Row],[Table '#]])</f>
        <v>TL5</v>
      </c>
      <c r="F3839" t="str">
        <f>IF(ISEVEN(ROW(RAWC8[[#This Row],[Barcodes]])),C3839,"")</f>
        <v/>
      </c>
      <c r="G3839" t="str">
        <f t="shared" si="59"/>
        <v/>
      </c>
      <c r="H3839" t="str">
        <f>LEFT(RAWC8[[#This Row],[Maternal Pheno Tag]],7)</f>
        <v/>
      </c>
    </row>
    <row r="3840" spans="1:8" x14ac:dyDescent="0.25">
      <c r="A3840">
        <v>5</v>
      </c>
      <c r="B3840" t="s">
        <v>644</v>
      </c>
      <c r="D3840">
        <v>24</v>
      </c>
      <c r="E3840" t="str">
        <f>CONCATENATE(RAWC8[[#This Row],[Table Letter]],RAWC8[[#This Row],[Table '#]])</f>
        <v>TL5</v>
      </c>
      <c r="F3840">
        <f>IF(ISEVEN(ROW(RAWC8[[#This Row],[Barcodes]])),C3840,"")</f>
        <v>0</v>
      </c>
      <c r="G3840">
        <f t="shared" si="59"/>
        <v>0</v>
      </c>
      <c r="H3840" t="str">
        <f>LEFT(RAWC8[[#This Row],[Maternal Pheno Tag]],7)</f>
        <v>0</v>
      </c>
    </row>
    <row r="3841" spans="1:8" x14ac:dyDescent="0.25">
      <c r="A3841">
        <v>5</v>
      </c>
      <c r="B3841" t="s">
        <v>644</v>
      </c>
      <c r="D3841">
        <v>24</v>
      </c>
      <c r="E3841" t="str">
        <f>CONCATENATE(RAWC8[[#This Row],[Table Letter]],RAWC8[[#This Row],[Table '#]])</f>
        <v>TL5</v>
      </c>
      <c r="F3841" t="str">
        <f>IF(ISEVEN(ROW(RAWC8[[#This Row],[Barcodes]])),C3841,"")</f>
        <v/>
      </c>
      <c r="G3841" t="str">
        <f t="shared" si="59"/>
        <v/>
      </c>
      <c r="H3841" t="str">
        <f>LEFT(RAWC8[[#This Row],[Maternal Pheno Tag]],7)</f>
        <v/>
      </c>
    </row>
    <row r="3842" spans="1:8" x14ac:dyDescent="0.25">
      <c r="A3842">
        <v>1</v>
      </c>
      <c r="B3842" t="s">
        <v>645</v>
      </c>
      <c r="D3842">
        <v>1</v>
      </c>
      <c r="E3842" t="str">
        <f>CONCATENATE(RAWC8[[#This Row],[Table Letter]],RAWC8[[#This Row],[Table '#]])</f>
        <v>UL1</v>
      </c>
      <c r="F3842">
        <f>IF(ISEVEN(ROW(RAWC8[[#This Row],[Barcodes]])),C3842,"")</f>
        <v>0</v>
      </c>
      <c r="G3842">
        <f t="shared" ref="G3842:G3905" si="60">IF(ISODD(ROW(C3843)),C3843,"")</f>
        <v>0</v>
      </c>
      <c r="H3842" t="str">
        <f>LEFT(RAWC8[[#This Row],[Maternal Pheno Tag]],7)</f>
        <v>0</v>
      </c>
    </row>
    <row r="3843" spans="1:8" x14ac:dyDescent="0.25">
      <c r="A3843">
        <v>1</v>
      </c>
      <c r="B3843" t="s">
        <v>645</v>
      </c>
      <c r="D3843">
        <v>1</v>
      </c>
      <c r="E3843" t="str">
        <f>CONCATENATE(RAWC8[[#This Row],[Table Letter]],RAWC8[[#This Row],[Table '#]])</f>
        <v>UL1</v>
      </c>
      <c r="F3843" t="str">
        <f>IF(ISEVEN(ROW(RAWC8[[#This Row],[Barcodes]])),C3843,"")</f>
        <v/>
      </c>
      <c r="G3843" t="str">
        <f t="shared" si="60"/>
        <v/>
      </c>
      <c r="H3843" t="str">
        <f>LEFT(RAWC8[[#This Row],[Maternal Pheno Tag]],7)</f>
        <v/>
      </c>
    </row>
    <row r="3844" spans="1:8" x14ac:dyDescent="0.25">
      <c r="A3844">
        <v>1</v>
      </c>
      <c r="B3844" t="s">
        <v>645</v>
      </c>
      <c r="D3844">
        <v>2</v>
      </c>
      <c r="E3844" t="str">
        <f>CONCATENATE(RAWC8[[#This Row],[Table Letter]],RAWC8[[#This Row],[Table '#]])</f>
        <v>UL1</v>
      </c>
      <c r="F3844">
        <f>IF(ISEVEN(ROW(RAWC8[[#This Row],[Barcodes]])),C3844,"")</f>
        <v>0</v>
      </c>
      <c r="G3844">
        <f t="shared" si="60"/>
        <v>0</v>
      </c>
      <c r="H3844" t="str">
        <f>LEFT(RAWC8[[#This Row],[Maternal Pheno Tag]],7)</f>
        <v>0</v>
      </c>
    </row>
    <row r="3845" spans="1:8" x14ac:dyDescent="0.25">
      <c r="A3845">
        <v>1</v>
      </c>
      <c r="B3845" t="s">
        <v>645</v>
      </c>
      <c r="D3845">
        <v>2</v>
      </c>
      <c r="E3845" t="str">
        <f>CONCATENATE(RAWC8[[#This Row],[Table Letter]],RAWC8[[#This Row],[Table '#]])</f>
        <v>UL1</v>
      </c>
      <c r="F3845" t="str">
        <f>IF(ISEVEN(ROW(RAWC8[[#This Row],[Barcodes]])),C3845,"")</f>
        <v/>
      </c>
      <c r="G3845" t="str">
        <f t="shared" si="60"/>
        <v/>
      </c>
      <c r="H3845" t="str">
        <f>LEFT(RAWC8[[#This Row],[Maternal Pheno Tag]],7)</f>
        <v/>
      </c>
    </row>
    <row r="3846" spans="1:8" x14ac:dyDescent="0.25">
      <c r="A3846">
        <v>1</v>
      </c>
      <c r="B3846" t="s">
        <v>645</v>
      </c>
      <c r="D3846">
        <v>3</v>
      </c>
      <c r="E3846" t="str">
        <f>CONCATENATE(RAWC8[[#This Row],[Table Letter]],RAWC8[[#This Row],[Table '#]])</f>
        <v>UL1</v>
      </c>
      <c r="F3846">
        <f>IF(ISEVEN(ROW(RAWC8[[#This Row],[Barcodes]])),C3846,"")</f>
        <v>0</v>
      </c>
      <c r="G3846">
        <f t="shared" si="60"/>
        <v>0</v>
      </c>
      <c r="H3846" t="str">
        <f>LEFT(RAWC8[[#This Row],[Maternal Pheno Tag]],7)</f>
        <v>0</v>
      </c>
    </row>
    <row r="3847" spans="1:8" x14ac:dyDescent="0.25">
      <c r="A3847">
        <v>1</v>
      </c>
      <c r="B3847" t="s">
        <v>645</v>
      </c>
      <c r="D3847">
        <v>3</v>
      </c>
      <c r="E3847" t="str">
        <f>CONCATENATE(RAWC8[[#This Row],[Table Letter]],RAWC8[[#This Row],[Table '#]])</f>
        <v>UL1</v>
      </c>
      <c r="F3847" t="str">
        <f>IF(ISEVEN(ROW(RAWC8[[#This Row],[Barcodes]])),C3847,"")</f>
        <v/>
      </c>
      <c r="G3847" t="str">
        <f t="shared" si="60"/>
        <v/>
      </c>
      <c r="H3847" t="str">
        <f>LEFT(RAWC8[[#This Row],[Maternal Pheno Tag]],7)</f>
        <v/>
      </c>
    </row>
    <row r="3848" spans="1:8" x14ac:dyDescent="0.25">
      <c r="A3848">
        <v>1</v>
      </c>
      <c r="B3848" t="s">
        <v>645</v>
      </c>
      <c r="D3848">
        <v>4</v>
      </c>
      <c r="E3848" t="str">
        <f>CONCATENATE(RAWC8[[#This Row],[Table Letter]],RAWC8[[#This Row],[Table '#]])</f>
        <v>UL1</v>
      </c>
      <c r="F3848">
        <f>IF(ISEVEN(ROW(RAWC8[[#This Row],[Barcodes]])),C3848,"")</f>
        <v>0</v>
      </c>
      <c r="G3848">
        <f t="shared" si="60"/>
        <v>0</v>
      </c>
      <c r="H3848" t="str">
        <f>LEFT(RAWC8[[#This Row],[Maternal Pheno Tag]],7)</f>
        <v>0</v>
      </c>
    </row>
    <row r="3849" spans="1:8" x14ac:dyDescent="0.25">
      <c r="A3849">
        <v>1</v>
      </c>
      <c r="B3849" t="s">
        <v>645</v>
      </c>
      <c r="D3849">
        <v>4</v>
      </c>
      <c r="E3849" t="str">
        <f>CONCATENATE(RAWC8[[#This Row],[Table Letter]],RAWC8[[#This Row],[Table '#]])</f>
        <v>UL1</v>
      </c>
      <c r="F3849" t="str">
        <f>IF(ISEVEN(ROW(RAWC8[[#This Row],[Barcodes]])),C3849,"")</f>
        <v/>
      </c>
      <c r="G3849" t="str">
        <f t="shared" si="60"/>
        <v/>
      </c>
      <c r="H3849" t="str">
        <f>LEFT(RAWC8[[#This Row],[Maternal Pheno Tag]],7)</f>
        <v/>
      </c>
    </row>
    <row r="3850" spans="1:8" x14ac:dyDescent="0.25">
      <c r="A3850">
        <v>1</v>
      </c>
      <c r="B3850" t="s">
        <v>645</v>
      </c>
      <c r="D3850">
        <v>5</v>
      </c>
      <c r="E3850" t="str">
        <f>CONCATENATE(RAWC8[[#This Row],[Table Letter]],RAWC8[[#This Row],[Table '#]])</f>
        <v>UL1</v>
      </c>
      <c r="F3850">
        <f>IF(ISEVEN(ROW(RAWC8[[#This Row],[Barcodes]])),C3850,"")</f>
        <v>0</v>
      </c>
      <c r="G3850">
        <f t="shared" si="60"/>
        <v>0</v>
      </c>
      <c r="H3850" t="str">
        <f>LEFT(RAWC8[[#This Row],[Maternal Pheno Tag]],7)</f>
        <v>0</v>
      </c>
    </row>
    <row r="3851" spans="1:8" x14ac:dyDescent="0.25">
      <c r="A3851">
        <v>1</v>
      </c>
      <c r="B3851" t="s">
        <v>645</v>
      </c>
      <c r="D3851">
        <v>5</v>
      </c>
      <c r="E3851" t="str">
        <f>CONCATENATE(RAWC8[[#This Row],[Table Letter]],RAWC8[[#This Row],[Table '#]])</f>
        <v>UL1</v>
      </c>
      <c r="F3851" t="str">
        <f>IF(ISEVEN(ROW(RAWC8[[#This Row],[Barcodes]])),C3851,"")</f>
        <v/>
      </c>
      <c r="G3851" t="str">
        <f t="shared" si="60"/>
        <v/>
      </c>
      <c r="H3851" t="str">
        <f>LEFT(RAWC8[[#This Row],[Maternal Pheno Tag]],7)</f>
        <v/>
      </c>
    </row>
    <row r="3852" spans="1:8" x14ac:dyDescent="0.25">
      <c r="A3852">
        <v>1</v>
      </c>
      <c r="B3852" t="s">
        <v>645</v>
      </c>
      <c r="D3852">
        <v>6</v>
      </c>
      <c r="E3852" t="str">
        <f>CONCATENATE(RAWC8[[#This Row],[Table Letter]],RAWC8[[#This Row],[Table '#]])</f>
        <v>UL1</v>
      </c>
      <c r="F3852">
        <f>IF(ISEVEN(ROW(RAWC8[[#This Row],[Barcodes]])),C3852,"")</f>
        <v>0</v>
      </c>
      <c r="G3852">
        <f t="shared" si="60"/>
        <v>0</v>
      </c>
      <c r="H3852" t="str">
        <f>LEFT(RAWC8[[#This Row],[Maternal Pheno Tag]],7)</f>
        <v>0</v>
      </c>
    </row>
    <row r="3853" spans="1:8" x14ac:dyDescent="0.25">
      <c r="A3853">
        <v>1</v>
      </c>
      <c r="B3853" t="s">
        <v>645</v>
      </c>
      <c r="D3853">
        <v>6</v>
      </c>
      <c r="E3853" t="str">
        <f>CONCATENATE(RAWC8[[#This Row],[Table Letter]],RAWC8[[#This Row],[Table '#]])</f>
        <v>UL1</v>
      </c>
      <c r="F3853" t="str">
        <f>IF(ISEVEN(ROW(RAWC8[[#This Row],[Barcodes]])),C3853,"")</f>
        <v/>
      </c>
      <c r="G3853" t="str">
        <f t="shared" si="60"/>
        <v/>
      </c>
      <c r="H3853" t="str">
        <f>LEFT(RAWC8[[#This Row],[Maternal Pheno Tag]],7)</f>
        <v/>
      </c>
    </row>
    <row r="3854" spans="1:8" x14ac:dyDescent="0.25">
      <c r="A3854">
        <v>1</v>
      </c>
      <c r="B3854" t="s">
        <v>645</v>
      </c>
      <c r="D3854">
        <v>7</v>
      </c>
      <c r="E3854" t="str">
        <f>CONCATENATE(RAWC8[[#This Row],[Table Letter]],RAWC8[[#This Row],[Table '#]])</f>
        <v>UL1</v>
      </c>
      <c r="F3854">
        <f>IF(ISEVEN(ROW(RAWC8[[#This Row],[Barcodes]])),C3854,"")</f>
        <v>0</v>
      </c>
      <c r="G3854">
        <f t="shared" si="60"/>
        <v>0</v>
      </c>
      <c r="H3854" t="str">
        <f>LEFT(RAWC8[[#This Row],[Maternal Pheno Tag]],7)</f>
        <v>0</v>
      </c>
    </row>
    <row r="3855" spans="1:8" x14ac:dyDescent="0.25">
      <c r="A3855">
        <v>1</v>
      </c>
      <c r="B3855" t="s">
        <v>645</v>
      </c>
      <c r="D3855">
        <v>7</v>
      </c>
      <c r="E3855" t="str">
        <f>CONCATENATE(RAWC8[[#This Row],[Table Letter]],RAWC8[[#This Row],[Table '#]])</f>
        <v>UL1</v>
      </c>
      <c r="F3855" t="str">
        <f>IF(ISEVEN(ROW(RAWC8[[#This Row],[Barcodes]])),C3855,"")</f>
        <v/>
      </c>
      <c r="G3855" t="str">
        <f t="shared" si="60"/>
        <v/>
      </c>
      <c r="H3855" t="str">
        <f>LEFT(RAWC8[[#This Row],[Maternal Pheno Tag]],7)</f>
        <v/>
      </c>
    </row>
    <row r="3856" spans="1:8" x14ac:dyDescent="0.25">
      <c r="A3856">
        <v>1</v>
      </c>
      <c r="B3856" t="s">
        <v>645</v>
      </c>
      <c r="D3856">
        <v>8</v>
      </c>
      <c r="E3856" t="str">
        <f>CONCATENATE(RAWC8[[#This Row],[Table Letter]],RAWC8[[#This Row],[Table '#]])</f>
        <v>UL1</v>
      </c>
      <c r="F3856">
        <f>IF(ISEVEN(ROW(RAWC8[[#This Row],[Barcodes]])),C3856,"")</f>
        <v>0</v>
      </c>
      <c r="G3856">
        <f t="shared" si="60"/>
        <v>0</v>
      </c>
      <c r="H3856" t="str">
        <f>LEFT(RAWC8[[#This Row],[Maternal Pheno Tag]],7)</f>
        <v>0</v>
      </c>
    </row>
    <row r="3857" spans="1:8" x14ac:dyDescent="0.25">
      <c r="A3857">
        <v>1</v>
      </c>
      <c r="B3857" t="s">
        <v>645</v>
      </c>
      <c r="D3857">
        <v>8</v>
      </c>
      <c r="E3857" t="str">
        <f>CONCATENATE(RAWC8[[#This Row],[Table Letter]],RAWC8[[#This Row],[Table '#]])</f>
        <v>UL1</v>
      </c>
      <c r="F3857" t="str">
        <f>IF(ISEVEN(ROW(RAWC8[[#This Row],[Barcodes]])),C3857,"")</f>
        <v/>
      </c>
      <c r="G3857" t="str">
        <f t="shared" si="60"/>
        <v/>
      </c>
      <c r="H3857" t="str">
        <f>LEFT(RAWC8[[#This Row],[Maternal Pheno Tag]],7)</f>
        <v/>
      </c>
    </row>
    <row r="3858" spans="1:8" x14ac:dyDescent="0.25">
      <c r="A3858">
        <v>1</v>
      </c>
      <c r="B3858" t="s">
        <v>645</v>
      </c>
      <c r="D3858">
        <v>9</v>
      </c>
      <c r="E3858" t="str">
        <f>CONCATENATE(RAWC8[[#This Row],[Table Letter]],RAWC8[[#This Row],[Table '#]])</f>
        <v>UL1</v>
      </c>
      <c r="F3858">
        <f>IF(ISEVEN(ROW(RAWC8[[#This Row],[Barcodes]])),C3858,"")</f>
        <v>0</v>
      </c>
      <c r="G3858">
        <f t="shared" si="60"/>
        <v>0</v>
      </c>
      <c r="H3858" t="str">
        <f>LEFT(RAWC8[[#This Row],[Maternal Pheno Tag]],7)</f>
        <v>0</v>
      </c>
    </row>
    <row r="3859" spans="1:8" x14ac:dyDescent="0.25">
      <c r="A3859">
        <v>1</v>
      </c>
      <c r="B3859" t="s">
        <v>645</v>
      </c>
      <c r="D3859">
        <v>9</v>
      </c>
      <c r="E3859" t="str">
        <f>CONCATENATE(RAWC8[[#This Row],[Table Letter]],RAWC8[[#This Row],[Table '#]])</f>
        <v>UL1</v>
      </c>
      <c r="F3859" t="str">
        <f>IF(ISEVEN(ROW(RAWC8[[#This Row],[Barcodes]])),C3859,"")</f>
        <v/>
      </c>
      <c r="G3859" t="str">
        <f t="shared" si="60"/>
        <v/>
      </c>
      <c r="H3859" t="str">
        <f>LEFT(RAWC8[[#This Row],[Maternal Pheno Tag]],7)</f>
        <v/>
      </c>
    </row>
    <row r="3860" spans="1:8" x14ac:dyDescent="0.25">
      <c r="A3860">
        <v>1</v>
      </c>
      <c r="B3860" t="s">
        <v>645</v>
      </c>
      <c r="D3860">
        <v>10</v>
      </c>
      <c r="E3860" t="str">
        <f>CONCATENATE(RAWC8[[#This Row],[Table Letter]],RAWC8[[#This Row],[Table '#]])</f>
        <v>UL1</v>
      </c>
      <c r="F3860">
        <f>IF(ISEVEN(ROW(RAWC8[[#This Row],[Barcodes]])),C3860,"")</f>
        <v>0</v>
      </c>
      <c r="G3860">
        <f t="shared" si="60"/>
        <v>0</v>
      </c>
      <c r="H3860" t="str">
        <f>LEFT(RAWC8[[#This Row],[Maternal Pheno Tag]],7)</f>
        <v>0</v>
      </c>
    </row>
    <row r="3861" spans="1:8" x14ac:dyDescent="0.25">
      <c r="A3861">
        <v>1</v>
      </c>
      <c r="B3861" t="s">
        <v>645</v>
      </c>
      <c r="D3861">
        <v>10</v>
      </c>
      <c r="E3861" t="str">
        <f>CONCATENATE(RAWC8[[#This Row],[Table Letter]],RAWC8[[#This Row],[Table '#]])</f>
        <v>UL1</v>
      </c>
      <c r="F3861" t="str">
        <f>IF(ISEVEN(ROW(RAWC8[[#This Row],[Barcodes]])),C3861,"")</f>
        <v/>
      </c>
      <c r="G3861" t="str">
        <f t="shared" si="60"/>
        <v/>
      </c>
      <c r="H3861" t="str">
        <f>LEFT(RAWC8[[#This Row],[Maternal Pheno Tag]],7)</f>
        <v/>
      </c>
    </row>
    <row r="3862" spans="1:8" x14ac:dyDescent="0.25">
      <c r="A3862">
        <v>1</v>
      </c>
      <c r="B3862" t="s">
        <v>645</v>
      </c>
      <c r="D3862">
        <v>11</v>
      </c>
      <c r="E3862" t="str">
        <f>CONCATENATE(RAWC8[[#This Row],[Table Letter]],RAWC8[[#This Row],[Table '#]])</f>
        <v>UL1</v>
      </c>
      <c r="F3862">
        <f>IF(ISEVEN(ROW(RAWC8[[#This Row],[Barcodes]])),C3862,"")</f>
        <v>0</v>
      </c>
      <c r="G3862">
        <f t="shared" si="60"/>
        <v>0</v>
      </c>
      <c r="H3862" t="str">
        <f>LEFT(RAWC8[[#This Row],[Maternal Pheno Tag]],7)</f>
        <v>0</v>
      </c>
    </row>
    <row r="3863" spans="1:8" x14ac:dyDescent="0.25">
      <c r="A3863">
        <v>1</v>
      </c>
      <c r="B3863" t="s">
        <v>645</v>
      </c>
      <c r="D3863">
        <v>11</v>
      </c>
      <c r="E3863" t="str">
        <f>CONCATENATE(RAWC8[[#This Row],[Table Letter]],RAWC8[[#This Row],[Table '#]])</f>
        <v>UL1</v>
      </c>
      <c r="F3863" t="str">
        <f>IF(ISEVEN(ROW(RAWC8[[#This Row],[Barcodes]])),C3863,"")</f>
        <v/>
      </c>
      <c r="G3863" t="str">
        <f t="shared" si="60"/>
        <v/>
      </c>
      <c r="H3863" t="str">
        <f>LEFT(RAWC8[[#This Row],[Maternal Pheno Tag]],7)</f>
        <v/>
      </c>
    </row>
    <row r="3864" spans="1:8" x14ac:dyDescent="0.25">
      <c r="A3864">
        <v>1</v>
      </c>
      <c r="B3864" t="s">
        <v>645</v>
      </c>
      <c r="D3864">
        <v>12</v>
      </c>
      <c r="E3864" t="str">
        <f>CONCATENATE(RAWC8[[#This Row],[Table Letter]],RAWC8[[#This Row],[Table '#]])</f>
        <v>UL1</v>
      </c>
      <c r="F3864">
        <f>IF(ISEVEN(ROW(RAWC8[[#This Row],[Barcodes]])),C3864,"")</f>
        <v>0</v>
      </c>
      <c r="G3864">
        <f t="shared" si="60"/>
        <v>0</v>
      </c>
      <c r="H3864" t="str">
        <f>LEFT(RAWC8[[#This Row],[Maternal Pheno Tag]],7)</f>
        <v>0</v>
      </c>
    </row>
    <row r="3865" spans="1:8" x14ac:dyDescent="0.25">
      <c r="A3865">
        <v>1</v>
      </c>
      <c r="B3865" t="s">
        <v>645</v>
      </c>
      <c r="D3865">
        <v>12</v>
      </c>
      <c r="E3865" t="str">
        <f>CONCATENATE(RAWC8[[#This Row],[Table Letter]],RAWC8[[#This Row],[Table '#]])</f>
        <v>UL1</v>
      </c>
      <c r="F3865" t="str">
        <f>IF(ISEVEN(ROW(RAWC8[[#This Row],[Barcodes]])),C3865,"")</f>
        <v/>
      </c>
      <c r="G3865" t="str">
        <f t="shared" si="60"/>
        <v/>
      </c>
      <c r="H3865" t="str">
        <f>LEFT(RAWC8[[#This Row],[Maternal Pheno Tag]],7)</f>
        <v/>
      </c>
    </row>
    <row r="3866" spans="1:8" x14ac:dyDescent="0.25">
      <c r="A3866">
        <v>1</v>
      </c>
      <c r="B3866" t="s">
        <v>645</v>
      </c>
      <c r="D3866">
        <v>13</v>
      </c>
      <c r="E3866" t="str">
        <f>CONCATENATE(RAWC8[[#This Row],[Table Letter]],RAWC8[[#This Row],[Table '#]])</f>
        <v>UL1</v>
      </c>
      <c r="F3866">
        <f>IF(ISEVEN(ROW(RAWC8[[#This Row],[Barcodes]])),C3866,"")</f>
        <v>0</v>
      </c>
      <c r="G3866">
        <f t="shared" si="60"/>
        <v>0</v>
      </c>
      <c r="H3866" t="str">
        <f>LEFT(RAWC8[[#This Row],[Maternal Pheno Tag]],7)</f>
        <v>0</v>
      </c>
    </row>
    <row r="3867" spans="1:8" x14ac:dyDescent="0.25">
      <c r="A3867">
        <v>1</v>
      </c>
      <c r="B3867" t="s">
        <v>645</v>
      </c>
      <c r="D3867">
        <v>13</v>
      </c>
      <c r="E3867" t="str">
        <f>CONCATENATE(RAWC8[[#This Row],[Table Letter]],RAWC8[[#This Row],[Table '#]])</f>
        <v>UL1</v>
      </c>
      <c r="F3867" t="str">
        <f>IF(ISEVEN(ROW(RAWC8[[#This Row],[Barcodes]])),C3867,"")</f>
        <v/>
      </c>
      <c r="G3867" t="str">
        <f t="shared" si="60"/>
        <v/>
      </c>
      <c r="H3867" t="str">
        <f>LEFT(RAWC8[[#This Row],[Maternal Pheno Tag]],7)</f>
        <v/>
      </c>
    </row>
    <row r="3868" spans="1:8" x14ac:dyDescent="0.25">
      <c r="A3868">
        <v>1</v>
      </c>
      <c r="B3868" t="s">
        <v>645</v>
      </c>
      <c r="D3868">
        <v>14</v>
      </c>
      <c r="E3868" t="str">
        <f>CONCATENATE(RAWC8[[#This Row],[Table Letter]],RAWC8[[#This Row],[Table '#]])</f>
        <v>UL1</v>
      </c>
      <c r="F3868">
        <f>IF(ISEVEN(ROW(RAWC8[[#This Row],[Barcodes]])),C3868,"")</f>
        <v>0</v>
      </c>
      <c r="G3868">
        <f t="shared" si="60"/>
        <v>0</v>
      </c>
      <c r="H3868" t="str">
        <f>LEFT(RAWC8[[#This Row],[Maternal Pheno Tag]],7)</f>
        <v>0</v>
      </c>
    </row>
    <row r="3869" spans="1:8" x14ac:dyDescent="0.25">
      <c r="A3869">
        <v>1</v>
      </c>
      <c r="B3869" t="s">
        <v>645</v>
      </c>
      <c r="D3869">
        <v>14</v>
      </c>
      <c r="E3869" t="str">
        <f>CONCATENATE(RAWC8[[#This Row],[Table Letter]],RAWC8[[#This Row],[Table '#]])</f>
        <v>UL1</v>
      </c>
      <c r="F3869" t="str">
        <f>IF(ISEVEN(ROW(RAWC8[[#This Row],[Barcodes]])),C3869,"")</f>
        <v/>
      </c>
      <c r="G3869" t="str">
        <f t="shared" si="60"/>
        <v/>
      </c>
      <c r="H3869" t="str">
        <f>LEFT(RAWC8[[#This Row],[Maternal Pheno Tag]],7)</f>
        <v/>
      </c>
    </row>
    <row r="3870" spans="1:8" x14ac:dyDescent="0.25">
      <c r="A3870">
        <v>1</v>
      </c>
      <c r="B3870" t="s">
        <v>645</v>
      </c>
      <c r="D3870">
        <v>15</v>
      </c>
      <c r="E3870" t="str">
        <f>CONCATENATE(RAWC8[[#This Row],[Table Letter]],RAWC8[[#This Row],[Table '#]])</f>
        <v>UL1</v>
      </c>
      <c r="F3870">
        <f>IF(ISEVEN(ROW(RAWC8[[#This Row],[Barcodes]])),C3870,"")</f>
        <v>0</v>
      </c>
      <c r="G3870">
        <f t="shared" si="60"/>
        <v>0</v>
      </c>
      <c r="H3870" t="str">
        <f>LEFT(RAWC8[[#This Row],[Maternal Pheno Tag]],7)</f>
        <v>0</v>
      </c>
    </row>
    <row r="3871" spans="1:8" x14ac:dyDescent="0.25">
      <c r="A3871">
        <v>1</v>
      </c>
      <c r="B3871" t="s">
        <v>645</v>
      </c>
      <c r="D3871">
        <v>15</v>
      </c>
      <c r="E3871" t="str">
        <f>CONCATENATE(RAWC8[[#This Row],[Table Letter]],RAWC8[[#This Row],[Table '#]])</f>
        <v>UL1</v>
      </c>
      <c r="F3871" t="str">
        <f>IF(ISEVEN(ROW(RAWC8[[#This Row],[Barcodes]])),C3871,"")</f>
        <v/>
      </c>
      <c r="G3871" t="str">
        <f t="shared" si="60"/>
        <v/>
      </c>
      <c r="H3871" t="str">
        <f>LEFT(RAWC8[[#This Row],[Maternal Pheno Tag]],7)</f>
        <v/>
      </c>
    </row>
    <row r="3872" spans="1:8" x14ac:dyDescent="0.25">
      <c r="A3872">
        <v>1</v>
      </c>
      <c r="B3872" t="s">
        <v>645</v>
      </c>
      <c r="D3872">
        <v>16</v>
      </c>
      <c r="E3872" t="str">
        <f>CONCATENATE(RAWC8[[#This Row],[Table Letter]],RAWC8[[#This Row],[Table '#]])</f>
        <v>UL1</v>
      </c>
      <c r="F3872">
        <f>IF(ISEVEN(ROW(RAWC8[[#This Row],[Barcodes]])),C3872,"")</f>
        <v>0</v>
      </c>
      <c r="G3872">
        <f t="shared" si="60"/>
        <v>0</v>
      </c>
      <c r="H3872" t="str">
        <f>LEFT(RAWC8[[#This Row],[Maternal Pheno Tag]],7)</f>
        <v>0</v>
      </c>
    </row>
    <row r="3873" spans="1:8" x14ac:dyDescent="0.25">
      <c r="A3873">
        <v>1</v>
      </c>
      <c r="B3873" t="s">
        <v>645</v>
      </c>
      <c r="D3873">
        <v>16</v>
      </c>
      <c r="E3873" t="str">
        <f>CONCATENATE(RAWC8[[#This Row],[Table Letter]],RAWC8[[#This Row],[Table '#]])</f>
        <v>UL1</v>
      </c>
      <c r="F3873" t="str">
        <f>IF(ISEVEN(ROW(RAWC8[[#This Row],[Barcodes]])),C3873,"")</f>
        <v/>
      </c>
      <c r="G3873" t="str">
        <f t="shared" si="60"/>
        <v/>
      </c>
      <c r="H3873" t="str">
        <f>LEFT(RAWC8[[#This Row],[Maternal Pheno Tag]],7)</f>
        <v/>
      </c>
    </row>
    <row r="3874" spans="1:8" x14ac:dyDescent="0.25">
      <c r="A3874">
        <v>1</v>
      </c>
      <c r="B3874" t="s">
        <v>645</v>
      </c>
      <c r="D3874">
        <v>17</v>
      </c>
      <c r="E3874" t="str">
        <f>CONCATENATE(RAWC8[[#This Row],[Table Letter]],RAWC8[[#This Row],[Table '#]])</f>
        <v>UL1</v>
      </c>
      <c r="F3874">
        <f>IF(ISEVEN(ROW(RAWC8[[#This Row],[Barcodes]])),C3874,"")</f>
        <v>0</v>
      </c>
      <c r="G3874">
        <f t="shared" si="60"/>
        <v>0</v>
      </c>
      <c r="H3874" t="str">
        <f>LEFT(RAWC8[[#This Row],[Maternal Pheno Tag]],7)</f>
        <v>0</v>
      </c>
    </row>
    <row r="3875" spans="1:8" x14ac:dyDescent="0.25">
      <c r="A3875">
        <v>1</v>
      </c>
      <c r="B3875" t="s">
        <v>645</v>
      </c>
      <c r="D3875">
        <v>17</v>
      </c>
      <c r="E3875" t="str">
        <f>CONCATENATE(RAWC8[[#This Row],[Table Letter]],RAWC8[[#This Row],[Table '#]])</f>
        <v>UL1</v>
      </c>
      <c r="F3875" t="str">
        <f>IF(ISEVEN(ROW(RAWC8[[#This Row],[Barcodes]])),C3875,"")</f>
        <v/>
      </c>
      <c r="G3875" t="str">
        <f t="shared" si="60"/>
        <v/>
      </c>
      <c r="H3875" t="str">
        <f>LEFT(RAWC8[[#This Row],[Maternal Pheno Tag]],7)</f>
        <v/>
      </c>
    </row>
    <row r="3876" spans="1:8" x14ac:dyDescent="0.25">
      <c r="A3876">
        <v>1</v>
      </c>
      <c r="B3876" t="s">
        <v>645</v>
      </c>
      <c r="D3876">
        <v>18</v>
      </c>
      <c r="E3876" t="str">
        <f>CONCATENATE(RAWC8[[#This Row],[Table Letter]],RAWC8[[#This Row],[Table '#]])</f>
        <v>UL1</v>
      </c>
      <c r="F3876">
        <f>IF(ISEVEN(ROW(RAWC8[[#This Row],[Barcodes]])),C3876,"")</f>
        <v>0</v>
      </c>
      <c r="G3876">
        <f t="shared" si="60"/>
        <v>0</v>
      </c>
      <c r="H3876" t="str">
        <f>LEFT(RAWC8[[#This Row],[Maternal Pheno Tag]],7)</f>
        <v>0</v>
      </c>
    </row>
    <row r="3877" spans="1:8" x14ac:dyDescent="0.25">
      <c r="A3877">
        <v>1</v>
      </c>
      <c r="B3877" t="s">
        <v>645</v>
      </c>
      <c r="D3877">
        <v>18</v>
      </c>
      <c r="E3877" t="str">
        <f>CONCATENATE(RAWC8[[#This Row],[Table Letter]],RAWC8[[#This Row],[Table '#]])</f>
        <v>UL1</v>
      </c>
      <c r="F3877" t="str">
        <f>IF(ISEVEN(ROW(RAWC8[[#This Row],[Barcodes]])),C3877,"")</f>
        <v/>
      </c>
      <c r="G3877" t="str">
        <f t="shared" si="60"/>
        <v/>
      </c>
      <c r="H3877" t="str">
        <f>LEFT(RAWC8[[#This Row],[Maternal Pheno Tag]],7)</f>
        <v/>
      </c>
    </row>
    <row r="3878" spans="1:8" x14ac:dyDescent="0.25">
      <c r="A3878">
        <v>1</v>
      </c>
      <c r="B3878" t="s">
        <v>645</v>
      </c>
      <c r="D3878">
        <v>19</v>
      </c>
      <c r="E3878" t="str">
        <f>CONCATENATE(RAWC8[[#This Row],[Table Letter]],RAWC8[[#This Row],[Table '#]])</f>
        <v>UL1</v>
      </c>
      <c r="F3878">
        <f>IF(ISEVEN(ROW(RAWC8[[#This Row],[Barcodes]])),C3878,"")</f>
        <v>0</v>
      </c>
      <c r="G3878">
        <f t="shared" si="60"/>
        <v>0</v>
      </c>
      <c r="H3878" t="str">
        <f>LEFT(RAWC8[[#This Row],[Maternal Pheno Tag]],7)</f>
        <v>0</v>
      </c>
    </row>
    <row r="3879" spans="1:8" x14ac:dyDescent="0.25">
      <c r="A3879">
        <v>1</v>
      </c>
      <c r="B3879" t="s">
        <v>645</v>
      </c>
      <c r="D3879">
        <v>19</v>
      </c>
      <c r="E3879" t="str">
        <f>CONCATENATE(RAWC8[[#This Row],[Table Letter]],RAWC8[[#This Row],[Table '#]])</f>
        <v>UL1</v>
      </c>
      <c r="F3879" t="str">
        <f>IF(ISEVEN(ROW(RAWC8[[#This Row],[Barcodes]])),C3879,"")</f>
        <v/>
      </c>
      <c r="G3879" t="str">
        <f t="shared" si="60"/>
        <v/>
      </c>
      <c r="H3879" t="str">
        <f>LEFT(RAWC8[[#This Row],[Maternal Pheno Tag]],7)</f>
        <v/>
      </c>
    </row>
    <row r="3880" spans="1:8" x14ac:dyDescent="0.25">
      <c r="A3880">
        <v>1</v>
      </c>
      <c r="B3880" t="s">
        <v>645</v>
      </c>
      <c r="D3880">
        <v>20</v>
      </c>
      <c r="E3880" t="str">
        <f>CONCATENATE(RAWC8[[#This Row],[Table Letter]],RAWC8[[#This Row],[Table '#]])</f>
        <v>UL1</v>
      </c>
      <c r="F3880">
        <f>IF(ISEVEN(ROW(RAWC8[[#This Row],[Barcodes]])),C3880,"")</f>
        <v>0</v>
      </c>
      <c r="G3880">
        <f t="shared" si="60"/>
        <v>0</v>
      </c>
      <c r="H3880" t="str">
        <f>LEFT(RAWC8[[#This Row],[Maternal Pheno Tag]],7)</f>
        <v>0</v>
      </c>
    </row>
    <row r="3881" spans="1:8" x14ac:dyDescent="0.25">
      <c r="A3881">
        <v>1</v>
      </c>
      <c r="B3881" t="s">
        <v>645</v>
      </c>
      <c r="D3881">
        <v>20</v>
      </c>
      <c r="E3881" t="str">
        <f>CONCATENATE(RAWC8[[#This Row],[Table Letter]],RAWC8[[#This Row],[Table '#]])</f>
        <v>UL1</v>
      </c>
      <c r="F3881" t="str">
        <f>IF(ISEVEN(ROW(RAWC8[[#This Row],[Barcodes]])),C3881,"")</f>
        <v/>
      </c>
      <c r="G3881" t="str">
        <f t="shared" si="60"/>
        <v/>
      </c>
      <c r="H3881" t="str">
        <f>LEFT(RAWC8[[#This Row],[Maternal Pheno Tag]],7)</f>
        <v/>
      </c>
    </row>
    <row r="3882" spans="1:8" x14ac:dyDescent="0.25">
      <c r="A3882">
        <v>1</v>
      </c>
      <c r="B3882" t="s">
        <v>645</v>
      </c>
      <c r="D3882">
        <v>21</v>
      </c>
      <c r="E3882" t="str">
        <f>CONCATENATE(RAWC8[[#This Row],[Table Letter]],RAWC8[[#This Row],[Table '#]])</f>
        <v>UL1</v>
      </c>
      <c r="F3882">
        <f>IF(ISEVEN(ROW(RAWC8[[#This Row],[Barcodes]])),C3882,"")</f>
        <v>0</v>
      </c>
      <c r="G3882">
        <f t="shared" si="60"/>
        <v>0</v>
      </c>
      <c r="H3882" t="str">
        <f>LEFT(RAWC8[[#This Row],[Maternal Pheno Tag]],7)</f>
        <v>0</v>
      </c>
    </row>
    <row r="3883" spans="1:8" x14ac:dyDescent="0.25">
      <c r="A3883">
        <v>1</v>
      </c>
      <c r="B3883" t="s">
        <v>645</v>
      </c>
      <c r="D3883">
        <v>21</v>
      </c>
      <c r="E3883" t="str">
        <f>CONCATENATE(RAWC8[[#This Row],[Table Letter]],RAWC8[[#This Row],[Table '#]])</f>
        <v>UL1</v>
      </c>
      <c r="F3883" t="str">
        <f>IF(ISEVEN(ROW(RAWC8[[#This Row],[Barcodes]])),C3883,"")</f>
        <v/>
      </c>
      <c r="G3883" t="str">
        <f t="shared" si="60"/>
        <v/>
      </c>
      <c r="H3883" t="str">
        <f>LEFT(RAWC8[[#This Row],[Maternal Pheno Tag]],7)</f>
        <v/>
      </c>
    </row>
    <row r="3884" spans="1:8" x14ac:dyDescent="0.25">
      <c r="A3884">
        <v>1</v>
      </c>
      <c r="B3884" t="s">
        <v>645</v>
      </c>
      <c r="D3884">
        <v>22</v>
      </c>
      <c r="E3884" t="str">
        <f>CONCATENATE(RAWC8[[#This Row],[Table Letter]],RAWC8[[#This Row],[Table '#]])</f>
        <v>UL1</v>
      </c>
      <c r="F3884">
        <f>IF(ISEVEN(ROW(RAWC8[[#This Row],[Barcodes]])),C3884,"")</f>
        <v>0</v>
      </c>
      <c r="G3884">
        <f t="shared" si="60"/>
        <v>0</v>
      </c>
      <c r="H3884" t="str">
        <f>LEFT(RAWC8[[#This Row],[Maternal Pheno Tag]],7)</f>
        <v>0</v>
      </c>
    </row>
    <row r="3885" spans="1:8" x14ac:dyDescent="0.25">
      <c r="A3885">
        <v>1</v>
      </c>
      <c r="B3885" t="s">
        <v>645</v>
      </c>
      <c r="D3885">
        <v>22</v>
      </c>
      <c r="E3885" t="str">
        <f>CONCATENATE(RAWC8[[#This Row],[Table Letter]],RAWC8[[#This Row],[Table '#]])</f>
        <v>UL1</v>
      </c>
      <c r="F3885" t="str">
        <f>IF(ISEVEN(ROW(RAWC8[[#This Row],[Barcodes]])),C3885,"")</f>
        <v/>
      </c>
      <c r="G3885" t="str">
        <f t="shared" si="60"/>
        <v/>
      </c>
      <c r="H3885" t="str">
        <f>LEFT(RAWC8[[#This Row],[Maternal Pheno Tag]],7)</f>
        <v/>
      </c>
    </row>
    <row r="3886" spans="1:8" x14ac:dyDescent="0.25">
      <c r="A3886">
        <v>1</v>
      </c>
      <c r="B3886" t="s">
        <v>645</v>
      </c>
      <c r="D3886">
        <v>23</v>
      </c>
      <c r="E3886" t="str">
        <f>CONCATENATE(RAWC8[[#This Row],[Table Letter]],RAWC8[[#This Row],[Table '#]])</f>
        <v>UL1</v>
      </c>
      <c r="F3886">
        <f>IF(ISEVEN(ROW(RAWC8[[#This Row],[Barcodes]])),C3886,"")</f>
        <v>0</v>
      </c>
      <c r="G3886">
        <f t="shared" si="60"/>
        <v>0</v>
      </c>
      <c r="H3886" t="str">
        <f>LEFT(RAWC8[[#This Row],[Maternal Pheno Tag]],7)</f>
        <v>0</v>
      </c>
    </row>
    <row r="3887" spans="1:8" x14ac:dyDescent="0.25">
      <c r="A3887">
        <v>1</v>
      </c>
      <c r="B3887" t="s">
        <v>645</v>
      </c>
      <c r="D3887">
        <v>23</v>
      </c>
      <c r="E3887" t="str">
        <f>CONCATENATE(RAWC8[[#This Row],[Table Letter]],RAWC8[[#This Row],[Table '#]])</f>
        <v>UL1</v>
      </c>
      <c r="F3887" t="str">
        <f>IF(ISEVEN(ROW(RAWC8[[#This Row],[Barcodes]])),C3887,"")</f>
        <v/>
      </c>
      <c r="G3887" t="str">
        <f t="shared" si="60"/>
        <v/>
      </c>
      <c r="H3887" t="str">
        <f>LEFT(RAWC8[[#This Row],[Maternal Pheno Tag]],7)</f>
        <v/>
      </c>
    </row>
    <row r="3888" spans="1:8" x14ac:dyDescent="0.25">
      <c r="A3888">
        <v>1</v>
      </c>
      <c r="B3888" t="s">
        <v>645</v>
      </c>
      <c r="D3888">
        <v>24</v>
      </c>
      <c r="E3888" t="str">
        <f>CONCATENATE(RAWC8[[#This Row],[Table Letter]],RAWC8[[#This Row],[Table '#]])</f>
        <v>UL1</v>
      </c>
      <c r="F3888">
        <f>IF(ISEVEN(ROW(RAWC8[[#This Row],[Barcodes]])),C3888,"")</f>
        <v>0</v>
      </c>
      <c r="G3888">
        <f t="shared" si="60"/>
        <v>0</v>
      </c>
      <c r="H3888" t="str">
        <f>LEFT(RAWC8[[#This Row],[Maternal Pheno Tag]],7)</f>
        <v>0</v>
      </c>
    </row>
    <row r="3889" spans="1:8" x14ac:dyDescent="0.25">
      <c r="A3889">
        <v>1</v>
      </c>
      <c r="B3889" t="s">
        <v>645</v>
      </c>
      <c r="D3889">
        <v>24</v>
      </c>
      <c r="E3889" t="str">
        <f>CONCATENATE(RAWC8[[#This Row],[Table Letter]],RAWC8[[#This Row],[Table '#]])</f>
        <v>UL1</v>
      </c>
      <c r="F3889" t="str">
        <f>IF(ISEVEN(ROW(RAWC8[[#This Row],[Barcodes]])),C3889,"")</f>
        <v/>
      </c>
      <c r="G3889" t="str">
        <f t="shared" si="60"/>
        <v/>
      </c>
      <c r="H3889" t="str">
        <f>LEFT(RAWC8[[#This Row],[Maternal Pheno Tag]],7)</f>
        <v/>
      </c>
    </row>
    <row r="3890" spans="1:8" x14ac:dyDescent="0.25">
      <c r="A3890">
        <v>2</v>
      </c>
      <c r="B3890" t="s">
        <v>645</v>
      </c>
      <c r="D3890">
        <v>1</v>
      </c>
      <c r="E3890" t="str">
        <f>CONCATENATE(RAWC8[[#This Row],[Table Letter]],RAWC8[[#This Row],[Table '#]])</f>
        <v>UL2</v>
      </c>
      <c r="F3890">
        <f>IF(ISEVEN(ROW(RAWC8[[#This Row],[Barcodes]])),C3890,"")</f>
        <v>0</v>
      </c>
      <c r="G3890">
        <f t="shared" si="60"/>
        <v>0</v>
      </c>
      <c r="H3890" t="str">
        <f>LEFT(RAWC8[[#This Row],[Maternal Pheno Tag]],7)</f>
        <v>0</v>
      </c>
    </row>
    <row r="3891" spans="1:8" x14ac:dyDescent="0.25">
      <c r="A3891">
        <v>2</v>
      </c>
      <c r="B3891" t="s">
        <v>645</v>
      </c>
      <c r="D3891">
        <v>1</v>
      </c>
      <c r="E3891" t="str">
        <f>CONCATENATE(RAWC8[[#This Row],[Table Letter]],RAWC8[[#This Row],[Table '#]])</f>
        <v>UL2</v>
      </c>
      <c r="F3891" t="str">
        <f>IF(ISEVEN(ROW(RAWC8[[#This Row],[Barcodes]])),C3891,"")</f>
        <v/>
      </c>
      <c r="G3891" t="str">
        <f t="shared" si="60"/>
        <v/>
      </c>
      <c r="H3891" t="str">
        <f>LEFT(RAWC8[[#This Row],[Maternal Pheno Tag]],7)</f>
        <v/>
      </c>
    </row>
    <row r="3892" spans="1:8" x14ac:dyDescent="0.25">
      <c r="A3892">
        <v>2</v>
      </c>
      <c r="B3892" t="s">
        <v>645</v>
      </c>
      <c r="D3892">
        <v>2</v>
      </c>
      <c r="E3892" t="str">
        <f>CONCATENATE(RAWC8[[#This Row],[Table Letter]],RAWC8[[#This Row],[Table '#]])</f>
        <v>UL2</v>
      </c>
      <c r="F3892">
        <f>IF(ISEVEN(ROW(RAWC8[[#This Row],[Barcodes]])),C3892,"")</f>
        <v>0</v>
      </c>
      <c r="G3892">
        <f t="shared" si="60"/>
        <v>0</v>
      </c>
      <c r="H3892" t="str">
        <f>LEFT(RAWC8[[#This Row],[Maternal Pheno Tag]],7)</f>
        <v>0</v>
      </c>
    </row>
    <row r="3893" spans="1:8" x14ac:dyDescent="0.25">
      <c r="A3893">
        <v>2</v>
      </c>
      <c r="B3893" t="s">
        <v>645</v>
      </c>
      <c r="D3893">
        <v>2</v>
      </c>
      <c r="E3893" t="str">
        <f>CONCATENATE(RAWC8[[#This Row],[Table Letter]],RAWC8[[#This Row],[Table '#]])</f>
        <v>UL2</v>
      </c>
      <c r="F3893" t="str">
        <f>IF(ISEVEN(ROW(RAWC8[[#This Row],[Barcodes]])),C3893,"")</f>
        <v/>
      </c>
      <c r="G3893" t="str">
        <f t="shared" si="60"/>
        <v/>
      </c>
      <c r="H3893" t="str">
        <f>LEFT(RAWC8[[#This Row],[Maternal Pheno Tag]],7)</f>
        <v/>
      </c>
    </row>
    <row r="3894" spans="1:8" x14ac:dyDescent="0.25">
      <c r="A3894">
        <v>2</v>
      </c>
      <c r="B3894" t="s">
        <v>645</v>
      </c>
      <c r="D3894">
        <v>3</v>
      </c>
      <c r="E3894" t="str">
        <f>CONCATENATE(RAWC8[[#This Row],[Table Letter]],RAWC8[[#This Row],[Table '#]])</f>
        <v>UL2</v>
      </c>
      <c r="F3894">
        <f>IF(ISEVEN(ROW(RAWC8[[#This Row],[Barcodes]])),C3894,"")</f>
        <v>0</v>
      </c>
      <c r="G3894">
        <f t="shared" si="60"/>
        <v>0</v>
      </c>
      <c r="H3894" t="str">
        <f>LEFT(RAWC8[[#This Row],[Maternal Pheno Tag]],7)</f>
        <v>0</v>
      </c>
    </row>
    <row r="3895" spans="1:8" x14ac:dyDescent="0.25">
      <c r="A3895">
        <v>2</v>
      </c>
      <c r="B3895" t="s">
        <v>645</v>
      </c>
      <c r="D3895">
        <v>3</v>
      </c>
      <c r="E3895" t="str">
        <f>CONCATENATE(RAWC8[[#This Row],[Table Letter]],RAWC8[[#This Row],[Table '#]])</f>
        <v>UL2</v>
      </c>
      <c r="F3895" t="str">
        <f>IF(ISEVEN(ROW(RAWC8[[#This Row],[Barcodes]])),C3895,"")</f>
        <v/>
      </c>
      <c r="G3895" t="str">
        <f t="shared" si="60"/>
        <v/>
      </c>
      <c r="H3895" t="str">
        <f>LEFT(RAWC8[[#This Row],[Maternal Pheno Tag]],7)</f>
        <v/>
      </c>
    </row>
    <row r="3896" spans="1:8" x14ac:dyDescent="0.25">
      <c r="A3896">
        <v>2</v>
      </c>
      <c r="B3896" t="s">
        <v>645</v>
      </c>
      <c r="D3896">
        <v>4</v>
      </c>
      <c r="E3896" t="str">
        <f>CONCATENATE(RAWC8[[#This Row],[Table Letter]],RAWC8[[#This Row],[Table '#]])</f>
        <v>UL2</v>
      </c>
      <c r="F3896">
        <f>IF(ISEVEN(ROW(RAWC8[[#This Row],[Barcodes]])),C3896,"")</f>
        <v>0</v>
      </c>
      <c r="G3896">
        <f t="shared" si="60"/>
        <v>0</v>
      </c>
      <c r="H3896" t="str">
        <f>LEFT(RAWC8[[#This Row],[Maternal Pheno Tag]],7)</f>
        <v>0</v>
      </c>
    </row>
    <row r="3897" spans="1:8" x14ac:dyDescent="0.25">
      <c r="A3897">
        <v>2</v>
      </c>
      <c r="B3897" t="s">
        <v>645</v>
      </c>
      <c r="D3897">
        <v>4</v>
      </c>
      <c r="E3897" t="str">
        <f>CONCATENATE(RAWC8[[#This Row],[Table Letter]],RAWC8[[#This Row],[Table '#]])</f>
        <v>UL2</v>
      </c>
      <c r="F3897" t="str">
        <f>IF(ISEVEN(ROW(RAWC8[[#This Row],[Barcodes]])),C3897,"")</f>
        <v/>
      </c>
      <c r="G3897" t="str">
        <f t="shared" si="60"/>
        <v/>
      </c>
      <c r="H3897" t="str">
        <f>LEFT(RAWC8[[#This Row],[Maternal Pheno Tag]],7)</f>
        <v/>
      </c>
    </row>
    <row r="3898" spans="1:8" x14ac:dyDescent="0.25">
      <c r="A3898">
        <v>2</v>
      </c>
      <c r="B3898" t="s">
        <v>645</v>
      </c>
      <c r="D3898">
        <v>5</v>
      </c>
      <c r="E3898" t="str">
        <f>CONCATENATE(RAWC8[[#This Row],[Table Letter]],RAWC8[[#This Row],[Table '#]])</f>
        <v>UL2</v>
      </c>
      <c r="F3898">
        <f>IF(ISEVEN(ROW(RAWC8[[#This Row],[Barcodes]])),C3898,"")</f>
        <v>0</v>
      </c>
      <c r="G3898">
        <f t="shared" si="60"/>
        <v>0</v>
      </c>
      <c r="H3898" t="str">
        <f>LEFT(RAWC8[[#This Row],[Maternal Pheno Tag]],7)</f>
        <v>0</v>
      </c>
    </row>
    <row r="3899" spans="1:8" x14ac:dyDescent="0.25">
      <c r="A3899">
        <v>2</v>
      </c>
      <c r="B3899" t="s">
        <v>645</v>
      </c>
      <c r="D3899">
        <v>5</v>
      </c>
      <c r="E3899" t="str">
        <f>CONCATENATE(RAWC8[[#This Row],[Table Letter]],RAWC8[[#This Row],[Table '#]])</f>
        <v>UL2</v>
      </c>
      <c r="F3899" t="str">
        <f>IF(ISEVEN(ROW(RAWC8[[#This Row],[Barcodes]])),C3899,"")</f>
        <v/>
      </c>
      <c r="G3899" t="str">
        <f t="shared" si="60"/>
        <v/>
      </c>
      <c r="H3899" t="str">
        <f>LEFT(RAWC8[[#This Row],[Maternal Pheno Tag]],7)</f>
        <v/>
      </c>
    </row>
    <row r="3900" spans="1:8" x14ac:dyDescent="0.25">
      <c r="A3900">
        <v>2</v>
      </c>
      <c r="B3900" t="s">
        <v>645</v>
      </c>
      <c r="D3900">
        <v>6</v>
      </c>
      <c r="E3900" t="str">
        <f>CONCATENATE(RAWC8[[#This Row],[Table Letter]],RAWC8[[#This Row],[Table '#]])</f>
        <v>UL2</v>
      </c>
      <c r="F3900">
        <f>IF(ISEVEN(ROW(RAWC8[[#This Row],[Barcodes]])),C3900,"")</f>
        <v>0</v>
      </c>
      <c r="G3900">
        <f t="shared" si="60"/>
        <v>0</v>
      </c>
      <c r="H3900" t="str">
        <f>LEFT(RAWC8[[#This Row],[Maternal Pheno Tag]],7)</f>
        <v>0</v>
      </c>
    </row>
    <row r="3901" spans="1:8" x14ac:dyDescent="0.25">
      <c r="A3901">
        <v>2</v>
      </c>
      <c r="B3901" t="s">
        <v>645</v>
      </c>
      <c r="D3901">
        <v>6</v>
      </c>
      <c r="E3901" t="str">
        <f>CONCATENATE(RAWC8[[#This Row],[Table Letter]],RAWC8[[#This Row],[Table '#]])</f>
        <v>UL2</v>
      </c>
      <c r="F3901" t="str">
        <f>IF(ISEVEN(ROW(RAWC8[[#This Row],[Barcodes]])),C3901,"")</f>
        <v/>
      </c>
      <c r="G3901" t="str">
        <f t="shared" si="60"/>
        <v/>
      </c>
      <c r="H3901" t="str">
        <f>LEFT(RAWC8[[#This Row],[Maternal Pheno Tag]],7)</f>
        <v/>
      </c>
    </row>
    <row r="3902" spans="1:8" x14ac:dyDescent="0.25">
      <c r="A3902">
        <v>2</v>
      </c>
      <c r="B3902" t="s">
        <v>645</v>
      </c>
      <c r="D3902">
        <v>7</v>
      </c>
      <c r="E3902" t="str">
        <f>CONCATENATE(RAWC8[[#This Row],[Table Letter]],RAWC8[[#This Row],[Table '#]])</f>
        <v>UL2</v>
      </c>
      <c r="F3902">
        <f>IF(ISEVEN(ROW(RAWC8[[#This Row],[Barcodes]])),C3902,"")</f>
        <v>0</v>
      </c>
      <c r="G3902">
        <f t="shared" si="60"/>
        <v>0</v>
      </c>
      <c r="H3902" t="str">
        <f>LEFT(RAWC8[[#This Row],[Maternal Pheno Tag]],7)</f>
        <v>0</v>
      </c>
    </row>
    <row r="3903" spans="1:8" x14ac:dyDescent="0.25">
      <c r="A3903">
        <v>2</v>
      </c>
      <c r="B3903" t="s">
        <v>645</v>
      </c>
      <c r="D3903">
        <v>7</v>
      </c>
      <c r="E3903" t="str">
        <f>CONCATENATE(RAWC8[[#This Row],[Table Letter]],RAWC8[[#This Row],[Table '#]])</f>
        <v>UL2</v>
      </c>
      <c r="F3903" t="str">
        <f>IF(ISEVEN(ROW(RAWC8[[#This Row],[Barcodes]])),C3903,"")</f>
        <v/>
      </c>
      <c r="G3903" t="str">
        <f t="shared" si="60"/>
        <v/>
      </c>
      <c r="H3903" t="str">
        <f>LEFT(RAWC8[[#This Row],[Maternal Pheno Tag]],7)</f>
        <v/>
      </c>
    </row>
    <row r="3904" spans="1:8" x14ac:dyDescent="0.25">
      <c r="A3904">
        <v>2</v>
      </c>
      <c r="B3904" t="s">
        <v>645</v>
      </c>
      <c r="D3904">
        <v>8</v>
      </c>
      <c r="E3904" t="str">
        <f>CONCATENATE(RAWC8[[#This Row],[Table Letter]],RAWC8[[#This Row],[Table '#]])</f>
        <v>UL2</v>
      </c>
      <c r="F3904">
        <f>IF(ISEVEN(ROW(RAWC8[[#This Row],[Barcodes]])),C3904,"")</f>
        <v>0</v>
      </c>
      <c r="G3904">
        <f t="shared" si="60"/>
        <v>0</v>
      </c>
      <c r="H3904" t="str">
        <f>LEFT(RAWC8[[#This Row],[Maternal Pheno Tag]],7)</f>
        <v>0</v>
      </c>
    </row>
    <row r="3905" spans="1:8" x14ac:dyDescent="0.25">
      <c r="A3905">
        <v>2</v>
      </c>
      <c r="B3905" t="s">
        <v>645</v>
      </c>
      <c r="D3905">
        <v>8</v>
      </c>
      <c r="E3905" t="str">
        <f>CONCATENATE(RAWC8[[#This Row],[Table Letter]],RAWC8[[#This Row],[Table '#]])</f>
        <v>UL2</v>
      </c>
      <c r="F3905" t="str">
        <f>IF(ISEVEN(ROW(RAWC8[[#This Row],[Barcodes]])),C3905,"")</f>
        <v/>
      </c>
      <c r="G3905" t="str">
        <f t="shared" si="60"/>
        <v/>
      </c>
      <c r="H3905" t="str">
        <f>LEFT(RAWC8[[#This Row],[Maternal Pheno Tag]],7)</f>
        <v/>
      </c>
    </row>
    <row r="3906" spans="1:8" x14ac:dyDescent="0.25">
      <c r="A3906">
        <v>2</v>
      </c>
      <c r="B3906" t="s">
        <v>645</v>
      </c>
      <c r="D3906">
        <v>9</v>
      </c>
      <c r="E3906" t="str">
        <f>CONCATENATE(RAWC8[[#This Row],[Table Letter]],RAWC8[[#This Row],[Table '#]])</f>
        <v>UL2</v>
      </c>
      <c r="F3906">
        <f>IF(ISEVEN(ROW(RAWC8[[#This Row],[Barcodes]])),C3906,"")</f>
        <v>0</v>
      </c>
      <c r="G3906">
        <f t="shared" ref="G3906:G3969" si="61">IF(ISODD(ROW(C3907)),C3907,"")</f>
        <v>0</v>
      </c>
      <c r="H3906" t="str">
        <f>LEFT(RAWC8[[#This Row],[Maternal Pheno Tag]],7)</f>
        <v>0</v>
      </c>
    </row>
    <row r="3907" spans="1:8" x14ac:dyDescent="0.25">
      <c r="A3907">
        <v>2</v>
      </c>
      <c r="B3907" t="s">
        <v>645</v>
      </c>
      <c r="D3907">
        <v>9</v>
      </c>
      <c r="E3907" t="str">
        <f>CONCATENATE(RAWC8[[#This Row],[Table Letter]],RAWC8[[#This Row],[Table '#]])</f>
        <v>UL2</v>
      </c>
      <c r="F3907" t="str">
        <f>IF(ISEVEN(ROW(RAWC8[[#This Row],[Barcodes]])),C3907,"")</f>
        <v/>
      </c>
      <c r="G3907" t="str">
        <f t="shared" si="61"/>
        <v/>
      </c>
      <c r="H3907" t="str">
        <f>LEFT(RAWC8[[#This Row],[Maternal Pheno Tag]],7)</f>
        <v/>
      </c>
    </row>
    <row r="3908" spans="1:8" x14ac:dyDescent="0.25">
      <c r="A3908">
        <v>2</v>
      </c>
      <c r="B3908" t="s">
        <v>645</v>
      </c>
      <c r="D3908">
        <v>10</v>
      </c>
      <c r="E3908" t="str">
        <f>CONCATENATE(RAWC8[[#This Row],[Table Letter]],RAWC8[[#This Row],[Table '#]])</f>
        <v>UL2</v>
      </c>
      <c r="F3908">
        <f>IF(ISEVEN(ROW(RAWC8[[#This Row],[Barcodes]])),C3908,"")</f>
        <v>0</v>
      </c>
      <c r="G3908">
        <f t="shared" si="61"/>
        <v>0</v>
      </c>
      <c r="H3908" t="str">
        <f>LEFT(RAWC8[[#This Row],[Maternal Pheno Tag]],7)</f>
        <v>0</v>
      </c>
    </row>
    <row r="3909" spans="1:8" x14ac:dyDescent="0.25">
      <c r="A3909">
        <v>2</v>
      </c>
      <c r="B3909" t="s">
        <v>645</v>
      </c>
      <c r="D3909">
        <v>10</v>
      </c>
      <c r="E3909" t="str">
        <f>CONCATENATE(RAWC8[[#This Row],[Table Letter]],RAWC8[[#This Row],[Table '#]])</f>
        <v>UL2</v>
      </c>
      <c r="F3909" t="str">
        <f>IF(ISEVEN(ROW(RAWC8[[#This Row],[Barcodes]])),C3909,"")</f>
        <v/>
      </c>
      <c r="G3909" t="str">
        <f t="shared" si="61"/>
        <v/>
      </c>
      <c r="H3909" t="str">
        <f>LEFT(RAWC8[[#This Row],[Maternal Pheno Tag]],7)</f>
        <v/>
      </c>
    </row>
    <row r="3910" spans="1:8" x14ac:dyDescent="0.25">
      <c r="A3910">
        <v>2</v>
      </c>
      <c r="B3910" t="s">
        <v>645</v>
      </c>
      <c r="D3910">
        <v>11</v>
      </c>
      <c r="E3910" t="str">
        <f>CONCATENATE(RAWC8[[#This Row],[Table Letter]],RAWC8[[#This Row],[Table '#]])</f>
        <v>UL2</v>
      </c>
      <c r="F3910">
        <f>IF(ISEVEN(ROW(RAWC8[[#This Row],[Barcodes]])),C3910,"")</f>
        <v>0</v>
      </c>
      <c r="G3910">
        <f t="shared" si="61"/>
        <v>0</v>
      </c>
      <c r="H3910" t="str">
        <f>LEFT(RAWC8[[#This Row],[Maternal Pheno Tag]],7)</f>
        <v>0</v>
      </c>
    </row>
    <row r="3911" spans="1:8" x14ac:dyDescent="0.25">
      <c r="A3911">
        <v>2</v>
      </c>
      <c r="B3911" t="s">
        <v>645</v>
      </c>
      <c r="D3911">
        <v>11</v>
      </c>
      <c r="E3911" t="str">
        <f>CONCATENATE(RAWC8[[#This Row],[Table Letter]],RAWC8[[#This Row],[Table '#]])</f>
        <v>UL2</v>
      </c>
      <c r="F3911" t="str">
        <f>IF(ISEVEN(ROW(RAWC8[[#This Row],[Barcodes]])),C3911,"")</f>
        <v/>
      </c>
      <c r="G3911" t="str">
        <f t="shared" si="61"/>
        <v/>
      </c>
      <c r="H3911" t="str">
        <f>LEFT(RAWC8[[#This Row],[Maternal Pheno Tag]],7)</f>
        <v/>
      </c>
    </row>
    <row r="3912" spans="1:8" x14ac:dyDescent="0.25">
      <c r="A3912">
        <v>2</v>
      </c>
      <c r="B3912" t="s">
        <v>645</v>
      </c>
      <c r="D3912">
        <v>12</v>
      </c>
      <c r="E3912" t="str">
        <f>CONCATENATE(RAWC8[[#This Row],[Table Letter]],RAWC8[[#This Row],[Table '#]])</f>
        <v>UL2</v>
      </c>
      <c r="F3912">
        <f>IF(ISEVEN(ROW(RAWC8[[#This Row],[Barcodes]])),C3912,"")</f>
        <v>0</v>
      </c>
      <c r="G3912">
        <f t="shared" si="61"/>
        <v>0</v>
      </c>
      <c r="H3912" t="str">
        <f>LEFT(RAWC8[[#This Row],[Maternal Pheno Tag]],7)</f>
        <v>0</v>
      </c>
    </row>
    <row r="3913" spans="1:8" x14ac:dyDescent="0.25">
      <c r="A3913">
        <v>2</v>
      </c>
      <c r="B3913" t="s">
        <v>645</v>
      </c>
      <c r="D3913">
        <v>12</v>
      </c>
      <c r="E3913" t="str">
        <f>CONCATENATE(RAWC8[[#This Row],[Table Letter]],RAWC8[[#This Row],[Table '#]])</f>
        <v>UL2</v>
      </c>
      <c r="F3913" t="str">
        <f>IF(ISEVEN(ROW(RAWC8[[#This Row],[Barcodes]])),C3913,"")</f>
        <v/>
      </c>
      <c r="G3913" t="str">
        <f t="shared" si="61"/>
        <v/>
      </c>
      <c r="H3913" t="str">
        <f>LEFT(RAWC8[[#This Row],[Maternal Pheno Tag]],7)</f>
        <v/>
      </c>
    </row>
    <row r="3914" spans="1:8" x14ac:dyDescent="0.25">
      <c r="A3914">
        <v>2</v>
      </c>
      <c r="B3914" t="s">
        <v>645</v>
      </c>
      <c r="D3914">
        <v>13</v>
      </c>
      <c r="E3914" t="str">
        <f>CONCATENATE(RAWC8[[#This Row],[Table Letter]],RAWC8[[#This Row],[Table '#]])</f>
        <v>UL2</v>
      </c>
      <c r="F3914">
        <f>IF(ISEVEN(ROW(RAWC8[[#This Row],[Barcodes]])),C3914,"")</f>
        <v>0</v>
      </c>
      <c r="G3914">
        <f t="shared" si="61"/>
        <v>0</v>
      </c>
      <c r="H3914" t="str">
        <f>LEFT(RAWC8[[#This Row],[Maternal Pheno Tag]],7)</f>
        <v>0</v>
      </c>
    </row>
    <row r="3915" spans="1:8" x14ac:dyDescent="0.25">
      <c r="A3915">
        <v>2</v>
      </c>
      <c r="B3915" t="s">
        <v>645</v>
      </c>
      <c r="D3915">
        <v>13</v>
      </c>
      <c r="E3915" t="str">
        <f>CONCATENATE(RAWC8[[#This Row],[Table Letter]],RAWC8[[#This Row],[Table '#]])</f>
        <v>UL2</v>
      </c>
      <c r="F3915" t="str">
        <f>IF(ISEVEN(ROW(RAWC8[[#This Row],[Barcodes]])),C3915,"")</f>
        <v/>
      </c>
      <c r="G3915" t="str">
        <f t="shared" si="61"/>
        <v/>
      </c>
      <c r="H3915" t="str">
        <f>LEFT(RAWC8[[#This Row],[Maternal Pheno Tag]],7)</f>
        <v/>
      </c>
    </row>
    <row r="3916" spans="1:8" x14ac:dyDescent="0.25">
      <c r="A3916">
        <v>2</v>
      </c>
      <c r="B3916" t="s">
        <v>645</v>
      </c>
      <c r="D3916">
        <v>14</v>
      </c>
      <c r="E3916" t="str">
        <f>CONCATENATE(RAWC8[[#This Row],[Table Letter]],RAWC8[[#This Row],[Table '#]])</f>
        <v>UL2</v>
      </c>
      <c r="F3916">
        <f>IF(ISEVEN(ROW(RAWC8[[#This Row],[Barcodes]])),C3916,"")</f>
        <v>0</v>
      </c>
      <c r="G3916">
        <f t="shared" si="61"/>
        <v>0</v>
      </c>
      <c r="H3916" t="str">
        <f>LEFT(RAWC8[[#This Row],[Maternal Pheno Tag]],7)</f>
        <v>0</v>
      </c>
    </row>
    <row r="3917" spans="1:8" x14ac:dyDescent="0.25">
      <c r="A3917">
        <v>2</v>
      </c>
      <c r="B3917" t="s">
        <v>645</v>
      </c>
      <c r="D3917">
        <v>14</v>
      </c>
      <c r="E3917" t="str">
        <f>CONCATENATE(RAWC8[[#This Row],[Table Letter]],RAWC8[[#This Row],[Table '#]])</f>
        <v>UL2</v>
      </c>
      <c r="F3917" t="str">
        <f>IF(ISEVEN(ROW(RAWC8[[#This Row],[Barcodes]])),C3917,"")</f>
        <v/>
      </c>
      <c r="G3917" t="str">
        <f t="shared" si="61"/>
        <v/>
      </c>
      <c r="H3917" t="str">
        <f>LEFT(RAWC8[[#This Row],[Maternal Pheno Tag]],7)</f>
        <v/>
      </c>
    </row>
    <row r="3918" spans="1:8" x14ac:dyDescent="0.25">
      <c r="A3918">
        <v>2</v>
      </c>
      <c r="B3918" t="s">
        <v>645</v>
      </c>
      <c r="D3918">
        <v>15</v>
      </c>
      <c r="E3918" t="str">
        <f>CONCATENATE(RAWC8[[#This Row],[Table Letter]],RAWC8[[#This Row],[Table '#]])</f>
        <v>UL2</v>
      </c>
      <c r="F3918">
        <f>IF(ISEVEN(ROW(RAWC8[[#This Row],[Barcodes]])),C3918,"")</f>
        <v>0</v>
      </c>
      <c r="G3918">
        <f t="shared" si="61"/>
        <v>0</v>
      </c>
      <c r="H3918" t="str">
        <f>LEFT(RAWC8[[#This Row],[Maternal Pheno Tag]],7)</f>
        <v>0</v>
      </c>
    </row>
    <row r="3919" spans="1:8" x14ac:dyDescent="0.25">
      <c r="A3919">
        <v>2</v>
      </c>
      <c r="B3919" t="s">
        <v>645</v>
      </c>
      <c r="D3919">
        <v>15</v>
      </c>
      <c r="E3919" t="str">
        <f>CONCATENATE(RAWC8[[#This Row],[Table Letter]],RAWC8[[#This Row],[Table '#]])</f>
        <v>UL2</v>
      </c>
      <c r="F3919" t="str">
        <f>IF(ISEVEN(ROW(RAWC8[[#This Row],[Barcodes]])),C3919,"")</f>
        <v/>
      </c>
      <c r="G3919" t="str">
        <f t="shared" si="61"/>
        <v/>
      </c>
      <c r="H3919" t="str">
        <f>LEFT(RAWC8[[#This Row],[Maternal Pheno Tag]],7)</f>
        <v/>
      </c>
    </row>
    <row r="3920" spans="1:8" x14ac:dyDescent="0.25">
      <c r="A3920">
        <v>2</v>
      </c>
      <c r="B3920" t="s">
        <v>645</v>
      </c>
      <c r="D3920">
        <v>16</v>
      </c>
      <c r="E3920" t="str">
        <f>CONCATENATE(RAWC8[[#This Row],[Table Letter]],RAWC8[[#This Row],[Table '#]])</f>
        <v>UL2</v>
      </c>
      <c r="F3920">
        <f>IF(ISEVEN(ROW(RAWC8[[#This Row],[Barcodes]])),C3920,"")</f>
        <v>0</v>
      </c>
      <c r="G3920">
        <f t="shared" si="61"/>
        <v>0</v>
      </c>
      <c r="H3920" t="str">
        <f>LEFT(RAWC8[[#This Row],[Maternal Pheno Tag]],7)</f>
        <v>0</v>
      </c>
    </row>
    <row r="3921" spans="1:8" x14ac:dyDescent="0.25">
      <c r="A3921">
        <v>2</v>
      </c>
      <c r="B3921" t="s">
        <v>645</v>
      </c>
      <c r="D3921">
        <v>16</v>
      </c>
      <c r="E3921" t="str">
        <f>CONCATENATE(RAWC8[[#This Row],[Table Letter]],RAWC8[[#This Row],[Table '#]])</f>
        <v>UL2</v>
      </c>
      <c r="F3921" t="str">
        <f>IF(ISEVEN(ROW(RAWC8[[#This Row],[Barcodes]])),C3921,"")</f>
        <v/>
      </c>
      <c r="G3921" t="str">
        <f t="shared" si="61"/>
        <v/>
      </c>
      <c r="H3921" t="str">
        <f>LEFT(RAWC8[[#This Row],[Maternal Pheno Tag]],7)</f>
        <v/>
      </c>
    </row>
    <row r="3922" spans="1:8" x14ac:dyDescent="0.25">
      <c r="A3922">
        <v>2</v>
      </c>
      <c r="B3922" t="s">
        <v>645</v>
      </c>
      <c r="D3922">
        <v>17</v>
      </c>
      <c r="E3922" t="str">
        <f>CONCATENATE(RAWC8[[#This Row],[Table Letter]],RAWC8[[#This Row],[Table '#]])</f>
        <v>UL2</v>
      </c>
      <c r="F3922">
        <f>IF(ISEVEN(ROW(RAWC8[[#This Row],[Barcodes]])),C3922,"")</f>
        <v>0</v>
      </c>
      <c r="G3922">
        <f t="shared" si="61"/>
        <v>0</v>
      </c>
      <c r="H3922" t="str">
        <f>LEFT(RAWC8[[#This Row],[Maternal Pheno Tag]],7)</f>
        <v>0</v>
      </c>
    </row>
    <row r="3923" spans="1:8" x14ac:dyDescent="0.25">
      <c r="A3923">
        <v>2</v>
      </c>
      <c r="B3923" t="s">
        <v>645</v>
      </c>
      <c r="D3923">
        <v>17</v>
      </c>
      <c r="E3923" t="str">
        <f>CONCATENATE(RAWC8[[#This Row],[Table Letter]],RAWC8[[#This Row],[Table '#]])</f>
        <v>UL2</v>
      </c>
      <c r="F3923" t="str">
        <f>IF(ISEVEN(ROW(RAWC8[[#This Row],[Barcodes]])),C3923,"")</f>
        <v/>
      </c>
      <c r="G3923" t="str">
        <f t="shared" si="61"/>
        <v/>
      </c>
      <c r="H3923" t="str">
        <f>LEFT(RAWC8[[#This Row],[Maternal Pheno Tag]],7)</f>
        <v/>
      </c>
    </row>
    <row r="3924" spans="1:8" x14ac:dyDescent="0.25">
      <c r="A3924">
        <v>2</v>
      </c>
      <c r="B3924" t="s">
        <v>645</v>
      </c>
      <c r="D3924">
        <v>18</v>
      </c>
      <c r="E3924" t="str">
        <f>CONCATENATE(RAWC8[[#This Row],[Table Letter]],RAWC8[[#This Row],[Table '#]])</f>
        <v>UL2</v>
      </c>
      <c r="F3924">
        <f>IF(ISEVEN(ROW(RAWC8[[#This Row],[Barcodes]])),C3924,"")</f>
        <v>0</v>
      </c>
      <c r="G3924">
        <f t="shared" si="61"/>
        <v>0</v>
      </c>
      <c r="H3924" t="str">
        <f>LEFT(RAWC8[[#This Row],[Maternal Pheno Tag]],7)</f>
        <v>0</v>
      </c>
    </row>
    <row r="3925" spans="1:8" x14ac:dyDescent="0.25">
      <c r="A3925">
        <v>2</v>
      </c>
      <c r="B3925" t="s">
        <v>645</v>
      </c>
      <c r="D3925">
        <v>18</v>
      </c>
      <c r="E3925" t="str">
        <f>CONCATENATE(RAWC8[[#This Row],[Table Letter]],RAWC8[[#This Row],[Table '#]])</f>
        <v>UL2</v>
      </c>
      <c r="F3925" t="str">
        <f>IF(ISEVEN(ROW(RAWC8[[#This Row],[Barcodes]])),C3925,"")</f>
        <v/>
      </c>
      <c r="G3925" t="str">
        <f t="shared" si="61"/>
        <v/>
      </c>
      <c r="H3925" t="str">
        <f>LEFT(RAWC8[[#This Row],[Maternal Pheno Tag]],7)</f>
        <v/>
      </c>
    </row>
    <row r="3926" spans="1:8" x14ac:dyDescent="0.25">
      <c r="A3926">
        <v>2</v>
      </c>
      <c r="B3926" t="s">
        <v>645</v>
      </c>
      <c r="D3926">
        <v>19</v>
      </c>
      <c r="E3926" t="str">
        <f>CONCATENATE(RAWC8[[#This Row],[Table Letter]],RAWC8[[#This Row],[Table '#]])</f>
        <v>UL2</v>
      </c>
      <c r="F3926">
        <f>IF(ISEVEN(ROW(RAWC8[[#This Row],[Barcodes]])),C3926,"")</f>
        <v>0</v>
      </c>
      <c r="G3926">
        <f t="shared" si="61"/>
        <v>0</v>
      </c>
      <c r="H3926" t="str">
        <f>LEFT(RAWC8[[#This Row],[Maternal Pheno Tag]],7)</f>
        <v>0</v>
      </c>
    </row>
    <row r="3927" spans="1:8" x14ac:dyDescent="0.25">
      <c r="A3927">
        <v>2</v>
      </c>
      <c r="B3927" t="s">
        <v>645</v>
      </c>
      <c r="D3927">
        <v>19</v>
      </c>
      <c r="E3927" t="str">
        <f>CONCATENATE(RAWC8[[#This Row],[Table Letter]],RAWC8[[#This Row],[Table '#]])</f>
        <v>UL2</v>
      </c>
      <c r="F3927" t="str">
        <f>IF(ISEVEN(ROW(RAWC8[[#This Row],[Barcodes]])),C3927,"")</f>
        <v/>
      </c>
      <c r="G3927" t="str">
        <f t="shared" si="61"/>
        <v/>
      </c>
      <c r="H3927" t="str">
        <f>LEFT(RAWC8[[#This Row],[Maternal Pheno Tag]],7)</f>
        <v/>
      </c>
    </row>
    <row r="3928" spans="1:8" x14ac:dyDescent="0.25">
      <c r="A3928">
        <v>2</v>
      </c>
      <c r="B3928" t="s">
        <v>645</v>
      </c>
      <c r="D3928">
        <v>20</v>
      </c>
      <c r="E3928" t="str">
        <f>CONCATENATE(RAWC8[[#This Row],[Table Letter]],RAWC8[[#This Row],[Table '#]])</f>
        <v>UL2</v>
      </c>
      <c r="F3928">
        <f>IF(ISEVEN(ROW(RAWC8[[#This Row],[Barcodes]])),C3928,"")</f>
        <v>0</v>
      </c>
      <c r="G3928">
        <f t="shared" si="61"/>
        <v>0</v>
      </c>
      <c r="H3928" t="str">
        <f>LEFT(RAWC8[[#This Row],[Maternal Pheno Tag]],7)</f>
        <v>0</v>
      </c>
    </row>
    <row r="3929" spans="1:8" x14ac:dyDescent="0.25">
      <c r="A3929">
        <v>2</v>
      </c>
      <c r="B3929" t="s">
        <v>645</v>
      </c>
      <c r="D3929">
        <v>20</v>
      </c>
      <c r="E3929" t="str">
        <f>CONCATENATE(RAWC8[[#This Row],[Table Letter]],RAWC8[[#This Row],[Table '#]])</f>
        <v>UL2</v>
      </c>
      <c r="F3929" t="str">
        <f>IF(ISEVEN(ROW(RAWC8[[#This Row],[Barcodes]])),C3929,"")</f>
        <v/>
      </c>
      <c r="G3929" t="str">
        <f t="shared" si="61"/>
        <v/>
      </c>
      <c r="H3929" t="str">
        <f>LEFT(RAWC8[[#This Row],[Maternal Pheno Tag]],7)</f>
        <v/>
      </c>
    </row>
    <row r="3930" spans="1:8" x14ac:dyDescent="0.25">
      <c r="A3930">
        <v>2</v>
      </c>
      <c r="B3930" t="s">
        <v>645</v>
      </c>
      <c r="D3930">
        <v>21</v>
      </c>
      <c r="E3930" t="str">
        <f>CONCATENATE(RAWC8[[#This Row],[Table Letter]],RAWC8[[#This Row],[Table '#]])</f>
        <v>UL2</v>
      </c>
      <c r="F3930">
        <f>IF(ISEVEN(ROW(RAWC8[[#This Row],[Barcodes]])),C3930,"")</f>
        <v>0</v>
      </c>
      <c r="G3930">
        <f t="shared" si="61"/>
        <v>0</v>
      </c>
      <c r="H3930" t="str">
        <f>LEFT(RAWC8[[#This Row],[Maternal Pheno Tag]],7)</f>
        <v>0</v>
      </c>
    </row>
    <row r="3931" spans="1:8" x14ac:dyDescent="0.25">
      <c r="A3931">
        <v>2</v>
      </c>
      <c r="B3931" t="s">
        <v>645</v>
      </c>
      <c r="D3931">
        <v>21</v>
      </c>
      <c r="E3931" t="str">
        <f>CONCATENATE(RAWC8[[#This Row],[Table Letter]],RAWC8[[#This Row],[Table '#]])</f>
        <v>UL2</v>
      </c>
      <c r="F3931" t="str">
        <f>IF(ISEVEN(ROW(RAWC8[[#This Row],[Barcodes]])),C3931,"")</f>
        <v/>
      </c>
      <c r="G3931" t="str">
        <f t="shared" si="61"/>
        <v/>
      </c>
      <c r="H3931" t="str">
        <f>LEFT(RAWC8[[#This Row],[Maternal Pheno Tag]],7)</f>
        <v/>
      </c>
    </row>
    <row r="3932" spans="1:8" x14ac:dyDescent="0.25">
      <c r="A3932">
        <v>2</v>
      </c>
      <c r="B3932" t="s">
        <v>645</v>
      </c>
      <c r="D3932">
        <v>22</v>
      </c>
      <c r="E3932" t="str">
        <f>CONCATENATE(RAWC8[[#This Row],[Table Letter]],RAWC8[[#This Row],[Table '#]])</f>
        <v>UL2</v>
      </c>
      <c r="F3932">
        <f>IF(ISEVEN(ROW(RAWC8[[#This Row],[Barcodes]])),C3932,"")</f>
        <v>0</v>
      </c>
      <c r="G3932">
        <f t="shared" si="61"/>
        <v>0</v>
      </c>
      <c r="H3932" t="str">
        <f>LEFT(RAWC8[[#This Row],[Maternal Pheno Tag]],7)</f>
        <v>0</v>
      </c>
    </row>
    <row r="3933" spans="1:8" x14ac:dyDescent="0.25">
      <c r="A3933">
        <v>2</v>
      </c>
      <c r="B3933" t="s">
        <v>645</v>
      </c>
      <c r="D3933">
        <v>22</v>
      </c>
      <c r="E3933" t="str">
        <f>CONCATENATE(RAWC8[[#This Row],[Table Letter]],RAWC8[[#This Row],[Table '#]])</f>
        <v>UL2</v>
      </c>
      <c r="F3933" t="str">
        <f>IF(ISEVEN(ROW(RAWC8[[#This Row],[Barcodes]])),C3933,"")</f>
        <v/>
      </c>
      <c r="G3933" t="str">
        <f t="shared" si="61"/>
        <v/>
      </c>
      <c r="H3933" t="str">
        <f>LEFT(RAWC8[[#This Row],[Maternal Pheno Tag]],7)</f>
        <v/>
      </c>
    </row>
    <row r="3934" spans="1:8" x14ac:dyDescent="0.25">
      <c r="A3934">
        <v>2</v>
      </c>
      <c r="B3934" t="s">
        <v>645</v>
      </c>
      <c r="D3934">
        <v>23</v>
      </c>
      <c r="E3934" t="str">
        <f>CONCATENATE(RAWC8[[#This Row],[Table Letter]],RAWC8[[#This Row],[Table '#]])</f>
        <v>UL2</v>
      </c>
      <c r="F3934">
        <f>IF(ISEVEN(ROW(RAWC8[[#This Row],[Barcodes]])),C3934,"")</f>
        <v>0</v>
      </c>
      <c r="G3934">
        <f t="shared" si="61"/>
        <v>0</v>
      </c>
      <c r="H3934" t="str">
        <f>LEFT(RAWC8[[#This Row],[Maternal Pheno Tag]],7)</f>
        <v>0</v>
      </c>
    </row>
    <row r="3935" spans="1:8" x14ac:dyDescent="0.25">
      <c r="A3935">
        <v>2</v>
      </c>
      <c r="B3935" t="s">
        <v>645</v>
      </c>
      <c r="D3935">
        <v>23</v>
      </c>
      <c r="E3935" t="str">
        <f>CONCATENATE(RAWC8[[#This Row],[Table Letter]],RAWC8[[#This Row],[Table '#]])</f>
        <v>UL2</v>
      </c>
      <c r="F3935" t="str">
        <f>IF(ISEVEN(ROW(RAWC8[[#This Row],[Barcodes]])),C3935,"")</f>
        <v/>
      </c>
      <c r="G3935" t="str">
        <f t="shared" si="61"/>
        <v/>
      </c>
      <c r="H3935" t="str">
        <f>LEFT(RAWC8[[#This Row],[Maternal Pheno Tag]],7)</f>
        <v/>
      </c>
    </row>
    <row r="3936" spans="1:8" x14ac:dyDescent="0.25">
      <c r="A3936">
        <v>2</v>
      </c>
      <c r="B3936" t="s">
        <v>645</v>
      </c>
      <c r="D3936">
        <v>24</v>
      </c>
      <c r="E3936" t="str">
        <f>CONCATENATE(RAWC8[[#This Row],[Table Letter]],RAWC8[[#This Row],[Table '#]])</f>
        <v>UL2</v>
      </c>
      <c r="F3936">
        <f>IF(ISEVEN(ROW(RAWC8[[#This Row],[Barcodes]])),C3936,"")</f>
        <v>0</v>
      </c>
      <c r="G3936">
        <f t="shared" si="61"/>
        <v>0</v>
      </c>
      <c r="H3936" t="str">
        <f>LEFT(RAWC8[[#This Row],[Maternal Pheno Tag]],7)</f>
        <v>0</v>
      </c>
    </row>
    <row r="3937" spans="1:8" x14ac:dyDescent="0.25">
      <c r="A3937">
        <v>2</v>
      </c>
      <c r="B3937" t="s">
        <v>645</v>
      </c>
      <c r="D3937">
        <v>24</v>
      </c>
      <c r="E3937" t="str">
        <f>CONCATENATE(RAWC8[[#This Row],[Table Letter]],RAWC8[[#This Row],[Table '#]])</f>
        <v>UL2</v>
      </c>
      <c r="F3937" t="str">
        <f>IF(ISEVEN(ROW(RAWC8[[#This Row],[Barcodes]])),C3937,"")</f>
        <v/>
      </c>
      <c r="G3937" t="str">
        <f t="shared" si="61"/>
        <v/>
      </c>
      <c r="H3937" t="str">
        <f>LEFT(RAWC8[[#This Row],[Maternal Pheno Tag]],7)</f>
        <v/>
      </c>
    </row>
    <row r="3938" spans="1:8" x14ac:dyDescent="0.25">
      <c r="A3938">
        <v>3</v>
      </c>
      <c r="B3938" t="s">
        <v>645</v>
      </c>
      <c r="D3938">
        <v>1</v>
      </c>
      <c r="E3938" t="str">
        <f>CONCATENATE(RAWC8[[#This Row],[Table Letter]],RAWC8[[#This Row],[Table '#]])</f>
        <v>UL3</v>
      </c>
      <c r="F3938">
        <f>IF(ISEVEN(ROW(RAWC8[[#This Row],[Barcodes]])),C3938,"")</f>
        <v>0</v>
      </c>
      <c r="G3938">
        <f t="shared" si="61"/>
        <v>0</v>
      </c>
      <c r="H3938" t="str">
        <f>LEFT(RAWC8[[#This Row],[Maternal Pheno Tag]],7)</f>
        <v>0</v>
      </c>
    </row>
    <row r="3939" spans="1:8" x14ac:dyDescent="0.25">
      <c r="A3939">
        <v>3</v>
      </c>
      <c r="B3939" t="s">
        <v>645</v>
      </c>
      <c r="D3939">
        <v>1</v>
      </c>
      <c r="E3939" t="str">
        <f>CONCATENATE(RAWC8[[#This Row],[Table Letter]],RAWC8[[#This Row],[Table '#]])</f>
        <v>UL3</v>
      </c>
      <c r="F3939" t="str">
        <f>IF(ISEVEN(ROW(RAWC8[[#This Row],[Barcodes]])),C3939,"")</f>
        <v/>
      </c>
      <c r="G3939" t="str">
        <f t="shared" si="61"/>
        <v/>
      </c>
      <c r="H3939" t="str">
        <f>LEFT(RAWC8[[#This Row],[Maternal Pheno Tag]],7)</f>
        <v/>
      </c>
    </row>
    <row r="3940" spans="1:8" x14ac:dyDescent="0.25">
      <c r="A3940">
        <v>3</v>
      </c>
      <c r="B3940" t="s">
        <v>645</v>
      </c>
      <c r="D3940">
        <v>2</v>
      </c>
      <c r="E3940" t="str">
        <f>CONCATENATE(RAWC8[[#This Row],[Table Letter]],RAWC8[[#This Row],[Table '#]])</f>
        <v>UL3</v>
      </c>
      <c r="F3940">
        <f>IF(ISEVEN(ROW(RAWC8[[#This Row],[Barcodes]])),C3940,"")</f>
        <v>0</v>
      </c>
      <c r="G3940">
        <f t="shared" si="61"/>
        <v>0</v>
      </c>
      <c r="H3940" t="str">
        <f>LEFT(RAWC8[[#This Row],[Maternal Pheno Tag]],7)</f>
        <v>0</v>
      </c>
    </row>
    <row r="3941" spans="1:8" x14ac:dyDescent="0.25">
      <c r="A3941">
        <v>3</v>
      </c>
      <c r="B3941" t="s">
        <v>645</v>
      </c>
      <c r="D3941">
        <v>2</v>
      </c>
      <c r="E3941" t="str">
        <f>CONCATENATE(RAWC8[[#This Row],[Table Letter]],RAWC8[[#This Row],[Table '#]])</f>
        <v>UL3</v>
      </c>
      <c r="F3941" t="str">
        <f>IF(ISEVEN(ROW(RAWC8[[#This Row],[Barcodes]])),C3941,"")</f>
        <v/>
      </c>
      <c r="G3941" t="str">
        <f t="shared" si="61"/>
        <v/>
      </c>
      <c r="H3941" t="str">
        <f>LEFT(RAWC8[[#This Row],[Maternal Pheno Tag]],7)</f>
        <v/>
      </c>
    </row>
    <row r="3942" spans="1:8" x14ac:dyDescent="0.25">
      <c r="A3942">
        <v>3</v>
      </c>
      <c r="B3942" t="s">
        <v>645</v>
      </c>
      <c r="D3942">
        <v>3</v>
      </c>
      <c r="E3942" t="str">
        <f>CONCATENATE(RAWC8[[#This Row],[Table Letter]],RAWC8[[#This Row],[Table '#]])</f>
        <v>UL3</v>
      </c>
      <c r="F3942">
        <f>IF(ISEVEN(ROW(RAWC8[[#This Row],[Barcodes]])),C3942,"")</f>
        <v>0</v>
      </c>
      <c r="G3942">
        <f t="shared" si="61"/>
        <v>0</v>
      </c>
      <c r="H3942" t="str">
        <f>LEFT(RAWC8[[#This Row],[Maternal Pheno Tag]],7)</f>
        <v>0</v>
      </c>
    </row>
    <row r="3943" spans="1:8" x14ac:dyDescent="0.25">
      <c r="A3943">
        <v>3</v>
      </c>
      <c r="B3943" t="s">
        <v>645</v>
      </c>
      <c r="D3943">
        <v>3</v>
      </c>
      <c r="E3943" t="str">
        <f>CONCATENATE(RAWC8[[#This Row],[Table Letter]],RAWC8[[#This Row],[Table '#]])</f>
        <v>UL3</v>
      </c>
      <c r="F3943" t="str">
        <f>IF(ISEVEN(ROW(RAWC8[[#This Row],[Barcodes]])),C3943,"")</f>
        <v/>
      </c>
      <c r="G3943" t="str">
        <f t="shared" si="61"/>
        <v/>
      </c>
      <c r="H3943" t="str">
        <f>LEFT(RAWC8[[#This Row],[Maternal Pheno Tag]],7)</f>
        <v/>
      </c>
    </row>
    <row r="3944" spans="1:8" x14ac:dyDescent="0.25">
      <c r="A3944">
        <v>3</v>
      </c>
      <c r="B3944" t="s">
        <v>645</v>
      </c>
      <c r="D3944">
        <v>4</v>
      </c>
      <c r="E3944" t="str">
        <f>CONCATENATE(RAWC8[[#This Row],[Table Letter]],RAWC8[[#This Row],[Table '#]])</f>
        <v>UL3</v>
      </c>
      <c r="F3944">
        <f>IF(ISEVEN(ROW(RAWC8[[#This Row],[Barcodes]])),C3944,"")</f>
        <v>0</v>
      </c>
      <c r="G3944">
        <f t="shared" si="61"/>
        <v>0</v>
      </c>
      <c r="H3944" t="str">
        <f>LEFT(RAWC8[[#This Row],[Maternal Pheno Tag]],7)</f>
        <v>0</v>
      </c>
    </row>
    <row r="3945" spans="1:8" x14ac:dyDescent="0.25">
      <c r="A3945">
        <v>3</v>
      </c>
      <c r="B3945" t="s">
        <v>645</v>
      </c>
      <c r="D3945">
        <v>4</v>
      </c>
      <c r="E3945" t="str">
        <f>CONCATENATE(RAWC8[[#This Row],[Table Letter]],RAWC8[[#This Row],[Table '#]])</f>
        <v>UL3</v>
      </c>
      <c r="F3945" t="str">
        <f>IF(ISEVEN(ROW(RAWC8[[#This Row],[Barcodes]])),C3945,"")</f>
        <v/>
      </c>
      <c r="G3945" t="str">
        <f t="shared" si="61"/>
        <v/>
      </c>
      <c r="H3945" t="str">
        <f>LEFT(RAWC8[[#This Row],[Maternal Pheno Tag]],7)</f>
        <v/>
      </c>
    </row>
    <row r="3946" spans="1:8" x14ac:dyDescent="0.25">
      <c r="A3946">
        <v>3</v>
      </c>
      <c r="B3946" t="s">
        <v>645</v>
      </c>
      <c r="D3946">
        <v>5</v>
      </c>
      <c r="E3946" t="str">
        <f>CONCATENATE(RAWC8[[#This Row],[Table Letter]],RAWC8[[#This Row],[Table '#]])</f>
        <v>UL3</v>
      </c>
      <c r="F3946">
        <f>IF(ISEVEN(ROW(RAWC8[[#This Row],[Barcodes]])),C3946,"")</f>
        <v>0</v>
      </c>
      <c r="G3946">
        <f t="shared" si="61"/>
        <v>0</v>
      </c>
      <c r="H3946" t="str">
        <f>LEFT(RAWC8[[#This Row],[Maternal Pheno Tag]],7)</f>
        <v>0</v>
      </c>
    </row>
    <row r="3947" spans="1:8" x14ac:dyDescent="0.25">
      <c r="A3947">
        <v>3</v>
      </c>
      <c r="B3947" t="s">
        <v>645</v>
      </c>
      <c r="D3947">
        <v>5</v>
      </c>
      <c r="E3947" t="str">
        <f>CONCATENATE(RAWC8[[#This Row],[Table Letter]],RAWC8[[#This Row],[Table '#]])</f>
        <v>UL3</v>
      </c>
      <c r="F3947" t="str">
        <f>IF(ISEVEN(ROW(RAWC8[[#This Row],[Barcodes]])),C3947,"")</f>
        <v/>
      </c>
      <c r="G3947" t="str">
        <f t="shared" si="61"/>
        <v/>
      </c>
      <c r="H3947" t="str">
        <f>LEFT(RAWC8[[#This Row],[Maternal Pheno Tag]],7)</f>
        <v/>
      </c>
    </row>
    <row r="3948" spans="1:8" x14ac:dyDescent="0.25">
      <c r="A3948">
        <v>3</v>
      </c>
      <c r="B3948" t="s">
        <v>645</v>
      </c>
      <c r="D3948">
        <v>6</v>
      </c>
      <c r="E3948" t="str">
        <f>CONCATENATE(RAWC8[[#This Row],[Table Letter]],RAWC8[[#This Row],[Table '#]])</f>
        <v>UL3</v>
      </c>
      <c r="F3948">
        <f>IF(ISEVEN(ROW(RAWC8[[#This Row],[Barcodes]])),C3948,"")</f>
        <v>0</v>
      </c>
      <c r="G3948">
        <f t="shared" si="61"/>
        <v>0</v>
      </c>
      <c r="H3948" t="str">
        <f>LEFT(RAWC8[[#This Row],[Maternal Pheno Tag]],7)</f>
        <v>0</v>
      </c>
    </row>
    <row r="3949" spans="1:8" x14ac:dyDescent="0.25">
      <c r="A3949">
        <v>3</v>
      </c>
      <c r="B3949" t="s">
        <v>645</v>
      </c>
      <c r="D3949">
        <v>6</v>
      </c>
      <c r="E3949" t="str">
        <f>CONCATENATE(RAWC8[[#This Row],[Table Letter]],RAWC8[[#This Row],[Table '#]])</f>
        <v>UL3</v>
      </c>
      <c r="F3949" t="str">
        <f>IF(ISEVEN(ROW(RAWC8[[#This Row],[Barcodes]])),C3949,"")</f>
        <v/>
      </c>
      <c r="G3949" t="str">
        <f t="shared" si="61"/>
        <v/>
      </c>
      <c r="H3949" t="str">
        <f>LEFT(RAWC8[[#This Row],[Maternal Pheno Tag]],7)</f>
        <v/>
      </c>
    </row>
    <row r="3950" spans="1:8" x14ac:dyDescent="0.25">
      <c r="A3950">
        <v>3</v>
      </c>
      <c r="B3950" t="s">
        <v>645</v>
      </c>
      <c r="D3950">
        <v>7</v>
      </c>
      <c r="E3950" t="str">
        <f>CONCATENATE(RAWC8[[#This Row],[Table Letter]],RAWC8[[#This Row],[Table '#]])</f>
        <v>UL3</v>
      </c>
      <c r="F3950">
        <f>IF(ISEVEN(ROW(RAWC8[[#This Row],[Barcodes]])),C3950,"")</f>
        <v>0</v>
      </c>
      <c r="G3950">
        <f t="shared" si="61"/>
        <v>0</v>
      </c>
      <c r="H3950" t="str">
        <f>LEFT(RAWC8[[#This Row],[Maternal Pheno Tag]],7)</f>
        <v>0</v>
      </c>
    </row>
    <row r="3951" spans="1:8" x14ac:dyDescent="0.25">
      <c r="A3951">
        <v>3</v>
      </c>
      <c r="B3951" t="s">
        <v>645</v>
      </c>
      <c r="D3951">
        <v>7</v>
      </c>
      <c r="E3951" t="str">
        <f>CONCATENATE(RAWC8[[#This Row],[Table Letter]],RAWC8[[#This Row],[Table '#]])</f>
        <v>UL3</v>
      </c>
      <c r="F3951" t="str">
        <f>IF(ISEVEN(ROW(RAWC8[[#This Row],[Barcodes]])),C3951,"")</f>
        <v/>
      </c>
      <c r="G3951" t="str">
        <f t="shared" si="61"/>
        <v/>
      </c>
      <c r="H3951" t="str">
        <f>LEFT(RAWC8[[#This Row],[Maternal Pheno Tag]],7)</f>
        <v/>
      </c>
    </row>
    <row r="3952" spans="1:8" x14ac:dyDescent="0.25">
      <c r="A3952">
        <v>3</v>
      </c>
      <c r="B3952" t="s">
        <v>645</v>
      </c>
      <c r="D3952">
        <v>8</v>
      </c>
      <c r="E3952" t="str">
        <f>CONCATENATE(RAWC8[[#This Row],[Table Letter]],RAWC8[[#This Row],[Table '#]])</f>
        <v>UL3</v>
      </c>
      <c r="F3952">
        <f>IF(ISEVEN(ROW(RAWC8[[#This Row],[Barcodes]])),C3952,"")</f>
        <v>0</v>
      </c>
      <c r="G3952">
        <f t="shared" si="61"/>
        <v>0</v>
      </c>
      <c r="H3952" t="str">
        <f>LEFT(RAWC8[[#This Row],[Maternal Pheno Tag]],7)</f>
        <v>0</v>
      </c>
    </row>
    <row r="3953" spans="1:8" x14ac:dyDescent="0.25">
      <c r="A3953">
        <v>3</v>
      </c>
      <c r="B3953" t="s">
        <v>645</v>
      </c>
      <c r="D3953">
        <v>8</v>
      </c>
      <c r="E3953" t="str">
        <f>CONCATENATE(RAWC8[[#This Row],[Table Letter]],RAWC8[[#This Row],[Table '#]])</f>
        <v>UL3</v>
      </c>
      <c r="F3953" t="str">
        <f>IF(ISEVEN(ROW(RAWC8[[#This Row],[Barcodes]])),C3953,"")</f>
        <v/>
      </c>
      <c r="G3953" t="str">
        <f t="shared" si="61"/>
        <v/>
      </c>
      <c r="H3953" t="str">
        <f>LEFT(RAWC8[[#This Row],[Maternal Pheno Tag]],7)</f>
        <v/>
      </c>
    </row>
    <row r="3954" spans="1:8" x14ac:dyDescent="0.25">
      <c r="A3954">
        <v>3</v>
      </c>
      <c r="B3954" t="s">
        <v>645</v>
      </c>
      <c r="D3954">
        <v>9</v>
      </c>
      <c r="E3954" t="str">
        <f>CONCATENATE(RAWC8[[#This Row],[Table Letter]],RAWC8[[#This Row],[Table '#]])</f>
        <v>UL3</v>
      </c>
      <c r="F3954">
        <f>IF(ISEVEN(ROW(RAWC8[[#This Row],[Barcodes]])),C3954,"")</f>
        <v>0</v>
      </c>
      <c r="G3954">
        <f t="shared" si="61"/>
        <v>0</v>
      </c>
      <c r="H3954" t="str">
        <f>LEFT(RAWC8[[#This Row],[Maternal Pheno Tag]],7)</f>
        <v>0</v>
      </c>
    </row>
    <row r="3955" spans="1:8" x14ac:dyDescent="0.25">
      <c r="A3955">
        <v>3</v>
      </c>
      <c r="B3955" t="s">
        <v>645</v>
      </c>
      <c r="D3955">
        <v>9</v>
      </c>
      <c r="E3955" t="str">
        <f>CONCATENATE(RAWC8[[#This Row],[Table Letter]],RAWC8[[#This Row],[Table '#]])</f>
        <v>UL3</v>
      </c>
      <c r="F3955" t="str">
        <f>IF(ISEVEN(ROW(RAWC8[[#This Row],[Barcodes]])),C3955,"")</f>
        <v/>
      </c>
      <c r="G3955" t="str">
        <f t="shared" si="61"/>
        <v/>
      </c>
      <c r="H3955" t="str">
        <f>LEFT(RAWC8[[#This Row],[Maternal Pheno Tag]],7)</f>
        <v/>
      </c>
    </row>
    <row r="3956" spans="1:8" x14ac:dyDescent="0.25">
      <c r="A3956">
        <v>3</v>
      </c>
      <c r="B3956" t="s">
        <v>645</v>
      </c>
      <c r="D3956">
        <v>10</v>
      </c>
      <c r="E3956" t="str">
        <f>CONCATENATE(RAWC8[[#This Row],[Table Letter]],RAWC8[[#This Row],[Table '#]])</f>
        <v>UL3</v>
      </c>
      <c r="F3956">
        <f>IF(ISEVEN(ROW(RAWC8[[#This Row],[Barcodes]])),C3956,"")</f>
        <v>0</v>
      </c>
      <c r="G3956">
        <f t="shared" si="61"/>
        <v>0</v>
      </c>
      <c r="H3956" t="str">
        <f>LEFT(RAWC8[[#This Row],[Maternal Pheno Tag]],7)</f>
        <v>0</v>
      </c>
    </row>
    <row r="3957" spans="1:8" x14ac:dyDescent="0.25">
      <c r="A3957">
        <v>3</v>
      </c>
      <c r="B3957" t="s">
        <v>645</v>
      </c>
      <c r="D3957">
        <v>10</v>
      </c>
      <c r="E3957" t="str">
        <f>CONCATENATE(RAWC8[[#This Row],[Table Letter]],RAWC8[[#This Row],[Table '#]])</f>
        <v>UL3</v>
      </c>
      <c r="F3957" t="str">
        <f>IF(ISEVEN(ROW(RAWC8[[#This Row],[Barcodes]])),C3957,"")</f>
        <v/>
      </c>
      <c r="G3957" t="str">
        <f t="shared" si="61"/>
        <v/>
      </c>
      <c r="H3957" t="str">
        <f>LEFT(RAWC8[[#This Row],[Maternal Pheno Tag]],7)</f>
        <v/>
      </c>
    </row>
    <row r="3958" spans="1:8" x14ac:dyDescent="0.25">
      <c r="A3958">
        <v>3</v>
      </c>
      <c r="B3958" t="s">
        <v>645</v>
      </c>
      <c r="D3958">
        <v>11</v>
      </c>
      <c r="E3958" t="str">
        <f>CONCATENATE(RAWC8[[#This Row],[Table Letter]],RAWC8[[#This Row],[Table '#]])</f>
        <v>UL3</v>
      </c>
      <c r="F3958">
        <f>IF(ISEVEN(ROW(RAWC8[[#This Row],[Barcodes]])),C3958,"")</f>
        <v>0</v>
      </c>
      <c r="G3958">
        <f t="shared" si="61"/>
        <v>0</v>
      </c>
      <c r="H3958" t="str">
        <f>LEFT(RAWC8[[#This Row],[Maternal Pheno Tag]],7)</f>
        <v>0</v>
      </c>
    </row>
    <row r="3959" spans="1:8" x14ac:dyDescent="0.25">
      <c r="A3959">
        <v>3</v>
      </c>
      <c r="B3959" t="s">
        <v>645</v>
      </c>
      <c r="D3959">
        <v>11</v>
      </c>
      <c r="E3959" t="str">
        <f>CONCATENATE(RAWC8[[#This Row],[Table Letter]],RAWC8[[#This Row],[Table '#]])</f>
        <v>UL3</v>
      </c>
      <c r="F3959" t="str">
        <f>IF(ISEVEN(ROW(RAWC8[[#This Row],[Barcodes]])),C3959,"")</f>
        <v/>
      </c>
      <c r="G3959" t="str">
        <f t="shared" si="61"/>
        <v/>
      </c>
      <c r="H3959" t="str">
        <f>LEFT(RAWC8[[#This Row],[Maternal Pheno Tag]],7)</f>
        <v/>
      </c>
    </row>
    <row r="3960" spans="1:8" x14ac:dyDescent="0.25">
      <c r="A3960">
        <v>3</v>
      </c>
      <c r="B3960" t="s">
        <v>645</v>
      </c>
      <c r="D3960">
        <v>12</v>
      </c>
      <c r="E3960" t="str">
        <f>CONCATENATE(RAWC8[[#This Row],[Table Letter]],RAWC8[[#This Row],[Table '#]])</f>
        <v>UL3</v>
      </c>
      <c r="F3960">
        <f>IF(ISEVEN(ROW(RAWC8[[#This Row],[Barcodes]])),C3960,"")</f>
        <v>0</v>
      </c>
      <c r="G3960">
        <f t="shared" si="61"/>
        <v>0</v>
      </c>
      <c r="H3960" t="str">
        <f>LEFT(RAWC8[[#This Row],[Maternal Pheno Tag]],7)</f>
        <v>0</v>
      </c>
    </row>
    <row r="3961" spans="1:8" x14ac:dyDescent="0.25">
      <c r="A3961">
        <v>3</v>
      </c>
      <c r="B3961" t="s">
        <v>645</v>
      </c>
      <c r="D3961">
        <v>12</v>
      </c>
      <c r="E3961" t="str">
        <f>CONCATENATE(RAWC8[[#This Row],[Table Letter]],RAWC8[[#This Row],[Table '#]])</f>
        <v>UL3</v>
      </c>
      <c r="F3961" t="str">
        <f>IF(ISEVEN(ROW(RAWC8[[#This Row],[Barcodes]])),C3961,"")</f>
        <v/>
      </c>
      <c r="G3961" t="str">
        <f t="shared" si="61"/>
        <v/>
      </c>
      <c r="H3961" t="str">
        <f>LEFT(RAWC8[[#This Row],[Maternal Pheno Tag]],7)</f>
        <v/>
      </c>
    </row>
    <row r="3962" spans="1:8" x14ac:dyDescent="0.25">
      <c r="A3962">
        <v>3</v>
      </c>
      <c r="B3962" t="s">
        <v>645</v>
      </c>
      <c r="D3962">
        <v>13</v>
      </c>
      <c r="E3962" t="str">
        <f>CONCATENATE(RAWC8[[#This Row],[Table Letter]],RAWC8[[#This Row],[Table '#]])</f>
        <v>UL3</v>
      </c>
      <c r="F3962">
        <f>IF(ISEVEN(ROW(RAWC8[[#This Row],[Barcodes]])),C3962,"")</f>
        <v>0</v>
      </c>
      <c r="G3962">
        <f t="shared" si="61"/>
        <v>0</v>
      </c>
      <c r="H3962" t="str">
        <f>LEFT(RAWC8[[#This Row],[Maternal Pheno Tag]],7)</f>
        <v>0</v>
      </c>
    </row>
    <row r="3963" spans="1:8" x14ac:dyDescent="0.25">
      <c r="A3963">
        <v>3</v>
      </c>
      <c r="B3963" t="s">
        <v>645</v>
      </c>
      <c r="D3963">
        <v>13</v>
      </c>
      <c r="E3963" t="str">
        <f>CONCATENATE(RAWC8[[#This Row],[Table Letter]],RAWC8[[#This Row],[Table '#]])</f>
        <v>UL3</v>
      </c>
      <c r="F3963" t="str">
        <f>IF(ISEVEN(ROW(RAWC8[[#This Row],[Barcodes]])),C3963,"")</f>
        <v/>
      </c>
      <c r="G3963" t="str">
        <f t="shared" si="61"/>
        <v/>
      </c>
      <c r="H3963" t="str">
        <f>LEFT(RAWC8[[#This Row],[Maternal Pheno Tag]],7)</f>
        <v/>
      </c>
    </row>
    <row r="3964" spans="1:8" x14ac:dyDescent="0.25">
      <c r="A3964">
        <v>3</v>
      </c>
      <c r="B3964" t="s">
        <v>645</v>
      </c>
      <c r="D3964">
        <v>14</v>
      </c>
      <c r="E3964" t="str">
        <f>CONCATENATE(RAWC8[[#This Row],[Table Letter]],RAWC8[[#This Row],[Table '#]])</f>
        <v>UL3</v>
      </c>
      <c r="F3964">
        <f>IF(ISEVEN(ROW(RAWC8[[#This Row],[Barcodes]])),C3964,"")</f>
        <v>0</v>
      </c>
      <c r="G3964">
        <f t="shared" si="61"/>
        <v>0</v>
      </c>
      <c r="H3964" t="str">
        <f>LEFT(RAWC8[[#This Row],[Maternal Pheno Tag]],7)</f>
        <v>0</v>
      </c>
    </row>
    <row r="3965" spans="1:8" x14ac:dyDescent="0.25">
      <c r="A3965">
        <v>3</v>
      </c>
      <c r="B3965" t="s">
        <v>645</v>
      </c>
      <c r="D3965">
        <v>14</v>
      </c>
      <c r="E3965" t="str">
        <f>CONCATENATE(RAWC8[[#This Row],[Table Letter]],RAWC8[[#This Row],[Table '#]])</f>
        <v>UL3</v>
      </c>
      <c r="F3965" t="str">
        <f>IF(ISEVEN(ROW(RAWC8[[#This Row],[Barcodes]])),C3965,"")</f>
        <v/>
      </c>
      <c r="G3965" t="str">
        <f t="shared" si="61"/>
        <v/>
      </c>
      <c r="H3965" t="str">
        <f>LEFT(RAWC8[[#This Row],[Maternal Pheno Tag]],7)</f>
        <v/>
      </c>
    </row>
    <row r="3966" spans="1:8" x14ac:dyDescent="0.25">
      <c r="A3966">
        <v>3</v>
      </c>
      <c r="B3966" t="s">
        <v>645</v>
      </c>
      <c r="D3966">
        <v>15</v>
      </c>
      <c r="E3966" t="str">
        <f>CONCATENATE(RAWC8[[#This Row],[Table Letter]],RAWC8[[#This Row],[Table '#]])</f>
        <v>UL3</v>
      </c>
      <c r="F3966">
        <f>IF(ISEVEN(ROW(RAWC8[[#This Row],[Barcodes]])),C3966,"")</f>
        <v>0</v>
      </c>
      <c r="G3966">
        <f t="shared" si="61"/>
        <v>0</v>
      </c>
      <c r="H3966" t="str">
        <f>LEFT(RAWC8[[#This Row],[Maternal Pheno Tag]],7)</f>
        <v>0</v>
      </c>
    </row>
    <row r="3967" spans="1:8" x14ac:dyDescent="0.25">
      <c r="A3967">
        <v>3</v>
      </c>
      <c r="B3967" t="s">
        <v>645</v>
      </c>
      <c r="D3967">
        <v>15</v>
      </c>
      <c r="E3967" t="str">
        <f>CONCATENATE(RAWC8[[#This Row],[Table Letter]],RAWC8[[#This Row],[Table '#]])</f>
        <v>UL3</v>
      </c>
      <c r="F3967" t="str">
        <f>IF(ISEVEN(ROW(RAWC8[[#This Row],[Barcodes]])),C3967,"")</f>
        <v/>
      </c>
      <c r="G3967" t="str">
        <f t="shared" si="61"/>
        <v/>
      </c>
      <c r="H3967" t="str">
        <f>LEFT(RAWC8[[#This Row],[Maternal Pheno Tag]],7)</f>
        <v/>
      </c>
    </row>
    <row r="3968" spans="1:8" x14ac:dyDescent="0.25">
      <c r="A3968">
        <v>3</v>
      </c>
      <c r="B3968" t="s">
        <v>645</v>
      </c>
      <c r="D3968">
        <v>16</v>
      </c>
      <c r="E3968" t="str">
        <f>CONCATENATE(RAWC8[[#This Row],[Table Letter]],RAWC8[[#This Row],[Table '#]])</f>
        <v>UL3</v>
      </c>
      <c r="F3968">
        <f>IF(ISEVEN(ROW(RAWC8[[#This Row],[Barcodes]])),C3968,"")</f>
        <v>0</v>
      </c>
      <c r="G3968">
        <f t="shared" si="61"/>
        <v>0</v>
      </c>
      <c r="H3968" t="str">
        <f>LEFT(RAWC8[[#This Row],[Maternal Pheno Tag]],7)</f>
        <v>0</v>
      </c>
    </row>
    <row r="3969" spans="1:8" x14ac:dyDescent="0.25">
      <c r="A3969">
        <v>3</v>
      </c>
      <c r="B3969" t="s">
        <v>645</v>
      </c>
      <c r="D3969">
        <v>16</v>
      </c>
      <c r="E3969" t="str">
        <f>CONCATENATE(RAWC8[[#This Row],[Table Letter]],RAWC8[[#This Row],[Table '#]])</f>
        <v>UL3</v>
      </c>
      <c r="F3969" t="str">
        <f>IF(ISEVEN(ROW(RAWC8[[#This Row],[Barcodes]])),C3969,"")</f>
        <v/>
      </c>
      <c r="G3969" t="str">
        <f t="shared" si="61"/>
        <v/>
      </c>
      <c r="H3969" t="str">
        <f>LEFT(RAWC8[[#This Row],[Maternal Pheno Tag]],7)</f>
        <v/>
      </c>
    </row>
    <row r="3970" spans="1:8" x14ac:dyDescent="0.25">
      <c r="A3970">
        <v>3</v>
      </c>
      <c r="B3970" t="s">
        <v>645</v>
      </c>
      <c r="D3970">
        <v>17</v>
      </c>
      <c r="E3970" t="str">
        <f>CONCATENATE(RAWC8[[#This Row],[Table Letter]],RAWC8[[#This Row],[Table '#]])</f>
        <v>UL3</v>
      </c>
      <c r="F3970">
        <f>IF(ISEVEN(ROW(RAWC8[[#This Row],[Barcodes]])),C3970,"")</f>
        <v>0</v>
      </c>
      <c r="G3970">
        <f t="shared" ref="G3970:G4033" si="62">IF(ISODD(ROW(C3971)),C3971,"")</f>
        <v>0</v>
      </c>
      <c r="H3970" t="str">
        <f>LEFT(RAWC8[[#This Row],[Maternal Pheno Tag]],7)</f>
        <v>0</v>
      </c>
    </row>
    <row r="3971" spans="1:8" x14ac:dyDescent="0.25">
      <c r="A3971">
        <v>3</v>
      </c>
      <c r="B3971" t="s">
        <v>645</v>
      </c>
      <c r="D3971">
        <v>17</v>
      </c>
      <c r="E3971" t="str">
        <f>CONCATENATE(RAWC8[[#This Row],[Table Letter]],RAWC8[[#This Row],[Table '#]])</f>
        <v>UL3</v>
      </c>
      <c r="F3971" t="str">
        <f>IF(ISEVEN(ROW(RAWC8[[#This Row],[Barcodes]])),C3971,"")</f>
        <v/>
      </c>
      <c r="G3971" t="str">
        <f t="shared" si="62"/>
        <v/>
      </c>
      <c r="H3971" t="str">
        <f>LEFT(RAWC8[[#This Row],[Maternal Pheno Tag]],7)</f>
        <v/>
      </c>
    </row>
    <row r="3972" spans="1:8" x14ac:dyDescent="0.25">
      <c r="A3972">
        <v>3</v>
      </c>
      <c r="B3972" t="s">
        <v>645</v>
      </c>
      <c r="D3972">
        <v>18</v>
      </c>
      <c r="E3972" t="str">
        <f>CONCATENATE(RAWC8[[#This Row],[Table Letter]],RAWC8[[#This Row],[Table '#]])</f>
        <v>UL3</v>
      </c>
      <c r="F3972">
        <f>IF(ISEVEN(ROW(RAWC8[[#This Row],[Barcodes]])),C3972,"")</f>
        <v>0</v>
      </c>
      <c r="G3972">
        <f t="shared" si="62"/>
        <v>0</v>
      </c>
      <c r="H3972" t="str">
        <f>LEFT(RAWC8[[#This Row],[Maternal Pheno Tag]],7)</f>
        <v>0</v>
      </c>
    </row>
    <row r="3973" spans="1:8" x14ac:dyDescent="0.25">
      <c r="A3973">
        <v>3</v>
      </c>
      <c r="B3973" t="s">
        <v>645</v>
      </c>
      <c r="D3973">
        <v>18</v>
      </c>
      <c r="E3973" t="str">
        <f>CONCATENATE(RAWC8[[#This Row],[Table Letter]],RAWC8[[#This Row],[Table '#]])</f>
        <v>UL3</v>
      </c>
      <c r="F3973" t="str">
        <f>IF(ISEVEN(ROW(RAWC8[[#This Row],[Barcodes]])),C3973,"")</f>
        <v/>
      </c>
      <c r="G3973" t="str">
        <f t="shared" si="62"/>
        <v/>
      </c>
      <c r="H3973" t="str">
        <f>LEFT(RAWC8[[#This Row],[Maternal Pheno Tag]],7)</f>
        <v/>
      </c>
    </row>
    <row r="3974" spans="1:8" x14ac:dyDescent="0.25">
      <c r="A3974">
        <v>3</v>
      </c>
      <c r="B3974" t="s">
        <v>645</v>
      </c>
      <c r="D3974">
        <v>19</v>
      </c>
      <c r="E3974" t="str">
        <f>CONCATENATE(RAWC8[[#This Row],[Table Letter]],RAWC8[[#This Row],[Table '#]])</f>
        <v>UL3</v>
      </c>
      <c r="F3974">
        <f>IF(ISEVEN(ROW(RAWC8[[#This Row],[Barcodes]])),C3974,"")</f>
        <v>0</v>
      </c>
      <c r="G3974">
        <f t="shared" si="62"/>
        <v>0</v>
      </c>
      <c r="H3974" t="str">
        <f>LEFT(RAWC8[[#This Row],[Maternal Pheno Tag]],7)</f>
        <v>0</v>
      </c>
    </row>
    <row r="3975" spans="1:8" x14ac:dyDescent="0.25">
      <c r="A3975">
        <v>3</v>
      </c>
      <c r="B3975" t="s">
        <v>645</v>
      </c>
      <c r="D3975">
        <v>19</v>
      </c>
      <c r="E3975" t="str">
        <f>CONCATENATE(RAWC8[[#This Row],[Table Letter]],RAWC8[[#This Row],[Table '#]])</f>
        <v>UL3</v>
      </c>
      <c r="F3975" t="str">
        <f>IF(ISEVEN(ROW(RAWC8[[#This Row],[Barcodes]])),C3975,"")</f>
        <v/>
      </c>
      <c r="G3975" t="str">
        <f t="shared" si="62"/>
        <v/>
      </c>
      <c r="H3975" t="str">
        <f>LEFT(RAWC8[[#This Row],[Maternal Pheno Tag]],7)</f>
        <v/>
      </c>
    </row>
    <row r="3976" spans="1:8" x14ac:dyDescent="0.25">
      <c r="A3976">
        <v>3</v>
      </c>
      <c r="B3976" t="s">
        <v>645</v>
      </c>
      <c r="D3976">
        <v>20</v>
      </c>
      <c r="E3976" t="str">
        <f>CONCATENATE(RAWC8[[#This Row],[Table Letter]],RAWC8[[#This Row],[Table '#]])</f>
        <v>UL3</v>
      </c>
      <c r="F3976">
        <f>IF(ISEVEN(ROW(RAWC8[[#This Row],[Barcodes]])),C3976,"")</f>
        <v>0</v>
      </c>
      <c r="G3976">
        <f t="shared" si="62"/>
        <v>0</v>
      </c>
      <c r="H3976" t="str">
        <f>LEFT(RAWC8[[#This Row],[Maternal Pheno Tag]],7)</f>
        <v>0</v>
      </c>
    </row>
    <row r="3977" spans="1:8" x14ac:dyDescent="0.25">
      <c r="A3977">
        <v>3</v>
      </c>
      <c r="B3977" t="s">
        <v>645</v>
      </c>
      <c r="D3977">
        <v>20</v>
      </c>
      <c r="E3977" t="str">
        <f>CONCATENATE(RAWC8[[#This Row],[Table Letter]],RAWC8[[#This Row],[Table '#]])</f>
        <v>UL3</v>
      </c>
      <c r="F3977" t="str">
        <f>IF(ISEVEN(ROW(RAWC8[[#This Row],[Barcodes]])),C3977,"")</f>
        <v/>
      </c>
      <c r="G3977" t="str">
        <f t="shared" si="62"/>
        <v/>
      </c>
      <c r="H3977" t="str">
        <f>LEFT(RAWC8[[#This Row],[Maternal Pheno Tag]],7)</f>
        <v/>
      </c>
    </row>
    <row r="3978" spans="1:8" x14ac:dyDescent="0.25">
      <c r="A3978">
        <v>3</v>
      </c>
      <c r="B3978" t="s">
        <v>645</v>
      </c>
      <c r="D3978">
        <v>21</v>
      </c>
      <c r="E3978" t="str">
        <f>CONCATENATE(RAWC8[[#This Row],[Table Letter]],RAWC8[[#This Row],[Table '#]])</f>
        <v>UL3</v>
      </c>
      <c r="F3978">
        <f>IF(ISEVEN(ROW(RAWC8[[#This Row],[Barcodes]])),C3978,"")</f>
        <v>0</v>
      </c>
      <c r="G3978">
        <f t="shared" si="62"/>
        <v>0</v>
      </c>
      <c r="H3978" t="str">
        <f>LEFT(RAWC8[[#This Row],[Maternal Pheno Tag]],7)</f>
        <v>0</v>
      </c>
    </row>
    <row r="3979" spans="1:8" x14ac:dyDescent="0.25">
      <c r="A3979">
        <v>3</v>
      </c>
      <c r="B3979" t="s">
        <v>645</v>
      </c>
      <c r="D3979">
        <v>21</v>
      </c>
      <c r="E3979" t="str">
        <f>CONCATENATE(RAWC8[[#This Row],[Table Letter]],RAWC8[[#This Row],[Table '#]])</f>
        <v>UL3</v>
      </c>
      <c r="F3979" t="str">
        <f>IF(ISEVEN(ROW(RAWC8[[#This Row],[Barcodes]])),C3979,"")</f>
        <v/>
      </c>
      <c r="G3979" t="str">
        <f t="shared" si="62"/>
        <v/>
      </c>
      <c r="H3979" t="str">
        <f>LEFT(RAWC8[[#This Row],[Maternal Pheno Tag]],7)</f>
        <v/>
      </c>
    </row>
    <row r="3980" spans="1:8" x14ac:dyDescent="0.25">
      <c r="A3980">
        <v>3</v>
      </c>
      <c r="B3980" t="s">
        <v>645</v>
      </c>
      <c r="D3980">
        <v>22</v>
      </c>
      <c r="E3980" t="str">
        <f>CONCATENATE(RAWC8[[#This Row],[Table Letter]],RAWC8[[#This Row],[Table '#]])</f>
        <v>UL3</v>
      </c>
      <c r="F3980">
        <f>IF(ISEVEN(ROW(RAWC8[[#This Row],[Barcodes]])),C3980,"")</f>
        <v>0</v>
      </c>
      <c r="G3980">
        <f t="shared" si="62"/>
        <v>0</v>
      </c>
      <c r="H3980" t="str">
        <f>LEFT(RAWC8[[#This Row],[Maternal Pheno Tag]],7)</f>
        <v>0</v>
      </c>
    </row>
    <row r="3981" spans="1:8" x14ac:dyDescent="0.25">
      <c r="A3981">
        <v>3</v>
      </c>
      <c r="B3981" t="s">
        <v>645</v>
      </c>
      <c r="D3981">
        <v>22</v>
      </c>
      <c r="E3981" t="str">
        <f>CONCATENATE(RAWC8[[#This Row],[Table Letter]],RAWC8[[#This Row],[Table '#]])</f>
        <v>UL3</v>
      </c>
      <c r="F3981" t="str">
        <f>IF(ISEVEN(ROW(RAWC8[[#This Row],[Barcodes]])),C3981,"")</f>
        <v/>
      </c>
      <c r="G3981" t="str">
        <f t="shared" si="62"/>
        <v/>
      </c>
      <c r="H3981" t="str">
        <f>LEFT(RAWC8[[#This Row],[Maternal Pheno Tag]],7)</f>
        <v/>
      </c>
    </row>
    <row r="3982" spans="1:8" x14ac:dyDescent="0.25">
      <c r="A3982">
        <v>3</v>
      </c>
      <c r="B3982" t="s">
        <v>645</v>
      </c>
      <c r="D3982">
        <v>23</v>
      </c>
      <c r="E3982" t="str">
        <f>CONCATENATE(RAWC8[[#This Row],[Table Letter]],RAWC8[[#This Row],[Table '#]])</f>
        <v>UL3</v>
      </c>
      <c r="F3982">
        <f>IF(ISEVEN(ROW(RAWC8[[#This Row],[Barcodes]])),C3982,"")</f>
        <v>0</v>
      </c>
      <c r="G3982">
        <f t="shared" si="62"/>
        <v>0</v>
      </c>
      <c r="H3982" t="str">
        <f>LEFT(RAWC8[[#This Row],[Maternal Pheno Tag]],7)</f>
        <v>0</v>
      </c>
    </row>
    <row r="3983" spans="1:8" x14ac:dyDescent="0.25">
      <c r="A3983">
        <v>3</v>
      </c>
      <c r="B3983" t="s">
        <v>645</v>
      </c>
      <c r="D3983">
        <v>23</v>
      </c>
      <c r="E3983" t="str">
        <f>CONCATENATE(RAWC8[[#This Row],[Table Letter]],RAWC8[[#This Row],[Table '#]])</f>
        <v>UL3</v>
      </c>
      <c r="F3983" t="str">
        <f>IF(ISEVEN(ROW(RAWC8[[#This Row],[Barcodes]])),C3983,"")</f>
        <v/>
      </c>
      <c r="G3983" t="str">
        <f t="shared" si="62"/>
        <v/>
      </c>
      <c r="H3983" t="str">
        <f>LEFT(RAWC8[[#This Row],[Maternal Pheno Tag]],7)</f>
        <v/>
      </c>
    </row>
    <row r="3984" spans="1:8" x14ac:dyDescent="0.25">
      <c r="A3984">
        <v>3</v>
      </c>
      <c r="B3984" t="s">
        <v>645</v>
      </c>
      <c r="D3984">
        <v>24</v>
      </c>
      <c r="E3984" t="str">
        <f>CONCATENATE(RAWC8[[#This Row],[Table Letter]],RAWC8[[#This Row],[Table '#]])</f>
        <v>UL3</v>
      </c>
      <c r="F3984">
        <f>IF(ISEVEN(ROW(RAWC8[[#This Row],[Barcodes]])),C3984,"")</f>
        <v>0</v>
      </c>
      <c r="G3984">
        <f t="shared" si="62"/>
        <v>0</v>
      </c>
      <c r="H3984" t="str">
        <f>LEFT(RAWC8[[#This Row],[Maternal Pheno Tag]],7)</f>
        <v>0</v>
      </c>
    </row>
    <row r="3985" spans="1:8" x14ac:dyDescent="0.25">
      <c r="A3985">
        <v>3</v>
      </c>
      <c r="B3985" t="s">
        <v>645</v>
      </c>
      <c r="D3985">
        <v>24</v>
      </c>
      <c r="E3985" t="str">
        <f>CONCATENATE(RAWC8[[#This Row],[Table Letter]],RAWC8[[#This Row],[Table '#]])</f>
        <v>UL3</v>
      </c>
      <c r="F3985" t="str">
        <f>IF(ISEVEN(ROW(RAWC8[[#This Row],[Barcodes]])),C3985,"")</f>
        <v/>
      </c>
      <c r="G3985" t="str">
        <f t="shared" si="62"/>
        <v/>
      </c>
      <c r="H3985" t="str">
        <f>LEFT(RAWC8[[#This Row],[Maternal Pheno Tag]],7)</f>
        <v/>
      </c>
    </row>
    <row r="3986" spans="1:8" x14ac:dyDescent="0.25">
      <c r="A3986">
        <v>4</v>
      </c>
      <c r="B3986" t="s">
        <v>645</v>
      </c>
      <c r="D3986">
        <v>1</v>
      </c>
      <c r="E3986" t="str">
        <f>CONCATENATE(RAWC8[[#This Row],[Table Letter]],RAWC8[[#This Row],[Table '#]])</f>
        <v>UL4</v>
      </c>
      <c r="F3986">
        <f>IF(ISEVEN(ROW(RAWC8[[#This Row],[Barcodes]])),C3986,"")</f>
        <v>0</v>
      </c>
      <c r="G3986">
        <f t="shared" si="62"/>
        <v>0</v>
      </c>
      <c r="H3986" t="str">
        <f>LEFT(RAWC8[[#This Row],[Maternal Pheno Tag]],7)</f>
        <v>0</v>
      </c>
    </row>
    <row r="3987" spans="1:8" x14ac:dyDescent="0.25">
      <c r="A3987">
        <v>4</v>
      </c>
      <c r="B3987" t="s">
        <v>645</v>
      </c>
      <c r="D3987">
        <v>1</v>
      </c>
      <c r="E3987" t="str">
        <f>CONCATENATE(RAWC8[[#This Row],[Table Letter]],RAWC8[[#This Row],[Table '#]])</f>
        <v>UL4</v>
      </c>
      <c r="F3987" t="str">
        <f>IF(ISEVEN(ROW(RAWC8[[#This Row],[Barcodes]])),C3987,"")</f>
        <v/>
      </c>
      <c r="G3987" t="str">
        <f t="shared" si="62"/>
        <v/>
      </c>
      <c r="H3987" t="str">
        <f>LEFT(RAWC8[[#This Row],[Maternal Pheno Tag]],7)</f>
        <v/>
      </c>
    </row>
    <row r="3988" spans="1:8" x14ac:dyDescent="0.25">
      <c r="A3988">
        <v>4</v>
      </c>
      <c r="B3988" t="s">
        <v>645</v>
      </c>
      <c r="D3988">
        <v>2</v>
      </c>
      <c r="E3988" t="str">
        <f>CONCATENATE(RAWC8[[#This Row],[Table Letter]],RAWC8[[#This Row],[Table '#]])</f>
        <v>UL4</v>
      </c>
      <c r="F3988">
        <f>IF(ISEVEN(ROW(RAWC8[[#This Row],[Barcodes]])),C3988,"")</f>
        <v>0</v>
      </c>
      <c r="G3988">
        <f t="shared" si="62"/>
        <v>0</v>
      </c>
      <c r="H3988" t="str">
        <f>LEFT(RAWC8[[#This Row],[Maternal Pheno Tag]],7)</f>
        <v>0</v>
      </c>
    </row>
    <row r="3989" spans="1:8" x14ac:dyDescent="0.25">
      <c r="A3989">
        <v>4</v>
      </c>
      <c r="B3989" t="s">
        <v>645</v>
      </c>
      <c r="D3989">
        <v>2</v>
      </c>
      <c r="E3989" t="str">
        <f>CONCATENATE(RAWC8[[#This Row],[Table Letter]],RAWC8[[#This Row],[Table '#]])</f>
        <v>UL4</v>
      </c>
      <c r="F3989" t="str">
        <f>IF(ISEVEN(ROW(RAWC8[[#This Row],[Barcodes]])),C3989,"")</f>
        <v/>
      </c>
      <c r="G3989" t="str">
        <f t="shared" si="62"/>
        <v/>
      </c>
      <c r="H3989" t="str">
        <f>LEFT(RAWC8[[#This Row],[Maternal Pheno Tag]],7)</f>
        <v/>
      </c>
    </row>
    <row r="3990" spans="1:8" x14ac:dyDescent="0.25">
      <c r="A3990">
        <v>4</v>
      </c>
      <c r="B3990" t="s">
        <v>645</v>
      </c>
      <c r="D3990">
        <v>3</v>
      </c>
      <c r="E3990" t="str">
        <f>CONCATENATE(RAWC8[[#This Row],[Table Letter]],RAWC8[[#This Row],[Table '#]])</f>
        <v>UL4</v>
      </c>
      <c r="F3990">
        <f>IF(ISEVEN(ROW(RAWC8[[#This Row],[Barcodes]])),C3990,"")</f>
        <v>0</v>
      </c>
      <c r="G3990">
        <f t="shared" si="62"/>
        <v>0</v>
      </c>
      <c r="H3990" t="str">
        <f>LEFT(RAWC8[[#This Row],[Maternal Pheno Tag]],7)</f>
        <v>0</v>
      </c>
    </row>
    <row r="3991" spans="1:8" x14ac:dyDescent="0.25">
      <c r="A3991">
        <v>4</v>
      </c>
      <c r="B3991" t="s">
        <v>645</v>
      </c>
      <c r="D3991">
        <v>3</v>
      </c>
      <c r="E3991" t="str">
        <f>CONCATENATE(RAWC8[[#This Row],[Table Letter]],RAWC8[[#This Row],[Table '#]])</f>
        <v>UL4</v>
      </c>
      <c r="F3991" t="str">
        <f>IF(ISEVEN(ROW(RAWC8[[#This Row],[Barcodes]])),C3991,"")</f>
        <v/>
      </c>
      <c r="G3991" t="str">
        <f t="shared" si="62"/>
        <v/>
      </c>
      <c r="H3991" t="str">
        <f>LEFT(RAWC8[[#This Row],[Maternal Pheno Tag]],7)</f>
        <v/>
      </c>
    </row>
    <row r="3992" spans="1:8" x14ac:dyDescent="0.25">
      <c r="A3992">
        <v>4</v>
      </c>
      <c r="B3992" t="s">
        <v>645</v>
      </c>
      <c r="D3992">
        <v>4</v>
      </c>
      <c r="E3992" t="str">
        <f>CONCATENATE(RAWC8[[#This Row],[Table Letter]],RAWC8[[#This Row],[Table '#]])</f>
        <v>UL4</v>
      </c>
      <c r="F3992">
        <f>IF(ISEVEN(ROW(RAWC8[[#This Row],[Barcodes]])),C3992,"")</f>
        <v>0</v>
      </c>
      <c r="G3992">
        <f t="shared" si="62"/>
        <v>0</v>
      </c>
      <c r="H3992" t="str">
        <f>LEFT(RAWC8[[#This Row],[Maternal Pheno Tag]],7)</f>
        <v>0</v>
      </c>
    </row>
    <row r="3993" spans="1:8" x14ac:dyDescent="0.25">
      <c r="A3993">
        <v>4</v>
      </c>
      <c r="B3993" t="s">
        <v>645</v>
      </c>
      <c r="D3993">
        <v>4</v>
      </c>
      <c r="E3993" t="str">
        <f>CONCATENATE(RAWC8[[#This Row],[Table Letter]],RAWC8[[#This Row],[Table '#]])</f>
        <v>UL4</v>
      </c>
      <c r="F3993" t="str">
        <f>IF(ISEVEN(ROW(RAWC8[[#This Row],[Barcodes]])),C3993,"")</f>
        <v/>
      </c>
      <c r="G3993" t="str">
        <f t="shared" si="62"/>
        <v/>
      </c>
      <c r="H3993" t="str">
        <f>LEFT(RAWC8[[#This Row],[Maternal Pheno Tag]],7)</f>
        <v/>
      </c>
    </row>
    <row r="3994" spans="1:8" x14ac:dyDescent="0.25">
      <c r="A3994">
        <v>4</v>
      </c>
      <c r="B3994" t="s">
        <v>645</v>
      </c>
      <c r="D3994">
        <v>5</v>
      </c>
      <c r="E3994" t="str">
        <f>CONCATENATE(RAWC8[[#This Row],[Table Letter]],RAWC8[[#This Row],[Table '#]])</f>
        <v>UL4</v>
      </c>
      <c r="F3994">
        <f>IF(ISEVEN(ROW(RAWC8[[#This Row],[Barcodes]])),C3994,"")</f>
        <v>0</v>
      </c>
      <c r="G3994">
        <f t="shared" si="62"/>
        <v>0</v>
      </c>
      <c r="H3994" t="str">
        <f>LEFT(RAWC8[[#This Row],[Maternal Pheno Tag]],7)</f>
        <v>0</v>
      </c>
    </row>
    <row r="3995" spans="1:8" x14ac:dyDescent="0.25">
      <c r="A3995">
        <v>4</v>
      </c>
      <c r="B3995" t="s">
        <v>645</v>
      </c>
      <c r="D3995">
        <v>5</v>
      </c>
      <c r="E3995" t="str">
        <f>CONCATENATE(RAWC8[[#This Row],[Table Letter]],RAWC8[[#This Row],[Table '#]])</f>
        <v>UL4</v>
      </c>
      <c r="F3995" t="str">
        <f>IF(ISEVEN(ROW(RAWC8[[#This Row],[Barcodes]])),C3995,"")</f>
        <v/>
      </c>
      <c r="G3995" t="str">
        <f t="shared" si="62"/>
        <v/>
      </c>
      <c r="H3995" t="str">
        <f>LEFT(RAWC8[[#This Row],[Maternal Pheno Tag]],7)</f>
        <v/>
      </c>
    </row>
    <row r="3996" spans="1:8" x14ac:dyDescent="0.25">
      <c r="A3996">
        <v>4</v>
      </c>
      <c r="B3996" t="s">
        <v>645</v>
      </c>
      <c r="D3996">
        <v>6</v>
      </c>
      <c r="E3996" t="str">
        <f>CONCATENATE(RAWC8[[#This Row],[Table Letter]],RAWC8[[#This Row],[Table '#]])</f>
        <v>UL4</v>
      </c>
      <c r="F3996">
        <f>IF(ISEVEN(ROW(RAWC8[[#This Row],[Barcodes]])),C3996,"")</f>
        <v>0</v>
      </c>
      <c r="G3996">
        <f t="shared" si="62"/>
        <v>0</v>
      </c>
      <c r="H3996" t="str">
        <f>LEFT(RAWC8[[#This Row],[Maternal Pheno Tag]],7)</f>
        <v>0</v>
      </c>
    </row>
    <row r="3997" spans="1:8" x14ac:dyDescent="0.25">
      <c r="A3997">
        <v>4</v>
      </c>
      <c r="B3997" t="s">
        <v>645</v>
      </c>
      <c r="D3997">
        <v>6</v>
      </c>
      <c r="E3997" t="str">
        <f>CONCATENATE(RAWC8[[#This Row],[Table Letter]],RAWC8[[#This Row],[Table '#]])</f>
        <v>UL4</v>
      </c>
      <c r="F3997" t="str">
        <f>IF(ISEVEN(ROW(RAWC8[[#This Row],[Barcodes]])),C3997,"")</f>
        <v/>
      </c>
      <c r="G3997" t="str">
        <f t="shared" si="62"/>
        <v/>
      </c>
      <c r="H3997" t="str">
        <f>LEFT(RAWC8[[#This Row],[Maternal Pheno Tag]],7)</f>
        <v/>
      </c>
    </row>
    <row r="3998" spans="1:8" x14ac:dyDescent="0.25">
      <c r="A3998">
        <v>4</v>
      </c>
      <c r="B3998" t="s">
        <v>645</v>
      </c>
      <c r="D3998">
        <v>7</v>
      </c>
      <c r="E3998" t="str">
        <f>CONCATENATE(RAWC8[[#This Row],[Table Letter]],RAWC8[[#This Row],[Table '#]])</f>
        <v>UL4</v>
      </c>
      <c r="F3998">
        <f>IF(ISEVEN(ROW(RAWC8[[#This Row],[Barcodes]])),C3998,"")</f>
        <v>0</v>
      </c>
      <c r="G3998">
        <f t="shared" si="62"/>
        <v>0</v>
      </c>
      <c r="H3998" t="str">
        <f>LEFT(RAWC8[[#This Row],[Maternal Pheno Tag]],7)</f>
        <v>0</v>
      </c>
    </row>
    <row r="3999" spans="1:8" x14ac:dyDescent="0.25">
      <c r="A3999">
        <v>4</v>
      </c>
      <c r="B3999" t="s">
        <v>645</v>
      </c>
      <c r="D3999">
        <v>7</v>
      </c>
      <c r="E3999" t="str">
        <f>CONCATENATE(RAWC8[[#This Row],[Table Letter]],RAWC8[[#This Row],[Table '#]])</f>
        <v>UL4</v>
      </c>
      <c r="F3999" t="str">
        <f>IF(ISEVEN(ROW(RAWC8[[#This Row],[Barcodes]])),C3999,"")</f>
        <v/>
      </c>
      <c r="G3999" t="str">
        <f t="shared" si="62"/>
        <v/>
      </c>
      <c r="H3999" t="str">
        <f>LEFT(RAWC8[[#This Row],[Maternal Pheno Tag]],7)</f>
        <v/>
      </c>
    </row>
    <row r="4000" spans="1:8" x14ac:dyDescent="0.25">
      <c r="A4000">
        <v>4</v>
      </c>
      <c r="B4000" t="s">
        <v>645</v>
      </c>
      <c r="D4000">
        <v>8</v>
      </c>
      <c r="E4000" t="str">
        <f>CONCATENATE(RAWC8[[#This Row],[Table Letter]],RAWC8[[#This Row],[Table '#]])</f>
        <v>UL4</v>
      </c>
      <c r="F4000">
        <f>IF(ISEVEN(ROW(RAWC8[[#This Row],[Barcodes]])),C4000,"")</f>
        <v>0</v>
      </c>
      <c r="G4000">
        <f t="shared" si="62"/>
        <v>0</v>
      </c>
      <c r="H4000" t="str">
        <f>LEFT(RAWC8[[#This Row],[Maternal Pheno Tag]],7)</f>
        <v>0</v>
      </c>
    </row>
    <row r="4001" spans="1:8" x14ac:dyDescent="0.25">
      <c r="A4001">
        <v>4</v>
      </c>
      <c r="B4001" t="s">
        <v>645</v>
      </c>
      <c r="D4001">
        <v>8</v>
      </c>
      <c r="E4001" t="str">
        <f>CONCATENATE(RAWC8[[#This Row],[Table Letter]],RAWC8[[#This Row],[Table '#]])</f>
        <v>UL4</v>
      </c>
      <c r="F4001" t="str">
        <f>IF(ISEVEN(ROW(RAWC8[[#This Row],[Barcodes]])),C4001,"")</f>
        <v/>
      </c>
      <c r="G4001" t="str">
        <f t="shared" si="62"/>
        <v/>
      </c>
      <c r="H4001" t="str">
        <f>LEFT(RAWC8[[#This Row],[Maternal Pheno Tag]],7)</f>
        <v/>
      </c>
    </row>
    <row r="4002" spans="1:8" x14ac:dyDescent="0.25">
      <c r="A4002">
        <v>4</v>
      </c>
      <c r="B4002" t="s">
        <v>645</v>
      </c>
      <c r="D4002">
        <v>9</v>
      </c>
      <c r="E4002" t="str">
        <f>CONCATENATE(RAWC8[[#This Row],[Table Letter]],RAWC8[[#This Row],[Table '#]])</f>
        <v>UL4</v>
      </c>
      <c r="F4002">
        <f>IF(ISEVEN(ROW(RAWC8[[#This Row],[Barcodes]])),C4002,"")</f>
        <v>0</v>
      </c>
      <c r="G4002">
        <f t="shared" si="62"/>
        <v>0</v>
      </c>
      <c r="H4002" t="str">
        <f>LEFT(RAWC8[[#This Row],[Maternal Pheno Tag]],7)</f>
        <v>0</v>
      </c>
    </row>
    <row r="4003" spans="1:8" x14ac:dyDescent="0.25">
      <c r="A4003">
        <v>4</v>
      </c>
      <c r="B4003" t="s">
        <v>645</v>
      </c>
      <c r="D4003">
        <v>9</v>
      </c>
      <c r="E4003" t="str">
        <f>CONCATENATE(RAWC8[[#This Row],[Table Letter]],RAWC8[[#This Row],[Table '#]])</f>
        <v>UL4</v>
      </c>
      <c r="F4003" t="str">
        <f>IF(ISEVEN(ROW(RAWC8[[#This Row],[Barcodes]])),C4003,"")</f>
        <v/>
      </c>
      <c r="G4003" t="str">
        <f t="shared" si="62"/>
        <v/>
      </c>
      <c r="H4003" t="str">
        <f>LEFT(RAWC8[[#This Row],[Maternal Pheno Tag]],7)</f>
        <v/>
      </c>
    </row>
    <row r="4004" spans="1:8" x14ac:dyDescent="0.25">
      <c r="A4004">
        <v>4</v>
      </c>
      <c r="B4004" t="s">
        <v>645</v>
      </c>
      <c r="D4004">
        <v>10</v>
      </c>
      <c r="E4004" t="str">
        <f>CONCATENATE(RAWC8[[#This Row],[Table Letter]],RAWC8[[#This Row],[Table '#]])</f>
        <v>UL4</v>
      </c>
      <c r="F4004">
        <f>IF(ISEVEN(ROW(RAWC8[[#This Row],[Barcodes]])),C4004,"")</f>
        <v>0</v>
      </c>
      <c r="G4004">
        <f t="shared" si="62"/>
        <v>0</v>
      </c>
      <c r="H4004" t="str">
        <f>LEFT(RAWC8[[#This Row],[Maternal Pheno Tag]],7)</f>
        <v>0</v>
      </c>
    </row>
    <row r="4005" spans="1:8" x14ac:dyDescent="0.25">
      <c r="A4005">
        <v>4</v>
      </c>
      <c r="B4005" t="s">
        <v>645</v>
      </c>
      <c r="D4005">
        <v>10</v>
      </c>
      <c r="E4005" t="str">
        <f>CONCATENATE(RAWC8[[#This Row],[Table Letter]],RAWC8[[#This Row],[Table '#]])</f>
        <v>UL4</v>
      </c>
      <c r="F4005" t="str">
        <f>IF(ISEVEN(ROW(RAWC8[[#This Row],[Barcodes]])),C4005,"")</f>
        <v/>
      </c>
      <c r="G4005" t="str">
        <f t="shared" si="62"/>
        <v/>
      </c>
      <c r="H4005" t="str">
        <f>LEFT(RAWC8[[#This Row],[Maternal Pheno Tag]],7)</f>
        <v/>
      </c>
    </row>
    <row r="4006" spans="1:8" x14ac:dyDescent="0.25">
      <c r="A4006">
        <v>4</v>
      </c>
      <c r="B4006" t="s">
        <v>645</v>
      </c>
      <c r="D4006">
        <v>11</v>
      </c>
      <c r="E4006" t="str">
        <f>CONCATENATE(RAWC8[[#This Row],[Table Letter]],RAWC8[[#This Row],[Table '#]])</f>
        <v>UL4</v>
      </c>
      <c r="F4006">
        <f>IF(ISEVEN(ROW(RAWC8[[#This Row],[Barcodes]])),C4006,"")</f>
        <v>0</v>
      </c>
      <c r="G4006">
        <f t="shared" si="62"/>
        <v>0</v>
      </c>
      <c r="H4006" t="str">
        <f>LEFT(RAWC8[[#This Row],[Maternal Pheno Tag]],7)</f>
        <v>0</v>
      </c>
    </row>
    <row r="4007" spans="1:8" x14ac:dyDescent="0.25">
      <c r="A4007">
        <v>4</v>
      </c>
      <c r="B4007" t="s">
        <v>645</v>
      </c>
      <c r="D4007">
        <v>11</v>
      </c>
      <c r="E4007" t="str">
        <f>CONCATENATE(RAWC8[[#This Row],[Table Letter]],RAWC8[[#This Row],[Table '#]])</f>
        <v>UL4</v>
      </c>
      <c r="F4007" t="str">
        <f>IF(ISEVEN(ROW(RAWC8[[#This Row],[Barcodes]])),C4007,"")</f>
        <v/>
      </c>
      <c r="G4007" t="str">
        <f t="shared" si="62"/>
        <v/>
      </c>
      <c r="H4007" t="str">
        <f>LEFT(RAWC8[[#This Row],[Maternal Pheno Tag]],7)</f>
        <v/>
      </c>
    </row>
    <row r="4008" spans="1:8" x14ac:dyDescent="0.25">
      <c r="A4008">
        <v>4</v>
      </c>
      <c r="B4008" t="s">
        <v>645</v>
      </c>
      <c r="D4008">
        <v>12</v>
      </c>
      <c r="E4008" t="str">
        <f>CONCATENATE(RAWC8[[#This Row],[Table Letter]],RAWC8[[#This Row],[Table '#]])</f>
        <v>UL4</v>
      </c>
      <c r="F4008">
        <f>IF(ISEVEN(ROW(RAWC8[[#This Row],[Barcodes]])),C4008,"")</f>
        <v>0</v>
      </c>
      <c r="G4008">
        <f t="shared" si="62"/>
        <v>0</v>
      </c>
      <c r="H4008" t="str">
        <f>LEFT(RAWC8[[#This Row],[Maternal Pheno Tag]],7)</f>
        <v>0</v>
      </c>
    </row>
    <row r="4009" spans="1:8" x14ac:dyDescent="0.25">
      <c r="A4009">
        <v>4</v>
      </c>
      <c r="B4009" t="s">
        <v>645</v>
      </c>
      <c r="D4009">
        <v>12</v>
      </c>
      <c r="E4009" t="str">
        <f>CONCATENATE(RAWC8[[#This Row],[Table Letter]],RAWC8[[#This Row],[Table '#]])</f>
        <v>UL4</v>
      </c>
      <c r="F4009" t="str">
        <f>IF(ISEVEN(ROW(RAWC8[[#This Row],[Barcodes]])),C4009,"")</f>
        <v/>
      </c>
      <c r="G4009" t="str">
        <f t="shared" si="62"/>
        <v/>
      </c>
      <c r="H4009" t="str">
        <f>LEFT(RAWC8[[#This Row],[Maternal Pheno Tag]],7)</f>
        <v/>
      </c>
    </row>
    <row r="4010" spans="1:8" x14ac:dyDescent="0.25">
      <c r="A4010">
        <v>4</v>
      </c>
      <c r="B4010" t="s">
        <v>645</v>
      </c>
      <c r="D4010">
        <v>13</v>
      </c>
      <c r="E4010" t="str">
        <f>CONCATENATE(RAWC8[[#This Row],[Table Letter]],RAWC8[[#This Row],[Table '#]])</f>
        <v>UL4</v>
      </c>
      <c r="F4010">
        <f>IF(ISEVEN(ROW(RAWC8[[#This Row],[Barcodes]])),C4010,"")</f>
        <v>0</v>
      </c>
      <c r="G4010">
        <f t="shared" si="62"/>
        <v>0</v>
      </c>
      <c r="H4010" t="str">
        <f>LEFT(RAWC8[[#This Row],[Maternal Pheno Tag]],7)</f>
        <v>0</v>
      </c>
    </row>
    <row r="4011" spans="1:8" x14ac:dyDescent="0.25">
      <c r="A4011">
        <v>4</v>
      </c>
      <c r="B4011" t="s">
        <v>645</v>
      </c>
      <c r="D4011">
        <v>13</v>
      </c>
      <c r="E4011" t="str">
        <f>CONCATENATE(RAWC8[[#This Row],[Table Letter]],RAWC8[[#This Row],[Table '#]])</f>
        <v>UL4</v>
      </c>
      <c r="F4011" t="str">
        <f>IF(ISEVEN(ROW(RAWC8[[#This Row],[Barcodes]])),C4011,"")</f>
        <v/>
      </c>
      <c r="G4011" t="str">
        <f t="shared" si="62"/>
        <v/>
      </c>
      <c r="H4011" t="str">
        <f>LEFT(RAWC8[[#This Row],[Maternal Pheno Tag]],7)</f>
        <v/>
      </c>
    </row>
    <row r="4012" spans="1:8" x14ac:dyDescent="0.25">
      <c r="A4012">
        <v>4</v>
      </c>
      <c r="B4012" t="s">
        <v>645</v>
      </c>
      <c r="D4012">
        <v>14</v>
      </c>
      <c r="E4012" t="str">
        <f>CONCATENATE(RAWC8[[#This Row],[Table Letter]],RAWC8[[#This Row],[Table '#]])</f>
        <v>UL4</v>
      </c>
      <c r="F4012">
        <f>IF(ISEVEN(ROW(RAWC8[[#This Row],[Barcodes]])),C4012,"")</f>
        <v>0</v>
      </c>
      <c r="G4012">
        <f t="shared" si="62"/>
        <v>0</v>
      </c>
      <c r="H4012" t="str">
        <f>LEFT(RAWC8[[#This Row],[Maternal Pheno Tag]],7)</f>
        <v>0</v>
      </c>
    </row>
    <row r="4013" spans="1:8" x14ac:dyDescent="0.25">
      <c r="A4013">
        <v>4</v>
      </c>
      <c r="B4013" t="s">
        <v>645</v>
      </c>
      <c r="D4013">
        <v>14</v>
      </c>
      <c r="E4013" t="str">
        <f>CONCATENATE(RAWC8[[#This Row],[Table Letter]],RAWC8[[#This Row],[Table '#]])</f>
        <v>UL4</v>
      </c>
      <c r="F4013" t="str">
        <f>IF(ISEVEN(ROW(RAWC8[[#This Row],[Barcodes]])),C4013,"")</f>
        <v/>
      </c>
      <c r="G4013" t="str">
        <f t="shared" si="62"/>
        <v/>
      </c>
      <c r="H4013" t="str">
        <f>LEFT(RAWC8[[#This Row],[Maternal Pheno Tag]],7)</f>
        <v/>
      </c>
    </row>
    <row r="4014" spans="1:8" x14ac:dyDescent="0.25">
      <c r="A4014">
        <v>4</v>
      </c>
      <c r="B4014" t="s">
        <v>645</v>
      </c>
      <c r="D4014">
        <v>15</v>
      </c>
      <c r="E4014" t="str">
        <f>CONCATENATE(RAWC8[[#This Row],[Table Letter]],RAWC8[[#This Row],[Table '#]])</f>
        <v>UL4</v>
      </c>
      <c r="F4014">
        <f>IF(ISEVEN(ROW(RAWC8[[#This Row],[Barcodes]])),C4014,"")</f>
        <v>0</v>
      </c>
      <c r="G4014">
        <f t="shared" si="62"/>
        <v>0</v>
      </c>
      <c r="H4014" t="str">
        <f>LEFT(RAWC8[[#This Row],[Maternal Pheno Tag]],7)</f>
        <v>0</v>
      </c>
    </row>
    <row r="4015" spans="1:8" x14ac:dyDescent="0.25">
      <c r="A4015">
        <v>4</v>
      </c>
      <c r="B4015" t="s">
        <v>645</v>
      </c>
      <c r="D4015">
        <v>15</v>
      </c>
      <c r="E4015" t="str">
        <f>CONCATENATE(RAWC8[[#This Row],[Table Letter]],RAWC8[[#This Row],[Table '#]])</f>
        <v>UL4</v>
      </c>
      <c r="F4015" t="str">
        <f>IF(ISEVEN(ROW(RAWC8[[#This Row],[Barcodes]])),C4015,"")</f>
        <v/>
      </c>
      <c r="G4015" t="str">
        <f t="shared" si="62"/>
        <v/>
      </c>
      <c r="H4015" t="str">
        <f>LEFT(RAWC8[[#This Row],[Maternal Pheno Tag]],7)</f>
        <v/>
      </c>
    </row>
    <row r="4016" spans="1:8" x14ac:dyDescent="0.25">
      <c r="A4016">
        <v>4</v>
      </c>
      <c r="B4016" t="s">
        <v>645</v>
      </c>
      <c r="D4016">
        <v>16</v>
      </c>
      <c r="E4016" t="str">
        <f>CONCATENATE(RAWC8[[#This Row],[Table Letter]],RAWC8[[#This Row],[Table '#]])</f>
        <v>UL4</v>
      </c>
      <c r="F4016">
        <f>IF(ISEVEN(ROW(RAWC8[[#This Row],[Barcodes]])),C4016,"")</f>
        <v>0</v>
      </c>
      <c r="G4016">
        <f t="shared" si="62"/>
        <v>0</v>
      </c>
      <c r="H4016" t="str">
        <f>LEFT(RAWC8[[#This Row],[Maternal Pheno Tag]],7)</f>
        <v>0</v>
      </c>
    </row>
    <row r="4017" spans="1:8" x14ac:dyDescent="0.25">
      <c r="A4017">
        <v>4</v>
      </c>
      <c r="B4017" t="s">
        <v>645</v>
      </c>
      <c r="D4017">
        <v>16</v>
      </c>
      <c r="E4017" t="str">
        <f>CONCATENATE(RAWC8[[#This Row],[Table Letter]],RAWC8[[#This Row],[Table '#]])</f>
        <v>UL4</v>
      </c>
      <c r="F4017" t="str">
        <f>IF(ISEVEN(ROW(RAWC8[[#This Row],[Barcodes]])),C4017,"")</f>
        <v/>
      </c>
      <c r="G4017" t="str">
        <f t="shared" si="62"/>
        <v/>
      </c>
      <c r="H4017" t="str">
        <f>LEFT(RAWC8[[#This Row],[Maternal Pheno Tag]],7)</f>
        <v/>
      </c>
    </row>
    <row r="4018" spans="1:8" x14ac:dyDescent="0.25">
      <c r="A4018">
        <v>4</v>
      </c>
      <c r="B4018" t="s">
        <v>645</v>
      </c>
      <c r="D4018">
        <v>17</v>
      </c>
      <c r="E4018" t="str">
        <f>CONCATENATE(RAWC8[[#This Row],[Table Letter]],RAWC8[[#This Row],[Table '#]])</f>
        <v>UL4</v>
      </c>
      <c r="F4018">
        <f>IF(ISEVEN(ROW(RAWC8[[#This Row],[Barcodes]])),C4018,"")</f>
        <v>0</v>
      </c>
      <c r="G4018">
        <f t="shared" si="62"/>
        <v>0</v>
      </c>
      <c r="H4018" t="str">
        <f>LEFT(RAWC8[[#This Row],[Maternal Pheno Tag]],7)</f>
        <v>0</v>
      </c>
    </row>
    <row r="4019" spans="1:8" x14ac:dyDescent="0.25">
      <c r="A4019">
        <v>4</v>
      </c>
      <c r="B4019" t="s">
        <v>645</v>
      </c>
      <c r="D4019">
        <v>17</v>
      </c>
      <c r="E4019" t="str">
        <f>CONCATENATE(RAWC8[[#This Row],[Table Letter]],RAWC8[[#This Row],[Table '#]])</f>
        <v>UL4</v>
      </c>
      <c r="F4019" t="str">
        <f>IF(ISEVEN(ROW(RAWC8[[#This Row],[Barcodes]])),C4019,"")</f>
        <v/>
      </c>
      <c r="G4019" t="str">
        <f t="shared" si="62"/>
        <v/>
      </c>
      <c r="H4019" t="str">
        <f>LEFT(RAWC8[[#This Row],[Maternal Pheno Tag]],7)</f>
        <v/>
      </c>
    </row>
    <row r="4020" spans="1:8" x14ac:dyDescent="0.25">
      <c r="A4020">
        <v>4</v>
      </c>
      <c r="B4020" t="s">
        <v>645</v>
      </c>
      <c r="D4020">
        <v>18</v>
      </c>
      <c r="E4020" t="str">
        <f>CONCATENATE(RAWC8[[#This Row],[Table Letter]],RAWC8[[#This Row],[Table '#]])</f>
        <v>UL4</v>
      </c>
      <c r="F4020">
        <f>IF(ISEVEN(ROW(RAWC8[[#This Row],[Barcodes]])),C4020,"")</f>
        <v>0</v>
      </c>
      <c r="G4020">
        <f t="shared" si="62"/>
        <v>0</v>
      </c>
      <c r="H4020" t="str">
        <f>LEFT(RAWC8[[#This Row],[Maternal Pheno Tag]],7)</f>
        <v>0</v>
      </c>
    </row>
    <row r="4021" spans="1:8" x14ac:dyDescent="0.25">
      <c r="A4021">
        <v>4</v>
      </c>
      <c r="B4021" t="s">
        <v>645</v>
      </c>
      <c r="D4021">
        <v>18</v>
      </c>
      <c r="E4021" t="str">
        <f>CONCATENATE(RAWC8[[#This Row],[Table Letter]],RAWC8[[#This Row],[Table '#]])</f>
        <v>UL4</v>
      </c>
      <c r="F4021" t="str">
        <f>IF(ISEVEN(ROW(RAWC8[[#This Row],[Barcodes]])),C4021,"")</f>
        <v/>
      </c>
      <c r="G4021" t="str">
        <f t="shared" si="62"/>
        <v/>
      </c>
      <c r="H4021" t="str">
        <f>LEFT(RAWC8[[#This Row],[Maternal Pheno Tag]],7)</f>
        <v/>
      </c>
    </row>
    <row r="4022" spans="1:8" x14ac:dyDescent="0.25">
      <c r="A4022">
        <v>4</v>
      </c>
      <c r="B4022" t="s">
        <v>645</v>
      </c>
      <c r="D4022">
        <v>19</v>
      </c>
      <c r="E4022" t="str">
        <f>CONCATENATE(RAWC8[[#This Row],[Table Letter]],RAWC8[[#This Row],[Table '#]])</f>
        <v>UL4</v>
      </c>
      <c r="F4022">
        <f>IF(ISEVEN(ROW(RAWC8[[#This Row],[Barcodes]])),C4022,"")</f>
        <v>0</v>
      </c>
      <c r="G4022">
        <f t="shared" si="62"/>
        <v>0</v>
      </c>
      <c r="H4022" t="str">
        <f>LEFT(RAWC8[[#This Row],[Maternal Pheno Tag]],7)</f>
        <v>0</v>
      </c>
    </row>
    <row r="4023" spans="1:8" x14ac:dyDescent="0.25">
      <c r="A4023">
        <v>4</v>
      </c>
      <c r="B4023" t="s">
        <v>645</v>
      </c>
      <c r="D4023">
        <v>19</v>
      </c>
      <c r="E4023" t="str">
        <f>CONCATENATE(RAWC8[[#This Row],[Table Letter]],RAWC8[[#This Row],[Table '#]])</f>
        <v>UL4</v>
      </c>
      <c r="F4023" t="str">
        <f>IF(ISEVEN(ROW(RAWC8[[#This Row],[Barcodes]])),C4023,"")</f>
        <v/>
      </c>
      <c r="G4023" t="str">
        <f t="shared" si="62"/>
        <v/>
      </c>
      <c r="H4023" t="str">
        <f>LEFT(RAWC8[[#This Row],[Maternal Pheno Tag]],7)</f>
        <v/>
      </c>
    </row>
    <row r="4024" spans="1:8" x14ac:dyDescent="0.25">
      <c r="A4024">
        <v>4</v>
      </c>
      <c r="B4024" t="s">
        <v>645</v>
      </c>
      <c r="D4024">
        <v>20</v>
      </c>
      <c r="E4024" t="str">
        <f>CONCATENATE(RAWC8[[#This Row],[Table Letter]],RAWC8[[#This Row],[Table '#]])</f>
        <v>UL4</v>
      </c>
      <c r="F4024">
        <f>IF(ISEVEN(ROW(RAWC8[[#This Row],[Barcodes]])),C4024,"")</f>
        <v>0</v>
      </c>
      <c r="G4024">
        <f t="shared" si="62"/>
        <v>0</v>
      </c>
      <c r="H4024" t="str">
        <f>LEFT(RAWC8[[#This Row],[Maternal Pheno Tag]],7)</f>
        <v>0</v>
      </c>
    </row>
    <row r="4025" spans="1:8" x14ac:dyDescent="0.25">
      <c r="A4025">
        <v>4</v>
      </c>
      <c r="B4025" t="s">
        <v>645</v>
      </c>
      <c r="D4025">
        <v>20</v>
      </c>
      <c r="E4025" t="str">
        <f>CONCATENATE(RAWC8[[#This Row],[Table Letter]],RAWC8[[#This Row],[Table '#]])</f>
        <v>UL4</v>
      </c>
      <c r="F4025" t="str">
        <f>IF(ISEVEN(ROW(RAWC8[[#This Row],[Barcodes]])),C4025,"")</f>
        <v/>
      </c>
      <c r="G4025" t="str">
        <f t="shared" si="62"/>
        <v/>
      </c>
      <c r="H4025" t="str">
        <f>LEFT(RAWC8[[#This Row],[Maternal Pheno Tag]],7)</f>
        <v/>
      </c>
    </row>
    <row r="4026" spans="1:8" x14ac:dyDescent="0.25">
      <c r="A4026">
        <v>4</v>
      </c>
      <c r="B4026" t="s">
        <v>645</v>
      </c>
      <c r="D4026">
        <v>21</v>
      </c>
      <c r="E4026" t="str">
        <f>CONCATENATE(RAWC8[[#This Row],[Table Letter]],RAWC8[[#This Row],[Table '#]])</f>
        <v>UL4</v>
      </c>
      <c r="F4026">
        <f>IF(ISEVEN(ROW(RAWC8[[#This Row],[Barcodes]])),C4026,"")</f>
        <v>0</v>
      </c>
      <c r="G4026">
        <f t="shared" si="62"/>
        <v>0</v>
      </c>
      <c r="H4026" t="str">
        <f>LEFT(RAWC8[[#This Row],[Maternal Pheno Tag]],7)</f>
        <v>0</v>
      </c>
    </row>
    <row r="4027" spans="1:8" x14ac:dyDescent="0.25">
      <c r="A4027">
        <v>4</v>
      </c>
      <c r="B4027" t="s">
        <v>645</v>
      </c>
      <c r="D4027">
        <v>21</v>
      </c>
      <c r="E4027" t="str">
        <f>CONCATENATE(RAWC8[[#This Row],[Table Letter]],RAWC8[[#This Row],[Table '#]])</f>
        <v>UL4</v>
      </c>
      <c r="F4027" t="str">
        <f>IF(ISEVEN(ROW(RAWC8[[#This Row],[Barcodes]])),C4027,"")</f>
        <v/>
      </c>
      <c r="G4027" t="str">
        <f t="shared" si="62"/>
        <v/>
      </c>
      <c r="H4027" t="str">
        <f>LEFT(RAWC8[[#This Row],[Maternal Pheno Tag]],7)</f>
        <v/>
      </c>
    </row>
    <row r="4028" spans="1:8" x14ac:dyDescent="0.25">
      <c r="A4028">
        <v>4</v>
      </c>
      <c r="B4028" t="s">
        <v>645</v>
      </c>
      <c r="D4028">
        <v>22</v>
      </c>
      <c r="E4028" t="str">
        <f>CONCATENATE(RAWC8[[#This Row],[Table Letter]],RAWC8[[#This Row],[Table '#]])</f>
        <v>UL4</v>
      </c>
      <c r="F4028">
        <f>IF(ISEVEN(ROW(RAWC8[[#This Row],[Barcodes]])),C4028,"")</f>
        <v>0</v>
      </c>
      <c r="G4028">
        <f t="shared" si="62"/>
        <v>0</v>
      </c>
      <c r="H4028" t="str">
        <f>LEFT(RAWC8[[#This Row],[Maternal Pheno Tag]],7)</f>
        <v>0</v>
      </c>
    </row>
    <row r="4029" spans="1:8" x14ac:dyDescent="0.25">
      <c r="A4029">
        <v>4</v>
      </c>
      <c r="B4029" t="s">
        <v>645</v>
      </c>
      <c r="D4029">
        <v>22</v>
      </c>
      <c r="E4029" t="str">
        <f>CONCATENATE(RAWC8[[#This Row],[Table Letter]],RAWC8[[#This Row],[Table '#]])</f>
        <v>UL4</v>
      </c>
      <c r="F4029" t="str">
        <f>IF(ISEVEN(ROW(RAWC8[[#This Row],[Barcodes]])),C4029,"")</f>
        <v/>
      </c>
      <c r="G4029" t="str">
        <f t="shared" si="62"/>
        <v/>
      </c>
      <c r="H4029" t="str">
        <f>LEFT(RAWC8[[#This Row],[Maternal Pheno Tag]],7)</f>
        <v/>
      </c>
    </row>
    <row r="4030" spans="1:8" x14ac:dyDescent="0.25">
      <c r="A4030">
        <v>4</v>
      </c>
      <c r="B4030" t="s">
        <v>645</v>
      </c>
      <c r="D4030">
        <v>23</v>
      </c>
      <c r="E4030" t="str">
        <f>CONCATENATE(RAWC8[[#This Row],[Table Letter]],RAWC8[[#This Row],[Table '#]])</f>
        <v>UL4</v>
      </c>
      <c r="F4030">
        <f>IF(ISEVEN(ROW(RAWC8[[#This Row],[Barcodes]])),C4030,"")</f>
        <v>0</v>
      </c>
      <c r="G4030">
        <f t="shared" si="62"/>
        <v>0</v>
      </c>
      <c r="H4030" t="str">
        <f>LEFT(RAWC8[[#This Row],[Maternal Pheno Tag]],7)</f>
        <v>0</v>
      </c>
    </row>
    <row r="4031" spans="1:8" x14ac:dyDescent="0.25">
      <c r="A4031">
        <v>4</v>
      </c>
      <c r="B4031" t="s">
        <v>645</v>
      </c>
      <c r="D4031">
        <v>23</v>
      </c>
      <c r="E4031" t="str">
        <f>CONCATENATE(RAWC8[[#This Row],[Table Letter]],RAWC8[[#This Row],[Table '#]])</f>
        <v>UL4</v>
      </c>
      <c r="F4031" t="str">
        <f>IF(ISEVEN(ROW(RAWC8[[#This Row],[Barcodes]])),C4031,"")</f>
        <v/>
      </c>
      <c r="G4031" t="str">
        <f t="shared" si="62"/>
        <v/>
      </c>
      <c r="H4031" t="str">
        <f>LEFT(RAWC8[[#This Row],[Maternal Pheno Tag]],7)</f>
        <v/>
      </c>
    </row>
    <row r="4032" spans="1:8" x14ac:dyDescent="0.25">
      <c r="A4032">
        <v>4</v>
      </c>
      <c r="B4032" t="s">
        <v>645</v>
      </c>
      <c r="D4032">
        <v>24</v>
      </c>
      <c r="E4032" t="str">
        <f>CONCATENATE(RAWC8[[#This Row],[Table Letter]],RAWC8[[#This Row],[Table '#]])</f>
        <v>UL4</v>
      </c>
      <c r="F4032">
        <f>IF(ISEVEN(ROW(RAWC8[[#This Row],[Barcodes]])),C4032,"")</f>
        <v>0</v>
      </c>
      <c r="G4032">
        <f t="shared" si="62"/>
        <v>0</v>
      </c>
      <c r="H4032" t="str">
        <f>LEFT(RAWC8[[#This Row],[Maternal Pheno Tag]],7)</f>
        <v>0</v>
      </c>
    </row>
    <row r="4033" spans="1:8" x14ac:dyDescent="0.25">
      <c r="A4033">
        <v>4</v>
      </c>
      <c r="B4033" t="s">
        <v>645</v>
      </c>
      <c r="D4033">
        <v>24</v>
      </c>
      <c r="E4033" t="str">
        <f>CONCATENATE(RAWC8[[#This Row],[Table Letter]],RAWC8[[#This Row],[Table '#]])</f>
        <v>UL4</v>
      </c>
      <c r="F4033" t="str">
        <f>IF(ISEVEN(ROW(RAWC8[[#This Row],[Barcodes]])),C4033,"")</f>
        <v/>
      </c>
      <c r="G4033" t="str">
        <f t="shared" si="62"/>
        <v/>
      </c>
      <c r="H4033" t="str">
        <f>LEFT(RAWC8[[#This Row],[Maternal Pheno Tag]],7)</f>
        <v/>
      </c>
    </row>
    <row r="4034" spans="1:8" x14ac:dyDescent="0.25">
      <c r="A4034">
        <v>5</v>
      </c>
      <c r="B4034" t="s">
        <v>645</v>
      </c>
      <c r="D4034">
        <v>1</v>
      </c>
      <c r="E4034" t="str">
        <f>CONCATENATE(RAWC8[[#This Row],[Table Letter]],RAWC8[[#This Row],[Table '#]])</f>
        <v>UL5</v>
      </c>
      <c r="F4034">
        <f>IF(ISEVEN(ROW(RAWC8[[#This Row],[Barcodes]])),C4034,"")</f>
        <v>0</v>
      </c>
      <c r="G4034">
        <f t="shared" ref="G4034:G4097" si="63">IF(ISODD(ROW(C4035)),C4035,"")</f>
        <v>0</v>
      </c>
      <c r="H4034" t="str">
        <f>LEFT(RAWC8[[#This Row],[Maternal Pheno Tag]],7)</f>
        <v>0</v>
      </c>
    </row>
    <row r="4035" spans="1:8" x14ac:dyDescent="0.25">
      <c r="A4035">
        <v>5</v>
      </c>
      <c r="B4035" t="s">
        <v>645</v>
      </c>
      <c r="D4035">
        <v>1</v>
      </c>
      <c r="E4035" t="str">
        <f>CONCATENATE(RAWC8[[#This Row],[Table Letter]],RAWC8[[#This Row],[Table '#]])</f>
        <v>UL5</v>
      </c>
      <c r="F4035" t="str">
        <f>IF(ISEVEN(ROW(RAWC8[[#This Row],[Barcodes]])),C4035,"")</f>
        <v/>
      </c>
      <c r="G4035" t="str">
        <f t="shared" si="63"/>
        <v/>
      </c>
      <c r="H4035" t="str">
        <f>LEFT(RAWC8[[#This Row],[Maternal Pheno Tag]],7)</f>
        <v/>
      </c>
    </row>
    <row r="4036" spans="1:8" x14ac:dyDescent="0.25">
      <c r="A4036">
        <v>5</v>
      </c>
      <c r="B4036" t="s">
        <v>645</v>
      </c>
      <c r="D4036">
        <v>2</v>
      </c>
      <c r="E4036" t="str">
        <f>CONCATENATE(RAWC8[[#This Row],[Table Letter]],RAWC8[[#This Row],[Table '#]])</f>
        <v>UL5</v>
      </c>
      <c r="F4036">
        <f>IF(ISEVEN(ROW(RAWC8[[#This Row],[Barcodes]])),C4036,"")</f>
        <v>0</v>
      </c>
      <c r="G4036">
        <f t="shared" si="63"/>
        <v>0</v>
      </c>
      <c r="H4036" t="str">
        <f>LEFT(RAWC8[[#This Row],[Maternal Pheno Tag]],7)</f>
        <v>0</v>
      </c>
    </row>
    <row r="4037" spans="1:8" x14ac:dyDescent="0.25">
      <c r="A4037">
        <v>5</v>
      </c>
      <c r="B4037" t="s">
        <v>645</v>
      </c>
      <c r="D4037">
        <v>2</v>
      </c>
      <c r="E4037" t="str">
        <f>CONCATENATE(RAWC8[[#This Row],[Table Letter]],RAWC8[[#This Row],[Table '#]])</f>
        <v>UL5</v>
      </c>
      <c r="F4037" t="str">
        <f>IF(ISEVEN(ROW(RAWC8[[#This Row],[Barcodes]])),C4037,"")</f>
        <v/>
      </c>
      <c r="G4037" t="str">
        <f t="shared" si="63"/>
        <v/>
      </c>
      <c r="H4037" t="str">
        <f>LEFT(RAWC8[[#This Row],[Maternal Pheno Tag]],7)</f>
        <v/>
      </c>
    </row>
    <row r="4038" spans="1:8" x14ac:dyDescent="0.25">
      <c r="A4038">
        <v>5</v>
      </c>
      <c r="B4038" t="s">
        <v>645</v>
      </c>
      <c r="D4038">
        <v>3</v>
      </c>
      <c r="E4038" t="str">
        <f>CONCATENATE(RAWC8[[#This Row],[Table Letter]],RAWC8[[#This Row],[Table '#]])</f>
        <v>UL5</v>
      </c>
      <c r="F4038">
        <f>IF(ISEVEN(ROW(RAWC8[[#This Row],[Barcodes]])),C4038,"")</f>
        <v>0</v>
      </c>
      <c r="G4038">
        <f t="shared" si="63"/>
        <v>0</v>
      </c>
      <c r="H4038" t="str">
        <f>LEFT(RAWC8[[#This Row],[Maternal Pheno Tag]],7)</f>
        <v>0</v>
      </c>
    </row>
    <row r="4039" spans="1:8" x14ac:dyDescent="0.25">
      <c r="A4039">
        <v>5</v>
      </c>
      <c r="B4039" t="s">
        <v>645</v>
      </c>
      <c r="D4039">
        <v>3</v>
      </c>
      <c r="E4039" t="str">
        <f>CONCATENATE(RAWC8[[#This Row],[Table Letter]],RAWC8[[#This Row],[Table '#]])</f>
        <v>UL5</v>
      </c>
      <c r="F4039" t="str">
        <f>IF(ISEVEN(ROW(RAWC8[[#This Row],[Barcodes]])),C4039,"")</f>
        <v/>
      </c>
      <c r="G4039" t="str">
        <f t="shared" si="63"/>
        <v/>
      </c>
      <c r="H4039" t="str">
        <f>LEFT(RAWC8[[#This Row],[Maternal Pheno Tag]],7)</f>
        <v/>
      </c>
    </row>
    <row r="4040" spans="1:8" x14ac:dyDescent="0.25">
      <c r="A4040">
        <v>5</v>
      </c>
      <c r="B4040" t="s">
        <v>645</v>
      </c>
      <c r="D4040">
        <v>4</v>
      </c>
      <c r="E4040" t="str">
        <f>CONCATENATE(RAWC8[[#This Row],[Table Letter]],RAWC8[[#This Row],[Table '#]])</f>
        <v>UL5</v>
      </c>
      <c r="F4040">
        <f>IF(ISEVEN(ROW(RAWC8[[#This Row],[Barcodes]])),C4040,"")</f>
        <v>0</v>
      </c>
      <c r="G4040">
        <f t="shared" si="63"/>
        <v>0</v>
      </c>
      <c r="H4040" t="str">
        <f>LEFT(RAWC8[[#This Row],[Maternal Pheno Tag]],7)</f>
        <v>0</v>
      </c>
    </row>
    <row r="4041" spans="1:8" x14ac:dyDescent="0.25">
      <c r="A4041">
        <v>5</v>
      </c>
      <c r="B4041" t="s">
        <v>645</v>
      </c>
      <c r="D4041">
        <v>4</v>
      </c>
      <c r="E4041" t="str">
        <f>CONCATENATE(RAWC8[[#This Row],[Table Letter]],RAWC8[[#This Row],[Table '#]])</f>
        <v>UL5</v>
      </c>
      <c r="F4041" t="str">
        <f>IF(ISEVEN(ROW(RAWC8[[#This Row],[Barcodes]])),C4041,"")</f>
        <v/>
      </c>
      <c r="G4041" t="str">
        <f t="shared" si="63"/>
        <v/>
      </c>
      <c r="H4041" t="str">
        <f>LEFT(RAWC8[[#This Row],[Maternal Pheno Tag]],7)</f>
        <v/>
      </c>
    </row>
    <row r="4042" spans="1:8" x14ac:dyDescent="0.25">
      <c r="A4042">
        <v>5</v>
      </c>
      <c r="B4042" t="s">
        <v>645</v>
      </c>
      <c r="D4042">
        <v>5</v>
      </c>
      <c r="E4042" t="str">
        <f>CONCATENATE(RAWC8[[#This Row],[Table Letter]],RAWC8[[#This Row],[Table '#]])</f>
        <v>UL5</v>
      </c>
      <c r="F4042">
        <f>IF(ISEVEN(ROW(RAWC8[[#This Row],[Barcodes]])),C4042,"")</f>
        <v>0</v>
      </c>
      <c r="G4042">
        <f t="shared" si="63"/>
        <v>0</v>
      </c>
      <c r="H4042" t="str">
        <f>LEFT(RAWC8[[#This Row],[Maternal Pheno Tag]],7)</f>
        <v>0</v>
      </c>
    </row>
    <row r="4043" spans="1:8" x14ac:dyDescent="0.25">
      <c r="A4043">
        <v>5</v>
      </c>
      <c r="B4043" t="s">
        <v>645</v>
      </c>
      <c r="D4043">
        <v>5</v>
      </c>
      <c r="E4043" t="str">
        <f>CONCATENATE(RAWC8[[#This Row],[Table Letter]],RAWC8[[#This Row],[Table '#]])</f>
        <v>UL5</v>
      </c>
      <c r="F4043" t="str">
        <f>IF(ISEVEN(ROW(RAWC8[[#This Row],[Barcodes]])),C4043,"")</f>
        <v/>
      </c>
      <c r="G4043" t="str">
        <f t="shared" si="63"/>
        <v/>
      </c>
      <c r="H4043" t="str">
        <f>LEFT(RAWC8[[#This Row],[Maternal Pheno Tag]],7)</f>
        <v/>
      </c>
    </row>
    <row r="4044" spans="1:8" x14ac:dyDescent="0.25">
      <c r="A4044">
        <v>5</v>
      </c>
      <c r="B4044" t="s">
        <v>645</v>
      </c>
      <c r="D4044">
        <v>6</v>
      </c>
      <c r="E4044" t="str">
        <f>CONCATENATE(RAWC8[[#This Row],[Table Letter]],RAWC8[[#This Row],[Table '#]])</f>
        <v>UL5</v>
      </c>
      <c r="F4044">
        <f>IF(ISEVEN(ROW(RAWC8[[#This Row],[Barcodes]])),C4044,"")</f>
        <v>0</v>
      </c>
      <c r="G4044">
        <f t="shared" si="63"/>
        <v>0</v>
      </c>
      <c r="H4044" t="str">
        <f>LEFT(RAWC8[[#This Row],[Maternal Pheno Tag]],7)</f>
        <v>0</v>
      </c>
    </row>
    <row r="4045" spans="1:8" x14ac:dyDescent="0.25">
      <c r="A4045">
        <v>5</v>
      </c>
      <c r="B4045" t="s">
        <v>645</v>
      </c>
      <c r="D4045">
        <v>6</v>
      </c>
      <c r="E4045" t="str">
        <f>CONCATENATE(RAWC8[[#This Row],[Table Letter]],RAWC8[[#This Row],[Table '#]])</f>
        <v>UL5</v>
      </c>
      <c r="F4045" t="str">
        <f>IF(ISEVEN(ROW(RAWC8[[#This Row],[Barcodes]])),C4045,"")</f>
        <v/>
      </c>
      <c r="G4045" t="str">
        <f t="shared" si="63"/>
        <v/>
      </c>
      <c r="H4045" t="str">
        <f>LEFT(RAWC8[[#This Row],[Maternal Pheno Tag]],7)</f>
        <v/>
      </c>
    </row>
    <row r="4046" spans="1:8" x14ac:dyDescent="0.25">
      <c r="A4046">
        <v>5</v>
      </c>
      <c r="B4046" t="s">
        <v>645</v>
      </c>
      <c r="D4046">
        <v>7</v>
      </c>
      <c r="E4046" t="str">
        <f>CONCATENATE(RAWC8[[#This Row],[Table Letter]],RAWC8[[#This Row],[Table '#]])</f>
        <v>UL5</v>
      </c>
      <c r="F4046">
        <f>IF(ISEVEN(ROW(RAWC8[[#This Row],[Barcodes]])),C4046,"")</f>
        <v>0</v>
      </c>
      <c r="G4046">
        <f t="shared" si="63"/>
        <v>0</v>
      </c>
      <c r="H4046" t="str">
        <f>LEFT(RAWC8[[#This Row],[Maternal Pheno Tag]],7)</f>
        <v>0</v>
      </c>
    </row>
    <row r="4047" spans="1:8" x14ac:dyDescent="0.25">
      <c r="A4047">
        <v>5</v>
      </c>
      <c r="B4047" t="s">
        <v>645</v>
      </c>
      <c r="D4047">
        <v>7</v>
      </c>
      <c r="E4047" t="str">
        <f>CONCATENATE(RAWC8[[#This Row],[Table Letter]],RAWC8[[#This Row],[Table '#]])</f>
        <v>UL5</v>
      </c>
      <c r="F4047" t="str">
        <f>IF(ISEVEN(ROW(RAWC8[[#This Row],[Barcodes]])),C4047,"")</f>
        <v/>
      </c>
      <c r="G4047" t="str">
        <f t="shared" si="63"/>
        <v/>
      </c>
      <c r="H4047" t="str">
        <f>LEFT(RAWC8[[#This Row],[Maternal Pheno Tag]],7)</f>
        <v/>
      </c>
    </row>
    <row r="4048" spans="1:8" x14ac:dyDescent="0.25">
      <c r="A4048">
        <v>5</v>
      </c>
      <c r="B4048" t="s">
        <v>645</v>
      </c>
      <c r="D4048">
        <v>8</v>
      </c>
      <c r="E4048" t="str">
        <f>CONCATENATE(RAWC8[[#This Row],[Table Letter]],RAWC8[[#This Row],[Table '#]])</f>
        <v>UL5</v>
      </c>
      <c r="F4048">
        <f>IF(ISEVEN(ROW(RAWC8[[#This Row],[Barcodes]])),C4048,"")</f>
        <v>0</v>
      </c>
      <c r="G4048">
        <f t="shared" si="63"/>
        <v>0</v>
      </c>
      <c r="H4048" t="str">
        <f>LEFT(RAWC8[[#This Row],[Maternal Pheno Tag]],7)</f>
        <v>0</v>
      </c>
    </row>
    <row r="4049" spans="1:8" x14ac:dyDescent="0.25">
      <c r="A4049">
        <v>5</v>
      </c>
      <c r="B4049" t="s">
        <v>645</v>
      </c>
      <c r="D4049">
        <v>8</v>
      </c>
      <c r="E4049" t="str">
        <f>CONCATENATE(RAWC8[[#This Row],[Table Letter]],RAWC8[[#This Row],[Table '#]])</f>
        <v>UL5</v>
      </c>
      <c r="F4049" t="str">
        <f>IF(ISEVEN(ROW(RAWC8[[#This Row],[Barcodes]])),C4049,"")</f>
        <v/>
      </c>
      <c r="G4049" t="str">
        <f t="shared" si="63"/>
        <v/>
      </c>
      <c r="H4049" t="str">
        <f>LEFT(RAWC8[[#This Row],[Maternal Pheno Tag]],7)</f>
        <v/>
      </c>
    </row>
    <row r="4050" spans="1:8" x14ac:dyDescent="0.25">
      <c r="A4050">
        <v>5</v>
      </c>
      <c r="B4050" t="s">
        <v>645</v>
      </c>
      <c r="D4050">
        <v>9</v>
      </c>
      <c r="E4050" t="str">
        <f>CONCATENATE(RAWC8[[#This Row],[Table Letter]],RAWC8[[#This Row],[Table '#]])</f>
        <v>UL5</v>
      </c>
      <c r="F4050">
        <f>IF(ISEVEN(ROW(RAWC8[[#This Row],[Barcodes]])),C4050,"")</f>
        <v>0</v>
      </c>
      <c r="G4050">
        <f t="shared" si="63"/>
        <v>0</v>
      </c>
      <c r="H4050" t="str">
        <f>LEFT(RAWC8[[#This Row],[Maternal Pheno Tag]],7)</f>
        <v>0</v>
      </c>
    </row>
    <row r="4051" spans="1:8" x14ac:dyDescent="0.25">
      <c r="A4051">
        <v>5</v>
      </c>
      <c r="B4051" t="s">
        <v>645</v>
      </c>
      <c r="D4051">
        <v>9</v>
      </c>
      <c r="E4051" t="str">
        <f>CONCATENATE(RAWC8[[#This Row],[Table Letter]],RAWC8[[#This Row],[Table '#]])</f>
        <v>UL5</v>
      </c>
      <c r="F4051" t="str">
        <f>IF(ISEVEN(ROW(RAWC8[[#This Row],[Barcodes]])),C4051,"")</f>
        <v/>
      </c>
      <c r="G4051" t="str">
        <f t="shared" si="63"/>
        <v/>
      </c>
      <c r="H4051" t="str">
        <f>LEFT(RAWC8[[#This Row],[Maternal Pheno Tag]],7)</f>
        <v/>
      </c>
    </row>
    <row r="4052" spans="1:8" x14ac:dyDescent="0.25">
      <c r="A4052">
        <v>5</v>
      </c>
      <c r="B4052" t="s">
        <v>645</v>
      </c>
      <c r="D4052">
        <v>10</v>
      </c>
      <c r="E4052" t="str">
        <f>CONCATENATE(RAWC8[[#This Row],[Table Letter]],RAWC8[[#This Row],[Table '#]])</f>
        <v>UL5</v>
      </c>
      <c r="F4052">
        <f>IF(ISEVEN(ROW(RAWC8[[#This Row],[Barcodes]])),C4052,"")</f>
        <v>0</v>
      </c>
      <c r="G4052">
        <f t="shared" si="63"/>
        <v>0</v>
      </c>
      <c r="H4052" t="str">
        <f>LEFT(RAWC8[[#This Row],[Maternal Pheno Tag]],7)</f>
        <v>0</v>
      </c>
    </row>
    <row r="4053" spans="1:8" x14ac:dyDescent="0.25">
      <c r="A4053">
        <v>5</v>
      </c>
      <c r="B4053" t="s">
        <v>645</v>
      </c>
      <c r="D4053">
        <v>10</v>
      </c>
      <c r="E4053" t="str">
        <f>CONCATENATE(RAWC8[[#This Row],[Table Letter]],RAWC8[[#This Row],[Table '#]])</f>
        <v>UL5</v>
      </c>
      <c r="F4053" t="str">
        <f>IF(ISEVEN(ROW(RAWC8[[#This Row],[Barcodes]])),C4053,"")</f>
        <v/>
      </c>
      <c r="G4053" t="str">
        <f t="shared" si="63"/>
        <v/>
      </c>
      <c r="H4053" t="str">
        <f>LEFT(RAWC8[[#This Row],[Maternal Pheno Tag]],7)</f>
        <v/>
      </c>
    </row>
    <row r="4054" spans="1:8" x14ac:dyDescent="0.25">
      <c r="A4054">
        <v>5</v>
      </c>
      <c r="B4054" t="s">
        <v>645</v>
      </c>
      <c r="D4054">
        <v>11</v>
      </c>
      <c r="E4054" t="str">
        <f>CONCATENATE(RAWC8[[#This Row],[Table Letter]],RAWC8[[#This Row],[Table '#]])</f>
        <v>UL5</v>
      </c>
      <c r="F4054">
        <f>IF(ISEVEN(ROW(RAWC8[[#This Row],[Barcodes]])),C4054,"")</f>
        <v>0</v>
      </c>
      <c r="G4054">
        <f t="shared" si="63"/>
        <v>0</v>
      </c>
      <c r="H4054" t="str">
        <f>LEFT(RAWC8[[#This Row],[Maternal Pheno Tag]],7)</f>
        <v>0</v>
      </c>
    </row>
    <row r="4055" spans="1:8" x14ac:dyDescent="0.25">
      <c r="A4055">
        <v>5</v>
      </c>
      <c r="B4055" t="s">
        <v>645</v>
      </c>
      <c r="D4055">
        <v>11</v>
      </c>
      <c r="E4055" t="str">
        <f>CONCATENATE(RAWC8[[#This Row],[Table Letter]],RAWC8[[#This Row],[Table '#]])</f>
        <v>UL5</v>
      </c>
      <c r="F4055" t="str">
        <f>IF(ISEVEN(ROW(RAWC8[[#This Row],[Barcodes]])),C4055,"")</f>
        <v/>
      </c>
      <c r="G4055" t="str">
        <f t="shared" si="63"/>
        <v/>
      </c>
      <c r="H4055" t="str">
        <f>LEFT(RAWC8[[#This Row],[Maternal Pheno Tag]],7)</f>
        <v/>
      </c>
    </row>
    <row r="4056" spans="1:8" x14ac:dyDescent="0.25">
      <c r="A4056">
        <v>5</v>
      </c>
      <c r="B4056" t="s">
        <v>645</v>
      </c>
      <c r="D4056">
        <v>12</v>
      </c>
      <c r="E4056" t="str">
        <f>CONCATENATE(RAWC8[[#This Row],[Table Letter]],RAWC8[[#This Row],[Table '#]])</f>
        <v>UL5</v>
      </c>
      <c r="F4056">
        <f>IF(ISEVEN(ROW(RAWC8[[#This Row],[Barcodes]])),C4056,"")</f>
        <v>0</v>
      </c>
      <c r="G4056">
        <f t="shared" si="63"/>
        <v>0</v>
      </c>
      <c r="H4056" t="str">
        <f>LEFT(RAWC8[[#This Row],[Maternal Pheno Tag]],7)</f>
        <v>0</v>
      </c>
    </row>
    <row r="4057" spans="1:8" x14ac:dyDescent="0.25">
      <c r="A4057">
        <v>5</v>
      </c>
      <c r="B4057" t="s">
        <v>645</v>
      </c>
      <c r="D4057">
        <v>12</v>
      </c>
      <c r="E4057" t="str">
        <f>CONCATENATE(RAWC8[[#This Row],[Table Letter]],RAWC8[[#This Row],[Table '#]])</f>
        <v>UL5</v>
      </c>
      <c r="F4057" t="str">
        <f>IF(ISEVEN(ROW(RAWC8[[#This Row],[Barcodes]])),C4057,"")</f>
        <v/>
      </c>
      <c r="G4057" t="str">
        <f t="shared" si="63"/>
        <v/>
      </c>
      <c r="H4057" t="str">
        <f>LEFT(RAWC8[[#This Row],[Maternal Pheno Tag]],7)</f>
        <v/>
      </c>
    </row>
    <row r="4058" spans="1:8" x14ac:dyDescent="0.25">
      <c r="A4058">
        <v>5</v>
      </c>
      <c r="B4058" t="s">
        <v>645</v>
      </c>
      <c r="D4058">
        <v>13</v>
      </c>
      <c r="E4058" t="str">
        <f>CONCATENATE(RAWC8[[#This Row],[Table Letter]],RAWC8[[#This Row],[Table '#]])</f>
        <v>UL5</v>
      </c>
      <c r="F4058">
        <f>IF(ISEVEN(ROW(RAWC8[[#This Row],[Barcodes]])),C4058,"")</f>
        <v>0</v>
      </c>
      <c r="G4058">
        <f t="shared" si="63"/>
        <v>0</v>
      </c>
      <c r="H4058" t="str">
        <f>LEFT(RAWC8[[#This Row],[Maternal Pheno Tag]],7)</f>
        <v>0</v>
      </c>
    </row>
    <row r="4059" spans="1:8" x14ac:dyDescent="0.25">
      <c r="A4059">
        <v>5</v>
      </c>
      <c r="B4059" t="s">
        <v>645</v>
      </c>
      <c r="D4059">
        <v>13</v>
      </c>
      <c r="E4059" t="str">
        <f>CONCATENATE(RAWC8[[#This Row],[Table Letter]],RAWC8[[#This Row],[Table '#]])</f>
        <v>UL5</v>
      </c>
      <c r="F4059" t="str">
        <f>IF(ISEVEN(ROW(RAWC8[[#This Row],[Barcodes]])),C4059,"")</f>
        <v/>
      </c>
      <c r="G4059" t="str">
        <f t="shared" si="63"/>
        <v/>
      </c>
      <c r="H4059" t="str">
        <f>LEFT(RAWC8[[#This Row],[Maternal Pheno Tag]],7)</f>
        <v/>
      </c>
    </row>
    <row r="4060" spans="1:8" x14ac:dyDescent="0.25">
      <c r="A4060">
        <v>5</v>
      </c>
      <c r="B4060" t="s">
        <v>645</v>
      </c>
      <c r="D4060">
        <v>14</v>
      </c>
      <c r="E4060" t="str">
        <f>CONCATENATE(RAWC8[[#This Row],[Table Letter]],RAWC8[[#This Row],[Table '#]])</f>
        <v>UL5</v>
      </c>
      <c r="F4060">
        <f>IF(ISEVEN(ROW(RAWC8[[#This Row],[Barcodes]])),C4060,"")</f>
        <v>0</v>
      </c>
      <c r="G4060">
        <f t="shared" si="63"/>
        <v>0</v>
      </c>
      <c r="H4060" t="str">
        <f>LEFT(RAWC8[[#This Row],[Maternal Pheno Tag]],7)</f>
        <v>0</v>
      </c>
    </row>
    <row r="4061" spans="1:8" x14ac:dyDescent="0.25">
      <c r="A4061">
        <v>5</v>
      </c>
      <c r="B4061" t="s">
        <v>645</v>
      </c>
      <c r="D4061">
        <v>14</v>
      </c>
      <c r="E4061" t="str">
        <f>CONCATENATE(RAWC8[[#This Row],[Table Letter]],RAWC8[[#This Row],[Table '#]])</f>
        <v>UL5</v>
      </c>
      <c r="F4061" t="str">
        <f>IF(ISEVEN(ROW(RAWC8[[#This Row],[Barcodes]])),C4061,"")</f>
        <v/>
      </c>
      <c r="G4061" t="str">
        <f t="shared" si="63"/>
        <v/>
      </c>
      <c r="H4061" t="str">
        <f>LEFT(RAWC8[[#This Row],[Maternal Pheno Tag]],7)</f>
        <v/>
      </c>
    </row>
    <row r="4062" spans="1:8" x14ac:dyDescent="0.25">
      <c r="A4062">
        <v>5</v>
      </c>
      <c r="B4062" t="s">
        <v>645</v>
      </c>
      <c r="D4062">
        <v>15</v>
      </c>
      <c r="E4062" t="str">
        <f>CONCATENATE(RAWC8[[#This Row],[Table Letter]],RAWC8[[#This Row],[Table '#]])</f>
        <v>UL5</v>
      </c>
      <c r="F4062">
        <f>IF(ISEVEN(ROW(RAWC8[[#This Row],[Barcodes]])),C4062,"")</f>
        <v>0</v>
      </c>
      <c r="G4062">
        <f t="shared" si="63"/>
        <v>0</v>
      </c>
      <c r="H4062" t="str">
        <f>LEFT(RAWC8[[#This Row],[Maternal Pheno Tag]],7)</f>
        <v>0</v>
      </c>
    </row>
    <row r="4063" spans="1:8" x14ac:dyDescent="0.25">
      <c r="A4063">
        <v>5</v>
      </c>
      <c r="B4063" t="s">
        <v>645</v>
      </c>
      <c r="D4063">
        <v>15</v>
      </c>
      <c r="E4063" t="str">
        <f>CONCATENATE(RAWC8[[#This Row],[Table Letter]],RAWC8[[#This Row],[Table '#]])</f>
        <v>UL5</v>
      </c>
      <c r="F4063" t="str">
        <f>IF(ISEVEN(ROW(RAWC8[[#This Row],[Barcodes]])),C4063,"")</f>
        <v/>
      </c>
      <c r="G4063" t="str">
        <f t="shared" si="63"/>
        <v/>
      </c>
      <c r="H4063" t="str">
        <f>LEFT(RAWC8[[#This Row],[Maternal Pheno Tag]],7)</f>
        <v/>
      </c>
    </row>
    <row r="4064" spans="1:8" x14ac:dyDescent="0.25">
      <c r="A4064">
        <v>5</v>
      </c>
      <c r="B4064" t="s">
        <v>645</v>
      </c>
      <c r="D4064">
        <v>16</v>
      </c>
      <c r="E4064" t="str">
        <f>CONCATENATE(RAWC8[[#This Row],[Table Letter]],RAWC8[[#This Row],[Table '#]])</f>
        <v>UL5</v>
      </c>
      <c r="F4064">
        <f>IF(ISEVEN(ROW(RAWC8[[#This Row],[Barcodes]])),C4064,"")</f>
        <v>0</v>
      </c>
      <c r="G4064">
        <f t="shared" si="63"/>
        <v>0</v>
      </c>
      <c r="H4064" t="str">
        <f>LEFT(RAWC8[[#This Row],[Maternal Pheno Tag]],7)</f>
        <v>0</v>
      </c>
    </row>
    <row r="4065" spans="1:8" x14ac:dyDescent="0.25">
      <c r="A4065">
        <v>5</v>
      </c>
      <c r="B4065" t="s">
        <v>645</v>
      </c>
      <c r="D4065">
        <v>16</v>
      </c>
      <c r="E4065" t="str">
        <f>CONCATENATE(RAWC8[[#This Row],[Table Letter]],RAWC8[[#This Row],[Table '#]])</f>
        <v>UL5</v>
      </c>
      <c r="F4065" t="str">
        <f>IF(ISEVEN(ROW(RAWC8[[#This Row],[Barcodes]])),C4065,"")</f>
        <v/>
      </c>
      <c r="G4065" t="str">
        <f t="shared" si="63"/>
        <v/>
      </c>
      <c r="H4065" t="str">
        <f>LEFT(RAWC8[[#This Row],[Maternal Pheno Tag]],7)</f>
        <v/>
      </c>
    </row>
    <row r="4066" spans="1:8" x14ac:dyDescent="0.25">
      <c r="A4066">
        <v>5</v>
      </c>
      <c r="B4066" t="s">
        <v>645</v>
      </c>
      <c r="D4066">
        <v>17</v>
      </c>
      <c r="E4066" t="str">
        <f>CONCATENATE(RAWC8[[#This Row],[Table Letter]],RAWC8[[#This Row],[Table '#]])</f>
        <v>UL5</v>
      </c>
      <c r="F4066">
        <f>IF(ISEVEN(ROW(RAWC8[[#This Row],[Barcodes]])),C4066,"")</f>
        <v>0</v>
      </c>
      <c r="G4066">
        <f t="shared" si="63"/>
        <v>0</v>
      </c>
      <c r="H4066" t="str">
        <f>LEFT(RAWC8[[#This Row],[Maternal Pheno Tag]],7)</f>
        <v>0</v>
      </c>
    </row>
    <row r="4067" spans="1:8" x14ac:dyDescent="0.25">
      <c r="A4067">
        <v>5</v>
      </c>
      <c r="B4067" t="s">
        <v>645</v>
      </c>
      <c r="D4067">
        <v>17</v>
      </c>
      <c r="E4067" t="str">
        <f>CONCATENATE(RAWC8[[#This Row],[Table Letter]],RAWC8[[#This Row],[Table '#]])</f>
        <v>UL5</v>
      </c>
      <c r="F4067" t="str">
        <f>IF(ISEVEN(ROW(RAWC8[[#This Row],[Barcodes]])),C4067,"")</f>
        <v/>
      </c>
      <c r="G4067" t="str">
        <f t="shared" si="63"/>
        <v/>
      </c>
      <c r="H4067" t="str">
        <f>LEFT(RAWC8[[#This Row],[Maternal Pheno Tag]],7)</f>
        <v/>
      </c>
    </row>
    <row r="4068" spans="1:8" x14ac:dyDescent="0.25">
      <c r="A4068">
        <v>5</v>
      </c>
      <c r="B4068" t="s">
        <v>645</v>
      </c>
      <c r="D4068">
        <v>18</v>
      </c>
      <c r="E4068" t="str">
        <f>CONCATENATE(RAWC8[[#This Row],[Table Letter]],RAWC8[[#This Row],[Table '#]])</f>
        <v>UL5</v>
      </c>
      <c r="F4068">
        <f>IF(ISEVEN(ROW(RAWC8[[#This Row],[Barcodes]])),C4068,"")</f>
        <v>0</v>
      </c>
      <c r="G4068">
        <f t="shared" si="63"/>
        <v>0</v>
      </c>
      <c r="H4068" t="str">
        <f>LEFT(RAWC8[[#This Row],[Maternal Pheno Tag]],7)</f>
        <v>0</v>
      </c>
    </row>
    <row r="4069" spans="1:8" x14ac:dyDescent="0.25">
      <c r="A4069">
        <v>5</v>
      </c>
      <c r="B4069" t="s">
        <v>645</v>
      </c>
      <c r="D4069">
        <v>18</v>
      </c>
      <c r="E4069" t="str">
        <f>CONCATENATE(RAWC8[[#This Row],[Table Letter]],RAWC8[[#This Row],[Table '#]])</f>
        <v>UL5</v>
      </c>
      <c r="F4069" t="str">
        <f>IF(ISEVEN(ROW(RAWC8[[#This Row],[Barcodes]])),C4069,"")</f>
        <v/>
      </c>
      <c r="G4069" t="str">
        <f t="shared" si="63"/>
        <v/>
      </c>
      <c r="H4069" t="str">
        <f>LEFT(RAWC8[[#This Row],[Maternal Pheno Tag]],7)</f>
        <v/>
      </c>
    </row>
    <row r="4070" spans="1:8" x14ac:dyDescent="0.25">
      <c r="A4070">
        <v>5</v>
      </c>
      <c r="B4070" t="s">
        <v>645</v>
      </c>
      <c r="D4070">
        <v>19</v>
      </c>
      <c r="E4070" t="str">
        <f>CONCATENATE(RAWC8[[#This Row],[Table Letter]],RAWC8[[#This Row],[Table '#]])</f>
        <v>UL5</v>
      </c>
      <c r="F4070">
        <f>IF(ISEVEN(ROW(RAWC8[[#This Row],[Barcodes]])),C4070,"")</f>
        <v>0</v>
      </c>
      <c r="G4070">
        <f t="shared" si="63"/>
        <v>0</v>
      </c>
      <c r="H4070" t="str">
        <f>LEFT(RAWC8[[#This Row],[Maternal Pheno Tag]],7)</f>
        <v>0</v>
      </c>
    </row>
    <row r="4071" spans="1:8" x14ac:dyDescent="0.25">
      <c r="A4071">
        <v>5</v>
      </c>
      <c r="B4071" t="s">
        <v>645</v>
      </c>
      <c r="D4071">
        <v>19</v>
      </c>
      <c r="E4071" t="str">
        <f>CONCATENATE(RAWC8[[#This Row],[Table Letter]],RAWC8[[#This Row],[Table '#]])</f>
        <v>UL5</v>
      </c>
      <c r="F4071" t="str">
        <f>IF(ISEVEN(ROW(RAWC8[[#This Row],[Barcodes]])),C4071,"")</f>
        <v/>
      </c>
      <c r="G4071" t="str">
        <f t="shared" si="63"/>
        <v/>
      </c>
      <c r="H4071" t="str">
        <f>LEFT(RAWC8[[#This Row],[Maternal Pheno Tag]],7)</f>
        <v/>
      </c>
    </row>
    <row r="4072" spans="1:8" x14ac:dyDescent="0.25">
      <c r="A4072">
        <v>5</v>
      </c>
      <c r="B4072" t="s">
        <v>645</v>
      </c>
      <c r="D4072">
        <v>20</v>
      </c>
      <c r="E4072" t="str">
        <f>CONCATENATE(RAWC8[[#This Row],[Table Letter]],RAWC8[[#This Row],[Table '#]])</f>
        <v>UL5</v>
      </c>
      <c r="F4072">
        <f>IF(ISEVEN(ROW(RAWC8[[#This Row],[Barcodes]])),C4072,"")</f>
        <v>0</v>
      </c>
      <c r="G4072">
        <f t="shared" si="63"/>
        <v>0</v>
      </c>
      <c r="H4072" t="str">
        <f>LEFT(RAWC8[[#This Row],[Maternal Pheno Tag]],7)</f>
        <v>0</v>
      </c>
    </row>
    <row r="4073" spans="1:8" x14ac:dyDescent="0.25">
      <c r="A4073">
        <v>5</v>
      </c>
      <c r="B4073" t="s">
        <v>645</v>
      </c>
      <c r="D4073">
        <v>20</v>
      </c>
      <c r="E4073" t="str">
        <f>CONCATENATE(RAWC8[[#This Row],[Table Letter]],RAWC8[[#This Row],[Table '#]])</f>
        <v>UL5</v>
      </c>
      <c r="F4073" t="str">
        <f>IF(ISEVEN(ROW(RAWC8[[#This Row],[Barcodes]])),C4073,"")</f>
        <v/>
      </c>
      <c r="G4073" t="str">
        <f t="shared" si="63"/>
        <v/>
      </c>
      <c r="H4073" t="str">
        <f>LEFT(RAWC8[[#This Row],[Maternal Pheno Tag]],7)</f>
        <v/>
      </c>
    </row>
    <row r="4074" spans="1:8" x14ac:dyDescent="0.25">
      <c r="A4074">
        <v>5</v>
      </c>
      <c r="B4074" t="s">
        <v>645</v>
      </c>
      <c r="D4074">
        <v>21</v>
      </c>
      <c r="E4074" t="str">
        <f>CONCATENATE(RAWC8[[#This Row],[Table Letter]],RAWC8[[#This Row],[Table '#]])</f>
        <v>UL5</v>
      </c>
      <c r="F4074">
        <f>IF(ISEVEN(ROW(RAWC8[[#This Row],[Barcodes]])),C4074,"")</f>
        <v>0</v>
      </c>
      <c r="G4074">
        <f t="shared" si="63"/>
        <v>0</v>
      </c>
      <c r="H4074" t="str">
        <f>LEFT(RAWC8[[#This Row],[Maternal Pheno Tag]],7)</f>
        <v>0</v>
      </c>
    </row>
    <row r="4075" spans="1:8" x14ac:dyDescent="0.25">
      <c r="A4075">
        <v>5</v>
      </c>
      <c r="B4075" t="s">
        <v>645</v>
      </c>
      <c r="D4075">
        <v>21</v>
      </c>
      <c r="E4075" t="str">
        <f>CONCATENATE(RAWC8[[#This Row],[Table Letter]],RAWC8[[#This Row],[Table '#]])</f>
        <v>UL5</v>
      </c>
      <c r="F4075" t="str">
        <f>IF(ISEVEN(ROW(RAWC8[[#This Row],[Barcodes]])),C4075,"")</f>
        <v/>
      </c>
      <c r="G4075" t="str">
        <f t="shared" si="63"/>
        <v/>
      </c>
      <c r="H4075" t="str">
        <f>LEFT(RAWC8[[#This Row],[Maternal Pheno Tag]],7)</f>
        <v/>
      </c>
    </row>
    <row r="4076" spans="1:8" x14ac:dyDescent="0.25">
      <c r="A4076">
        <v>5</v>
      </c>
      <c r="B4076" t="s">
        <v>645</v>
      </c>
      <c r="D4076">
        <v>22</v>
      </c>
      <c r="E4076" t="str">
        <f>CONCATENATE(RAWC8[[#This Row],[Table Letter]],RAWC8[[#This Row],[Table '#]])</f>
        <v>UL5</v>
      </c>
      <c r="F4076">
        <f>IF(ISEVEN(ROW(RAWC8[[#This Row],[Barcodes]])),C4076,"")</f>
        <v>0</v>
      </c>
      <c r="G4076">
        <f t="shared" si="63"/>
        <v>0</v>
      </c>
      <c r="H4076" t="str">
        <f>LEFT(RAWC8[[#This Row],[Maternal Pheno Tag]],7)</f>
        <v>0</v>
      </c>
    </row>
    <row r="4077" spans="1:8" x14ac:dyDescent="0.25">
      <c r="A4077">
        <v>5</v>
      </c>
      <c r="B4077" t="s">
        <v>645</v>
      </c>
      <c r="D4077">
        <v>22</v>
      </c>
      <c r="E4077" t="str">
        <f>CONCATENATE(RAWC8[[#This Row],[Table Letter]],RAWC8[[#This Row],[Table '#]])</f>
        <v>UL5</v>
      </c>
      <c r="F4077" t="str">
        <f>IF(ISEVEN(ROW(RAWC8[[#This Row],[Barcodes]])),C4077,"")</f>
        <v/>
      </c>
      <c r="G4077" t="str">
        <f t="shared" si="63"/>
        <v/>
      </c>
      <c r="H4077" t="str">
        <f>LEFT(RAWC8[[#This Row],[Maternal Pheno Tag]],7)</f>
        <v/>
      </c>
    </row>
    <row r="4078" spans="1:8" x14ac:dyDescent="0.25">
      <c r="A4078">
        <v>5</v>
      </c>
      <c r="B4078" t="s">
        <v>645</v>
      </c>
      <c r="D4078">
        <v>23</v>
      </c>
      <c r="E4078" t="str">
        <f>CONCATENATE(RAWC8[[#This Row],[Table Letter]],RAWC8[[#This Row],[Table '#]])</f>
        <v>UL5</v>
      </c>
      <c r="F4078">
        <f>IF(ISEVEN(ROW(RAWC8[[#This Row],[Barcodes]])),C4078,"")</f>
        <v>0</v>
      </c>
      <c r="G4078">
        <f t="shared" si="63"/>
        <v>0</v>
      </c>
      <c r="H4078" t="str">
        <f>LEFT(RAWC8[[#This Row],[Maternal Pheno Tag]],7)</f>
        <v>0</v>
      </c>
    </row>
    <row r="4079" spans="1:8" x14ac:dyDescent="0.25">
      <c r="A4079">
        <v>5</v>
      </c>
      <c r="B4079" t="s">
        <v>645</v>
      </c>
      <c r="D4079">
        <v>23</v>
      </c>
      <c r="E4079" t="str">
        <f>CONCATENATE(RAWC8[[#This Row],[Table Letter]],RAWC8[[#This Row],[Table '#]])</f>
        <v>UL5</v>
      </c>
      <c r="F4079" t="str">
        <f>IF(ISEVEN(ROW(RAWC8[[#This Row],[Barcodes]])),C4079,"")</f>
        <v/>
      </c>
      <c r="G4079" t="str">
        <f t="shared" si="63"/>
        <v/>
      </c>
      <c r="H4079" t="str">
        <f>LEFT(RAWC8[[#This Row],[Maternal Pheno Tag]],7)</f>
        <v/>
      </c>
    </row>
    <row r="4080" spans="1:8" x14ac:dyDescent="0.25">
      <c r="A4080">
        <v>5</v>
      </c>
      <c r="B4080" t="s">
        <v>645</v>
      </c>
      <c r="D4080">
        <v>24</v>
      </c>
      <c r="E4080" t="str">
        <f>CONCATENATE(RAWC8[[#This Row],[Table Letter]],RAWC8[[#This Row],[Table '#]])</f>
        <v>UL5</v>
      </c>
      <c r="F4080">
        <f>IF(ISEVEN(ROW(RAWC8[[#This Row],[Barcodes]])),C4080,"")</f>
        <v>0</v>
      </c>
      <c r="G4080">
        <f t="shared" si="63"/>
        <v>0</v>
      </c>
      <c r="H4080" t="str">
        <f>LEFT(RAWC8[[#This Row],[Maternal Pheno Tag]],7)</f>
        <v>0</v>
      </c>
    </row>
    <row r="4081" spans="1:8" x14ac:dyDescent="0.25">
      <c r="A4081">
        <v>5</v>
      </c>
      <c r="B4081" t="s">
        <v>645</v>
      </c>
      <c r="D4081">
        <v>24</v>
      </c>
      <c r="E4081" t="str">
        <f>CONCATENATE(RAWC8[[#This Row],[Table Letter]],RAWC8[[#This Row],[Table '#]])</f>
        <v>UL5</v>
      </c>
      <c r="F4081" t="str">
        <f>IF(ISEVEN(ROW(RAWC8[[#This Row],[Barcodes]])),C4081,"")</f>
        <v/>
      </c>
      <c r="G4081" t="str">
        <f t="shared" si="63"/>
        <v/>
      </c>
      <c r="H4081" t="str">
        <f>LEFT(RAWC8[[#This Row],[Maternal Pheno Tag]],7)</f>
        <v/>
      </c>
    </row>
    <row r="4082" spans="1:8" x14ac:dyDescent="0.25">
      <c r="A4082">
        <v>1</v>
      </c>
      <c r="B4082" t="s">
        <v>646</v>
      </c>
      <c r="D4082">
        <v>1</v>
      </c>
      <c r="E4082" t="str">
        <f>CONCATENATE(RAWC8[[#This Row],[Table Letter]],RAWC8[[#This Row],[Table '#]])</f>
        <v>VL1</v>
      </c>
      <c r="F4082">
        <f>IF(ISEVEN(ROW(RAWC8[[#This Row],[Barcodes]])),C4082,"")</f>
        <v>0</v>
      </c>
      <c r="G4082">
        <f t="shared" si="63"/>
        <v>0</v>
      </c>
      <c r="H4082" t="str">
        <f>LEFT(RAWC8[[#This Row],[Maternal Pheno Tag]],7)</f>
        <v>0</v>
      </c>
    </row>
    <row r="4083" spans="1:8" x14ac:dyDescent="0.25">
      <c r="A4083">
        <v>1</v>
      </c>
      <c r="B4083" t="s">
        <v>646</v>
      </c>
      <c r="D4083">
        <v>1</v>
      </c>
      <c r="E4083" t="str">
        <f>CONCATENATE(RAWC8[[#This Row],[Table Letter]],RAWC8[[#This Row],[Table '#]])</f>
        <v>VL1</v>
      </c>
      <c r="F4083" t="str">
        <f>IF(ISEVEN(ROW(RAWC8[[#This Row],[Barcodes]])),C4083,"")</f>
        <v/>
      </c>
      <c r="G4083" t="str">
        <f t="shared" si="63"/>
        <v/>
      </c>
      <c r="H4083" t="str">
        <f>LEFT(RAWC8[[#This Row],[Maternal Pheno Tag]],7)</f>
        <v/>
      </c>
    </row>
    <row r="4084" spans="1:8" x14ac:dyDescent="0.25">
      <c r="A4084">
        <v>1</v>
      </c>
      <c r="B4084" t="s">
        <v>646</v>
      </c>
      <c r="D4084">
        <v>2</v>
      </c>
      <c r="E4084" t="str">
        <f>CONCATENATE(RAWC8[[#This Row],[Table Letter]],RAWC8[[#This Row],[Table '#]])</f>
        <v>VL1</v>
      </c>
      <c r="F4084">
        <f>IF(ISEVEN(ROW(RAWC8[[#This Row],[Barcodes]])),C4084,"")</f>
        <v>0</v>
      </c>
      <c r="G4084">
        <f t="shared" si="63"/>
        <v>0</v>
      </c>
      <c r="H4084" t="str">
        <f>LEFT(RAWC8[[#This Row],[Maternal Pheno Tag]],7)</f>
        <v>0</v>
      </c>
    </row>
    <row r="4085" spans="1:8" x14ac:dyDescent="0.25">
      <c r="A4085">
        <v>1</v>
      </c>
      <c r="B4085" t="s">
        <v>646</v>
      </c>
      <c r="D4085">
        <v>2</v>
      </c>
      <c r="E4085" t="str">
        <f>CONCATENATE(RAWC8[[#This Row],[Table Letter]],RAWC8[[#This Row],[Table '#]])</f>
        <v>VL1</v>
      </c>
      <c r="F4085" t="str">
        <f>IF(ISEVEN(ROW(RAWC8[[#This Row],[Barcodes]])),C4085,"")</f>
        <v/>
      </c>
      <c r="G4085" t="str">
        <f t="shared" si="63"/>
        <v/>
      </c>
      <c r="H4085" t="str">
        <f>LEFT(RAWC8[[#This Row],[Maternal Pheno Tag]],7)</f>
        <v/>
      </c>
    </row>
    <row r="4086" spans="1:8" x14ac:dyDescent="0.25">
      <c r="A4086">
        <v>1</v>
      </c>
      <c r="B4086" t="s">
        <v>646</v>
      </c>
      <c r="D4086">
        <v>3</v>
      </c>
      <c r="E4086" t="str">
        <f>CONCATENATE(RAWC8[[#This Row],[Table Letter]],RAWC8[[#This Row],[Table '#]])</f>
        <v>VL1</v>
      </c>
      <c r="F4086">
        <f>IF(ISEVEN(ROW(RAWC8[[#This Row],[Barcodes]])),C4086,"")</f>
        <v>0</v>
      </c>
      <c r="G4086">
        <f t="shared" si="63"/>
        <v>0</v>
      </c>
      <c r="H4086" t="str">
        <f>LEFT(RAWC8[[#This Row],[Maternal Pheno Tag]],7)</f>
        <v>0</v>
      </c>
    </row>
    <row r="4087" spans="1:8" x14ac:dyDescent="0.25">
      <c r="A4087">
        <v>1</v>
      </c>
      <c r="B4087" t="s">
        <v>646</v>
      </c>
      <c r="D4087">
        <v>3</v>
      </c>
      <c r="E4087" t="str">
        <f>CONCATENATE(RAWC8[[#This Row],[Table Letter]],RAWC8[[#This Row],[Table '#]])</f>
        <v>VL1</v>
      </c>
      <c r="F4087" t="str">
        <f>IF(ISEVEN(ROW(RAWC8[[#This Row],[Barcodes]])),C4087,"")</f>
        <v/>
      </c>
      <c r="G4087" t="str">
        <f t="shared" si="63"/>
        <v/>
      </c>
      <c r="H4087" t="str">
        <f>LEFT(RAWC8[[#This Row],[Maternal Pheno Tag]],7)</f>
        <v/>
      </c>
    </row>
    <row r="4088" spans="1:8" x14ac:dyDescent="0.25">
      <c r="A4088">
        <v>1</v>
      </c>
      <c r="B4088" t="s">
        <v>646</v>
      </c>
      <c r="D4088">
        <v>4</v>
      </c>
      <c r="E4088" t="str">
        <f>CONCATENATE(RAWC8[[#This Row],[Table Letter]],RAWC8[[#This Row],[Table '#]])</f>
        <v>VL1</v>
      </c>
      <c r="F4088">
        <f>IF(ISEVEN(ROW(RAWC8[[#This Row],[Barcodes]])),C4088,"")</f>
        <v>0</v>
      </c>
      <c r="G4088">
        <f t="shared" si="63"/>
        <v>0</v>
      </c>
      <c r="H4088" t="str">
        <f>LEFT(RAWC8[[#This Row],[Maternal Pheno Tag]],7)</f>
        <v>0</v>
      </c>
    </row>
    <row r="4089" spans="1:8" x14ac:dyDescent="0.25">
      <c r="A4089">
        <v>1</v>
      </c>
      <c r="B4089" t="s">
        <v>646</v>
      </c>
      <c r="D4089">
        <v>4</v>
      </c>
      <c r="E4089" t="str">
        <f>CONCATENATE(RAWC8[[#This Row],[Table Letter]],RAWC8[[#This Row],[Table '#]])</f>
        <v>VL1</v>
      </c>
      <c r="F4089" t="str">
        <f>IF(ISEVEN(ROW(RAWC8[[#This Row],[Barcodes]])),C4089,"")</f>
        <v/>
      </c>
      <c r="G4089" t="str">
        <f t="shared" si="63"/>
        <v/>
      </c>
      <c r="H4089" t="str">
        <f>LEFT(RAWC8[[#This Row],[Maternal Pheno Tag]],7)</f>
        <v/>
      </c>
    </row>
    <row r="4090" spans="1:8" x14ac:dyDescent="0.25">
      <c r="A4090">
        <v>1</v>
      </c>
      <c r="B4090" t="s">
        <v>646</v>
      </c>
      <c r="D4090">
        <v>5</v>
      </c>
      <c r="E4090" t="str">
        <f>CONCATENATE(RAWC8[[#This Row],[Table Letter]],RAWC8[[#This Row],[Table '#]])</f>
        <v>VL1</v>
      </c>
      <c r="F4090">
        <f>IF(ISEVEN(ROW(RAWC8[[#This Row],[Barcodes]])),C4090,"")</f>
        <v>0</v>
      </c>
      <c r="G4090">
        <f t="shared" si="63"/>
        <v>0</v>
      </c>
      <c r="H4090" t="str">
        <f>LEFT(RAWC8[[#This Row],[Maternal Pheno Tag]],7)</f>
        <v>0</v>
      </c>
    </row>
    <row r="4091" spans="1:8" x14ac:dyDescent="0.25">
      <c r="A4091">
        <v>1</v>
      </c>
      <c r="B4091" t="s">
        <v>646</v>
      </c>
      <c r="D4091">
        <v>5</v>
      </c>
      <c r="E4091" t="str">
        <f>CONCATENATE(RAWC8[[#This Row],[Table Letter]],RAWC8[[#This Row],[Table '#]])</f>
        <v>VL1</v>
      </c>
      <c r="F4091" t="str">
        <f>IF(ISEVEN(ROW(RAWC8[[#This Row],[Barcodes]])),C4091,"")</f>
        <v/>
      </c>
      <c r="G4091" t="str">
        <f t="shared" si="63"/>
        <v/>
      </c>
      <c r="H4091" t="str">
        <f>LEFT(RAWC8[[#This Row],[Maternal Pheno Tag]],7)</f>
        <v/>
      </c>
    </row>
    <row r="4092" spans="1:8" x14ac:dyDescent="0.25">
      <c r="A4092">
        <v>1</v>
      </c>
      <c r="B4092" t="s">
        <v>646</v>
      </c>
      <c r="D4092">
        <v>6</v>
      </c>
      <c r="E4092" t="str">
        <f>CONCATENATE(RAWC8[[#This Row],[Table Letter]],RAWC8[[#This Row],[Table '#]])</f>
        <v>VL1</v>
      </c>
      <c r="F4092">
        <f>IF(ISEVEN(ROW(RAWC8[[#This Row],[Barcodes]])),C4092,"")</f>
        <v>0</v>
      </c>
      <c r="G4092">
        <f t="shared" si="63"/>
        <v>0</v>
      </c>
      <c r="H4092" t="str">
        <f>LEFT(RAWC8[[#This Row],[Maternal Pheno Tag]],7)</f>
        <v>0</v>
      </c>
    </row>
    <row r="4093" spans="1:8" x14ac:dyDescent="0.25">
      <c r="A4093">
        <v>1</v>
      </c>
      <c r="B4093" t="s">
        <v>646</v>
      </c>
      <c r="D4093">
        <v>6</v>
      </c>
      <c r="E4093" t="str">
        <f>CONCATENATE(RAWC8[[#This Row],[Table Letter]],RAWC8[[#This Row],[Table '#]])</f>
        <v>VL1</v>
      </c>
      <c r="F4093" t="str">
        <f>IF(ISEVEN(ROW(RAWC8[[#This Row],[Barcodes]])),C4093,"")</f>
        <v/>
      </c>
      <c r="G4093" t="str">
        <f t="shared" si="63"/>
        <v/>
      </c>
      <c r="H4093" t="str">
        <f>LEFT(RAWC8[[#This Row],[Maternal Pheno Tag]],7)</f>
        <v/>
      </c>
    </row>
    <row r="4094" spans="1:8" x14ac:dyDescent="0.25">
      <c r="A4094">
        <v>1</v>
      </c>
      <c r="B4094" t="s">
        <v>646</v>
      </c>
      <c r="D4094">
        <v>7</v>
      </c>
      <c r="E4094" t="str">
        <f>CONCATENATE(RAWC8[[#This Row],[Table Letter]],RAWC8[[#This Row],[Table '#]])</f>
        <v>VL1</v>
      </c>
      <c r="F4094">
        <f>IF(ISEVEN(ROW(RAWC8[[#This Row],[Barcodes]])),C4094,"")</f>
        <v>0</v>
      </c>
      <c r="G4094">
        <f t="shared" si="63"/>
        <v>0</v>
      </c>
      <c r="H4094" t="str">
        <f>LEFT(RAWC8[[#This Row],[Maternal Pheno Tag]],7)</f>
        <v>0</v>
      </c>
    </row>
    <row r="4095" spans="1:8" x14ac:dyDescent="0.25">
      <c r="A4095">
        <v>1</v>
      </c>
      <c r="B4095" t="s">
        <v>646</v>
      </c>
      <c r="D4095">
        <v>7</v>
      </c>
      <c r="E4095" t="str">
        <f>CONCATENATE(RAWC8[[#This Row],[Table Letter]],RAWC8[[#This Row],[Table '#]])</f>
        <v>VL1</v>
      </c>
      <c r="F4095" t="str">
        <f>IF(ISEVEN(ROW(RAWC8[[#This Row],[Barcodes]])),C4095,"")</f>
        <v/>
      </c>
      <c r="G4095" t="str">
        <f t="shared" si="63"/>
        <v/>
      </c>
      <c r="H4095" t="str">
        <f>LEFT(RAWC8[[#This Row],[Maternal Pheno Tag]],7)</f>
        <v/>
      </c>
    </row>
    <row r="4096" spans="1:8" x14ac:dyDescent="0.25">
      <c r="A4096">
        <v>1</v>
      </c>
      <c r="B4096" t="s">
        <v>646</v>
      </c>
      <c r="D4096">
        <v>8</v>
      </c>
      <c r="E4096" t="str">
        <f>CONCATENATE(RAWC8[[#This Row],[Table Letter]],RAWC8[[#This Row],[Table '#]])</f>
        <v>VL1</v>
      </c>
      <c r="F4096">
        <f>IF(ISEVEN(ROW(RAWC8[[#This Row],[Barcodes]])),C4096,"")</f>
        <v>0</v>
      </c>
      <c r="G4096">
        <f t="shared" si="63"/>
        <v>0</v>
      </c>
      <c r="H4096" t="str">
        <f>LEFT(RAWC8[[#This Row],[Maternal Pheno Tag]],7)</f>
        <v>0</v>
      </c>
    </row>
    <row r="4097" spans="1:8" x14ac:dyDescent="0.25">
      <c r="A4097">
        <v>1</v>
      </c>
      <c r="B4097" t="s">
        <v>646</v>
      </c>
      <c r="D4097">
        <v>8</v>
      </c>
      <c r="E4097" t="str">
        <f>CONCATENATE(RAWC8[[#This Row],[Table Letter]],RAWC8[[#This Row],[Table '#]])</f>
        <v>VL1</v>
      </c>
      <c r="F4097" t="str">
        <f>IF(ISEVEN(ROW(RAWC8[[#This Row],[Barcodes]])),C4097,"")</f>
        <v/>
      </c>
      <c r="G4097" t="str">
        <f t="shared" si="63"/>
        <v/>
      </c>
      <c r="H4097" t="str">
        <f>LEFT(RAWC8[[#This Row],[Maternal Pheno Tag]],7)</f>
        <v/>
      </c>
    </row>
    <row r="4098" spans="1:8" x14ac:dyDescent="0.25">
      <c r="A4098">
        <v>1</v>
      </c>
      <c r="B4098" t="s">
        <v>646</v>
      </c>
      <c r="D4098">
        <v>9</v>
      </c>
      <c r="E4098" t="str">
        <f>CONCATENATE(RAWC8[[#This Row],[Table Letter]],RAWC8[[#This Row],[Table '#]])</f>
        <v>VL1</v>
      </c>
      <c r="F4098">
        <f>IF(ISEVEN(ROW(RAWC8[[#This Row],[Barcodes]])),C4098,"")</f>
        <v>0</v>
      </c>
      <c r="G4098">
        <f t="shared" ref="G4098:G4161" si="64">IF(ISODD(ROW(C4099)),C4099,"")</f>
        <v>0</v>
      </c>
      <c r="H4098" t="str">
        <f>LEFT(RAWC8[[#This Row],[Maternal Pheno Tag]],7)</f>
        <v>0</v>
      </c>
    </row>
    <row r="4099" spans="1:8" x14ac:dyDescent="0.25">
      <c r="A4099">
        <v>1</v>
      </c>
      <c r="B4099" t="s">
        <v>646</v>
      </c>
      <c r="D4099">
        <v>9</v>
      </c>
      <c r="E4099" t="str">
        <f>CONCATENATE(RAWC8[[#This Row],[Table Letter]],RAWC8[[#This Row],[Table '#]])</f>
        <v>VL1</v>
      </c>
      <c r="F4099" t="str">
        <f>IF(ISEVEN(ROW(RAWC8[[#This Row],[Barcodes]])),C4099,"")</f>
        <v/>
      </c>
      <c r="G4099" t="str">
        <f t="shared" si="64"/>
        <v/>
      </c>
      <c r="H4099" t="str">
        <f>LEFT(RAWC8[[#This Row],[Maternal Pheno Tag]],7)</f>
        <v/>
      </c>
    </row>
    <row r="4100" spans="1:8" x14ac:dyDescent="0.25">
      <c r="A4100">
        <v>1</v>
      </c>
      <c r="B4100" t="s">
        <v>646</v>
      </c>
      <c r="D4100">
        <v>10</v>
      </c>
      <c r="E4100" t="str">
        <f>CONCATENATE(RAWC8[[#This Row],[Table Letter]],RAWC8[[#This Row],[Table '#]])</f>
        <v>VL1</v>
      </c>
      <c r="F4100">
        <f>IF(ISEVEN(ROW(RAWC8[[#This Row],[Barcodes]])),C4100,"")</f>
        <v>0</v>
      </c>
      <c r="G4100">
        <f t="shared" si="64"/>
        <v>0</v>
      </c>
      <c r="H4100" t="str">
        <f>LEFT(RAWC8[[#This Row],[Maternal Pheno Tag]],7)</f>
        <v>0</v>
      </c>
    </row>
    <row r="4101" spans="1:8" x14ac:dyDescent="0.25">
      <c r="A4101">
        <v>1</v>
      </c>
      <c r="B4101" t="s">
        <v>646</v>
      </c>
      <c r="D4101">
        <v>10</v>
      </c>
      <c r="E4101" t="str">
        <f>CONCATENATE(RAWC8[[#This Row],[Table Letter]],RAWC8[[#This Row],[Table '#]])</f>
        <v>VL1</v>
      </c>
      <c r="F4101" t="str">
        <f>IF(ISEVEN(ROW(RAWC8[[#This Row],[Barcodes]])),C4101,"")</f>
        <v/>
      </c>
      <c r="G4101" t="str">
        <f t="shared" si="64"/>
        <v/>
      </c>
      <c r="H4101" t="str">
        <f>LEFT(RAWC8[[#This Row],[Maternal Pheno Tag]],7)</f>
        <v/>
      </c>
    </row>
    <row r="4102" spans="1:8" x14ac:dyDescent="0.25">
      <c r="A4102">
        <v>1</v>
      </c>
      <c r="B4102" t="s">
        <v>646</v>
      </c>
      <c r="D4102">
        <v>11</v>
      </c>
      <c r="E4102" t="str">
        <f>CONCATENATE(RAWC8[[#This Row],[Table Letter]],RAWC8[[#This Row],[Table '#]])</f>
        <v>VL1</v>
      </c>
      <c r="F4102">
        <f>IF(ISEVEN(ROW(RAWC8[[#This Row],[Barcodes]])),C4102,"")</f>
        <v>0</v>
      </c>
      <c r="G4102">
        <f t="shared" si="64"/>
        <v>0</v>
      </c>
      <c r="H4102" t="str">
        <f>LEFT(RAWC8[[#This Row],[Maternal Pheno Tag]],7)</f>
        <v>0</v>
      </c>
    </row>
    <row r="4103" spans="1:8" x14ac:dyDescent="0.25">
      <c r="A4103">
        <v>1</v>
      </c>
      <c r="B4103" t="s">
        <v>646</v>
      </c>
      <c r="D4103">
        <v>11</v>
      </c>
      <c r="E4103" t="str">
        <f>CONCATENATE(RAWC8[[#This Row],[Table Letter]],RAWC8[[#This Row],[Table '#]])</f>
        <v>VL1</v>
      </c>
      <c r="F4103" t="str">
        <f>IF(ISEVEN(ROW(RAWC8[[#This Row],[Barcodes]])),C4103,"")</f>
        <v/>
      </c>
      <c r="G4103" t="str">
        <f t="shared" si="64"/>
        <v/>
      </c>
      <c r="H4103" t="str">
        <f>LEFT(RAWC8[[#This Row],[Maternal Pheno Tag]],7)</f>
        <v/>
      </c>
    </row>
    <row r="4104" spans="1:8" x14ac:dyDescent="0.25">
      <c r="A4104">
        <v>1</v>
      </c>
      <c r="B4104" t="s">
        <v>646</v>
      </c>
      <c r="D4104">
        <v>12</v>
      </c>
      <c r="E4104" t="str">
        <f>CONCATENATE(RAWC8[[#This Row],[Table Letter]],RAWC8[[#This Row],[Table '#]])</f>
        <v>VL1</v>
      </c>
      <c r="F4104">
        <f>IF(ISEVEN(ROW(RAWC8[[#This Row],[Barcodes]])),C4104,"")</f>
        <v>0</v>
      </c>
      <c r="G4104">
        <f t="shared" si="64"/>
        <v>0</v>
      </c>
      <c r="H4104" t="str">
        <f>LEFT(RAWC8[[#This Row],[Maternal Pheno Tag]],7)</f>
        <v>0</v>
      </c>
    </row>
    <row r="4105" spans="1:8" x14ac:dyDescent="0.25">
      <c r="A4105">
        <v>1</v>
      </c>
      <c r="B4105" t="s">
        <v>646</v>
      </c>
      <c r="D4105">
        <v>12</v>
      </c>
      <c r="E4105" t="str">
        <f>CONCATENATE(RAWC8[[#This Row],[Table Letter]],RAWC8[[#This Row],[Table '#]])</f>
        <v>VL1</v>
      </c>
      <c r="F4105" t="str">
        <f>IF(ISEVEN(ROW(RAWC8[[#This Row],[Barcodes]])),C4105,"")</f>
        <v/>
      </c>
      <c r="G4105" t="str">
        <f t="shared" si="64"/>
        <v/>
      </c>
      <c r="H4105" t="str">
        <f>LEFT(RAWC8[[#This Row],[Maternal Pheno Tag]],7)</f>
        <v/>
      </c>
    </row>
    <row r="4106" spans="1:8" x14ac:dyDescent="0.25">
      <c r="A4106">
        <v>1</v>
      </c>
      <c r="B4106" t="s">
        <v>646</v>
      </c>
      <c r="D4106">
        <v>13</v>
      </c>
      <c r="E4106" t="str">
        <f>CONCATENATE(RAWC8[[#This Row],[Table Letter]],RAWC8[[#This Row],[Table '#]])</f>
        <v>VL1</v>
      </c>
      <c r="F4106">
        <f>IF(ISEVEN(ROW(RAWC8[[#This Row],[Barcodes]])),C4106,"")</f>
        <v>0</v>
      </c>
      <c r="G4106">
        <f t="shared" si="64"/>
        <v>0</v>
      </c>
      <c r="H4106" t="str">
        <f>LEFT(RAWC8[[#This Row],[Maternal Pheno Tag]],7)</f>
        <v>0</v>
      </c>
    </row>
    <row r="4107" spans="1:8" x14ac:dyDescent="0.25">
      <c r="A4107">
        <v>1</v>
      </c>
      <c r="B4107" t="s">
        <v>646</v>
      </c>
      <c r="D4107">
        <v>13</v>
      </c>
      <c r="E4107" t="str">
        <f>CONCATENATE(RAWC8[[#This Row],[Table Letter]],RAWC8[[#This Row],[Table '#]])</f>
        <v>VL1</v>
      </c>
      <c r="F4107" t="str">
        <f>IF(ISEVEN(ROW(RAWC8[[#This Row],[Barcodes]])),C4107,"")</f>
        <v/>
      </c>
      <c r="G4107" t="str">
        <f t="shared" si="64"/>
        <v/>
      </c>
      <c r="H4107" t="str">
        <f>LEFT(RAWC8[[#This Row],[Maternal Pheno Tag]],7)</f>
        <v/>
      </c>
    </row>
    <row r="4108" spans="1:8" x14ac:dyDescent="0.25">
      <c r="A4108">
        <v>1</v>
      </c>
      <c r="B4108" t="s">
        <v>646</v>
      </c>
      <c r="D4108">
        <v>14</v>
      </c>
      <c r="E4108" t="str">
        <f>CONCATENATE(RAWC8[[#This Row],[Table Letter]],RAWC8[[#This Row],[Table '#]])</f>
        <v>VL1</v>
      </c>
      <c r="F4108">
        <f>IF(ISEVEN(ROW(RAWC8[[#This Row],[Barcodes]])),C4108,"")</f>
        <v>0</v>
      </c>
      <c r="G4108">
        <f t="shared" si="64"/>
        <v>0</v>
      </c>
      <c r="H4108" t="str">
        <f>LEFT(RAWC8[[#This Row],[Maternal Pheno Tag]],7)</f>
        <v>0</v>
      </c>
    </row>
    <row r="4109" spans="1:8" x14ac:dyDescent="0.25">
      <c r="A4109">
        <v>1</v>
      </c>
      <c r="B4109" t="s">
        <v>646</v>
      </c>
      <c r="D4109">
        <v>14</v>
      </c>
      <c r="E4109" t="str">
        <f>CONCATENATE(RAWC8[[#This Row],[Table Letter]],RAWC8[[#This Row],[Table '#]])</f>
        <v>VL1</v>
      </c>
      <c r="F4109" t="str">
        <f>IF(ISEVEN(ROW(RAWC8[[#This Row],[Barcodes]])),C4109,"")</f>
        <v/>
      </c>
      <c r="G4109" t="str">
        <f t="shared" si="64"/>
        <v/>
      </c>
      <c r="H4109" t="str">
        <f>LEFT(RAWC8[[#This Row],[Maternal Pheno Tag]],7)</f>
        <v/>
      </c>
    </row>
    <row r="4110" spans="1:8" x14ac:dyDescent="0.25">
      <c r="A4110">
        <v>1</v>
      </c>
      <c r="B4110" t="s">
        <v>646</v>
      </c>
      <c r="D4110">
        <v>15</v>
      </c>
      <c r="E4110" t="str">
        <f>CONCATENATE(RAWC8[[#This Row],[Table Letter]],RAWC8[[#This Row],[Table '#]])</f>
        <v>VL1</v>
      </c>
      <c r="F4110">
        <f>IF(ISEVEN(ROW(RAWC8[[#This Row],[Barcodes]])),C4110,"")</f>
        <v>0</v>
      </c>
      <c r="G4110">
        <f t="shared" si="64"/>
        <v>0</v>
      </c>
      <c r="H4110" t="str">
        <f>LEFT(RAWC8[[#This Row],[Maternal Pheno Tag]],7)</f>
        <v>0</v>
      </c>
    </row>
    <row r="4111" spans="1:8" x14ac:dyDescent="0.25">
      <c r="A4111">
        <v>1</v>
      </c>
      <c r="B4111" t="s">
        <v>646</v>
      </c>
      <c r="D4111">
        <v>15</v>
      </c>
      <c r="E4111" t="str">
        <f>CONCATENATE(RAWC8[[#This Row],[Table Letter]],RAWC8[[#This Row],[Table '#]])</f>
        <v>VL1</v>
      </c>
      <c r="F4111" t="str">
        <f>IF(ISEVEN(ROW(RAWC8[[#This Row],[Barcodes]])),C4111,"")</f>
        <v/>
      </c>
      <c r="G4111" t="str">
        <f t="shared" si="64"/>
        <v/>
      </c>
      <c r="H4111" t="str">
        <f>LEFT(RAWC8[[#This Row],[Maternal Pheno Tag]],7)</f>
        <v/>
      </c>
    </row>
    <row r="4112" spans="1:8" x14ac:dyDescent="0.25">
      <c r="A4112">
        <v>1</v>
      </c>
      <c r="B4112" t="s">
        <v>646</v>
      </c>
      <c r="D4112">
        <v>16</v>
      </c>
      <c r="E4112" t="str">
        <f>CONCATENATE(RAWC8[[#This Row],[Table Letter]],RAWC8[[#This Row],[Table '#]])</f>
        <v>VL1</v>
      </c>
      <c r="F4112">
        <f>IF(ISEVEN(ROW(RAWC8[[#This Row],[Barcodes]])),C4112,"")</f>
        <v>0</v>
      </c>
      <c r="G4112">
        <f t="shared" si="64"/>
        <v>0</v>
      </c>
      <c r="H4112" t="str">
        <f>LEFT(RAWC8[[#This Row],[Maternal Pheno Tag]],7)</f>
        <v>0</v>
      </c>
    </row>
    <row r="4113" spans="1:8" x14ac:dyDescent="0.25">
      <c r="A4113">
        <v>1</v>
      </c>
      <c r="B4113" t="s">
        <v>646</v>
      </c>
      <c r="D4113">
        <v>16</v>
      </c>
      <c r="E4113" t="str">
        <f>CONCATENATE(RAWC8[[#This Row],[Table Letter]],RAWC8[[#This Row],[Table '#]])</f>
        <v>VL1</v>
      </c>
      <c r="F4113" t="str">
        <f>IF(ISEVEN(ROW(RAWC8[[#This Row],[Barcodes]])),C4113,"")</f>
        <v/>
      </c>
      <c r="G4113" t="str">
        <f t="shared" si="64"/>
        <v/>
      </c>
      <c r="H4113" t="str">
        <f>LEFT(RAWC8[[#This Row],[Maternal Pheno Tag]],7)</f>
        <v/>
      </c>
    </row>
    <row r="4114" spans="1:8" x14ac:dyDescent="0.25">
      <c r="A4114">
        <v>1</v>
      </c>
      <c r="B4114" t="s">
        <v>646</v>
      </c>
      <c r="D4114">
        <v>17</v>
      </c>
      <c r="E4114" t="str">
        <f>CONCATENATE(RAWC8[[#This Row],[Table Letter]],RAWC8[[#This Row],[Table '#]])</f>
        <v>VL1</v>
      </c>
      <c r="F4114">
        <f>IF(ISEVEN(ROW(RAWC8[[#This Row],[Barcodes]])),C4114,"")</f>
        <v>0</v>
      </c>
      <c r="G4114">
        <f t="shared" si="64"/>
        <v>0</v>
      </c>
      <c r="H4114" t="str">
        <f>LEFT(RAWC8[[#This Row],[Maternal Pheno Tag]],7)</f>
        <v>0</v>
      </c>
    </row>
    <row r="4115" spans="1:8" x14ac:dyDescent="0.25">
      <c r="A4115">
        <v>1</v>
      </c>
      <c r="B4115" t="s">
        <v>646</v>
      </c>
      <c r="D4115">
        <v>17</v>
      </c>
      <c r="E4115" t="str">
        <f>CONCATENATE(RAWC8[[#This Row],[Table Letter]],RAWC8[[#This Row],[Table '#]])</f>
        <v>VL1</v>
      </c>
      <c r="F4115" t="str">
        <f>IF(ISEVEN(ROW(RAWC8[[#This Row],[Barcodes]])),C4115,"")</f>
        <v/>
      </c>
      <c r="G4115" t="str">
        <f t="shared" si="64"/>
        <v/>
      </c>
      <c r="H4115" t="str">
        <f>LEFT(RAWC8[[#This Row],[Maternal Pheno Tag]],7)</f>
        <v/>
      </c>
    </row>
    <row r="4116" spans="1:8" x14ac:dyDescent="0.25">
      <c r="A4116">
        <v>1</v>
      </c>
      <c r="B4116" t="s">
        <v>646</v>
      </c>
      <c r="D4116">
        <v>18</v>
      </c>
      <c r="E4116" t="str">
        <f>CONCATENATE(RAWC8[[#This Row],[Table Letter]],RAWC8[[#This Row],[Table '#]])</f>
        <v>VL1</v>
      </c>
      <c r="F4116">
        <f>IF(ISEVEN(ROW(RAWC8[[#This Row],[Barcodes]])),C4116,"")</f>
        <v>0</v>
      </c>
      <c r="G4116">
        <f t="shared" si="64"/>
        <v>0</v>
      </c>
      <c r="H4116" t="str">
        <f>LEFT(RAWC8[[#This Row],[Maternal Pheno Tag]],7)</f>
        <v>0</v>
      </c>
    </row>
    <row r="4117" spans="1:8" x14ac:dyDescent="0.25">
      <c r="A4117">
        <v>1</v>
      </c>
      <c r="B4117" t="s">
        <v>646</v>
      </c>
      <c r="D4117">
        <v>18</v>
      </c>
      <c r="E4117" t="str">
        <f>CONCATENATE(RAWC8[[#This Row],[Table Letter]],RAWC8[[#This Row],[Table '#]])</f>
        <v>VL1</v>
      </c>
      <c r="F4117" t="str">
        <f>IF(ISEVEN(ROW(RAWC8[[#This Row],[Barcodes]])),C4117,"")</f>
        <v/>
      </c>
      <c r="G4117" t="str">
        <f t="shared" si="64"/>
        <v/>
      </c>
      <c r="H4117" t="str">
        <f>LEFT(RAWC8[[#This Row],[Maternal Pheno Tag]],7)</f>
        <v/>
      </c>
    </row>
    <row r="4118" spans="1:8" x14ac:dyDescent="0.25">
      <c r="A4118">
        <v>1</v>
      </c>
      <c r="B4118" t="s">
        <v>646</v>
      </c>
      <c r="D4118">
        <v>19</v>
      </c>
      <c r="E4118" t="str">
        <f>CONCATENATE(RAWC8[[#This Row],[Table Letter]],RAWC8[[#This Row],[Table '#]])</f>
        <v>VL1</v>
      </c>
      <c r="F4118">
        <f>IF(ISEVEN(ROW(RAWC8[[#This Row],[Barcodes]])),C4118,"")</f>
        <v>0</v>
      </c>
      <c r="G4118">
        <f t="shared" si="64"/>
        <v>0</v>
      </c>
      <c r="H4118" t="str">
        <f>LEFT(RAWC8[[#This Row],[Maternal Pheno Tag]],7)</f>
        <v>0</v>
      </c>
    </row>
    <row r="4119" spans="1:8" x14ac:dyDescent="0.25">
      <c r="A4119">
        <v>1</v>
      </c>
      <c r="B4119" t="s">
        <v>646</v>
      </c>
      <c r="D4119">
        <v>19</v>
      </c>
      <c r="E4119" t="str">
        <f>CONCATENATE(RAWC8[[#This Row],[Table Letter]],RAWC8[[#This Row],[Table '#]])</f>
        <v>VL1</v>
      </c>
      <c r="F4119" t="str">
        <f>IF(ISEVEN(ROW(RAWC8[[#This Row],[Barcodes]])),C4119,"")</f>
        <v/>
      </c>
      <c r="G4119" t="str">
        <f t="shared" si="64"/>
        <v/>
      </c>
      <c r="H4119" t="str">
        <f>LEFT(RAWC8[[#This Row],[Maternal Pheno Tag]],7)</f>
        <v/>
      </c>
    </row>
    <row r="4120" spans="1:8" x14ac:dyDescent="0.25">
      <c r="A4120">
        <v>1</v>
      </c>
      <c r="B4120" t="s">
        <v>646</v>
      </c>
      <c r="D4120">
        <v>20</v>
      </c>
      <c r="E4120" t="str">
        <f>CONCATENATE(RAWC8[[#This Row],[Table Letter]],RAWC8[[#This Row],[Table '#]])</f>
        <v>VL1</v>
      </c>
      <c r="F4120">
        <f>IF(ISEVEN(ROW(RAWC8[[#This Row],[Barcodes]])),C4120,"")</f>
        <v>0</v>
      </c>
      <c r="G4120">
        <f t="shared" si="64"/>
        <v>0</v>
      </c>
      <c r="H4120" t="str">
        <f>LEFT(RAWC8[[#This Row],[Maternal Pheno Tag]],7)</f>
        <v>0</v>
      </c>
    </row>
    <row r="4121" spans="1:8" x14ac:dyDescent="0.25">
      <c r="A4121">
        <v>1</v>
      </c>
      <c r="B4121" t="s">
        <v>646</v>
      </c>
      <c r="D4121">
        <v>20</v>
      </c>
      <c r="E4121" t="str">
        <f>CONCATENATE(RAWC8[[#This Row],[Table Letter]],RAWC8[[#This Row],[Table '#]])</f>
        <v>VL1</v>
      </c>
      <c r="F4121" t="str">
        <f>IF(ISEVEN(ROW(RAWC8[[#This Row],[Barcodes]])),C4121,"")</f>
        <v/>
      </c>
      <c r="G4121" t="str">
        <f t="shared" si="64"/>
        <v/>
      </c>
      <c r="H4121" t="str">
        <f>LEFT(RAWC8[[#This Row],[Maternal Pheno Tag]],7)</f>
        <v/>
      </c>
    </row>
    <row r="4122" spans="1:8" x14ac:dyDescent="0.25">
      <c r="A4122">
        <v>1</v>
      </c>
      <c r="B4122" t="s">
        <v>646</v>
      </c>
      <c r="D4122">
        <v>21</v>
      </c>
      <c r="E4122" t="str">
        <f>CONCATENATE(RAWC8[[#This Row],[Table Letter]],RAWC8[[#This Row],[Table '#]])</f>
        <v>VL1</v>
      </c>
      <c r="F4122">
        <f>IF(ISEVEN(ROW(RAWC8[[#This Row],[Barcodes]])),C4122,"")</f>
        <v>0</v>
      </c>
      <c r="G4122">
        <f t="shared" si="64"/>
        <v>0</v>
      </c>
      <c r="H4122" t="str">
        <f>LEFT(RAWC8[[#This Row],[Maternal Pheno Tag]],7)</f>
        <v>0</v>
      </c>
    </row>
    <row r="4123" spans="1:8" x14ac:dyDescent="0.25">
      <c r="A4123">
        <v>1</v>
      </c>
      <c r="B4123" t="s">
        <v>646</v>
      </c>
      <c r="D4123">
        <v>21</v>
      </c>
      <c r="E4123" t="str">
        <f>CONCATENATE(RAWC8[[#This Row],[Table Letter]],RAWC8[[#This Row],[Table '#]])</f>
        <v>VL1</v>
      </c>
      <c r="F4123" t="str">
        <f>IF(ISEVEN(ROW(RAWC8[[#This Row],[Barcodes]])),C4123,"")</f>
        <v/>
      </c>
      <c r="G4123" t="str">
        <f t="shared" si="64"/>
        <v/>
      </c>
      <c r="H4123" t="str">
        <f>LEFT(RAWC8[[#This Row],[Maternal Pheno Tag]],7)</f>
        <v/>
      </c>
    </row>
    <row r="4124" spans="1:8" x14ac:dyDescent="0.25">
      <c r="A4124">
        <v>1</v>
      </c>
      <c r="B4124" t="s">
        <v>646</v>
      </c>
      <c r="D4124">
        <v>22</v>
      </c>
      <c r="E4124" t="str">
        <f>CONCATENATE(RAWC8[[#This Row],[Table Letter]],RAWC8[[#This Row],[Table '#]])</f>
        <v>VL1</v>
      </c>
      <c r="F4124">
        <f>IF(ISEVEN(ROW(RAWC8[[#This Row],[Barcodes]])),C4124,"")</f>
        <v>0</v>
      </c>
      <c r="G4124">
        <f t="shared" si="64"/>
        <v>0</v>
      </c>
      <c r="H4124" t="str">
        <f>LEFT(RAWC8[[#This Row],[Maternal Pheno Tag]],7)</f>
        <v>0</v>
      </c>
    </row>
    <row r="4125" spans="1:8" x14ac:dyDescent="0.25">
      <c r="A4125">
        <v>1</v>
      </c>
      <c r="B4125" t="s">
        <v>646</v>
      </c>
      <c r="D4125">
        <v>22</v>
      </c>
      <c r="E4125" t="str">
        <f>CONCATENATE(RAWC8[[#This Row],[Table Letter]],RAWC8[[#This Row],[Table '#]])</f>
        <v>VL1</v>
      </c>
      <c r="F4125" t="str">
        <f>IF(ISEVEN(ROW(RAWC8[[#This Row],[Barcodes]])),C4125,"")</f>
        <v/>
      </c>
      <c r="G4125" t="str">
        <f t="shared" si="64"/>
        <v/>
      </c>
      <c r="H4125" t="str">
        <f>LEFT(RAWC8[[#This Row],[Maternal Pheno Tag]],7)</f>
        <v/>
      </c>
    </row>
    <row r="4126" spans="1:8" x14ac:dyDescent="0.25">
      <c r="A4126">
        <v>1</v>
      </c>
      <c r="B4126" t="s">
        <v>646</v>
      </c>
      <c r="D4126">
        <v>23</v>
      </c>
      <c r="E4126" t="str">
        <f>CONCATENATE(RAWC8[[#This Row],[Table Letter]],RAWC8[[#This Row],[Table '#]])</f>
        <v>VL1</v>
      </c>
      <c r="F4126">
        <f>IF(ISEVEN(ROW(RAWC8[[#This Row],[Barcodes]])),C4126,"")</f>
        <v>0</v>
      </c>
      <c r="G4126">
        <f t="shared" si="64"/>
        <v>0</v>
      </c>
      <c r="H4126" t="str">
        <f>LEFT(RAWC8[[#This Row],[Maternal Pheno Tag]],7)</f>
        <v>0</v>
      </c>
    </row>
    <row r="4127" spans="1:8" x14ac:dyDescent="0.25">
      <c r="A4127">
        <v>1</v>
      </c>
      <c r="B4127" t="s">
        <v>646</v>
      </c>
      <c r="D4127">
        <v>23</v>
      </c>
      <c r="E4127" t="str">
        <f>CONCATENATE(RAWC8[[#This Row],[Table Letter]],RAWC8[[#This Row],[Table '#]])</f>
        <v>VL1</v>
      </c>
      <c r="F4127" t="str">
        <f>IF(ISEVEN(ROW(RAWC8[[#This Row],[Barcodes]])),C4127,"")</f>
        <v/>
      </c>
      <c r="G4127" t="str">
        <f t="shared" si="64"/>
        <v/>
      </c>
      <c r="H4127" t="str">
        <f>LEFT(RAWC8[[#This Row],[Maternal Pheno Tag]],7)</f>
        <v/>
      </c>
    </row>
    <row r="4128" spans="1:8" x14ac:dyDescent="0.25">
      <c r="A4128">
        <v>1</v>
      </c>
      <c r="B4128" t="s">
        <v>646</v>
      </c>
      <c r="D4128">
        <v>24</v>
      </c>
      <c r="E4128" t="str">
        <f>CONCATENATE(RAWC8[[#This Row],[Table Letter]],RAWC8[[#This Row],[Table '#]])</f>
        <v>VL1</v>
      </c>
      <c r="F4128">
        <f>IF(ISEVEN(ROW(RAWC8[[#This Row],[Barcodes]])),C4128,"")</f>
        <v>0</v>
      </c>
      <c r="G4128">
        <f t="shared" si="64"/>
        <v>0</v>
      </c>
      <c r="H4128" t="str">
        <f>LEFT(RAWC8[[#This Row],[Maternal Pheno Tag]],7)</f>
        <v>0</v>
      </c>
    </row>
    <row r="4129" spans="1:8" x14ac:dyDescent="0.25">
      <c r="A4129">
        <v>1</v>
      </c>
      <c r="B4129" t="s">
        <v>646</v>
      </c>
      <c r="D4129">
        <v>24</v>
      </c>
      <c r="E4129" t="str">
        <f>CONCATENATE(RAWC8[[#This Row],[Table Letter]],RAWC8[[#This Row],[Table '#]])</f>
        <v>VL1</v>
      </c>
      <c r="F4129" t="str">
        <f>IF(ISEVEN(ROW(RAWC8[[#This Row],[Barcodes]])),C4129,"")</f>
        <v/>
      </c>
      <c r="G4129" t="str">
        <f t="shared" si="64"/>
        <v/>
      </c>
      <c r="H4129" t="str">
        <f>LEFT(RAWC8[[#This Row],[Maternal Pheno Tag]],7)</f>
        <v/>
      </c>
    </row>
    <row r="4130" spans="1:8" x14ac:dyDescent="0.25">
      <c r="A4130">
        <v>2</v>
      </c>
      <c r="B4130" t="s">
        <v>646</v>
      </c>
      <c r="D4130">
        <v>1</v>
      </c>
      <c r="E4130" t="str">
        <f>CONCATENATE(RAWC8[[#This Row],[Table Letter]],RAWC8[[#This Row],[Table '#]])</f>
        <v>VL2</v>
      </c>
      <c r="F4130">
        <f>IF(ISEVEN(ROW(RAWC8[[#This Row],[Barcodes]])),C4130,"")</f>
        <v>0</v>
      </c>
      <c r="G4130">
        <f t="shared" si="64"/>
        <v>0</v>
      </c>
      <c r="H4130" t="str">
        <f>LEFT(RAWC8[[#This Row],[Maternal Pheno Tag]],7)</f>
        <v>0</v>
      </c>
    </row>
    <row r="4131" spans="1:8" x14ac:dyDescent="0.25">
      <c r="A4131">
        <v>2</v>
      </c>
      <c r="B4131" t="s">
        <v>646</v>
      </c>
      <c r="D4131">
        <v>1</v>
      </c>
      <c r="E4131" t="str">
        <f>CONCATENATE(RAWC8[[#This Row],[Table Letter]],RAWC8[[#This Row],[Table '#]])</f>
        <v>VL2</v>
      </c>
      <c r="F4131" t="str">
        <f>IF(ISEVEN(ROW(RAWC8[[#This Row],[Barcodes]])),C4131,"")</f>
        <v/>
      </c>
      <c r="G4131" t="str">
        <f t="shared" si="64"/>
        <v/>
      </c>
      <c r="H4131" t="str">
        <f>LEFT(RAWC8[[#This Row],[Maternal Pheno Tag]],7)</f>
        <v/>
      </c>
    </row>
    <row r="4132" spans="1:8" x14ac:dyDescent="0.25">
      <c r="A4132">
        <v>2</v>
      </c>
      <c r="B4132" t="s">
        <v>646</v>
      </c>
      <c r="D4132">
        <v>2</v>
      </c>
      <c r="E4132" t="str">
        <f>CONCATENATE(RAWC8[[#This Row],[Table Letter]],RAWC8[[#This Row],[Table '#]])</f>
        <v>VL2</v>
      </c>
      <c r="F4132">
        <f>IF(ISEVEN(ROW(RAWC8[[#This Row],[Barcodes]])),C4132,"")</f>
        <v>0</v>
      </c>
      <c r="G4132">
        <f t="shared" si="64"/>
        <v>0</v>
      </c>
      <c r="H4132" t="str">
        <f>LEFT(RAWC8[[#This Row],[Maternal Pheno Tag]],7)</f>
        <v>0</v>
      </c>
    </row>
    <row r="4133" spans="1:8" x14ac:dyDescent="0.25">
      <c r="A4133">
        <v>2</v>
      </c>
      <c r="B4133" t="s">
        <v>646</v>
      </c>
      <c r="D4133">
        <v>2</v>
      </c>
      <c r="E4133" t="str">
        <f>CONCATENATE(RAWC8[[#This Row],[Table Letter]],RAWC8[[#This Row],[Table '#]])</f>
        <v>VL2</v>
      </c>
      <c r="F4133" t="str">
        <f>IF(ISEVEN(ROW(RAWC8[[#This Row],[Barcodes]])),C4133,"")</f>
        <v/>
      </c>
      <c r="G4133" t="str">
        <f t="shared" si="64"/>
        <v/>
      </c>
      <c r="H4133" t="str">
        <f>LEFT(RAWC8[[#This Row],[Maternal Pheno Tag]],7)</f>
        <v/>
      </c>
    </row>
    <row r="4134" spans="1:8" x14ac:dyDescent="0.25">
      <c r="A4134">
        <v>2</v>
      </c>
      <c r="B4134" t="s">
        <v>646</v>
      </c>
      <c r="D4134">
        <v>3</v>
      </c>
      <c r="E4134" t="str">
        <f>CONCATENATE(RAWC8[[#This Row],[Table Letter]],RAWC8[[#This Row],[Table '#]])</f>
        <v>VL2</v>
      </c>
      <c r="F4134">
        <f>IF(ISEVEN(ROW(RAWC8[[#This Row],[Barcodes]])),C4134,"")</f>
        <v>0</v>
      </c>
      <c r="G4134">
        <f t="shared" si="64"/>
        <v>0</v>
      </c>
      <c r="H4134" t="str">
        <f>LEFT(RAWC8[[#This Row],[Maternal Pheno Tag]],7)</f>
        <v>0</v>
      </c>
    </row>
    <row r="4135" spans="1:8" x14ac:dyDescent="0.25">
      <c r="A4135">
        <v>2</v>
      </c>
      <c r="B4135" t="s">
        <v>646</v>
      </c>
      <c r="D4135">
        <v>3</v>
      </c>
      <c r="E4135" t="str">
        <f>CONCATENATE(RAWC8[[#This Row],[Table Letter]],RAWC8[[#This Row],[Table '#]])</f>
        <v>VL2</v>
      </c>
      <c r="F4135" t="str">
        <f>IF(ISEVEN(ROW(RAWC8[[#This Row],[Barcodes]])),C4135,"")</f>
        <v/>
      </c>
      <c r="G4135" t="str">
        <f t="shared" si="64"/>
        <v/>
      </c>
      <c r="H4135" t="str">
        <f>LEFT(RAWC8[[#This Row],[Maternal Pheno Tag]],7)</f>
        <v/>
      </c>
    </row>
    <row r="4136" spans="1:8" x14ac:dyDescent="0.25">
      <c r="A4136">
        <v>2</v>
      </c>
      <c r="B4136" t="s">
        <v>646</v>
      </c>
      <c r="D4136">
        <v>4</v>
      </c>
      <c r="E4136" t="str">
        <f>CONCATENATE(RAWC8[[#This Row],[Table Letter]],RAWC8[[#This Row],[Table '#]])</f>
        <v>VL2</v>
      </c>
      <c r="F4136">
        <f>IF(ISEVEN(ROW(RAWC8[[#This Row],[Barcodes]])),C4136,"")</f>
        <v>0</v>
      </c>
      <c r="G4136">
        <f t="shared" si="64"/>
        <v>0</v>
      </c>
      <c r="H4136" t="str">
        <f>LEFT(RAWC8[[#This Row],[Maternal Pheno Tag]],7)</f>
        <v>0</v>
      </c>
    </row>
    <row r="4137" spans="1:8" x14ac:dyDescent="0.25">
      <c r="A4137">
        <v>2</v>
      </c>
      <c r="B4137" t="s">
        <v>646</v>
      </c>
      <c r="D4137">
        <v>4</v>
      </c>
      <c r="E4137" t="str">
        <f>CONCATENATE(RAWC8[[#This Row],[Table Letter]],RAWC8[[#This Row],[Table '#]])</f>
        <v>VL2</v>
      </c>
      <c r="F4137" t="str">
        <f>IF(ISEVEN(ROW(RAWC8[[#This Row],[Barcodes]])),C4137,"")</f>
        <v/>
      </c>
      <c r="G4137" t="str">
        <f t="shared" si="64"/>
        <v/>
      </c>
      <c r="H4137" t="str">
        <f>LEFT(RAWC8[[#This Row],[Maternal Pheno Tag]],7)</f>
        <v/>
      </c>
    </row>
    <row r="4138" spans="1:8" x14ac:dyDescent="0.25">
      <c r="A4138">
        <v>2</v>
      </c>
      <c r="B4138" t="s">
        <v>646</v>
      </c>
      <c r="D4138">
        <v>5</v>
      </c>
      <c r="E4138" t="str">
        <f>CONCATENATE(RAWC8[[#This Row],[Table Letter]],RAWC8[[#This Row],[Table '#]])</f>
        <v>VL2</v>
      </c>
      <c r="F4138">
        <f>IF(ISEVEN(ROW(RAWC8[[#This Row],[Barcodes]])),C4138,"")</f>
        <v>0</v>
      </c>
      <c r="G4138">
        <f t="shared" si="64"/>
        <v>0</v>
      </c>
      <c r="H4138" t="str">
        <f>LEFT(RAWC8[[#This Row],[Maternal Pheno Tag]],7)</f>
        <v>0</v>
      </c>
    </row>
    <row r="4139" spans="1:8" x14ac:dyDescent="0.25">
      <c r="A4139">
        <v>2</v>
      </c>
      <c r="B4139" t="s">
        <v>646</v>
      </c>
      <c r="D4139">
        <v>5</v>
      </c>
      <c r="E4139" t="str">
        <f>CONCATENATE(RAWC8[[#This Row],[Table Letter]],RAWC8[[#This Row],[Table '#]])</f>
        <v>VL2</v>
      </c>
      <c r="F4139" t="str">
        <f>IF(ISEVEN(ROW(RAWC8[[#This Row],[Barcodes]])),C4139,"")</f>
        <v/>
      </c>
      <c r="G4139" t="str">
        <f t="shared" si="64"/>
        <v/>
      </c>
      <c r="H4139" t="str">
        <f>LEFT(RAWC8[[#This Row],[Maternal Pheno Tag]],7)</f>
        <v/>
      </c>
    </row>
    <row r="4140" spans="1:8" x14ac:dyDescent="0.25">
      <c r="A4140">
        <v>2</v>
      </c>
      <c r="B4140" t="s">
        <v>646</v>
      </c>
      <c r="D4140">
        <v>6</v>
      </c>
      <c r="E4140" t="str">
        <f>CONCATENATE(RAWC8[[#This Row],[Table Letter]],RAWC8[[#This Row],[Table '#]])</f>
        <v>VL2</v>
      </c>
      <c r="F4140">
        <f>IF(ISEVEN(ROW(RAWC8[[#This Row],[Barcodes]])),C4140,"")</f>
        <v>0</v>
      </c>
      <c r="G4140">
        <f t="shared" si="64"/>
        <v>0</v>
      </c>
      <c r="H4140" t="str">
        <f>LEFT(RAWC8[[#This Row],[Maternal Pheno Tag]],7)</f>
        <v>0</v>
      </c>
    </row>
    <row r="4141" spans="1:8" x14ac:dyDescent="0.25">
      <c r="A4141">
        <v>2</v>
      </c>
      <c r="B4141" t="s">
        <v>646</v>
      </c>
      <c r="D4141">
        <v>6</v>
      </c>
      <c r="E4141" t="str">
        <f>CONCATENATE(RAWC8[[#This Row],[Table Letter]],RAWC8[[#This Row],[Table '#]])</f>
        <v>VL2</v>
      </c>
      <c r="F4141" t="str">
        <f>IF(ISEVEN(ROW(RAWC8[[#This Row],[Barcodes]])),C4141,"")</f>
        <v/>
      </c>
      <c r="G4141" t="str">
        <f t="shared" si="64"/>
        <v/>
      </c>
      <c r="H4141" t="str">
        <f>LEFT(RAWC8[[#This Row],[Maternal Pheno Tag]],7)</f>
        <v/>
      </c>
    </row>
    <row r="4142" spans="1:8" x14ac:dyDescent="0.25">
      <c r="A4142">
        <v>2</v>
      </c>
      <c r="B4142" t="s">
        <v>646</v>
      </c>
      <c r="D4142">
        <v>7</v>
      </c>
      <c r="E4142" t="str">
        <f>CONCATENATE(RAWC8[[#This Row],[Table Letter]],RAWC8[[#This Row],[Table '#]])</f>
        <v>VL2</v>
      </c>
      <c r="F4142">
        <f>IF(ISEVEN(ROW(RAWC8[[#This Row],[Barcodes]])),C4142,"")</f>
        <v>0</v>
      </c>
      <c r="G4142">
        <f t="shared" si="64"/>
        <v>0</v>
      </c>
      <c r="H4142" t="str">
        <f>LEFT(RAWC8[[#This Row],[Maternal Pheno Tag]],7)</f>
        <v>0</v>
      </c>
    </row>
    <row r="4143" spans="1:8" x14ac:dyDescent="0.25">
      <c r="A4143">
        <v>2</v>
      </c>
      <c r="B4143" t="s">
        <v>646</v>
      </c>
      <c r="D4143">
        <v>7</v>
      </c>
      <c r="E4143" t="str">
        <f>CONCATENATE(RAWC8[[#This Row],[Table Letter]],RAWC8[[#This Row],[Table '#]])</f>
        <v>VL2</v>
      </c>
      <c r="F4143" t="str">
        <f>IF(ISEVEN(ROW(RAWC8[[#This Row],[Barcodes]])),C4143,"")</f>
        <v/>
      </c>
      <c r="G4143" t="str">
        <f t="shared" si="64"/>
        <v/>
      </c>
      <c r="H4143" t="str">
        <f>LEFT(RAWC8[[#This Row],[Maternal Pheno Tag]],7)</f>
        <v/>
      </c>
    </row>
    <row r="4144" spans="1:8" x14ac:dyDescent="0.25">
      <c r="A4144">
        <v>2</v>
      </c>
      <c r="B4144" t="s">
        <v>646</v>
      </c>
      <c r="D4144">
        <v>8</v>
      </c>
      <c r="E4144" t="str">
        <f>CONCATENATE(RAWC8[[#This Row],[Table Letter]],RAWC8[[#This Row],[Table '#]])</f>
        <v>VL2</v>
      </c>
      <c r="F4144">
        <f>IF(ISEVEN(ROW(RAWC8[[#This Row],[Barcodes]])),C4144,"")</f>
        <v>0</v>
      </c>
      <c r="G4144">
        <f t="shared" si="64"/>
        <v>0</v>
      </c>
      <c r="H4144" t="str">
        <f>LEFT(RAWC8[[#This Row],[Maternal Pheno Tag]],7)</f>
        <v>0</v>
      </c>
    </row>
    <row r="4145" spans="1:8" x14ac:dyDescent="0.25">
      <c r="A4145">
        <v>2</v>
      </c>
      <c r="B4145" t="s">
        <v>646</v>
      </c>
      <c r="D4145">
        <v>8</v>
      </c>
      <c r="E4145" t="str">
        <f>CONCATENATE(RAWC8[[#This Row],[Table Letter]],RAWC8[[#This Row],[Table '#]])</f>
        <v>VL2</v>
      </c>
      <c r="F4145" t="str">
        <f>IF(ISEVEN(ROW(RAWC8[[#This Row],[Barcodes]])),C4145,"")</f>
        <v/>
      </c>
      <c r="G4145" t="str">
        <f t="shared" si="64"/>
        <v/>
      </c>
      <c r="H4145" t="str">
        <f>LEFT(RAWC8[[#This Row],[Maternal Pheno Tag]],7)</f>
        <v/>
      </c>
    </row>
    <row r="4146" spans="1:8" x14ac:dyDescent="0.25">
      <c r="A4146">
        <v>2</v>
      </c>
      <c r="B4146" t="s">
        <v>646</v>
      </c>
      <c r="D4146">
        <v>9</v>
      </c>
      <c r="E4146" t="str">
        <f>CONCATENATE(RAWC8[[#This Row],[Table Letter]],RAWC8[[#This Row],[Table '#]])</f>
        <v>VL2</v>
      </c>
      <c r="F4146">
        <f>IF(ISEVEN(ROW(RAWC8[[#This Row],[Barcodes]])),C4146,"")</f>
        <v>0</v>
      </c>
      <c r="G4146">
        <f t="shared" si="64"/>
        <v>0</v>
      </c>
      <c r="H4146" t="str">
        <f>LEFT(RAWC8[[#This Row],[Maternal Pheno Tag]],7)</f>
        <v>0</v>
      </c>
    </row>
    <row r="4147" spans="1:8" x14ac:dyDescent="0.25">
      <c r="A4147">
        <v>2</v>
      </c>
      <c r="B4147" t="s">
        <v>646</v>
      </c>
      <c r="D4147">
        <v>9</v>
      </c>
      <c r="E4147" t="str">
        <f>CONCATENATE(RAWC8[[#This Row],[Table Letter]],RAWC8[[#This Row],[Table '#]])</f>
        <v>VL2</v>
      </c>
      <c r="F4147" t="str">
        <f>IF(ISEVEN(ROW(RAWC8[[#This Row],[Barcodes]])),C4147,"")</f>
        <v/>
      </c>
      <c r="G4147" t="str">
        <f t="shared" si="64"/>
        <v/>
      </c>
      <c r="H4147" t="str">
        <f>LEFT(RAWC8[[#This Row],[Maternal Pheno Tag]],7)</f>
        <v/>
      </c>
    </row>
    <row r="4148" spans="1:8" x14ac:dyDescent="0.25">
      <c r="A4148">
        <v>2</v>
      </c>
      <c r="B4148" t="s">
        <v>646</v>
      </c>
      <c r="D4148">
        <v>10</v>
      </c>
      <c r="E4148" t="str">
        <f>CONCATENATE(RAWC8[[#This Row],[Table Letter]],RAWC8[[#This Row],[Table '#]])</f>
        <v>VL2</v>
      </c>
      <c r="F4148">
        <f>IF(ISEVEN(ROW(RAWC8[[#This Row],[Barcodes]])),C4148,"")</f>
        <v>0</v>
      </c>
      <c r="G4148">
        <f t="shared" si="64"/>
        <v>0</v>
      </c>
      <c r="H4148" t="str">
        <f>LEFT(RAWC8[[#This Row],[Maternal Pheno Tag]],7)</f>
        <v>0</v>
      </c>
    </row>
    <row r="4149" spans="1:8" x14ac:dyDescent="0.25">
      <c r="A4149">
        <v>2</v>
      </c>
      <c r="B4149" t="s">
        <v>646</v>
      </c>
      <c r="D4149">
        <v>10</v>
      </c>
      <c r="E4149" t="str">
        <f>CONCATENATE(RAWC8[[#This Row],[Table Letter]],RAWC8[[#This Row],[Table '#]])</f>
        <v>VL2</v>
      </c>
      <c r="F4149" t="str">
        <f>IF(ISEVEN(ROW(RAWC8[[#This Row],[Barcodes]])),C4149,"")</f>
        <v/>
      </c>
      <c r="G4149" t="str">
        <f t="shared" si="64"/>
        <v/>
      </c>
      <c r="H4149" t="str">
        <f>LEFT(RAWC8[[#This Row],[Maternal Pheno Tag]],7)</f>
        <v/>
      </c>
    </row>
    <row r="4150" spans="1:8" x14ac:dyDescent="0.25">
      <c r="A4150">
        <v>2</v>
      </c>
      <c r="B4150" t="s">
        <v>646</v>
      </c>
      <c r="D4150">
        <v>11</v>
      </c>
      <c r="E4150" t="str">
        <f>CONCATENATE(RAWC8[[#This Row],[Table Letter]],RAWC8[[#This Row],[Table '#]])</f>
        <v>VL2</v>
      </c>
      <c r="F4150">
        <f>IF(ISEVEN(ROW(RAWC8[[#This Row],[Barcodes]])),C4150,"")</f>
        <v>0</v>
      </c>
      <c r="G4150">
        <f t="shared" si="64"/>
        <v>0</v>
      </c>
      <c r="H4150" t="str">
        <f>LEFT(RAWC8[[#This Row],[Maternal Pheno Tag]],7)</f>
        <v>0</v>
      </c>
    </row>
    <row r="4151" spans="1:8" x14ac:dyDescent="0.25">
      <c r="A4151">
        <v>2</v>
      </c>
      <c r="B4151" t="s">
        <v>646</v>
      </c>
      <c r="D4151">
        <v>11</v>
      </c>
      <c r="E4151" t="str">
        <f>CONCATENATE(RAWC8[[#This Row],[Table Letter]],RAWC8[[#This Row],[Table '#]])</f>
        <v>VL2</v>
      </c>
      <c r="F4151" t="str">
        <f>IF(ISEVEN(ROW(RAWC8[[#This Row],[Barcodes]])),C4151,"")</f>
        <v/>
      </c>
      <c r="G4151" t="str">
        <f t="shared" si="64"/>
        <v/>
      </c>
      <c r="H4151" t="str">
        <f>LEFT(RAWC8[[#This Row],[Maternal Pheno Tag]],7)</f>
        <v/>
      </c>
    </row>
    <row r="4152" spans="1:8" x14ac:dyDescent="0.25">
      <c r="A4152">
        <v>2</v>
      </c>
      <c r="B4152" t="s">
        <v>646</v>
      </c>
      <c r="D4152">
        <v>12</v>
      </c>
      <c r="E4152" t="str">
        <f>CONCATENATE(RAWC8[[#This Row],[Table Letter]],RAWC8[[#This Row],[Table '#]])</f>
        <v>VL2</v>
      </c>
      <c r="F4152">
        <f>IF(ISEVEN(ROW(RAWC8[[#This Row],[Barcodes]])),C4152,"")</f>
        <v>0</v>
      </c>
      <c r="G4152">
        <f t="shared" si="64"/>
        <v>0</v>
      </c>
      <c r="H4152" t="str">
        <f>LEFT(RAWC8[[#This Row],[Maternal Pheno Tag]],7)</f>
        <v>0</v>
      </c>
    </row>
    <row r="4153" spans="1:8" x14ac:dyDescent="0.25">
      <c r="A4153">
        <v>2</v>
      </c>
      <c r="B4153" t="s">
        <v>646</v>
      </c>
      <c r="D4153">
        <v>12</v>
      </c>
      <c r="E4153" t="str">
        <f>CONCATENATE(RAWC8[[#This Row],[Table Letter]],RAWC8[[#This Row],[Table '#]])</f>
        <v>VL2</v>
      </c>
      <c r="F4153" t="str">
        <f>IF(ISEVEN(ROW(RAWC8[[#This Row],[Barcodes]])),C4153,"")</f>
        <v/>
      </c>
      <c r="G4153" t="str">
        <f t="shared" si="64"/>
        <v/>
      </c>
      <c r="H4153" t="str">
        <f>LEFT(RAWC8[[#This Row],[Maternal Pheno Tag]],7)</f>
        <v/>
      </c>
    </row>
    <row r="4154" spans="1:8" x14ac:dyDescent="0.25">
      <c r="A4154">
        <v>2</v>
      </c>
      <c r="B4154" t="s">
        <v>646</v>
      </c>
      <c r="D4154">
        <v>13</v>
      </c>
      <c r="E4154" t="str">
        <f>CONCATENATE(RAWC8[[#This Row],[Table Letter]],RAWC8[[#This Row],[Table '#]])</f>
        <v>VL2</v>
      </c>
      <c r="F4154">
        <f>IF(ISEVEN(ROW(RAWC8[[#This Row],[Barcodes]])),C4154,"")</f>
        <v>0</v>
      </c>
      <c r="G4154">
        <f t="shared" si="64"/>
        <v>0</v>
      </c>
      <c r="H4154" t="str">
        <f>LEFT(RAWC8[[#This Row],[Maternal Pheno Tag]],7)</f>
        <v>0</v>
      </c>
    </row>
    <row r="4155" spans="1:8" x14ac:dyDescent="0.25">
      <c r="A4155">
        <v>2</v>
      </c>
      <c r="B4155" t="s">
        <v>646</v>
      </c>
      <c r="D4155">
        <v>13</v>
      </c>
      <c r="E4155" t="str">
        <f>CONCATENATE(RAWC8[[#This Row],[Table Letter]],RAWC8[[#This Row],[Table '#]])</f>
        <v>VL2</v>
      </c>
      <c r="F4155" t="str">
        <f>IF(ISEVEN(ROW(RAWC8[[#This Row],[Barcodes]])),C4155,"")</f>
        <v/>
      </c>
      <c r="G4155" t="str">
        <f t="shared" si="64"/>
        <v/>
      </c>
      <c r="H4155" t="str">
        <f>LEFT(RAWC8[[#This Row],[Maternal Pheno Tag]],7)</f>
        <v/>
      </c>
    </row>
    <row r="4156" spans="1:8" x14ac:dyDescent="0.25">
      <c r="A4156">
        <v>2</v>
      </c>
      <c r="B4156" t="s">
        <v>646</v>
      </c>
      <c r="D4156">
        <v>14</v>
      </c>
      <c r="E4156" t="str">
        <f>CONCATENATE(RAWC8[[#This Row],[Table Letter]],RAWC8[[#This Row],[Table '#]])</f>
        <v>VL2</v>
      </c>
      <c r="F4156">
        <f>IF(ISEVEN(ROW(RAWC8[[#This Row],[Barcodes]])),C4156,"")</f>
        <v>0</v>
      </c>
      <c r="G4156">
        <f t="shared" si="64"/>
        <v>0</v>
      </c>
      <c r="H4156" t="str">
        <f>LEFT(RAWC8[[#This Row],[Maternal Pheno Tag]],7)</f>
        <v>0</v>
      </c>
    </row>
    <row r="4157" spans="1:8" x14ac:dyDescent="0.25">
      <c r="A4157">
        <v>2</v>
      </c>
      <c r="B4157" t="s">
        <v>646</v>
      </c>
      <c r="D4157">
        <v>14</v>
      </c>
      <c r="E4157" t="str">
        <f>CONCATENATE(RAWC8[[#This Row],[Table Letter]],RAWC8[[#This Row],[Table '#]])</f>
        <v>VL2</v>
      </c>
      <c r="F4157" t="str">
        <f>IF(ISEVEN(ROW(RAWC8[[#This Row],[Barcodes]])),C4157,"")</f>
        <v/>
      </c>
      <c r="G4157" t="str">
        <f t="shared" si="64"/>
        <v/>
      </c>
      <c r="H4157" t="str">
        <f>LEFT(RAWC8[[#This Row],[Maternal Pheno Tag]],7)</f>
        <v/>
      </c>
    </row>
    <row r="4158" spans="1:8" x14ac:dyDescent="0.25">
      <c r="A4158">
        <v>2</v>
      </c>
      <c r="B4158" t="s">
        <v>646</v>
      </c>
      <c r="D4158">
        <v>15</v>
      </c>
      <c r="E4158" t="str">
        <f>CONCATENATE(RAWC8[[#This Row],[Table Letter]],RAWC8[[#This Row],[Table '#]])</f>
        <v>VL2</v>
      </c>
      <c r="F4158">
        <f>IF(ISEVEN(ROW(RAWC8[[#This Row],[Barcodes]])),C4158,"")</f>
        <v>0</v>
      </c>
      <c r="G4158">
        <f t="shared" si="64"/>
        <v>0</v>
      </c>
      <c r="H4158" t="str">
        <f>LEFT(RAWC8[[#This Row],[Maternal Pheno Tag]],7)</f>
        <v>0</v>
      </c>
    </row>
    <row r="4159" spans="1:8" x14ac:dyDescent="0.25">
      <c r="A4159">
        <v>2</v>
      </c>
      <c r="B4159" t="s">
        <v>646</v>
      </c>
      <c r="D4159">
        <v>15</v>
      </c>
      <c r="E4159" t="str">
        <f>CONCATENATE(RAWC8[[#This Row],[Table Letter]],RAWC8[[#This Row],[Table '#]])</f>
        <v>VL2</v>
      </c>
      <c r="F4159" t="str">
        <f>IF(ISEVEN(ROW(RAWC8[[#This Row],[Barcodes]])),C4159,"")</f>
        <v/>
      </c>
      <c r="G4159" t="str">
        <f t="shared" si="64"/>
        <v/>
      </c>
      <c r="H4159" t="str">
        <f>LEFT(RAWC8[[#This Row],[Maternal Pheno Tag]],7)</f>
        <v/>
      </c>
    </row>
    <row r="4160" spans="1:8" x14ac:dyDescent="0.25">
      <c r="A4160">
        <v>2</v>
      </c>
      <c r="B4160" t="s">
        <v>646</v>
      </c>
      <c r="D4160">
        <v>16</v>
      </c>
      <c r="E4160" t="str">
        <f>CONCATENATE(RAWC8[[#This Row],[Table Letter]],RAWC8[[#This Row],[Table '#]])</f>
        <v>VL2</v>
      </c>
      <c r="F4160">
        <f>IF(ISEVEN(ROW(RAWC8[[#This Row],[Barcodes]])),C4160,"")</f>
        <v>0</v>
      </c>
      <c r="G4160">
        <f t="shared" si="64"/>
        <v>0</v>
      </c>
      <c r="H4160" t="str">
        <f>LEFT(RAWC8[[#This Row],[Maternal Pheno Tag]],7)</f>
        <v>0</v>
      </c>
    </row>
    <row r="4161" spans="1:8" x14ac:dyDescent="0.25">
      <c r="A4161">
        <v>2</v>
      </c>
      <c r="B4161" t="s">
        <v>646</v>
      </c>
      <c r="D4161">
        <v>16</v>
      </c>
      <c r="E4161" t="str">
        <f>CONCATENATE(RAWC8[[#This Row],[Table Letter]],RAWC8[[#This Row],[Table '#]])</f>
        <v>VL2</v>
      </c>
      <c r="F4161" t="str">
        <f>IF(ISEVEN(ROW(RAWC8[[#This Row],[Barcodes]])),C4161,"")</f>
        <v/>
      </c>
      <c r="G4161" t="str">
        <f t="shared" si="64"/>
        <v/>
      </c>
      <c r="H4161" t="str">
        <f>LEFT(RAWC8[[#This Row],[Maternal Pheno Tag]],7)</f>
        <v/>
      </c>
    </row>
    <row r="4162" spans="1:8" x14ac:dyDescent="0.25">
      <c r="A4162">
        <v>2</v>
      </c>
      <c r="B4162" t="s">
        <v>646</v>
      </c>
      <c r="D4162">
        <v>17</v>
      </c>
      <c r="E4162" t="str">
        <f>CONCATENATE(RAWC8[[#This Row],[Table Letter]],RAWC8[[#This Row],[Table '#]])</f>
        <v>VL2</v>
      </c>
      <c r="F4162">
        <f>IF(ISEVEN(ROW(RAWC8[[#This Row],[Barcodes]])),C4162,"")</f>
        <v>0</v>
      </c>
      <c r="G4162">
        <f t="shared" ref="G4162:G4225" si="65">IF(ISODD(ROW(C4163)),C4163,"")</f>
        <v>0</v>
      </c>
      <c r="H4162" t="str">
        <f>LEFT(RAWC8[[#This Row],[Maternal Pheno Tag]],7)</f>
        <v>0</v>
      </c>
    </row>
    <row r="4163" spans="1:8" x14ac:dyDescent="0.25">
      <c r="A4163">
        <v>2</v>
      </c>
      <c r="B4163" t="s">
        <v>646</v>
      </c>
      <c r="D4163">
        <v>17</v>
      </c>
      <c r="E4163" t="str">
        <f>CONCATENATE(RAWC8[[#This Row],[Table Letter]],RAWC8[[#This Row],[Table '#]])</f>
        <v>VL2</v>
      </c>
      <c r="F4163" t="str">
        <f>IF(ISEVEN(ROW(RAWC8[[#This Row],[Barcodes]])),C4163,"")</f>
        <v/>
      </c>
      <c r="G4163" t="str">
        <f t="shared" si="65"/>
        <v/>
      </c>
      <c r="H4163" t="str">
        <f>LEFT(RAWC8[[#This Row],[Maternal Pheno Tag]],7)</f>
        <v/>
      </c>
    </row>
    <row r="4164" spans="1:8" x14ac:dyDescent="0.25">
      <c r="A4164">
        <v>2</v>
      </c>
      <c r="B4164" t="s">
        <v>646</v>
      </c>
      <c r="D4164">
        <v>18</v>
      </c>
      <c r="E4164" t="str">
        <f>CONCATENATE(RAWC8[[#This Row],[Table Letter]],RAWC8[[#This Row],[Table '#]])</f>
        <v>VL2</v>
      </c>
      <c r="F4164">
        <f>IF(ISEVEN(ROW(RAWC8[[#This Row],[Barcodes]])),C4164,"")</f>
        <v>0</v>
      </c>
      <c r="G4164">
        <f t="shared" si="65"/>
        <v>0</v>
      </c>
      <c r="H4164" t="str">
        <f>LEFT(RAWC8[[#This Row],[Maternal Pheno Tag]],7)</f>
        <v>0</v>
      </c>
    </row>
    <row r="4165" spans="1:8" x14ac:dyDescent="0.25">
      <c r="A4165">
        <v>2</v>
      </c>
      <c r="B4165" t="s">
        <v>646</v>
      </c>
      <c r="D4165">
        <v>18</v>
      </c>
      <c r="E4165" t="str">
        <f>CONCATENATE(RAWC8[[#This Row],[Table Letter]],RAWC8[[#This Row],[Table '#]])</f>
        <v>VL2</v>
      </c>
      <c r="F4165" t="str">
        <f>IF(ISEVEN(ROW(RAWC8[[#This Row],[Barcodes]])),C4165,"")</f>
        <v/>
      </c>
      <c r="G4165" t="str">
        <f t="shared" si="65"/>
        <v/>
      </c>
      <c r="H4165" t="str">
        <f>LEFT(RAWC8[[#This Row],[Maternal Pheno Tag]],7)</f>
        <v/>
      </c>
    </row>
    <row r="4166" spans="1:8" x14ac:dyDescent="0.25">
      <c r="A4166">
        <v>2</v>
      </c>
      <c r="B4166" t="s">
        <v>646</v>
      </c>
      <c r="D4166">
        <v>19</v>
      </c>
      <c r="E4166" t="str">
        <f>CONCATENATE(RAWC8[[#This Row],[Table Letter]],RAWC8[[#This Row],[Table '#]])</f>
        <v>VL2</v>
      </c>
      <c r="F4166">
        <f>IF(ISEVEN(ROW(RAWC8[[#This Row],[Barcodes]])),C4166,"")</f>
        <v>0</v>
      </c>
      <c r="G4166">
        <f t="shared" si="65"/>
        <v>0</v>
      </c>
      <c r="H4166" t="str">
        <f>LEFT(RAWC8[[#This Row],[Maternal Pheno Tag]],7)</f>
        <v>0</v>
      </c>
    </row>
    <row r="4167" spans="1:8" x14ac:dyDescent="0.25">
      <c r="A4167">
        <v>2</v>
      </c>
      <c r="B4167" t="s">
        <v>646</v>
      </c>
      <c r="D4167">
        <v>19</v>
      </c>
      <c r="E4167" t="str">
        <f>CONCATENATE(RAWC8[[#This Row],[Table Letter]],RAWC8[[#This Row],[Table '#]])</f>
        <v>VL2</v>
      </c>
      <c r="F4167" t="str">
        <f>IF(ISEVEN(ROW(RAWC8[[#This Row],[Barcodes]])),C4167,"")</f>
        <v/>
      </c>
      <c r="G4167" t="str">
        <f t="shared" si="65"/>
        <v/>
      </c>
      <c r="H4167" t="str">
        <f>LEFT(RAWC8[[#This Row],[Maternal Pheno Tag]],7)</f>
        <v/>
      </c>
    </row>
    <row r="4168" spans="1:8" x14ac:dyDescent="0.25">
      <c r="A4168">
        <v>2</v>
      </c>
      <c r="B4168" t="s">
        <v>646</v>
      </c>
      <c r="D4168">
        <v>20</v>
      </c>
      <c r="E4168" t="str">
        <f>CONCATENATE(RAWC8[[#This Row],[Table Letter]],RAWC8[[#This Row],[Table '#]])</f>
        <v>VL2</v>
      </c>
      <c r="F4168">
        <f>IF(ISEVEN(ROW(RAWC8[[#This Row],[Barcodes]])),C4168,"")</f>
        <v>0</v>
      </c>
      <c r="G4168">
        <f t="shared" si="65"/>
        <v>0</v>
      </c>
      <c r="H4168" t="str">
        <f>LEFT(RAWC8[[#This Row],[Maternal Pheno Tag]],7)</f>
        <v>0</v>
      </c>
    </row>
    <row r="4169" spans="1:8" x14ac:dyDescent="0.25">
      <c r="A4169">
        <v>2</v>
      </c>
      <c r="B4169" t="s">
        <v>646</v>
      </c>
      <c r="D4169">
        <v>20</v>
      </c>
      <c r="E4169" t="str">
        <f>CONCATENATE(RAWC8[[#This Row],[Table Letter]],RAWC8[[#This Row],[Table '#]])</f>
        <v>VL2</v>
      </c>
      <c r="F4169" t="str">
        <f>IF(ISEVEN(ROW(RAWC8[[#This Row],[Barcodes]])),C4169,"")</f>
        <v/>
      </c>
      <c r="G4169" t="str">
        <f t="shared" si="65"/>
        <v/>
      </c>
      <c r="H4169" t="str">
        <f>LEFT(RAWC8[[#This Row],[Maternal Pheno Tag]],7)</f>
        <v/>
      </c>
    </row>
    <row r="4170" spans="1:8" x14ac:dyDescent="0.25">
      <c r="A4170">
        <v>2</v>
      </c>
      <c r="B4170" t="s">
        <v>646</v>
      </c>
      <c r="D4170">
        <v>21</v>
      </c>
      <c r="E4170" t="str">
        <f>CONCATENATE(RAWC8[[#This Row],[Table Letter]],RAWC8[[#This Row],[Table '#]])</f>
        <v>VL2</v>
      </c>
      <c r="F4170">
        <f>IF(ISEVEN(ROW(RAWC8[[#This Row],[Barcodes]])),C4170,"")</f>
        <v>0</v>
      </c>
      <c r="G4170">
        <f t="shared" si="65"/>
        <v>0</v>
      </c>
      <c r="H4170" t="str">
        <f>LEFT(RAWC8[[#This Row],[Maternal Pheno Tag]],7)</f>
        <v>0</v>
      </c>
    </row>
    <row r="4171" spans="1:8" x14ac:dyDescent="0.25">
      <c r="A4171">
        <v>2</v>
      </c>
      <c r="B4171" t="s">
        <v>646</v>
      </c>
      <c r="D4171">
        <v>21</v>
      </c>
      <c r="E4171" t="str">
        <f>CONCATENATE(RAWC8[[#This Row],[Table Letter]],RAWC8[[#This Row],[Table '#]])</f>
        <v>VL2</v>
      </c>
      <c r="F4171" t="str">
        <f>IF(ISEVEN(ROW(RAWC8[[#This Row],[Barcodes]])),C4171,"")</f>
        <v/>
      </c>
      <c r="G4171" t="str">
        <f t="shared" si="65"/>
        <v/>
      </c>
      <c r="H4171" t="str">
        <f>LEFT(RAWC8[[#This Row],[Maternal Pheno Tag]],7)</f>
        <v/>
      </c>
    </row>
    <row r="4172" spans="1:8" x14ac:dyDescent="0.25">
      <c r="A4172">
        <v>2</v>
      </c>
      <c r="B4172" t="s">
        <v>646</v>
      </c>
      <c r="D4172">
        <v>22</v>
      </c>
      <c r="E4172" t="str">
        <f>CONCATENATE(RAWC8[[#This Row],[Table Letter]],RAWC8[[#This Row],[Table '#]])</f>
        <v>VL2</v>
      </c>
      <c r="F4172">
        <f>IF(ISEVEN(ROW(RAWC8[[#This Row],[Barcodes]])),C4172,"")</f>
        <v>0</v>
      </c>
      <c r="G4172">
        <f t="shared" si="65"/>
        <v>0</v>
      </c>
      <c r="H4172" t="str">
        <f>LEFT(RAWC8[[#This Row],[Maternal Pheno Tag]],7)</f>
        <v>0</v>
      </c>
    </row>
    <row r="4173" spans="1:8" x14ac:dyDescent="0.25">
      <c r="A4173">
        <v>2</v>
      </c>
      <c r="B4173" t="s">
        <v>646</v>
      </c>
      <c r="D4173">
        <v>22</v>
      </c>
      <c r="E4173" t="str">
        <f>CONCATENATE(RAWC8[[#This Row],[Table Letter]],RAWC8[[#This Row],[Table '#]])</f>
        <v>VL2</v>
      </c>
      <c r="F4173" t="str">
        <f>IF(ISEVEN(ROW(RAWC8[[#This Row],[Barcodes]])),C4173,"")</f>
        <v/>
      </c>
      <c r="G4173" t="str">
        <f t="shared" si="65"/>
        <v/>
      </c>
      <c r="H4173" t="str">
        <f>LEFT(RAWC8[[#This Row],[Maternal Pheno Tag]],7)</f>
        <v/>
      </c>
    </row>
    <row r="4174" spans="1:8" x14ac:dyDescent="0.25">
      <c r="A4174">
        <v>2</v>
      </c>
      <c r="B4174" t="s">
        <v>646</v>
      </c>
      <c r="D4174">
        <v>23</v>
      </c>
      <c r="E4174" t="str">
        <f>CONCATENATE(RAWC8[[#This Row],[Table Letter]],RAWC8[[#This Row],[Table '#]])</f>
        <v>VL2</v>
      </c>
      <c r="F4174">
        <f>IF(ISEVEN(ROW(RAWC8[[#This Row],[Barcodes]])),C4174,"")</f>
        <v>0</v>
      </c>
      <c r="G4174">
        <f t="shared" si="65"/>
        <v>0</v>
      </c>
      <c r="H4174" t="str">
        <f>LEFT(RAWC8[[#This Row],[Maternal Pheno Tag]],7)</f>
        <v>0</v>
      </c>
    </row>
    <row r="4175" spans="1:8" x14ac:dyDescent="0.25">
      <c r="A4175">
        <v>2</v>
      </c>
      <c r="B4175" t="s">
        <v>646</v>
      </c>
      <c r="D4175">
        <v>23</v>
      </c>
      <c r="E4175" t="str">
        <f>CONCATENATE(RAWC8[[#This Row],[Table Letter]],RAWC8[[#This Row],[Table '#]])</f>
        <v>VL2</v>
      </c>
      <c r="F4175" t="str">
        <f>IF(ISEVEN(ROW(RAWC8[[#This Row],[Barcodes]])),C4175,"")</f>
        <v/>
      </c>
      <c r="G4175" t="str">
        <f t="shared" si="65"/>
        <v/>
      </c>
      <c r="H4175" t="str">
        <f>LEFT(RAWC8[[#This Row],[Maternal Pheno Tag]],7)</f>
        <v/>
      </c>
    </row>
    <row r="4176" spans="1:8" x14ac:dyDescent="0.25">
      <c r="A4176">
        <v>2</v>
      </c>
      <c r="B4176" t="s">
        <v>646</v>
      </c>
      <c r="D4176">
        <v>24</v>
      </c>
      <c r="E4176" t="str">
        <f>CONCATENATE(RAWC8[[#This Row],[Table Letter]],RAWC8[[#This Row],[Table '#]])</f>
        <v>VL2</v>
      </c>
      <c r="F4176">
        <f>IF(ISEVEN(ROW(RAWC8[[#This Row],[Barcodes]])),C4176,"")</f>
        <v>0</v>
      </c>
      <c r="G4176">
        <f t="shared" si="65"/>
        <v>0</v>
      </c>
      <c r="H4176" t="str">
        <f>LEFT(RAWC8[[#This Row],[Maternal Pheno Tag]],7)</f>
        <v>0</v>
      </c>
    </row>
    <row r="4177" spans="1:8" x14ac:dyDescent="0.25">
      <c r="A4177">
        <v>2</v>
      </c>
      <c r="B4177" t="s">
        <v>646</v>
      </c>
      <c r="D4177">
        <v>24</v>
      </c>
      <c r="E4177" t="str">
        <f>CONCATENATE(RAWC8[[#This Row],[Table Letter]],RAWC8[[#This Row],[Table '#]])</f>
        <v>VL2</v>
      </c>
      <c r="F4177" t="str">
        <f>IF(ISEVEN(ROW(RAWC8[[#This Row],[Barcodes]])),C4177,"")</f>
        <v/>
      </c>
      <c r="G4177" t="str">
        <f t="shared" si="65"/>
        <v/>
      </c>
      <c r="H4177" t="str">
        <f>LEFT(RAWC8[[#This Row],[Maternal Pheno Tag]],7)</f>
        <v/>
      </c>
    </row>
    <row r="4178" spans="1:8" x14ac:dyDescent="0.25">
      <c r="A4178">
        <v>3</v>
      </c>
      <c r="B4178" t="s">
        <v>646</v>
      </c>
      <c r="D4178">
        <v>1</v>
      </c>
      <c r="E4178" t="str">
        <f>CONCATENATE(RAWC8[[#This Row],[Table Letter]],RAWC8[[#This Row],[Table '#]])</f>
        <v>VL3</v>
      </c>
      <c r="F4178">
        <f>IF(ISEVEN(ROW(RAWC8[[#This Row],[Barcodes]])),C4178,"")</f>
        <v>0</v>
      </c>
      <c r="G4178">
        <f t="shared" si="65"/>
        <v>0</v>
      </c>
      <c r="H4178" t="str">
        <f>LEFT(RAWC8[[#This Row],[Maternal Pheno Tag]],7)</f>
        <v>0</v>
      </c>
    </row>
    <row r="4179" spans="1:8" x14ac:dyDescent="0.25">
      <c r="A4179">
        <v>3</v>
      </c>
      <c r="B4179" t="s">
        <v>646</v>
      </c>
      <c r="D4179">
        <v>1</v>
      </c>
      <c r="E4179" t="str">
        <f>CONCATENATE(RAWC8[[#This Row],[Table Letter]],RAWC8[[#This Row],[Table '#]])</f>
        <v>VL3</v>
      </c>
      <c r="F4179" t="str">
        <f>IF(ISEVEN(ROW(RAWC8[[#This Row],[Barcodes]])),C4179,"")</f>
        <v/>
      </c>
      <c r="G4179" t="str">
        <f t="shared" si="65"/>
        <v/>
      </c>
      <c r="H4179" t="str">
        <f>LEFT(RAWC8[[#This Row],[Maternal Pheno Tag]],7)</f>
        <v/>
      </c>
    </row>
    <row r="4180" spans="1:8" x14ac:dyDescent="0.25">
      <c r="A4180">
        <v>3</v>
      </c>
      <c r="B4180" t="s">
        <v>646</v>
      </c>
      <c r="D4180">
        <v>2</v>
      </c>
      <c r="E4180" t="str">
        <f>CONCATENATE(RAWC8[[#This Row],[Table Letter]],RAWC8[[#This Row],[Table '#]])</f>
        <v>VL3</v>
      </c>
      <c r="F4180">
        <f>IF(ISEVEN(ROW(RAWC8[[#This Row],[Barcodes]])),C4180,"")</f>
        <v>0</v>
      </c>
      <c r="G4180">
        <f t="shared" si="65"/>
        <v>0</v>
      </c>
      <c r="H4180" t="str">
        <f>LEFT(RAWC8[[#This Row],[Maternal Pheno Tag]],7)</f>
        <v>0</v>
      </c>
    </row>
    <row r="4181" spans="1:8" x14ac:dyDescent="0.25">
      <c r="A4181">
        <v>3</v>
      </c>
      <c r="B4181" t="s">
        <v>646</v>
      </c>
      <c r="D4181">
        <v>2</v>
      </c>
      <c r="E4181" t="str">
        <f>CONCATENATE(RAWC8[[#This Row],[Table Letter]],RAWC8[[#This Row],[Table '#]])</f>
        <v>VL3</v>
      </c>
      <c r="F4181" t="str">
        <f>IF(ISEVEN(ROW(RAWC8[[#This Row],[Barcodes]])),C4181,"")</f>
        <v/>
      </c>
      <c r="G4181" t="str">
        <f t="shared" si="65"/>
        <v/>
      </c>
      <c r="H4181" t="str">
        <f>LEFT(RAWC8[[#This Row],[Maternal Pheno Tag]],7)</f>
        <v/>
      </c>
    </row>
    <row r="4182" spans="1:8" x14ac:dyDescent="0.25">
      <c r="A4182">
        <v>3</v>
      </c>
      <c r="B4182" t="s">
        <v>646</v>
      </c>
      <c r="D4182">
        <v>3</v>
      </c>
      <c r="E4182" t="str">
        <f>CONCATENATE(RAWC8[[#This Row],[Table Letter]],RAWC8[[#This Row],[Table '#]])</f>
        <v>VL3</v>
      </c>
      <c r="F4182">
        <f>IF(ISEVEN(ROW(RAWC8[[#This Row],[Barcodes]])),C4182,"")</f>
        <v>0</v>
      </c>
      <c r="G4182">
        <f t="shared" si="65"/>
        <v>0</v>
      </c>
      <c r="H4182" t="str">
        <f>LEFT(RAWC8[[#This Row],[Maternal Pheno Tag]],7)</f>
        <v>0</v>
      </c>
    </row>
    <row r="4183" spans="1:8" x14ac:dyDescent="0.25">
      <c r="A4183">
        <v>3</v>
      </c>
      <c r="B4183" t="s">
        <v>646</v>
      </c>
      <c r="D4183">
        <v>3</v>
      </c>
      <c r="E4183" t="str">
        <f>CONCATENATE(RAWC8[[#This Row],[Table Letter]],RAWC8[[#This Row],[Table '#]])</f>
        <v>VL3</v>
      </c>
      <c r="F4183" t="str">
        <f>IF(ISEVEN(ROW(RAWC8[[#This Row],[Barcodes]])),C4183,"")</f>
        <v/>
      </c>
      <c r="G4183" t="str">
        <f t="shared" si="65"/>
        <v/>
      </c>
      <c r="H4183" t="str">
        <f>LEFT(RAWC8[[#This Row],[Maternal Pheno Tag]],7)</f>
        <v/>
      </c>
    </row>
    <row r="4184" spans="1:8" x14ac:dyDescent="0.25">
      <c r="A4184">
        <v>3</v>
      </c>
      <c r="B4184" t="s">
        <v>646</v>
      </c>
      <c r="D4184">
        <v>4</v>
      </c>
      <c r="E4184" t="str">
        <f>CONCATENATE(RAWC8[[#This Row],[Table Letter]],RAWC8[[#This Row],[Table '#]])</f>
        <v>VL3</v>
      </c>
      <c r="F4184">
        <f>IF(ISEVEN(ROW(RAWC8[[#This Row],[Barcodes]])),C4184,"")</f>
        <v>0</v>
      </c>
      <c r="G4184">
        <f t="shared" si="65"/>
        <v>0</v>
      </c>
      <c r="H4184" t="str">
        <f>LEFT(RAWC8[[#This Row],[Maternal Pheno Tag]],7)</f>
        <v>0</v>
      </c>
    </row>
    <row r="4185" spans="1:8" x14ac:dyDescent="0.25">
      <c r="A4185">
        <v>3</v>
      </c>
      <c r="B4185" t="s">
        <v>646</v>
      </c>
      <c r="D4185">
        <v>4</v>
      </c>
      <c r="E4185" t="str">
        <f>CONCATENATE(RAWC8[[#This Row],[Table Letter]],RAWC8[[#This Row],[Table '#]])</f>
        <v>VL3</v>
      </c>
      <c r="F4185" t="str">
        <f>IF(ISEVEN(ROW(RAWC8[[#This Row],[Barcodes]])),C4185,"")</f>
        <v/>
      </c>
      <c r="G4185" t="str">
        <f t="shared" si="65"/>
        <v/>
      </c>
      <c r="H4185" t="str">
        <f>LEFT(RAWC8[[#This Row],[Maternal Pheno Tag]],7)</f>
        <v/>
      </c>
    </row>
    <row r="4186" spans="1:8" x14ac:dyDescent="0.25">
      <c r="A4186">
        <v>3</v>
      </c>
      <c r="B4186" t="s">
        <v>646</v>
      </c>
      <c r="D4186">
        <v>5</v>
      </c>
      <c r="E4186" t="str">
        <f>CONCATENATE(RAWC8[[#This Row],[Table Letter]],RAWC8[[#This Row],[Table '#]])</f>
        <v>VL3</v>
      </c>
      <c r="F4186">
        <f>IF(ISEVEN(ROW(RAWC8[[#This Row],[Barcodes]])),C4186,"")</f>
        <v>0</v>
      </c>
      <c r="G4186">
        <f t="shared" si="65"/>
        <v>0</v>
      </c>
      <c r="H4186" t="str">
        <f>LEFT(RAWC8[[#This Row],[Maternal Pheno Tag]],7)</f>
        <v>0</v>
      </c>
    </row>
    <row r="4187" spans="1:8" x14ac:dyDescent="0.25">
      <c r="A4187">
        <v>3</v>
      </c>
      <c r="B4187" t="s">
        <v>646</v>
      </c>
      <c r="D4187">
        <v>5</v>
      </c>
      <c r="E4187" t="str">
        <f>CONCATENATE(RAWC8[[#This Row],[Table Letter]],RAWC8[[#This Row],[Table '#]])</f>
        <v>VL3</v>
      </c>
      <c r="F4187" t="str">
        <f>IF(ISEVEN(ROW(RAWC8[[#This Row],[Barcodes]])),C4187,"")</f>
        <v/>
      </c>
      <c r="G4187" t="str">
        <f t="shared" si="65"/>
        <v/>
      </c>
      <c r="H4187" t="str">
        <f>LEFT(RAWC8[[#This Row],[Maternal Pheno Tag]],7)</f>
        <v/>
      </c>
    </row>
    <row r="4188" spans="1:8" x14ac:dyDescent="0.25">
      <c r="A4188">
        <v>3</v>
      </c>
      <c r="B4188" t="s">
        <v>646</v>
      </c>
      <c r="D4188">
        <v>6</v>
      </c>
      <c r="E4188" t="str">
        <f>CONCATENATE(RAWC8[[#This Row],[Table Letter]],RAWC8[[#This Row],[Table '#]])</f>
        <v>VL3</v>
      </c>
      <c r="F4188">
        <f>IF(ISEVEN(ROW(RAWC8[[#This Row],[Barcodes]])),C4188,"")</f>
        <v>0</v>
      </c>
      <c r="G4188">
        <f t="shared" si="65"/>
        <v>0</v>
      </c>
      <c r="H4188" t="str">
        <f>LEFT(RAWC8[[#This Row],[Maternal Pheno Tag]],7)</f>
        <v>0</v>
      </c>
    </row>
    <row r="4189" spans="1:8" x14ac:dyDescent="0.25">
      <c r="A4189">
        <v>3</v>
      </c>
      <c r="B4189" t="s">
        <v>646</v>
      </c>
      <c r="D4189">
        <v>6</v>
      </c>
      <c r="E4189" t="str">
        <f>CONCATENATE(RAWC8[[#This Row],[Table Letter]],RAWC8[[#This Row],[Table '#]])</f>
        <v>VL3</v>
      </c>
      <c r="F4189" t="str">
        <f>IF(ISEVEN(ROW(RAWC8[[#This Row],[Barcodes]])),C4189,"")</f>
        <v/>
      </c>
      <c r="G4189" t="str">
        <f t="shared" si="65"/>
        <v/>
      </c>
      <c r="H4189" t="str">
        <f>LEFT(RAWC8[[#This Row],[Maternal Pheno Tag]],7)</f>
        <v/>
      </c>
    </row>
    <row r="4190" spans="1:8" x14ac:dyDescent="0.25">
      <c r="A4190">
        <v>3</v>
      </c>
      <c r="B4190" t="s">
        <v>646</v>
      </c>
      <c r="D4190">
        <v>7</v>
      </c>
      <c r="E4190" t="str">
        <f>CONCATENATE(RAWC8[[#This Row],[Table Letter]],RAWC8[[#This Row],[Table '#]])</f>
        <v>VL3</v>
      </c>
      <c r="F4190">
        <f>IF(ISEVEN(ROW(RAWC8[[#This Row],[Barcodes]])),C4190,"")</f>
        <v>0</v>
      </c>
      <c r="G4190">
        <f t="shared" si="65"/>
        <v>0</v>
      </c>
      <c r="H4190" t="str">
        <f>LEFT(RAWC8[[#This Row],[Maternal Pheno Tag]],7)</f>
        <v>0</v>
      </c>
    </row>
    <row r="4191" spans="1:8" x14ac:dyDescent="0.25">
      <c r="A4191">
        <v>3</v>
      </c>
      <c r="B4191" t="s">
        <v>646</v>
      </c>
      <c r="D4191">
        <v>7</v>
      </c>
      <c r="E4191" t="str">
        <f>CONCATENATE(RAWC8[[#This Row],[Table Letter]],RAWC8[[#This Row],[Table '#]])</f>
        <v>VL3</v>
      </c>
      <c r="F4191" t="str">
        <f>IF(ISEVEN(ROW(RAWC8[[#This Row],[Barcodes]])),C4191,"")</f>
        <v/>
      </c>
      <c r="G4191" t="str">
        <f t="shared" si="65"/>
        <v/>
      </c>
      <c r="H4191" t="str">
        <f>LEFT(RAWC8[[#This Row],[Maternal Pheno Tag]],7)</f>
        <v/>
      </c>
    </row>
    <row r="4192" spans="1:8" x14ac:dyDescent="0.25">
      <c r="A4192">
        <v>3</v>
      </c>
      <c r="B4192" t="s">
        <v>646</v>
      </c>
      <c r="D4192">
        <v>8</v>
      </c>
      <c r="E4192" t="str">
        <f>CONCATENATE(RAWC8[[#This Row],[Table Letter]],RAWC8[[#This Row],[Table '#]])</f>
        <v>VL3</v>
      </c>
      <c r="F4192">
        <f>IF(ISEVEN(ROW(RAWC8[[#This Row],[Barcodes]])),C4192,"")</f>
        <v>0</v>
      </c>
      <c r="G4192">
        <f t="shared" si="65"/>
        <v>0</v>
      </c>
      <c r="H4192" t="str">
        <f>LEFT(RAWC8[[#This Row],[Maternal Pheno Tag]],7)</f>
        <v>0</v>
      </c>
    </row>
    <row r="4193" spans="1:8" x14ac:dyDescent="0.25">
      <c r="A4193">
        <v>3</v>
      </c>
      <c r="B4193" t="s">
        <v>646</v>
      </c>
      <c r="D4193">
        <v>8</v>
      </c>
      <c r="E4193" t="str">
        <f>CONCATENATE(RAWC8[[#This Row],[Table Letter]],RAWC8[[#This Row],[Table '#]])</f>
        <v>VL3</v>
      </c>
      <c r="F4193" t="str">
        <f>IF(ISEVEN(ROW(RAWC8[[#This Row],[Barcodes]])),C4193,"")</f>
        <v/>
      </c>
      <c r="G4193" t="str">
        <f t="shared" si="65"/>
        <v/>
      </c>
      <c r="H4193" t="str">
        <f>LEFT(RAWC8[[#This Row],[Maternal Pheno Tag]],7)</f>
        <v/>
      </c>
    </row>
    <row r="4194" spans="1:8" x14ac:dyDescent="0.25">
      <c r="A4194">
        <v>3</v>
      </c>
      <c r="B4194" t="s">
        <v>646</v>
      </c>
      <c r="D4194">
        <v>9</v>
      </c>
      <c r="E4194" t="str">
        <f>CONCATENATE(RAWC8[[#This Row],[Table Letter]],RAWC8[[#This Row],[Table '#]])</f>
        <v>VL3</v>
      </c>
      <c r="F4194">
        <f>IF(ISEVEN(ROW(RAWC8[[#This Row],[Barcodes]])),C4194,"")</f>
        <v>0</v>
      </c>
      <c r="G4194">
        <f t="shared" si="65"/>
        <v>0</v>
      </c>
      <c r="H4194" t="str">
        <f>LEFT(RAWC8[[#This Row],[Maternal Pheno Tag]],7)</f>
        <v>0</v>
      </c>
    </row>
    <row r="4195" spans="1:8" x14ac:dyDescent="0.25">
      <c r="A4195">
        <v>3</v>
      </c>
      <c r="B4195" t="s">
        <v>646</v>
      </c>
      <c r="D4195">
        <v>9</v>
      </c>
      <c r="E4195" t="str">
        <f>CONCATENATE(RAWC8[[#This Row],[Table Letter]],RAWC8[[#This Row],[Table '#]])</f>
        <v>VL3</v>
      </c>
      <c r="F4195" t="str">
        <f>IF(ISEVEN(ROW(RAWC8[[#This Row],[Barcodes]])),C4195,"")</f>
        <v/>
      </c>
      <c r="G4195" t="str">
        <f t="shared" si="65"/>
        <v/>
      </c>
      <c r="H4195" t="str">
        <f>LEFT(RAWC8[[#This Row],[Maternal Pheno Tag]],7)</f>
        <v/>
      </c>
    </row>
    <row r="4196" spans="1:8" x14ac:dyDescent="0.25">
      <c r="A4196">
        <v>3</v>
      </c>
      <c r="B4196" t="s">
        <v>646</v>
      </c>
      <c r="D4196">
        <v>10</v>
      </c>
      <c r="E4196" t="str">
        <f>CONCATENATE(RAWC8[[#This Row],[Table Letter]],RAWC8[[#This Row],[Table '#]])</f>
        <v>VL3</v>
      </c>
      <c r="F4196">
        <f>IF(ISEVEN(ROW(RAWC8[[#This Row],[Barcodes]])),C4196,"")</f>
        <v>0</v>
      </c>
      <c r="G4196">
        <f t="shared" si="65"/>
        <v>0</v>
      </c>
      <c r="H4196" t="str">
        <f>LEFT(RAWC8[[#This Row],[Maternal Pheno Tag]],7)</f>
        <v>0</v>
      </c>
    </row>
    <row r="4197" spans="1:8" x14ac:dyDescent="0.25">
      <c r="A4197">
        <v>3</v>
      </c>
      <c r="B4197" t="s">
        <v>646</v>
      </c>
      <c r="D4197">
        <v>10</v>
      </c>
      <c r="E4197" t="str">
        <f>CONCATENATE(RAWC8[[#This Row],[Table Letter]],RAWC8[[#This Row],[Table '#]])</f>
        <v>VL3</v>
      </c>
      <c r="F4197" t="str">
        <f>IF(ISEVEN(ROW(RAWC8[[#This Row],[Barcodes]])),C4197,"")</f>
        <v/>
      </c>
      <c r="G4197" t="str">
        <f t="shared" si="65"/>
        <v/>
      </c>
      <c r="H4197" t="str">
        <f>LEFT(RAWC8[[#This Row],[Maternal Pheno Tag]],7)</f>
        <v/>
      </c>
    </row>
    <row r="4198" spans="1:8" x14ac:dyDescent="0.25">
      <c r="A4198">
        <v>3</v>
      </c>
      <c r="B4198" t="s">
        <v>646</v>
      </c>
      <c r="D4198">
        <v>11</v>
      </c>
      <c r="E4198" t="str">
        <f>CONCATENATE(RAWC8[[#This Row],[Table Letter]],RAWC8[[#This Row],[Table '#]])</f>
        <v>VL3</v>
      </c>
      <c r="F4198">
        <f>IF(ISEVEN(ROW(RAWC8[[#This Row],[Barcodes]])),C4198,"")</f>
        <v>0</v>
      </c>
      <c r="G4198">
        <f t="shared" si="65"/>
        <v>0</v>
      </c>
      <c r="H4198" t="str">
        <f>LEFT(RAWC8[[#This Row],[Maternal Pheno Tag]],7)</f>
        <v>0</v>
      </c>
    </row>
    <row r="4199" spans="1:8" x14ac:dyDescent="0.25">
      <c r="A4199">
        <v>3</v>
      </c>
      <c r="B4199" t="s">
        <v>646</v>
      </c>
      <c r="D4199">
        <v>11</v>
      </c>
      <c r="E4199" t="str">
        <f>CONCATENATE(RAWC8[[#This Row],[Table Letter]],RAWC8[[#This Row],[Table '#]])</f>
        <v>VL3</v>
      </c>
      <c r="F4199" t="str">
        <f>IF(ISEVEN(ROW(RAWC8[[#This Row],[Barcodes]])),C4199,"")</f>
        <v/>
      </c>
      <c r="G4199" t="str">
        <f t="shared" si="65"/>
        <v/>
      </c>
      <c r="H4199" t="str">
        <f>LEFT(RAWC8[[#This Row],[Maternal Pheno Tag]],7)</f>
        <v/>
      </c>
    </row>
    <row r="4200" spans="1:8" x14ac:dyDescent="0.25">
      <c r="A4200">
        <v>3</v>
      </c>
      <c r="B4200" t="s">
        <v>646</v>
      </c>
      <c r="D4200">
        <v>12</v>
      </c>
      <c r="E4200" t="str">
        <f>CONCATENATE(RAWC8[[#This Row],[Table Letter]],RAWC8[[#This Row],[Table '#]])</f>
        <v>VL3</v>
      </c>
      <c r="F4200">
        <f>IF(ISEVEN(ROW(RAWC8[[#This Row],[Barcodes]])),C4200,"")</f>
        <v>0</v>
      </c>
      <c r="G4200">
        <f t="shared" si="65"/>
        <v>0</v>
      </c>
      <c r="H4200" t="str">
        <f>LEFT(RAWC8[[#This Row],[Maternal Pheno Tag]],7)</f>
        <v>0</v>
      </c>
    </row>
    <row r="4201" spans="1:8" x14ac:dyDescent="0.25">
      <c r="A4201">
        <v>3</v>
      </c>
      <c r="B4201" t="s">
        <v>646</v>
      </c>
      <c r="D4201">
        <v>12</v>
      </c>
      <c r="E4201" t="str">
        <f>CONCATENATE(RAWC8[[#This Row],[Table Letter]],RAWC8[[#This Row],[Table '#]])</f>
        <v>VL3</v>
      </c>
      <c r="F4201" t="str">
        <f>IF(ISEVEN(ROW(RAWC8[[#This Row],[Barcodes]])),C4201,"")</f>
        <v/>
      </c>
      <c r="G4201" t="str">
        <f t="shared" si="65"/>
        <v/>
      </c>
      <c r="H4201" t="str">
        <f>LEFT(RAWC8[[#This Row],[Maternal Pheno Tag]],7)</f>
        <v/>
      </c>
    </row>
    <row r="4202" spans="1:8" x14ac:dyDescent="0.25">
      <c r="A4202">
        <v>3</v>
      </c>
      <c r="B4202" t="s">
        <v>646</v>
      </c>
      <c r="D4202">
        <v>13</v>
      </c>
      <c r="E4202" t="str">
        <f>CONCATENATE(RAWC8[[#This Row],[Table Letter]],RAWC8[[#This Row],[Table '#]])</f>
        <v>VL3</v>
      </c>
      <c r="F4202">
        <f>IF(ISEVEN(ROW(RAWC8[[#This Row],[Barcodes]])),C4202,"")</f>
        <v>0</v>
      </c>
      <c r="G4202">
        <f t="shared" si="65"/>
        <v>0</v>
      </c>
      <c r="H4202" t="str">
        <f>LEFT(RAWC8[[#This Row],[Maternal Pheno Tag]],7)</f>
        <v>0</v>
      </c>
    </row>
    <row r="4203" spans="1:8" x14ac:dyDescent="0.25">
      <c r="A4203">
        <v>3</v>
      </c>
      <c r="B4203" t="s">
        <v>646</v>
      </c>
      <c r="D4203">
        <v>13</v>
      </c>
      <c r="E4203" t="str">
        <f>CONCATENATE(RAWC8[[#This Row],[Table Letter]],RAWC8[[#This Row],[Table '#]])</f>
        <v>VL3</v>
      </c>
      <c r="F4203" t="str">
        <f>IF(ISEVEN(ROW(RAWC8[[#This Row],[Barcodes]])),C4203,"")</f>
        <v/>
      </c>
      <c r="G4203" t="str">
        <f t="shared" si="65"/>
        <v/>
      </c>
      <c r="H4203" t="str">
        <f>LEFT(RAWC8[[#This Row],[Maternal Pheno Tag]],7)</f>
        <v/>
      </c>
    </row>
    <row r="4204" spans="1:8" x14ac:dyDescent="0.25">
      <c r="A4204">
        <v>3</v>
      </c>
      <c r="B4204" t="s">
        <v>646</v>
      </c>
      <c r="D4204">
        <v>14</v>
      </c>
      <c r="E4204" t="str">
        <f>CONCATENATE(RAWC8[[#This Row],[Table Letter]],RAWC8[[#This Row],[Table '#]])</f>
        <v>VL3</v>
      </c>
      <c r="F4204">
        <f>IF(ISEVEN(ROW(RAWC8[[#This Row],[Barcodes]])),C4204,"")</f>
        <v>0</v>
      </c>
      <c r="G4204">
        <f t="shared" si="65"/>
        <v>0</v>
      </c>
      <c r="H4204" t="str">
        <f>LEFT(RAWC8[[#This Row],[Maternal Pheno Tag]],7)</f>
        <v>0</v>
      </c>
    </row>
    <row r="4205" spans="1:8" x14ac:dyDescent="0.25">
      <c r="A4205">
        <v>3</v>
      </c>
      <c r="B4205" t="s">
        <v>646</v>
      </c>
      <c r="D4205">
        <v>14</v>
      </c>
      <c r="E4205" t="str">
        <f>CONCATENATE(RAWC8[[#This Row],[Table Letter]],RAWC8[[#This Row],[Table '#]])</f>
        <v>VL3</v>
      </c>
      <c r="F4205" t="str">
        <f>IF(ISEVEN(ROW(RAWC8[[#This Row],[Barcodes]])),C4205,"")</f>
        <v/>
      </c>
      <c r="G4205" t="str">
        <f t="shared" si="65"/>
        <v/>
      </c>
      <c r="H4205" t="str">
        <f>LEFT(RAWC8[[#This Row],[Maternal Pheno Tag]],7)</f>
        <v/>
      </c>
    </row>
    <row r="4206" spans="1:8" x14ac:dyDescent="0.25">
      <c r="A4206">
        <v>3</v>
      </c>
      <c r="B4206" t="s">
        <v>646</v>
      </c>
      <c r="D4206">
        <v>15</v>
      </c>
      <c r="E4206" t="str">
        <f>CONCATENATE(RAWC8[[#This Row],[Table Letter]],RAWC8[[#This Row],[Table '#]])</f>
        <v>VL3</v>
      </c>
      <c r="F4206">
        <f>IF(ISEVEN(ROW(RAWC8[[#This Row],[Barcodes]])),C4206,"")</f>
        <v>0</v>
      </c>
      <c r="G4206">
        <f t="shared" si="65"/>
        <v>0</v>
      </c>
      <c r="H4206" t="str">
        <f>LEFT(RAWC8[[#This Row],[Maternal Pheno Tag]],7)</f>
        <v>0</v>
      </c>
    </row>
    <row r="4207" spans="1:8" x14ac:dyDescent="0.25">
      <c r="A4207">
        <v>3</v>
      </c>
      <c r="B4207" t="s">
        <v>646</v>
      </c>
      <c r="D4207">
        <v>15</v>
      </c>
      <c r="E4207" t="str">
        <f>CONCATENATE(RAWC8[[#This Row],[Table Letter]],RAWC8[[#This Row],[Table '#]])</f>
        <v>VL3</v>
      </c>
      <c r="F4207" t="str">
        <f>IF(ISEVEN(ROW(RAWC8[[#This Row],[Barcodes]])),C4207,"")</f>
        <v/>
      </c>
      <c r="G4207" t="str">
        <f t="shared" si="65"/>
        <v/>
      </c>
      <c r="H4207" t="str">
        <f>LEFT(RAWC8[[#This Row],[Maternal Pheno Tag]],7)</f>
        <v/>
      </c>
    </row>
    <row r="4208" spans="1:8" x14ac:dyDescent="0.25">
      <c r="A4208">
        <v>3</v>
      </c>
      <c r="B4208" t="s">
        <v>646</v>
      </c>
      <c r="D4208">
        <v>16</v>
      </c>
      <c r="E4208" t="str">
        <f>CONCATENATE(RAWC8[[#This Row],[Table Letter]],RAWC8[[#This Row],[Table '#]])</f>
        <v>VL3</v>
      </c>
      <c r="F4208">
        <f>IF(ISEVEN(ROW(RAWC8[[#This Row],[Barcodes]])),C4208,"")</f>
        <v>0</v>
      </c>
      <c r="G4208">
        <f t="shared" si="65"/>
        <v>0</v>
      </c>
      <c r="H4208" t="str">
        <f>LEFT(RAWC8[[#This Row],[Maternal Pheno Tag]],7)</f>
        <v>0</v>
      </c>
    </row>
    <row r="4209" spans="1:8" x14ac:dyDescent="0.25">
      <c r="A4209">
        <v>3</v>
      </c>
      <c r="B4209" t="s">
        <v>646</v>
      </c>
      <c r="D4209">
        <v>16</v>
      </c>
      <c r="E4209" t="str">
        <f>CONCATENATE(RAWC8[[#This Row],[Table Letter]],RAWC8[[#This Row],[Table '#]])</f>
        <v>VL3</v>
      </c>
      <c r="F4209" t="str">
        <f>IF(ISEVEN(ROW(RAWC8[[#This Row],[Barcodes]])),C4209,"")</f>
        <v/>
      </c>
      <c r="G4209" t="str">
        <f t="shared" si="65"/>
        <v/>
      </c>
      <c r="H4209" t="str">
        <f>LEFT(RAWC8[[#This Row],[Maternal Pheno Tag]],7)</f>
        <v/>
      </c>
    </row>
    <row r="4210" spans="1:8" x14ac:dyDescent="0.25">
      <c r="A4210">
        <v>3</v>
      </c>
      <c r="B4210" t="s">
        <v>646</v>
      </c>
      <c r="D4210">
        <v>17</v>
      </c>
      <c r="E4210" t="str">
        <f>CONCATENATE(RAWC8[[#This Row],[Table Letter]],RAWC8[[#This Row],[Table '#]])</f>
        <v>VL3</v>
      </c>
      <c r="F4210">
        <f>IF(ISEVEN(ROW(RAWC8[[#This Row],[Barcodes]])),C4210,"")</f>
        <v>0</v>
      </c>
      <c r="G4210">
        <f t="shared" si="65"/>
        <v>0</v>
      </c>
      <c r="H4210" t="str">
        <f>LEFT(RAWC8[[#This Row],[Maternal Pheno Tag]],7)</f>
        <v>0</v>
      </c>
    </row>
    <row r="4211" spans="1:8" x14ac:dyDescent="0.25">
      <c r="A4211">
        <v>3</v>
      </c>
      <c r="B4211" t="s">
        <v>646</v>
      </c>
      <c r="D4211">
        <v>17</v>
      </c>
      <c r="E4211" t="str">
        <f>CONCATENATE(RAWC8[[#This Row],[Table Letter]],RAWC8[[#This Row],[Table '#]])</f>
        <v>VL3</v>
      </c>
      <c r="F4211" t="str">
        <f>IF(ISEVEN(ROW(RAWC8[[#This Row],[Barcodes]])),C4211,"")</f>
        <v/>
      </c>
      <c r="G4211" t="str">
        <f t="shared" si="65"/>
        <v/>
      </c>
      <c r="H4211" t="str">
        <f>LEFT(RAWC8[[#This Row],[Maternal Pheno Tag]],7)</f>
        <v/>
      </c>
    </row>
    <row r="4212" spans="1:8" x14ac:dyDescent="0.25">
      <c r="A4212">
        <v>3</v>
      </c>
      <c r="B4212" t="s">
        <v>646</v>
      </c>
      <c r="D4212">
        <v>18</v>
      </c>
      <c r="E4212" t="str">
        <f>CONCATENATE(RAWC8[[#This Row],[Table Letter]],RAWC8[[#This Row],[Table '#]])</f>
        <v>VL3</v>
      </c>
      <c r="F4212">
        <f>IF(ISEVEN(ROW(RAWC8[[#This Row],[Barcodes]])),C4212,"")</f>
        <v>0</v>
      </c>
      <c r="G4212">
        <f t="shared" si="65"/>
        <v>0</v>
      </c>
      <c r="H4212" t="str">
        <f>LEFT(RAWC8[[#This Row],[Maternal Pheno Tag]],7)</f>
        <v>0</v>
      </c>
    </row>
    <row r="4213" spans="1:8" x14ac:dyDescent="0.25">
      <c r="A4213">
        <v>3</v>
      </c>
      <c r="B4213" t="s">
        <v>646</v>
      </c>
      <c r="D4213">
        <v>18</v>
      </c>
      <c r="E4213" t="str">
        <f>CONCATENATE(RAWC8[[#This Row],[Table Letter]],RAWC8[[#This Row],[Table '#]])</f>
        <v>VL3</v>
      </c>
      <c r="F4213" t="str">
        <f>IF(ISEVEN(ROW(RAWC8[[#This Row],[Barcodes]])),C4213,"")</f>
        <v/>
      </c>
      <c r="G4213" t="str">
        <f t="shared" si="65"/>
        <v/>
      </c>
      <c r="H4213" t="str">
        <f>LEFT(RAWC8[[#This Row],[Maternal Pheno Tag]],7)</f>
        <v/>
      </c>
    </row>
    <row r="4214" spans="1:8" x14ac:dyDescent="0.25">
      <c r="A4214">
        <v>3</v>
      </c>
      <c r="B4214" t="s">
        <v>646</v>
      </c>
      <c r="D4214">
        <v>19</v>
      </c>
      <c r="E4214" t="str">
        <f>CONCATENATE(RAWC8[[#This Row],[Table Letter]],RAWC8[[#This Row],[Table '#]])</f>
        <v>VL3</v>
      </c>
      <c r="F4214">
        <f>IF(ISEVEN(ROW(RAWC8[[#This Row],[Barcodes]])),C4214,"")</f>
        <v>0</v>
      </c>
      <c r="G4214">
        <f t="shared" si="65"/>
        <v>0</v>
      </c>
      <c r="H4214" t="str">
        <f>LEFT(RAWC8[[#This Row],[Maternal Pheno Tag]],7)</f>
        <v>0</v>
      </c>
    </row>
    <row r="4215" spans="1:8" x14ac:dyDescent="0.25">
      <c r="A4215">
        <v>3</v>
      </c>
      <c r="B4215" t="s">
        <v>646</v>
      </c>
      <c r="D4215">
        <v>19</v>
      </c>
      <c r="E4215" t="str">
        <f>CONCATENATE(RAWC8[[#This Row],[Table Letter]],RAWC8[[#This Row],[Table '#]])</f>
        <v>VL3</v>
      </c>
      <c r="F4215" t="str">
        <f>IF(ISEVEN(ROW(RAWC8[[#This Row],[Barcodes]])),C4215,"")</f>
        <v/>
      </c>
      <c r="G4215" t="str">
        <f t="shared" si="65"/>
        <v/>
      </c>
      <c r="H4215" t="str">
        <f>LEFT(RAWC8[[#This Row],[Maternal Pheno Tag]],7)</f>
        <v/>
      </c>
    </row>
    <row r="4216" spans="1:8" x14ac:dyDescent="0.25">
      <c r="A4216">
        <v>3</v>
      </c>
      <c r="B4216" t="s">
        <v>646</v>
      </c>
      <c r="D4216">
        <v>20</v>
      </c>
      <c r="E4216" t="str">
        <f>CONCATENATE(RAWC8[[#This Row],[Table Letter]],RAWC8[[#This Row],[Table '#]])</f>
        <v>VL3</v>
      </c>
      <c r="F4216">
        <f>IF(ISEVEN(ROW(RAWC8[[#This Row],[Barcodes]])),C4216,"")</f>
        <v>0</v>
      </c>
      <c r="G4216">
        <f t="shared" si="65"/>
        <v>0</v>
      </c>
      <c r="H4216" t="str">
        <f>LEFT(RAWC8[[#This Row],[Maternal Pheno Tag]],7)</f>
        <v>0</v>
      </c>
    </row>
    <row r="4217" spans="1:8" x14ac:dyDescent="0.25">
      <c r="A4217">
        <v>3</v>
      </c>
      <c r="B4217" t="s">
        <v>646</v>
      </c>
      <c r="D4217">
        <v>20</v>
      </c>
      <c r="E4217" t="str">
        <f>CONCATENATE(RAWC8[[#This Row],[Table Letter]],RAWC8[[#This Row],[Table '#]])</f>
        <v>VL3</v>
      </c>
      <c r="F4217" t="str">
        <f>IF(ISEVEN(ROW(RAWC8[[#This Row],[Barcodes]])),C4217,"")</f>
        <v/>
      </c>
      <c r="G4217" t="str">
        <f t="shared" si="65"/>
        <v/>
      </c>
      <c r="H4217" t="str">
        <f>LEFT(RAWC8[[#This Row],[Maternal Pheno Tag]],7)</f>
        <v/>
      </c>
    </row>
    <row r="4218" spans="1:8" x14ac:dyDescent="0.25">
      <c r="A4218">
        <v>3</v>
      </c>
      <c r="B4218" t="s">
        <v>646</v>
      </c>
      <c r="D4218">
        <v>21</v>
      </c>
      <c r="E4218" t="str">
        <f>CONCATENATE(RAWC8[[#This Row],[Table Letter]],RAWC8[[#This Row],[Table '#]])</f>
        <v>VL3</v>
      </c>
      <c r="F4218">
        <f>IF(ISEVEN(ROW(RAWC8[[#This Row],[Barcodes]])),C4218,"")</f>
        <v>0</v>
      </c>
      <c r="G4218">
        <f t="shared" si="65"/>
        <v>0</v>
      </c>
      <c r="H4218" t="str">
        <f>LEFT(RAWC8[[#This Row],[Maternal Pheno Tag]],7)</f>
        <v>0</v>
      </c>
    </row>
    <row r="4219" spans="1:8" x14ac:dyDescent="0.25">
      <c r="A4219">
        <v>3</v>
      </c>
      <c r="B4219" t="s">
        <v>646</v>
      </c>
      <c r="D4219">
        <v>21</v>
      </c>
      <c r="E4219" t="str">
        <f>CONCATENATE(RAWC8[[#This Row],[Table Letter]],RAWC8[[#This Row],[Table '#]])</f>
        <v>VL3</v>
      </c>
      <c r="F4219" t="str">
        <f>IF(ISEVEN(ROW(RAWC8[[#This Row],[Barcodes]])),C4219,"")</f>
        <v/>
      </c>
      <c r="G4219" t="str">
        <f t="shared" si="65"/>
        <v/>
      </c>
      <c r="H4219" t="str">
        <f>LEFT(RAWC8[[#This Row],[Maternal Pheno Tag]],7)</f>
        <v/>
      </c>
    </row>
    <row r="4220" spans="1:8" x14ac:dyDescent="0.25">
      <c r="A4220">
        <v>3</v>
      </c>
      <c r="B4220" t="s">
        <v>646</v>
      </c>
      <c r="D4220">
        <v>22</v>
      </c>
      <c r="E4220" t="str">
        <f>CONCATENATE(RAWC8[[#This Row],[Table Letter]],RAWC8[[#This Row],[Table '#]])</f>
        <v>VL3</v>
      </c>
      <c r="F4220">
        <f>IF(ISEVEN(ROW(RAWC8[[#This Row],[Barcodes]])),C4220,"")</f>
        <v>0</v>
      </c>
      <c r="G4220">
        <f t="shared" si="65"/>
        <v>0</v>
      </c>
      <c r="H4220" t="str">
        <f>LEFT(RAWC8[[#This Row],[Maternal Pheno Tag]],7)</f>
        <v>0</v>
      </c>
    </row>
    <row r="4221" spans="1:8" x14ac:dyDescent="0.25">
      <c r="A4221">
        <v>3</v>
      </c>
      <c r="B4221" t="s">
        <v>646</v>
      </c>
      <c r="D4221">
        <v>22</v>
      </c>
      <c r="E4221" t="str">
        <f>CONCATENATE(RAWC8[[#This Row],[Table Letter]],RAWC8[[#This Row],[Table '#]])</f>
        <v>VL3</v>
      </c>
      <c r="F4221" t="str">
        <f>IF(ISEVEN(ROW(RAWC8[[#This Row],[Barcodes]])),C4221,"")</f>
        <v/>
      </c>
      <c r="G4221" t="str">
        <f t="shared" si="65"/>
        <v/>
      </c>
      <c r="H4221" t="str">
        <f>LEFT(RAWC8[[#This Row],[Maternal Pheno Tag]],7)</f>
        <v/>
      </c>
    </row>
    <row r="4222" spans="1:8" x14ac:dyDescent="0.25">
      <c r="A4222">
        <v>3</v>
      </c>
      <c r="B4222" t="s">
        <v>646</v>
      </c>
      <c r="D4222">
        <v>23</v>
      </c>
      <c r="E4222" t="str">
        <f>CONCATENATE(RAWC8[[#This Row],[Table Letter]],RAWC8[[#This Row],[Table '#]])</f>
        <v>VL3</v>
      </c>
      <c r="F4222">
        <f>IF(ISEVEN(ROW(RAWC8[[#This Row],[Barcodes]])),C4222,"")</f>
        <v>0</v>
      </c>
      <c r="G4222">
        <f t="shared" si="65"/>
        <v>0</v>
      </c>
      <c r="H4222" t="str">
        <f>LEFT(RAWC8[[#This Row],[Maternal Pheno Tag]],7)</f>
        <v>0</v>
      </c>
    </row>
    <row r="4223" spans="1:8" x14ac:dyDescent="0.25">
      <c r="A4223">
        <v>3</v>
      </c>
      <c r="B4223" t="s">
        <v>646</v>
      </c>
      <c r="D4223">
        <v>23</v>
      </c>
      <c r="E4223" t="str">
        <f>CONCATENATE(RAWC8[[#This Row],[Table Letter]],RAWC8[[#This Row],[Table '#]])</f>
        <v>VL3</v>
      </c>
      <c r="F4223" t="str">
        <f>IF(ISEVEN(ROW(RAWC8[[#This Row],[Barcodes]])),C4223,"")</f>
        <v/>
      </c>
      <c r="G4223" t="str">
        <f t="shared" si="65"/>
        <v/>
      </c>
      <c r="H4223" t="str">
        <f>LEFT(RAWC8[[#This Row],[Maternal Pheno Tag]],7)</f>
        <v/>
      </c>
    </row>
    <row r="4224" spans="1:8" x14ac:dyDescent="0.25">
      <c r="A4224">
        <v>3</v>
      </c>
      <c r="B4224" t="s">
        <v>646</v>
      </c>
      <c r="D4224">
        <v>24</v>
      </c>
      <c r="E4224" t="str">
        <f>CONCATENATE(RAWC8[[#This Row],[Table Letter]],RAWC8[[#This Row],[Table '#]])</f>
        <v>VL3</v>
      </c>
      <c r="F4224">
        <f>IF(ISEVEN(ROW(RAWC8[[#This Row],[Barcodes]])),C4224,"")</f>
        <v>0</v>
      </c>
      <c r="G4224">
        <f t="shared" si="65"/>
        <v>0</v>
      </c>
      <c r="H4224" t="str">
        <f>LEFT(RAWC8[[#This Row],[Maternal Pheno Tag]],7)</f>
        <v>0</v>
      </c>
    </row>
    <row r="4225" spans="1:8" x14ac:dyDescent="0.25">
      <c r="A4225">
        <v>3</v>
      </c>
      <c r="B4225" t="s">
        <v>646</v>
      </c>
      <c r="D4225">
        <v>24</v>
      </c>
      <c r="E4225" t="str">
        <f>CONCATENATE(RAWC8[[#This Row],[Table Letter]],RAWC8[[#This Row],[Table '#]])</f>
        <v>VL3</v>
      </c>
      <c r="F4225" t="str">
        <f>IF(ISEVEN(ROW(RAWC8[[#This Row],[Barcodes]])),C4225,"")</f>
        <v/>
      </c>
      <c r="G4225" t="str">
        <f t="shared" si="65"/>
        <v/>
      </c>
      <c r="H4225" t="str">
        <f>LEFT(RAWC8[[#This Row],[Maternal Pheno Tag]],7)</f>
        <v/>
      </c>
    </row>
    <row r="4226" spans="1:8" x14ac:dyDescent="0.25">
      <c r="A4226">
        <v>4</v>
      </c>
      <c r="B4226" t="s">
        <v>646</v>
      </c>
      <c r="D4226">
        <v>1</v>
      </c>
      <c r="E4226" t="str">
        <f>CONCATENATE(RAWC8[[#This Row],[Table Letter]],RAWC8[[#This Row],[Table '#]])</f>
        <v>VL4</v>
      </c>
      <c r="F4226">
        <f>IF(ISEVEN(ROW(RAWC8[[#This Row],[Barcodes]])),C4226,"")</f>
        <v>0</v>
      </c>
      <c r="G4226">
        <f t="shared" ref="G4226:G4289" si="66">IF(ISODD(ROW(C4227)),C4227,"")</f>
        <v>0</v>
      </c>
      <c r="H4226" t="str">
        <f>LEFT(RAWC8[[#This Row],[Maternal Pheno Tag]],7)</f>
        <v>0</v>
      </c>
    </row>
    <row r="4227" spans="1:8" x14ac:dyDescent="0.25">
      <c r="A4227">
        <v>4</v>
      </c>
      <c r="B4227" t="s">
        <v>646</v>
      </c>
      <c r="D4227">
        <v>1</v>
      </c>
      <c r="E4227" t="str">
        <f>CONCATENATE(RAWC8[[#This Row],[Table Letter]],RAWC8[[#This Row],[Table '#]])</f>
        <v>VL4</v>
      </c>
      <c r="F4227" t="str">
        <f>IF(ISEVEN(ROW(RAWC8[[#This Row],[Barcodes]])),C4227,"")</f>
        <v/>
      </c>
      <c r="G4227" t="str">
        <f t="shared" si="66"/>
        <v/>
      </c>
      <c r="H4227" t="str">
        <f>LEFT(RAWC8[[#This Row],[Maternal Pheno Tag]],7)</f>
        <v/>
      </c>
    </row>
    <row r="4228" spans="1:8" x14ac:dyDescent="0.25">
      <c r="A4228">
        <v>4</v>
      </c>
      <c r="B4228" t="s">
        <v>646</v>
      </c>
      <c r="D4228">
        <v>2</v>
      </c>
      <c r="E4228" t="str">
        <f>CONCATENATE(RAWC8[[#This Row],[Table Letter]],RAWC8[[#This Row],[Table '#]])</f>
        <v>VL4</v>
      </c>
      <c r="F4228">
        <f>IF(ISEVEN(ROW(RAWC8[[#This Row],[Barcodes]])),C4228,"")</f>
        <v>0</v>
      </c>
      <c r="G4228">
        <f t="shared" si="66"/>
        <v>0</v>
      </c>
      <c r="H4228" t="str">
        <f>LEFT(RAWC8[[#This Row],[Maternal Pheno Tag]],7)</f>
        <v>0</v>
      </c>
    </row>
    <row r="4229" spans="1:8" x14ac:dyDescent="0.25">
      <c r="A4229">
        <v>4</v>
      </c>
      <c r="B4229" t="s">
        <v>646</v>
      </c>
      <c r="D4229">
        <v>2</v>
      </c>
      <c r="E4229" t="str">
        <f>CONCATENATE(RAWC8[[#This Row],[Table Letter]],RAWC8[[#This Row],[Table '#]])</f>
        <v>VL4</v>
      </c>
      <c r="F4229" t="str">
        <f>IF(ISEVEN(ROW(RAWC8[[#This Row],[Barcodes]])),C4229,"")</f>
        <v/>
      </c>
      <c r="G4229" t="str">
        <f t="shared" si="66"/>
        <v/>
      </c>
      <c r="H4229" t="str">
        <f>LEFT(RAWC8[[#This Row],[Maternal Pheno Tag]],7)</f>
        <v/>
      </c>
    </row>
    <row r="4230" spans="1:8" x14ac:dyDescent="0.25">
      <c r="A4230">
        <v>4</v>
      </c>
      <c r="B4230" t="s">
        <v>646</v>
      </c>
      <c r="D4230">
        <v>3</v>
      </c>
      <c r="E4230" t="str">
        <f>CONCATENATE(RAWC8[[#This Row],[Table Letter]],RAWC8[[#This Row],[Table '#]])</f>
        <v>VL4</v>
      </c>
      <c r="F4230">
        <f>IF(ISEVEN(ROW(RAWC8[[#This Row],[Barcodes]])),C4230,"")</f>
        <v>0</v>
      </c>
      <c r="G4230">
        <f t="shared" si="66"/>
        <v>0</v>
      </c>
      <c r="H4230" t="str">
        <f>LEFT(RAWC8[[#This Row],[Maternal Pheno Tag]],7)</f>
        <v>0</v>
      </c>
    </row>
    <row r="4231" spans="1:8" x14ac:dyDescent="0.25">
      <c r="A4231">
        <v>4</v>
      </c>
      <c r="B4231" t="s">
        <v>646</v>
      </c>
      <c r="D4231">
        <v>3</v>
      </c>
      <c r="E4231" t="str">
        <f>CONCATENATE(RAWC8[[#This Row],[Table Letter]],RAWC8[[#This Row],[Table '#]])</f>
        <v>VL4</v>
      </c>
      <c r="F4231" t="str">
        <f>IF(ISEVEN(ROW(RAWC8[[#This Row],[Barcodes]])),C4231,"")</f>
        <v/>
      </c>
      <c r="G4231" t="str">
        <f t="shared" si="66"/>
        <v/>
      </c>
      <c r="H4231" t="str">
        <f>LEFT(RAWC8[[#This Row],[Maternal Pheno Tag]],7)</f>
        <v/>
      </c>
    </row>
    <row r="4232" spans="1:8" x14ac:dyDescent="0.25">
      <c r="A4232">
        <v>4</v>
      </c>
      <c r="B4232" t="s">
        <v>646</v>
      </c>
      <c r="D4232">
        <v>4</v>
      </c>
      <c r="E4232" t="str">
        <f>CONCATENATE(RAWC8[[#This Row],[Table Letter]],RAWC8[[#This Row],[Table '#]])</f>
        <v>VL4</v>
      </c>
      <c r="F4232">
        <f>IF(ISEVEN(ROW(RAWC8[[#This Row],[Barcodes]])),C4232,"")</f>
        <v>0</v>
      </c>
      <c r="G4232">
        <f t="shared" si="66"/>
        <v>0</v>
      </c>
      <c r="H4232" t="str">
        <f>LEFT(RAWC8[[#This Row],[Maternal Pheno Tag]],7)</f>
        <v>0</v>
      </c>
    </row>
    <row r="4233" spans="1:8" x14ac:dyDescent="0.25">
      <c r="A4233">
        <v>4</v>
      </c>
      <c r="B4233" t="s">
        <v>646</v>
      </c>
      <c r="D4233">
        <v>4</v>
      </c>
      <c r="E4233" t="str">
        <f>CONCATENATE(RAWC8[[#This Row],[Table Letter]],RAWC8[[#This Row],[Table '#]])</f>
        <v>VL4</v>
      </c>
      <c r="F4233" t="str">
        <f>IF(ISEVEN(ROW(RAWC8[[#This Row],[Barcodes]])),C4233,"")</f>
        <v/>
      </c>
      <c r="G4233" t="str">
        <f t="shared" si="66"/>
        <v/>
      </c>
      <c r="H4233" t="str">
        <f>LEFT(RAWC8[[#This Row],[Maternal Pheno Tag]],7)</f>
        <v/>
      </c>
    </row>
    <row r="4234" spans="1:8" x14ac:dyDescent="0.25">
      <c r="A4234">
        <v>4</v>
      </c>
      <c r="B4234" t="s">
        <v>646</v>
      </c>
      <c r="D4234">
        <v>5</v>
      </c>
      <c r="E4234" t="str">
        <f>CONCATENATE(RAWC8[[#This Row],[Table Letter]],RAWC8[[#This Row],[Table '#]])</f>
        <v>VL4</v>
      </c>
      <c r="F4234">
        <f>IF(ISEVEN(ROW(RAWC8[[#This Row],[Barcodes]])),C4234,"")</f>
        <v>0</v>
      </c>
      <c r="G4234">
        <f t="shared" si="66"/>
        <v>0</v>
      </c>
      <c r="H4234" t="str">
        <f>LEFT(RAWC8[[#This Row],[Maternal Pheno Tag]],7)</f>
        <v>0</v>
      </c>
    </row>
    <row r="4235" spans="1:8" x14ac:dyDescent="0.25">
      <c r="A4235">
        <v>4</v>
      </c>
      <c r="B4235" t="s">
        <v>646</v>
      </c>
      <c r="D4235">
        <v>5</v>
      </c>
      <c r="E4235" t="str">
        <f>CONCATENATE(RAWC8[[#This Row],[Table Letter]],RAWC8[[#This Row],[Table '#]])</f>
        <v>VL4</v>
      </c>
      <c r="F4235" t="str">
        <f>IF(ISEVEN(ROW(RAWC8[[#This Row],[Barcodes]])),C4235,"")</f>
        <v/>
      </c>
      <c r="G4235" t="str">
        <f t="shared" si="66"/>
        <v/>
      </c>
      <c r="H4235" t="str">
        <f>LEFT(RAWC8[[#This Row],[Maternal Pheno Tag]],7)</f>
        <v/>
      </c>
    </row>
    <row r="4236" spans="1:8" x14ac:dyDescent="0.25">
      <c r="A4236">
        <v>4</v>
      </c>
      <c r="B4236" t="s">
        <v>646</v>
      </c>
      <c r="D4236">
        <v>6</v>
      </c>
      <c r="E4236" t="str">
        <f>CONCATENATE(RAWC8[[#This Row],[Table Letter]],RAWC8[[#This Row],[Table '#]])</f>
        <v>VL4</v>
      </c>
      <c r="F4236">
        <f>IF(ISEVEN(ROW(RAWC8[[#This Row],[Barcodes]])),C4236,"")</f>
        <v>0</v>
      </c>
      <c r="G4236">
        <f t="shared" si="66"/>
        <v>0</v>
      </c>
      <c r="H4236" t="str">
        <f>LEFT(RAWC8[[#This Row],[Maternal Pheno Tag]],7)</f>
        <v>0</v>
      </c>
    </row>
    <row r="4237" spans="1:8" x14ac:dyDescent="0.25">
      <c r="A4237">
        <v>4</v>
      </c>
      <c r="B4237" t="s">
        <v>646</v>
      </c>
      <c r="D4237">
        <v>6</v>
      </c>
      <c r="E4237" t="str">
        <f>CONCATENATE(RAWC8[[#This Row],[Table Letter]],RAWC8[[#This Row],[Table '#]])</f>
        <v>VL4</v>
      </c>
      <c r="F4237" t="str">
        <f>IF(ISEVEN(ROW(RAWC8[[#This Row],[Barcodes]])),C4237,"")</f>
        <v/>
      </c>
      <c r="G4237" t="str">
        <f t="shared" si="66"/>
        <v/>
      </c>
      <c r="H4237" t="str">
        <f>LEFT(RAWC8[[#This Row],[Maternal Pheno Tag]],7)</f>
        <v/>
      </c>
    </row>
    <row r="4238" spans="1:8" x14ac:dyDescent="0.25">
      <c r="A4238">
        <v>4</v>
      </c>
      <c r="B4238" t="s">
        <v>646</v>
      </c>
      <c r="D4238">
        <v>7</v>
      </c>
      <c r="E4238" t="str">
        <f>CONCATENATE(RAWC8[[#This Row],[Table Letter]],RAWC8[[#This Row],[Table '#]])</f>
        <v>VL4</v>
      </c>
      <c r="F4238">
        <f>IF(ISEVEN(ROW(RAWC8[[#This Row],[Barcodes]])),C4238,"")</f>
        <v>0</v>
      </c>
      <c r="G4238">
        <f t="shared" si="66"/>
        <v>0</v>
      </c>
      <c r="H4238" t="str">
        <f>LEFT(RAWC8[[#This Row],[Maternal Pheno Tag]],7)</f>
        <v>0</v>
      </c>
    </row>
    <row r="4239" spans="1:8" x14ac:dyDescent="0.25">
      <c r="A4239">
        <v>4</v>
      </c>
      <c r="B4239" t="s">
        <v>646</v>
      </c>
      <c r="D4239">
        <v>7</v>
      </c>
      <c r="E4239" t="str">
        <f>CONCATENATE(RAWC8[[#This Row],[Table Letter]],RAWC8[[#This Row],[Table '#]])</f>
        <v>VL4</v>
      </c>
      <c r="F4239" t="str">
        <f>IF(ISEVEN(ROW(RAWC8[[#This Row],[Barcodes]])),C4239,"")</f>
        <v/>
      </c>
      <c r="G4239" t="str">
        <f t="shared" si="66"/>
        <v/>
      </c>
      <c r="H4239" t="str">
        <f>LEFT(RAWC8[[#This Row],[Maternal Pheno Tag]],7)</f>
        <v/>
      </c>
    </row>
    <row r="4240" spans="1:8" x14ac:dyDescent="0.25">
      <c r="A4240">
        <v>4</v>
      </c>
      <c r="B4240" t="s">
        <v>646</v>
      </c>
      <c r="D4240">
        <v>8</v>
      </c>
      <c r="E4240" t="str">
        <f>CONCATENATE(RAWC8[[#This Row],[Table Letter]],RAWC8[[#This Row],[Table '#]])</f>
        <v>VL4</v>
      </c>
      <c r="F4240">
        <f>IF(ISEVEN(ROW(RAWC8[[#This Row],[Barcodes]])),C4240,"")</f>
        <v>0</v>
      </c>
      <c r="G4240">
        <f t="shared" si="66"/>
        <v>0</v>
      </c>
      <c r="H4240" t="str">
        <f>LEFT(RAWC8[[#This Row],[Maternal Pheno Tag]],7)</f>
        <v>0</v>
      </c>
    </row>
    <row r="4241" spans="1:8" x14ac:dyDescent="0.25">
      <c r="A4241">
        <v>4</v>
      </c>
      <c r="B4241" t="s">
        <v>646</v>
      </c>
      <c r="D4241">
        <v>8</v>
      </c>
      <c r="E4241" t="str">
        <f>CONCATENATE(RAWC8[[#This Row],[Table Letter]],RAWC8[[#This Row],[Table '#]])</f>
        <v>VL4</v>
      </c>
      <c r="F4241" t="str">
        <f>IF(ISEVEN(ROW(RAWC8[[#This Row],[Barcodes]])),C4241,"")</f>
        <v/>
      </c>
      <c r="G4241" t="str">
        <f t="shared" si="66"/>
        <v/>
      </c>
      <c r="H4241" t="str">
        <f>LEFT(RAWC8[[#This Row],[Maternal Pheno Tag]],7)</f>
        <v/>
      </c>
    </row>
    <row r="4242" spans="1:8" x14ac:dyDescent="0.25">
      <c r="A4242">
        <v>4</v>
      </c>
      <c r="B4242" t="s">
        <v>646</v>
      </c>
      <c r="D4242">
        <v>9</v>
      </c>
      <c r="E4242" t="str">
        <f>CONCATENATE(RAWC8[[#This Row],[Table Letter]],RAWC8[[#This Row],[Table '#]])</f>
        <v>VL4</v>
      </c>
      <c r="F4242">
        <f>IF(ISEVEN(ROW(RAWC8[[#This Row],[Barcodes]])),C4242,"")</f>
        <v>0</v>
      </c>
      <c r="G4242">
        <f t="shared" si="66"/>
        <v>0</v>
      </c>
      <c r="H4242" t="str">
        <f>LEFT(RAWC8[[#This Row],[Maternal Pheno Tag]],7)</f>
        <v>0</v>
      </c>
    </row>
    <row r="4243" spans="1:8" x14ac:dyDescent="0.25">
      <c r="A4243">
        <v>4</v>
      </c>
      <c r="B4243" t="s">
        <v>646</v>
      </c>
      <c r="D4243">
        <v>9</v>
      </c>
      <c r="E4243" t="str">
        <f>CONCATENATE(RAWC8[[#This Row],[Table Letter]],RAWC8[[#This Row],[Table '#]])</f>
        <v>VL4</v>
      </c>
      <c r="F4243" t="str">
        <f>IF(ISEVEN(ROW(RAWC8[[#This Row],[Barcodes]])),C4243,"")</f>
        <v/>
      </c>
      <c r="G4243" t="str">
        <f t="shared" si="66"/>
        <v/>
      </c>
      <c r="H4243" t="str">
        <f>LEFT(RAWC8[[#This Row],[Maternal Pheno Tag]],7)</f>
        <v/>
      </c>
    </row>
    <row r="4244" spans="1:8" x14ac:dyDescent="0.25">
      <c r="A4244">
        <v>4</v>
      </c>
      <c r="B4244" t="s">
        <v>646</v>
      </c>
      <c r="D4244">
        <v>10</v>
      </c>
      <c r="E4244" t="str">
        <f>CONCATENATE(RAWC8[[#This Row],[Table Letter]],RAWC8[[#This Row],[Table '#]])</f>
        <v>VL4</v>
      </c>
      <c r="F4244">
        <f>IF(ISEVEN(ROW(RAWC8[[#This Row],[Barcodes]])),C4244,"")</f>
        <v>0</v>
      </c>
      <c r="G4244">
        <f t="shared" si="66"/>
        <v>0</v>
      </c>
      <c r="H4244" t="str">
        <f>LEFT(RAWC8[[#This Row],[Maternal Pheno Tag]],7)</f>
        <v>0</v>
      </c>
    </row>
    <row r="4245" spans="1:8" x14ac:dyDescent="0.25">
      <c r="A4245">
        <v>4</v>
      </c>
      <c r="B4245" t="s">
        <v>646</v>
      </c>
      <c r="D4245">
        <v>10</v>
      </c>
      <c r="E4245" t="str">
        <f>CONCATENATE(RAWC8[[#This Row],[Table Letter]],RAWC8[[#This Row],[Table '#]])</f>
        <v>VL4</v>
      </c>
      <c r="F4245" t="str">
        <f>IF(ISEVEN(ROW(RAWC8[[#This Row],[Barcodes]])),C4245,"")</f>
        <v/>
      </c>
      <c r="G4245" t="str">
        <f t="shared" si="66"/>
        <v/>
      </c>
      <c r="H4245" t="str">
        <f>LEFT(RAWC8[[#This Row],[Maternal Pheno Tag]],7)</f>
        <v/>
      </c>
    </row>
    <row r="4246" spans="1:8" x14ac:dyDescent="0.25">
      <c r="A4246">
        <v>4</v>
      </c>
      <c r="B4246" t="s">
        <v>646</v>
      </c>
      <c r="D4246">
        <v>11</v>
      </c>
      <c r="E4246" t="str">
        <f>CONCATENATE(RAWC8[[#This Row],[Table Letter]],RAWC8[[#This Row],[Table '#]])</f>
        <v>VL4</v>
      </c>
      <c r="F4246">
        <f>IF(ISEVEN(ROW(RAWC8[[#This Row],[Barcodes]])),C4246,"")</f>
        <v>0</v>
      </c>
      <c r="G4246">
        <f t="shared" si="66"/>
        <v>0</v>
      </c>
      <c r="H4246" t="str">
        <f>LEFT(RAWC8[[#This Row],[Maternal Pheno Tag]],7)</f>
        <v>0</v>
      </c>
    </row>
    <row r="4247" spans="1:8" x14ac:dyDescent="0.25">
      <c r="A4247">
        <v>4</v>
      </c>
      <c r="B4247" t="s">
        <v>646</v>
      </c>
      <c r="D4247">
        <v>11</v>
      </c>
      <c r="E4247" t="str">
        <f>CONCATENATE(RAWC8[[#This Row],[Table Letter]],RAWC8[[#This Row],[Table '#]])</f>
        <v>VL4</v>
      </c>
      <c r="F4247" t="str">
        <f>IF(ISEVEN(ROW(RAWC8[[#This Row],[Barcodes]])),C4247,"")</f>
        <v/>
      </c>
      <c r="G4247" t="str">
        <f t="shared" si="66"/>
        <v/>
      </c>
      <c r="H4247" t="str">
        <f>LEFT(RAWC8[[#This Row],[Maternal Pheno Tag]],7)</f>
        <v/>
      </c>
    </row>
    <row r="4248" spans="1:8" x14ac:dyDescent="0.25">
      <c r="A4248">
        <v>4</v>
      </c>
      <c r="B4248" t="s">
        <v>646</v>
      </c>
      <c r="D4248">
        <v>12</v>
      </c>
      <c r="E4248" t="str">
        <f>CONCATENATE(RAWC8[[#This Row],[Table Letter]],RAWC8[[#This Row],[Table '#]])</f>
        <v>VL4</v>
      </c>
      <c r="F4248">
        <f>IF(ISEVEN(ROW(RAWC8[[#This Row],[Barcodes]])),C4248,"")</f>
        <v>0</v>
      </c>
      <c r="G4248">
        <f t="shared" si="66"/>
        <v>0</v>
      </c>
      <c r="H4248" t="str">
        <f>LEFT(RAWC8[[#This Row],[Maternal Pheno Tag]],7)</f>
        <v>0</v>
      </c>
    </row>
    <row r="4249" spans="1:8" x14ac:dyDescent="0.25">
      <c r="A4249">
        <v>4</v>
      </c>
      <c r="B4249" t="s">
        <v>646</v>
      </c>
      <c r="D4249">
        <v>12</v>
      </c>
      <c r="E4249" t="str">
        <f>CONCATENATE(RAWC8[[#This Row],[Table Letter]],RAWC8[[#This Row],[Table '#]])</f>
        <v>VL4</v>
      </c>
      <c r="F4249" t="str">
        <f>IF(ISEVEN(ROW(RAWC8[[#This Row],[Barcodes]])),C4249,"")</f>
        <v/>
      </c>
      <c r="G4249" t="str">
        <f t="shared" si="66"/>
        <v/>
      </c>
      <c r="H4249" t="str">
        <f>LEFT(RAWC8[[#This Row],[Maternal Pheno Tag]],7)</f>
        <v/>
      </c>
    </row>
    <row r="4250" spans="1:8" x14ac:dyDescent="0.25">
      <c r="A4250">
        <v>4</v>
      </c>
      <c r="B4250" t="s">
        <v>646</v>
      </c>
      <c r="D4250">
        <v>13</v>
      </c>
      <c r="E4250" t="str">
        <f>CONCATENATE(RAWC8[[#This Row],[Table Letter]],RAWC8[[#This Row],[Table '#]])</f>
        <v>VL4</v>
      </c>
      <c r="F4250">
        <f>IF(ISEVEN(ROW(RAWC8[[#This Row],[Barcodes]])),C4250,"")</f>
        <v>0</v>
      </c>
      <c r="G4250">
        <f t="shared" si="66"/>
        <v>0</v>
      </c>
      <c r="H4250" t="str">
        <f>LEFT(RAWC8[[#This Row],[Maternal Pheno Tag]],7)</f>
        <v>0</v>
      </c>
    </row>
    <row r="4251" spans="1:8" x14ac:dyDescent="0.25">
      <c r="A4251">
        <v>4</v>
      </c>
      <c r="B4251" t="s">
        <v>646</v>
      </c>
      <c r="D4251">
        <v>13</v>
      </c>
      <c r="E4251" t="str">
        <f>CONCATENATE(RAWC8[[#This Row],[Table Letter]],RAWC8[[#This Row],[Table '#]])</f>
        <v>VL4</v>
      </c>
      <c r="F4251" t="str">
        <f>IF(ISEVEN(ROW(RAWC8[[#This Row],[Barcodes]])),C4251,"")</f>
        <v/>
      </c>
      <c r="G4251" t="str">
        <f t="shared" si="66"/>
        <v/>
      </c>
      <c r="H4251" t="str">
        <f>LEFT(RAWC8[[#This Row],[Maternal Pheno Tag]],7)</f>
        <v/>
      </c>
    </row>
    <row r="4252" spans="1:8" x14ac:dyDescent="0.25">
      <c r="A4252">
        <v>4</v>
      </c>
      <c r="B4252" t="s">
        <v>646</v>
      </c>
      <c r="D4252">
        <v>14</v>
      </c>
      <c r="E4252" t="str">
        <f>CONCATENATE(RAWC8[[#This Row],[Table Letter]],RAWC8[[#This Row],[Table '#]])</f>
        <v>VL4</v>
      </c>
      <c r="F4252">
        <f>IF(ISEVEN(ROW(RAWC8[[#This Row],[Barcodes]])),C4252,"")</f>
        <v>0</v>
      </c>
      <c r="G4252">
        <f t="shared" si="66"/>
        <v>0</v>
      </c>
      <c r="H4252" t="str">
        <f>LEFT(RAWC8[[#This Row],[Maternal Pheno Tag]],7)</f>
        <v>0</v>
      </c>
    </row>
    <row r="4253" spans="1:8" x14ac:dyDescent="0.25">
      <c r="A4253">
        <v>4</v>
      </c>
      <c r="B4253" t="s">
        <v>646</v>
      </c>
      <c r="D4253">
        <v>14</v>
      </c>
      <c r="E4253" t="str">
        <f>CONCATENATE(RAWC8[[#This Row],[Table Letter]],RAWC8[[#This Row],[Table '#]])</f>
        <v>VL4</v>
      </c>
      <c r="F4253" t="str">
        <f>IF(ISEVEN(ROW(RAWC8[[#This Row],[Barcodes]])),C4253,"")</f>
        <v/>
      </c>
      <c r="G4253" t="str">
        <f t="shared" si="66"/>
        <v/>
      </c>
      <c r="H4253" t="str">
        <f>LEFT(RAWC8[[#This Row],[Maternal Pheno Tag]],7)</f>
        <v/>
      </c>
    </row>
    <row r="4254" spans="1:8" x14ac:dyDescent="0.25">
      <c r="A4254">
        <v>4</v>
      </c>
      <c r="B4254" t="s">
        <v>646</v>
      </c>
      <c r="D4254">
        <v>15</v>
      </c>
      <c r="E4254" t="str">
        <f>CONCATENATE(RAWC8[[#This Row],[Table Letter]],RAWC8[[#This Row],[Table '#]])</f>
        <v>VL4</v>
      </c>
      <c r="F4254">
        <f>IF(ISEVEN(ROW(RAWC8[[#This Row],[Barcodes]])),C4254,"")</f>
        <v>0</v>
      </c>
      <c r="G4254">
        <f t="shared" si="66"/>
        <v>0</v>
      </c>
      <c r="H4254" t="str">
        <f>LEFT(RAWC8[[#This Row],[Maternal Pheno Tag]],7)</f>
        <v>0</v>
      </c>
    </row>
    <row r="4255" spans="1:8" x14ac:dyDescent="0.25">
      <c r="A4255">
        <v>4</v>
      </c>
      <c r="B4255" t="s">
        <v>646</v>
      </c>
      <c r="D4255">
        <v>15</v>
      </c>
      <c r="E4255" t="str">
        <f>CONCATENATE(RAWC8[[#This Row],[Table Letter]],RAWC8[[#This Row],[Table '#]])</f>
        <v>VL4</v>
      </c>
      <c r="F4255" t="str">
        <f>IF(ISEVEN(ROW(RAWC8[[#This Row],[Barcodes]])),C4255,"")</f>
        <v/>
      </c>
      <c r="G4255" t="str">
        <f t="shared" si="66"/>
        <v/>
      </c>
      <c r="H4255" t="str">
        <f>LEFT(RAWC8[[#This Row],[Maternal Pheno Tag]],7)</f>
        <v/>
      </c>
    </row>
    <row r="4256" spans="1:8" x14ac:dyDescent="0.25">
      <c r="A4256">
        <v>4</v>
      </c>
      <c r="B4256" t="s">
        <v>646</v>
      </c>
      <c r="D4256">
        <v>16</v>
      </c>
      <c r="E4256" t="str">
        <f>CONCATENATE(RAWC8[[#This Row],[Table Letter]],RAWC8[[#This Row],[Table '#]])</f>
        <v>VL4</v>
      </c>
      <c r="F4256">
        <f>IF(ISEVEN(ROW(RAWC8[[#This Row],[Barcodes]])),C4256,"")</f>
        <v>0</v>
      </c>
      <c r="G4256">
        <f t="shared" si="66"/>
        <v>0</v>
      </c>
      <c r="H4256" t="str">
        <f>LEFT(RAWC8[[#This Row],[Maternal Pheno Tag]],7)</f>
        <v>0</v>
      </c>
    </row>
    <row r="4257" spans="1:8" x14ac:dyDescent="0.25">
      <c r="A4257">
        <v>4</v>
      </c>
      <c r="B4257" t="s">
        <v>646</v>
      </c>
      <c r="D4257">
        <v>16</v>
      </c>
      <c r="E4257" t="str">
        <f>CONCATENATE(RAWC8[[#This Row],[Table Letter]],RAWC8[[#This Row],[Table '#]])</f>
        <v>VL4</v>
      </c>
      <c r="F4257" t="str">
        <f>IF(ISEVEN(ROW(RAWC8[[#This Row],[Barcodes]])),C4257,"")</f>
        <v/>
      </c>
      <c r="G4257" t="str">
        <f t="shared" si="66"/>
        <v/>
      </c>
      <c r="H4257" t="str">
        <f>LEFT(RAWC8[[#This Row],[Maternal Pheno Tag]],7)</f>
        <v/>
      </c>
    </row>
    <row r="4258" spans="1:8" x14ac:dyDescent="0.25">
      <c r="A4258">
        <v>4</v>
      </c>
      <c r="B4258" t="s">
        <v>646</v>
      </c>
      <c r="D4258">
        <v>17</v>
      </c>
      <c r="E4258" t="str">
        <f>CONCATENATE(RAWC8[[#This Row],[Table Letter]],RAWC8[[#This Row],[Table '#]])</f>
        <v>VL4</v>
      </c>
      <c r="F4258">
        <f>IF(ISEVEN(ROW(RAWC8[[#This Row],[Barcodes]])),C4258,"")</f>
        <v>0</v>
      </c>
      <c r="G4258">
        <f t="shared" si="66"/>
        <v>0</v>
      </c>
      <c r="H4258" t="str">
        <f>LEFT(RAWC8[[#This Row],[Maternal Pheno Tag]],7)</f>
        <v>0</v>
      </c>
    </row>
    <row r="4259" spans="1:8" x14ac:dyDescent="0.25">
      <c r="A4259">
        <v>4</v>
      </c>
      <c r="B4259" t="s">
        <v>646</v>
      </c>
      <c r="D4259">
        <v>17</v>
      </c>
      <c r="E4259" t="str">
        <f>CONCATENATE(RAWC8[[#This Row],[Table Letter]],RAWC8[[#This Row],[Table '#]])</f>
        <v>VL4</v>
      </c>
      <c r="F4259" t="str">
        <f>IF(ISEVEN(ROW(RAWC8[[#This Row],[Barcodes]])),C4259,"")</f>
        <v/>
      </c>
      <c r="G4259" t="str">
        <f t="shared" si="66"/>
        <v/>
      </c>
      <c r="H4259" t="str">
        <f>LEFT(RAWC8[[#This Row],[Maternal Pheno Tag]],7)</f>
        <v/>
      </c>
    </row>
    <row r="4260" spans="1:8" x14ac:dyDescent="0.25">
      <c r="A4260">
        <v>4</v>
      </c>
      <c r="B4260" t="s">
        <v>646</v>
      </c>
      <c r="D4260">
        <v>18</v>
      </c>
      <c r="E4260" t="str">
        <f>CONCATENATE(RAWC8[[#This Row],[Table Letter]],RAWC8[[#This Row],[Table '#]])</f>
        <v>VL4</v>
      </c>
      <c r="F4260">
        <f>IF(ISEVEN(ROW(RAWC8[[#This Row],[Barcodes]])),C4260,"")</f>
        <v>0</v>
      </c>
      <c r="G4260">
        <f t="shared" si="66"/>
        <v>0</v>
      </c>
      <c r="H4260" t="str">
        <f>LEFT(RAWC8[[#This Row],[Maternal Pheno Tag]],7)</f>
        <v>0</v>
      </c>
    </row>
    <row r="4261" spans="1:8" x14ac:dyDescent="0.25">
      <c r="A4261">
        <v>4</v>
      </c>
      <c r="B4261" t="s">
        <v>646</v>
      </c>
      <c r="D4261">
        <v>18</v>
      </c>
      <c r="E4261" t="str">
        <f>CONCATENATE(RAWC8[[#This Row],[Table Letter]],RAWC8[[#This Row],[Table '#]])</f>
        <v>VL4</v>
      </c>
      <c r="F4261" t="str">
        <f>IF(ISEVEN(ROW(RAWC8[[#This Row],[Barcodes]])),C4261,"")</f>
        <v/>
      </c>
      <c r="G4261" t="str">
        <f t="shared" si="66"/>
        <v/>
      </c>
      <c r="H4261" t="str">
        <f>LEFT(RAWC8[[#This Row],[Maternal Pheno Tag]],7)</f>
        <v/>
      </c>
    </row>
    <row r="4262" spans="1:8" x14ac:dyDescent="0.25">
      <c r="A4262">
        <v>4</v>
      </c>
      <c r="B4262" t="s">
        <v>646</v>
      </c>
      <c r="D4262">
        <v>19</v>
      </c>
      <c r="E4262" t="str">
        <f>CONCATENATE(RAWC8[[#This Row],[Table Letter]],RAWC8[[#This Row],[Table '#]])</f>
        <v>VL4</v>
      </c>
      <c r="F4262">
        <f>IF(ISEVEN(ROW(RAWC8[[#This Row],[Barcodes]])),C4262,"")</f>
        <v>0</v>
      </c>
      <c r="G4262">
        <f t="shared" si="66"/>
        <v>0</v>
      </c>
      <c r="H4262" t="str">
        <f>LEFT(RAWC8[[#This Row],[Maternal Pheno Tag]],7)</f>
        <v>0</v>
      </c>
    </row>
    <row r="4263" spans="1:8" x14ac:dyDescent="0.25">
      <c r="A4263">
        <v>4</v>
      </c>
      <c r="B4263" t="s">
        <v>646</v>
      </c>
      <c r="D4263">
        <v>19</v>
      </c>
      <c r="E4263" t="str">
        <f>CONCATENATE(RAWC8[[#This Row],[Table Letter]],RAWC8[[#This Row],[Table '#]])</f>
        <v>VL4</v>
      </c>
      <c r="F4263" t="str">
        <f>IF(ISEVEN(ROW(RAWC8[[#This Row],[Barcodes]])),C4263,"")</f>
        <v/>
      </c>
      <c r="G4263" t="str">
        <f t="shared" si="66"/>
        <v/>
      </c>
      <c r="H4263" t="str">
        <f>LEFT(RAWC8[[#This Row],[Maternal Pheno Tag]],7)</f>
        <v/>
      </c>
    </row>
    <row r="4264" spans="1:8" x14ac:dyDescent="0.25">
      <c r="A4264">
        <v>4</v>
      </c>
      <c r="B4264" t="s">
        <v>646</v>
      </c>
      <c r="D4264">
        <v>20</v>
      </c>
      <c r="E4264" t="str">
        <f>CONCATENATE(RAWC8[[#This Row],[Table Letter]],RAWC8[[#This Row],[Table '#]])</f>
        <v>VL4</v>
      </c>
      <c r="F4264">
        <f>IF(ISEVEN(ROW(RAWC8[[#This Row],[Barcodes]])),C4264,"")</f>
        <v>0</v>
      </c>
      <c r="G4264">
        <f t="shared" si="66"/>
        <v>0</v>
      </c>
      <c r="H4264" t="str">
        <f>LEFT(RAWC8[[#This Row],[Maternal Pheno Tag]],7)</f>
        <v>0</v>
      </c>
    </row>
    <row r="4265" spans="1:8" x14ac:dyDescent="0.25">
      <c r="A4265">
        <v>4</v>
      </c>
      <c r="B4265" t="s">
        <v>646</v>
      </c>
      <c r="D4265">
        <v>20</v>
      </c>
      <c r="E4265" t="str">
        <f>CONCATENATE(RAWC8[[#This Row],[Table Letter]],RAWC8[[#This Row],[Table '#]])</f>
        <v>VL4</v>
      </c>
      <c r="F4265" t="str">
        <f>IF(ISEVEN(ROW(RAWC8[[#This Row],[Barcodes]])),C4265,"")</f>
        <v/>
      </c>
      <c r="G4265" t="str">
        <f t="shared" si="66"/>
        <v/>
      </c>
      <c r="H4265" t="str">
        <f>LEFT(RAWC8[[#This Row],[Maternal Pheno Tag]],7)</f>
        <v/>
      </c>
    </row>
    <row r="4266" spans="1:8" x14ac:dyDescent="0.25">
      <c r="A4266">
        <v>4</v>
      </c>
      <c r="B4266" t="s">
        <v>646</v>
      </c>
      <c r="D4266">
        <v>21</v>
      </c>
      <c r="E4266" t="str">
        <f>CONCATENATE(RAWC8[[#This Row],[Table Letter]],RAWC8[[#This Row],[Table '#]])</f>
        <v>VL4</v>
      </c>
      <c r="F4266">
        <f>IF(ISEVEN(ROW(RAWC8[[#This Row],[Barcodes]])),C4266,"")</f>
        <v>0</v>
      </c>
      <c r="G4266">
        <f t="shared" si="66"/>
        <v>0</v>
      </c>
      <c r="H4266" t="str">
        <f>LEFT(RAWC8[[#This Row],[Maternal Pheno Tag]],7)</f>
        <v>0</v>
      </c>
    </row>
    <row r="4267" spans="1:8" x14ac:dyDescent="0.25">
      <c r="A4267">
        <v>4</v>
      </c>
      <c r="B4267" t="s">
        <v>646</v>
      </c>
      <c r="D4267">
        <v>21</v>
      </c>
      <c r="E4267" t="str">
        <f>CONCATENATE(RAWC8[[#This Row],[Table Letter]],RAWC8[[#This Row],[Table '#]])</f>
        <v>VL4</v>
      </c>
      <c r="F4267" t="str">
        <f>IF(ISEVEN(ROW(RAWC8[[#This Row],[Barcodes]])),C4267,"")</f>
        <v/>
      </c>
      <c r="G4267" t="str">
        <f t="shared" si="66"/>
        <v/>
      </c>
      <c r="H4267" t="str">
        <f>LEFT(RAWC8[[#This Row],[Maternal Pheno Tag]],7)</f>
        <v/>
      </c>
    </row>
    <row r="4268" spans="1:8" x14ac:dyDescent="0.25">
      <c r="A4268">
        <v>4</v>
      </c>
      <c r="B4268" t="s">
        <v>646</v>
      </c>
      <c r="D4268">
        <v>22</v>
      </c>
      <c r="E4268" t="str">
        <f>CONCATENATE(RAWC8[[#This Row],[Table Letter]],RAWC8[[#This Row],[Table '#]])</f>
        <v>VL4</v>
      </c>
      <c r="F4268">
        <f>IF(ISEVEN(ROW(RAWC8[[#This Row],[Barcodes]])),C4268,"")</f>
        <v>0</v>
      </c>
      <c r="G4268">
        <f t="shared" si="66"/>
        <v>0</v>
      </c>
      <c r="H4268" t="str">
        <f>LEFT(RAWC8[[#This Row],[Maternal Pheno Tag]],7)</f>
        <v>0</v>
      </c>
    </row>
    <row r="4269" spans="1:8" x14ac:dyDescent="0.25">
      <c r="A4269">
        <v>4</v>
      </c>
      <c r="B4269" t="s">
        <v>646</v>
      </c>
      <c r="D4269">
        <v>22</v>
      </c>
      <c r="E4269" t="str">
        <f>CONCATENATE(RAWC8[[#This Row],[Table Letter]],RAWC8[[#This Row],[Table '#]])</f>
        <v>VL4</v>
      </c>
      <c r="F4269" t="str">
        <f>IF(ISEVEN(ROW(RAWC8[[#This Row],[Barcodes]])),C4269,"")</f>
        <v/>
      </c>
      <c r="G4269" t="str">
        <f t="shared" si="66"/>
        <v/>
      </c>
      <c r="H4269" t="str">
        <f>LEFT(RAWC8[[#This Row],[Maternal Pheno Tag]],7)</f>
        <v/>
      </c>
    </row>
    <row r="4270" spans="1:8" x14ac:dyDescent="0.25">
      <c r="A4270">
        <v>4</v>
      </c>
      <c r="B4270" t="s">
        <v>646</v>
      </c>
      <c r="D4270">
        <v>23</v>
      </c>
      <c r="E4270" t="str">
        <f>CONCATENATE(RAWC8[[#This Row],[Table Letter]],RAWC8[[#This Row],[Table '#]])</f>
        <v>VL4</v>
      </c>
      <c r="F4270">
        <f>IF(ISEVEN(ROW(RAWC8[[#This Row],[Barcodes]])),C4270,"")</f>
        <v>0</v>
      </c>
      <c r="G4270">
        <f t="shared" si="66"/>
        <v>0</v>
      </c>
      <c r="H4270" t="str">
        <f>LEFT(RAWC8[[#This Row],[Maternal Pheno Tag]],7)</f>
        <v>0</v>
      </c>
    </row>
    <row r="4271" spans="1:8" x14ac:dyDescent="0.25">
      <c r="A4271">
        <v>4</v>
      </c>
      <c r="B4271" t="s">
        <v>646</v>
      </c>
      <c r="D4271">
        <v>23</v>
      </c>
      <c r="E4271" t="str">
        <f>CONCATENATE(RAWC8[[#This Row],[Table Letter]],RAWC8[[#This Row],[Table '#]])</f>
        <v>VL4</v>
      </c>
      <c r="F4271" t="str">
        <f>IF(ISEVEN(ROW(RAWC8[[#This Row],[Barcodes]])),C4271,"")</f>
        <v/>
      </c>
      <c r="G4271" t="str">
        <f t="shared" si="66"/>
        <v/>
      </c>
      <c r="H4271" t="str">
        <f>LEFT(RAWC8[[#This Row],[Maternal Pheno Tag]],7)</f>
        <v/>
      </c>
    </row>
    <row r="4272" spans="1:8" x14ac:dyDescent="0.25">
      <c r="A4272">
        <v>4</v>
      </c>
      <c r="B4272" t="s">
        <v>646</v>
      </c>
      <c r="D4272">
        <v>24</v>
      </c>
      <c r="E4272" t="str">
        <f>CONCATENATE(RAWC8[[#This Row],[Table Letter]],RAWC8[[#This Row],[Table '#]])</f>
        <v>VL4</v>
      </c>
      <c r="F4272">
        <f>IF(ISEVEN(ROW(RAWC8[[#This Row],[Barcodes]])),C4272,"")</f>
        <v>0</v>
      </c>
      <c r="G4272">
        <f t="shared" si="66"/>
        <v>0</v>
      </c>
      <c r="H4272" t="str">
        <f>LEFT(RAWC8[[#This Row],[Maternal Pheno Tag]],7)</f>
        <v>0</v>
      </c>
    </row>
    <row r="4273" spans="1:8" x14ac:dyDescent="0.25">
      <c r="A4273">
        <v>4</v>
      </c>
      <c r="B4273" t="s">
        <v>646</v>
      </c>
      <c r="D4273">
        <v>24</v>
      </c>
      <c r="E4273" t="str">
        <f>CONCATENATE(RAWC8[[#This Row],[Table Letter]],RAWC8[[#This Row],[Table '#]])</f>
        <v>VL4</v>
      </c>
      <c r="F4273" t="str">
        <f>IF(ISEVEN(ROW(RAWC8[[#This Row],[Barcodes]])),C4273,"")</f>
        <v/>
      </c>
      <c r="G4273" t="str">
        <f t="shared" si="66"/>
        <v/>
      </c>
      <c r="H4273" t="str">
        <f>LEFT(RAWC8[[#This Row],[Maternal Pheno Tag]],7)</f>
        <v/>
      </c>
    </row>
    <row r="4274" spans="1:8" x14ac:dyDescent="0.25">
      <c r="A4274">
        <v>5</v>
      </c>
      <c r="B4274" t="s">
        <v>646</v>
      </c>
      <c r="D4274">
        <v>1</v>
      </c>
      <c r="E4274" t="str">
        <f>CONCATENATE(RAWC8[[#This Row],[Table Letter]],RAWC8[[#This Row],[Table '#]])</f>
        <v>VL5</v>
      </c>
      <c r="F4274">
        <f>IF(ISEVEN(ROW(RAWC8[[#This Row],[Barcodes]])),C4274,"")</f>
        <v>0</v>
      </c>
      <c r="G4274">
        <f t="shared" si="66"/>
        <v>0</v>
      </c>
      <c r="H4274" t="str">
        <f>LEFT(RAWC8[[#This Row],[Maternal Pheno Tag]],7)</f>
        <v>0</v>
      </c>
    </row>
    <row r="4275" spans="1:8" x14ac:dyDescent="0.25">
      <c r="A4275">
        <v>5</v>
      </c>
      <c r="B4275" t="s">
        <v>646</v>
      </c>
      <c r="D4275">
        <v>1</v>
      </c>
      <c r="E4275" t="str">
        <f>CONCATENATE(RAWC8[[#This Row],[Table Letter]],RAWC8[[#This Row],[Table '#]])</f>
        <v>VL5</v>
      </c>
      <c r="F4275" t="str">
        <f>IF(ISEVEN(ROW(RAWC8[[#This Row],[Barcodes]])),C4275,"")</f>
        <v/>
      </c>
      <c r="G4275" t="str">
        <f t="shared" si="66"/>
        <v/>
      </c>
      <c r="H4275" t="str">
        <f>LEFT(RAWC8[[#This Row],[Maternal Pheno Tag]],7)</f>
        <v/>
      </c>
    </row>
    <row r="4276" spans="1:8" x14ac:dyDescent="0.25">
      <c r="A4276">
        <v>5</v>
      </c>
      <c r="B4276" t="s">
        <v>646</v>
      </c>
      <c r="D4276">
        <v>2</v>
      </c>
      <c r="E4276" t="str">
        <f>CONCATENATE(RAWC8[[#This Row],[Table Letter]],RAWC8[[#This Row],[Table '#]])</f>
        <v>VL5</v>
      </c>
      <c r="F4276">
        <f>IF(ISEVEN(ROW(RAWC8[[#This Row],[Barcodes]])),C4276,"")</f>
        <v>0</v>
      </c>
      <c r="G4276">
        <f t="shared" si="66"/>
        <v>0</v>
      </c>
      <c r="H4276" t="str">
        <f>LEFT(RAWC8[[#This Row],[Maternal Pheno Tag]],7)</f>
        <v>0</v>
      </c>
    </row>
    <row r="4277" spans="1:8" x14ac:dyDescent="0.25">
      <c r="A4277">
        <v>5</v>
      </c>
      <c r="B4277" t="s">
        <v>646</v>
      </c>
      <c r="D4277">
        <v>2</v>
      </c>
      <c r="E4277" t="str">
        <f>CONCATENATE(RAWC8[[#This Row],[Table Letter]],RAWC8[[#This Row],[Table '#]])</f>
        <v>VL5</v>
      </c>
      <c r="F4277" t="str">
        <f>IF(ISEVEN(ROW(RAWC8[[#This Row],[Barcodes]])),C4277,"")</f>
        <v/>
      </c>
      <c r="G4277" t="str">
        <f t="shared" si="66"/>
        <v/>
      </c>
      <c r="H4277" t="str">
        <f>LEFT(RAWC8[[#This Row],[Maternal Pheno Tag]],7)</f>
        <v/>
      </c>
    </row>
    <row r="4278" spans="1:8" x14ac:dyDescent="0.25">
      <c r="A4278">
        <v>5</v>
      </c>
      <c r="B4278" t="s">
        <v>646</v>
      </c>
      <c r="D4278">
        <v>3</v>
      </c>
      <c r="E4278" t="str">
        <f>CONCATENATE(RAWC8[[#This Row],[Table Letter]],RAWC8[[#This Row],[Table '#]])</f>
        <v>VL5</v>
      </c>
      <c r="F4278">
        <f>IF(ISEVEN(ROW(RAWC8[[#This Row],[Barcodes]])),C4278,"")</f>
        <v>0</v>
      </c>
      <c r="G4278">
        <f t="shared" si="66"/>
        <v>0</v>
      </c>
      <c r="H4278" t="str">
        <f>LEFT(RAWC8[[#This Row],[Maternal Pheno Tag]],7)</f>
        <v>0</v>
      </c>
    </row>
    <row r="4279" spans="1:8" x14ac:dyDescent="0.25">
      <c r="A4279">
        <v>5</v>
      </c>
      <c r="B4279" t="s">
        <v>646</v>
      </c>
      <c r="D4279">
        <v>3</v>
      </c>
      <c r="E4279" t="str">
        <f>CONCATENATE(RAWC8[[#This Row],[Table Letter]],RAWC8[[#This Row],[Table '#]])</f>
        <v>VL5</v>
      </c>
      <c r="F4279" t="str">
        <f>IF(ISEVEN(ROW(RAWC8[[#This Row],[Barcodes]])),C4279,"")</f>
        <v/>
      </c>
      <c r="G4279" t="str">
        <f t="shared" si="66"/>
        <v/>
      </c>
      <c r="H4279" t="str">
        <f>LEFT(RAWC8[[#This Row],[Maternal Pheno Tag]],7)</f>
        <v/>
      </c>
    </row>
    <row r="4280" spans="1:8" x14ac:dyDescent="0.25">
      <c r="A4280">
        <v>5</v>
      </c>
      <c r="B4280" t="s">
        <v>646</v>
      </c>
      <c r="D4280">
        <v>4</v>
      </c>
      <c r="E4280" t="str">
        <f>CONCATENATE(RAWC8[[#This Row],[Table Letter]],RAWC8[[#This Row],[Table '#]])</f>
        <v>VL5</v>
      </c>
      <c r="F4280">
        <f>IF(ISEVEN(ROW(RAWC8[[#This Row],[Barcodes]])),C4280,"")</f>
        <v>0</v>
      </c>
      <c r="G4280">
        <f t="shared" si="66"/>
        <v>0</v>
      </c>
      <c r="H4280" t="str">
        <f>LEFT(RAWC8[[#This Row],[Maternal Pheno Tag]],7)</f>
        <v>0</v>
      </c>
    </row>
    <row r="4281" spans="1:8" x14ac:dyDescent="0.25">
      <c r="A4281">
        <v>5</v>
      </c>
      <c r="B4281" t="s">
        <v>646</v>
      </c>
      <c r="D4281">
        <v>4</v>
      </c>
      <c r="E4281" t="str">
        <f>CONCATENATE(RAWC8[[#This Row],[Table Letter]],RAWC8[[#This Row],[Table '#]])</f>
        <v>VL5</v>
      </c>
      <c r="F4281" t="str">
        <f>IF(ISEVEN(ROW(RAWC8[[#This Row],[Barcodes]])),C4281,"")</f>
        <v/>
      </c>
      <c r="G4281" t="str">
        <f t="shared" si="66"/>
        <v/>
      </c>
      <c r="H4281" t="str">
        <f>LEFT(RAWC8[[#This Row],[Maternal Pheno Tag]],7)</f>
        <v/>
      </c>
    </row>
    <row r="4282" spans="1:8" x14ac:dyDescent="0.25">
      <c r="A4282">
        <v>5</v>
      </c>
      <c r="B4282" t="s">
        <v>646</v>
      </c>
      <c r="D4282">
        <v>5</v>
      </c>
      <c r="E4282" t="str">
        <f>CONCATENATE(RAWC8[[#This Row],[Table Letter]],RAWC8[[#This Row],[Table '#]])</f>
        <v>VL5</v>
      </c>
      <c r="F4282">
        <f>IF(ISEVEN(ROW(RAWC8[[#This Row],[Barcodes]])),C4282,"")</f>
        <v>0</v>
      </c>
      <c r="G4282">
        <f t="shared" si="66"/>
        <v>0</v>
      </c>
      <c r="H4282" t="str">
        <f>LEFT(RAWC8[[#This Row],[Maternal Pheno Tag]],7)</f>
        <v>0</v>
      </c>
    </row>
    <row r="4283" spans="1:8" x14ac:dyDescent="0.25">
      <c r="A4283">
        <v>5</v>
      </c>
      <c r="B4283" t="s">
        <v>646</v>
      </c>
      <c r="D4283">
        <v>5</v>
      </c>
      <c r="E4283" t="str">
        <f>CONCATENATE(RAWC8[[#This Row],[Table Letter]],RAWC8[[#This Row],[Table '#]])</f>
        <v>VL5</v>
      </c>
      <c r="F4283" t="str">
        <f>IF(ISEVEN(ROW(RAWC8[[#This Row],[Barcodes]])),C4283,"")</f>
        <v/>
      </c>
      <c r="G4283" t="str">
        <f t="shared" si="66"/>
        <v/>
      </c>
      <c r="H4283" t="str">
        <f>LEFT(RAWC8[[#This Row],[Maternal Pheno Tag]],7)</f>
        <v/>
      </c>
    </row>
    <row r="4284" spans="1:8" x14ac:dyDescent="0.25">
      <c r="A4284">
        <v>5</v>
      </c>
      <c r="B4284" t="s">
        <v>646</v>
      </c>
      <c r="D4284">
        <v>6</v>
      </c>
      <c r="E4284" t="str">
        <f>CONCATENATE(RAWC8[[#This Row],[Table Letter]],RAWC8[[#This Row],[Table '#]])</f>
        <v>VL5</v>
      </c>
      <c r="F4284">
        <f>IF(ISEVEN(ROW(RAWC8[[#This Row],[Barcodes]])),C4284,"")</f>
        <v>0</v>
      </c>
      <c r="G4284">
        <f t="shared" si="66"/>
        <v>0</v>
      </c>
      <c r="H4284" t="str">
        <f>LEFT(RAWC8[[#This Row],[Maternal Pheno Tag]],7)</f>
        <v>0</v>
      </c>
    </row>
    <row r="4285" spans="1:8" x14ac:dyDescent="0.25">
      <c r="A4285">
        <v>5</v>
      </c>
      <c r="B4285" t="s">
        <v>646</v>
      </c>
      <c r="D4285">
        <v>6</v>
      </c>
      <c r="E4285" t="str">
        <f>CONCATENATE(RAWC8[[#This Row],[Table Letter]],RAWC8[[#This Row],[Table '#]])</f>
        <v>VL5</v>
      </c>
      <c r="F4285" t="str">
        <f>IF(ISEVEN(ROW(RAWC8[[#This Row],[Barcodes]])),C4285,"")</f>
        <v/>
      </c>
      <c r="G4285" t="str">
        <f t="shared" si="66"/>
        <v/>
      </c>
      <c r="H4285" t="str">
        <f>LEFT(RAWC8[[#This Row],[Maternal Pheno Tag]],7)</f>
        <v/>
      </c>
    </row>
    <row r="4286" spans="1:8" x14ac:dyDescent="0.25">
      <c r="A4286">
        <v>5</v>
      </c>
      <c r="B4286" t="s">
        <v>646</v>
      </c>
      <c r="D4286">
        <v>7</v>
      </c>
      <c r="E4286" t="str">
        <f>CONCATENATE(RAWC8[[#This Row],[Table Letter]],RAWC8[[#This Row],[Table '#]])</f>
        <v>VL5</v>
      </c>
      <c r="F4286">
        <f>IF(ISEVEN(ROW(RAWC8[[#This Row],[Barcodes]])),C4286,"")</f>
        <v>0</v>
      </c>
      <c r="G4286">
        <f t="shared" si="66"/>
        <v>0</v>
      </c>
      <c r="H4286" t="str">
        <f>LEFT(RAWC8[[#This Row],[Maternal Pheno Tag]],7)</f>
        <v>0</v>
      </c>
    </row>
    <row r="4287" spans="1:8" x14ac:dyDescent="0.25">
      <c r="A4287">
        <v>5</v>
      </c>
      <c r="B4287" t="s">
        <v>646</v>
      </c>
      <c r="D4287">
        <v>7</v>
      </c>
      <c r="E4287" t="str">
        <f>CONCATENATE(RAWC8[[#This Row],[Table Letter]],RAWC8[[#This Row],[Table '#]])</f>
        <v>VL5</v>
      </c>
      <c r="F4287" t="str">
        <f>IF(ISEVEN(ROW(RAWC8[[#This Row],[Barcodes]])),C4287,"")</f>
        <v/>
      </c>
      <c r="G4287" t="str">
        <f t="shared" si="66"/>
        <v/>
      </c>
      <c r="H4287" t="str">
        <f>LEFT(RAWC8[[#This Row],[Maternal Pheno Tag]],7)</f>
        <v/>
      </c>
    </row>
    <row r="4288" spans="1:8" x14ac:dyDescent="0.25">
      <c r="A4288">
        <v>5</v>
      </c>
      <c r="B4288" t="s">
        <v>646</v>
      </c>
      <c r="D4288">
        <v>8</v>
      </c>
      <c r="E4288" t="str">
        <f>CONCATENATE(RAWC8[[#This Row],[Table Letter]],RAWC8[[#This Row],[Table '#]])</f>
        <v>VL5</v>
      </c>
      <c r="F4288">
        <f>IF(ISEVEN(ROW(RAWC8[[#This Row],[Barcodes]])),C4288,"")</f>
        <v>0</v>
      </c>
      <c r="G4288">
        <f t="shared" si="66"/>
        <v>0</v>
      </c>
      <c r="H4288" t="str">
        <f>LEFT(RAWC8[[#This Row],[Maternal Pheno Tag]],7)</f>
        <v>0</v>
      </c>
    </row>
    <row r="4289" spans="1:8" x14ac:dyDescent="0.25">
      <c r="A4289">
        <v>5</v>
      </c>
      <c r="B4289" t="s">
        <v>646</v>
      </c>
      <c r="D4289">
        <v>8</v>
      </c>
      <c r="E4289" t="str">
        <f>CONCATENATE(RAWC8[[#This Row],[Table Letter]],RAWC8[[#This Row],[Table '#]])</f>
        <v>VL5</v>
      </c>
      <c r="F4289" t="str">
        <f>IF(ISEVEN(ROW(RAWC8[[#This Row],[Barcodes]])),C4289,"")</f>
        <v/>
      </c>
      <c r="G4289" t="str">
        <f t="shared" si="66"/>
        <v/>
      </c>
      <c r="H4289" t="str">
        <f>LEFT(RAWC8[[#This Row],[Maternal Pheno Tag]],7)</f>
        <v/>
      </c>
    </row>
    <row r="4290" spans="1:8" x14ac:dyDescent="0.25">
      <c r="A4290">
        <v>5</v>
      </c>
      <c r="B4290" t="s">
        <v>646</v>
      </c>
      <c r="D4290">
        <v>9</v>
      </c>
      <c r="E4290" t="str">
        <f>CONCATENATE(RAWC8[[#This Row],[Table Letter]],RAWC8[[#This Row],[Table '#]])</f>
        <v>VL5</v>
      </c>
      <c r="F4290">
        <f>IF(ISEVEN(ROW(RAWC8[[#This Row],[Barcodes]])),C4290,"")</f>
        <v>0</v>
      </c>
      <c r="G4290">
        <f t="shared" ref="G4290:G4353" si="67">IF(ISODD(ROW(C4291)),C4291,"")</f>
        <v>0</v>
      </c>
      <c r="H4290" t="str">
        <f>LEFT(RAWC8[[#This Row],[Maternal Pheno Tag]],7)</f>
        <v>0</v>
      </c>
    </row>
    <row r="4291" spans="1:8" x14ac:dyDescent="0.25">
      <c r="A4291">
        <v>5</v>
      </c>
      <c r="B4291" t="s">
        <v>646</v>
      </c>
      <c r="D4291">
        <v>9</v>
      </c>
      <c r="E4291" t="str">
        <f>CONCATENATE(RAWC8[[#This Row],[Table Letter]],RAWC8[[#This Row],[Table '#]])</f>
        <v>VL5</v>
      </c>
      <c r="F4291" t="str">
        <f>IF(ISEVEN(ROW(RAWC8[[#This Row],[Barcodes]])),C4291,"")</f>
        <v/>
      </c>
      <c r="G4291" t="str">
        <f t="shared" si="67"/>
        <v/>
      </c>
      <c r="H4291" t="str">
        <f>LEFT(RAWC8[[#This Row],[Maternal Pheno Tag]],7)</f>
        <v/>
      </c>
    </row>
    <row r="4292" spans="1:8" x14ac:dyDescent="0.25">
      <c r="A4292">
        <v>5</v>
      </c>
      <c r="B4292" t="s">
        <v>646</v>
      </c>
      <c r="D4292">
        <v>10</v>
      </c>
      <c r="E4292" t="str">
        <f>CONCATENATE(RAWC8[[#This Row],[Table Letter]],RAWC8[[#This Row],[Table '#]])</f>
        <v>VL5</v>
      </c>
      <c r="F4292">
        <f>IF(ISEVEN(ROW(RAWC8[[#This Row],[Barcodes]])),C4292,"")</f>
        <v>0</v>
      </c>
      <c r="G4292">
        <f t="shared" si="67"/>
        <v>0</v>
      </c>
      <c r="H4292" t="str">
        <f>LEFT(RAWC8[[#This Row],[Maternal Pheno Tag]],7)</f>
        <v>0</v>
      </c>
    </row>
    <row r="4293" spans="1:8" x14ac:dyDescent="0.25">
      <c r="A4293">
        <v>5</v>
      </c>
      <c r="B4293" t="s">
        <v>646</v>
      </c>
      <c r="D4293">
        <v>10</v>
      </c>
      <c r="E4293" t="str">
        <f>CONCATENATE(RAWC8[[#This Row],[Table Letter]],RAWC8[[#This Row],[Table '#]])</f>
        <v>VL5</v>
      </c>
      <c r="F4293" t="str">
        <f>IF(ISEVEN(ROW(RAWC8[[#This Row],[Barcodes]])),C4293,"")</f>
        <v/>
      </c>
      <c r="G4293" t="str">
        <f t="shared" si="67"/>
        <v/>
      </c>
      <c r="H4293" t="str">
        <f>LEFT(RAWC8[[#This Row],[Maternal Pheno Tag]],7)</f>
        <v/>
      </c>
    </row>
    <row r="4294" spans="1:8" x14ac:dyDescent="0.25">
      <c r="A4294">
        <v>5</v>
      </c>
      <c r="B4294" t="s">
        <v>646</v>
      </c>
      <c r="D4294">
        <v>11</v>
      </c>
      <c r="E4294" t="str">
        <f>CONCATENATE(RAWC8[[#This Row],[Table Letter]],RAWC8[[#This Row],[Table '#]])</f>
        <v>VL5</v>
      </c>
      <c r="F4294">
        <f>IF(ISEVEN(ROW(RAWC8[[#This Row],[Barcodes]])),C4294,"")</f>
        <v>0</v>
      </c>
      <c r="G4294">
        <f t="shared" si="67"/>
        <v>0</v>
      </c>
      <c r="H4294" t="str">
        <f>LEFT(RAWC8[[#This Row],[Maternal Pheno Tag]],7)</f>
        <v>0</v>
      </c>
    </row>
    <row r="4295" spans="1:8" x14ac:dyDescent="0.25">
      <c r="A4295">
        <v>5</v>
      </c>
      <c r="B4295" t="s">
        <v>646</v>
      </c>
      <c r="D4295">
        <v>11</v>
      </c>
      <c r="E4295" t="str">
        <f>CONCATENATE(RAWC8[[#This Row],[Table Letter]],RAWC8[[#This Row],[Table '#]])</f>
        <v>VL5</v>
      </c>
      <c r="F4295" t="str">
        <f>IF(ISEVEN(ROW(RAWC8[[#This Row],[Barcodes]])),C4295,"")</f>
        <v/>
      </c>
      <c r="G4295" t="str">
        <f t="shared" si="67"/>
        <v/>
      </c>
      <c r="H4295" t="str">
        <f>LEFT(RAWC8[[#This Row],[Maternal Pheno Tag]],7)</f>
        <v/>
      </c>
    </row>
    <row r="4296" spans="1:8" x14ac:dyDescent="0.25">
      <c r="A4296">
        <v>5</v>
      </c>
      <c r="B4296" t="s">
        <v>646</v>
      </c>
      <c r="D4296">
        <v>12</v>
      </c>
      <c r="E4296" t="str">
        <f>CONCATENATE(RAWC8[[#This Row],[Table Letter]],RAWC8[[#This Row],[Table '#]])</f>
        <v>VL5</v>
      </c>
      <c r="F4296">
        <f>IF(ISEVEN(ROW(RAWC8[[#This Row],[Barcodes]])),C4296,"")</f>
        <v>0</v>
      </c>
      <c r="G4296">
        <f t="shared" si="67"/>
        <v>0</v>
      </c>
      <c r="H4296" t="str">
        <f>LEFT(RAWC8[[#This Row],[Maternal Pheno Tag]],7)</f>
        <v>0</v>
      </c>
    </row>
    <row r="4297" spans="1:8" x14ac:dyDescent="0.25">
      <c r="A4297">
        <v>5</v>
      </c>
      <c r="B4297" t="s">
        <v>646</v>
      </c>
      <c r="D4297">
        <v>12</v>
      </c>
      <c r="E4297" t="str">
        <f>CONCATENATE(RAWC8[[#This Row],[Table Letter]],RAWC8[[#This Row],[Table '#]])</f>
        <v>VL5</v>
      </c>
      <c r="F4297" t="str">
        <f>IF(ISEVEN(ROW(RAWC8[[#This Row],[Barcodes]])),C4297,"")</f>
        <v/>
      </c>
      <c r="G4297" t="str">
        <f t="shared" si="67"/>
        <v/>
      </c>
      <c r="H4297" t="str">
        <f>LEFT(RAWC8[[#This Row],[Maternal Pheno Tag]],7)</f>
        <v/>
      </c>
    </row>
    <row r="4298" spans="1:8" x14ac:dyDescent="0.25">
      <c r="A4298">
        <v>5</v>
      </c>
      <c r="B4298" t="s">
        <v>646</v>
      </c>
      <c r="D4298">
        <v>13</v>
      </c>
      <c r="E4298" t="str">
        <f>CONCATENATE(RAWC8[[#This Row],[Table Letter]],RAWC8[[#This Row],[Table '#]])</f>
        <v>VL5</v>
      </c>
      <c r="F4298">
        <f>IF(ISEVEN(ROW(RAWC8[[#This Row],[Barcodes]])),C4298,"")</f>
        <v>0</v>
      </c>
      <c r="G4298">
        <f t="shared" si="67"/>
        <v>0</v>
      </c>
      <c r="H4298" t="str">
        <f>LEFT(RAWC8[[#This Row],[Maternal Pheno Tag]],7)</f>
        <v>0</v>
      </c>
    </row>
    <row r="4299" spans="1:8" x14ac:dyDescent="0.25">
      <c r="A4299">
        <v>5</v>
      </c>
      <c r="B4299" t="s">
        <v>646</v>
      </c>
      <c r="D4299">
        <v>13</v>
      </c>
      <c r="E4299" t="str">
        <f>CONCATENATE(RAWC8[[#This Row],[Table Letter]],RAWC8[[#This Row],[Table '#]])</f>
        <v>VL5</v>
      </c>
      <c r="F4299" t="str">
        <f>IF(ISEVEN(ROW(RAWC8[[#This Row],[Barcodes]])),C4299,"")</f>
        <v/>
      </c>
      <c r="G4299" t="str">
        <f t="shared" si="67"/>
        <v/>
      </c>
      <c r="H4299" t="str">
        <f>LEFT(RAWC8[[#This Row],[Maternal Pheno Tag]],7)</f>
        <v/>
      </c>
    </row>
    <row r="4300" spans="1:8" x14ac:dyDescent="0.25">
      <c r="A4300">
        <v>5</v>
      </c>
      <c r="B4300" t="s">
        <v>646</v>
      </c>
      <c r="D4300">
        <v>14</v>
      </c>
      <c r="E4300" t="str">
        <f>CONCATENATE(RAWC8[[#This Row],[Table Letter]],RAWC8[[#This Row],[Table '#]])</f>
        <v>VL5</v>
      </c>
      <c r="F4300">
        <f>IF(ISEVEN(ROW(RAWC8[[#This Row],[Barcodes]])),C4300,"")</f>
        <v>0</v>
      </c>
      <c r="G4300">
        <f t="shared" si="67"/>
        <v>0</v>
      </c>
      <c r="H4300" t="str">
        <f>LEFT(RAWC8[[#This Row],[Maternal Pheno Tag]],7)</f>
        <v>0</v>
      </c>
    </row>
    <row r="4301" spans="1:8" x14ac:dyDescent="0.25">
      <c r="A4301">
        <v>5</v>
      </c>
      <c r="B4301" t="s">
        <v>646</v>
      </c>
      <c r="D4301">
        <v>14</v>
      </c>
      <c r="E4301" t="str">
        <f>CONCATENATE(RAWC8[[#This Row],[Table Letter]],RAWC8[[#This Row],[Table '#]])</f>
        <v>VL5</v>
      </c>
      <c r="F4301" t="str">
        <f>IF(ISEVEN(ROW(RAWC8[[#This Row],[Barcodes]])),C4301,"")</f>
        <v/>
      </c>
      <c r="G4301" t="str">
        <f t="shared" si="67"/>
        <v/>
      </c>
      <c r="H4301" t="str">
        <f>LEFT(RAWC8[[#This Row],[Maternal Pheno Tag]],7)</f>
        <v/>
      </c>
    </row>
    <row r="4302" spans="1:8" x14ac:dyDescent="0.25">
      <c r="A4302">
        <v>5</v>
      </c>
      <c r="B4302" t="s">
        <v>646</v>
      </c>
      <c r="D4302">
        <v>15</v>
      </c>
      <c r="E4302" t="str">
        <f>CONCATENATE(RAWC8[[#This Row],[Table Letter]],RAWC8[[#This Row],[Table '#]])</f>
        <v>VL5</v>
      </c>
      <c r="F4302">
        <f>IF(ISEVEN(ROW(RAWC8[[#This Row],[Barcodes]])),C4302,"")</f>
        <v>0</v>
      </c>
      <c r="G4302">
        <f t="shared" si="67"/>
        <v>0</v>
      </c>
      <c r="H4302" t="str">
        <f>LEFT(RAWC8[[#This Row],[Maternal Pheno Tag]],7)</f>
        <v>0</v>
      </c>
    </row>
    <row r="4303" spans="1:8" x14ac:dyDescent="0.25">
      <c r="A4303">
        <v>5</v>
      </c>
      <c r="B4303" t="s">
        <v>646</v>
      </c>
      <c r="D4303">
        <v>15</v>
      </c>
      <c r="E4303" t="str">
        <f>CONCATENATE(RAWC8[[#This Row],[Table Letter]],RAWC8[[#This Row],[Table '#]])</f>
        <v>VL5</v>
      </c>
      <c r="F4303" t="str">
        <f>IF(ISEVEN(ROW(RAWC8[[#This Row],[Barcodes]])),C4303,"")</f>
        <v/>
      </c>
      <c r="G4303" t="str">
        <f t="shared" si="67"/>
        <v/>
      </c>
      <c r="H4303" t="str">
        <f>LEFT(RAWC8[[#This Row],[Maternal Pheno Tag]],7)</f>
        <v/>
      </c>
    </row>
    <row r="4304" spans="1:8" x14ac:dyDescent="0.25">
      <c r="A4304">
        <v>5</v>
      </c>
      <c r="B4304" t="s">
        <v>646</v>
      </c>
      <c r="D4304">
        <v>16</v>
      </c>
      <c r="E4304" t="str">
        <f>CONCATENATE(RAWC8[[#This Row],[Table Letter]],RAWC8[[#This Row],[Table '#]])</f>
        <v>VL5</v>
      </c>
      <c r="F4304">
        <f>IF(ISEVEN(ROW(RAWC8[[#This Row],[Barcodes]])),C4304,"")</f>
        <v>0</v>
      </c>
      <c r="G4304">
        <f t="shared" si="67"/>
        <v>0</v>
      </c>
      <c r="H4304" t="str">
        <f>LEFT(RAWC8[[#This Row],[Maternal Pheno Tag]],7)</f>
        <v>0</v>
      </c>
    </row>
    <row r="4305" spans="1:8" x14ac:dyDescent="0.25">
      <c r="A4305">
        <v>5</v>
      </c>
      <c r="B4305" t="s">
        <v>646</v>
      </c>
      <c r="D4305">
        <v>16</v>
      </c>
      <c r="E4305" t="str">
        <f>CONCATENATE(RAWC8[[#This Row],[Table Letter]],RAWC8[[#This Row],[Table '#]])</f>
        <v>VL5</v>
      </c>
      <c r="F4305" t="str">
        <f>IF(ISEVEN(ROW(RAWC8[[#This Row],[Barcodes]])),C4305,"")</f>
        <v/>
      </c>
      <c r="G4305" t="str">
        <f t="shared" si="67"/>
        <v/>
      </c>
      <c r="H4305" t="str">
        <f>LEFT(RAWC8[[#This Row],[Maternal Pheno Tag]],7)</f>
        <v/>
      </c>
    </row>
    <row r="4306" spans="1:8" x14ac:dyDescent="0.25">
      <c r="A4306">
        <v>5</v>
      </c>
      <c r="B4306" t="s">
        <v>646</v>
      </c>
      <c r="D4306">
        <v>17</v>
      </c>
      <c r="E4306" t="str">
        <f>CONCATENATE(RAWC8[[#This Row],[Table Letter]],RAWC8[[#This Row],[Table '#]])</f>
        <v>VL5</v>
      </c>
      <c r="F4306">
        <f>IF(ISEVEN(ROW(RAWC8[[#This Row],[Barcodes]])),C4306,"")</f>
        <v>0</v>
      </c>
      <c r="G4306">
        <f t="shared" si="67"/>
        <v>0</v>
      </c>
      <c r="H4306" t="str">
        <f>LEFT(RAWC8[[#This Row],[Maternal Pheno Tag]],7)</f>
        <v>0</v>
      </c>
    </row>
    <row r="4307" spans="1:8" x14ac:dyDescent="0.25">
      <c r="A4307">
        <v>5</v>
      </c>
      <c r="B4307" t="s">
        <v>646</v>
      </c>
      <c r="D4307">
        <v>17</v>
      </c>
      <c r="E4307" t="str">
        <f>CONCATENATE(RAWC8[[#This Row],[Table Letter]],RAWC8[[#This Row],[Table '#]])</f>
        <v>VL5</v>
      </c>
      <c r="F4307" t="str">
        <f>IF(ISEVEN(ROW(RAWC8[[#This Row],[Barcodes]])),C4307,"")</f>
        <v/>
      </c>
      <c r="G4307" t="str">
        <f t="shared" si="67"/>
        <v/>
      </c>
      <c r="H4307" t="str">
        <f>LEFT(RAWC8[[#This Row],[Maternal Pheno Tag]],7)</f>
        <v/>
      </c>
    </row>
    <row r="4308" spans="1:8" x14ac:dyDescent="0.25">
      <c r="A4308">
        <v>5</v>
      </c>
      <c r="B4308" t="s">
        <v>646</v>
      </c>
      <c r="D4308">
        <v>18</v>
      </c>
      <c r="E4308" t="str">
        <f>CONCATENATE(RAWC8[[#This Row],[Table Letter]],RAWC8[[#This Row],[Table '#]])</f>
        <v>VL5</v>
      </c>
      <c r="F4308">
        <f>IF(ISEVEN(ROW(RAWC8[[#This Row],[Barcodes]])),C4308,"")</f>
        <v>0</v>
      </c>
      <c r="G4308">
        <f t="shared" si="67"/>
        <v>0</v>
      </c>
      <c r="H4308" t="str">
        <f>LEFT(RAWC8[[#This Row],[Maternal Pheno Tag]],7)</f>
        <v>0</v>
      </c>
    </row>
    <row r="4309" spans="1:8" x14ac:dyDescent="0.25">
      <c r="A4309">
        <v>5</v>
      </c>
      <c r="B4309" t="s">
        <v>646</v>
      </c>
      <c r="D4309">
        <v>18</v>
      </c>
      <c r="E4309" t="str">
        <f>CONCATENATE(RAWC8[[#This Row],[Table Letter]],RAWC8[[#This Row],[Table '#]])</f>
        <v>VL5</v>
      </c>
      <c r="F4309" t="str">
        <f>IF(ISEVEN(ROW(RAWC8[[#This Row],[Barcodes]])),C4309,"")</f>
        <v/>
      </c>
      <c r="G4309" t="str">
        <f t="shared" si="67"/>
        <v/>
      </c>
      <c r="H4309" t="str">
        <f>LEFT(RAWC8[[#This Row],[Maternal Pheno Tag]],7)</f>
        <v/>
      </c>
    </row>
    <row r="4310" spans="1:8" x14ac:dyDescent="0.25">
      <c r="A4310">
        <v>5</v>
      </c>
      <c r="B4310" t="s">
        <v>646</v>
      </c>
      <c r="D4310">
        <v>19</v>
      </c>
      <c r="E4310" t="str">
        <f>CONCATENATE(RAWC8[[#This Row],[Table Letter]],RAWC8[[#This Row],[Table '#]])</f>
        <v>VL5</v>
      </c>
      <c r="F4310">
        <f>IF(ISEVEN(ROW(RAWC8[[#This Row],[Barcodes]])),C4310,"")</f>
        <v>0</v>
      </c>
      <c r="G4310">
        <f t="shared" si="67"/>
        <v>0</v>
      </c>
      <c r="H4310" t="str">
        <f>LEFT(RAWC8[[#This Row],[Maternal Pheno Tag]],7)</f>
        <v>0</v>
      </c>
    </row>
    <row r="4311" spans="1:8" x14ac:dyDescent="0.25">
      <c r="A4311">
        <v>5</v>
      </c>
      <c r="B4311" t="s">
        <v>646</v>
      </c>
      <c r="D4311">
        <v>19</v>
      </c>
      <c r="E4311" t="str">
        <f>CONCATENATE(RAWC8[[#This Row],[Table Letter]],RAWC8[[#This Row],[Table '#]])</f>
        <v>VL5</v>
      </c>
      <c r="F4311" t="str">
        <f>IF(ISEVEN(ROW(RAWC8[[#This Row],[Barcodes]])),C4311,"")</f>
        <v/>
      </c>
      <c r="G4311" t="str">
        <f t="shared" si="67"/>
        <v/>
      </c>
      <c r="H4311" t="str">
        <f>LEFT(RAWC8[[#This Row],[Maternal Pheno Tag]],7)</f>
        <v/>
      </c>
    </row>
    <row r="4312" spans="1:8" x14ac:dyDescent="0.25">
      <c r="A4312">
        <v>5</v>
      </c>
      <c r="B4312" t="s">
        <v>646</v>
      </c>
      <c r="D4312">
        <v>20</v>
      </c>
      <c r="E4312" t="str">
        <f>CONCATENATE(RAWC8[[#This Row],[Table Letter]],RAWC8[[#This Row],[Table '#]])</f>
        <v>VL5</v>
      </c>
      <c r="F4312">
        <f>IF(ISEVEN(ROW(RAWC8[[#This Row],[Barcodes]])),C4312,"")</f>
        <v>0</v>
      </c>
      <c r="G4312">
        <f t="shared" si="67"/>
        <v>0</v>
      </c>
      <c r="H4312" t="str">
        <f>LEFT(RAWC8[[#This Row],[Maternal Pheno Tag]],7)</f>
        <v>0</v>
      </c>
    </row>
    <row r="4313" spans="1:8" x14ac:dyDescent="0.25">
      <c r="A4313">
        <v>5</v>
      </c>
      <c r="B4313" t="s">
        <v>646</v>
      </c>
      <c r="D4313">
        <v>20</v>
      </c>
      <c r="E4313" t="str">
        <f>CONCATENATE(RAWC8[[#This Row],[Table Letter]],RAWC8[[#This Row],[Table '#]])</f>
        <v>VL5</v>
      </c>
      <c r="F4313" t="str">
        <f>IF(ISEVEN(ROW(RAWC8[[#This Row],[Barcodes]])),C4313,"")</f>
        <v/>
      </c>
      <c r="G4313" t="str">
        <f t="shared" si="67"/>
        <v/>
      </c>
      <c r="H4313" t="str">
        <f>LEFT(RAWC8[[#This Row],[Maternal Pheno Tag]],7)</f>
        <v/>
      </c>
    </row>
    <row r="4314" spans="1:8" x14ac:dyDescent="0.25">
      <c r="A4314">
        <v>5</v>
      </c>
      <c r="B4314" t="s">
        <v>646</v>
      </c>
      <c r="D4314">
        <v>21</v>
      </c>
      <c r="E4314" t="str">
        <f>CONCATENATE(RAWC8[[#This Row],[Table Letter]],RAWC8[[#This Row],[Table '#]])</f>
        <v>VL5</v>
      </c>
      <c r="F4314">
        <f>IF(ISEVEN(ROW(RAWC8[[#This Row],[Barcodes]])),C4314,"")</f>
        <v>0</v>
      </c>
      <c r="G4314">
        <f t="shared" si="67"/>
        <v>0</v>
      </c>
      <c r="H4314" t="str">
        <f>LEFT(RAWC8[[#This Row],[Maternal Pheno Tag]],7)</f>
        <v>0</v>
      </c>
    </row>
    <row r="4315" spans="1:8" x14ac:dyDescent="0.25">
      <c r="A4315">
        <v>5</v>
      </c>
      <c r="B4315" t="s">
        <v>646</v>
      </c>
      <c r="D4315">
        <v>21</v>
      </c>
      <c r="E4315" t="str">
        <f>CONCATENATE(RAWC8[[#This Row],[Table Letter]],RAWC8[[#This Row],[Table '#]])</f>
        <v>VL5</v>
      </c>
      <c r="F4315" t="str">
        <f>IF(ISEVEN(ROW(RAWC8[[#This Row],[Barcodes]])),C4315,"")</f>
        <v/>
      </c>
      <c r="G4315" t="str">
        <f t="shared" si="67"/>
        <v/>
      </c>
      <c r="H4315" t="str">
        <f>LEFT(RAWC8[[#This Row],[Maternal Pheno Tag]],7)</f>
        <v/>
      </c>
    </row>
    <row r="4316" spans="1:8" x14ac:dyDescent="0.25">
      <c r="A4316">
        <v>5</v>
      </c>
      <c r="B4316" t="s">
        <v>646</v>
      </c>
      <c r="D4316">
        <v>22</v>
      </c>
      <c r="E4316" t="str">
        <f>CONCATENATE(RAWC8[[#This Row],[Table Letter]],RAWC8[[#This Row],[Table '#]])</f>
        <v>VL5</v>
      </c>
      <c r="F4316">
        <f>IF(ISEVEN(ROW(RAWC8[[#This Row],[Barcodes]])),C4316,"")</f>
        <v>0</v>
      </c>
      <c r="G4316">
        <f t="shared" si="67"/>
        <v>0</v>
      </c>
      <c r="H4316" t="str">
        <f>LEFT(RAWC8[[#This Row],[Maternal Pheno Tag]],7)</f>
        <v>0</v>
      </c>
    </row>
    <row r="4317" spans="1:8" x14ac:dyDescent="0.25">
      <c r="A4317">
        <v>5</v>
      </c>
      <c r="B4317" t="s">
        <v>646</v>
      </c>
      <c r="D4317">
        <v>22</v>
      </c>
      <c r="E4317" t="str">
        <f>CONCATENATE(RAWC8[[#This Row],[Table Letter]],RAWC8[[#This Row],[Table '#]])</f>
        <v>VL5</v>
      </c>
      <c r="F4317" t="str">
        <f>IF(ISEVEN(ROW(RAWC8[[#This Row],[Barcodes]])),C4317,"")</f>
        <v/>
      </c>
      <c r="G4317" t="str">
        <f t="shared" si="67"/>
        <v/>
      </c>
      <c r="H4317" t="str">
        <f>LEFT(RAWC8[[#This Row],[Maternal Pheno Tag]],7)</f>
        <v/>
      </c>
    </row>
    <row r="4318" spans="1:8" x14ac:dyDescent="0.25">
      <c r="A4318">
        <v>5</v>
      </c>
      <c r="B4318" t="s">
        <v>646</v>
      </c>
      <c r="D4318">
        <v>23</v>
      </c>
      <c r="E4318" t="str">
        <f>CONCATENATE(RAWC8[[#This Row],[Table Letter]],RAWC8[[#This Row],[Table '#]])</f>
        <v>VL5</v>
      </c>
      <c r="F4318">
        <f>IF(ISEVEN(ROW(RAWC8[[#This Row],[Barcodes]])),C4318,"")</f>
        <v>0</v>
      </c>
      <c r="G4318">
        <f t="shared" si="67"/>
        <v>0</v>
      </c>
      <c r="H4318" t="str">
        <f>LEFT(RAWC8[[#This Row],[Maternal Pheno Tag]],7)</f>
        <v>0</v>
      </c>
    </row>
    <row r="4319" spans="1:8" x14ac:dyDescent="0.25">
      <c r="A4319">
        <v>5</v>
      </c>
      <c r="B4319" t="s">
        <v>646</v>
      </c>
      <c r="D4319">
        <v>23</v>
      </c>
      <c r="E4319" t="str">
        <f>CONCATENATE(RAWC8[[#This Row],[Table Letter]],RAWC8[[#This Row],[Table '#]])</f>
        <v>VL5</v>
      </c>
      <c r="F4319" t="str">
        <f>IF(ISEVEN(ROW(RAWC8[[#This Row],[Barcodes]])),C4319,"")</f>
        <v/>
      </c>
      <c r="G4319" t="str">
        <f t="shared" si="67"/>
        <v/>
      </c>
      <c r="H4319" t="str">
        <f>LEFT(RAWC8[[#This Row],[Maternal Pheno Tag]],7)</f>
        <v/>
      </c>
    </row>
    <row r="4320" spans="1:8" x14ac:dyDescent="0.25">
      <c r="A4320">
        <v>5</v>
      </c>
      <c r="B4320" t="s">
        <v>646</v>
      </c>
      <c r="D4320">
        <v>24</v>
      </c>
      <c r="E4320" t="str">
        <f>CONCATENATE(RAWC8[[#This Row],[Table Letter]],RAWC8[[#This Row],[Table '#]])</f>
        <v>VL5</v>
      </c>
      <c r="F4320">
        <f>IF(ISEVEN(ROW(RAWC8[[#This Row],[Barcodes]])),C4320,"")</f>
        <v>0</v>
      </c>
      <c r="G4320">
        <f t="shared" si="67"/>
        <v>0</v>
      </c>
      <c r="H4320" t="str">
        <f>LEFT(RAWC8[[#This Row],[Maternal Pheno Tag]],7)</f>
        <v>0</v>
      </c>
    </row>
    <row r="4321" spans="1:8" x14ac:dyDescent="0.25">
      <c r="A4321">
        <v>5</v>
      </c>
      <c r="B4321" t="s">
        <v>646</v>
      </c>
      <c r="D4321">
        <v>24</v>
      </c>
      <c r="E4321" t="str">
        <f>CONCATENATE(RAWC8[[#This Row],[Table Letter]],RAWC8[[#This Row],[Table '#]])</f>
        <v>VL5</v>
      </c>
      <c r="F4321" t="str">
        <f>IF(ISEVEN(ROW(RAWC8[[#This Row],[Barcodes]])),C4321,"")</f>
        <v/>
      </c>
      <c r="G4321" t="str">
        <f t="shared" si="67"/>
        <v/>
      </c>
      <c r="H4321" t="str">
        <f>LEFT(RAWC8[[#This Row],[Maternal Pheno Tag]],7)</f>
        <v/>
      </c>
    </row>
    <row r="4322" spans="1:8" x14ac:dyDescent="0.25">
      <c r="A4322">
        <v>1</v>
      </c>
      <c r="B4322" t="s">
        <v>647</v>
      </c>
      <c r="D4322">
        <v>1</v>
      </c>
      <c r="E4322" t="str">
        <f>CONCATENATE(RAWC8[[#This Row],[Table Letter]],RAWC8[[#This Row],[Table '#]])</f>
        <v>WL1</v>
      </c>
      <c r="F4322">
        <f>IF(ISEVEN(ROW(RAWC8[[#This Row],[Barcodes]])),C4322,"")</f>
        <v>0</v>
      </c>
      <c r="G4322">
        <f t="shared" si="67"/>
        <v>0</v>
      </c>
      <c r="H4322" t="str">
        <f>LEFT(RAWC8[[#This Row],[Maternal Pheno Tag]],7)</f>
        <v>0</v>
      </c>
    </row>
    <row r="4323" spans="1:8" x14ac:dyDescent="0.25">
      <c r="A4323">
        <v>1</v>
      </c>
      <c r="B4323" t="s">
        <v>647</v>
      </c>
      <c r="D4323">
        <v>1</v>
      </c>
      <c r="E4323" t="str">
        <f>CONCATENATE(RAWC8[[#This Row],[Table Letter]],RAWC8[[#This Row],[Table '#]])</f>
        <v>WL1</v>
      </c>
      <c r="F4323" t="str">
        <f>IF(ISEVEN(ROW(RAWC8[[#This Row],[Barcodes]])),C4323,"")</f>
        <v/>
      </c>
      <c r="G4323" t="str">
        <f t="shared" si="67"/>
        <v/>
      </c>
      <c r="H4323" t="str">
        <f>LEFT(RAWC8[[#This Row],[Maternal Pheno Tag]],7)</f>
        <v/>
      </c>
    </row>
    <row r="4324" spans="1:8" x14ac:dyDescent="0.25">
      <c r="A4324">
        <v>1</v>
      </c>
      <c r="B4324" t="s">
        <v>647</v>
      </c>
      <c r="D4324">
        <v>2</v>
      </c>
      <c r="E4324" t="str">
        <f>CONCATENATE(RAWC8[[#This Row],[Table Letter]],RAWC8[[#This Row],[Table '#]])</f>
        <v>WL1</v>
      </c>
      <c r="F4324">
        <f>IF(ISEVEN(ROW(RAWC8[[#This Row],[Barcodes]])),C4324,"")</f>
        <v>0</v>
      </c>
      <c r="G4324">
        <f t="shared" si="67"/>
        <v>0</v>
      </c>
      <c r="H4324" t="str">
        <f>LEFT(RAWC8[[#This Row],[Maternal Pheno Tag]],7)</f>
        <v>0</v>
      </c>
    </row>
    <row r="4325" spans="1:8" x14ac:dyDescent="0.25">
      <c r="A4325">
        <v>1</v>
      </c>
      <c r="B4325" t="s">
        <v>647</v>
      </c>
      <c r="D4325">
        <v>2</v>
      </c>
      <c r="E4325" t="str">
        <f>CONCATENATE(RAWC8[[#This Row],[Table Letter]],RAWC8[[#This Row],[Table '#]])</f>
        <v>WL1</v>
      </c>
      <c r="F4325" t="str">
        <f>IF(ISEVEN(ROW(RAWC8[[#This Row],[Barcodes]])),C4325,"")</f>
        <v/>
      </c>
      <c r="G4325" t="str">
        <f t="shared" si="67"/>
        <v/>
      </c>
      <c r="H4325" t="str">
        <f>LEFT(RAWC8[[#This Row],[Maternal Pheno Tag]],7)</f>
        <v/>
      </c>
    </row>
    <row r="4326" spans="1:8" x14ac:dyDescent="0.25">
      <c r="A4326">
        <v>1</v>
      </c>
      <c r="B4326" t="s">
        <v>647</v>
      </c>
      <c r="D4326">
        <v>3</v>
      </c>
      <c r="E4326" t="str">
        <f>CONCATENATE(RAWC8[[#This Row],[Table Letter]],RAWC8[[#This Row],[Table '#]])</f>
        <v>WL1</v>
      </c>
      <c r="F4326">
        <f>IF(ISEVEN(ROW(RAWC8[[#This Row],[Barcodes]])),C4326,"")</f>
        <v>0</v>
      </c>
      <c r="G4326">
        <f t="shared" si="67"/>
        <v>0</v>
      </c>
      <c r="H4326" t="str">
        <f>LEFT(RAWC8[[#This Row],[Maternal Pheno Tag]],7)</f>
        <v>0</v>
      </c>
    </row>
    <row r="4327" spans="1:8" x14ac:dyDescent="0.25">
      <c r="A4327">
        <v>1</v>
      </c>
      <c r="B4327" t="s">
        <v>647</v>
      </c>
      <c r="D4327">
        <v>3</v>
      </c>
      <c r="E4327" t="str">
        <f>CONCATENATE(RAWC8[[#This Row],[Table Letter]],RAWC8[[#This Row],[Table '#]])</f>
        <v>WL1</v>
      </c>
      <c r="F4327" t="str">
        <f>IF(ISEVEN(ROW(RAWC8[[#This Row],[Barcodes]])),C4327,"")</f>
        <v/>
      </c>
      <c r="G4327" t="str">
        <f t="shared" si="67"/>
        <v/>
      </c>
      <c r="H4327" t="str">
        <f>LEFT(RAWC8[[#This Row],[Maternal Pheno Tag]],7)</f>
        <v/>
      </c>
    </row>
    <row r="4328" spans="1:8" x14ac:dyDescent="0.25">
      <c r="A4328">
        <v>1</v>
      </c>
      <c r="B4328" t="s">
        <v>647</v>
      </c>
      <c r="D4328">
        <v>4</v>
      </c>
      <c r="E4328" t="str">
        <f>CONCATENATE(RAWC8[[#This Row],[Table Letter]],RAWC8[[#This Row],[Table '#]])</f>
        <v>WL1</v>
      </c>
      <c r="F4328">
        <f>IF(ISEVEN(ROW(RAWC8[[#This Row],[Barcodes]])),C4328,"")</f>
        <v>0</v>
      </c>
      <c r="G4328">
        <f t="shared" si="67"/>
        <v>0</v>
      </c>
      <c r="H4328" t="str">
        <f>LEFT(RAWC8[[#This Row],[Maternal Pheno Tag]],7)</f>
        <v>0</v>
      </c>
    </row>
    <row r="4329" spans="1:8" x14ac:dyDescent="0.25">
      <c r="A4329">
        <v>1</v>
      </c>
      <c r="B4329" t="s">
        <v>647</v>
      </c>
      <c r="D4329">
        <v>4</v>
      </c>
      <c r="E4329" t="str">
        <f>CONCATENATE(RAWC8[[#This Row],[Table Letter]],RAWC8[[#This Row],[Table '#]])</f>
        <v>WL1</v>
      </c>
      <c r="F4329" t="str">
        <f>IF(ISEVEN(ROW(RAWC8[[#This Row],[Barcodes]])),C4329,"")</f>
        <v/>
      </c>
      <c r="G4329" t="str">
        <f t="shared" si="67"/>
        <v/>
      </c>
      <c r="H4329" t="str">
        <f>LEFT(RAWC8[[#This Row],[Maternal Pheno Tag]],7)</f>
        <v/>
      </c>
    </row>
    <row r="4330" spans="1:8" x14ac:dyDescent="0.25">
      <c r="A4330">
        <v>1</v>
      </c>
      <c r="B4330" t="s">
        <v>647</v>
      </c>
      <c r="D4330">
        <v>5</v>
      </c>
      <c r="E4330" t="str">
        <f>CONCATENATE(RAWC8[[#This Row],[Table Letter]],RAWC8[[#This Row],[Table '#]])</f>
        <v>WL1</v>
      </c>
      <c r="F4330">
        <f>IF(ISEVEN(ROW(RAWC8[[#This Row],[Barcodes]])),C4330,"")</f>
        <v>0</v>
      </c>
      <c r="G4330">
        <f t="shared" si="67"/>
        <v>0</v>
      </c>
      <c r="H4330" t="str">
        <f>LEFT(RAWC8[[#This Row],[Maternal Pheno Tag]],7)</f>
        <v>0</v>
      </c>
    </row>
    <row r="4331" spans="1:8" x14ac:dyDescent="0.25">
      <c r="A4331">
        <v>1</v>
      </c>
      <c r="B4331" t="s">
        <v>647</v>
      </c>
      <c r="D4331">
        <v>5</v>
      </c>
      <c r="E4331" t="str">
        <f>CONCATENATE(RAWC8[[#This Row],[Table Letter]],RAWC8[[#This Row],[Table '#]])</f>
        <v>WL1</v>
      </c>
      <c r="F4331" t="str">
        <f>IF(ISEVEN(ROW(RAWC8[[#This Row],[Barcodes]])),C4331,"")</f>
        <v/>
      </c>
      <c r="G4331" t="str">
        <f t="shared" si="67"/>
        <v/>
      </c>
      <c r="H4331" t="str">
        <f>LEFT(RAWC8[[#This Row],[Maternal Pheno Tag]],7)</f>
        <v/>
      </c>
    </row>
    <row r="4332" spans="1:8" x14ac:dyDescent="0.25">
      <c r="A4332">
        <v>1</v>
      </c>
      <c r="B4332" t="s">
        <v>647</v>
      </c>
      <c r="D4332">
        <v>6</v>
      </c>
      <c r="E4332" t="str">
        <f>CONCATENATE(RAWC8[[#This Row],[Table Letter]],RAWC8[[#This Row],[Table '#]])</f>
        <v>WL1</v>
      </c>
      <c r="F4332">
        <f>IF(ISEVEN(ROW(RAWC8[[#This Row],[Barcodes]])),C4332,"")</f>
        <v>0</v>
      </c>
      <c r="G4332">
        <f t="shared" si="67"/>
        <v>0</v>
      </c>
      <c r="H4332" t="str">
        <f>LEFT(RAWC8[[#This Row],[Maternal Pheno Tag]],7)</f>
        <v>0</v>
      </c>
    </row>
    <row r="4333" spans="1:8" x14ac:dyDescent="0.25">
      <c r="A4333">
        <v>1</v>
      </c>
      <c r="B4333" t="s">
        <v>647</v>
      </c>
      <c r="D4333">
        <v>6</v>
      </c>
      <c r="E4333" t="str">
        <f>CONCATENATE(RAWC8[[#This Row],[Table Letter]],RAWC8[[#This Row],[Table '#]])</f>
        <v>WL1</v>
      </c>
      <c r="F4333" t="str">
        <f>IF(ISEVEN(ROW(RAWC8[[#This Row],[Barcodes]])),C4333,"")</f>
        <v/>
      </c>
      <c r="G4333" t="str">
        <f t="shared" si="67"/>
        <v/>
      </c>
      <c r="H4333" t="str">
        <f>LEFT(RAWC8[[#This Row],[Maternal Pheno Tag]],7)</f>
        <v/>
      </c>
    </row>
    <row r="4334" spans="1:8" x14ac:dyDescent="0.25">
      <c r="A4334">
        <v>1</v>
      </c>
      <c r="B4334" t="s">
        <v>647</v>
      </c>
      <c r="D4334">
        <v>7</v>
      </c>
      <c r="E4334" t="str">
        <f>CONCATENATE(RAWC8[[#This Row],[Table Letter]],RAWC8[[#This Row],[Table '#]])</f>
        <v>WL1</v>
      </c>
      <c r="F4334">
        <f>IF(ISEVEN(ROW(RAWC8[[#This Row],[Barcodes]])),C4334,"")</f>
        <v>0</v>
      </c>
      <c r="G4334">
        <f t="shared" si="67"/>
        <v>0</v>
      </c>
      <c r="H4334" t="str">
        <f>LEFT(RAWC8[[#This Row],[Maternal Pheno Tag]],7)</f>
        <v>0</v>
      </c>
    </row>
    <row r="4335" spans="1:8" x14ac:dyDescent="0.25">
      <c r="A4335">
        <v>1</v>
      </c>
      <c r="B4335" t="s">
        <v>647</v>
      </c>
      <c r="D4335">
        <v>7</v>
      </c>
      <c r="E4335" t="str">
        <f>CONCATENATE(RAWC8[[#This Row],[Table Letter]],RAWC8[[#This Row],[Table '#]])</f>
        <v>WL1</v>
      </c>
      <c r="F4335" t="str">
        <f>IF(ISEVEN(ROW(RAWC8[[#This Row],[Barcodes]])),C4335,"")</f>
        <v/>
      </c>
      <c r="G4335" t="str">
        <f t="shared" si="67"/>
        <v/>
      </c>
      <c r="H4335" t="str">
        <f>LEFT(RAWC8[[#This Row],[Maternal Pheno Tag]],7)</f>
        <v/>
      </c>
    </row>
    <row r="4336" spans="1:8" x14ac:dyDescent="0.25">
      <c r="A4336">
        <v>1</v>
      </c>
      <c r="B4336" t="s">
        <v>647</v>
      </c>
      <c r="D4336">
        <v>8</v>
      </c>
      <c r="E4336" t="str">
        <f>CONCATENATE(RAWC8[[#This Row],[Table Letter]],RAWC8[[#This Row],[Table '#]])</f>
        <v>WL1</v>
      </c>
      <c r="F4336">
        <f>IF(ISEVEN(ROW(RAWC8[[#This Row],[Barcodes]])),C4336,"")</f>
        <v>0</v>
      </c>
      <c r="G4336">
        <f t="shared" si="67"/>
        <v>0</v>
      </c>
      <c r="H4336" t="str">
        <f>LEFT(RAWC8[[#This Row],[Maternal Pheno Tag]],7)</f>
        <v>0</v>
      </c>
    </row>
    <row r="4337" spans="1:8" x14ac:dyDescent="0.25">
      <c r="A4337">
        <v>1</v>
      </c>
      <c r="B4337" t="s">
        <v>647</v>
      </c>
      <c r="D4337">
        <v>8</v>
      </c>
      <c r="E4337" t="str">
        <f>CONCATENATE(RAWC8[[#This Row],[Table Letter]],RAWC8[[#This Row],[Table '#]])</f>
        <v>WL1</v>
      </c>
      <c r="F4337" t="str">
        <f>IF(ISEVEN(ROW(RAWC8[[#This Row],[Barcodes]])),C4337,"")</f>
        <v/>
      </c>
      <c r="G4337" t="str">
        <f t="shared" si="67"/>
        <v/>
      </c>
      <c r="H4337" t="str">
        <f>LEFT(RAWC8[[#This Row],[Maternal Pheno Tag]],7)</f>
        <v/>
      </c>
    </row>
    <row r="4338" spans="1:8" x14ac:dyDescent="0.25">
      <c r="A4338">
        <v>1</v>
      </c>
      <c r="B4338" t="s">
        <v>647</v>
      </c>
      <c r="D4338">
        <v>9</v>
      </c>
      <c r="E4338" t="str">
        <f>CONCATENATE(RAWC8[[#This Row],[Table Letter]],RAWC8[[#This Row],[Table '#]])</f>
        <v>WL1</v>
      </c>
      <c r="F4338">
        <f>IF(ISEVEN(ROW(RAWC8[[#This Row],[Barcodes]])),C4338,"")</f>
        <v>0</v>
      </c>
      <c r="G4338">
        <f t="shared" si="67"/>
        <v>0</v>
      </c>
      <c r="H4338" t="str">
        <f>LEFT(RAWC8[[#This Row],[Maternal Pheno Tag]],7)</f>
        <v>0</v>
      </c>
    </row>
    <row r="4339" spans="1:8" x14ac:dyDescent="0.25">
      <c r="A4339">
        <v>1</v>
      </c>
      <c r="B4339" t="s">
        <v>647</v>
      </c>
      <c r="D4339">
        <v>9</v>
      </c>
      <c r="E4339" t="str">
        <f>CONCATENATE(RAWC8[[#This Row],[Table Letter]],RAWC8[[#This Row],[Table '#]])</f>
        <v>WL1</v>
      </c>
      <c r="F4339" t="str">
        <f>IF(ISEVEN(ROW(RAWC8[[#This Row],[Barcodes]])),C4339,"")</f>
        <v/>
      </c>
      <c r="G4339" t="str">
        <f t="shared" si="67"/>
        <v/>
      </c>
      <c r="H4339" t="str">
        <f>LEFT(RAWC8[[#This Row],[Maternal Pheno Tag]],7)</f>
        <v/>
      </c>
    </row>
    <row r="4340" spans="1:8" x14ac:dyDescent="0.25">
      <c r="A4340">
        <v>1</v>
      </c>
      <c r="B4340" t="s">
        <v>647</v>
      </c>
      <c r="D4340">
        <v>10</v>
      </c>
      <c r="E4340" t="str">
        <f>CONCATENATE(RAWC8[[#This Row],[Table Letter]],RAWC8[[#This Row],[Table '#]])</f>
        <v>WL1</v>
      </c>
      <c r="F4340">
        <f>IF(ISEVEN(ROW(RAWC8[[#This Row],[Barcodes]])),C4340,"")</f>
        <v>0</v>
      </c>
      <c r="G4340">
        <f t="shared" si="67"/>
        <v>0</v>
      </c>
      <c r="H4340" t="str">
        <f>LEFT(RAWC8[[#This Row],[Maternal Pheno Tag]],7)</f>
        <v>0</v>
      </c>
    </row>
    <row r="4341" spans="1:8" x14ac:dyDescent="0.25">
      <c r="A4341">
        <v>1</v>
      </c>
      <c r="B4341" t="s">
        <v>647</v>
      </c>
      <c r="D4341">
        <v>10</v>
      </c>
      <c r="E4341" t="str">
        <f>CONCATENATE(RAWC8[[#This Row],[Table Letter]],RAWC8[[#This Row],[Table '#]])</f>
        <v>WL1</v>
      </c>
      <c r="F4341" t="str">
        <f>IF(ISEVEN(ROW(RAWC8[[#This Row],[Barcodes]])),C4341,"")</f>
        <v/>
      </c>
      <c r="G4341" t="str">
        <f t="shared" si="67"/>
        <v/>
      </c>
      <c r="H4341" t="str">
        <f>LEFT(RAWC8[[#This Row],[Maternal Pheno Tag]],7)</f>
        <v/>
      </c>
    </row>
    <row r="4342" spans="1:8" x14ac:dyDescent="0.25">
      <c r="A4342">
        <v>1</v>
      </c>
      <c r="B4342" t="s">
        <v>647</v>
      </c>
      <c r="D4342">
        <v>11</v>
      </c>
      <c r="E4342" t="str">
        <f>CONCATENATE(RAWC8[[#This Row],[Table Letter]],RAWC8[[#This Row],[Table '#]])</f>
        <v>WL1</v>
      </c>
      <c r="F4342">
        <f>IF(ISEVEN(ROW(RAWC8[[#This Row],[Barcodes]])),C4342,"")</f>
        <v>0</v>
      </c>
      <c r="G4342">
        <f t="shared" si="67"/>
        <v>0</v>
      </c>
      <c r="H4342" t="str">
        <f>LEFT(RAWC8[[#This Row],[Maternal Pheno Tag]],7)</f>
        <v>0</v>
      </c>
    </row>
    <row r="4343" spans="1:8" x14ac:dyDescent="0.25">
      <c r="A4343">
        <v>1</v>
      </c>
      <c r="B4343" t="s">
        <v>647</v>
      </c>
      <c r="D4343">
        <v>11</v>
      </c>
      <c r="E4343" t="str">
        <f>CONCATENATE(RAWC8[[#This Row],[Table Letter]],RAWC8[[#This Row],[Table '#]])</f>
        <v>WL1</v>
      </c>
      <c r="F4343" t="str">
        <f>IF(ISEVEN(ROW(RAWC8[[#This Row],[Barcodes]])),C4343,"")</f>
        <v/>
      </c>
      <c r="G4343" t="str">
        <f t="shared" si="67"/>
        <v/>
      </c>
      <c r="H4343" t="str">
        <f>LEFT(RAWC8[[#This Row],[Maternal Pheno Tag]],7)</f>
        <v/>
      </c>
    </row>
    <row r="4344" spans="1:8" x14ac:dyDescent="0.25">
      <c r="A4344">
        <v>1</v>
      </c>
      <c r="B4344" t="s">
        <v>647</v>
      </c>
      <c r="D4344">
        <v>12</v>
      </c>
      <c r="E4344" t="str">
        <f>CONCATENATE(RAWC8[[#This Row],[Table Letter]],RAWC8[[#This Row],[Table '#]])</f>
        <v>WL1</v>
      </c>
      <c r="F4344">
        <f>IF(ISEVEN(ROW(RAWC8[[#This Row],[Barcodes]])),C4344,"")</f>
        <v>0</v>
      </c>
      <c r="G4344">
        <f t="shared" si="67"/>
        <v>0</v>
      </c>
      <c r="H4344" t="str">
        <f>LEFT(RAWC8[[#This Row],[Maternal Pheno Tag]],7)</f>
        <v>0</v>
      </c>
    </row>
    <row r="4345" spans="1:8" x14ac:dyDescent="0.25">
      <c r="A4345">
        <v>1</v>
      </c>
      <c r="B4345" t="s">
        <v>647</v>
      </c>
      <c r="D4345">
        <v>12</v>
      </c>
      <c r="E4345" t="str">
        <f>CONCATENATE(RAWC8[[#This Row],[Table Letter]],RAWC8[[#This Row],[Table '#]])</f>
        <v>WL1</v>
      </c>
      <c r="F4345" t="str">
        <f>IF(ISEVEN(ROW(RAWC8[[#This Row],[Barcodes]])),C4345,"")</f>
        <v/>
      </c>
      <c r="G4345" t="str">
        <f t="shared" si="67"/>
        <v/>
      </c>
      <c r="H4345" t="str">
        <f>LEFT(RAWC8[[#This Row],[Maternal Pheno Tag]],7)</f>
        <v/>
      </c>
    </row>
    <row r="4346" spans="1:8" x14ac:dyDescent="0.25">
      <c r="A4346">
        <v>1</v>
      </c>
      <c r="B4346" t="s">
        <v>647</v>
      </c>
      <c r="D4346">
        <v>13</v>
      </c>
      <c r="E4346" t="str">
        <f>CONCATENATE(RAWC8[[#This Row],[Table Letter]],RAWC8[[#This Row],[Table '#]])</f>
        <v>WL1</v>
      </c>
      <c r="F4346">
        <f>IF(ISEVEN(ROW(RAWC8[[#This Row],[Barcodes]])),C4346,"")</f>
        <v>0</v>
      </c>
      <c r="G4346">
        <f t="shared" si="67"/>
        <v>0</v>
      </c>
      <c r="H4346" t="str">
        <f>LEFT(RAWC8[[#This Row],[Maternal Pheno Tag]],7)</f>
        <v>0</v>
      </c>
    </row>
    <row r="4347" spans="1:8" x14ac:dyDescent="0.25">
      <c r="A4347">
        <v>1</v>
      </c>
      <c r="B4347" t="s">
        <v>647</v>
      </c>
      <c r="D4347">
        <v>13</v>
      </c>
      <c r="E4347" t="str">
        <f>CONCATENATE(RAWC8[[#This Row],[Table Letter]],RAWC8[[#This Row],[Table '#]])</f>
        <v>WL1</v>
      </c>
      <c r="F4347" t="str">
        <f>IF(ISEVEN(ROW(RAWC8[[#This Row],[Barcodes]])),C4347,"")</f>
        <v/>
      </c>
      <c r="G4347" t="str">
        <f t="shared" si="67"/>
        <v/>
      </c>
      <c r="H4347" t="str">
        <f>LEFT(RAWC8[[#This Row],[Maternal Pheno Tag]],7)</f>
        <v/>
      </c>
    </row>
    <row r="4348" spans="1:8" x14ac:dyDescent="0.25">
      <c r="A4348">
        <v>1</v>
      </c>
      <c r="B4348" t="s">
        <v>647</v>
      </c>
      <c r="D4348">
        <v>14</v>
      </c>
      <c r="E4348" t="str">
        <f>CONCATENATE(RAWC8[[#This Row],[Table Letter]],RAWC8[[#This Row],[Table '#]])</f>
        <v>WL1</v>
      </c>
      <c r="F4348">
        <f>IF(ISEVEN(ROW(RAWC8[[#This Row],[Barcodes]])),C4348,"")</f>
        <v>0</v>
      </c>
      <c r="G4348">
        <f t="shared" si="67"/>
        <v>0</v>
      </c>
      <c r="H4348" t="str">
        <f>LEFT(RAWC8[[#This Row],[Maternal Pheno Tag]],7)</f>
        <v>0</v>
      </c>
    </row>
    <row r="4349" spans="1:8" x14ac:dyDescent="0.25">
      <c r="A4349">
        <v>1</v>
      </c>
      <c r="B4349" t="s">
        <v>647</v>
      </c>
      <c r="D4349">
        <v>14</v>
      </c>
      <c r="E4349" t="str">
        <f>CONCATENATE(RAWC8[[#This Row],[Table Letter]],RAWC8[[#This Row],[Table '#]])</f>
        <v>WL1</v>
      </c>
      <c r="F4349" t="str">
        <f>IF(ISEVEN(ROW(RAWC8[[#This Row],[Barcodes]])),C4349,"")</f>
        <v/>
      </c>
      <c r="G4349" t="str">
        <f t="shared" si="67"/>
        <v/>
      </c>
      <c r="H4349" t="str">
        <f>LEFT(RAWC8[[#This Row],[Maternal Pheno Tag]],7)</f>
        <v/>
      </c>
    </row>
    <row r="4350" spans="1:8" x14ac:dyDescent="0.25">
      <c r="A4350">
        <v>1</v>
      </c>
      <c r="B4350" t="s">
        <v>647</v>
      </c>
      <c r="D4350">
        <v>15</v>
      </c>
      <c r="E4350" t="str">
        <f>CONCATENATE(RAWC8[[#This Row],[Table Letter]],RAWC8[[#This Row],[Table '#]])</f>
        <v>WL1</v>
      </c>
      <c r="F4350">
        <f>IF(ISEVEN(ROW(RAWC8[[#This Row],[Barcodes]])),C4350,"")</f>
        <v>0</v>
      </c>
      <c r="G4350">
        <f t="shared" si="67"/>
        <v>0</v>
      </c>
      <c r="H4350" t="str">
        <f>LEFT(RAWC8[[#This Row],[Maternal Pheno Tag]],7)</f>
        <v>0</v>
      </c>
    </row>
    <row r="4351" spans="1:8" x14ac:dyDescent="0.25">
      <c r="A4351">
        <v>1</v>
      </c>
      <c r="B4351" t="s">
        <v>647</v>
      </c>
      <c r="D4351">
        <v>15</v>
      </c>
      <c r="E4351" t="str">
        <f>CONCATENATE(RAWC8[[#This Row],[Table Letter]],RAWC8[[#This Row],[Table '#]])</f>
        <v>WL1</v>
      </c>
      <c r="F4351" t="str">
        <f>IF(ISEVEN(ROW(RAWC8[[#This Row],[Barcodes]])),C4351,"")</f>
        <v/>
      </c>
      <c r="G4351" t="str">
        <f t="shared" si="67"/>
        <v/>
      </c>
      <c r="H4351" t="str">
        <f>LEFT(RAWC8[[#This Row],[Maternal Pheno Tag]],7)</f>
        <v/>
      </c>
    </row>
    <row r="4352" spans="1:8" x14ac:dyDescent="0.25">
      <c r="A4352">
        <v>1</v>
      </c>
      <c r="B4352" t="s">
        <v>647</v>
      </c>
      <c r="D4352">
        <v>16</v>
      </c>
      <c r="E4352" t="str">
        <f>CONCATENATE(RAWC8[[#This Row],[Table Letter]],RAWC8[[#This Row],[Table '#]])</f>
        <v>WL1</v>
      </c>
      <c r="F4352">
        <f>IF(ISEVEN(ROW(RAWC8[[#This Row],[Barcodes]])),C4352,"")</f>
        <v>0</v>
      </c>
      <c r="G4352">
        <f t="shared" si="67"/>
        <v>0</v>
      </c>
      <c r="H4352" t="str">
        <f>LEFT(RAWC8[[#This Row],[Maternal Pheno Tag]],7)</f>
        <v>0</v>
      </c>
    </row>
    <row r="4353" spans="1:8" x14ac:dyDescent="0.25">
      <c r="A4353">
        <v>1</v>
      </c>
      <c r="B4353" t="s">
        <v>647</v>
      </c>
      <c r="D4353">
        <v>16</v>
      </c>
      <c r="E4353" t="str">
        <f>CONCATENATE(RAWC8[[#This Row],[Table Letter]],RAWC8[[#This Row],[Table '#]])</f>
        <v>WL1</v>
      </c>
      <c r="F4353" t="str">
        <f>IF(ISEVEN(ROW(RAWC8[[#This Row],[Barcodes]])),C4353,"")</f>
        <v/>
      </c>
      <c r="G4353" t="str">
        <f t="shared" si="67"/>
        <v/>
      </c>
      <c r="H4353" t="str">
        <f>LEFT(RAWC8[[#This Row],[Maternal Pheno Tag]],7)</f>
        <v/>
      </c>
    </row>
    <row r="4354" spans="1:8" x14ac:dyDescent="0.25">
      <c r="A4354">
        <v>1</v>
      </c>
      <c r="B4354" t="s">
        <v>647</v>
      </c>
      <c r="D4354">
        <v>17</v>
      </c>
      <c r="E4354" t="str">
        <f>CONCATENATE(RAWC8[[#This Row],[Table Letter]],RAWC8[[#This Row],[Table '#]])</f>
        <v>WL1</v>
      </c>
      <c r="F4354">
        <f>IF(ISEVEN(ROW(RAWC8[[#This Row],[Barcodes]])),C4354,"")</f>
        <v>0</v>
      </c>
      <c r="G4354">
        <f t="shared" ref="G4354:G4417" si="68">IF(ISODD(ROW(C4355)),C4355,"")</f>
        <v>0</v>
      </c>
      <c r="H4354" t="str">
        <f>LEFT(RAWC8[[#This Row],[Maternal Pheno Tag]],7)</f>
        <v>0</v>
      </c>
    </row>
    <row r="4355" spans="1:8" x14ac:dyDescent="0.25">
      <c r="A4355">
        <v>1</v>
      </c>
      <c r="B4355" t="s">
        <v>647</v>
      </c>
      <c r="D4355">
        <v>17</v>
      </c>
      <c r="E4355" t="str">
        <f>CONCATENATE(RAWC8[[#This Row],[Table Letter]],RAWC8[[#This Row],[Table '#]])</f>
        <v>WL1</v>
      </c>
      <c r="F4355" t="str">
        <f>IF(ISEVEN(ROW(RAWC8[[#This Row],[Barcodes]])),C4355,"")</f>
        <v/>
      </c>
      <c r="G4355" t="str">
        <f t="shared" si="68"/>
        <v/>
      </c>
      <c r="H4355" t="str">
        <f>LEFT(RAWC8[[#This Row],[Maternal Pheno Tag]],7)</f>
        <v/>
      </c>
    </row>
    <row r="4356" spans="1:8" x14ac:dyDescent="0.25">
      <c r="A4356">
        <v>1</v>
      </c>
      <c r="B4356" t="s">
        <v>647</v>
      </c>
      <c r="D4356">
        <v>18</v>
      </c>
      <c r="E4356" t="str">
        <f>CONCATENATE(RAWC8[[#This Row],[Table Letter]],RAWC8[[#This Row],[Table '#]])</f>
        <v>WL1</v>
      </c>
      <c r="F4356">
        <f>IF(ISEVEN(ROW(RAWC8[[#This Row],[Barcodes]])),C4356,"")</f>
        <v>0</v>
      </c>
      <c r="G4356">
        <f t="shared" si="68"/>
        <v>0</v>
      </c>
      <c r="H4356" t="str">
        <f>LEFT(RAWC8[[#This Row],[Maternal Pheno Tag]],7)</f>
        <v>0</v>
      </c>
    </row>
    <row r="4357" spans="1:8" x14ac:dyDescent="0.25">
      <c r="A4357">
        <v>1</v>
      </c>
      <c r="B4357" t="s">
        <v>647</v>
      </c>
      <c r="D4357">
        <v>18</v>
      </c>
      <c r="E4357" t="str">
        <f>CONCATENATE(RAWC8[[#This Row],[Table Letter]],RAWC8[[#This Row],[Table '#]])</f>
        <v>WL1</v>
      </c>
      <c r="F4357" t="str">
        <f>IF(ISEVEN(ROW(RAWC8[[#This Row],[Barcodes]])),C4357,"")</f>
        <v/>
      </c>
      <c r="G4357" t="str">
        <f t="shared" si="68"/>
        <v/>
      </c>
      <c r="H4357" t="str">
        <f>LEFT(RAWC8[[#This Row],[Maternal Pheno Tag]],7)</f>
        <v/>
      </c>
    </row>
    <row r="4358" spans="1:8" x14ac:dyDescent="0.25">
      <c r="A4358">
        <v>1</v>
      </c>
      <c r="B4358" t="s">
        <v>647</v>
      </c>
      <c r="D4358">
        <v>19</v>
      </c>
      <c r="E4358" t="str">
        <f>CONCATENATE(RAWC8[[#This Row],[Table Letter]],RAWC8[[#This Row],[Table '#]])</f>
        <v>WL1</v>
      </c>
      <c r="F4358">
        <f>IF(ISEVEN(ROW(RAWC8[[#This Row],[Barcodes]])),C4358,"")</f>
        <v>0</v>
      </c>
      <c r="G4358">
        <f t="shared" si="68"/>
        <v>0</v>
      </c>
      <c r="H4358" t="str">
        <f>LEFT(RAWC8[[#This Row],[Maternal Pheno Tag]],7)</f>
        <v>0</v>
      </c>
    </row>
    <row r="4359" spans="1:8" x14ac:dyDescent="0.25">
      <c r="A4359">
        <v>1</v>
      </c>
      <c r="B4359" t="s">
        <v>647</v>
      </c>
      <c r="D4359">
        <v>19</v>
      </c>
      <c r="E4359" t="str">
        <f>CONCATENATE(RAWC8[[#This Row],[Table Letter]],RAWC8[[#This Row],[Table '#]])</f>
        <v>WL1</v>
      </c>
      <c r="F4359" t="str">
        <f>IF(ISEVEN(ROW(RAWC8[[#This Row],[Barcodes]])),C4359,"")</f>
        <v/>
      </c>
      <c r="G4359" t="str">
        <f t="shared" si="68"/>
        <v/>
      </c>
      <c r="H4359" t="str">
        <f>LEFT(RAWC8[[#This Row],[Maternal Pheno Tag]],7)</f>
        <v/>
      </c>
    </row>
    <row r="4360" spans="1:8" x14ac:dyDescent="0.25">
      <c r="A4360">
        <v>1</v>
      </c>
      <c r="B4360" t="s">
        <v>647</v>
      </c>
      <c r="D4360">
        <v>20</v>
      </c>
      <c r="E4360" t="str">
        <f>CONCATENATE(RAWC8[[#This Row],[Table Letter]],RAWC8[[#This Row],[Table '#]])</f>
        <v>WL1</v>
      </c>
      <c r="F4360">
        <f>IF(ISEVEN(ROW(RAWC8[[#This Row],[Barcodes]])),C4360,"")</f>
        <v>0</v>
      </c>
      <c r="G4360">
        <f t="shared" si="68"/>
        <v>0</v>
      </c>
      <c r="H4360" t="str">
        <f>LEFT(RAWC8[[#This Row],[Maternal Pheno Tag]],7)</f>
        <v>0</v>
      </c>
    </row>
    <row r="4361" spans="1:8" x14ac:dyDescent="0.25">
      <c r="A4361">
        <v>1</v>
      </c>
      <c r="B4361" t="s">
        <v>647</v>
      </c>
      <c r="D4361">
        <v>20</v>
      </c>
      <c r="E4361" t="str">
        <f>CONCATENATE(RAWC8[[#This Row],[Table Letter]],RAWC8[[#This Row],[Table '#]])</f>
        <v>WL1</v>
      </c>
      <c r="F4361" t="str">
        <f>IF(ISEVEN(ROW(RAWC8[[#This Row],[Barcodes]])),C4361,"")</f>
        <v/>
      </c>
      <c r="G4361" t="str">
        <f t="shared" si="68"/>
        <v/>
      </c>
      <c r="H4361" t="str">
        <f>LEFT(RAWC8[[#This Row],[Maternal Pheno Tag]],7)</f>
        <v/>
      </c>
    </row>
    <row r="4362" spans="1:8" x14ac:dyDescent="0.25">
      <c r="A4362">
        <v>1</v>
      </c>
      <c r="B4362" t="s">
        <v>647</v>
      </c>
      <c r="D4362">
        <v>21</v>
      </c>
      <c r="E4362" t="str">
        <f>CONCATENATE(RAWC8[[#This Row],[Table Letter]],RAWC8[[#This Row],[Table '#]])</f>
        <v>WL1</v>
      </c>
      <c r="F4362">
        <f>IF(ISEVEN(ROW(RAWC8[[#This Row],[Barcodes]])),C4362,"")</f>
        <v>0</v>
      </c>
      <c r="G4362">
        <f t="shared" si="68"/>
        <v>0</v>
      </c>
      <c r="H4362" t="str">
        <f>LEFT(RAWC8[[#This Row],[Maternal Pheno Tag]],7)</f>
        <v>0</v>
      </c>
    </row>
    <row r="4363" spans="1:8" x14ac:dyDescent="0.25">
      <c r="A4363">
        <v>1</v>
      </c>
      <c r="B4363" t="s">
        <v>647</v>
      </c>
      <c r="D4363">
        <v>21</v>
      </c>
      <c r="E4363" t="str">
        <f>CONCATENATE(RAWC8[[#This Row],[Table Letter]],RAWC8[[#This Row],[Table '#]])</f>
        <v>WL1</v>
      </c>
      <c r="F4363" t="str">
        <f>IF(ISEVEN(ROW(RAWC8[[#This Row],[Barcodes]])),C4363,"")</f>
        <v/>
      </c>
      <c r="G4363" t="str">
        <f t="shared" si="68"/>
        <v/>
      </c>
      <c r="H4363" t="str">
        <f>LEFT(RAWC8[[#This Row],[Maternal Pheno Tag]],7)</f>
        <v/>
      </c>
    </row>
    <row r="4364" spans="1:8" x14ac:dyDescent="0.25">
      <c r="A4364">
        <v>1</v>
      </c>
      <c r="B4364" t="s">
        <v>647</v>
      </c>
      <c r="D4364">
        <v>22</v>
      </c>
      <c r="E4364" t="str">
        <f>CONCATENATE(RAWC8[[#This Row],[Table Letter]],RAWC8[[#This Row],[Table '#]])</f>
        <v>WL1</v>
      </c>
      <c r="F4364">
        <f>IF(ISEVEN(ROW(RAWC8[[#This Row],[Barcodes]])),C4364,"")</f>
        <v>0</v>
      </c>
      <c r="G4364">
        <f t="shared" si="68"/>
        <v>0</v>
      </c>
      <c r="H4364" t="str">
        <f>LEFT(RAWC8[[#This Row],[Maternal Pheno Tag]],7)</f>
        <v>0</v>
      </c>
    </row>
    <row r="4365" spans="1:8" x14ac:dyDescent="0.25">
      <c r="A4365">
        <v>1</v>
      </c>
      <c r="B4365" t="s">
        <v>647</v>
      </c>
      <c r="D4365">
        <v>22</v>
      </c>
      <c r="E4365" t="str">
        <f>CONCATENATE(RAWC8[[#This Row],[Table Letter]],RAWC8[[#This Row],[Table '#]])</f>
        <v>WL1</v>
      </c>
      <c r="F4365" t="str">
        <f>IF(ISEVEN(ROW(RAWC8[[#This Row],[Barcodes]])),C4365,"")</f>
        <v/>
      </c>
      <c r="G4365" t="str">
        <f t="shared" si="68"/>
        <v/>
      </c>
      <c r="H4365" t="str">
        <f>LEFT(RAWC8[[#This Row],[Maternal Pheno Tag]],7)</f>
        <v/>
      </c>
    </row>
    <row r="4366" spans="1:8" x14ac:dyDescent="0.25">
      <c r="A4366">
        <v>1</v>
      </c>
      <c r="B4366" t="s">
        <v>647</v>
      </c>
      <c r="D4366">
        <v>23</v>
      </c>
      <c r="E4366" t="str">
        <f>CONCATENATE(RAWC8[[#This Row],[Table Letter]],RAWC8[[#This Row],[Table '#]])</f>
        <v>WL1</v>
      </c>
      <c r="F4366">
        <f>IF(ISEVEN(ROW(RAWC8[[#This Row],[Barcodes]])),C4366,"")</f>
        <v>0</v>
      </c>
      <c r="G4366">
        <f t="shared" si="68"/>
        <v>0</v>
      </c>
      <c r="H4366" t="str">
        <f>LEFT(RAWC8[[#This Row],[Maternal Pheno Tag]],7)</f>
        <v>0</v>
      </c>
    </row>
    <row r="4367" spans="1:8" x14ac:dyDescent="0.25">
      <c r="A4367">
        <v>1</v>
      </c>
      <c r="B4367" t="s">
        <v>647</v>
      </c>
      <c r="D4367">
        <v>23</v>
      </c>
      <c r="E4367" t="str">
        <f>CONCATENATE(RAWC8[[#This Row],[Table Letter]],RAWC8[[#This Row],[Table '#]])</f>
        <v>WL1</v>
      </c>
      <c r="F4367" t="str">
        <f>IF(ISEVEN(ROW(RAWC8[[#This Row],[Barcodes]])),C4367,"")</f>
        <v/>
      </c>
      <c r="G4367" t="str">
        <f t="shared" si="68"/>
        <v/>
      </c>
      <c r="H4367" t="str">
        <f>LEFT(RAWC8[[#This Row],[Maternal Pheno Tag]],7)</f>
        <v/>
      </c>
    </row>
    <row r="4368" spans="1:8" x14ac:dyDescent="0.25">
      <c r="A4368">
        <v>1</v>
      </c>
      <c r="B4368" t="s">
        <v>647</v>
      </c>
      <c r="D4368">
        <v>24</v>
      </c>
      <c r="E4368" t="str">
        <f>CONCATENATE(RAWC8[[#This Row],[Table Letter]],RAWC8[[#This Row],[Table '#]])</f>
        <v>WL1</v>
      </c>
      <c r="F4368">
        <f>IF(ISEVEN(ROW(RAWC8[[#This Row],[Barcodes]])),C4368,"")</f>
        <v>0</v>
      </c>
      <c r="G4368">
        <f t="shared" si="68"/>
        <v>0</v>
      </c>
      <c r="H4368" t="str">
        <f>LEFT(RAWC8[[#This Row],[Maternal Pheno Tag]],7)</f>
        <v>0</v>
      </c>
    </row>
    <row r="4369" spans="1:8" x14ac:dyDescent="0.25">
      <c r="A4369">
        <v>1</v>
      </c>
      <c r="B4369" t="s">
        <v>647</v>
      </c>
      <c r="D4369">
        <v>24</v>
      </c>
      <c r="E4369" t="str">
        <f>CONCATENATE(RAWC8[[#This Row],[Table Letter]],RAWC8[[#This Row],[Table '#]])</f>
        <v>WL1</v>
      </c>
      <c r="F4369" t="str">
        <f>IF(ISEVEN(ROW(RAWC8[[#This Row],[Barcodes]])),C4369,"")</f>
        <v/>
      </c>
      <c r="G4369" t="str">
        <f t="shared" si="68"/>
        <v/>
      </c>
      <c r="H4369" t="str">
        <f>LEFT(RAWC8[[#This Row],[Maternal Pheno Tag]],7)</f>
        <v/>
      </c>
    </row>
    <row r="4370" spans="1:8" x14ac:dyDescent="0.25">
      <c r="A4370">
        <v>2</v>
      </c>
      <c r="B4370" t="s">
        <v>647</v>
      </c>
      <c r="D4370">
        <v>1</v>
      </c>
      <c r="E4370" t="str">
        <f>CONCATENATE(RAWC8[[#This Row],[Table Letter]],RAWC8[[#This Row],[Table '#]])</f>
        <v>WL2</v>
      </c>
      <c r="F4370">
        <f>IF(ISEVEN(ROW(RAWC8[[#This Row],[Barcodes]])),C4370,"")</f>
        <v>0</v>
      </c>
      <c r="G4370">
        <f t="shared" si="68"/>
        <v>0</v>
      </c>
      <c r="H4370" t="str">
        <f>LEFT(RAWC8[[#This Row],[Maternal Pheno Tag]],7)</f>
        <v>0</v>
      </c>
    </row>
    <row r="4371" spans="1:8" x14ac:dyDescent="0.25">
      <c r="A4371">
        <v>2</v>
      </c>
      <c r="B4371" t="s">
        <v>647</v>
      </c>
      <c r="D4371">
        <v>1</v>
      </c>
      <c r="E4371" t="str">
        <f>CONCATENATE(RAWC8[[#This Row],[Table Letter]],RAWC8[[#This Row],[Table '#]])</f>
        <v>WL2</v>
      </c>
      <c r="F4371" t="str">
        <f>IF(ISEVEN(ROW(RAWC8[[#This Row],[Barcodes]])),C4371,"")</f>
        <v/>
      </c>
      <c r="G4371" t="str">
        <f t="shared" si="68"/>
        <v/>
      </c>
      <c r="H4371" t="str">
        <f>LEFT(RAWC8[[#This Row],[Maternal Pheno Tag]],7)</f>
        <v/>
      </c>
    </row>
    <row r="4372" spans="1:8" x14ac:dyDescent="0.25">
      <c r="A4372">
        <v>2</v>
      </c>
      <c r="B4372" t="s">
        <v>647</v>
      </c>
      <c r="D4372">
        <v>2</v>
      </c>
      <c r="E4372" t="str">
        <f>CONCATENATE(RAWC8[[#This Row],[Table Letter]],RAWC8[[#This Row],[Table '#]])</f>
        <v>WL2</v>
      </c>
      <c r="F4372">
        <f>IF(ISEVEN(ROW(RAWC8[[#This Row],[Barcodes]])),C4372,"")</f>
        <v>0</v>
      </c>
      <c r="G4372">
        <f t="shared" si="68"/>
        <v>0</v>
      </c>
      <c r="H4372" t="str">
        <f>LEFT(RAWC8[[#This Row],[Maternal Pheno Tag]],7)</f>
        <v>0</v>
      </c>
    </row>
    <row r="4373" spans="1:8" x14ac:dyDescent="0.25">
      <c r="A4373">
        <v>2</v>
      </c>
      <c r="B4373" t="s">
        <v>647</v>
      </c>
      <c r="D4373">
        <v>2</v>
      </c>
      <c r="E4373" t="str">
        <f>CONCATENATE(RAWC8[[#This Row],[Table Letter]],RAWC8[[#This Row],[Table '#]])</f>
        <v>WL2</v>
      </c>
      <c r="F4373" t="str">
        <f>IF(ISEVEN(ROW(RAWC8[[#This Row],[Barcodes]])),C4373,"")</f>
        <v/>
      </c>
      <c r="G4373" t="str">
        <f t="shared" si="68"/>
        <v/>
      </c>
      <c r="H4373" t="str">
        <f>LEFT(RAWC8[[#This Row],[Maternal Pheno Tag]],7)</f>
        <v/>
      </c>
    </row>
    <row r="4374" spans="1:8" x14ac:dyDescent="0.25">
      <c r="A4374">
        <v>2</v>
      </c>
      <c r="B4374" t="s">
        <v>647</v>
      </c>
      <c r="D4374">
        <v>3</v>
      </c>
      <c r="E4374" t="str">
        <f>CONCATENATE(RAWC8[[#This Row],[Table Letter]],RAWC8[[#This Row],[Table '#]])</f>
        <v>WL2</v>
      </c>
      <c r="F4374">
        <f>IF(ISEVEN(ROW(RAWC8[[#This Row],[Barcodes]])),C4374,"")</f>
        <v>0</v>
      </c>
      <c r="G4374">
        <f t="shared" si="68"/>
        <v>0</v>
      </c>
      <c r="H4374" t="str">
        <f>LEFT(RAWC8[[#This Row],[Maternal Pheno Tag]],7)</f>
        <v>0</v>
      </c>
    </row>
    <row r="4375" spans="1:8" x14ac:dyDescent="0.25">
      <c r="A4375">
        <v>2</v>
      </c>
      <c r="B4375" t="s">
        <v>647</v>
      </c>
      <c r="D4375">
        <v>3</v>
      </c>
      <c r="E4375" t="str">
        <f>CONCATENATE(RAWC8[[#This Row],[Table Letter]],RAWC8[[#This Row],[Table '#]])</f>
        <v>WL2</v>
      </c>
      <c r="F4375" t="str">
        <f>IF(ISEVEN(ROW(RAWC8[[#This Row],[Barcodes]])),C4375,"")</f>
        <v/>
      </c>
      <c r="G4375" t="str">
        <f t="shared" si="68"/>
        <v/>
      </c>
      <c r="H4375" t="str">
        <f>LEFT(RAWC8[[#This Row],[Maternal Pheno Tag]],7)</f>
        <v/>
      </c>
    </row>
    <row r="4376" spans="1:8" x14ac:dyDescent="0.25">
      <c r="A4376">
        <v>2</v>
      </c>
      <c r="B4376" t="s">
        <v>647</v>
      </c>
      <c r="D4376">
        <v>4</v>
      </c>
      <c r="E4376" t="str">
        <f>CONCATENATE(RAWC8[[#This Row],[Table Letter]],RAWC8[[#This Row],[Table '#]])</f>
        <v>WL2</v>
      </c>
      <c r="F4376">
        <f>IF(ISEVEN(ROW(RAWC8[[#This Row],[Barcodes]])),C4376,"")</f>
        <v>0</v>
      </c>
      <c r="G4376">
        <f t="shared" si="68"/>
        <v>0</v>
      </c>
      <c r="H4376" t="str">
        <f>LEFT(RAWC8[[#This Row],[Maternal Pheno Tag]],7)</f>
        <v>0</v>
      </c>
    </row>
    <row r="4377" spans="1:8" x14ac:dyDescent="0.25">
      <c r="A4377">
        <v>2</v>
      </c>
      <c r="B4377" t="s">
        <v>647</v>
      </c>
      <c r="D4377">
        <v>4</v>
      </c>
      <c r="E4377" t="str">
        <f>CONCATENATE(RAWC8[[#This Row],[Table Letter]],RAWC8[[#This Row],[Table '#]])</f>
        <v>WL2</v>
      </c>
      <c r="F4377" t="str">
        <f>IF(ISEVEN(ROW(RAWC8[[#This Row],[Barcodes]])),C4377,"")</f>
        <v/>
      </c>
      <c r="G4377" t="str">
        <f t="shared" si="68"/>
        <v/>
      </c>
      <c r="H4377" t="str">
        <f>LEFT(RAWC8[[#This Row],[Maternal Pheno Tag]],7)</f>
        <v/>
      </c>
    </row>
    <row r="4378" spans="1:8" x14ac:dyDescent="0.25">
      <c r="A4378">
        <v>2</v>
      </c>
      <c r="B4378" t="s">
        <v>647</v>
      </c>
      <c r="D4378">
        <v>5</v>
      </c>
      <c r="E4378" t="str">
        <f>CONCATENATE(RAWC8[[#This Row],[Table Letter]],RAWC8[[#This Row],[Table '#]])</f>
        <v>WL2</v>
      </c>
      <c r="F4378">
        <f>IF(ISEVEN(ROW(RAWC8[[#This Row],[Barcodes]])),C4378,"")</f>
        <v>0</v>
      </c>
      <c r="G4378">
        <f t="shared" si="68"/>
        <v>0</v>
      </c>
      <c r="H4378" t="str">
        <f>LEFT(RAWC8[[#This Row],[Maternal Pheno Tag]],7)</f>
        <v>0</v>
      </c>
    </row>
    <row r="4379" spans="1:8" x14ac:dyDescent="0.25">
      <c r="A4379">
        <v>2</v>
      </c>
      <c r="B4379" t="s">
        <v>647</v>
      </c>
      <c r="D4379">
        <v>5</v>
      </c>
      <c r="E4379" t="str">
        <f>CONCATENATE(RAWC8[[#This Row],[Table Letter]],RAWC8[[#This Row],[Table '#]])</f>
        <v>WL2</v>
      </c>
      <c r="F4379" t="str">
        <f>IF(ISEVEN(ROW(RAWC8[[#This Row],[Barcodes]])),C4379,"")</f>
        <v/>
      </c>
      <c r="G4379" t="str">
        <f t="shared" si="68"/>
        <v/>
      </c>
      <c r="H4379" t="str">
        <f>LEFT(RAWC8[[#This Row],[Maternal Pheno Tag]],7)</f>
        <v/>
      </c>
    </row>
    <row r="4380" spans="1:8" x14ac:dyDescent="0.25">
      <c r="A4380">
        <v>2</v>
      </c>
      <c r="B4380" t="s">
        <v>647</v>
      </c>
      <c r="D4380">
        <v>6</v>
      </c>
      <c r="E4380" t="str">
        <f>CONCATENATE(RAWC8[[#This Row],[Table Letter]],RAWC8[[#This Row],[Table '#]])</f>
        <v>WL2</v>
      </c>
      <c r="F4380">
        <f>IF(ISEVEN(ROW(RAWC8[[#This Row],[Barcodes]])),C4380,"")</f>
        <v>0</v>
      </c>
      <c r="G4380">
        <f t="shared" si="68"/>
        <v>0</v>
      </c>
      <c r="H4380" t="str">
        <f>LEFT(RAWC8[[#This Row],[Maternal Pheno Tag]],7)</f>
        <v>0</v>
      </c>
    </row>
    <row r="4381" spans="1:8" x14ac:dyDescent="0.25">
      <c r="A4381">
        <v>2</v>
      </c>
      <c r="B4381" t="s">
        <v>647</v>
      </c>
      <c r="D4381">
        <v>6</v>
      </c>
      <c r="E4381" t="str">
        <f>CONCATENATE(RAWC8[[#This Row],[Table Letter]],RAWC8[[#This Row],[Table '#]])</f>
        <v>WL2</v>
      </c>
      <c r="F4381" t="str">
        <f>IF(ISEVEN(ROW(RAWC8[[#This Row],[Barcodes]])),C4381,"")</f>
        <v/>
      </c>
      <c r="G4381" t="str">
        <f t="shared" si="68"/>
        <v/>
      </c>
      <c r="H4381" t="str">
        <f>LEFT(RAWC8[[#This Row],[Maternal Pheno Tag]],7)</f>
        <v/>
      </c>
    </row>
    <row r="4382" spans="1:8" x14ac:dyDescent="0.25">
      <c r="A4382">
        <v>2</v>
      </c>
      <c r="B4382" t="s">
        <v>647</v>
      </c>
      <c r="D4382">
        <v>7</v>
      </c>
      <c r="E4382" t="str">
        <f>CONCATENATE(RAWC8[[#This Row],[Table Letter]],RAWC8[[#This Row],[Table '#]])</f>
        <v>WL2</v>
      </c>
      <c r="F4382">
        <f>IF(ISEVEN(ROW(RAWC8[[#This Row],[Barcodes]])),C4382,"")</f>
        <v>0</v>
      </c>
      <c r="G4382">
        <f t="shared" si="68"/>
        <v>0</v>
      </c>
      <c r="H4382" t="str">
        <f>LEFT(RAWC8[[#This Row],[Maternal Pheno Tag]],7)</f>
        <v>0</v>
      </c>
    </row>
    <row r="4383" spans="1:8" x14ac:dyDescent="0.25">
      <c r="A4383">
        <v>2</v>
      </c>
      <c r="B4383" t="s">
        <v>647</v>
      </c>
      <c r="D4383">
        <v>7</v>
      </c>
      <c r="E4383" t="str">
        <f>CONCATENATE(RAWC8[[#This Row],[Table Letter]],RAWC8[[#This Row],[Table '#]])</f>
        <v>WL2</v>
      </c>
      <c r="F4383" t="str">
        <f>IF(ISEVEN(ROW(RAWC8[[#This Row],[Barcodes]])),C4383,"")</f>
        <v/>
      </c>
      <c r="G4383" t="str">
        <f t="shared" si="68"/>
        <v/>
      </c>
      <c r="H4383" t="str">
        <f>LEFT(RAWC8[[#This Row],[Maternal Pheno Tag]],7)</f>
        <v/>
      </c>
    </row>
    <row r="4384" spans="1:8" x14ac:dyDescent="0.25">
      <c r="A4384">
        <v>2</v>
      </c>
      <c r="B4384" t="s">
        <v>647</v>
      </c>
      <c r="D4384">
        <v>8</v>
      </c>
      <c r="E4384" t="str">
        <f>CONCATENATE(RAWC8[[#This Row],[Table Letter]],RAWC8[[#This Row],[Table '#]])</f>
        <v>WL2</v>
      </c>
      <c r="F4384">
        <f>IF(ISEVEN(ROW(RAWC8[[#This Row],[Barcodes]])),C4384,"")</f>
        <v>0</v>
      </c>
      <c r="G4384">
        <f t="shared" si="68"/>
        <v>0</v>
      </c>
      <c r="H4384" t="str">
        <f>LEFT(RAWC8[[#This Row],[Maternal Pheno Tag]],7)</f>
        <v>0</v>
      </c>
    </row>
    <row r="4385" spans="1:8" x14ac:dyDescent="0.25">
      <c r="A4385">
        <v>2</v>
      </c>
      <c r="B4385" t="s">
        <v>647</v>
      </c>
      <c r="D4385">
        <v>8</v>
      </c>
      <c r="E4385" t="str">
        <f>CONCATENATE(RAWC8[[#This Row],[Table Letter]],RAWC8[[#This Row],[Table '#]])</f>
        <v>WL2</v>
      </c>
      <c r="F4385" t="str">
        <f>IF(ISEVEN(ROW(RAWC8[[#This Row],[Barcodes]])),C4385,"")</f>
        <v/>
      </c>
      <c r="G4385" t="str">
        <f t="shared" si="68"/>
        <v/>
      </c>
      <c r="H4385" t="str">
        <f>LEFT(RAWC8[[#This Row],[Maternal Pheno Tag]],7)</f>
        <v/>
      </c>
    </row>
    <row r="4386" spans="1:8" x14ac:dyDescent="0.25">
      <c r="A4386">
        <v>2</v>
      </c>
      <c r="B4386" t="s">
        <v>647</v>
      </c>
      <c r="D4386">
        <v>9</v>
      </c>
      <c r="E4386" t="str">
        <f>CONCATENATE(RAWC8[[#This Row],[Table Letter]],RAWC8[[#This Row],[Table '#]])</f>
        <v>WL2</v>
      </c>
      <c r="F4386">
        <f>IF(ISEVEN(ROW(RAWC8[[#This Row],[Barcodes]])),C4386,"")</f>
        <v>0</v>
      </c>
      <c r="G4386">
        <f t="shared" si="68"/>
        <v>0</v>
      </c>
      <c r="H4386" t="str">
        <f>LEFT(RAWC8[[#This Row],[Maternal Pheno Tag]],7)</f>
        <v>0</v>
      </c>
    </row>
    <row r="4387" spans="1:8" x14ac:dyDescent="0.25">
      <c r="A4387">
        <v>2</v>
      </c>
      <c r="B4387" t="s">
        <v>647</v>
      </c>
      <c r="D4387">
        <v>9</v>
      </c>
      <c r="E4387" t="str">
        <f>CONCATENATE(RAWC8[[#This Row],[Table Letter]],RAWC8[[#This Row],[Table '#]])</f>
        <v>WL2</v>
      </c>
      <c r="F4387" t="str">
        <f>IF(ISEVEN(ROW(RAWC8[[#This Row],[Barcodes]])),C4387,"")</f>
        <v/>
      </c>
      <c r="G4387" t="str">
        <f t="shared" si="68"/>
        <v/>
      </c>
      <c r="H4387" t="str">
        <f>LEFT(RAWC8[[#This Row],[Maternal Pheno Tag]],7)</f>
        <v/>
      </c>
    </row>
    <row r="4388" spans="1:8" x14ac:dyDescent="0.25">
      <c r="A4388">
        <v>2</v>
      </c>
      <c r="B4388" t="s">
        <v>647</v>
      </c>
      <c r="D4388">
        <v>10</v>
      </c>
      <c r="E4388" t="str">
        <f>CONCATENATE(RAWC8[[#This Row],[Table Letter]],RAWC8[[#This Row],[Table '#]])</f>
        <v>WL2</v>
      </c>
      <c r="F4388">
        <f>IF(ISEVEN(ROW(RAWC8[[#This Row],[Barcodes]])),C4388,"")</f>
        <v>0</v>
      </c>
      <c r="G4388">
        <f t="shared" si="68"/>
        <v>0</v>
      </c>
      <c r="H4388" t="str">
        <f>LEFT(RAWC8[[#This Row],[Maternal Pheno Tag]],7)</f>
        <v>0</v>
      </c>
    </row>
    <row r="4389" spans="1:8" x14ac:dyDescent="0.25">
      <c r="A4389">
        <v>2</v>
      </c>
      <c r="B4389" t="s">
        <v>647</v>
      </c>
      <c r="D4389">
        <v>10</v>
      </c>
      <c r="E4389" t="str">
        <f>CONCATENATE(RAWC8[[#This Row],[Table Letter]],RAWC8[[#This Row],[Table '#]])</f>
        <v>WL2</v>
      </c>
      <c r="F4389" t="str">
        <f>IF(ISEVEN(ROW(RAWC8[[#This Row],[Barcodes]])),C4389,"")</f>
        <v/>
      </c>
      <c r="G4389" t="str">
        <f t="shared" si="68"/>
        <v/>
      </c>
      <c r="H4389" t="str">
        <f>LEFT(RAWC8[[#This Row],[Maternal Pheno Tag]],7)</f>
        <v/>
      </c>
    </row>
    <row r="4390" spans="1:8" x14ac:dyDescent="0.25">
      <c r="A4390">
        <v>2</v>
      </c>
      <c r="B4390" t="s">
        <v>647</v>
      </c>
      <c r="D4390">
        <v>11</v>
      </c>
      <c r="E4390" t="str">
        <f>CONCATENATE(RAWC8[[#This Row],[Table Letter]],RAWC8[[#This Row],[Table '#]])</f>
        <v>WL2</v>
      </c>
      <c r="F4390">
        <f>IF(ISEVEN(ROW(RAWC8[[#This Row],[Barcodes]])),C4390,"")</f>
        <v>0</v>
      </c>
      <c r="G4390">
        <f t="shared" si="68"/>
        <v>0</v>
      </c>
      <c r="H4390" t="str">
        <f>LEFT(RAWC8[[#This Row],[Maternal Pheno Tag]],7)</f>
        <v>0</v>
      </c>
    </row>
    <row r="4391" spans="1:8" x14ac:dyDescent="0.25">
      <c r="A4391">
        <v>2</v>
      </c>
      <c r="B4391" t="s">
        <v>647</v>
      </c>
      <c r="D4391">
        <v>11</v>
      </c>
      <c r="E4391" t="str">
        <f>CONCATENATE(RAWC8[[#This Row],[Table Letter]],RAWC8[[#This Row],[Table '#]])</f>
        <v>WL2</v>
      </c>
      <c r="F4391" t="str">
        <f>IF(ISEVEN(ROW(RAWC8[[#This Row],[Barcodes]])),C4391,"")</f>
        <v/>
      </c>
      <c r="G4391" t="str">
        <f t="shared" si="68"/>
        <v/>
      </c>
      <c r="H4391" t="str">
        <f>LEFT(RAWC8[[#This Row],[Maternal Pheno Tag]],7)</f>
        <v/>
      </c>
    </row>
    <row r="4392" spans="1:8" x14ac:dyDescent="0.25">
      <c r="A4392">
        <v>2</v>
      </c>
      <c r="B4392" t="s">
        <v>647</v>
      </c>
      <c r="D4392">
        <v>12</v>
      </c>
      <c r="E4392" t="str">
        <f>CONCATENATE(RAWC8[[#This Row],[Table Letter]],RAWC8[[#This Row],[Table '#]])</f>
        <v>WL2</v>
      </c>
      <c r="F4392">
        <f>IF(ISEVEN(ROW(RAWC8[[#This Row],[Barcodes]])),C4392,"")</f>
        <v>0</v>
      </c>
      <c r="G4392">
        <f t="shared" si="68"/>
        <v>0</v>
      </c>
      <c r="H4392" t="str">
        <f>LEFT(RAWC8[[#This Row],[Maternal Pheno Tag]],7)</f>
        <v>0</v>
      </c>
    </row>
    <row r="4393" spans="1:8" x14ac:dyDescent="0.25">
      <c r="A4393">
        <v>2</v>
      </c>
      <c r="B4393" t="s">
        <v>647</v>
      </c>
      <c r="D4393">
        <v>12</v>
      </c>
      <c r="E4393" t="str">
        <f>CONCATENATE(RAWC8[[#This Row],[Table Letter]],RAWC8[[#This Row],[Table '#]])</f>
        <v>WL2</v>
      </c>
      <c r="F4393" t="str">
        <f>IF(ISEVEN(ROW(RAWC8[[#This Row],[Barcodes]])),C4393,"")</f>
        <v/>
      </c>
      <c r="G4393" t="str">
        <f t="shared" si="68"/>
        <v/>
      </c>
      <c r="H4393" t="str">
        <f>LEFT(RAWC8[[#This Row],[Maternal Pheno Tag]],7)</f>
        <v/>
      </c>
    </row>
    <row r="4394" spans="1:8" x14ac:dyDescent="0.25">
      <c r="A4394">
        <v>2</v>
      </c>
      <c r="B4394" t="s">
        <v>647</v>
      </c>
      <c r="D4394">
        <v>13</v>
      </c>
      <c r="E4394" t="str">
        <f>CONCATENATE(RAWC8[[#This Row],[Table Letter]],RAWC8[[#This Row],[Table '#]])</f>
        <v>WL2</v>
      </c>
      <c r="F4394">
        <f>IF(ISEVEN(ROW(RAWC8[[#This Row],[Barcodes]])),C4394,"")</f>
        <v>0</v>
      </c>
      <c r="G4394">
        <f t="shared" si="68"/>
        <v>0</v>
      </c>
      <c r="H4394" t="str">
        <f>LEFT(RAWC8[[#This Row],[Maternal Pheno Tag]],7)</f>
        <v>0</v>
      </c>
    </row>
    <row r="4395" spans="1:8" x14ac:dyDescent="0.25">
      <c r="A4395">
        <v>2</v>
      </c>
      <c r="B4395" t="s">
        <v>647</v>
      </c>
      <c r="D4395">
        <v>13</v>
      </c>
      <c r="E4395" t="str">
        <f>CONCATENATE(RAWC8[[#This Row],[Table Letter]],RAWC8[[#This Row],[Table '#]])</f>
        <v>WL2</v>
      </c>
      <c r="F4395" t="str">
        <f>IF(ISEVEN(ROW(RAWC8[[#This Row],[Barcodes]])),C4395,"")</f>
        <v/>
      </c>
      <c r="G4395" t="str">
        <f t="shared" si="68"/>
        <v/>
      </c>
      <c r="H4395" t="str">
        <f>LEFT(RAWC8[[#This Row],[Maternal Pheno Tag]],7)</f>
        <v/>
      </c>
    </row>
    <row r="4396" spans="1:8" x14ac:dyDescent="0.25">
      <c r="A4396">
        <v>2</v>
      </c>
      <c r="B4396" t="s">
        <v>647</v>
      </c>
      <c r="D4396">
        <v>14</v>
      </c>
      <c r="E4396" t="str">
        <f>CONCATENATE(RAWC8[[#This Row],[Table Letter]],RAWC8[[#This Row],[Table '#]])</f>
        <v>WL2</v>
      </c>
      <c r="F4396">
        <f>IF(ISEVEN(ROW(RAWC8[[#This Row],[Barcodes]])),C4396,"")</f>
        <v>0</v>
      </c>
      <c r="G4396">
        <f t="shared" si="68"/>
        <v>0</v>
      </c>
      <c r="H4396" t="str">
        <f>LEFT(RAWC8[[#This Row],[Maternal Pheno Tag]],7)</f>
        <v>0</v>
      </c>
    </row>
    <row r="4397" spans="1:8" x14ac:dyDescent="0.25">
      <c r="A4397">
        <v>2</v>
      </c>
      <c r="B4397" t="s">
        <v>647</v>
      </c>
      <c r="D4397">
        <v>14</v>
      </c>
      <c r="E4397" t="str">
        <f>CONCATENATE(RAWC8[[#This Row],[Table Letter]],RAWC8[[#This Row],[Table '#]])</f>
        <v>WL2</v>
      </c>
      <c r="F4397" t="str">
        <f>IF(ISEVEN(ROW(RAWC8[[#This Row],[Barcodes]])),C4397,"")</f>
        <v/>
      </c>
      <c r="G4397" t="str">
        <f t="shared" si="68"/>
        <v/>
      </c>
      <c r="H4397" t="str">
        <f>LEFT(RAWC8[[#This Row],[Maternal Pheno Tag]],7)</f>
        <v/>
      </c>
    </row>
    <row r="4398" spans="1:8" x14ac:dyDescent="0.25">
      <c r="A4398">
        <v>2</v>
      </c>
      <c r="B4398" t="s">
        <v>647</v>
      </c>
      <c r="D4398">
        <v>15</v>
      </c>
      <c r="E4398" t="str">
        <f>CONCATENATE(RAWC8[[#This Row],[Table Letter]],RAWC8[[#This Row],[Table '#]])</f>
        <v>WL2</v>
      </c>
      <c r="F4398">
        <f>IF(ISEVEN(ROW(RAWC8[[#This Row],[Barcodes]])),C4398,"")</f>
        <v>0</v>
      </c>
      <c r="G4398">
        <f t="shared" si="68"/>
        <v>0</v>
      </c>
      <c r="H4398" t="str">
        <f>LEFT(RAWC8[[#This Row],[Maternal Pheno Tag]],7)</f>
        <v>0</v>
      </c>
    </row>
    <row r="4399" spans="1:8" x14ac:dyDescent="0.25">
      <c r="A4399">
        <v>2</v>
      </c>
      <c r="B4399" t="s">
        <v>647</v>
      </c>
      <c r="D4399">
        <v>15</v>
      </c>
      <c r="E4399" t="str">
        <f>CONCATENATE(RAWC8[[#This Row],[Table Letter]],RAWC8[[#This Row],[Table '#]])</f>
        <v>WL2</v>
      </c>
      <c r="F4399" t="str">
        <f>IF(ISEVEN(ROW(RAWC8[[#This Row],[Barcodes]])),C4399,"")</f>
        <v/>
      </c>
      <c r="G4399" t="str">
        <f t="shared" si="68"/>
        <v/>
      </c>
      <c r="H4399" t="str">
        <f>LEFT(RAWC8[[#This Row],[Maternal Pheno Tag]],7)</f>
        <v/>
      </c>
    </row>
    <row r="4400" spans="1:8" x14ac:dyDescent="0.25">
      <c r="A4400">
        <v>2</v>
      </c>
      <c r="B4400" t="s">
        <v>647</v>
      </c>
      <c r="D4400">
        <v>16</v>
      </c>
      <c r="E4400" t="str">
        <f>CONCATENATE(RAWC8[[#This Row],[Table Letter]],RAWC8[[#This Row],[Table '#]])</f>
        <v>WL2</v>
      </c>
      <c r="F4400">
        <f>IF(ISEVEN(ROW(RAWC8[[#This Row],[Barcodes]])),C4400,"")</f>
        <v>0</v>
      </c>
      <c r="G4400">
        <f t="shared" si="68"/>
        <v>0</v>
      </c>
      <c r="H4400" t="str">
        <f>LEFT(RAWC8[[#This Row],[Maternal Pheno Tag]],7)</f>
        <v>0</v>
      </c>
    </row>
    <row r="4401" spans="1:8" x14ac:dyDescent="0.25">
      <c r="A4401">
        <v>2</v>
      </c>
      <c r="B4401" t="s">
        <v>647</v>
      </c>
      <c r="D4401">
        <v>16</v>
      </c>
      <c r="E4401" t="str">
        <f>CONCATENATE(RAWC8[[#This Row],[Table Letter]],RAWC8[[#This Row],[Table '#]])</f>
        <v>WL2</v>
      </c>
      <c r="F4401" t="str">
        <f>IF(ISEVEN(ROW(RAWC8[[#This Row],[Barcodes]])),C4401,"")</f>
        <v/>
      </c>
      <c r="G4401" t="str">
        <f t="shared" si="68"/>
        <v/>
      </c>
      <c r="H4401" t="str">
        <f>LEFT(RAWC8[[#This Row],[Maternal Pheno Tag]],7)</f>
        <v/>
      </c>
    </row>
    <row r="4402" spans="1:8" x14ac:dyDescent="0.25">
      <c r="A4402">
        <v>2</v>
      </c>
      <c r="B4402" t="s">
        <v>647</v>
      </c>
      <c r="D4402">
        <v>17</v>
      </c>
      <c r="E4402" t="str">
        <f>CONCATENATE(RAWC8[[#This Row],[Table Letter]],RAWC8[[#This Row],[Table '#]])</f>
        <v>WL2</v>
      </c>
      <c r="F4402">
        <f>IF(ISEVEN(ROW(RAWC8[[#This Row],[Barcodes]])),C4402,"")</f>
        <v>0</v>
      </c>
      <c r="G4402">
        <f t="shared" si="68"/>
        <v>0</v>
      </c>
      <c r="H4402" t="str">
        <f>LEFT(RAWC8[[#This Row],[Maternal Pheno Tag]],7)</f>
        <v>0</v>
      </c>
    </row>
    <row r="4403" spans="1:8" x14ac:dyDescent="0.25">
      <c r="A4403">
        <v>2</v>
      </c>
      <c r="B4403" t="s">
        <v>647</v>
      </c>
      <c r="D4403">
        <v>17</v>
      </c>
      <c r="E4403" t="str">
        <f>CONCATENATE(RAWC8[[#This Row],[Table Letter]],RAWC8[[#This Row],[Table '#]])</f>
        <v>WL2</v>
      </c>
      <c r="F4403" t="str">
        <f>IF(ISEVEN(ROW(RAWC8[[#This Row],[Barcodes]])),C4403,"")</f>
        <v/>
      </c>
      <c r="G4403" t="str">
        <f t="shared" si="68"/>
        <v/>
      </c>
      <c r="H4403" t="str">
        <f>LEFT(RAWC8[[#This Row],[Maternal Pheno Tag]],7)</f>
        <v/>
      </c>
    </row>
    <row r="4404" spans="1:8" x14ac:dyDescent="0.25">
      <c r="A4404">
        <v>2</v>
      </c>
      <c r="B4404" t="s">
        <v>647</v>
      </c>
      <c r="D4404">
        <v>18</v>
      </c>
      <c r="E4404" t="str">
        <f>CONCATENATE(RAWC8[[#This Row],[Table Letter]],RAWC8[[#This Row],[Table '#]])</f>
        <v>WL2</v>
      </c>
      <c r="F4404">
        <f>IF(ISEVEN(ROW(RAWC8[[#This Row],[Barcodes]])),C4404,"")</f>
        <v>0</v>
      </c>
      <c r="G4404">
        <f t="shared" si="68"/>
        <v>0</v>
      </c>
      <c r="H4404" t="str">
        <f>LEFT(RAWC8[[#This Row],[Maternal Pheno Tag]],7)</f>
        <v>0</v>
      </c>
    </row>
    <row r="4405" spans="1:8" x14ac:dyDescent="0.25">
      <c r="A4405">
        <v>2</v>
      </c>
      <c r="B4405" t="s">
        <v>647</v>
      </c>
      <c r="D4405">
        <v>18</v>
      </c>
      <c r="E4405" t="str">
        <f>CONCATENATE(RAWC8[[#This Row],[Table Letter]],RAWC8[[#This Row],[Table '#]])</f>
        <v>WL2</v>
      </c>
      <c r="F4405" t="str">
        <f>IF(ISEVEN(ROW(RAWC8[[#This Row],[Barcodes]])),C4405,"")</f>
        <v/>
      </c>
      <c r="G4405" t="str">
        <f t="shared" si="68"/>
        <v/>
      </c>
      <c r="H4405" t="str">
        <f>LEFT(RAWC8[[#This Row],[Maternal Pheno Tag]],7)</f>
        <v/>
      </c>
    </row>
    <row r="4406" spans="1:8" x14ac:dyDescent="0.25">
      <c r="A4406">
        <v>2</v>
      </c>
      <c r="B4406" t="s">
        <v>647</v>
      </c>
      <c r="D4406">
        <v>19</v>
      </c>
      <c r="E4406" t="str">
        <f>CONCATENATE(RAWC8[[#This Row],[Table Letter]],RAWC8[[#This Row],[Table '#]])</f>
        <v>WL2</v>
      </c>
      <c r="F4406">
        <f>IF(ISEVEN(ROW(RAWC8[[#This Row],[Barcodes]])),C4406,"")</f>
        <v>0</v>
      </c>
      <c r="G4406">
        <f t="shared" si="68"/>
        <v>0</v>
      </c>
      <c r="H4406" t="str">
        <f>LEFT(RAWC8[[#This Row],[Maternal Pheno Tag]],7)</f>
        <v>0</v>
      </c>
    </row>
    <row r="4407" spans="1:8" x14ac:dyDescent="0.25">
      <c r="A4407">
        <v>2</v>
      </c>
      <c r="B4407" t="s">
        <v>647</v>
      </c>
      <c r="D4407">
        <v>19</v>
      </c>
      <c r="E4407" t="str">
        <f>CONCATENATE(RAWC8[[#This Row],[Table Letter]],RAWC8[[#This Row],[Table '#]])</f>
        <v>WL2</v>
      </c>
      <c r="F4407" t="str">
        <f>IF(ISEVEN(ROW(RAWC8[[#This Row],[Barcodes]])),C4407,"")</f>
        <v/>
      </c>
      <c r="G4407" t="str">
        <f t="shared" si="68"/>
        <v/>
      </c>
      <c r="H4407" t="str">
        <f>LEFT(RAWC8[[#This Row],[Maternal Pheno Tag]],7)</f>
        <v/>
      </c>
    </row>
    <row r="4408" spans="1:8" x14ac:dyDescent="0.25">
      <c r="A4408">
        <v>2</v>
      </c>
      <c r="B4408" t="s">
        <v>647</v>
      </c>
      <c r="D4408">
        <v>20</v>
      </c>
      <c r="E4408" t="str">
        <f>CONCATENATE(RAWC8[[#This Row],[Table Letter]],RAWC8[[#This Row],[Table '#]])</f>
        <v>WL2</v>
      </c>
      <c r="F4408">
        <f>IF(ISEVEN(ROW(RAWC8[[#This Row],[Barcodes]])),C4408,"")</f>
        <v>0</v>
      </c>
      <c r="G4408">
        <f t="shared" si="68"/>
        <v>0</v>
      </c>
      <c r="H4408" t="str">
        <f>LEFT(RAWC8[[#This Row],[Maternal Pheno Tag]],7)</f>
        <v>0</v>
      </c>
    </row>
    <row r="4409" spans="1:8" x14ac:dyDescent="0.25">
      <c r="A4409">
        <v>2</v>
      </c>
      <c r="B4409" t="s">
        <v>647</v>
      </c>
      <c r="D4409">
        <v>20</v>
      </c>
      <c r="E4409" t="str">
        <f>CONCATENATE(RAWC8[[#This Row],[Table Letter]],RAWC8[[#This Row],[Table '#]])</f>
        <v>WL2</v>
      </c>
      <c r="F4409" t="str">
        <f>IF(ISEVEN(ROW(RAWC8[[#This Row],[Barcodes]])),C4409,"")</f>
        <v/>
      </c>
      <c r="G4409" t="str">
        <f t="shared" si="68"/>
        <v/>
      </c>
      <c r="H4409" t="str">
        <f>LEFT(RAWC8[[#This Row],[Maternal Pheno Tag]],7)</f>
        <v/>
      </c>
    </row>
    <row r="4410" spans="1:8" x14ac:dyDescent="0.25">
      <c r="A4410">
        <v>2</v>
      </c>
      <c r="B4410" t="s">
        <v>647</v>
      </c>
      <c r="D4410">
        <v>21</v>
      </c>
      <c r="E4410" t="str">
        <f>CONCATENATE(RAWC8[[#This Row],[Table Letter]],RAWC8[[#This Row],[Table '#]])</f>
        <v>WL2</v>
      </c>
      <c r="F4410">
        <f>IF(ISEVEN(ROW(RAWC8[[#This Row],[Barcodes]])),C4410,"")</f>
        <v>0</v>
      </c>
      <c r="G4410">
        <f t="shared" si="68"/>
        <v>0</v>
      </c>
      <c r="H4410" t="str">
        <f>LEFT(RAWC8[[#This Row],[Maternal Pheno Tag]],7)</f>
        <v>0</v>
      </c>
    </row>
    <row r="4411" spans="1:8" x14ac:dyDescent="0.25">
      <c r="A4411">
        <v>2</v>
      </c>
      <c r="B4411" t="s">
        <v>647</v>
      </c>
      <c r="D4411">
        <v>21</v>
      </c>
      <c r="E4411" t="str">
        <f>CONCATENATE(RAWC8[[#This Row],[Table Letter]],RAWC8[[#This Row],[Table '#]])</f>
        <v>WL2</v>
      </c>
      <c r="F4411" t="str">
        <f>IF(ISEVEN(ROW(RAWC8[[#This Row],[Barcodes]])),C4411,"")</f>
        <v/>
      </c>
      <c r="G4411" t="str">
        <f t="shared" si="68"/>
        <v/>
      </c>
      <c r="H4411" t="str">
        <f>LEFT(RAWC8[[#This Row],[Maternal Pheno Tag]],7)</f>
        <v/>
      </c>
    </row>
    <row r="4412" spans="1:8" x14ac:dyDescent="0.25">
      <c r="A4412">
        <v>2</v>
      </c>
      <c r="B4412" t="s">
        <v>647</v>
      </c>
      <c r="D4412">
        <v>22</v>
      </c>
      <c r="E4412" t="str">
        <f>CONCATENATE(RAWC8[[#This Row],[Table Letter]],RAWC8[[#This Row],[Table '#]])</f>
        <v>WL2</v>
      </c>
      <c r="F4412">
        <f>IF(ISEVEN(ROW(RAWC8[[#This Row],[Barcodes]])),C4412,"")</f>
        <v>0</v>
      </c>
      <c r="G4412">
        <f t="shared" si="68"/>
        <v>0</v>
      </c>
      <c r="H4412" t="str">
        <f>LEFT(RAWC8[[#This Row],[Maternal Pheno Tag]],7)</f>
        <v>0</v>
      </c>
    </row>
    <row r="4413" spans="1:8" x14ac:dyDescent="0.25">
      <c r="A4413">
        <v>2</v>
      </c>
      <c r="B4413" t="s">
        <v>647</v>
      </c>
      <c r="D4413">
        <v>22</v>
      </c>
      <c r="E4413" t="str">
        <f>CONCATENATE(RAWC8[[#This Row],[Table Letter]],RAWC8[[#This Row],[Table '#]])</f>
        <v>WL2</v>
      </c>
      <c r="F4413" t="str">
        <f>IF(ISEVEN(ROW(RAWC8[[#This Row],[Barcodes]])),C4413,"")</f>
        <v/>
      </c>
      <c r="G4413" t="str">
        <f t="shared" si="68"/>
        <v/>
      </c>
      <c r="H4413" t="str">
        <f>LEFT(RAWC8[[#This Row],[Maternal Pheno Tag]],7)</f>
        <v/>
      </c>
    </row>
    <row r="4414" spans="1:8" x14ac:dyDescent="0.25">
      <c r="A4414">
        <v>2</v>
      </c>
      <c r="B4414" t="s">
        <v>647</v>
      </c>
      <c r="D4414">
        <v>23</v>
      </c>
      <c r="E4414" t="str">
        <f>CONCATENATE(RAWC8[[#This Row],[Table Letter]],RAWC8[[#This Row],[Table '#]])</f>
        <v>WL2</v>
      </c>
      <c r="F4414">
        <f>IF(ISEVEN(ROW(RAWC8[[#This Row],[Barcodes]])),C4414,"")</f>
        <v>0</v>
      </c>
      <c r="G4414">
        <f t="shared" si="68"/>
        <v>0</v>
      </c>
      <c r="H4414" t="str">
        <f>LEFT(RAWC8[[#This Row],[Maternal Pheno Tag]],7)</f>
        <v>0</v>
      </c>
    </row>
    <row r="4415" spans="1:8" x14ac:dyDescent="0.25">
      <c r="A4415">
        <v>2</v>
      </c>
      <c r="B4415" t="s">
        <v>647</v>
      </c>
      <c r="D4415">
        <v>23</v>
      </c>
      <c r="E4415" t="str">
        <f>CONCATENATE(RAWC8[[#This Row],[Table Letter]],RAWC8[[#This Row],[Table '#]])</f>
        <v>WL2</v>
      </c>
      <c r="F4415" t="str">
        <f>IF(ISEVEN(ROW(RAWC8[[#This Row],[Barcodes]])),C4415,"")</f>
        <v/>
      </c>
      <c r="G4415" t="str">
        <f t="shared" si="68"/>
        <v/>
      </c>
      <c r="H4415" t="str">
        <f>LEFT(RAWC8[[#This Row],[Maternal Pheno Tag]],7)</f>
        <v/>
      </c>
    </row>
    <row r="4416" spans="1:8" x14ac:dyDescent="0.25">
      <c r="A4416">
        <v>2</v>
      </c>
      <c r="B4416" t="s">
        <v>647</v>
      </c>
      <c r="D4416">
        <v>24</v>
      </c>
      <c r="E4416" t="str">
        <f>CONCATENATE(RAWC8[[#This Row],[Table Letter]],RAWC8[[#This Row],[Table '#]])</f>
        <v>WL2</v>
      </c>
      <c r="F4416">
        <f>IF(ISEVEN(ROW(RAWC8[[#This Row],[Barcodes]])),C4416,"")</f>
        <v>0</v>
      </c>
      <c r="G4416">
        <f t="shared" si="68"/>
        <v>0</v>
      </c>
      <c r="H4416" t="str">
        <f>LEFT(RAWC8[[#This Row],[Maternal Pheno Tag]],7)</f>
        <v>0</v>
      </c>
    </row>
    <row r="4417" spans="1:8" x14ac:dyDescent="0.25">
      <c r="A4417">
        <v>2</v>
      </c>
      <c r="B4417" t="s">
        <v>647</v>
      </c>
      <c r="D4417">
        <v>24</v>
      </c>
      <c r="E4417" t="str">
        <f>CONCATENATE(RAWC8[[#This Row],[Table Letter]],RAWC8[[#This Row],[Table '#]])</f>
        <v>WL2</v>
      </c>
      <c r="F4417" t="str">
        <f>IF(ISEVEN(ROW(RAWC8[[#This Row],[Barcodes]])),C4417,"")</f>
        <v/>
      </c>
      <c r="G4417" t="str">
        <f t="shared" si="68"/>
        <v/>
      </c>
      <c r="H4417" t="str">
        <f>LEFT(RAWC8[[#This Row],[Maternal Pheno Tag]],7)</f>
        <v/>
      </c>
    </row>
    <row r="4418" spans="1:8" x14ac:dyDescent="0.25">
      <c r="A4418">
        <v>3</v>
      </c>
      <c r="B4418" t="s">
        <v>647</v>
      </c>
      <c r="D4418">
        <v>1</v>
      </c>
      <c r="E4418" t="str">
        <f>CONCATENATE(RAWC8[[#This Row],[Table Letter]],RAWC8[[#This Row],[Table '#]])</f>
        <v>WL3</v>
      </c>
      <c r="F4418">
        <f>IF(ISEVEN(ROW(RAWC8[[#This Row],[Barcodes]])),C4418,"")</f>
        <v>0</v>
      </c>
      <c r="G4418">
        <f t="shared" ref="G4418:G4481" si="69">IF(ISODD(ROW(C4419)),C4419,"")</f>
        <v>0</v>
      </c>
      <c r="H4418" t="str">
        <f>LEFT(RAWC8[[#This Row],[Maternal Pheno Tag]],7)</f>
        <v>0</v>
      </c>
    </row>
    <row r="4419" spans="1:8" x14ac:dyDescent="0.25">
      <c r="A4419">
        <v>3</v>
      </c>
      <c r="B4419" t="s">
        <v>647</v>
      </c>
      <c r="D4419">
        <v>1</v>
      </c>
      <c r="E4419" t="str">
        <f>CONCATENATE(RAWC8[[#This Row],[Table Letter]],RAWC8[[#This Row],[Table '#]])</f>
        <v>WL3</v>
      </c>
      <c r="F4419" t="str">
        <f>IF(ISEVEN(ROW(RAWC8[[#This Row],[Barcodes]])),C4419,"")</f>
        <v/>
      </c>
      <c r="G4419" t="str">
        <f t="shared" si="69"/>
        <v/>
      </c>
      <c r="H4419" t="str">
        <f>LEFT(RAWC8[[#This Row],[Maternal Pheno Tag]],7)</f>
        <v/>
      </c>
    </row>
    <row r="4420" spans="1:8" x14ac:dyDescent="0.25">
      <c r="A4420">
        <v>3</v>
      </c>
      <c r="B4420" t="s">
        <v>647</v>
      </c>
      <c r="D4420">
        <v>2</v>
      </c>
      <c r="E4420" t="str">
        <f>CONCATENATE(RAWC8[[#This Row],[Table Letter]],RAWC8[[#This Row],[Table '#]])</f>
        <v>WL3</v>
      </c>
      <c r="F4420">
        <f>IF(ISEVEN(ROW(RAWC8[[#This Row],[Barcodes]])),C4420,"")</f>
        <v>0</v>
      </c>
      <c r="G4420">
        <f t="shared" si="69"/>
        <v>0</v>
      </c>
      <c r="H4420" t="str">
        <f>LEFT(RAWC8[[#This Row],[Maternal Pheno Tag]],7)</f>
        <v>0</v>
      </c>
    </row>
    <row r="4421" spans="1:8" x14ac:dyDescent="0.25">
      <c r="A4421">
        <v>3</v>
      </c>
      <c r="B4421" t="s">
        <v>647</v>
      </c>
      <c r="D4421">
        <v>2</v>
      </c>
      <c r="E4421" t="str">
        <f>CONCATENATE(RAWC8[[#This Row],[Table Letter]],RAWC8[[#This Row],[Table '#]])</f>
        <v>WL3</v>
      </c>
      <c r="F4421" t="str">
        <f>IF(ISEVEN(ROW(RAWC8[[#This Row],[Barcodes]])),C4421,"")</f>
        <v/>
      </c>
      <c r="G4421" t="str">
        <f t="shared" si="69"/>
        <v/>
      </c>
      <c r="H4421" t="str">
        <f>LEFT(RAWC8[[#This Row],[Maternal Pheno Tag]],7)</f>
        <v/>
      </c>
    </row>
    <row r="4422" spans="1:8" x14ac:dyDescent="0.25">
      <c r="A4422">
        <v>3</v>
      </c>
      <c r="B4422" t="s">
        <v>647</v>
      </c>
      <c r="D4422">
        <v>3</v>
      </c>
      <c r="E4422" t="str">
        <f>CONCATENATE(RAWC8[[#This Row],[Table Letter]],RAWC8[[#This Row],[Table '#]])</f>
        <v>WL3</v>
      </c>
      <c r="F4422">
        <f>IF(ISEVEN(ROW(RAWC8[[#This Row],[Barcodes]])),C4422,"")</f>
        <v>0</v>
      </c>
      <c r="G4422">
        <f t="shared" si="69"/>
        <v>0</v>
      </c>
      <c r="H4422" t="str">
        <f>LEFT(RAWC8[[#This Row],[Maternal Pheno Tag]],7)</f>
        <v>0</v>
      </c>
    </row>
    <row r="4423" spans="1:8" x14ac:dyDescent="0.25">
      <c r="A4423">
        <v>3</v>
      </c>
      <c r="B4423" t="s">
        <v>647</v>
      </c>
      <c r="D4423">
        <v>3</v>
      </c>
      <c r="E4423" t="str">
        <f>CONCATENATE(RAWC8[[#This Row],[Table Letter]],RAWC8[[#This Row],[Table '#]])</f>
        <v>WL3</v>
      </c>
      <c r="F4423" t="str">
        <f>IF(ISEVEN(ROW(RAWC8[[#This Row],[Barcodes]])),C4423,"")</f>
        <v/>
      </c>
      <c r="G4423" t="str">
        <f t="shared" si="69"/>
        <v/>
      </c>
      <c r="H4423" t="str">
        <f>LEFT(RAWC8[[#This Row],[Maternal Pheno Tag]],7)</f>
        <v/>
      </c>
    </row>
    <row r="4424" spans="1:8" x14ac:dyDescent="0.25">
      <c r="A4424">
        <v>3</v>
      </c>
      <c r="B4424" t="s">
        <v>647</v>
      </c>
      <c r="D4424">
        <v>4</v>
      </c>
      <c r="E4424" t="str">
        <f>CONCATENATE(RAWC8[[#This Row],[Table Letter]],RAWC8[[#This Row],[Table '#]])</f>
        <v>WL3</v>
      </c>
      <c r="F4424">
        <f>IF(ISEVEN(ROW(RAWC8[[#This Row],[Barcodes]])),C4424,"")</f>
        <v>0</v>
      </c>
      <c r="G4424">
        <f t="shared" si="69"/>
        <v>0</v>
      </c>
      <c r="H4424" t="str">
        <f>LEFT(RAWC8[[#This Row],[Maternal Pheno Tag]],7)</f>
        <v>0</v>
      </c>
    </row>
    <row r="4425" spans="1:8" x14ac:dyDescent="0.25">
      <c r="A4425">
        <v>3</v>
      </c>
      <c r="B4425" t="s">
        <v>647</v>
      </c>
      <c r="D4425">
        <v>4</v>
      </c>
      <c r="E4425" t="str">
        <f>CONCATENATE(RAWC8[[#This Row],[Table Letter]],RAWC8[[#This Row],[Table '#]])</f>
        <v>WL3</v>
      </c>
      <c r="F4425" t="str">
        <f>IF(ISEVEN(ROW(RAWC8[[#This Row],[Barcodes]])),C4425,"")</f>
        <v/>
      </c>
      <c r="G4425" t="str">
        <f t="shared" si="69"/>
        <v/>
      </c>
      <c r="H4425" t="str">
        <f>LEFT(RAWC8[[#This Row],[Maternal Pheno Tag]],7)</f>
        <v/>
      </c>
    </row>
    <row r="4426" spans="1:8" x14ac:dyDescent="0.25">
      <c r="A4426">
        <v>3</v>
      </c>
      <c r="B4426" t="s">
        <v>647</v>
      </c>
      <c r="D4426">
        <v>5</v>
      </c>
      <c r="E4426" t="str">
        <f>CONCATENATE(RAWC8[[#This Row],[Table Letter]],RAWC8[[#This Row],[Table '#]])</f>
        <v>WL3</v>
      </c>
      <c r="F4426">
        <f>IF(ISEVEN(ROW(RAWC8[[#This Row],[Barcodes]])),C4426,"")</f>
        <v>0</v>
      </c>
      <c r="G4426">
        <f t="shared" si="69"/>
        <v>0</v>
      </c>
      <c r="H4426" t="str">
        <f>LEFT(RAWC8[[#This Row],[Maternal Pheno Tag]],7)</f>
        <v>0</v>
      </c>
    </row>
    <row r="4427" spans="1:8" x14ac:dyDescent="0.25">
      <c r="A4427">
        <v>3</v>
      </c>
      <c r="B4427" t="s">
        <v>647</v>
      </c>
      <c r="D4427">
        <v>5</v>
      </c>
      <c r="E4427" t="str">
        <f>CONCATENATE(RAWC8[[#This Row],[Table Letter]],RAWC8[[#This Row],[Table '#]])</f>
        <v>WL3</v>
      </c>
      <c r="F4427" t="str">
        <f>IF(ISEVEN(ROW(RAWC8[[#This Row],[Barcodes]])),C4427,"")</f>
        <v/>
      </c>
      <c r="G4427" t="str">
        <f t="shared" si="69"/>
        <v/>
      </c>
      <c r="H4427" t="str">
        <f>LEFT(RAWC8[[#This Row],[Maternal Pheno Tag]],7)</f>
        <v/>
      </c>
    </row>
    <row r="4428" spans="1:8" x14ac:dyDescent="0.25">
      <c r="A4428">
        <v>3</v>
      </c>
      <c r="B4428" t="s">
        <v>647</v>
      </c>
      <c r="D4428">
        <v>6</v>
      </c>
      <c r="E4428" t="str">
        <f>CONCATENATE(RAWC8[[#This Row],[Table Letter]],RAWC8[[#This Row],[Table '#]])</f>
        <v>WL3</v>
      </c>
      <c r="F4428">
        <f>IF(ISEVEN(ROW(RAWC8[[#This Row],[Barcodes]])),C4428,"")</f>
        <v>0</v>
      </c>
      <c r="G4428">
        <f t="shared" si="69"/>
        <v>0</v>
      </c>
      <c r="H4428" t="str">
        <f>LEFT(RAWC8[[#This Row],[Maternal Pheno Tag]],7)</f>
        <v>0</v>
      </c>
    </row>
    <row r="4429" spans="1:8" x14ac:dyDescent="0.25">
      <c r="A4429">
        <v>3</v>
      </c>
      <c r="B4429" t="s">
        <v>647</v>
      </c>
      <c r="D4429">
        <v>6</v>
      </c>
      <c r="E4429" t="str">
        <f>CONCATENATE(RAWC8[[#This Row],[Table Letter]],RAWC8[[#This Row],[Table '#]])</f>
        <v>WL3</v>
      </c>
      <c r="F4429" t="str">
        <f>IF(ISEVEN(ROW(RAWC8[[#This Row],[Barcodes]])),C4429,"")</f>
        <v/>
      </c>
      <c r="G4429" t="str">
        <f t="shared" si="69"/>
        <v/>
      </c>
      <c r="H4429" t="str">
        <f>LEFT(RAWC8[[#This Row],[Maternal Pheno Tag]],7)</f>
        <v/>
      </c>
    </row>
    <row r="4430" spans="1:8" x14ac:dyDescent="0.25">
      <c r="A4430">
        <v>3</v>
      </c>
      <c r="B4430" t="s">
        <v>647</v>
      </c>
      <c r="D4430">
        <v>7</v>
      </c>
      <c r="E4430" t="str">
        <f>CONCATENATE(RAWC8[[#This Row],[Table Letter]],RAWC8[[#This Row],[Table '#]])</f>
        <v>WL3</v>
      </c>
      <c r="F4430">
        <f>IF(ISEVEN(ROW(RAWC8[[#This Row],[Barcodes]])),C4430,"")</f>
        <v>0</v>
      </c>
      <c r="G4430">
        <f t="shared" si="69"/>
        <v>0</v>
      </c>
      <c r="H4430" t="str">
        <f>LEFT(RAWC8[[#This Row],[Maternal Pheno Tag]],7)</f>
        <v>0</v>
      </c>
    </row>
    <row r="4431" spans="1:8" x14ac:dyDescent="0.25">
      <c r="A4431">
        <v>3</v>
      </c>
      <c r="B4431" t="s">
        <v>647</v>
      </c>
      <c r="D4431">
        <v>7</v>
      </c>
      <c r="E4431" t="str">
        <f>CONCATENATE(RAWC8[[#This Row],[Table Letter]],RAWC8[[#This Row],[Table '#]])</f>
        <v>WL3</v>
      </c>
      <c r="F4431" t="str">
        <f>IF(ISEVEN(ROW(RAWC8[[#This Row],[Barcodes]])),C4431,"")</f>
        <v/>
      </c>
      <c r="G4431" t="str">
        <f t="shared" si="69"/>
        <v/>
      </c>
      <c r="H4431" t="str">
        <f>LEFT(RAWC8[[#This Row],[Maternal Pheno Tag]],7)</f>
        <v/>
      </c>
    </row>
    <row r="4432" spans="1:8" x14ac:dyDescent="0.25">
      <c r="A4432">
        <v>3</v>
      </c>
      <c r="B4432" t="s">
        <v>647</v>
      </c>
      <c r="D4432">
        <v>8</v>
      </c>
      <c r="E4432" t="str">
        <f>CONCATENATE(RAWC8[[#This Row],[Table Letter]],RAWC8[[#This Row],[Table '#]])</f>
        <v>WL3</v>
      </c>
      <c r="F4432">
        <f>IF(ISEVEN(ROW(RAWC8[[#This Row],[Barcodes]])),C4432,"")</f>
        <v>0</v>
      </c>
      <c r="G4432">
        <f t="shared" si="69"/>
        <v>0</v>
      </c>
      <c r="H4432" t="str">
        <f>LEFT(RAWC8[[#This Row],[Maternal Pheno Tag]],7)</f>
        <v>0</v>
      </c>
    </row>
    <row r="4433" spans="1:8" x14ac:dyDescent="0.25">
      <c r="A4433">
        <v>3</v>
      </c>
      <c r="B4433" t="s">
        <v>647</v>
      </c>
      <c r="D4433">
        <v>8</v>
      </c>
      <c r="E4433" t="str">
        <f>CONCATENATE(RAWC8[[#This Row],[Table Letter]],RAWC8[[#This Row],[Table '#]])</f>
        <v>WL3</v>
      </c>
      <c r="F4433" t="str">
        <f>IF(ISEVEN(ROW(RAWC8[[#This Row],[Barcodes]])),C4433,"")</f>
        <v/>
      </c>
      <c r="G4433" t="str">
        <f t="shared" si="69"/>
        <v/>
      </c>
      <c r="H4433" t="str">
        <f>LEFT(RAWC8[[#This Row],[Maternal Pheno Tag]],7)</f>
        <v/>
      </c>
    </row>
    <row r="4434" spans="1:8" x14ac:dyDescent="0.25">
      <c r="A4434">
        <v>3</v>
      </c>
      <c r="B4434" t="s">
        <v>647</v>
      </c>
      <c r="D4434">
        <v>9</v>
      </c>
      <c r="E4434" t="str">
        <f>CONCATENATE(RAWC8[[#This Row],[Table Letter]],RAWC8[[#This Row],[Table '#]])</f>
        <v>WL3</v>
      </c>
      <c r="F4434">
        <f>IF(ISEVEN(ROW(RAWC8[[#This Row],[Barcodes]])),C4434,"")</f>
        <v>0</v>
      </c>
      <c r="G4434">
        <f t="shared" si="69"/>
        <v>0</v>
      </c>
      <c r="H4434" t="str">
        <f>LEFT(RAWC8[[#This Row],[Maternal Pheno Tag]],7)</f>
        <v>0</v>
      </c>
    </row>
    <row r="4435" spans="1:8" x14ac:dyDescent="0.25">
      <c r="A4435">
        <v>3</v>
      </c>
      <c r="B4435" t="s">
        <v>647</v>
      </c>
      <c r="D4435">
        <v>9</v>
      </c>
      <c r="E4435" t="str">
        <f>CONCATENATE(RAWC8[[#This Row],[Table Letter]],RAWC8[[#This Row],[Table '#]])</f>
        <v>WL3</v>
      </c>
      <c r="F4435" t="str">
        <f>IF(ISEVEN(ROW(RAWC8[[#This Row],[Barcodes]])),C4435,"")</f>
        <v/>
      </c>
      <c r="G4435" t="str">
        <f t="shared" si="69"/>
        <v/>
      </c>
      <c r="H4435" t="str">
        <f>LEFT(RAWC8[[#This Row],[Maternal Pheno Tag]],7)</f>
        <v/>
      </c>
    </row>
    <row r="4436" spans="1:8" x14ac:dyDescent="0.25">
      <c r="A4436">
        <v>3</v>
      </c>
      <c r="B4436" t="s">
        <v>647</v>
      </c>
      <c r="D4436">
        <v>10</v>
      </c>
      <c r="E4436" t="str">
        <f>CONCATENATE(RAWC8[[#This Row],[Table Letter]],RAWC8[[#This Row],[Table '#]])</f>
        <v>WL3</v>
      </c>
      <c r="F4436">
        <f>IF(ISEVEN(ROW(RAWC8[[#This Row],[Barcodes]])),C4436,"")</f>
        <v>0</v>
      </c>
      <c r="G4436">
        <f t="shared" si="69"/>
        <v>0</v>
      </c>
      <c r="H4436" t="str">
        <f>LEFT(RAWC8[[#This Row],[Maternal Pheno Tag]],7)</f>
        <v>0</v>
      </c>
    </row>
    <row r="4437" spans="1:8" x14ac:dyDescent="0.25">
      <c r="A4437">
        <v>3</v>
      </c>
      <c r="B4437" t="s">
        <v>647</v>
      </c>
      <c r="D4437">
        <v>10</v>
      </c>
      <c r="E4437" t="str">
        <f>CONCATENATE(RAWC8[[#This Row],[Table Letter]],RAWC8[[#This Row],[Table '#]])</f>
        <v>WL3</v>
      </c>
      <c r="F4437" t="str">
        <f>IF(ISEVEN(ROW(RAWC8[[#This Row],[Barcodes]])),C4437,"")</f>
        <v/>
      </c>
      <c r="G4437" t="str">
        <f t="shared" si="69"/>
        <v/>
      </c>
      <c r="H4437" t="str">
        <f>LEFT(RAWC8[[#This Row],[Maternal Pheno Tag]],7)</f>
        <v/>
      </c>
    </row>
    <row r="4438" spans="1:8" x14ac:dyDescent="0.25">
      <c r="A4438">
        <v>3</v>
      </c>
      <c r="B4438" t="s">
        <v>647</v>
      </c>
      <c r="D4438">
        <v>11</v>
      </c>
      <c r="E4438" t="str">
        <f>CONCATENATE(RAWC8[[#This Row],[Table Letter]],RAWC8[[#This Row],[Table '#]])</f>
        <v>WL3</v>
      </c>
      <c r="F4438">
        <f>IF(ISEVEN(ROW(RAWC8[[#This Row],[Barcodes]])),C4438,"")</f>
        <v>0</v>
      </c>
      <c r="G4438">
        <f t="shared" si="69"/>
        <v>0</v>
      </c>
      <c r="H4438" t="str">
        <f>LEFT(RAWC8[[#This Row],[Maternal Pheno Tag]],7)</f>
        <v>0</v>
      </c>
    </row>
    <row r="4439" spans="1:8" x14ac:dyDescent="0.25">
      <c r="A4439">
        <v>3</v>
      </c>
      <c r="B4439" t="s">
        <v>647</v>
      </c>
      <c r="D4439">
        <v>11</v>
      </c>
      <c r="E4439" t="str">
        <f>CONCATENATE(RAWC8[[#This Row],[Table Letter]],RAWC8[[#This Row],[Table '#]])</f>
        <v>WL3</v>
      </c>
      <c r="F4439" t="str">
        <f>IF(ISEVEN(ROW(RAWC8[[#This Row],[Barcodes]])),C4439,"")</f>
        <v/>
      </c>
      <c r="G4439" t="str">
        <f t="shared" si="69"/>
        <v/>
      </c>
      <c r="H4439" t="str">
        <f>LEFT(RAWC8[[#This Row],[Maternal Pheno Tag]],7)</f>
        <v/>
      </c>
    </row>
    <row r="4440" spans="1:8" x14ac:dyDescent="0.25">
      <c r="A4440">
        <v>3</v>
      </c>
      <c r="B4440" t="s">
        <v>647</v>
      </c>
      <c r="D4440">
        <v>12</v>
      </c>
      <c r="E4440" t="str">
        <f>CONCATENATE(RAWC8[[#This Row],[Table Letter]],RAWC8[[#This Row],[Table '#]])</f>
        <v>WL3</v>
      </c>
      <c r="F4440">
        <f>IF(ISEVEN(ROW(RAWC8[[#This Row],[Barcodes]])),C4440,"")</f>
        <v>0</v>
      </c>
      <c r="G4440">
        <f t="shared" si="69"/>
        <v>0</v>
      </c>
      <c r="H4440" t="str">
        <f>LEFT(RAWC8[[#This Row],[Maternal Pheno Tag]],7)</f>
        <v>0</v>
      </c>
    </row>
    <row r="4441" spans="1:8" x14ac:dyDescent="0.25">
      <c r="A4441">
        <v>3</v>
      </c>
      <c r="B4441" t="s">
        <v>647</v>
      </c>
      <c r="D4441">
        <v>12</v>
      </c>
      <c r="E4441" t="str">
        <f>CONCATENATE(RAWC8[[#This Row],[Table Letter]],RAWC8[[#This Row],[Table '#]])</f>
        <v>WL3</v>
      </c>
      <c r="F4441" t="str">
        <f>IF(ISEVEN(ROW(RAWC8[[#This Row],[Barcodes]])),C4441,"")</f>
        <v/>
      </c>
      <c r="G4441" t="str">
        <f t="shared" si="69"/>
        <v/>
      </c>
      <c r="H4441" t="str">
        <f>LEFT(RAWC8[[#This Row],[Maternal Pheno Tag]],7)</f>
        <v/>
      </c>
    </row>
    <row r="4442" spans="1:8" x14ac:dyDescent="0.25">
      <c r="A4442">
        <v>3</v>
      </c>
      <c r="B4442" t="s">
        <v>647</v>
      </c>
      <c r="D4442">
        <v>13</v>
      </c>
      <c r="E4442" t="str">
        <f>CONCATENATE(RAWC8[[#This Row],[Table Letter]],RAWC8[[#This Row],[Table '#]])</f>
        <v>WL3</v>
      </c>
      <c r="F4442">
        <f>IF(ISEVEN(ROW(RAWC8[[#This Row],[Barcodes]])),C4442,"")</f>
        <v>0</v>
      </c>
      <c r="G4442">
        <f t="shared" si="69"/>
        <v>0</v>
      </c>
      <c r="H4442" t="str">
        <f>LEFT(RAWC8[[#This Row],[Maternal Pheno Tag]],7)</f>
        <v>0</v>
      </c>
    </row>
    <row r="4443" spans="1:8" x14ac:dyDescent="0.25">
      <c r="A4443">
        <v>3</v>
      </c>
      <c r="B4443" t="s">
        <v>647</v>
      </c>
      <c r="D4443">
        <v>13</v>
      </c>
      <c r="E4443" t="str">
        <f>CONCATENATE(RAWC8[[#This Row],[Table Letter]],RAWC8[[#This Row],[Table '#]])</f>
        <v>WL3</v>
      </c>
      <c r="F4443" t="str">
        <f>IF(ISEVEN(ROW(RAWC8[[#This Row],[Barcodes]])),C4443,"")</f>
        <v/>
      </c>
      <c r="G4443" t="str">
        <f t="shared" si="69"/>
        <v/>
      </c>
      <c r="H4443" t="str">
        <f>LEFT(RAWC8[[#This Row],[Maternal Pheno Tag]],7)</f>
        <v/>
      </c>
    </row>
    <row r="4444" spans="1:8" x14ac:dyDescent="0.25">
      <c r="A4444">
        <v>3</v>
      </c>
      <c r="B4444" t="s">
        <v>647</v>
      </c>
      <c r="D4444">
        <v>14</v>
      </c>
      <c r="E4444" t="str">
        <f>CONCATENATE(RAWC8[[#This Row],[Table Letter]],RAWC8[[#This Row],[Table '#]])</f>
        <v>WL3</v>
      </c>
      <c r="F4444">
        <f>IF(ISEVEN(ROW(RAWC8[[#This Row],[Barcodes]])),C4444,"")</f>
        <v>0</v>
      </c>
      <c r="G4444">
        <f t="shared" si="69"/>
        <v>0</v>
      </c>
      <c r="H4444" t="str">
        <f>LEFT(RAWC8[[#This Row],[Maternal Pheno Tag]],7)</f>
        <v>0</v>
      </c>
    </row>
    <row r="4445" spans="1:8" x14ac:dyDescent="0.25">
      <c r="A4445">
        <v>3</v>
      </c>
      <c r="B4445" t="s">
        <v>647</v>
      </c>
      <c r="D4445">
        <v>14</v>
      </c>
      <c r="E4445" t="str">
        <f>CONCATENATE(RAWC8[[#This Row],[Table Letter]],RAWC8[[#This Row],[Table '#]])</f>
        <v>WL3</v>
      </c>
      <c r="F4445" t="str">
        <f>IF(ISEVEN(ROW(RAWC8[[#This Row],[Barcodes]])),C4445,"")</f>
        <v/>
      </c>
      <c r="G4445" t="str">
        <f t="shared" si="69"/>
        <v/>
      </c>
      <c r="H4445" t="str">
        <f>LEFT(RAWC8[[#This Row],[Maternal Pheno Tag]],7)</f>
        <v/>
      </c>
    </row>
    <row r="4446" spans="1:8" x14ac:dyDescent="0.25">
      <c r="A4446">
        <v>3</v>
      </c>
      <c r="B4446" t="s">
        <v>647</v>
      </c>
      <c r="D4446">
        <v>15</v>
      </c>
      <c r="E4446" t="str">
        <f>CONCATENATE(RAWC8[[#This Row],[Table Letter]],RAWC8[[#This Row],[Table '#]])</f>
        <v>WL3</v>
      </c>
      <c r="F4446">
        <f>IF(ISEVEN(ROW(RAWC8[[#This Row],[Barcodes]])),C4446,"")</f>
        <v>0</v>
      </c>
      <c r="G4446">
        <f t="shared" si="69"/>
        <v>0</v>
      </c>
      <c r="H4446" t="str">
        <f>LEFT(RAWC8[[#This Row],[Maternal Pheno Tag]],7)</f>
        <v>0</v>
      </c>
    </row>
    <row r="4447" spans="1:8" x14ac:dyDescent="0.25">
      <c r="A4447">
        <v>3</v>
      </c>
      <c r="B4447" t="s">
        <v>647</v>
      </c>
      <c r="D4447">
        <v>15</v>
      </c>
      <c r="E4447" t="str">
        <f>CONCATENATE(RAWC8[[#This Row],[Table Letter]],RAWC8[[#This Row],[Table '#]])</f>
        <v>WL3</v>
      </c>
      <c r="F4447" t="str">
        <f>IF(ISEVEN(ROW(RAWC8[[#This Row],[Barcodes]])),C4447,"")</f>
        <v/>
      </c>
      <c r="G4447" t="str">
        <f t="shared" si="69"/>
        <v/>
      </c>
      <c r="H4447" t="str">
        <f>LEFT(RAWC8[[#This Row],[Maternal Pheno Tag]],7)</f>
        <v/>
      </c>
    </row>
    <row r="4448" spans="1:8" x14ac:dyDescent="0.25">
      <c r="A4448">
        <v>3</v>
      </c>
      <c r="B4448" t="s">
        <v>647</v>
      </c>
      <c r="D4448">
        <v>16</v>
      </c>
      <c r="E4448" t="str">
        <f>CONCATENATE(RAWC8[[#This Row],[Table Letter]],RAWC8[[#This Row],[Table '#]])</f>
        <v>WL3</v>
      </c>
      <c r="F4448">
        <f>IF(ISEVEN(ROW(RAWC8[[#This Row],[Barcodes]])),C4448,"")</f>
        <v>0</v>
      </c>
      <c r="G4448">
        <f t="shared" si="69"/>
        <v>0</v>
      </c>
      <c r="H4448" t="str">
        <f>LEFT(RAWC8[[#This Row],[Maternal Pheno Tag]],7)</f>
        <v>0</v>
      </c>
    </row>
    <row r="4449" spans="1:8" x14ac:dyDescent="0.25">
      <c r="A4449">
        <v>3</v>
      </c>
      <c r="B4449" t="s">
        <v>647</v>
      </c>
      <c r="D4449">
        <v>16</v>
      </c>
      <c r="E4449" t="str">
        <f>CONCATENATE(RAWC8[[#This Row],[Table Letter]],RAWC8[[#This Row],[Table '#]])</f>
        <v>WL3</v>
      </c>
      <c r="F4449" t="str">
        <f>IF(ISEVEN(ROW(RAWC8[[#This Row],[Barcodes]])),C4449,"")</f>
        <v/>
      </c>
      <c r="G4449" t="str">
        <f t="shared" si="69"/>
        <v/>
      </c>
      <c r="H4449" t="str">
        <f>LEFT(RAWC8[[#This Row],[Maternal Pheno Tag]],7)</f>
        <v/>
      </c>
    </row>
    <row r="4450" spans="1:8" x14ac:dyDescent="0.25">
      <c r="A4450">
        <v>3</v>
      </c>
      <c r="B4450" t="s">
        <v>647</v>
      </c>
      <c r="D4450">
        <v>17</v>
      </c>
      <c r="E4450" t="str">
        <f>CONCATENATE(RAWC8[[#This Row],[Table Letter]],RAWC8[[#This Row],[Table '#]])</f>
        <v>WL3</v>
      </c>
      <c r="F4450">
        <f>IF(ISEVEN(ROW(RAWC8[[#This Row],[Barcodes]])),C4450,"")</f>
        <v>0</v>
      </c>
      <c r="G4450">
        <f t="shared" si="69"/>
        <v>0</v>
      </c>
      <c r="H4450" t="str">
        <f>LEFT(RAWC8[[#This Row],[Maternal Pheno Tag]],7)</f>
        <v>0</v>
      </c>
    </row>
    <row r="4451" spans="1:8" x14ac:dyDescent="0.25">
      <c r="A4451">
        <v>3</v>
      </c>
      <c r="B4451" t="s">
        <v>647</v>
      </c>
      <c r="D4451">
        <v>17</v>
      </c>
      <c r="E4451" t="str">
        <f>CONCATENATE(RAWC8[[#This Row],[Table Letter]],RAWC8[[#This Row],[Table '#]])</f>
        <v>WL3</v>
      </c>
      <c r="F4451" t="str">
        <f>IF(ISEVEN(ROW(RAWC8[[#This Row],[Barcodes]])),C4451,"")</f>
        <v/>
      </c>
      <c r="G4451" t="str">
        <f t="shared" si="69"/>
        <v/>
      </c>
      <c r="H4451" t="str">
        <f>LEFT(RAWC8[[#This Row],[Maternal Pheno Tag]],7)</f>
        <v/>
      </c>
    </row>
    <row r="4452" spans="1:8" x14ac:dyDescent="0.25">
      <c r="A4452">
        <v>3</v>
      </c>
      <c r="B4452" t="s">
        <v>647</v>
      </c>
      <c r="D4452">
        <v>18</v>
      </c>
      <c r="E4452" t="str">
        <f>CONCATENATE(RAWC8[[#This Row],[Table Letter]],RAWC8[[#This Row],[Table '#]])</f>
        <v>WL3</v>
      </c>
      <c r="F4452">
        <f>IF(ISEVEN(ROW(RAWC8[[#This Row],[Barcodes]])),C4452,"")</f>
        <v>0</v>
      </c>
      <c r="G4452">
        <f t="shared" si="69"/>
        <v>0</v>
      </c>
      <c r="H4452" t="str">
        <f>LEFT(RAWC8[[#This Row],[Maternal Pheno Tag]],7)</f>
        <v>0</v>
      </c>
    </row>
    <row r="4453" spans="1:8" x14ac:dyDescent="0.25">
      <c r="A4453">
        <v>3</v>
      </c>
      <c r="B4453" t="s">
        <v>647</v>
      </c>
      <c r="D4453">
        <v>18</v>
      </c>
      <c r="E4453" t="str">
        <f>CONCATENATE(RAWC8[[#This Row],[Table Letter]],RAWC8[[#This Row],[Table '#]])</f>
        <v>WL3</v>
      </c>
      <c r="F4453" t="str">
        <f>IF(ISEVEN(ROW(RAWC8[[#This Row],[Barcodes]])),C4453,"")</f>
        <v/>
      </c>
      <c r="G4453" t="str">
        <f t="shared" si="69"/>
        <v/>
      </c>
      <c r="H4453" t="str">
        <f>LEFT(RAWC8[[#This Row],[Maternal Pheno Tag]],7)</f>
        <v/>
      </c>
    </row>
    <row r="4454" spans="1:8" x14ac:dyDescent="0.25">
      <c r="A4454">
        <v>3</v>
      </c>
      <c r="B4454" t="s">
        <v>647</v>
      </c>
      <c r="D4454">
        <v>19</v>
      </c>
      <c r="E4454" t="str">
        <f>CONCATENATE(RAWC8[[#This Row],[Table Letter]],RAWC8[[#This Row],[Table '#]])</f>
        <v>WL3</v>
      </c>
      <c r="F4454">
        <f>IF(ISEVEN(ROW(RAWC8[[#This Row],[Barcodes]])),C4454,"")</f>
        <v>0</v>
      </c>
      <c r="G4454">
        <f t="shared" si="69"/>
        <v>0</v>
      </c>
      <c r="H4454" t="str">
        <f>LEFT(RAWC8[[#This Row],[Maternal Pheno Tag]],7)</f>
        <v>0</v>
      </c>
    </row>
    <row r="4455" spans="1:8" x14ac:dyDescent="0.25">
      <c r="A4455">
        <v>3</v>
      </c>
      <c r="B4455" t="s">
        <v>647</v>
      </c>
      <c r="D4455">
        <v>19</v>
      </c>
      <c r="E4455" t="str">
        <f>CONCATENATE(RAWC8[[#This Row],[Table Letter]],RAWC8[[#This Row],[Table '#]])</f>
        <v>WL3</v>
      </c>
      <c r="F4455" t="str">
        <f>IF(ISEVEN(ROW(RAWC8[[#This Row],[Barcodes]])),C4455,"")</f>
        <v/>
      </c>
      <c r="G4455" t="str">
        <f t="shared" si="69"/>
        <v/>
      </c>
      <c r="H4455" t="str">
        <f>LEFT(RAWC8[[#This Row],[Maternal Pheno Tag]],7)</f>
        <v/>
      </c>
    </row>
    <row r="4456" spans="1:8" x14ac:dyDescent="0.25">
      <c r="A4456">
        <v>3</v>
      </c>
      <c r="B4456" t="s">
        <v>647</v>
      </c>
      <c r="D4456">
        <v>20</v>
      </c>
      <c r="E4456" t="str">
        <f>CONCATENATE(RAWC8[[#This Row],[Table Letter]],RAWC8[[#This Row],[Table '#]])</f>
        <v>WL3</v>
      </c>
      <c r="F4456">
        <f>IF(ISEVEN(ROW(RAWC8[[#This Row],[Barcodes]])),C4456,"")</f>
        <v>0</v>
      </c>
      <c r="G4456">
        <f t="shared" si="69"/>
        <v>0</v>
      </c>
      <c r="H4456" t="str">
        <f>LEFT(RAWC8[[#This Row],[Maternal Pheno Tag]],7)</f>
        <v>0</v>
      </c>
    </row>
    <row r="4457" spans="1:8" x14ac:dyDescent="0.25">
      <c r="A4457">
        <v>3</v>
      </c>
      <c r="B4457" t="s">
        <v>647</v>
      </c>
      <c r="D4457">
        <v>20</v>
      </c>
      <c r="E4457" t="str">
        <f>CONCATENATE(RAWC8[[#This Row],[Table Letter]],RAWC8[[#This Row],[Table '#]])</f>
        <v>WL3</v>
      </c>
      <c r="F4457" t="str">
        <f>IF(ISEVEN(ROW(RAWC8[[#This Row],[Barcodes]])),C4457,"")</f>
        <v/>
      </c>
      <c r="G4457" t="str">
        <f t="shared" si="69"/>
        <v/>
      </c>
      <c r="H4457" t="str">
        <f>LEFT(RAWC8[[#This Row],[Maternal Pheno Tag]],7)</f>
        <v/>
      </c>
    </row>
    <row r="4458" spans="1:8" x14ac:dyDescent="0.25">
      <c r="A4458">
        <v>3</v>
      </c>
      <c r="B4458" t="s">
        <v>647</v>
      </c>
      <c r="D4458">
        <v>21</v>
      </c>
      <c r="E4458" t="str">
        <f>CONCATENATE(RAWC8[[#This Row],[Table Letter]],RAWC8[[#This Row],[Table '#]])</f>
        <v>WL3</v>
      </c>
      <c r="F4458">
        <f>IF(ISEVEN(ROW(RAWC8[[#This Row],[Barcodes]])),C4458,"")</f>
        <v>0</v>
      </c>
      <c r="G4458">
        <f t="shared" si="69"/>
        <v>0</v>
      </c>
      <c r="H4458" t="str">
        <f>LEFT(RAWC8[[#This Row],[Maternal Pheno Tag]],7)</f>
        <v>0</v>
      </c>
    </row>
    <row r="4459" spans="1:8" x14ac:dyDescent="0.25">
      <c r="A4459">
        <v>3</v>
      </c>
      <c r="B4459" t="s">
        <v>647</v>
      </c>
      <c r="D4459">
        <v>21</v>
      </c>
      <c r="E4459" t="str">
        <f>CONCATENATE(RAWC8[[#This Row],[Table Letter]],RAWC8[[#This Row],[Table '#]])</f>
        <v>WL3</v>
      </c>
      <c r="F4459" t="str">
        <f>IF(ISEVEN(ROW(RAWC8[[#This Row],[Barcodes]])),C4459,"")</f>
        <v/>
      </c>
      <c r="G4459" t="str">
        <f t="shared" si="69"/>
        <v/>
      </c>
      <c r="H4459" t="str">
        <f>LEFT(RAWC8[[#This Row],[Maternal Pheno Tag]],7)</f>
        <v/>
      </c>
    </row>
    <row r="4460" spans="1:8" x14ac:dyDescent="0.25">
      <c r="A4460">
        <v>3</v>
      </c>
      <c r="B4460" t="s">
        <v>647</v>
      </c>
      <c r="D4460">
        <v>22</v>
      </c>
      <c r="E4460" t="str">
        <f>CONCATENATE(RAWC8[[#This Row],[Table Letter]],RAWC8[[#This Row],[Table '#]])</f>
        <v>WL3</v>
      </c>
      <c r="F4460">
        <f>IF(ISEVEN(ROW(RAWC8[[#This Row],[Barcodes]])),C4460,"")</f>
        <v>0</v>
      </c>
      <c r="G4460">
        <f t="shared" si="69"/>
        <v>0</v>
      </c>
      <c r="H4460" t="str">
        <f>LEFT(RAWC8[[#This Row],[Maternal Pheno Tag]],7)</f>
        <v>0</v>
      </c>
    </row>
    <row r="4461" spans="1:8" x14ac:dyDescent="0.25">
      <c r="A4461">
        <v>3</v>
      </c>
      <c r="B4461" t="s">
        <v>647</v>
      </c>
      <c r="D4461">
        <v>22</v>
      </c>
      <c r="E4461" t="str">
        <f>CONCATENATE(RAWC8[[#This Row],[Table Letter]],RAWC8[[#This Row],[Table '#]])</f>
        <v>WL3</v>
      </c>
      <c r="F4461" t="str">
        <f>IF(ISEVEN(ROW(RAWC8[[#This Row],[Barcodes]])),C4461,"")</f>
        <v/>
      </c>
      <c r="G4461" t="str">
        <f t="shared" si="69"/>
        <v/>
      </c>
      <c r="H4461" t="str">
        <f>LEFT(RAWC8[[#This Row],[Maternal Pheno Tag]],7)</f>
        <v/>
      </c>
    </row>
    <row r="4462" spans="1:8" x14ac:dyDescent="0.25">
      <c r="A4462">
        <v>3</v>
      </c>
      <c r="B4462" t="s">
        <v>647</v>
      </c>
      <c r="D4462">
        <v>23</v>
      </c>
      <c r="E4462" t="str">
        <f>CONCATENATE(RAWC8[[#This Row],[Table Letter]],RAWC8[[#This Row],[Table '#]])</f>
        <v>WL3</v>
      </c>
      <c r="F4462">
        <f>IF(ISEVEN(ROW(RAWC8[[#This Row],[Barcodes]])),C4462,"")</f>
        <v>0</v>
      </c>
      <c r="G4462">
        <f t="shared" si="69"/>
        <v>0</v>
      </c>
      <c r="H4462" t="str">
        <f>LEFT(RAWC8[[#This Row],[Maternal Pheno Tag]],7)</f>
        <v>0</v>
      </c>
    </row>
    <row r="4463" spans="1:8" x14ac:dyDescent="0.25">
      <c r="A4463">
        <v>3</v>
      </c>
      <c r="B4463" t="s">
        <v>647</v>
      </c>
      <c r="D4463">
        <v>23</v>
      </c>
      <c r="E4463" t="str">
        <f>CONCATENATE(RAWC8[[#This Row],[Table Letter]],RAWC8[[#This Row],[Table '#]])</f>
        <v>WL3</v>
      </c>
      <c r="F4463" t="str">
        <f>IF(ISEVEN(ROW(RAWC8[[#This Row],[Barcodes]])),C4463,"")</f>
        <v/>
      </c>
      <c r="G4463" t="str">
        <f t="shared" si="69"/>
        <v/>
      </c>
      <c r="H4463" t="str">
        <f>LEFT(RAWC8[[#This Row],[Maternal Pheno Tag]],7)</f>
        <v/>
      </c>
    </row>
    <row r="4464" spans="1:8" x14ac:dyDescent="0.25">
      <c r="A4464">
        <v>3</v>
      </c>
      <c r="B4464" t="s">
        <v>647</v>
      </c>
      <c r="D4464">
        <v>24</v>
      </c>
      <c r="E4464" t="str">
        <f>CONCATENATE(RAWC8[[#This Row],[Table Letter]],RAWC8[[#This Row],[Table '#]])</f>
        <v>WL3</v>
      </c>
      <c r="F4464">
        <f>IF(ISEVEN(ROW(RAWC8[[#This Row],[Barcodes]])),C4464,"")</f>
        <v>0</v>
      </c>
      <c r="G4464">
        <f t="shared" si="69"/>
        <v>0</v>
      </c>
      <c r="H4464" t="str">
        <f>LEFT(RAWC8[[#This Row],[Maternal Pheno Tag]],7)</f>
        <v>0</v>
      </c>
    </row>
    <row r="4465" spans="1:8" x14ac:dyDescent="0.25">
      <c r="A4465">
        <v>3</v>
      </c>
      <c r="B4465" t="s">
        <v>647</v>
      </c>
      <c r="D4465">
        <v>24</v>
      </c>
      <c r="E4465" t="str">
        <f>CONCATENATE(RAWC8[[#This Row],[Table Letter]],RAWC8[[#This Row],[Table '#]])</f>
        <v>WL3</v>
      </c>
      <c r="F4465" t="str">
        <f>IF(ISEVEN(ROW(RAWC8[[#This Row],[Barcodes]])),C4465,"")</f>
        <v/>
      </c>
      <c r="G4465" t="str">
        <f t="shared" si="69"/>
        <v/>
      </c>
      <c r="H4465" t="str">
        <f>LEFT(RAWC8[[#This Row],[Maternal Pheno Tag]],7)</f>
        <v/>
      </c>
    </row>
    <row r="4466" spans="1:8" x14ac:dyDescent="0.25">
      <c r="A4466">
        <v>4</v>
      </c>
      <c r="B4466" t="s">
        <v>647</v>
      </c>
      <c r="D4466">
        <v>1</v>
      </c>
      <c r="E4466" t="str">
        <f>CONCATENATE(RAWC8[[#This Row],[Table Letter]],RAWC8[[#This Row],[Table '#]])</f>
        <v>WL4</v>
      </c>
      <c r="F4466">
        <f>IF(ISEVEN(ROW(RAWC8[[#This Row],[Barcodes]])),C4466,"")</f>
        <v>0</v>
      </c>
      <c r="G4466">
        <f t="shared" si="69"/>
        <v>0</v>
      </c>
      <c r="H4466" t="str">
        <f>LEFT(RAWC8[[#This Row],[Maternal Pheno Tag]],7)</f>
        <v>0</v>
      </c>
    </row>
    <row r="4467" spans="1:8" x14ac:dyDescent="0.25">
      <c r="A4467">
        <v>4</v>
      </c>
      <c r="B4467" t="s">
        <v>647</v>
      </c>
      <c r="D4467">
        <v>1</v>
      </c>
      <c r="E4467" t="str">
        <f>CONCATENATE(RAWC8[[#This Row],[Table Letter]],RAWC8[[#This Row],[Table '#]])</f>
        <v>WL4</v>
      </c>
      <c r="F4467" t="str">
        <f>IF(ISEVEN(ROW(RAWC8[[#This Row],[Barcodes]])),C4467,"")</f>
        <v/>
      </c>
      <c r="G4467" t="str">
        <f t="shared" si="69"/>
        <v/>
      </c>
      <c r="H4467" t="str">
        <f>LEFT(RAWC8[[#This Row],[Maternal Pheno Tag]],7)</f>
        <v/>
      </c>
    </row>
    <row r="4468" spans="1:8" x14ac:dyDescent="0.25">
      <c r="A4468">
        <v>4</v>
      </c>
      <c r="B4468" t="s">
        <v>647</v>
      </c>
      <c r="D4468">
        <v>2</v>
      </c>
      <c r="E4468" t="str">
        <f>CONCATENATE(RAWC8[[#This Row],[Table Letter]],RAWC8[[#This Row],[Table '#]])</f>
        <v>WL4</v>
      </c>
      <c r="F4468">
        <f>IF(ISEVEN(ROW(RAWC8[[#This Row],[Barcodes]])),C4468,"")</f>
        <v>0</v>
      </c>
      <c r="G4468">
        <f t="shared" si="69"/>
        <v>0</v>
      </c>
      <c r="H4468" t="str">
        <f>LEFT(RAWC8[[#This Row],[Maternal Pheno Tag]],7)</f>
        <v>0</v>
      </c>
    </row>
    <row r="4469" spans="1:8" x14ac:dyDescent="0.25">
      <c r="A4469">
        <v>4</v>
      </c>
      <c r="B4469" t="s">
        <v>647</v>
      </c>
      <c r="D4469">
        <v>2</v>
      </c>
      <c r="E4469" t="str">
        <f>CONCATENATE(RAWC8[[#This Row],[Table Letter]],RAWC8[[#This Row],[Table '#]])</f>
        <v>WL4</v>
      </c>
      <c r="F4469" t="str">
        <f>IF(ISEVEN(ROW(RAWC8[[#This Row],[Barcodes]])),C4469,"")</f>
        <v/>
      </c>
      <c r="G4469" t="str">
        <f t="shared" si="69"/>
        <v/>
      </c>
      <c r="H4469" t="str">
        <f>LEFT(RAWC8[[#This Row],[Maternal Pheno Tag]],7)</f>
        <v/>
      </c>
    </row>
    <row r="4470" spans="1:8" x14ac:dyDescent="0.25">
      <c r="A4470">
        <v>4</v>
      </c>
      <c r="B4470" t="s">
        <v>647</v>
      </c>
      <c r="D4470">
        <v>3</v>
      </c>
      <c r="E4470" t="str">
        <f>CONCATENATE(RAWC8[[#This Row],[Table Letter]],RAWC8[[#This Row],[Table '#]])</f>
        <v>WL4</v>
      </c>
      <c r="F4470">
        <f>IF(ISEVEN(ROW(RAWC8[[#This Row],[Barcodes]])),C4470,"")</f>
        <v>0</v>
      </c>
      <c r="G4470">
        <f t="shared" si="69"/>
        <v>0</v>
      </c>
      <c r="H4470" t="str">
        <f>LEFT(RAWC8[[#This Row],[Maternal Pheno Tag]],7)</f>
        <v>0</v>
      </c>
    </row>
    <row r="4471" spans="1:8" x14ac:dyDescent="0.25">
      <c r="A4471">
        <v>4</v>
      </c>
      <c r="B4471" t="s">
        <v>647</v>
      </c>
      <c r="D4471">
        <v>3</v>
      </c>
      <c r="E4471" t="str">
        <f>CONCATENATE(RAWC8[[#This Row],[Table Letter]],RAWC8[[#This Row],[Table '#]])</f>
        <v>WL4</v>
      </c>
      <c r="F4471" t="str">
        <f>IF(ISEVEN(ROW(RAWC8[[#This Row],[Barcodes]])),C4471,"")</f>
        <v/>
      </c>
      <c r="G4471" t="str">
        <f t="shared" si="69"/>
        <v/>
      </c>
      <c r="H4471" t="str">
        <f>LEFT(RAWC8[[#This Row],[Maternal Pheno Tag]],7)</f>
        <v/>
      </c>
    </row>
    <row r="4472" spans="1:8" x14ac:dyDescent="0.25">
      <c r="A4472">
        <v>4</v>
      </c>
      <c r="B4472" t="s">
        <v>647</v>
      </c>
      <c r="D4472">
        <v>4</v>
      </c>
      <c r="E4472" t="str">
        <f>CONCATENATE(RAWC8[[#This Row],[Table Letter]],RAWC8[[#This Row],[Table '#]])</f>
        <v>WL4</v>
      </c>
      <c r="F4472">
        <f>IF(ISEVEN(ROW(RAWC8[[#This Row],[Barcodes]])),C4472,"")</f>
        <v>0</v>
      </c>
      <c r="G4472">
        <f t="shared" si="69"/>
        <v>0</v>
      </c>
      <c r="H4472" t="str">
        <f>LEFT(RAWC8[[#This Row],[Maternal Pheno Tag]],7)</f>
        <v>0</v>
      </c>
    </row>
    <row r="4473" spans="1:8" x14ac:dyDescent="0.25">
      <c r="A4473">
        <v>4</v>
      </c>
      <c r="B4473" t="s">
        <v>647</v>
      </c>
      <c r="D4473">
        <v>4</v>
      </c>
      <c r="E4473" t="str">
        <f>CONCATENATE(RAWC8[[#This Row],[Table Letter]],RAWC8[[#This Row],[Table '#]])</f>
        <v>WL4</v>
      </c>
      <c r="F4473" t="str">
        <f>IF(ISEVEN(ROW(RAWC8[[#This Row],[Barcodes]])),C4473,"")</f>
        <v/>
      </c>
      <c r="G4473" t="str">
        <f t="shared" si="69"/>
        <v/>
      </c>
      <c r="H4473" t="str">
        <f>LEFT(RAWC8[[#This Row],[Maternal Pheno Tag]],7)</f>
        <v/>
      </c>
    </row>
    <row r="4474" spans="1:8" x14ac:dyDescent="0.25">
      <c r="A4474">
        <v>4</v>
      </c>
      <c r="B4474" t="s">
        <v>647</v>
      </c>
      <c r="D4474">
        <v>5</v>
      </c>
      <c r="E4474" t="str">
        <f>CONCATENATE(RAWC8[[#This Row],[Table Letter]],RAWC8[[#This Row],[Table '#]])</f>
        <v>WL4</v>
      </c>
      <c r="F4474">
        <f>IF(ISEVEN(ROW(RAWC8[[#This Row],[Barcodes]])),C4474,"")</f>
        <v>0</v>
      </c>
      <c r="G4474">
        <f t="shared" si="69"/>
        <v>0</v>
      </c>
      <c r="H4474" t="str">
        <f>LEFT(RAWC8[[#This Row],[Maternal Pheno Tag]],7)</f>
        <v>0</v>
      </c>
    </row>
    <row r="4475" spans="1:8" x14ac:dyDescent="0.25">
      <c r="A4475">
        <v>4</v>
      </c>
      <c r="B4475" t="s">
        <v>647</v>
      </c>
      <c r="D4475">
        <v>5</v>
      </c>
      <c r="E4475" t="str">
        <f>CONCATENATE(RAWC8[[#This Row],[Table Letter]],RAWC8[[#This Row],[Table '#]])</f>
        <v>WL4</v>
      </c>
      <c r="F4475" t="str">
        <f>IF(ISEVEN(ROW(RAWC8[[#This Row],[Barcodes]])),C4475,"")</f>
        <v/>
      </c>
      <c r="G4475" t="str">
        <f t="shared" si="69"/>
        <v/>
      </c>
      <c r="H4475" t="str">
        <f>LEFT(RAWC8[[#This Row],[Maternal Pheno Tag]],7)</f>
        <v/>
      </c>
    </row>
    <row r="4476" spans="1:8" x14ac:dyDescent="0.25">
      <c r="A4476">
        <v>4</v>
      </c>
      <c r="B4476" t="s">
        <v>647</v>
      </c>
      <c r="D4476">
        <v>6</v>
      </c>
      <c r="E4476" t="str">
        <f>CONCATENATE(RAWC8[[#This Row],[Table Letter]],RAWC8[[#This Row],[Table '#]])</f>
        <v>WL4</v>
      </c>
      <c r="F4476">
        <f>IF(ISEVEN(ROW(RAWC8[[#This Row],[Barcodes]])),C4476,"")</f>
        <v>0</v>
      </c>
      <c r="G4476">
        <f t="shared" si="69"/>
        <v>0</v>
      </c>
      <c r="H4476" t="str">
        <f>LEFT(RAWC8[[#This Row],[Maternal Pheno Tag]],7)</f>
        <v>0</v>
      </c>
    </row>
    <row r="4477" spans="1:8" x14ac:dyDescent="0.25">
      <c r="A4477">
        <v>4</v>
      </c>
      <c r="B4477" t="s">
        <v>647</v>
      </c>
      <c r="D4477">
        <v>6</v>
      </c>
      <c r="E4477" t="str">
        <f>CONCATENATE(RAWC8[[#This Row],[Table Letter]],RAWC8[[#This Row],[Table '#]])</f>
        <v>WL4</v>
      </c>
      <c r="F4477" t="str">
        <f>IF(ISEVEN(ROW(RAWC8[[#This Row],[Barcodes]])),C4477,"")</f>
        <v/>
      </c>
      <c r="G4477" t="str">
        <f t="shared" si="69"/>
        <v/>
      </c>
      <c r="H4477" t="str">
        <f>LEFT(RAWC8[[#This Row],[Maternal Pheno Tag]],7)</f>
        <v/>
      </c>
    </row>
    <row r="4478" spans="1:8" x14ac:dyDescent="0.25">
      <c r="A4478">
        <v>4</v>
      </c>
      <c r="B4478" t="s">
        <v>647</v>
      </c>
      <c r="D4478">
        <v>7</v>
      </c>
      <c r="E4478" t="str">
        <f>CONCATENATE(RAWC8[[#This Row],[Table Letter]],RAWC8[[#This Row],[Table '#]])</f>
        <v>WL4</v>
      </c>
      <c r="F4478">
        <f>IF(ISEVEN(ROW(RAWC8[[#This Row],[Barcodes]])),C4478,"")</f>
        <v>0</v>
      </c>
      <c r="G4478">
        <f t="shared" si="69"/>
        <v>0</v>
      </c>
      <c r="H4478" t="str">
        <f>LEFT(RAWC8[[#This Row],[Maternal Pheno Tag]],7)</f>
        <v>0</v>
      </c>
    </row>
    <row r="4479" spans="1:8" x14ac:dyDescent="0.25">
      <c r="A4479">
        <v>4</v>
      </c>
      <c r="B4479" t="s">
        <v>647</v>
      </c>
      <c r="D4479">
        <v>7</v>
      </c>
      <c r="E4479" t="str">
        <f>CONCATENATE(RAWC8[[#This Row],[Table Letter]],RAWC8[[#This Row],[Table '#]])</f>
        <v>WL4</v>
      </c>
      <c r="F4479" t="str">
        <f>IF(ISEVEN(ROW(RAWC8[[#This Row],[Barcodes]])),C4479,"")</f>
        <v/>
      </c>
      <c r="G4479" t="str">
        <f t="shared" si="69"/>
        <v/>
      </c>
      <c r="H4479" t="str">
        <f>LEFT(RAWC8[[#This Row],[Maternal Pheno Tag]],7)</f>
        <v/>
      </c>
    </row>
    <row r="4480" spans="1:8" x14ac:dyDescent="0.25">
      <c r="A4480">
        <v>4</v>
      </c>
      <c r="B4480" t="s">
        <v>647</v>
      </c>
      <c r="D4480">
        <v>8</v>
      </c>
      <c r="E4480" t="str">
        <f>CONCATENATE(RAWC8[[#This Row],[Table Letter]],RAWC8[[#This Row],[Table '#]])</f>
        <v>WL4</v>
      </c>
      <c r="F4480">
        <f>IF(ISEVEN(ROW(RAWC8[[#This Row],[Barcodes]])),C4480,"")</f>
        <v>0</v>
      </c>
      <c r="G4480">
        <f t="shared" si="69"/>
        <v>0</v>
      </c>
      <c r="H4480" t="str">
        <f>LEFT(RAWC8[[#This Row],[Maternal Pheno Tag]],7)</f>
        <v>0</v>
      </c>
    </row>
    <row r="4481" spans="1:8" x14ac:dyDescent="0.25">
      <c r="A4481">
        <v>4</v>
      </c>
      <c r="B4481" t="s">
        <v>647</v>
      </c>
      <c r="D4481">
        <v>8</v>
      </c>
      <c r="E4481" t="str">
        <f>CONCATENATE(RAWC8[[#This Row],[Table Letter]],RAWC8[[#This Row],[Table '#]])</f>
        <v>WL4</v>
      </c>
      <c r="F4481" t="str">
        <f>IF(ISEVEN(ROW(RAWC8[[#This Row],[Barcodes]])),C4481,"")</f>
        <v/>
      </c>
      <c r="G4481" t="str">
        <f t="shared" si="69"/>
        <v/>
      </c>
      <c r="H4481" t="str">
        <f>LEFT(RAWC8[[#This Row],[Maternal Pheno Tag]],7)</f>
        <v/>
      </c>
    </row>
    <row r="4482" spans="1:8" x14ac:dyDescent="0.25">
      <c r="A4482">
        <v>4</v>
      </c>
      <c r="B4482" t="s">
        <v>647</v>
      </c>
      <c r="D4482">
        <v>9</v>
      </c>
      <c r="E4482" t="str">
        <f>CONCATENATE(RAWC8[[#This Row],[Table Letter]],RAWC8[[#This Row],[Table '#]])</f>
        <v>WL4</v>
      </c>
      <c r="F4482">
        <f>IF(ISEVEN(ROW(RAWC8[[#This Row],[Barcodes]])),C4482,"")</f>
        <v>0</v>
      </c>
      <c r="G4482">
        <f t="shared" ref="G4482:G4545" si="70">IF(ISODD(ROW(C4483)),C4483,"")</f>
        <v>0</v>
      </c>
      <c r="H4482" t="str">
        <f>LEFT(RAWC8[[#This Row],[Maternal Pheno Tag]],7)</f>
        <v>0</v>
      </c>
    </row>
    <row r="4483" spans="1:8" x14ac:dyDescent="0.25">
      <c r="A4483">
        <v>4</v>
      </c>
      <c r="B4483" t="s">
        <v>647</v>
      </c>
      <c r="D4483">
        <v>9</v>
      </c>
      <c r="E4483" t="str">
        <f>CONCATENATE(RAWC8[[#This Row],[Table Letter]],RAWC8[[#This Row],[Table '#]])</f>
        <v>WL4</v>
      </c>
      <c r="F4483" t="str">
        <f>IF(ISEVEN(ROW(RAWC8[[#This Row],[Barcodes]])),C4483,"")</f>
        <v/>
      </c>
      <c r="G4483" t="str">
        <f t="shared" si="70"/>
        <v/>
      </c>
      <c r="H4483" t="str">
        <f>LEFT(RAWC8[[#This Row],[Maternal Pheno Tag]],7)</f>
        <v/>
      </c>
    </row>
    <row r="4484" spans="1:8" x14ac:dyDescent="0.25">
      <c r="A4484">
        <v>4</v>
      </c>
      <c r="B4484" t="s">
        <v>647</v>
      </c>
      <c r="D4484">
        <v>10</v>
      </c>
      <c r="E4484" t="str">
        <f>CONCATENATE(RAWC8[[#This Row],[Table Letter]],RAWC8[[#This Row],[Table '#]])</f>
        <v>WL4</v>
      </c>
      <c r="F4484">
        <f>IF(ISEVEN(ROW(RAWC8[[#This Row],[Barcodes]])),C4484,"")</f>
        <v>0</v>
      </c>
      <c r="G4484">
        <f t="shared" si="70"/>
        <v>0</v>
      </c>
      <c r="H4484" t="str">
        <f>LEFT(RAWC8[[#This Row],[Maternal Pheno Tag]],7)</f>
        <v>0</v>
      </c>
    </row>
    <row r="4485" spans="1:8" x14ac:dyDescent="0.25">
      <c r="A4485">
        <v>4</v>
      </c>
      <c r="B4485" t="s">
        <v>647</v>
      </c>
      <c r="D4485">
        <v>10</v>
      </c>
      <c r="E4485" t="str">
        <f>CONCATENATE(RAWC8[[#This Row],[Table Letter]],RAWC8[[#This Row],[Table '#]])</f>
        <v>WL4</v>
      </c>
      <c r="F4485" t="str">
        <f>IF(ISEVEN(ROW(RAWC8[[#This Row],[Barcodes]])),C4485,"")</f>
        <v/>
      </c>
      <c r="G4485" t="str">
        <f t="shared" si="70"/>
        <v/>
      </c>
      <c r="H4485" t="str">
        <f>LEFT(RAWC8[[#This Row],[Maternal Pheno Tag]],7)</f>
        <v/>
      </c>
    </row>
    <row r="4486" spans="1:8" x14ac:dyDescent="0.25">
      <c r="A4486">
        <v>4</v>
      </c>
      <c r="B4486" t="s">
        <v>647</v>
      </c>
      <c r="D4486">
        <v>11</v>
      </c>
      <c r="E4486" t="str">
        <f>CONCATENATE(RAWC8[[#This Row],[Table Letter]],RAWC8[[#This Row],[Table '#]])</f>
        <v>WL4</v>
      </c>
      <c r="F4486">
        <f>IF(ISEVEN(ROW(RAWC8[[#This Row],[Barcodes]])),C4486,"")</f>
        <v>0</v>
      </c>
      <c r="G4486">
        <f t="shared" si="70"/>
        <v>0</v>
      </c>
      <c r="H4486" t="str">
        <f>LEFT(RAWC8[[#This Row],[Maternal Pheno Tag]],7)</f>
        <v>0</v>
      </c>
    </row>
    <row r="4487" spans="1:8" x14ac:dyDescent="0.25">
      <c r="A4487">
        <v>4</v>
      </c>
      <c r="B4487" t="s">
        <v>647</v>
      </c>
      <c r="D4487">
        <v>11</v>
      </c>
      <c r="E4487" t="str">
        <f>CONCATENATE(RAWC8[[#This Row],[Table Letter]],RAWC8[[#This Row],[Table '#]])</f>
        <v>WL4</v>
      </c>
      <c r="F4487" t="str">
        <f>IF(ISEVEN(ROW(RAWC8[[#This Row],[Barcodes]])),C4487,"")</f>
        <v/>
      </c>
      <c r="G4487" t="str">
        <f t="shared" si="70"/>
        <v/>
      </c>
      <c r="H4487" t="str">
        <f>LEFT(RAWC8[[#This Row],[Maternal Pheno Tag]],7)</f>
        <v/>
      </c>
    </row>
    <row r="4488" spans="1:8" x14ac:dyDescent="0.25">
      <c r="A4488">
        <v>4</v>
      </c>
      <c r="B4488" t="s">
        <v>647</v>
      </c>
      <c r="D4488">
        <v>12</v>
      </c>
      <c r="E4488" t="str">
        <f>CONCATENATE(RAWC8[[#This Row],[Table Letter]],RAWC8[[#This Row],[Table '#]])</f>
        <v>WL4</v>
      </c>
      <c r="F4488">
        <f>IF(ISEVEN(ROW(RAWC8[[#This Row],[Barcodes]])),C4488,"")</f>
        <v>0</v>
      </c>
      <c r="G4488">
        <f t="shared" si="70"/>
        <v>0</v>
      </c>
      <c r="H4488" t="str">
        <f>LEFT(RAWC8[[#This Row],[Maternal Pheno Tag]],7)</f>
        <v>0</v>
      </c>
    </row>
    <row r="4489" spans="1:8" x14ac:dyDescent="0.25">
      <c r="A4489">
        <v>4</v>
      </c>
      <c r="B4489" t="s">
        <v>647</v>
      </c>
      <c r="D4489">
        <v>12</v>
      </c>
      <c r="E4489" t="str">
        <f>CONCATENATE(RAWC8[[#This Row],[Table Letter]],RAWC8[[#This Row],[Table '#]])</f>
        <v>WL4</v>
      </c>
      <c r="F4489" t="str">
        <f>IF(ISEVEN(ROW(RAWC8[[#This Row],[Barcodes]])),C4489,"")</f>
        <v/>
      </c>
      <c r="G4489" t="str">
        <f t="shared" si="70"/>
        <v/>
      </c>
      <c r="H4489" t="str">
        <f>LEFT(RAWC8[[#This Row],[Maternal Pheno Tag]],7)</f>
        <v/>
      </c>
    </row>
    <row r="4490" spans="1:8" x14ac:dyDescent="0.25">
      <c r="A4490">
        <v>4</v>
      </c>
      <c r="B4490" t="s">
        <v>647</v>
      </c>
      <c r="D4490">
        <v>13</v>
      </c>
      <c r="E4490" t="str">
        <f>CONCATENATE(RAWC8[[#This Row],[Table Letter]],RAWC8[[#This Row],[Table '#]])</f>
        <v>WL4</v>
      </c>
      <c r="F4490">
        <f>IF(ISEVEN(ROW(RAWC8[[#This Row],[Barcodes]])),C4490,"")</f>
        <v>0</v>
      </c>
      <c r="G4490">
        <f t="shared" si="70"/>
        <v>0</v>
      </c>
      <c r="H4490" t="str">
        <f>LEFT(RAWC8[[#This Row],[Maternal Pheno Tag]],7)</f>
        <v>0</v>
      </c>
    </row>
    <row r="4491" spans="1:8" x14ac:dyDescent="0.25">
      <c r="A4491">
        <v>4</v>
      </c>
      <c r="B4491" t="s">
        <v>647</v>
      </c>
      <c r="D4491">
        <v>13</v>
      </c>
      <c r="E4491" t="str">
        <f>CONCATENATE(RAWC8[[#This Row],[Table Letter]],RAWC8[[#This Row],[Table '#]])</f>
        <v>WL4</v>
      </c>
      <c r="F4491" t="str">
        <f>IF(ISEVEN(ROW(RAWC8[[#This Row],[Barcodes]])),C4491,"")</f>
        <v/>
      </c>
      <c r="G4491" t="str">
        <f t="shared" si="70"/>
        <v/>
      </c>
      <c r="H4491" t="str">
        <f>LEFT(RAWC8[[#This Row],[Maternal Pheno Tag]],7)</f>
        <v/>
      </c>
    </row>
    <row r="4492" spans="1:8" x14ac:dyDescent="0.25">
      <c r="A4492">
        <v>4</v>
      </c>
      <c r="B4492" t="s">
        <v>647</v>
      </c>
      <c r="D4492">
        <v>14</v>
      </c>
      <c r="E4492" t="str">
        <f>CONCATENATE(RAWC8[[#This Row],[Table Letter]],RAWC8[[#This Row],[Table '#]])</f>
        <v>WL4</v>
      </c>
      <c r="F4492">
        <f>IF(ISEVEN(ROW(RAWC8[[#This Row],[Barcodes]])),C4492,"")</f>
        <v>0</v>
      </c>
      <c r="G4492">
        <f t="shared" si="70"/>
        <v>0</v>
      </c>
      <c r="H4492" t="str">
        <f>LEFT(RAWC8[[#This Row],[Maternal Pheno Tag]],7)</f>
        <v>0</v>
      </c>
    </row>
    <row r="4493" spans="1:8" x14ac:dyDescent="0.25">
      <c r="A4493">
        <v>4</v>
      </c>
      <c r="B4493" t="s">
        <v>647</v>
      </c>
      <c r="D4493">
        <v>14</v>
      </c>
      <c r="E4493" t="str">
        <f>CONCATENATE(RAWC8[[#This Row],[Table Letter]],RAWC8[[#This Row],[Table '#]])</f>
        <v>WL4</v>
      </c>
      <c r="F4493" t="str">
        <f>IF(ISEVEN(ROW(RAWC8[[#This Row],[Barcodes]])),C4493,"")</f>
        <v/>
      </c>
      <c r="G4493" t="str">
        <f t="shared" si="70"/>
        <v/>
      </c>
      <c r="H4493" t="str">
        <f>LEFT(RAWC8[[#This Row],[Maternal Pheno Tag]],7)</f>
        <v/>
      </c>
    </row>
    <row r="4494" spans="1:8" x14ac:dyDescent="0.25">
      <c r="A4494">
        <v>4</v>
      </c>
      <c r="B4494" t="s">
        <v>647</v>
      </c>
      <c r="D4494">
        <v>15</v>
      </c>
      <c r="E4494" t="str">
        <f>CONCATENATE(RAWC8[[#This Row],[Table Letter]],RAWC8[[#This Row],[Table '#]])</f>
        <v>WL4</v>
      </c>
      <c r="F4494">
        <f>IF(ISEVEN(ROW(RAWC8[[#This Row],[Barcodes]])),C4494,"")</f>
        <v>0</v>
      </c>
      <c r="G4494">
        <f t="shared" si="70"/>
        <v>0</v>
      </c>
      <c r="H4494" t="str">
        <f>LEFT(RAWC8[[#This Row],[Maternal Pheno Tag]],7)</f>
        <v>0</v>
      </c>
    </row>
    <row r="4495" spans="1:8" x14ac:dyDescent="0.25">
      <c r="A4495">
        <v>4</v>
      </c>
      <c r="B4495" t="s">
        <v>647</v>
      </c>
      <c r="D4495">
        <v>15</v>
      </c>
      <c r="E4495" t="str">
        <f>CONCATENATE(RAWC8[[#This Row],[Table Letter]],RAWC8[[#This Row],[Table '#]])</f>
        <v>WL4</v>
      </c>
      <c r="F4495" t="str">
        <f>IF(ISEVEN(ROW(RAWC8[[#This Row],[Barcodes]])),C4495,"")</f>
        <v/>
      </c>
      <c r="G4495" t="str">
        <f t="shared" si="70"/>
        <v/>
      </c>
      <c r="H4495" t="str">
        <f>LEFT(RAWC8[[#This Row],[Maternal Pheno Tag]],7)</f>
        <v/>
      </c>
    </row>
    <row r="4496" spans="1:8" x14ac:dyDescent="0.25">
      <c r="A4496">
        <v>4</v>
      </c>
      <c r="B4496" t="s">
        <v>647</v>
      </c>
      <c r="D4496">
        <v>16</v>
      </c>
      <c r="E4496" t="str">
        <f>CONCATENATE(RAWC8[[#This Row],[Table Letter]],RAWC8[[#This Row],[Table '#]])</f>
        <v>WL4</v>
      </c>
      <c r="F4496">
        <f>IF(ISEVEN(ROW(RAWC8[[#This Row],[Barcodes]])),C4496,"")</f>
        <v>0</v>
      </c>
      <c r="G4496">
        <f t="shared" si="70"/>
        <v>0</v>
      </c>
      <c r="H4496" t="str">
        <f>LEFT(RAWC8[[#This Row],[Maternal Pheno Tag]],7)</f>
        <v>0</v>
      </c>
    </row>
    <row r="4497" spans="1:8" x14ac:dyDescent="0.25">
      <c r="A4497">
        <v>4</v>
      </c>
      <c r="B4497" t="s">
        <v>647</v>
      </c>
      <c r="D4497">
        <v>16</v>
      </c>
      <c r="E4497" t="str">
        <f>CONCATENATE(RAWC8[[#This Row],[Table Letter]],RAWC8[[#This Row],[Table '#]])</f>
        <v>WL4</v>
      </c>
      <c r="F4497" t="str">
        <f>IF(ISEVEN(ROW(RAWC8[[#This Row],[Barcodes]])),C4497,"")</f>
        <v/>
      </c>
      <c r="G4497" t="str">
        <f t="shared" si="70"/>
        <v/>
      </c>
      <c r="H4497" t="str">
        <f>LEFT(RAWC8[[#This Row],[Maternal Pheno Tag]],7)</f>
        <v/>
      </c>
    </row>
    <row r="4498" spans="1:8" x14ac:dyDescent="0.25">
      <c r="A4498">
        <v>4</v>
      </c>
      <c r="B4498" t="s">
        <v>647</v>
      </c>
      <c r="D4498">
        <v>17</v>
      </c>
      <c r="E4498" t="str">
        <f>CONCATENATE(RAWC8[[#This Row],[Table Letter]],RAWC8[[#This Row],[Table '#]])</f>
        <v>WL4</v>
      </c>
      <c r="F4498">
        <f>IF(ISEVEN(ROW(RAWC8[[#This Row],[Barcodes]])),C4498,"")</f>
        <v>0</v>
      </c>
      <c r="G4498">
        <f t="shared" si="70"/>
        <v>0</v>
      </c>
      <c r="H4498" t="str">
        <f>LEFT(RAWC8[[#This Row],[Maternal Pheno Tag]],7)</f>
        <v>0</v>
      </c>
    </row>
    <row r="4499" spans="1:8" x14ac:dyDescent="0.25">
      <c r="A4499">
        <v>4</v>
      </c>
      <c r="B4499" t="s">
        <v>647</v>
      </c>
      <c r="D4499">
        <v>17</v>
      </c>
      <c r="E4499" t="str">
        <f>CONCATENATE(RAWC8[[#This Row],[Table Letter]],RAWC8[[#This Row],[Table '#]])</f>
        <v>WL4</v>
      </c>
      <c r="F4499" t="str">
        <f>IF(ISEVEN(ROW(RAWC8[[#This Row],[Barcodes]])),C4499,"")</f>
        <v/>
      </c>
      <c r="G4499" t="str">
        <f t="shared" si="70"/>
        <v/>
      </c>
      <c r="H4499" t="str">
        <f>LEFT(RAWC8[[#This Row],[Maternal Pheno Tag]],7)</f>
        <v/>
      </c>
    </row>
    <row r="4500" spans="1:8" x14ac:dyDescent="0.25">
      <c r="A4500">
        <v>4</v>
      </c>
      <c r="B4500" t="s">
        <v>647</v>
      </c>
      <c r="D4500">
        <v>18</v>
      </c>
      <c r="E4500" t="str">
        <f>CONCATENATE(RAWC8[[#This Row],[Table Letter]],RAWC8[[#This Row],[Table '#]])</f>
        <v>WL4</v>
      </c>
      <c r="F4500">
        <f>IF(ISEVEN(ROW(RAWC8[[#This Row],[Barcodes]])),C4500,"")</f>
        <v>0</v>
      </c>
      <c r="G4500">
        <f t="shared" si="70"/>
        <v>0</v>
      </c>
      <c r="H4500" t="str">
        <f>LEFT(RAWC8[[#This Row],[Maternal Pheno Tag]],7)</f>
        <v>0</v>
      </c>
    </row>
    <row r="4501" spans="1:8" x14ac:dyDescent="0.25">
      <c r="A4501">
        <v>4</v>
      </c>
      <c r="B4501" t="s">
        <v>647</v>
      </c>
      <c r="D4501">
        <v>18</v>
      </c>
      <c r="E4501" t="str">
        <f>CONCATENATE(RAWC8[[#This Row],[Table Letter]],RAWC8[[#This Row],[Table '#]])</f>
        <v>WL4</v>
      </c>
      <c r="F4501" t="str">
        <f>IF(ISEVEN(ROW(RAWC8[[#This Row],[Barcodes]])),C4501,"")</f>
        <v/>
      </c>
      <c r="G4501" t="str">
        <f t="shared" si="70"/>
        <v/>
      </c>
      <c r="H4501" t="str">
        <f>LEFT(RAWC8[[#This Row],[Maternal Pheno Tag]],7)</f>
        <v/>
      </c>
    </row>
    <row r="4502" spans="1:8" x14ac:dyDescent="0.25">
      <c r="A4502">
        <v>4</v>
      </c>
      <c r="B4502" t="s">
        <v>647</v>
      </c>
      <c r="D4502">
        <v>19</v>
      </c>
      <c r="E4502" t="str">
        <f>CONCATENATE(RAWC8[[#This Row],[Table Letter]],RAWC8[[#This Row],[Table '#]])</f>
        <v>WL4</v>
      </c>
      <c r="F4502">
        <f>IF(ISEVEN(ROW(RAWC8[[#This Row],[Barcodes]])),C4502,"")</f>
        <v>0</v>
      </c>
      <c r="G4502">
        <f t="shared" si="70"/>
        <v>0</v>
      </c>
      <c r="H4502" t="str">
        <f>LEFT(RAWC8[[#This Row],[Maternal Pheno Tag]],7)</f>
        <v>0</v>
      </c>
    </row>
    <row r="4503" spans="1:8" x14ac:dyDescent="0.25">
      <c r="A4503">
        <v>4</v>
      </c>
      <c r="B4503" t="s">
        <v>647</v>
      </c>
      <c r="D4503">
        <v>19</v>
      </c>
      <c r="E4503" t="str">
        <f>CONCATENATE(RAWC8[[#This Row],[Table Letter]],RAWC8[[#This Row],[Table '#]])</f>
        <v>WL4</v>
      </c>
      <c r="F4503" t="str">
        <f>IF(ISEVEN(ROW(RAWC8[[#This Row],[Barcodes]])),C4503,"")</f>
        <v/>
      </c>
      <c r="G4503" t="str">
        <f t="shared" si="70"/>
        <v/>
      </c>
      <c r="H4503" t="str">
        <f>LEFT(RAWC8[[#This Row],[Maternal Pheno Tag]],7)</f>
        <v/>
      </c>
    </row>
    <row r="4504" spans="1:8" x14ac:dyDescent="0.25">
      <c r="A4504">
        <v>4</v>
      </c>
      <c r="B4504" t="s">
        <v>647</v>
      </c>
      <c r="D4504">
        <v>20</v>
      </c>
      <c r="E4504" t="str">
        <f>CONCATENATE(RAWC8[[#This Row],[Table Letter]],RAWC8[[#This Row],[Table '#]])</f>
        <v>WL4</v>
      </c>
      <c r="F4504">
        <f>IF(ISEVEN(ROW(RAWC8[[#This Row],[Barcodes]])),C4504,"")</f>
        <v>0</v>
      </c>
      <c r="G4504">
        <f t="shared" si="70"/>
        <v>0</v>
      </c>
      <c r="H4504" t="str">
        <f>LEFT(RAWC8[[#This Row],[Maternal Pheno Tag]],7)</f>
        <v>0</v>
      </c>
    </row>
    <row r="4505" spans="1:8" x14ac:dyDescent="0.25">
      <c r="A4505">
        <v>4</v>
      </c>
      <c r="B4505" t="s">
        <v>647</v>
      </c>
      <c r="D4505">
        <v>20</v>
      </c>
      <c r="E4505" t="str">
        <f>CONCATENATE(RAWC8[[#This Row],[Table Letter]],RAWC8[[#This Row],[Table '#]])</f>
        <v>WL4</v>
      </c>
      <c r="F4505" t="str">
        <f>IF(ISEVEN(ROW(RAWC8[[#This Row],[Barcodes]])),C4505,"")</f>
        <v/>
      </c>
      <c r="G4505" t="str">
        <f t="shared" si="70"/>
        <v/>
      </c>
      <c r="H4505" t="str">
        <f>LEFT(RAWC8[[#This Row],[Maternal Pheno Tag]],7)</f>
        <v/>
      </c>
    </row>
    <row r="4506" spans="1:8" x14ac:dyDescent="0.25">
      <c r="A4506">
        <v>4</v>
      </c>
      <c r="B4506" t="s">
        <v>647</v>
      </c>
      <c r="D4506">
        <v>21</v>
      </c>
      <c r="E4506" t="str">
        <f>CONCATENATE(RAWC8[[#This Row],[Table Letter]],RAWC8[[#This Row],[Table '#]])</f>
        <v>WL4</v>
      </c>
      <c r="F4506">
        <f>IF(ISEVEN(ROW(RAWC8[[#This Row],[Barcodes]])),C4506,"")</f>
        <v>0</v>
      </c>
      <c r="G4506">
        <f t="shared" si="70"/>
        <v>0</v>
      </c>
      <c r="H4506" t="str">
        <f>LEFT(RAWC8[[#This Row],[Maternal Pheno Tag]],7)</f>
        <v>0</v>
      </c>
    </row>
    <row r="4507" spans="1:8" x14ac:dyDescent="0.25">
      <c r="A4507">
        <v>4</v>
      </c>
      <c r="B4507" t="s">
        <v>647</v>
      </c>
      <c r="D4507">
        <v>21</v>
      </c>
      <c r="E4507" t="str">
        <f>CONCATENATE(RAWC8[[#This Row],[Table Letter]],RAWC8[[#This Row],[Table '#]])</f>
        <v>WL4</v>
      </c>
      <c r="F4507" t="str">
        <f>IF(ISEVEN(ROW(RAWC8[[#This Row],[Barcodes]])),C4507,"")</f>
        <v/>
      </c>
      <c r="G4507" t="str">
        <f t="shared" si="70"/>
        <v/>
      </c>
      <c r="H4507" t="str">
        <f>LEFT(RAWC8[[#This Row],[Maternal Pheno Tag]],7)</f>
        <v/>
      </c>
    </row>
    <row r="4508" spans="1:8" x14ac:dyDescent="0.25">
      <c r="A4508">
        <v>4</v>
      </c>
      <c r="B4508" t="s">
        <v>647</v>
      </c>
      <c r="D4508">
        <v>22</v>
      </c>
      <c r="E4508" t="str">
        <f>CONCATENATE(RAWC8[[#This Row],[Table Letter]],RAWC8[[#This Row],[Table '#]])</f>
        <v>WL4</v>
      </c>
      <c r="F4508">
        <f>IF(ISEVEN(ROW(RAWC8[[#This Row],[Barcodes]])),C4508,"")</f>
        <v>0</v>
      </c>
      <c r="G4508">
        <f t="shared" si="70"/>
        <v>0</v>
      </c>
      <c r="H4508" t="str">
        <f>LEFT(RAWC8[[#This Row],[Maternal Pheno Tag]],7)</f>
        <v>0</v>
      </c>
    </row>
    <row r="4509" spans="1:8" x14ac:dyDescent="0.25">
      <c r="A4509">
        <v>4</v>
      </c>
      <c r="B4509" t="s">
        <v>647</v>
      </c>
      <c r="D4509">
        <v>22</v>
      </c>
      <c r="E4509" t="str">
        <f>CONCATENATE(RAWC8[[#This Row],[Table Letter]],RAWC8[[#This Row],[Table '#]])</f>
        <v>WL4</v>
      </c>
      <c r="F4509" t="str">
        <f>IF(ISEVEN(ROW(RAWC8[[#This Row],[Barcodes]])),C4509,"")</f>
        <v/>
      </c>
      <c r="G4509" t="str">
        <f t="shared" si="70"/>
        <v/>
      </c>
      <c r="H4509" t="str">
        <f>LEFT(RAWC8[[#This Row],[Maternal Pheno Tag]],7)</f>
        <v/>
      </c>
    </row>
    <row r="4510" spans="1:8" x14ac:dyDescent="0.25">
      <c r="A4510">
        <v>4</v>
      </c>
      <c r="B4510" t="s">
        <v>647</v>
      </c>
      <c r="D4510">
        <v>23</v>
      </c>
      <c r="E4510" t="str">
        <f>CONCATENATE(RAWC8[[#This Row],[Table Letter]],RAWC8[[#This Row],[Table '#]])</f>
        <v>WL4</v>
      </c>
      <c r="F4510">
        <f>IF(ISEVEN(ROW(RAWC8[[#This Row],[Barcodes]])),C4510,"")</f>
        <v>0</v>
      </c>
      <c r="G4510">
        <f t="shared" si="70"/>
        <v>0</v>
      </c>
      <c r="H4510" t="str">
        <f>LEFT(RAWC8[[#This Row],[Maternal Pheno Tag]],7)</f>
        <v>0</v>
      </c>
    </row>
    <row r="4511" spans="1:8" x14ac:dyDescent="0.25">
      <c r="A4511">
        <v>4</v>
      </c>
      <c r="B4511" t="s">
        <v>647</v>
      </c>
      <c r="D4511">
        <v>23</v>
      </c>
      <c r="E4511" t="str">
        <f>CONCATENATE(RAWC8[[#This Row],[Table Letter]],RAWC8[[#This Row],[Table '#]])</f>
        <v>WL4</v>
      </c>
      <c r="F4511" t="str">
        <f>IF(ISEVEN(ROW(RAWC8[[#This Row],[Barcodes]])),C4511,"")</f>
        <v/>
      </c>
      <c r="G4511" t="str">
        <f t="shared" si="70"/>
        <v/>
      </c>
      <c r="H4511" t="str">
        <f>LEFT(RAWC8[[#This Row],[Maternal Pheno Tag]],7)</f>
        <v/>
      </c>
    </row>
    <row r="4512" spans="1:8" x14ac:dyDescent="0.25">
      <c r="A4512">
        <v>4</v>
      </c>
      <c r="B4512" t="s">
        <v>647</v>
      </c>
      <c r="D4512">
        <v>24</v>
      </c>
      <c r="E4512" t="str">
        <f>CONCATENATE(RAWC8[[#This Row],[Table Letter]],RAWC8[[#This Row],[Table '#]])</f>
        <v>WL4</v>
      </c>
      <c r="F4512">
        <f>IF(ISEVEN(ROW(RAWC8[[#This Row],[Barcodes]])),C4512,"")</f>
        <v>0</v>
      </c>
      <c r="G4512">
        <f t="shared" si="70"/>
        <v>0</v>
      </c>
      <c r="H4512" t="str">
        <f>LEFT(RAWC8[[#This Row],[Maternal Pheno Tag]],7)</f>
        <v>0</v>
      </c>
    </row>
    <row r="4513" spans="1:8" x14ac:dyDescent="0.25">
      <c r="A4513">
        <v>4</v>
      </c>
      <c r="B4513" t="s">
        <v>647</v>
      </c>
      <c r="D4513">
        <v>24</v>
      </c>
      <c r="E4513" t="str">
        <f>CONCATENATE(RAWC8[[#This Row],[Table Letter]],RAWC8[[#This Row],[Table '#]])</f>
        <v>WL4</v>
      </c>
      <c r="F4513" t="str">
        <f>IF(ISEVEN(ROW(RAWC8[[#This Row],[Barcodes]])),C4513,"")</f>
        <v/>
      </c>
      <c r="G4513" t="str">
        <f t="shared" si="70"/>
        <v/>
      </c>
      <c r="H4513" t="str">
        <f>LEFT(RAWC8[[#This Row],[Maternal Pheno Tag]],7)</f>
        <v/>
      </c>
    </row>
    <row r="4514" spans="1:8" x14ac:dyDescent="0.25">
      <c r="A4514">
        <v>5</v>
      </c>
      <c r="B4514" t="s">
        <v>647</v>
      </c>
      <c r="D4514">
        <v>1</v>
      </c>
      <c r="E4514" t="str">
        <f>CONCATENATE(RAWC8[[#This Row],[Table Letter]],RAWC8[[#This Row],[Table '#]])</f>
        <v>WL5</v>
      </c>
      <c r="F4514">
        <f>IF(ISEVEN(ROW(RAWC8[[#This Row],[Barcodes]])),C4514,"")</f>
        <v>0</v>
      </c>
      <c r="G4514">
        <f t="shared" si="70"/>
        <v>0</v>
      </c>
      <c r="H4514" t="str">
        <f>LEFT(RAWC8[[#This Row],[Maternal Pheno Tag]],7)</f>
        <v>0</v>
      </c>
    </row>
    <row r="4515" spans="1:8" x14ac:dyDescent="0.25">
      <c r="A4515">
        <v>5</v>
      </c>
      <c r="B4515" t="s">
        <v>647</v>
      </c>
      <c r="D4515">
        <v>1</v>
      </c>
      <c r="E4515" t="str">
        <f>CONCATENATE(RAWC8[[#This Row],[Table Letter]],RAWC8[[#This Row],[Table '#]])</f>
        <v>WL5</v>
      </c>
      <c r="F4515" t="str">
        <f>IF(ISEVEN(ROW(RAWC8[[#This Row],[Barcodes]])),C4515,"")</f>
        <v/>
      </c>
      <c r="G4515" t="str">
        <f t="shared" si="70"/>
        <v/>
      </c>
      <c r="H4515" t="str">
        <f>LEFT(RAWC8[[#This Row],[Maternal Pheno Tag]],7)</f>
        <v/>
      </c>
    </row>
    <row r="4516" spans="1:8" x14ac:dyDescent="0.25">
      <c r="A4516">
        <v>5</v>
      </c>
      <c r="B4516" t="s">
        <v>647</v>
      </c>
      <c r="D4516">
        <v>2</v>
      </c>
      <c r="E4516" t="str">
        <f>CONCATENATE(RAWC8[[#This Row],[Table Letter]],RAWC8[[#This Row],[Table '#]])</f>
        <v>WL5</v>
      </c>
      <c r="F4516">
        <f>IF(ISEVEN(ROW(RAWC8[[#This Row],[Barcodes]])),C4516,"")</f>
        <v>0</v>
      </c>
      <c r="G4516">
        <f t="shared" si="70"/>
        <v>0</v>
      </c>
      <c r="H4516" t="str">
        <f>LEFT(RAWC8[[#This Row],[Maternal Pheno Tag]],7)</f>
        <v>0</v>
      </c>
    </row>
    <row r="4517" spans="1:8" x14ac:dyDescent="0.25">
      <c r="A4517">
        <v>5</v>
      </c>
      <c r="B4517" t="s">
        <v>647</v>
      </c>
      <c r="D4517">
        <v>2</v>
      </c>
      <c r="E4517" t="str">
        <f>CONCATENATE(RAWC8[[#This Row],[Table Letter]],RAWC8[[#This Row],[Table '#]])</f>
        <v>WL5</v>
      </c>
      <c r="F4517" t="str">
        <f>IF(ISEVEN(ROW(RAWC8[[#This Row],[Barcodes]])),C4517,"")</f>
        <v/>
      </c>
      <c r="G4517" t="str">
        <f t="shared" si="70"/>
        <v/>
      </c>
      <c r="H4517" t="str">
        <f>LEFT(RAWC8[[#This Row],[Maternal Pheno Tag]],7)</f>
        <v/>
      </c>
    </row>
    <row r="4518" spans="1:8" x14ac:dyDescent="0.25">
      <c r="A4518">
        <v>5</v>
      </c>
      <c r="B4518" t="s">
        <v>647</v>
      </c>
      <c r="D4518">
        <v>3</v>
      </c>
      <c r="E4518" t="str">
        <f>CONCATENATE(RAWC8[[#This Row],[Table Letter]],RAWC8[[#This Row],[Table '#]])</f>
        <v>WL5</v>
      </c>
      <c r="F4518">
        <f>IF(ISEVEN(ROW(RAWC8[[#This Row],[Barcodes]])),C4518,"")</f>
        <v>0</v>
      </c>
      <c r="G4518">
        <f t="shared" si="70"/>
        <v>0</v>
      </c>
      <c r="H4518" t="str">
        <f>LEFT(RAWC8[[#This Row],[Maternal Pheno Tag]],7)</f>
        <v>0</v>
      </c>
    </row>
    <row r="4519" spans="1:8" x14ac:dyDescent="0.25">
      <c r="A4519">
        <v>5</v>
      </c>
      <c r="B4519" t="s">
        <v>647</v>
      </c>
      <c r="D4519">
        <v>3</v>
      </c>
      <c r="E4519" t="str">
        <f>CONCATENATE(RAWC8[[#This Row],[Table Letter]],RAWC8[[#This Row],[Table '#]])</f>
        <v>WL5</v>
      </c>
      <c r="F4519" t="str">
        <f>IF(ISEVEN(ROW(RAWC8[[#This Row],[Barcodes]])),C4519,"")</f>
        <v/>
      </c>
      <c r="G4519" t="str">
        <f t="shared" si="70"/>
        <v/>
      </c>
      <c r="H4519" t="str">
        <f>LEFT(RAWC8[[#This Row],[Maternal Pheno Tag]],7)</f>
        <v/>
      </c>
    </row>
    <row r="4520" spans="1:8" x14ac:dyDescent="0.25">
      <c r="A4520">
        <v>5</v>
      </c>
      <c r="B4520" t="s">
        <v>647</v>
      </c>
      <c r="D4520">
        <v>4</v>
      </c>
      <c r="E4520" t="str">
        <f>CONCATENATE(RAWC8[[#This Row],[Table Letter]],RAWC8[[#This Row],[Table '#]])</f>
        <v>WL5</v>
      </c>
      <c r="F4520">
        <f>IF(ISEVEN(ROW(RAWC8[[#This Row],[Barcodes]])),C4520,"")</f>
        <v>0</v>
      </c>
      <c r="G4520">
        <f t="shared" si="70"/>
        <v>0</v>
      </c>
      <c r="H4520" t="str">
        <f>LEFT(RAWC8[[#This Row],[Maternal Pheno Tag]],7)</f>
        <v>0</v>
      </c>
    </row>
    <row r="4521" spans="1:8" x14ac:dyDescent="0.25">
      <c r="A4521">
        <v>5</v>
      </c>
      <c r="B4521" t="s">
        <v>647</v>
      </c>
      <c r="D4521">
        <v>4</v>
      </c>
      <c r="E4521" t="str">
        <f>CONCATENATE(RAWC8[[#This Row],[Table Letter]],RAWC8[[#This Row],[Table '#]])</f>
        <v>WL5</v>
      </c>
      <c r="F4521" t="str">
        <f>IF(ISEVEN(ROW(RAWC8[[#This Row],[Barcodes]])),C4521,"")</f>
        <v/>
      </c>
      <c r="G4521" t="str">
        <f t="shared" si="70"/>
        <v/>
      </c>
      <c r="H4521" t="str">
        <f>LEFT(RAWC8[[#This Row],[Maternal Pheno Tag]],7)</f>
        <v/>
      </c>
    </row>
    <row r="4522" spans="1:8" x14ac:dyDescent="0.25">
      <c r="A4522">
        <v>5</v>
      </c>
      <c r="B4522" t="s">
        <v>647</v>
      </c>
      <c r="D4522">
        <v>5</v>
      </c>
      <c r="E4522" t="str">
        <f>CONCATENATE(RAWC8[[#This Row],[Table Letter]],RAWC8[[#This Row],[Table '#]])</f>
        <v>WL5</v>
      </c>
      <c r="F4522">
        <f>IF(ISEVEN(ROW(RAWC8[[#This Row],[Barcodes]])),C4522,"")</f>
        <v>0</v>
      </c>
      <c r="G4522">
        <f t="shared" si="70"/>
        <v>0</v>
      </c>
      <c r="H4522" t="str">
        <f>LEFT(RAWC8[[#This Row],[Maternal Pheno Tag]],7)</f>
        <v>0</v>
      </c>
    </row>
    <row r="4523" spans="1:8" x14ac:dyDescent="0.25">
      <c r="A4523">
        <v>5</v>
      </c>
      <c r="B4523" t="s">
        <v>647</v>
      </c>
      <c r="D4523">
        <v>5</v>
      </c>
      <c r="E4523" t="str">
        <f>CONCATENATE(RAWC8[[#This Row],[Table Letter]],RAWC8[[#This Row],[Table '#]])</f>
        <v>WL5</v>
      </c>
      <c r="F4523" t="str">
        <f>IF(ISEVEN(ROW(RAWC8[[#This Row],[Barcodes]])),C4523,"")</f>
        <v/>
      </c>
      <c r="G4523" t="str">
        <f t="shared" si="70"/>
        <v/>
      </c>
      <c r="H4523" t="str">
        <f>LEFT(RAWC8[[#This Row],[Maternal Pheno Tag]],7)</f>
        <v/>
      </c>
    </row>
    <row r="4524" spans="1:8" x14ac:dyDescent="0.25">
      <c r="A4524">
        <v>5</v>
      </c>
      <c r="B4524" t="s">
        <v>647</v>
      </c>
      <c r="D4524">
        <v>6</v>
      </c>
      <c r="E4524" t="str">
        <f>CONCATENATE(RAWC8[[#This Row],[Table Letter]],RAWC8[[#This Row],[Table '#]])</f>
        <v>WL5</v>
      </c>
      <c r="F4524">
        <f>IF(ISEVEN(ROW(RAWC8[[#This Row],[Barcodes]])),C4524,"")</f>
        <v>0</v>
      </c>
      <c r="G4524">
        <f t="shared" si="70"/>
        <v>0</v>
      </c>
      <c r="H4524" t="str">
        <f>LEFT(RAWC8[[#This Row],[Maternal Pheno Tag]],7)</f>
        <v>0</v>
      </c>
    </row>
    <row r="4525" spans="1:8" x14ac:dyDescent="0.25">
      <c r="A4525">
        <v>5</v>
      </c>
      <c r="B4525" t="s">
        <v>647</v>
      </c>
      <c r="D4525">
        <v>6</v>
      </c>
      <c r="E4525" t="str">
        <f>CONCATENATE(RAWC8[[#This Row],[Table Letter]],RAWC8[[#This Row],[Table '#]])</f>
        <v>WL5</v>
      </c>
      <c r="F4525" t="str">
        <f>IF(ISEVEN(ROW(RAWC8[[#This Row],[Barcodes]])),C4525,"")</f>
        <v/>
      </c>
      <c r="G4525" t="str">
        <f t="shared" si="70"/>
        <v/>
      </c>
      <c r="H4525" t="str">
        <f>LEFT(RAWC8[[#This Row],[Maternal Pheno Tag]],7)</f>
        <v/>
      </c>
    </row>
    <row r="4526" spans="1:8" x14ac:dyDescent="0.25">
      <c r="A4526">
        <v>5</v>
      </c>
      <c r="B4526" t="s">
        <v>647</v>
      </c>
      <c r="D4526">
        <v>7</v>
      </c>
      <c r="E4526" t="str">
        <f>CONCATENATE(RAWC8[[#This Row],[Table Letter]],RAWC8[[#This Row],[Table '#]])</f>
        <v>WL5</v>
      </c>
      <c r="F4526">
        <f>IF(ISEVEN(ROW(RAWC8[[#This Row],[Barcodes]])),C4526,"")</f>
        <v>0</v>
      </c>
      <c r="G4526">
        <f t="shared" si="70"/>
        <v>0</v>
      </c>
      <c r="H4526" t="str">
        <f>LEFT(RAWC8[[#This Row],[Maternal Pheno Tag]],7)</f>
        <v>0</v>
      </c>
    </row>
    <row r="4527" spans="1:8" x14ac:dyDescent="0.25">
      <c r="A4527">
        <v>5</v>
      </c>
      <c r="B4527" t="s">
        <v>647</v>
      </c>
      <c r="D4527">
        <v>7</v>
      </c>
      <c r="E4527" t="str">
        <f>CONCATENATE(RAWC8[[#This Row],[Table Letter]],RAWC8[[#This Row],[Table '#]])</f>
        <v>WL5</v>
      </c>
      <c r="F4527" t="str">
        <f>IF(ISEVEN(ROW(RAWC8[[#This Row],[Barcodes]])),C4527,"")</f>
        <v/>
      </c>
      <c r="G4527" t="str">
        <f t="shared" si="70"/>
        <v/>
      </c>
      <c r="H4527" t="str">
        <f>LEFT(RAWC8[[#This Row],[Maternal Pheno Tag]],7)</f>
        <v/>
      </c>
    </row>
    <row r="4528" spans="1:8" x14ac:dyDescent="0.25">
      <c r="A4528">
        <v>5</v>
      </c>
      <c r="B4528" t="s">
        <v>647</v>
      </c>
      <c r="D4528">
        <v>8</v>
      </c>
      <c r="E4528" t="str">
        <f>CONCATENATE(RAWC8[[#This Row],[Table Letter]],RAWC8[[#This Row],[Table '#]])</f>
        <v>WL5</v>
      </c>
      <c r="F4528">
        <f>IF(ISEVEN(ROW(RAWC8[[#This Row],[Barcodes]])),C4528,"")</f>
        <v>0</v>
      </c>
      <c r="G4528">
        <f t="shared" si="70"/>
        <v>0</v>
      </c>
      <c r="H4528" t="str">
        <f>LEFT(RAWC8[[#This Row],[Maternal Pheno Tag]],7)</f>
        <v>0</v>
      </c>
    </row>
    <row r="4529" spans="1:8" x14ac:dyDescent="0.25">
      <c r="A4529">
        <v>5</v>
      </c>
      <c r="B4529" t="s">
        <v>647</v>
      </c>
      <c r="D4529">
        <v>8</v>
      </c>
      <c r="E4529" t="str">
        <f>CONCATENATE(RAWC8[[#This Row],[Table Letter]],RAWC8[[#This Row],[Table '#]])</f>
        <v>WL5</v>
      </c>
      <c r="F4529" t="str">
        <f>IF(ISEVEN(ROW(RAWC8[[#This Row],[Barcodes]])),C4529,"")</f>
        <v/>
      </c>
      <c r="G4529" t="str">
        <f t="shared" si="70"/>
        <v/>
      </c>
      <c r="H4529" t="str">
        <f>LEFT(RAWC8[[#This Row],[Maternal Pheno Tag]],7)</f>
        <v/>
      </c>
    </row>
    <row r="4530" spans="1:8" x14ac:dyDescent="0.25">
      <c r="A4530">
        <v>5</v>
      </c>
      <c r="B4530" t="s">
        <v>647</v>
      </c>
      <c r="D4530">
        <v>9</v>
      </c>
      <c r="E4530" t="str">
        <f>CONCATENATE(RAWC8[[#This Row],[Table Letter]],RAWC8[[#This Row],[Table '#]])</f>
        <v>WL5</v>
      </c>
      <c r="F4530">
        <f>IF(ISEVEN(ROW(RAWC8[[#This Row],[Barcodes]])),C4530,"")</f>
        <v>0</v>
      </c>
      <c r="G4530">
        <f t="shared" si="70"/>
        <v>0</v>
      </c>
      <c r="H4530" t="str">
        <f>LEFT(RAWC8[[#This Row],[Maternal Pheno Tag]],7)</f>
        <v>0</v>
      </c>
    </row>
    <row r="4531" spans="1:8" x14ac:dyDescent="0.25">
      <c r="A4531">
        <v>5</v>
      </c>
      <c r="B4531" t="s">
        <v>647</v>
      </c>
      <c r="D4531">
        <v>9</v>
      </c>
      <c r="E4531" t="str">
        <f>CONCATENATE(RAWC8[[#This Row],[Table Letter]],RAWC8[[#This Row],[Table '#]])</f>
        <v>WL5</v>
      </c>
      <c r="F4531" t="str">
        <f>IF(ISEVEN(ROW(RAWC8[[#This Row],[Barcodes]])),C4531,"")</f>
        <v/>
      </c>
      <c r="G4531" t="str">
        <f t="shared" si="70"/>
        <v/>
      </c>
      <c r="H4531" t="str">
        <f>LEFT(RAWC8[[#This Row],[Maternal Pheno Tag]],7)</f>
        <v/>
      </c>
    </row>
    <row r="4532" spans="1:8" x14ac:dyDescent="0.25">
      <c r="A4532">
        <v>5</v>
      </c>
      <c r="B4532" t="s">
        <v>647</v>
      </c>
      <c r="D4532">
        <v>10</v>
      </c>
      <c r="E4532" t="str">
        <f>CONCATENATE(RAWC8[[#This Row],[Table Letter]],RAWC8[[#This Row],[Table '#]])</f>
        <v>WL5</v>
      </c>
      <c r="F4532">
        <f>IF(ISEVEN(ROW(RAWC8[[#This Row],[Barcodes]])),C4532,"")</f>
        <v>0</v>
      </c>
      <c r="G4532">
        <f t="shared" si="70"/>
        <v>0</v>
      </c>
      <c r="H4532" t="str">
        <f>LEFT(RAWC8[[#This Row],[Maternal Pheno Tag]],7)</f>
        <v>0</v>
      </c>
    </row>
    <row r="4533" spans="1:8" x14ac:dyDescent="0.25">
      <c r="A4533">
        <v>5</v>
      </c>
      <c r="B4533" t="s">
        <v>647</v>
      </c>
      <c r="D4533">
        <v>10</v>
      </c>
      <c r="E4533" t="str">
        <f>CONCATENATE(RAWC8[[#This Row],[Table Letter]],RAWC8[[#This Row],[Table '#]])</f>
        <v>WL5</v>
      </c>
      <c r="F4533" t="str">
        <f>IF(ISEVEN(ROW(RAWC8[[#This Row],[Barcodes]])),C4533,"")</f>
        <v/>
      </c>
      <c r="G4533" t="str">
        <f t="shared" si="70"/>
        <v/>
      </c>
      <c r="H4533" t="str">
        <f>LEFT(RAWC8[[#This Row],[Maternal Pheno Tag]],7)</f>
        <v/>
      </c>
    </row>
    <row r="4534" spans="1:8" x14ac:dyDescent="0.25">
      <c r="A4534">
        <v>5</v>
      </c>
      <c r="B4534" t="s">
        <v>647</v>
      </c>
      <c r="D4534">
        <v>11</v>
      </c>
      <c r="E4534" t="str">
        <f>CONCATENATE(RAWC8[[#This Row],[Table Letter]],RAWC8[[#This Row],[Table '#]])</f>
        <v>WL5</v>
      </c>
      <c r="F4534" s="40">
        <f>IF(ISEVEN(ROW(RAWC8[[#This Row],[Barcodes]])),C4534,"")</f>
        <v>0</v>
      </c>
      <c r="G4534" s="40">
        <f t="shared" si="70"/>
        <v>0</v>
      </c>
      <c r="H4534" t="str">
        <f>LEFT(RAWC8[[#This Row],[Maternal Pheno Tag]],7)</f>
        <v>0</v>
      </c>
    </row>
    <row r="4535" spans="1:8" x14ac:dyDescent="0.25">
      <c r="A4535">
        <v>5</v>
      </c>
      <c r="B4535" t="s">
        <v>647</v>
      </c>
      <c r="D4535">
        <v>11</v>
      </c>
      <c r="E4535" t="str">
        <f>CONCATENATE(RAWC8[[#This Row],[Table Letter]],RAWC8[[#This Row],[Table '#]])</f>
        <v>WL5</v>
      </c>
      <c r="F4535" s="40" t="str">
        <f>IF(ISEVEN(ROW(RAWC8[[#This Row],[Barcodes]])),C4535,"")</f>
        <v/>
      </c>
      <c r="G4535" s="40" t="str">
        <f t="shared" si="70"/>
        <v/>
      </c>
      <c r="H4535" t="str">
        <f>LEFT(RAWC8[[#This Row],[Maternal Pheno Tag]],7)</f>
        <v/>
      </c>
    </row>
    <row r="4536" spans="1:8" x14ac:dyDescent="0.25">
      <c r="A4536">
        <v>5</v>
      </c>
      <c r="B4536" t="s">
        <v>647</v>
      </c>
      <c r="D4536">
        <v>12</v>
      </c>
      <c r="E4536" t="str">
        <f>CONCATENATE(RAWC8[[#This Row],[Table Letter]],RAWC8[[#This Row],[Table '#]])</f>
        <v>WL5</v>
      </c>
      <c r="F4536" s="40">
        <f>IF(ISEVEN(ROW(RAWC8[[#This Row],[Barcodes]])),C4536,"")</f>
        <v>0</v>
      </c>
      <c r="G4536" s="40">
        <f t="shared" si="70"/>
        <v>0</v>
      </c>
      <c r="H4536" t="str">
        <f>LEFT(RAWC8[[#This Row],[Maternal Pheno Tag]],7)</f>
        <v>0</v>
      </c>
    </row>
    <row r="4537" spans="1:8" x14ac:dyDescent="0.25">
      <c r="A4537">
        <v>5</v>
      </c>
      <c r="B4537" t="s">
        <v>647</v>
      </c>
      <c r="D4537">
        <v>12</v>
      </c>
      <c r="E4537" t="str">
        <f>CONCATENATE(RAWC8[[#This Row],[Table Letter]],RAWC8[[#This Row],[Table '#]])</f>
        <v>WL5</v>
      </c>
      <c r="F4537" s="40" t="str">
        <f>IF(ISEVEN(ROW(RAWC8[[#This Row],[Barcodes]])),C4537,"")</f>
        <v/>
      </c>
      <c r="G4537" s="40" t="str">
        <f t="shared" si="70"/>
        <v/>
      </c>
      <c r="H4537" t="str">
        <f>LEFT(RAWC8[[#This Row],[Maternal Pheno Tag]],7)</f>
        <v/>
      </c>
    </row>
    <row r="4538" spans="1:8" x14ac:dyDescent="0.25">
      <c r="A4538">
        <v>5</v>
      </c>
      <c r="B4538" t="s">
        <v>647</v>
      </c>
      <c r="D4538">
        <v>13</v>
      </c>
      <c r="E4538" t="str">
        <f>CONCATENATE(RAWC8[[#This Row],[Table Letter]],RAWC8[[#This Row],[Table '#]])</f>
        <v>WL5</v>
      </c>
      <c r="F4538" s="40">
        <f>IF(ISEVEN(ROW(RAWC8[[#This Row],[Barcodes]])),C4538,"")</f>
        <v>0</v>
      </c>
      <c r="G4538" s="40">
        <f t="shared" si="70"/>
        <v>0</v>
      </c>
      <c r="H4538" t="str">
        <f>LEFT(RAWC8[[#This Row],[Maternal Pheno Tag]],7)</f>
        <v>0</v>
      </c>
    </row>
    <row r="4539" spans="1:8" x14ac:dyDescent="0.25">
      <c r="A4539">
        <v>5</v>
      </c>
      <c r="B4539" t="s">
        <v>647</v>
      </c>
      <c r="D4539">
        <v>13</v>
      </c>
      <c r="E4539" t="str">
        <f>CONCATENATE(RAWC8[[#This Row],[Table Letter]],RAWC8[[#This Row],[Table '#]])</f>
        <v>WL5</v>
      </c>
      <c r="F4539" s="40" t="str">
        <f>IF(ISEVEN(ROW(RAWC8[[#This Row],[Barcodes]])),C4539,"")</f>
        <v/>
      </c>
      <c r="G4539" s="40" t="str">
        <f t="shared" si="70"/>
        <v/>
      </c>
      <c r="H4539" t="str">
        <f>LEFT(RAWC8[[#This Row],[Maternal Pheno Tag]],7)</f>
        <v/>
      </c>
    </row>
    <row r="4540" spans="1:8" x14ac:dyDescent="0.25">
      <c r="A4540">
        <v>5</v>
      </c>
      <c r="B4540" t="s">
        <v>647</v>
      </c>
      <c r="D4540">
        <v>14</v>
      </c>
      <c r="E4540" t="str">
        <f>CONCATENATE(RAWC8[[#This Row],[Table Letter]],RAWC8[[#This Row],[Table '#]])</f>
        <v>WL5</v>
      </c>
      <c r="F4540" s="40">
        <f>IF(ISEVEN(ROW(RAWC8[[#This Row],[Barcodes]])),C4540,"")</f>
        <v>0</v>
      </c>
      <c r="G4540" s="40">
        <f t="shared" si="70"/>
        <v>0</v>
      </c>
      <c r="H4540" t="str">
        <f>LEFT(RAWC8[[#This Row],[Maternal Pheno Tag]],7)</f>
        <v>0</v>
      </c>
    </row>
    <row r="4541" spans="1:8" x14ac:dyDescent="0.25">
      <c r="A4541">
        <v>5</v>
      </c>
      <c r="B4541" t="s">
        <v>647</v>
      </c>
      <c r="D4541">
        <v>14</v>
      </c>
      <c r="E4541" t="str">
        <f>CONCATENATE(RAWC8[[#This Row],[Table Letter]],RAWC8[[#This Row],[Table '#]])</f>
        <v>WL5</v>
      </c>
      <c r="F4541" s="40" t="str">
        <f>IF(ISEVEN(ROW(RAWC8[[#This Row],[Barcodes]])),C4541,"")</f>
        <v/>
      </c>
      <c r="G4541" s="40" t="str">
        <f t="shared" si="70"/>
        <v/>
      </c>
      <c r="H4541" t="str">
        <f>LEFT(RAWC8[[#This Row],[Maternal Pheno Tag]],7)</f>
        <v/>
      </c>
    </row>
    <row r="4542" spans="1:8" x14ac:dyDescent="0.25">
      <c r="A4542">
        <v>5</v>
      </c>
      <c r="B4542" t="s">
        <v>647</v>
      </c>
      <c r="D4542">
        <v>15</v>
      </c>
      <c r="E4542" t="str">
        <f>CONCATENATE(RAWC8[[#This Row],[Table Letter]],RAWC8[[#This Row],[Table '#]])</f>
        <v>WL5</v>
      </c>
      <c r="F4542" s="40">
        <f>IF(ISEVEN(ROW(RAWC8[[#This Row],[Barcodes]])),C4542,"")</f>
        <v>0</v>
      </c>
      <c r="G4542" s="40">
        <f t="shared" si="70"/>
        <v>0</v>
      </c>
      <c r="H4542" t="str">
        <f>LEFT(RAWC8[[#This Row],[Maternal Pheno Tag]],7)</f>
        <v>0</v>
      </c>
    </row>
    <row r="4543" spans="1:8" x14ac:dyDescent="0.25">
      <c r="A4543">
        <v>5</v>
      </c>
      <c r="B4543" t="s">
        <v>647</v>
      </c>
      <c r="D4543">
        <v>15</v>
      </c>
      <c r="E4543" t="str">
        <f>CONCATENATE(RAWC8[[#This Row],[Table Letter]],RAWC8[[#This Row],[Table '#]])</f>
        <v>WL5</v>
      </c>
      <c r="F4543" s="40" t="str">
        <f>IF(ISEVEN(ROW(RAWC8[[#This Row],[Barcodes]])),C4543,"")</f>
        <v/>
      </c>
      <c r="G4543" s="40" t="str">
        <f t="shared" si="70"/>
        <v/>
      </c>
      <c r="H4543" t="str">
        <f>LEFT(RAWC8[[#This Row],[Maternal Pheno Tag]],7)</f>
        <v/>
      </c>
    </row>
    <row r="4544" spans="1:8" x14ac:dyDescent="0.25">
      <c r="A4544">
        <v>5</v>
      </c>
      <c r="B4544" t="s">
        <v>647</v>
      </c>
      <c r="D4544">
        <v>16</v>
      </c>
      <c r="E4544" t="str">
        <f>CONCATENATE(RAWC8[[#This Row],[Table Letter]],RAWC8[[#This Row],[Table '#]])</f>
        <v>WL5</v>
      </c>
      <c r="F4544" s="40">
        <f>IF(ISEVEN(ROW(RAWC8[[#This Row],[Barcodes]])),C4544,"")</f>
        <v>0</v>
      </c>
      <c r="G4544" s="40">
        <f t="shared" si="70"/>
        <v>0</v>
      </c>
      <c r="H4544" t="str">
        <f>LEFT(RAWC8[[#This Row],[Maternal Pheno Tag]],7)</f>
        <v>0</v>
      </c>
    </row>
    <row r="4545" spans="1:8" x14ac:dyDescent="0.25">
      <c r="A4545">
        <v>5</v>
      </c>
      <c r="B4545" t="s">
        <v>647</v>
      </c>
      <c r="D4545">
        <v>16</v>
      </c>
      <c r="E4545" t="str">
        <f>CONCATENATE(RAWC8[[#This Row],[Table Letter]],RAWC8[[#This Row],[Table '#]])</f>
        <v>WL5</v>
      </c>
      <c r="F4545" s="40" t="str">
        <f>IF(ISEVEN(ROW(RAWC8[[#This Row],[Barcodes]])),C4545,"")</f>
        <v/>
      </c>
      <c r="G4545" s="40" t="str">
        <f t="shared" si="70"/>
        <v/>
      </c>
      <c r="H4545" t="str">
        <f>LEFT(RAWC8[[#This Row],[Maternal Pheno Tag]],7)</f>
        <v/>
      </c>
    </row>
    <row r="4546" spans="1:8" x14ac:dyDescent="0.25">
      <c r="A4546">
        <v>5</v>
      </c>
      <c r="B4546" t="s">
        <v>647</v>
      </c>
      <c r="D4546">
        <v>17</v>
      </c>
      <c r="E4546" t="str">
        <f>CONCATENATE(RAWC8[[#This Row],[Table Letter]],RAWC8[[#This Row],[Table '#]])</f>
        <v>WL5</v>
      </c>
      <c r="F4546" s="40">
        <f>IF(ISEVEN(ROW(RAWC8[[#This Row],[Barcodes]])),C4546,"")</f>
        <v>0</v>
      </c>
      <c r="G4546" s="40">
        <f t="shared" ref="G4546:G4609" si="71">IF(ISODD(ROW(C4547)),C4547,"")</f>
        <v>0</v>
      </c>
      <c r="H4546" t="str">
        <f>LEFT(RAWC8[[#This Row],[Maternal Pheno Tag]],7)</f>
        <v>0</v>
      </c>
    </row>
    <row r="4547" spans="1:8" x14ac:dyDescent="0.25">
      <c r="A4547">
        <v>5</v>
      </c>
      <c r="B4547" t="s">
        <v>647</v>
      </c>
      <c r="D4547">
        <v>17</v>
      </c>
      <c r="E4547" t="str">
        <f>CONCATENATE(RAWC8[[#This Row],[Table Letter]],RAWC8[[#This Row],[Table '#]])</f>
        <v>WL5</v>
      </c>
      <c r="F4547" s="40" t="str">
        <f>IF(ISEVEN(ROW(RAWC8[[#This Row],[Barcodes]])),C4547,"")</f>
        <v/>
      </c>
      <c r="G4547" s="40" t="str">
        <f t="shared" si="71"/>
        <v/>
      </c>
      <c r="H4547" t="str">
        <f>LEFT(RAWC8[[#This Row],[Maternal Pheno Tag]],7)</f>
        <v/>
      </c>
    </row>
    <row r="4548" spans="1:8" x14ac:dyDescent="0.25">
      <c r="A4548">
        <v>5</v>
      </c>
      <c r="B4548" t="s">
        <v>647</v>
      </c>
      <c r="D4548">
        <v>18</v>
      </c>
      <c r="E4548" t="str">
        <f>CONCATENATE(RAWC8[[#This Row],[Table Letter]],RAWC8[[#This Row],[Table '#]])</f>
        <v>WL5</v>
      </c>
      <c r="F4548" s="40">
        <f>IF(ISEVEN(ROW(RAWC8[[#This Row],[Barcodes]])),C4548,"")</f>
        <v>0</v>
      </c>
      <c r="G4548" s="40">
        <f t="shared" si="71"/>
        <v>0</v>
      </c>
      <c r="H4548" t="str">
        <f>LEFT(RAWC8[[#This Row],[Maternal Pheno Tag]],7)</f>
        <v>0</v>
      </c>
    </row>
    <row r="4549" spans="1:8" x14ac:dyDescent="0.25">
      <c r="A4549">
        <v>5</v>
      </c>
      <c r="B4549" t="s">
        <v>647</v>
      </c>
      <c r="D4549">
        <v>18</v>
      </c>
      <c r="E4549" t="str">
        <f>CONCATENATE(RAWC8[[#This Row],[Table Letter]],RAWC8[[#This Row],[Table '#]])</f>
        <v>WL5</v>
      </c>
      <c r="F4549" s="40" t="str">
        <f>IF(ISEVEN(ROW(RAWC8[[#This Row],[Barcodes]])),C4549,"")</f>
        <v/>
      </c>
      <c r="G4549" s="40" t="str">
        <f t="shared" si="71"/>
        <v/>
      </c>
      <c r="H4549" t="str">
        <f>LEFT(RAWC8[[#This Row],[Maternal Pheno Tag]],7)</f>
        <v/>
      </c>
    </row>
    <row r="4550" spans="1:8" x14ac:dyDescent="0.25">
      <c r="A4550">
        <v>5</v>
      </c>
      <c r="B4550" t="s">
        <v>647</v>
      </c>
      <c r="D4550">
        <v>19</v>
      </c>
      <c r="E4550" t="str">
        <f>CONCATENATE(RAWC8[[#This Row],[Table Letter]],RAWC8[[#This Row],[Table '#]])</f>
        <v>WL5</v>
      </c>
      <c r="F4550" s="40">
        <f>IF(ISEVEN(ROW(RAWC8[[#This Row],[Barcodes]])),C4550,"")</f>
        <v>0</v>
      </c>
      <c r="G4550" s="40">
        <f t="shared" si="71"/>
        <v>0</v>
      </c>
      <c r="H4550" t="str">
        <f>LEFT(RAWC8[[#This Row],[Maternal Pheno Tag]],7)</f>
        <v>0</v>
      </c>
    </row>
    <row r="4551" spans="1:8" x14ac:dyDescent="0.25">
      <c r="A4551">
        <v>5</v>
      </c>
      <c r="B4551" t="s">
        <v>647</v>
      </c>
      <c r="D4551">
        <v>19</v>
      </c>
      <c r="E4551" t="str">
        <f>CONCATENATE(RAWC8[[#This Row],[Table Letter]],RAWC8[[#This Row],[Table '#]])</f>
        <v>WL5</v>
      </c>
      <c r="F4551" s="40" t="str">
        <f>IF(ISEVEN(ROW(RAWC8[[#This Row],[Barcodes]])),C4551,"")</f>
        <v/>
      </c>
      <c r="G4551" s="40" t="str">
        <f t="shared" si="71"/>
        <v/>
      </c>
      <c r="H4551" t="str">
        <f>LEFT(RAWC8[[#This Row],[Maternal Pheno Tag]],7)</f>
        <v/>
      </c>
    </row>
    <row r="4552" spans="1:8" x14ac:dyDescent="0.25">
      <c r="A4552">
        <v>5</v>
      </c>
      <c r="B4552" t="s">
        <v>647</v>
      </c>
      <c r="D4552">
        <v>20</v>
      </c>
      <c r="E4552" t="str">
        <f>CONCATENATE(RAWC8[[#This Row],[Table Letter]],RAWC8[[#This Row],[Table '#]])</f>
        <v>WL5</v>
      </c>
      <c r="F4552" s="40">
        <f>IF(ISEVEN(ROW(RAWC8[[#This Row],[Barcodes]])),C4552,"")</f>
        <v>0</v>
      </c>
      <c r="G4552" s="40">
        <f t="shared" si="71"/>
        <v>0</v>
      </c>
      <c r="H4552" t="str">
        <f>LEFT(RAWC8[[#This Row],[Maternal Pheno Tag]],7)</f>
        <v>0</v>
      </c>
    </row>
    <row r="4553" spans="1:8" x14ac:dyDescent="0.25">
      <c r="A4553">
        <v>5</v>
      </c>
      <c r="B4553" t="s">
        <v>647</v>
      </c>
      <c r="D4553">
        <v>20</v>
      </c>
      <c r="E4553" t="str">
        <f>CONCATENATE(RAWC8[[#This Row],[Table Letter]],RAWC8[[#This Row],[Table '#]])</f>
        <v>WL5</v>
      </c>
      <c r="F4553" s="40" t="str">
        <f>IF(ISEVEN(ROW(RAWC8[[#This Row],[Barcodes]])),C4553,"")</f>
        <v/>
      </c>
      <c r="G4553" s="40" t="str">
        <f t="shared" si="71"/>
        <v/>
      </c>
      <c r="H4553" t="str">
        <f>LEFT(RAWC8[[#This Row],[Maternal Pheno Tag]],7)</f>
        <v/>
      </c>
    </row>
    <row r="4554" spans="1:8" x14ac:dyDescent="0.25">
      <c r="A4554">
        <v>5</v>
      </c>
      <c r="B4554" t="s">
        <v>647</v>
      </c>
      <c r="D4554">
        <v>21</v>
      </c>
      <c r="E4554" t="str">
        <f>CONCATENATE(RAWC8[[#This Row],[Table Letter]],RAWC8[[#This Row],[Table '#]])</f>
        <v>WL5</v>
      </c>
      <c r="F4554" s="40">
        <f>IF(ISEVEN(ROW(RAWC8[[#This Row],[Barcodes]])),C4554,"")</f>
        <v>0</v>
      </c>
      <c r="G4554" s="40">
        <f t="shared" si="71"/>
        <v>0</v>
      </c>
      <c r="H4554" t="str">
        <f>LEFT(RAWC8[[#This Row],[Maternal Pheno Tag]],7)</f>
        <v>0</v>
      </c>
    </row>
    <row r="4555" spans="1:8" x14ac:dyDescent="0.25">
      <c r="A4555">
        <v>5</v>
      </c>
      <c r="B4555" t="s">
        <v>647</v>
      </c>
      <c r="D4555">
        <v>21</v>
      </c>
      <c r="E4555" t="str">
        <f>CONCATENATE(RAWC8[[#This Row],[Table Letter]],RAWC8[[#This Row],[Table '#]])</f>
        <v>WL5</v>
      </c>
      <c r="F4555" s="40" t="str">
        <f>IF(ISEVEN(ROW(RAWC8[[#This Row],[Barcodes]])),C4555,"")</f>
        <v/>
      </c>
      <c r="G4555" s="40" t="str">
        <f t="shared" si="71"/>
        <v/>
      </c>
      <c r="H4555" t="str">
        <f>LEFT(RAWC8[[#This Row],[Maternal Pheno Tag]],7)</f>
        <v/>
      </c>
    </row>
    <row r="4556" spans="1:8" x14ac:dyDescent="0.25">
      <c r="A4556">
        <v>5</v>
      </c>
      <c r="B4556" t="s">
        <v>647</v>
      </c>
      <c r="D4556">
        <v>22</v>
      </c>
      <c r="E4556" t="str">
        <f>CONCATENATE(RAWC8[[#This Row],[Table Letter]],RAWC8[[#This Row],[Table '#]])</f>
        <v>WL5</v>
      </c>
      <c r="F4556" s="40">
        <f>IF(ISEVEN(ROW(RAWC8[[#This Row],[Barcodes]])),C4556,"")</f>
        <v>0</v>
      </c>
      <c r="G4556" s="40">
        <f t="shared" si="71"/>
        <v>0</v>
      </c>
      <c r="H4556" t="str">
        <f>LEFT(RAWC8[[#This Row],[Maternal Pheno Tag]],7)</f>
        <v>0</v>
      </c>
    </row>
    <row r="4557" spans="1:8" x14ac:dyDescent="0.25">
      <c r="A4557">
        <v>5</v>
      </c>
      <c r="B4557" t="s">
        <v>647</v>
      </c>
      <c r="D4557">
        <v>22</v>
      </c>
      <c r="E4557" t="str">
        <f>CONCATENATE(RAWC8[[#This Row],[Table Letter]],RAWC8[[#This Row],[Table '#]])</f>
        <v>WL5</v>
      </c>
      <c r="F4557" s="40" t="str">
        <f>IF(ISEVEN(ROW(RAWC8[[#This Row],[Barcodes]])),C4557,"")</f>
        <v/>
      </c>
      <c r="G4557" s="40" t="str">
        <f t="shared" si="71"/>
        <v/>
      </c>
      <c r="H4557" t="str">
        <f>LEFT(RAWC8[[#This Row],[Maternal Pheno Tag]],7)</f>
        <v/>
      </c>
    </row>
    <row r="4558" spans="1:8" x14ac:dyDescent="0.25">
      <c r="A4558">
        <v>5</v>
      </c>
      <c r="B4558" t="s">
        <v>647</v>
      </c>
      <c r="D4558">
        <v>23</v>
      </c>
      <c r="E4558" t="str">
        <f>CONCATENATE(RAWC8[[#This Row],[Table Letter]],RAWC8[[#This Row],[Table '#]])</f>
        <v>WL5</v>
      </c>
      <c r="F4558" s="40">
        <f>IF(ISEVEN(ROW(RAWC8[[#This Row],[Barcodes]])),C4558,"")</f>
        <v>0</v>
      </c>
      <c r="G4558" s="40">
        <f t="shared" si="71"/>
        <v>0</v>
      </c>
      <c r="H4558" t="str">
        <f>LEFT(RAWC8[[#This Row],[Maternal Pheno Tag]],7)</f>
        <v>0</v>
      </c>
    </row>
    <row r="4559" spans="1:8" x14ac:dyDescent="0.25">
      <c r="A4559">
        <v>5</v>
      </c>
      <c r="B4559" t="s">
        <v>647</v>
      </c>
      <c r="D4559">
        <v>23</v>
      </c>
      <c r="E4559" t="str">
        <f>CONCATENATE(RAWC8[[#This Row],[Table Letter]],RAWC8[[#This Row],[Table '#]])</f>
        <v>WL5</v>
      </c>
      <c r="F4559" s="40" t="str">
        <f>IF(ISEVEN(ROW(RAWC8[[#This Row],[Barcodes]])),C4559,"")</f>
        <v/>
      </c>
      <c r="G4559" s="40" t="str">
        <f t="shared" si="71"/>
        <v/>
      </c>
      <c r="H4559" t="str">
        <f>LEFT(RAWC8[[#This Row],[Maternal Pheno Tag]],7)</f>
        <v/>
      </c>
    </row>
    <row r="4560" spans="1:8" x14ac:dyDescent="0.25">
      <c r="A4560">
        <v>5</v>
      </c>
      <c r="B4560" t="s">
        <v>647</v>
      </c>
      <c r="D4560">
        <v>24</v>
      </c>
      <c r="E4560" t="str">
        <f>CONCATENATE(RAWC8[[#This Row],[Table Letter]],RAWC8[[#This Row],[Table '#]])</f>
        <v>WL5</v>
      </c>
      <c r="F4560" s="40">
        <f>IF(ISEVEN(ROW(RAWC8[[#This Row],[Barcodes]])),C4560,"")</f>
        <v>0</v>
      </c>
      <c r="G4560" s="40">
        <f t="shared" si="71"/>
        <v>0</v>
      </c>
      <c r="H4560" t="str">
        <f>LEFT(RAWC8[[#This Row],[Maternal Pheno Tag]],7)</f>
        <v>0</v>
      </c>
    </row>
    <row r="4561" spans="1:8" x14ac:dyDescent="0.25">
      <c r="A4561">
        <v>5</v>
      </c>
      <c r="B4561" t="s">
        <v>647</v>
      </c>
      <c r="D4561">
        <v>24</v>
      </c>
      <c r="E4561" t="str">
        <f>CONCATENATE(RAWC8[[#This Row],[Table Letter]],RAWC8[[#This Row],[Table '#]])</f>
        <v>WL5</v>
      </c>
      <c r="F4561" s="40" t="str">
        <f>IF(ISEVEN(ROW(RAWC8[[#This Row],[Barcodes]])),C4561,"")</f>
        <v/>
      </c>
      <c r="G4561" s="40" t="str">
        <f t="shared" si="71"/>
        <v/>
      </c>
      <c r="H4561" t="str">
        <f>LEFT(RAWC8[[#This Row],[Maternal Pheno Tag]],7)</f>
        <v/>
      </c>
    </row>
    <row r="4562" spans="1:8" x14ac:dyDescent="0.25">
      <c r="A4562">
        <v>1</v>
      </c>
      <c r="B4562" t="s">
        <v>648</v>
      </c>
      <c r="D4562">
        <v>1</v>
      </c>
      <c r="E4562" t="str">
        <f>CONCATENATE(RAWC8[[#This Row],[Table Letter]],RAWC8[[#This Row],[Table '#]])</f>
        <v>XL1</v>
      </c>
      <c r="F4562">
        <f>IF(ISEVEN(ROW(RAWC8[[#This Row],[Barcodes]])),C4562,"")</f>
        <v>0</v>
      </c>
      <c r="G4562">
        <f t="shared" si="71"/>
        <v>0</v>
      </c>
      <c r="H4562" t="str">
        <f>LEFT(RAWC8[[#This Row],[Maternal Pheno Tag]],7)</f>
        <v>0</v>
      </c>
    </row>
    <row r="4563" spans="1:8" x14ac:dyDescent="0.25">
      <c r="A4563">
        <v>1</v>
      </c>
      <c r="B4563" t="s">
        <v>648</v>
      </c>
      <c r="D4563">
        <v>1</v>
      </c>
      <c r="E4563" t="str">
        <f>CONCATENATE(RAWC8[[#This Row],[Table Letter]],RAWC8[[#This Row],[Table '#]])</f>
        <v>XL1</v>
      </c>
      <c r="F4563" t="str">
        <f>IF(ISEVEN(ROW(RAWC8[[#This Row],[Barcodes]])),C4563,"")</f>
        <v/>
      </c>
      <c r="G4563" t="str">
        <f t="shared" si="71"/>
        <v/>
      </c>
      <c r="H4563" t="str">
        <f>LEFT(RAWC8[[#This Row],[Maternal Pheno Tag]],7)</f>
        <v/>
      </c>
    </row>
    <row r="4564" spans="1:8" x14ac:dyDescent="0.25">
      <c r="A4564">
        <v>1</v>
      </c>
      <c r="B4564" t="s">
        <v>648</v>
      </c>
      <c r="D4564">
        <v>2</v>
      </c>
      <c r="E4564" t="str">
        <f>CONCATENATE(RAWC8[[#This Row],[Table Letter]],RAWC8[[#This Row],[Table '#]])</f>
        <v>XL1</v>
      </c>
      <c r="F4564">
        <f>IF(ISEVEN(ROW(RAWC8[[#This Row],[Barcodes]])),C4564,"")</f>
        <v>0</v>
      </c>
      <c r="G4564">
        <f t="shared" si="71"/>
        <v>0</v>
      </c>
      <c r="H4564" t="str">
        <f>LEFT(RAWC8[[#This Row],[Maternal Pheno Tag]],7)</f>
        <v>0</v>
      </c>
    </row>
    <row r="4565" spans="1:8" x14ac:dyDescent="0.25">
      <c r="A4565">
        <v>1</v>
      </c>
      <c r="B4565" t="s">
        <v>648</v>
      </c>
      <c r="D4565">
        <v>2</v>
      </c>
      <c r="E4565" t="str">
        <f>CONCATENATE(RAWC8[[#This Row],[Table Letter]],RAWC8[[#This Row],[Table '#]])</f>
        <v>XL1</v>
      </c>
      <c r="F4565" t="str">
        <f>IF(ISEVEN(ROW(RAWC8[[#This Row],[Barcodes]])),C4565,"")</f>
        <v/>
      </c>
      <c r="G4565" t="str">
        <f t="shared" si="71"/>
        <v/>
      </c>
      <c r="H4565" t="str">
        <f>LEFT(RAWC8[[#This Row],[Maternal Pheno Tag]],7)</f>
        <v/>
      </c>
    </row>
    <row r="4566" spans="1:8" x14ac:dyDescent="0.25">
      <c r="A4566">
        <v>1</v>
      </c>
      <c r="B4566" t="s">
        <v>648</v>
      </c>
      <c r="D4566">
        <v>3</v>
      </c>
      <c r="E4566" t="str">
        <f>CONCATENATE(RAWC8[[#This Row],[Table Letter]],RAWC8[[#This Row],[Table '#]])</f>
        <v>XL1</v>
      </c>
      <c r="F4566">
        <f>IF(ISEVEN(ROW(RAWC8[[#This Row],[Barcodes]])),C4566,"")</f>
        <v>0</v>
      </c>
      <c r="G4566">
        <f t="shared" si="71"/>
        <v>0</v>
      </c>
      <c r="H4566" t="str">
        <f>LEFT(RAWC8[[#This Row],[Maternal Pheno Tag]],7)</f>
        <v>0</v>
      </c>
    </row>
    <row r="4567" spans="1:8" x14ac:dyDescent="0.25">
      <c r="A4567">
        <v>1</v>
      </c>
      <c r="B4567" t="s">
        <v>648</v>
      </c>
      <c r="D4567">
        <v>3</v>
      </c>
      <c r="E4567" t="str">
        <f>CONCATENATE(RAWC8[[#This Row],[Table Letter]],RAWC8[[#This Row],[Table '#]])</f>
        <v>XL1</v>
      </c>
      <c r="F4567" t="str">
        <f>IF(ISEVEN(ROW(RAWC8[[#This Row],[Barcodes]])),C4567,"")</f>
        <v/>
      </c>
      <c r="G4567" t="str">
        <f t="shared" si="71"/>
        <v/>
      </c>
      <c r="H4567" t="str">
        <f>LEFT(RAWC8[[#This Row],[Maternal Pheno Tag]],7)</f>
        <v/>
      </c>
    </row>
    <row r="4568" spans="1:8" x14ac:dyDescent="0.25">
      <c r="A4568">
        <v>1</v>
      </c>
      <c r="B4568" t="s">
        <v>648</v>
      </c>
      <c r="D4568">
        <v>4</v>
      </c>
      <c r="E4568" t="str">
        <f>CONCATENATE(RAWC8[[#This Row],[Table Letter]],RAWC8[[#This Row],[Table '#]])</f>
        <v>XL1</v>
      </c>
      <c r="F4568">
        <f>IF(ISEVEN(ROW(RAWC8[[#This Row],[Barcodes]])),C4568,"")</f>
        <v>0</v>
      </c>
      <c r="G4568">
        <f t="shared" si="71"/>
        <v>0</v>
      </c>
      <c r="H4568" t="str">
        <f>LEFT(RAWC8[[#This Row],[Maternal Pheno Tag]],7)</f>
        <v>0</v>
      </c>
    </row>
    <row r="4569" spans="1:8" x14ac:dyDescent="0.25">
      <c r="A4569">
        <v>1</v>
      </c>
      <c r="B4569" t="s">
        <v>648</v>
      </c>
      <c r="D4569">
        <v>4</v>
      </c>
      <c r="E4569" t="str">
        <f>CONCATENATE(RAWC8[[#This Row],[Table Letter]],RAWC8[[#This Row],[Table '#]])</f>
        <v>XL1</v>
      </c>
      <c r="F4569" t="str">
        <f>IF(ISEVEN(ROW(RAWC8[[#This Row],[Barcodes]])),C4569,"")</f>
        <v/>
      </c>
      <c r="G4569" t="str">
        <f t="shared" si="71"/>
        <v/>
      </c>
      <c r="H4569" t="str">
        <f>LEFT(RAWC8[[#This Row],[Maternal Pheno Tag]],7)</f>
        <v/>
      </c>
    </row>
    <row r="4570" spans="1:8" x14ac:dyDescent="0.25">
      <c r="A4570">
        <v>1</v>
      </c>
      <c r="B4570" t="s">
        <v>648</v>
      </c>
      <c r="D4570">
        <v>5</v>
      </c>
      <c r="E4570" t="str">
        <f>CONCATENATE(RAWC8[[#This Row],[Table Letter]],RAWC8[[#This Row],[Table '#]])</f>
        <v>XL1</v>
      </c>
      <c r="F4570">
        <f>IF(ISEVEN(ROW(RAWC8[[#This Row],[Barcodes]])),C4570,"")</f>
        <v>0</v>
      </c>
      <c r="G4570">
        <f t="shared" si="71"/>
        <v>0</v>
      </c>
      <c r="H4570" t="str">
        <f>LEFT(RAWC8[[#This Row],[Maternal Pheno Tag]],7)</f>
        <v>0</v>
      </c>
    </row>
    <row r="4571" spans="1:8" x14ac:dyDescent="0.25">
      <c r="A4571">
        <v>1</v>
      </c>
      <c r="B4571" t="s">
        <v>648</v>
      </c>
      <c r="D4571">
        <v>5</v>
      </c>
      <c r="E4571" t="str">
        <f>CONCATENATE(RAWC8[[#This Row],[Table Letter]],RAWC8[[#This Row],[Table '#]])</f>
        <v>XL1</v>
      </c>
      <c r="F4571" t="str">
        <f>IF(ISEVEN(ROW(RAWC8[[#This Row],[Barcodes]])),C4571,"")</f>
        <v/>
      </c>
      <c r="G4571" t="str">
        <f t="shared" si="71"/>
        <v/>
      </c>
      <c r="H4571" t="str">
        <f>LEFT(RAWC8[[#This Row],[Maternal Pheno Tag]],7)</f>
        <v/>
      </c>
    </row>
    <row r="4572" spans="1:8" x14ac:dyDescent="0.25">
      <c r="A4572">
        <v>1</v>
      </c>
      <c r="B4572" t="s">
        <v>648</v>
      </c>
      <c r="D4572">
        <v>6</v>
      </c>
      <c r="E4572" t="str">
        <f>CONCATENATE(RAWC8[[#This Row],[Table Letter]],RAWC8[[#This Row],[Table '#]])</f>
        <v>XL1</v>
      </c>
      <c r="F4572">
        <f>IF(ISEVEN(ROW(RAWC8[[#This Row],[Barcodes]])),C4572,"")</f>
        <v>0</v>
      </c>
      <c r="G4572">
        <f t="shared" si="71"/>
        <v>0</v>
      </c>
      <c r="H4572" t="str">
        <f>LEFT(RAWC8[[#This Row],[Maternal Pheno Tag]],7)</f>
        <v>0</v>
      </c>
    </row>
    <row r="4573" spans="1:8" x14ac:dyDescent="0.25">
      <c r="A4573">
        <v>1</v>
      </c>
      <c r="B4573" t="s">
        <v>648</v>
      </c>
      <c r="D4573">
        <v>6</v>
      </c>
      <c r="E4573" t="str">
        <f>CONCATENATE(RAWC8[[#This Row],[Table Letter]],RAWC8[[#This Row],[Table '#]])</f>
        <v>XL1</v>
      </c>
      <c r="F4573" t="str">
        <f>IF(ISEVEN(ROW(RAWC8[[#This Row],[Barcodes]])),C4573,"")</f>
        <v/>
      </c>
      <c r="G4573" t="str">
        <f t="shared" si="71"/>
        <v/>
      </c>
      <c r="H4573" t="str">
        <f>LEFT(RAWC8[[#This Row],[Maternal Pheno Tag]],7)</f>
        <v/>
      </c>
    </row>
    <row r="4574" spans="1:8" x14ac:dyDescent="0.25">
      <c r="A4574">
        <v>1</v>
      </c>
      <c r="B4574" t="s">
        <v>648</v>
      </c>
      <c r="D4574">
        <v>7</v>
      </c>
      <c r="E4574" t="str">
        <f>CONCATENATE(RAWC8[[#This Row],[Table Letter]],RAWC8[[#This Row],[Table '#]])</f>
        <v>XL1</v>
      </c>
      <c r="F4574">
        <f>IF(ISEVEN(ROW(RAWC8[[#This Row],[Barcodes]])),C4574,"")</f>
        <v>0</v>
      </c>
      <c r="G4574">
        <f t="shared" si="71"/>
        <v>0</v>
      </c>
      <c r="H4574" t="str">
        <f>LEFT(RAWC8[[#This Row],[Maternal Pheno Tag]],7)</f>
        <v>0</v>
      </c>
    </row>
    <row r="4575" spans="1:8" x14ac:dyDescent="0.25">
      <c r="A4575">
        <v>1</v>
      </c>
      <c r="B4575" t="s">
        <v>648</v>
      </c>
      <c r="D4575">
        <v>7</v>
      </c>
      <c r="E4575" t="str">
        <f>CONCATENATE(RAWC8[[#This Row],[Table Letter]],RAWC8[[#This Row],[Table '#]])</f>
        <v>XL1</v>
      </c>
      <c r="F4575" t="str">
        <f>IF(ISEVEN(ROW(RAWC8[[#This Row],[Barcodes]])),C4575,"")</f>
        <v/>
      </c>
      <c r="G4575" t="str">
        <f t="shared" si="71"/>
        <v/>
      </c>
      <c r="H4575" t="str">
        <f>LEFT(RAWC8[[#This Row],[Maternal Pheno Tag]],7)</f>
        <v/>
      </c>
    </row>
    <row r="4576" spans="1:8" x14ac:dyDescent="0.25">
      <c r="A4576">
        <v>1</v>
      </c>
      <c r="B4576" t="s">
        <v>648</v>
      </c>
      <c r="D4576">
        <v>8</v>
      </c>
      <c r="E4576" t="str">
        <f>CONCATENATE(RAWC8[[#This Row],[Table Letter]],RAWC8[[#This Row],[Table '#]])</f>
        <v>XL1</v>
      </c>
      <c r="F4576">
        <f>IF(ISEVEN(ROW(RAWC8[[#This Row],[Barcodes]])),C4576,"")</f>
        <v>0</v>
      </c>
      <c r="G4576">
        <f t="shared" si="71"/>
        <v>0</v>
      </c>
      <c r="H4576" t="str">
        <f>LEFT(RAWC8[[#This Row],[Maternal Pheno Tag]],7)</f>
        <v>0</v>
      </c>
    </row>
    <row r="4577" spans="1:8" x14ac:dyDescent="0.25">
      <c r="A4577">
        <v>1</v>
      </c>
      <c r="B4577" t="s">
        <v>648</v>
      </c>
      <c r="D4577">
        <v>8</v>
      </c>
      <c r="E4577" t="str">
        <f>CONCATENATE(RAWC8[[#This Row],[Table Letter]],RAWC8[[#This Row],[Table '#]])</f>
        <v>XL1</v>
      </c>
      <c r="F4577" t="str">
        <f>IF(ISEVEN(ROW(RAWC8[[#This Row],[Barcodes]])),C4577,"")</f>
        <v/>
      </c>
      <c r="G4577" t="str">
        <f t="shared" si="71"/>
        <v/>
      </c>
      <c r="H4577" t="str">
        <f>LEFT(RAWC8[[#This Row],[Maternal Pheno Tag]],7)</f>
        <v/>
      </c>
    </row>
    <row r="4578" spans="1:8" x14ac:dyDescent="0.25">
      <c r="A4578">
        <v>1</v>
      </c>
      <c r="B4578" t="s">
        <v>648</v>
      </c>
      <c r="D4578">
        <v>9</v>
      </c>
      <c r="E4578" t="str">
        <f>CONCATENATE(RAWC8[[#This Row],[Table Letter]],RAWC8[[#This Row],[Table '#]])</f>
        <v>XL1</v>
      </c>
      <c r="F4578">
        <f>IF(ISEVEN(ROW(RAWC8[[#This Row],[Barcodes]])),C4578,"")</f>
        <v>0</v>
      </c>
      <c r="G4578">
        <f t="shared" si="71"/>
        <v>0</v>
      </c>
      <c r="H4578" t="str">
        <f>LEFT(RAWC8[[#This Row],[Maternal Pheno Tag]],7)</f>
        <v>0</v>
      </c>
    </row>
    <row r="4579" spans="1:8" x14ac:dyDescent="0.25">
      <c r="A4579">
        <v>1</v>
      </c>
      <c r="B4579" t="s">
        <v>648</v>
      </c>
      <c r="D4579">
        <v>9</v>
      </c>
      <c r="E4579" t="str">
        <f>CONCATENATE(RAWC8[[#This Row],[Table Letter]],RAWC8[[#This Row],[Table '#]])</f>
        <v>XL1</v>
      </c>
      <c r="F4579" t="str">
        <f>IF(ISEVEN(ROW(RAWC8[[#This Row],[Barcodes]])),C4579,"")</f>
        <v/>
      </c>
      <c r="G4579" t="str">
        <f t="shared" si="71"/>
        <v/>
      </c>
      <c r="H4579" t="str">
        <f>LEFT(RAWC8[[#This Row],[Maternal Pheno Tag]],7)</f>
        <v/>
      </c>
    </row>
    <row r="4580" spans="1:8" x14ac:dyDescent="0.25">
      <c r="A4580">
        <v>1</v>
      </c>
      <c r="B4580" t="s">
        <v>648</v>
      </c>
      <c r="D4580">
        <v>10</v>
      </c>
      <c r="E4580" t="str">
        <f>CONCATENATE(RAWC8[[#This Row],[Table Letter]],RAWC8[[#This Row],[Table '#]])</f>
        <v>XL1</v>
      </c>
      <c r="F4580">
        <f>IF(ISEVEN(ROW(RAWC8[[#This Row],[Barcodes]])),C4580,"")</f>
        <v>0</v>
      </c>
      <c r="G4580">
        <f t="shared" si="71"/>
        <v>0</v>
      </c>
      <c r="H4580" t="str">
        <f>LEFT(RAWC8[[#This Row],[Maternal Pheno Tag]],7)</f>
        <v>0</v>
      </c>
    </row>
    <row r="4581" spans="1:8" x14ac:dyDescent="0.25">
      <c r="A4581">
        <v>1</v>
      </c>
      <c r="B4581" t="s">
        <v>648</v>
      </c>
      <c r="D4581">
        <v>10</v>
      </c>
      <c r="E4581" t="str">
        <f>CONCATENATE(RAWC8[[#This Row],[Table Letter]],RAWC8[[#This Row],[Table '#]])</f>
        <v>XL1</v>
      </c>
      <c r="F4581" t="str">
        <f>IF(ISEVEN(ROW(RAWC8[[#This Row],[Barcodes]])),C4581,"")</f>
        <v/>
      </c>
      <c r="G4581" t="str">
        <f t="shared" si="71"/>
        <v/>
      </c>
      <c r="H4581" t="str">
        <f>LEFT(RAWC8[[#This Row],[Maternal Pheno Tag]],7)</f>
        <v/>
      </c>
    </row>
    <row r="4582" spans="1:8" x14ac:dyDescent="0.25">
      <c r="A4582">
        <v>1</v>
      </c>
      <c r="B4582" t="s">
        <v>648</v>
      </c>
      <c r="D4582">
        <v>11</v>
      </c>
      <c r="E4582" t="str">
        <f>CONCATENATE(RAWC8[[#This Row],[Table Letter]],RAWC8[[#This Row],[Table '#]])</f>
        <v>XL1</v>
      </c>
      <c r="F4582">
        <f>IF(ISEVEN(ROW(RAWC8[[#This Row],[Barcodes]])),C4582,"")</f>
        <v>0</v>
      </c>
      <c r="G4582">
        <f t="shared" si="71"/>
        <v>0</v>
      </c>
      <c r="H4582" t="str">
        <f>LEFT(RAWC8[[#This Row],[Maternal Pheno Tag]],7)</f>
        <v>0</v>
      </c>
    </row>
    <row r="4583" spans="1:8" x14ac:dyDescent="0.25">
      <c r="A4583">
        <v>1</v>
      </c>
      <c r="B4583" t="s">
        <v>648</v>
      </c>
      <c r="D4583">
        <v>11</v>
      </c>
      <c r="E4583" t="str">
        <f>CONCATENATE(RAWC8[[#This Row],[Table Letter]],RAWC8[[#This Row],[Table '#]])</f>
        <v>XL1</v>
      </c>
      <c r="F4583" t="str">
        <f>IF(ISEVEN(ROW(RAWC8[[#This Row],[Barcodes]])),C4583,"")</f>
        <v/>
      </c>
      <c r="G4583" t="str">
        <f t="shared" si="71"/>
        <v/>
      </c>
      <c r="H4583" t="str">
        <f>LEFT(RAWC8[[#This Row],[Maternal Pheno Tag]],7)</f>
        <v/>
      </c>
    </row>
    <row r="4584" spans="1:8" x14ac:dyDescent="0.25">
      <c r="A4584">
        <v>1</v>
      </c>
      <c r="B4584" t="s">
        <v>648</v>
      </c>
      <c r="D4584">
        <v>12</v>
      </c>
      <c r="E4584" t="str">
        <f>CONCATENATE(RAWC8[[#This Row],[Table Letter]],RAWC8[[#This Row],[Table '#]])</f>
        <v>XL1</v>
      </c>
      <c r="F4584">
        <f>IF(ISEVEN(ROW(RAWC8[[#This Row],[Barcodes]])),C4584,"")</f>
        <v>0</v>
      </c>
      <c r="G4584">
        <f t="shared" si="71"/>
        <v>0</v>
      </c>
      <c r="H4584" t="str">
        <f>LEFT(RAWC8[[#This Row],[Maternal Pheno Tag]],7)</f>
        <v>0</v>
      </c>
    </row>
    <row r="4585" spans="1:8" x14ac:dyDescent="0.25">
      <c r="A4585">
        <v>1</v>
      </c>
      <c r="B4585" t="s">
        <v>648</v>
      </c>
      <c r="D4585">
        <v>12</v>
      </c>
      <c r="E4585" t="str">
        <f>CONCATENATE(RAWC8[[#This Row],[Table Letter]],RAWC8[[#This Row],[Table '#]])</f>
        <v>XL1</v>
      </c>
      <c r="F4585" t="str">
        <f>IF(ISEVEN(ROW(RAWC8[[#This Row],[Barcodes]])),C4585,"")</f>
        <v/>
      </c>
      <c r="G4585" t="str">
        <f t="shared" si="71"/>
        <v/>
      </c>
      <c r="H4585" t="str">
        <f>LEFT(RAWC8[[#This Row],[Maternal Pheno Tag]],7)</f>
        <v/>
      </c>
    </row>
    <row r="4586" spans="1:8" x14ac:dyDescent="0.25">
      <c r="A4586">
        <v>1</v>
      </c>
      <c r="B4586" t="s">
        <v>648</v>
      </c>
      <c r="D4586">
        <v>13</v>
      </c>
      <c r="E4586" t="str">
        <f>CONCATENATE(RAWC8[[#This Row],[Table Letter]],RAWC8[[#This Row],[Table '#]])</f>
        <v>XL1</v>
      </c>
      <c r="F4586">
        <f>IF(ISEVEN(ROW(RAWC8[[#This Row],[Barcodes]])),C4586,"")</f>
        <v>0</v>
      </c>
      <c r="G4586">
        <f t="shared" si="71"/>
        <v>0</v>
      </c>
      <c r="H4586" t="str">
        <f>LEFT(RAWC8[[#This Row],[Maternal Pheno Tag]],7)</f>
        <v>0</v>
      </c>
    </row>
    <row r="4587" spans="1:8" x14ac:dyDescent="0.25">
      <c r="A4587">
        <v>1</v>
      </c>
      <c r="B4587" t="s">
        <v>648</v>
      </c>
      <c r="D4587">
        <v>13</v>
      </c>
      <c r="E4587" t="str">
        <f>CONCATENATE(RAWC8[[#This Row],[Table Letter]],RAWC8[[#This Row],[Table '#]])</f>
        <v>XL1</v>
      </c>
      <c r="F4587" t="str">
        <f>IF(ISEVEN(ROW(RAWC8[[#This Row],[Barcodes]])),C4587,"")</f>
        <v/>
      </c>
      <c r="G4587" t="str">
        <f t="shared" si="71"/>
        <v/>
      </c>
      <c r="H4587" t="str">
        <f>LEFT(RAWC8[[#This Row],[Maternal Pheno Tag]],7)</f>
        <v/>
      </c>
    </row>
    <row r="4588" spans="1:8" x14ac:dyDescent="0.25">
      <c r="A4588">
        <v>1</v>
      </c>
      <c r="B4588" t="s">
        <v>648</v>
      </c>
      <c r="D4588">
        <v>14</v>
      </c>
      <c r="E4588" t="str">
        <f>CONCATENATE(RAWC8[[#This Row],[Table Letter]],RAWC8[[#This Row],[Table '#]])</f>
        <v>XL1</v>
      </c>
      <c r="F4588">
        <f>IF(ISEVEN(ROW(RAWC8[[#This Row],[Barcodes]])),C4588,"")</f>
        <v>0</v>
      </c>
      <c r="G4588">
        <f t="shared" si="71"/>
        <v>0</v>
      </c>
      <c r="H4588" t="str">
        <f>LEFT(RAWC8[[#This Row],[Maternal Pheno Tag]],7)</f>
        <v>0</v>
      </c>
    </row>
    <row r="4589" spans="1:8" x14ac:dyDescent="0.25">
      <c r="A4589">
        <v>1</v>
      </c>
      <c r="B4589" t="s">
        <v>648</v>
      </c>
      <c r="D4589">
        <v>14</v>
      </c>
      <c r="E4589" t="str">
        <f>CONCATENATE(RAWC8[[#This Row],[Table Letter]],RAWC8[[#This Row],[Table '#]])</f>
        <v>XL1</v>
      </c>
      <c r="F4589" t="str">
        <f>IF(ISEVEN(ROW(RAWC8[[#This Row],[Barcodes]])),C4589,"")</f>
        <v/>
      </c>
      <c r="G4589" t="str">
        <f t="shared" si="71"/>
        <v/>
      </c>
      <c r="H4589" t="str">
        <f>LEFT(RAWC8[[#This Row],[Maternal Pheno Tag]],7)</f>
        <v/>
      </c>
    </row>
    <row r="4590" spans="1:8" x14ac:dyDescent="0.25">
      <c r="A4590">
        <v>1</v>
      </c>
      <c r="B4590" t="s">
        <v>648</v>
      </c>
      <c r="D4590">
        <v>15</v>
      </c>
      <c r="E4590" t="str">
        <f>CONCATENATE(RAWC8[[#This Row],[Table Letter]],RAWC8[[#This Row],[Table '#]])</f>
        <v>XL1</v>
      </c>
      <c r="F4590">
        <f>IF(ISEVEN(ROW(RAWC8[[#This Row],[Barcodes]])),C4590,"")</f>
        <v>0</v>
      </c>
      <c r="G4590">
        <f t="shared" si="71"/>
        <v>0</v>
      </c>
      <c r="H4590" t="str">
        <f>LEFT(RAWC8[[#This Row],[Maternal Pheno Tag]],7)</f>
        <v>0</v>
      </c>
    </row>
    <row r="4591" spans="1:8" x14ac:dyDescent="0.25">
      <c r="A4591">
        <v>1</v>
      </c>
      <c r="B4591" t="s">
        <v>648</v>
      </c>
      <c r="D4591">
        <v>15</v>
      </c>
      <c r="E4591" t="str">
        <f>CONCATENATE(RAWC8[[#This Row],[Table Letter]],RAWC8[[#This Row],[Table '#]])</f>
        <v>XL1</v>
      </c>
      <c r="F4591" t="str">
        <f>IF(ISEVEN(ROW(RAWC8[[#This Row],[Barcodes]])),C4591,"")</f>
        <v/>
      </c>
      <c r="G4591" t="str">
        <f t="shared" si="71"/>
        <v/>
      </c>
      <c r="H4591" t="str">
        <f>LEFT(RAWC8[[#This Row],[Maternal Pheno Tag]],7)</f>
        <v/>
      </c>
    </row>
    <row r="4592" spans="1:8" x14ac:dyDescent="0.25">
      <c r="A4592">
        <v>1</v>
      </c>
      <c r="B4592" t="s">
        <v>648</v>
      </c>
      <c r="D4592">
        <v>16</v>
      </c>
      <c r="E4592" t="str">
        <f>CONCATENATE(RAWC8[[#This Row],[Table Letter]],RAWC8[[#This Row],[Table '#]])</f>
        <v>XL1</v>
      </c>
      <c r="F4592">
        <f>IF(ISEVEN(ROW(RAWC8[[#This Row],[Barcodes]])),C4592,"")</f>
        <v>0</v>
      </c>
      <c r="G4592">
        <f t="shared" si="71"/>
        <v>0</v>
      </c>
      <c r="H4592" t="str">
        <f>LEFT(RAWC8[[#This Row],[Maternal Pheno Tag]],7)</f>
        <v>0</v>
      </c>
    </row>
    <row r="4593" spans="1:8" x14ac:dyDescent="0.25">
      <c r="A4593">
        <v>1</v>
      </c>
      <c r="B4593" t="s">
        <v>648</v>
      </c>
      <c r="D4593">
        <v>16</v>
      </c>
      <c r="E4593" t="str">
        <f>CONCATENATE(RAWC8[[#This Row],[Table Letter]],RAWC8[[#This Row],[Table '#]])</f>
        <v>XL1</v>
      </c>
      <c r="F4593" t="str">
        <f>IF(ISEVEN(ROW(RAWC8[[#This Row],[Barcodes]])),C4593,"")</f>
        <v/>
      </c>
      <c r="G4593" t="str">
        <f t="shared" si="71"/>
        <v/>
      </c>
      <c r="H4593" t="str">
        <f>LEFT(RAWC8[[#This Row],[Maternal Pheno Tag]],7)</f>
        <v/>
      </c>
    </row>
    <row r="4594" spans="1:8" x14ac:dyDescent="0.25">
      <c r="A4594">
        <v>1</v>
      </c>
      <c r="B4594" t="s">
        <v>648</v>
      </c>
      <c r="D4594">
        <v>17</v>
      </c>
      <c r="E4594" t="str">
        <f>CONCATENATE(RAWC8[[#This Row],[Table Letter]],RAWC8[[#This Row],[Table '#]])</f>
        <v>XL1</v>
      </c>
      <c r="F4594">
        <f>IF(ISEVEN(ROW(RAWC8[[#This Row],[Barcodes]])),C4594,"")</f>
        <v>0</v>
      </c>
      <c r="G4594">
        <f t="shared" si="71"/>
        <v>0</v>
      </c>
      <c r="H4594" t="str">
        <f>LEFT(RAWC8[[#This Row],[Maternal Pheno Tag]],7)</f>
        <v>0</v>
      </c>
    </row>
    <row r="4595" spans="1:8" x14ac:dyDescent="0.25">
      <c r="A4595">
        <v>1</v>
      </c>
      <c r="B4595" t="s">
        <v>648</v>
      </c>
      <c r="D4595">
        <v>17</v>
      </c>
      <c r="E4595" t="str">
        <f>CONCATENATE(RAWC8[[#This Row],[Table Letter]],RAWC8[[#This Row],[Table '#]])</f>
        <v>XL1</v>
      </c>
      <c r="F4595" t="str">
        <f>IF(ISEVEN(ROW(RAWC8[[#This Row],[Barcodes]])),C4595,"")</f>
        <v/>
      </c>
      <c r="G4595" t="str">
        <f t="shared" si="71"/>
        <v/>
      </c>
      <c r="H4595" t="str">
        <f>LEFT(RAWC8[[#This Row],[Maternal Pheno Tag]],7)</f>
        <v/>
      </c>
    </row>
    <row r="4596" spans="1:8" x14ac:dyDescent="0.25">
      <c r="A4596">
        <v>1</v>
      </c>
      <c r="B4596" t="s">
        <v>648</v>
      </c>
      <c r="D4596">
        <v>18</v>
      </c>
      <c r="E4596" t="str">
        <f>CONCATENATE(RAWC8[[#This Row],[Table Letter]],RAWC8[[#This Row],[Table '#]])</f>
        <v>XL1</v>
      </c>
      <c r="F4596">
        <f>IF(ISEVEN(ROW(RAWC8[[#This Row],[Barcodes]])),C4596,"")</f>
        <v>0</v>
      </c>
      <c r="G4596">
        <f t="shared" si="71"/>
        <v>0</v>
      </c>
      <c r="H4596" t="str">
        <f>LEFT(RAWC8[[#This Row],[Maternal Pheno Tag]],7)</f>
        <v>0</v>
      </c>
    </row>
    <row r="4597" spans="1:8" x14ac:dyDescent="0.25">
      <c r="A4597">
        <v>1</v>
      </c>
      <c r="B4597" t="s">
        <v>648</v>
      </c>
      <c r="D4597">
        <v>18</v>
      </c>
      <c r="E4597" t="str">
        <f>CONCATENATE(RAWC8[[#This Row],[Table Letter]],RAWC8[[#This Row],[Table '#]])</f>
        <v>XL1</v>
      </c>
      <c r="F4597" t="str">
        <f>IF(ISEVEN(ROW(RAWC8[[#This Row],[Barcodes]])),C4597,"")</f>
        <v/>
      </c>
      <c r="G4597" t="str">
        <f t="shared" si="71"/>
        <v/>
      </c>
      <c r="H4597" t="str">
        <f>LEFT(RAWC8[[#This Row],[Maternal Pheno Tag]],7)</f>
        <v/>
      </c>
    </row>
    <row r="4598" spans="1:8" x14ac:dyDescent="0.25">
      <c r="A4598">
        <v>1</v>
      </c>
      <c r="B4598" t="s">
        <v>648</v>
      </c>
      <c r="D4598">
        <v>19</v>
      </c>
      <c r="E4598" t="str">
        <f>CONCATENATE(RAWC8[[#This Row],[Table Letter]],RAWC8[[#This Row],[Table '#]])</f>
        <v>XL1</v>
      </c>
      <c r="F4598">
        <f>IF(ISEVEN(ROW(RAWC8[[#This Row],[Barcodes]])),C4598,"")</f>
        <v>0</v>
      </c>
      <c r="G4598">
        <f t="shared" si="71"/>
        <v>0</v>
      </c>
      <c r="H4598" t="str">
        <f>LEFT(RAWC8[[#This Row],[Maternal Pheno Tag]],7)</f>
        <v>0</v>
      </c>
    </row>
    <row r="4599" spans="1:8" x14ac:dyDescent="0.25">
      <c r="A4599">
        <v>1</v>
      </c>
      <c r="B4599" t="s">
        <v>648</v>
      </c>
      <c r="D4599">
        <v>19</v>
      </c>
      <c r="E4599" t="str">
        <f>CONCATENATE(RAWC8[[#This Row],[Table Letter]],RAWC8[[#This Row],[Table '#]])</f>
        <v>XL1</v>
      </c>
      <c r="F4599" t="str">
        <f>IF(ISEVEN(ROW(RAWC8[[#This Row],[Barcodes]])),C4599,"")</f>
        <v/>
      </c>
      <c r="G4599" t="str">
        <f t="shared" si="71"/>
        <v/>
      </c>
      <c r="H4599" t="str">
        <f>LEFT(RAWC8[[#This Row],[Maternal Pheno Tag]],7)</f>
        <v/>
      </c>
    </row>
    <row r="4600" spans="1:8" x14ac:dyDescent="0.25">
      <c r="A4600">
        <v>1</v>
      </c>
      <c r="B4600" t="s">
        <v>648</v>
      </c>
      <c r="D4600">
        <v>20</v>
      </c>
      <c r="E4600" t="str">
        <f>CONCATENATE(RAWC8[[#This Row],[Table Letter]],RAWC8[[#This Row],[Table '#]])</f>
        <v>XL1</v>
      </c>
      <c r="F4600">
        <f>IF(ISEVEN(ROW(RAWC8[[#This Row],[Barcodes]])),C4600,"")</f>
        <v>0</v>
      </c>
      <c r="G4600">
        <f t="shared" si="71"/>
        <v>0</v>
      </c>
      <c r="H4600" t="str">
        <f>LEFT(RAWC8[[#This Row],[Maternal Pheno Tag]],7)</f>
        <v>0</v>
      </c>
    </row>
    <row r="4601" spans="1:8" x14ac:dyDescent="0.25">
      <c r="A4601">
        <v>1</v>
      </c>
      <c r="B4601" t="s">
        <v>648</v>
      </c>
      <c r="D4601">
        <v>20</v>
      </c>
      <c r="E4601" t="str">
        <f>CONCATENATE(RAWC8[[#This Row],[Table Letter]],RAWC8[[#This Row],[Table '#]])</f>
        <v>XL1</v>
      </c>
      <c r="F4601" t="str">
        <f>IF(ISEVEN(ROW(RAWC8[[#This Row],[Barcodes]])),C4601,"")</f>
        <v/>
      </c>
      <c r="G4601" t="str">
        <f t="shared" si="71"/>
        <v/>
      </c>
      <c r="H4601" t="str">
        <f>LEFT(RAWC8[[#This Row],[Maternal Pheno Tag]],7)</f>
        <v/>
      </c>
    </row>
    <row r="4602" spans="1:8" x14ac:dyDescent="0.25">
      <c r="A4602">
        <v>1</v>
      </c>
      <c r="B4602" t="s">
        <v>648</v>
      </c>
      <c r="D4602">
        <v>21</v>
      </c>
      <c r="E4602" t="str">
        <f>CONCATENATE(RAWC8[[#This Row],[Table Letter]],RAWC8[[#This Row],[Table '#]])</f>
        <v>XL1</v>
      </c>
      <c r="F4602">
        <f>IF(ISEVEN(ROW(RAWC8[[#This Row],[Barcodes]])),C4602,"")</f>
        <v>0</v>
      </c>
      <c r="G4602">
        <f t="shared" si="71"/>
        <v>0</v>
      </c>
      <c r="H4602" t="str">
        <f>LEFT(RAWC8[[#This Row],[Maternal Pheno Tag]],7)</f>
        <v>0</v>
      </c>
    </row>
    <row r="4603" spans="1:8" x14ac:dyDescent="0.25">
      <c r="A4603">
        <v>1</v>
      </c>
      <c r="B4603" t="s">
        <v>648</v>
      </c>
      <c r="D4603">
        <v>21</v>
      </c>
      <c r="E4603" t="str">
        <f>CONCATENATE(RAWC8[[#This Row],[Table Letter]],RAWC8[[#This Row],[Table '#]])</f>
        <v>XL1</v>
      </c>
      <c r="F4603" t="str">
        <f>IF(ISEVEN(ROW(RAWC8[[#This Row],[Barcodes]])),C4603,"")</f>
        <v/>
      </c>
      <c r="G4603" t="str">
        <f t="shared" si="71"/>
        <v/>
      </c>
      <c r="H4603" t="str">
        <f>LEFT(RAWC8[[#This Row],[Maternal Pheno Tag]],7)</f>
        <v/>
      </c>
    </row>
    <row r="4604" spans="1:8" x14ac:dyDescent="0.25">
      <c r="A4604">
        <v>1</v>
      </c>
      <c r="B4604" t="s">
        <v>648</v>
      </c>
      <c r="D4604">
        <v>22</v>
      </c>
      <c r="E4604" t="str">
        <f>CONCATENATE(RAWC8[[#This Row],[Table Letter]],RAWC8[[#This Row],[Table '#]])</f>
        <v>XL1</v>
      </c>
      <c r="F4604">
        <f>IF(ISEVEN(ROW(RAWC8[[#This Row],[Barcodes]])),C4604,"")</f>
        <v>0</v>
      </c>
      <c r="G4604">
        <f t="shared" si="71"/>
        <v>0</v>
      </c>
      <c r="H4604" t="str">
        <f>LEFT(RAWC8[[#This Row],[Maternal Pheno Tag]],7)</f>
        <v>0</v>
      </c>
    </row>
    <row r="4605" spans="1:8" x14ac:dyDescent="0.25">
      <c r="A4605">
        <v>1</v>
      </c>
      <c r="B4605" t="s">
        <v>648</v>
      </c>
      <c r="D4605">
        <v>22</v>
      </c>
      <c r="E4605" t="str">
        <f>CONCATENATE(RAWC8[[#This Row],[Table Letter]],RAWC8[[#This Row],[Table '#]])</f>
        <v>XL1</v>
      </c>
      <c r="F4605" t="str">
        <f>IF(ISEVEN(ROW(RAWC8[[#This Row],[Barcodes]])),C4605,"")</f>
        <v/>
      </c>
      <c r="G4605" t="str">
        <f t="shared" si="71"/>
        <v/>
      </c>
      <c r="H4605" t="str">
        <f>LEFT(RAWC8[[#This Row],[Maternal Pheno Tag]],7)</f>
        <v/>
      </c>
    </row>
    <row r="4606" spans="1:8" x14ac:dyDescent="0.25">
      <c r="A4606">
        <v>1</v>
      </c>
      <c r="B4606" t="s">
        <v>648</v>
      </c>
      <c r="D4606">
        <v>23</v>
      </c>
      <c r="E4606" t="str">
        <f>CONCATENATE(RAWC8[[#This Row],[Table Letter]],RAWC8[[#This Row],[Table '#]])</f>
        <v>XL1</v>
      </c>
      <c r="F4606">
        <f>IF(ISEVEN(ROW(RAWC8[[#This Row],[Barcodes]])),C4606,"")</f>
        <v>0</v>
      </c>
      <c r="G4606">
        <f t="shared" si="71"/>
        <v>0</v>
      </c>
      <c r="H4606" t="str">
        <f>LEFT(RAWC8[[#This Row],[Maternal Pheno Tag]],7)</f>
        <v>0</v>
      </c>
    </row>
    <row r="4607" spans="1:8" x14ac:dyDescent="0.25">
      <c r="A4607">
        <v>1</v>
      </c>
      <c r="B4607" t="s">
        <v>648</v>
      </c>
      <c r="D4607">
        <v>23</v>
      </c>
      <c r="E4607" t="str">
        <f>CONCATENATE(RAWC8[[#This Row],[Table Letter]],RAWC8[[#This Row],[Table '#]])</f>
        <v>XL1</v>
      </c>
      <c r="F4607" t="str">
        <f>IF(ISEVEN(ROW(RAWC8[[#This Row],[Barcodes]])),C4607,"")</f>
        <v/>
      </c>
      <c r="G4607" t="str">
        <f t="shared" si="71"/>
        <v/>
      </c>
      <c r="H4607" t="str">
        <f>LEFT(RAWC8[[#This Row],[Maternal Pheno Tag]],7)</f>
        <v/>
      </c>
    </row>
    <row r="4608" spans="1:8" x14ac:dyDescent="0.25">
      <c r="A4608">
        <v>1</v>
      </c>
      <c r="B4608" t="s">
        <v>648</v>
      </c>
      <c r="D4608">
        <v>24</v>
      </c>
      <c r="E4608" t="str">
        <f>CONCATENATE(RAWC8[[#This Row],[Table Letter]],RAWC8[[#This Row],[Table '#]])</f>
        <v>XL1</v>
      </c>
      <c r="F4608">
        <f>IF(ISEVEN(ROW(RAWC8[[#This Row],[Barcodes]])),C4608,"")</f>
        <v>0</v>
      </c>
      <c r="G4608">
        <f t="shared" si="71"/>
        <v>0</v>
      </c>
      <c r="H4608" t="str">
        <f>LEFT(RAWC8[[#This Row],[Maternal Pheno Tag]],7)</f>
        <v>0</v>
      </c>
    </row>
    <row r="4609" spans="1:8" x14ac:dyDescent="0.25">
      <c r="A4609">
        <v>1</v>
      </c>
      <c r="B4609" t="s">
        <v>648</v>
      </c>
      <c r="D4609">
        <v>24</v>
      </c>
      <c r="E4609" t="str">
        <f>CONCATENATE(RAWC8[[#This Row],[Table Letter]],RAWC8[[#This Row],[Table '#]])</f>
        <v>XL1</v>
      </c>
      <c r="F4609" t="str">
        <f>IF(ISEVEN(ROW(RAWC8[[#This Row],[Barcodes]])),C4609,"")</f>
        <v/>
      </c>
      <c r="G4609" t="str">
        <f t="shared" si="71"/>
        <v/>
      </c>
      <c r="H4609" t="str">
        <f>LEFT(RAWC8[[#This Row],[Maternal Pheno Tag]],7)</f>
        <v/>
      </c>
    </row>
    <row r="4610" spans="1:8" x14ac:dyDescent="0.25">
      <c r="A4610">
        <v>2</v>
      </c>
      <c r="B4610" t="s">
        <v>648</v>
      </c>
      <c r="D4610">
        <v>1</v>
      </c>
      <c r="E4610" t="str">
        <f>CONCATENATE(RAWC8[[#This Row],[Table Letter]],RAWC8[[#This Row],[Table '#]])</f>
        <v>XL2</v>
      </c>
      <c r="F4610" s="40">
        <f>IF(ISEVEN(ROW(RAWC8[[#This Row],[Barcodes]])),C4610,"")</f>
        <v>0</v>
      </c>
      <c r="G4610" s="40">
        <f t="shared" ref="G4610:G4673" si="72">IF(ISODD(ROW(C4611)),C4611,"")</f>
        <v>0</v>
      </c>
      <c r="H4610" t="str">
        <f>LEFT(RAWC8[[#This Row],[Maternal Pheno Tag]],7)</f>
        <v>0</v>
      </c>
    </row>
    <row r="4611" spans="1:8" x14ac:dyDescent="0.25">
      <c r="A4611">
        <v>2</v>
      </c>
      <c r="B4611" t="s">
        <v>648</v>
      </c>
      <c r="D4611">
        <v>1</v>
      </c>
      <c r="E4611" t="str">
        <f>CONCATENATE(RAWC8[[#This Row],[Table Letter]],RAWC8[[#This Row],[Table '#]])</f>
        <v>XL2</v>
      </c>
      <c r="F4611" s="40" t="str">
        <f>IF(ISEVEN(ROW(RAWC8[[#This Row],[Barcodes]])),C4611,"")</f>
        <v/>
      </c>
      <c r="G4611" s="40" t="str">
        <f t="shared" si="72"/>
        <v/>
      </c>
      <c r="H4611" t="str">
        <f>LEFT(RAWC8[[#This Row],[Maternal Pheno Tag]],7)</f>
        <v/>
      </c>
    </row>
    <row r="4612" spans="1:8" x14ac:dyDescent="0.25">
      <c r="A4612">
        <v>2</v>
      </c>
      <c r="B4612" t="s">
        <v>648</v>
      </c>
      <c r="D4612">
        <v>2</v>
      </c>
      <c r="E4612" t="str">
        <f>CONCATENATE(RAWC8[[#This Row],[Table Letter]],RAWC8[[#This Row],[Table '#]])</f>
        <v>XL2</v>
      </c>
      <c r="F4612" s="40">
        <f>IF(ISEVEN(ROW(RAWC8[[#This Row],[Barcodes]])),C4612,"")</f>
        <v>0</v>
      </c>
      <c r="G4612" s="40">
        <f t="shared" si="72"/>
        <v>0</v>
      </c>
      <c r="H4612" t="str">
        <f>LEFT(RAWC8[[#This Row],[Maternal Pheno Tag]],7)</f>
        <v>0</v>
      </c>
    </row>
    <row r="4613" spans="1:8" x14ac:dyDescent="0.25">
      <c r="A4613">
        <v>2</v>
      </c>
      <c r="B4613" t="s">
        <v>648</v>
      </c>
      <c r="D4613">
        <v>2</v>
      </c>
      <c r="E4613" t="str">
        <f>CONCATENATE(RAWC8[[#This Row],[Table Letter]],RAWC8[[#This Row],[Table '#]])</f>
        <v>XL2</v>
      </c>
      <c r="F4613" s="40" t="str">
        <f>IF(ISEVEN(ROW(RAWC8[[#This Row],[Barcodes]])),C4613,"")</f>
        <v/>
      </c>
      <c r="G4613" s="40" t="str">
        <f t="shared" si="72"/>
        <v/>
      </c>
      <c r="H4613" t="str">
        <f>LEFT(RAWC8[[#This Row],[Maternal Pheno Tag]],7)</f>
        <v/>
      </c>
    </row>
    <row r="4614" spans="1:8" x14ac:dyDescent="0.25">
      <c r="A4614">
        <v>2</v>
      </c>
      <c r="B4614" t="s">
        <v>648</v>
      </c>
      <c r="D4614">
        <v>3</v>
      </c>
      <c r="E4614" t="str">
        <f>CONCATENATE(RAWC8[[#This Row],[Table Letter]],RAWC8[[#This Row],[Table '#]])</f>
        <v>XL2</v>
      </c>
      <c r="F4614" s="40">
        <f>IF(ISEVEN(ROW(RAWC8[[#This Row],[Barcodes]])),C4614,"")</f>
        <v>0</v>
      </c>
      <c r="G4614" s="40">
        <f t="shared" si="72"/>
        <v>0</v>
      </c>
      <c r="H4614" t="str">
        <f>LEFT(RAWC8[[#This Row],[Maternal Pheno Tag]],7)</f>
        <v>0</v>
      </c>
    </row>
    <row r="4615" spans="1:8" x14ac:dyDescent="0.25">
      <c r="A4615">
        <v>2</v>
      </c>
      <c r="B4615" t="s">
        <v>648</v>
      </c>
      <c r="D4615">
        <v>3</v>
      </c>
      <c r="E4615" t="str">
        <f>CONCATENATE(RAWC8[[#This Row],[Table Letter]],RAWC8[[#This Row],[Table '#]])</f>
        <v>XL2</v>
      </c>
      <c r="F4615" s="40" t="str">
        <f>IF(ISEVEN(ROW(RAWC8[[#This Row],[Barcodes]])),C4615,"")</f>
        <v/>
      </c>
      <c r="G4615" s="40" t="str">
        <f t="shared" si="72"/>
        <v/>
      </c>
      <c r="H4615" t="str">
        <f>LEFT(RAWC8[[#This Row],[Maternal Pheno Tag]],7)</f>
        <v/>
      </c>
    </row>
    <row r="4616" spans="1:8" x14ac:dyDescent="0.25">
      <c r="A4616">
        <v>2</v>
      </c>
      <c r="B4616" t="s">
        <v>648</v>
      </c>
      <c r="D4616">
        <v>4</v>
      </c>
      <c r="E4616" t="str">
        <f>CONCATENATE(RAWC8[[#This Row],[Table Letter]],RAWC8[[#This Row],[Table '#]])</f>
        <v>XL2</v>
      </c>
      <c r="F4616" s="40">
        <f>IF(ISEVEN(ROW(RAWC8[[#This Row],[Barcodes]])),C4616,"")</f>
        <v>0</v>
      </c>
      <c r="G4616" s="40">
        <f t="shared" si="72"/>
        <v>0</v>
      </c>
      <c r="H4616" t="str">
        <f>LEFT(RAWC8[[#This Row],[Maternal Pheno Tag]],7)</f>
        <v>0</v>
      </c>
    </row>
    <row r="4617" spans="1:8" x14ac:dyDescent="0.25">
      <c r="A4617">
        <v>2</v>
      </c>
      <c r="B4617" t="s">
        <v>648</v>
      </c>
      <c r="D4617">
        <v>4</v>
      </c>
      <c r="E4617" t="str">
        <f>CONCATENATE(RAWC8[[#This Row],[Table Letter]],RAWC8[[#This Row],[Table '#]])</f>
        <v>XL2</v>
      </c>
      <c r="F4617" s="40" t="str">
        <f>IF(ISEVEN(ROW(RAWC8[[#This Row],[Barcodes]])),C4617,"")</f>
        <v/>
      </c>
      <c r="G4617" s="40" t="str">
        <f t="shared" si="72"/>
        <v/>
      </c>
      <c r="H4617" t="str">
        <f>LEFT(RAWC8[[#This Row],[Maternal Pheno Tag]],7)</f>
        <v/>
      </c>
    </row>
    <row r="4618" spans="1:8" x14ac:dyDescent="0.25">
      <c r="A4618">
        <v>2</v>
      </c>
      <c r="B4618" t="s">
        <v>648</v>
      </c>
      <c r="D4618">
        <v>5</v>
      </c>
      <c r="E4618" t="str">
        <f>CONCATENATE(RAWC8[[#This Row],[Table Letter]],RAWC8[[#This Row],[Table '#]])</f>
        <v>XL2</v>
      </c>
      <c r="F4618" s="40">
        <f>IF(ISEVEN(ROW(RAWC8[[#This Row],[Barcodes]])),C4618,"")</f>
        <v>0</v>
      </c>
      <c r="G4618" s="40">
        <f t="shared" si="72"/>
        <v>0</v>
      </c>
      <c r="H4618" t="str">
        <f>LEFT(RAWC8[[#This Row],[Maternal Pheno Tag]],7)</f>
        <v>0</v>
      </c>
    </row>
    <row r="4619" spans="1:8" x14ac:dyDescent="0.25">
      <c r="A4619">
        <v>2</v>
      </c>
      <c r="B4619" t="s">
        <v>648</v>
      </c>
      <c r="D4619">
        <v>5</v>
      </c>
      <c r="E4619" t="str">
        <f>CONCATENATE(RAWC8[[#This Row],[Table Letter]],RAWC8[[#This Row],[Table '#]])</f>
        <v>XL2</v>
      </c>
      <c r="F4619" s="40" t="str">
        <f>IF(ISEVEN(ROW(RAWC8[[#This Row],[Barcodes]])),C4619,"")</f>
        <v/>
      </c>
      <c r="G4619" s="40" t="str">
        <f t="shared" si="72"/>
        <v/>
      </c>
      <c r="H4619" t="str">
        <f>LEFT(RAWC8[[#This Row],[Maternal Pheno Tag]],7)</f>
        <v/>
      </c>
    </row>
    <row r="4620" spans="1:8" x14ac:dyDescent="0.25">
      <c r="A4620">
        <v>2</v>
      </c>
      <c r="B4620" t="s">
        <v>648</v>
      </c>
      <c r="D4620">
        <v>6</v>
      </c>
      <c r="E4620" t="str">
        <f>CONCATENATE(RAWC8[[#This Row],[Table Letter]],RAWC8[[#This Row],[Table '#]])</f>
        <v>XL2</v>
      </c>
      <c r="F4620" s="40">
        <f>IF(ISEVEN(ROW(RAWC8[[#This Row],[Barcodes]])),C4620,"")</f>
        <v>0</v>
      </c>
      <c r="G4620" s="40">
        <f t="shared" si="72"/>
        <v>0</v>
      </c>
      <c r="H4620" t="str">
        <f>LEFT(RAWC8[[#This Row],[Maternal Pheno Tag]],7)</f>
        <v>0</v>
      </c>
    </row>
    <row r="4621" spans="1:8" x14ac:dyDescent="0.25">
      <c r="A4621">
        <v>2</v>
      </c>
      <c r="B4621" t="s">
        <v>648</v>
      </c>
      <c r="D4621">
        <v>6</v>
      </c>
      <c r="E4621" t="str">
        <f>CONCATENATE(RAWC8[[#This Row],[Table Letter]],RAWC8[[#This Row],[Table '#]])</f>
        <v>XL2</v>
      </c>
      <c r="F4621" s="40" t="str">
        <f>IF(ISEVEN(ROW(RAWC8[[#This Row],[Barcodes]])),C4621,"")</f>
        <v/>
      </c>
      <c r="G4621" s="40" t="str">
        <f t="shared" si="72"/>
        <v/>
      </c>
      <c r="H4621" t="str">
        <f>LEFT(RAWC8[[#This Row],[Maternal Pheno Tag]],7)</f>
        <v/>
      </c>
    </row>
    <row r="4622" spans="1:8" x14ac:dyDescent="0.25">
      <c r="A4622">
        <v>2</v>
      </c>
      <c r="B4622" t="s">
        <v>648</v>
      </c>
      <c r="D4622">
        <v>7</v>
      </c>
      <c r="E4622" t="str">
        <f>CONCATENATE(RAWC8[[#This Row],[Table Letter]],RAWC8[[#This Row],[Table '#]])</f>
        <v>XL2</v>
      </c>
      <c r="F4622" s="40">
        <f>IF(ISEVEN(ROW(RAWC8[[#This Row],[Barcodes]])),C4622,"")</f>
        <v>0</v>
      </c>
      <c r="G4622" s="40">
        <f t="shared" si="72"/>
        <v>0</v>
      </c>
      <c r="H4622" t="str">
        <f>LEFT(RAWC8[[#This Row],[Maternal Pheno Tag]],7)</f>
        <v>0</v>
      </c>
    </row>
    <row r="4623" spans="1:8" x14ac:dyDescent="0.25">
      <c r="A4623">
        <v>2</v>
      </c>
      <c r="B4623" t="s">
        <v>648</v>
      </c>
      <c r="D4623">
        <v>7</v>
      </c>
      <c r="E4623" t="str">
        <f>CONCATENATE(RAWC8[[#This Row],[Table Letter]],RAWC8[[#This Row],[Table '#]])</f>
        <v>XL2</v>
      </c>
      <c r="F4623" s="40" t="str">
        <f>IF(ISEVEN(ROW(RAWC8[[#This Row],[Barcodes]])),C4623,"")</f>
        <v/>
      </c>
      <c r="G4623" s="40" t="str">
        <f t="shared" si="72"/>
        <v/>
      </c>
      <c r="H4623" t="str">
        <f>LEFT(RAWC8[[#This Row],[Maternal Pheno Tag]],7)</f>
        <v/>
      </c>
    </row>
    <row r="4624" spans="1:8" x14ac:dyDescent="0.25">
      <c r="A4624">
        <v>2</v>
      </c>
      <c r="B4624" t="s">
        <v>648</v>
      </c>
      <c r="D4624">
        <v>8</v>
      </c>
      <c r="E4624" t="str">
        <f>CONCATENATE(RAWC8[[#This Row],[Table Letter]],RAWC8[[#This Row],[Table '#]])</f>
        <v>XL2</v>
      </c>
      <c r="F4624" s="40">
        <f>IF(ISEVEN(ROW(RAWC8[[#This Row],[Barcodes]])),C4624,"")</f>
        <v>0</v>
      </c>
      <c r="G4624" s="40">
        <f t="shared" si="72"/>
        <v>0</v>
      </c>
      <c r="H4624" t="str">
        <f>LEFT(RAWC8[[#This Row],[Maternal Pheno Tag]],7)</f>
        <v>0</v>
      </c>
    </row>
    <row r="4625" spans="1:8" x14ac:dyDescent="0.25">
      <c r="A4625">
        <v>2</v>
      </c>
      <c r="B4625" t="s">
        <v>648</v>
      </c>
      <c r="D4625">
        <v>8</v>
      </c>
      <c r="E4625" t="str">
        <f>CONCATENATE(RAWC8[[#This Row],[Table Letter]],RAWC8[[#This Row],[Table '#]])</f>
        <v>XL2</v>
      </c>
      <c r="F4625" s="40" t="str">
        <f>IF(ISEVEN(ROW(RAWC8[[#This Row],[Barcodes]])),C4625,"")</f>
        <v/>
      </c>
      <c r="G4625" s="40" t="str">
        <f t="shared" si="72"/>
        <v/>
      </c>
      <c r="H4625" t="str">
        <f>LEFT(RAWC8[[#This Row],[Maternal Pheno Tag]],7)</f>
        <v/>
      </c>
    </row>
    <row r="4626" spans="1:8" x14ac:dyDescent="0.25">
      <c r="A4626">
        <v>2</v>
      </c>
      <c r="B4626" t="s">
        <v>648</v>
      </c>
      <c r="D4626">
        <v>9</v>
      </c>
      <c r="E4626" t="str">
        <f>CONCATENATE(RAWC8[[#This Row],[Table Letter]],RAWC8[[#This Row],[Table '#]])</f>
        <v>XL2</v>
      </c>
      <c r="F4626" s="40">
        <f>IF(ISEVEN(ROW(RAWC8[[#This Row],[Barcodes]])),C4626,"")</f>
        <v>0</v>
      </c>
      <c r="G4626" s="40">
        <f t="shared" si="72"/>
        <v>0</v>
      </c>
      <c r="H4626" t="str">
        <f>LEFT(RAWC8[[#This Row],[Maternal Pheno Tag]],7)</f>
        <v>0</v>
      </c>
    </row>
    <row r="4627" spans="1:8" x14ac:dyDescent="0.25">
      <c r="A4627">
        <v>2</v>
      </c>
      <c r="B4627" t="s">
        <v>648</v>
      </c>
      <c r="D4627">
        <v>9</v>
      </c>
      <c r="E4627" t="str">
        <f>CONCATENATE(RAWC8[[#This Row],[Table Letter]],RAWC8[[#This Row],[Table '#]])</f>
        <v>XL2</v>
      </c>
      <c r="F4627" s="40" t="str">
        <f>IF(ISEVEN(ROW(RAWC8[[#This Row],[Barcodes]])),C4627,"")</f>
        <v/>
      </c>
      <c r="G4627" s="40" t="str">
        <f t="shared" si="72"/>
        <v/>
      </c>
      <c r="H4627" t="str">
        <f>LEFT(RAWC8[[#This Row],[Maternal Pheno Tag]],7)</f>
        <v/>
      </c>
    </row>
    <row r="4628" spans="1:8" x14ac:dyDescent="0.25">
      <c r="A4628">
        <v>2</v>
      </c>
      <c r="B4628" t="s">
        <v>648</v>
      </c>
      <c r="D4628">
        <v>10</v>
      </c>
      <c r="E4628" t="str">
        <f>CONCATENATE(RAWC8[[#This Row],[Table Letter]],RAWC8[[#This Row],[Table '#]])</f>
        <v>XL2</v>
      </c>
      <c r="F4628" s="40">
        <f>IF(ISEVEN(ROW(RAWC8[[#This Row],[Barcodes]])),C4628,"")</f>
        <v>0</v>
      </c>
      <c r="G4628" s="40">
        <f t="shared" si="72"/>
        <v>0</v>
      </c>
      <c r="H4628" t="str">
        <f>LEFT(RAWC8[[#This Row],[Maternal Pheno Tag]],7)</f>
        <v>0</v>
      </c>
    </row>
    <row r="4629" spans="1:8" x14ac:dyDescent="0.25">
      <c r="A4629">
        <v>2</v>
      </c>
      <c r="B4629" t="s">
        <v>648</v>
      </c>
      <c r="D4629">
        <v>10</v>
      </c>
      <c r="E4629" t="str">
        <f>CONCATENATE(RAWC8[[#This Row],[Table Letter]],RAWC8[[#This Row],[Table '#]])</f>
        <v>XL2</v>
      </c>
      <c r="F4629" s="40" t="str">
        <f>IF(ISEVEN(ROW(RAWC8[[#This Row],[Barcodes]])),C4629,"")</f>
        <v/>
      </c>
      <c r="G4629" s="40" t="str">
        <f t="shared" si="72"/>
        <v/>
      </c>
      <c r="H4629" t="str">
        <f>LEFT(RAWC8[[#This Row],[Maternal Pheno Tag]],7)</f>
        <v/>
      </c>
    </row>
    <row r="4630" spans="1:8" x14ac:dyDescent="0.25">
      <c r="A4630">
        <v>2</v>
      </c>
      <c r="B4630" t="s">
        <v>648</v>
      </c>
      <c r="D4630">
        <v>11</v>
      </c>
      <c r="E4630" t="str">
        <f>CONCATENATE(RAWC8[[#This Row],[Table Letter]],RAWC8[[#This Row],[Table '#]])</f>
        <v>XL2</v>
      </c>
      <c r="F4630" s="40">
        <f>IF(ISEVEN(ROW(RAWC8[[#This Row],[Barcodes]])),C4630,"")</f>
        <v>0</v>
      </c>
      <c r="G4630" s="40">
        <f t="shared" si="72"/>
        <v>0</v>
      </c>
      <c r="H4630" t="str">
        <f>LEFT(RAWC8[[#This Row],[Maternal Pheno Tag]],7)</f>
        <v>0</v>
      </c>
    </row>
    <row r="4631" spans="1:8" x14ac:dyDescent="0.25">
      <c r="A4631">
        <v>2</v>
      </c>
      <c r="B4631" t="s">
        <v>648</v>
      </c>
      <c r="D4631">
        <v>11</v>
      </c>
      <c r="E4631" t="str">
        <f>CONCATENATE(RAWC8[[#This Row],[Table Letter]],RAWC8[[#This Row],[Table '#]])</f>
        <v>XL2</v>
      </c>
      <c r="F4631" s="40" t="str">
        <f>IF(ISEVEN(ROW(RAWC8[[#This Row],[Barcodes]])),C4631,"")</f>
        <v/>
      </c>
      <c r="G4631" s="40" t="str">
        <f t="shared" si="72"/>
        <v/>
      </c>
      <c r="H4631" t="str">
        <f>LEFT(RAWC8[[#This Row],[Maternal Pheno Tag]],7)</f>
        <v/>
      </c>
    </row>
    <row r="4632" spans="1:8" x14ac:dyDescent="0.25">
      <c r="A4632">
        <v>2</v>
      </c>
      <c r="B4632" t="s">
        <v>648</v>
      </c>
      <c r="D4632">
        <v>12</v>
      </c>
      <c r="E4632" t="str">
        <f>CONCATENATE(RAWC8[[#This Row],[Table Letter]],RAWC8[[#This Row],[Table '#]])</f>
        <v>XL2</v>
      </c>
      <c r="F4632" s="40">
        <f>IF(ISEVEN(ROW(RAWC8[[#This Row],[Barcodes]])),C4632,"")</f>
        <v>0</v>
      </c>
      <c r="G4632" s="40">
        <f t="shared" si="72"/>
        <v>0</v>
      </c>
      <c r="H4632" t="str">
        <f>LEFT(RAWC8[[#This Row],[Maternal Pheno Tag]],7)</f>
        <v>0</v>
      </c>
    </row>
    <row r="4633" spans="1:8" x14ac:dyDescent="0.25">
      <c r="A4633">
        <v>2</v>
      </c>
      <c r="B4633" t="s">
        <v>648</v>
      </c>
      <c r="D4633">
        <v>12</v>
      </c>
      <c r="E4633" t="str">
        <f>CONCATENATE(RAWC8[[#This Row],[Table Letter]],RAWC8[[#This Row],[Table '#]])</f>
        <v>XL2</v>
      </c>
      <c r="F4633" s="40" t="str">
        <f>IF(ISEVEN(ROW(RAWC8[[#This Row],[Barcodes]])),C4633,"")</f>
        <v/>
      </c>
      <c r="G4633" s="40" t="str">
        <f t="shared" si="72"/>
        <v/>
      </c>
      <c r="H4633" t="str">
        <f>LEFT(RAWC8[[#This Row],[Maternal Pheno Tag]],7)</f>
        <v/>
      </c>
    </row>
    <row r="4634" spans="1:8" x14ac:dyDescent="0.25">
      <c r="A4634">
        <v>2</v>
      </c>
      <c r="B4634" t="s">
        <v>648</v>
      </c>
      <c r="D4634">
        <v>13</v>
      </c>
      <c r="E4634" t="str">
        <f>CONCATENATE(RAWC8[[#This Row],[Table Letter]],RAWC8[[#This Row],[Table '#]])</f>
        <v>XL2</v>
      </c>
      <c r="F4634" s="40">
        <f>IF(ISEVEN(ROW(RAWC8[[#This Row],[Barcodes]])),C4634,"")</f>
        <v>0</v>
      </c>
      <c r="G4634" s="40">
        <f t="shared" si="72"/>
        <v>0</v>
      </c>
      <c r="H4634" t="str">
        <f>LEFT(RAWC8[[#This Row],[Maternal Pheno Tag]],7)</f>
        <v>0</v>
      </c>
    </row>
    <row r="4635" spans="1:8" x14ac:dyDescent="0.25">
      <c r="A4635">
        <v>2</v>
      </c>
      <c r="B4635" t="s">
        <v>648</v>
      </c>
      <c r="D4635">
        <v>13</v>
      </c>
      <c r="E4635" t="str">
        <f>CONCATENATE(RAWC8[[#This Row],[Table Letter]],RAWC8[[#This Row],[Table '#]])</f>
        <v>XL2</v>
      </c>
      <c r="F4635" s="40" t="str">
        <f>IF(ISEVEN(ROW(RAWC8[[#This Row],[Barcodes]])),C4635,"")</f>
        <v/>
      </c>
      <c r="G4635" s="40" t="str">
        <f t="shared" si="72"/>
        <v/>
      </c>
      <c r="H4635" t="str">
        <f>LEFT(RAWC8[[#This Row],[Maternal Pheno Tag]],7)</f>
        <v/>
      </c>
    </row>
    <row r="4636" spans="1:8" x14ac:dyDescent="0.25">
      <c r="A4636">
        <v>2</v>
      </c>
      <c r="B4636" t="s">
        <v>648</v>
      </c>
      <c r="D4636">
        <v>14</v>
      </c>
      <c r="E4636" t="str">
        <f>CONCATENATE(RAWC8[[#This Row],[Table Letter]],RAWC8[[#This Row],[Table '#]])</f>
        <v>XL2</v>
      </c>
      <c r="F4636" s="40">
        <f>IF(ISEVEN(ROW(RAWC8[[#This Row],[Barcodes]])),C4636,"")</f>
        <v>0</v>
      </c>
      <c r="G4636" s="40">
        <f t="shared" si="72"/>
        <v>0</v>
      </c>
      <c r="H4636" t="str">
        <f>LEFT(RAWC8[[#This Row],[Maternal Pheno Tag]],7)</f>
        <v>0</v>
      </c>
    </row>
    <row r="4637" spans="1:8" x14ac:dyDescent="0.25">
      <c r="A4637">
        <v>2</v>
      </c>
      <c r="B4637" t="s">
        <v>648</v>
      </c>
      <c r="D4637">
        <v>14</v>
      </c>
      <c r="E4637" t="str">
        <f>CONCATENATE(RAWC8[[#This Row],[Table Letter]],RAWC8[[#This Row],[Table '#]])</f>
        <v>XL2</v>
      </c>
      <c r="F4637" s="40" t="str">
        <f>IF(ISEVEN(ROW(RAWC8[[#This Row],[Barcodes]])),C4637,"")</f>
        <v/>
      </c>
      <c r="G4637" s="40" t="str">
        <f t="shared" si="72"/>
        <v/>
      </c>
      <c r="H4637" t="str">
        <f>LEFT(RAWC8[[#This Row],[Maternal Pheno Tag]],7)</f>
        <v/>
      </c>
    </row>
    <row r="4638" spans="1:8" x14ac:dyDescent="0.25">
      <c r="A4638">
        <v>2</v>
      </c>
      <c r="B4638" t="s">
        <v>648</v>
      </c>
      <c r="D4638">
        <v>15</v>
      </c>
      <c r="E4638" t="str">
        <f>CONCATENATE(RAWC8[[#This Row],[Table Letter]],RAWC8[[#This Row],[Table '#]])</f>
        <v>XL2</v>
      </c>
      <c r="F4638" s="40">
        <f>IF(ISEVEN(ROW(RAWC8[[#This Row],[Barcodes]])),C4638,"")</f>
        <v>0</v>
      </c>
      <c r="G4638" s="40">
        <f t="shared" si="72"/>
        <v>0</v>
      </c>
      <c r="H4638" t="str">
        <f>LEFT(RAWC8[[#This Row],[Maternal Pheno Tag]],7)</f>
        <v>0</v>
      </c>
    </row>
    <row r="4639" spans="1:8" x14ac:dyDescent="0.25">
      <c r="A4639">
        <v>2</v>
      </c>
      <c r="B4639" t="s">
        <v>648</v>
      </c>
      <c r="D4639">
        <v>15</v>
      </c>
      <c r="E4639" t="str">
        <f>CONCATENATE(RAWC8[[#This Row],[Table Letter]],RAWC8[[#This Row],[Table '#]])</f>
        <v>XL2</v>
      </c>
      <c r="F4639" s="40" t="str">
        <f>IF(ISEVEN(ROW(RAWC8[[#This Row],[Barcodes]])),C4639,"")</f>
        <v/>
      </c>
      <c r="G4639" s="40" t="str">
        <f t="shared" si="72"/>
        <v/>
      </c>
      <c r="H4639" t="str">
        <f>LEFT(RAWC8[[#This Row],[Maternal Pheno Tag]],7)</f>
        <v/>
      </c>
    </row>
    <row r="4640" spans="1:8" x14ac:dyDescent="0.25">
      <c r="A4640">
        <v>2</v>
      </c>
      <c r="B4640" t="s">
        <v>648</v>
      </c>
      <c r="D4640">
        <v>16</v>
      </c>
      <c r="E4640" t="str">
        <f>CONCATENATE(RAWC8[[#This Row],[Table Letter]],RAWC8[[#This Row],[Table '#]])</f>
        <v>XL2</v>
      </c>
      <c r="F4640" s="40">
        <f>IF(ISEVEN(ROW(RAWC8[[#This Row],[Barcodes]])),C4640,"")</f>
        <v>0</v>
      </c>
      <c r="G4640" s="40">
        <f t="shared" si="72"/>
        <v>0</v>
      </c>
      <c r="H4640" t="str">
        <f>LEFT(RAWC8[[#This Row],[Maternal Pheno Tag]],7)</f>
        <v>0</v>
      </c>
    </row>
    <row r="4641" spans="1:8" x14ac:dyDescent="0.25">
      <c r="A4641">
        <v>2</v>
      </c>
      <c r="B4641" t="s">
        <v>648</v>
      </c>
      <c r="D4641">
        <v>16</v>
      </c>
      <c r="E4641" t="str">
        <f>CONCATENATE(RAWC8[[#This Row],[Table Letter]],RAWC8[[#This Row],[Table '#]])</f>
        <v>XL2</v>
      </c>
      <c r="F4641" t="str">
        <f>IF(ISEVEN(ROW(RAWC8[[#This Row],[Barcodes]])),C4641,"")</f>
        <v/>
      </c>
      <c r="G4641" t="str">
        <f t="shared" si="72"/>
        <v/>
      </c>
      <c r="H4641" t="str">
        <f>LEFT(RAWC8[[#This Row],[Maternal Pheno Tag]],7)</f>
        <v/>
      </c>
    </row>
    <row r="4642" spans="1:8" x14ac:dyDescent="0.25">
      <c r="A4642">
        <v>2</v>
      </c>
      <c r="B4642" t="s">
        <v>648</v>
      </c>
      <c r="D4642">
        <v>17</v>
      </c>
      <c r="E4642" t="str">
        <f>CONCATENATE(RAWC8[[#This Row],[Table Letter]],RAWC8[[#This Row],[Table '#]])</f>
        <v>XL2</v>
      </c>
      <c r="F4642">
        <f>IF(ISEVEN(ROW(RAWC8[[#This Row],[Barcodes]])),C4642,"")</f>
        <v>0</v>
      </c>
      <c r="G4642">
        <f t="shared" si="72"/>
        <v>0</v>
      </c>
      <c r="H4642" t="str">
        <f>LEFT(RAWC8[[#This Row],[Maternal Pheno Tag]],7)</f>
        <v>0</v>
      </c>
    </row>
    <row r="4643" spans="1:8" x14ac:dyDescent="0.25">
      <c r="A4643">
        <v>2</v>
      </c>
      <c r="B4643" t="s">
        <v>648</v>
      </c>
      <c r="D4643">
        <v>17</v>
      </c>
      <c r="E4643" t="str">
        <f>CONCATENATE(RAWC8[[#This Row],[Table Letter]],RAWC8[[#This Row],[Table '#]])</f>
        <v>XL2</v>
      </c>
      <c r="F4643" t="str">
        <f>IF(ISEVEN(ROW(RAWC8[[#This Row],[Barcodes]])),C4643,"")</f>
        <v/>
      </c>
      <c r="G4643" t="str">
        <f t="shared" si="72"/>
        <v/>
      </c>
      <c r="H4643" t="str">
        <f>LEFT(RAWC8[[#This Row],[Maternal Pheno Tag]],7)</f>
        <v/>
      </c>
    </row>
    <row r="4644" spans="1:8" x14ac:dyDescent="0.25">
      <c r="A4644">
        <v>2</v>
      </c>
      <c r="B4644" t="s">
        <v>648</v>
      </c>
      <c r="D4644">
        <v>18</v>
      </c>
      <c r="E4644" t="str">
        <f>CONCATENATE(RAWC8[[#This Row],[Table Letter]],RAWC8[[#This Row],[Table '#]])</f>
        <v>XL2</v>
      </c>
      <c r="F4644">
        <f>IF(ISEVEN(ROW(RAWC8[[#This Row],[Barcodes]])),C4644,"")</f>
        <v>0</v>
      </c>
      <c r="G4644">
        <f t="shared" si="72"/>
        <v>0</v>
      </c>
      <c r="H4644" t="str">
        <f>LEFT(RAWC8[[#This Row],[Maternal Pheno Tag]],7)</f>
        <v>0</v>
      </c>
    </row>
    <row r="4645" spans="1:8" x14ac:dyDescent="0.25">
      <c r="A4645">
        <v>2</v>
      </c>
      <c r="B4645" t="s">
        <v>648</v>
      </c>
      <c r="D4645">
        <v>18</v>
      </c>
      <c r="E4645" t="str">
        <f>CONCATENATE(RAWC8[[#This Row],[Table Letter]],RAWC8[[#This Row],[Table '#]])</f>
        <v>XL2</v>
      </c>
      <c r="F4645" t="str">
        <f>IF(ISEVEN(ROW(RAWC8[[#This Row],[Barcodes]])),C4645,"")</f>
        <v/>
      </c>
      <c r="G4645" t="str">
        <f t="shared" si="72"/>
        <v/>
      </c>
      <c r="H4645" t="str">
        <f>LEFT(RAWC8[[#This Row],[Maternal Pheno Tag]],7)</f>
        <v/>
      </c>
    </row>
    <row r="4646" spans="1:8" x14ac:dyDescent="0.25">
      <c r="A4646">
        <v>2</v>
      </c>
      <c r="B4646" t="s">
        <v>648</v>
      </c>
      <c r="D4646">
        <v>19</v>
      </c>
      <c r="E4646" t="str">
        <f>CONCATENATE(RAWC8[[#This Row],[Table Letter]],RAWC8[[#This Row],[Table '#]])</f>
        <v>XL2</v>
      </c>
      <c r="F4646">
        <f>IF(ISEVEN(ROW(RAWC8[[#This Row],[Barcodes]])),C4646,"")</f>
        <v>0</v>
      </c>
      <c r="G4646">
        <f t="shared" si="72"/>
        <v>0</v>
      </c>
      <c r="H4646" t="str">
        <f>LEFT(RAWC8[[#This Row],[Maternal Pheno Tag]],7)</f>
        <v>0</v>
      </c>
    </row>
    <row r="4647" spans="1:8" x14ac:dyDescent="0.25">
      <c r="A4647">
        <v>2</v>
      </c>
      <c r="B4647" t="s">
        <v>648</v>
      </c>
      <c r="D4647">
        <v>19</v>
      </c>
      <c r="E4647" t="str">
        <f>CONCATENATE(RAWC8[[#This Row],[Table Letter]],RAWC8[[#This Row],[Table '#]])</f>
        <v>XL2</v>
      </c>
      <c r="F4647" t="str">
        <f>IF(ISEVEN(ROW(RAWC8[[#This Row],[Barcodes]])),C4647,"")</f>
        <v/>
      </c>
      <c r="G4647" t="str">
        <f t="shared" si="72"/>
        <v/>
      </c>
      <c r="H4647" t="str">
        <f>LEFT(RAWC8[[#This Row],[Maternal Pheno Tag]],7)</f>
        <v/>
      </c>
    </row>
    <row r="4648" spans="1:8" x14ac:dyDescent="0.25">
      <c r="A4648">
        <v>2</v>
      </c>
      <c r="B4648" t="s">
        <v>648</v>
      </c>
      <c r="D4648">
        <v>20</v>
      </c>
      <c r="E4648" t="str">
        <f>CONCATENATE(RAWC8[[#This Row],[Table Letter]],RAWC8[[#This Row],[Table '#]])</f>
        <v>XL2</v>
      </c>
      <c r="F4648">
        <f>IF(ISEVEN(ROW(RAWC8[[#This Row],[Barcodes]])),C4648,"")</f>
        <v>0</v>
      </c>
      <c r="G4648">
        <f t="shared" si="72"/>
        <v>0</v>
      </c>
      <c r="H4648" t="str">
        <f>LEFT(RAWC8[[#This Row],[Maternal Pheno Tag]],7)</f>
        <v>0</v>
      </c>
    </row>
    <row r="4649" spans="1:8" x14ac:dyDescent="0.25">
      <c r="A4649">
        <v>2</v>
      </c>
      <c r="B4649" t="s">
        <v>648</v>
      </c>
      <c r="D4649">
        <v>20</v>
      </c>
      <c r="E4649" t="str">
        <f>CONCATENATE(RAWC8[[#This Row],[Table Letter]],RAWC8[[#This Row],[Table '#]])</f>
        <v>XL2</v>
      </c>
      <c r="F4649" t="str">
        <f>IF(ISEVEN(ROW(RAWC8[[#This Row],[Barcodes]])),C4649,"")</f>
        <v/>
      </c>
      <c r="G4649" t="str">
        <f t="shared" si="72"/>
        <v/>
      </c>
      <c r="H4649" t="str">
        <f>LEFT(RAWC8[[#This Row],[Maternal Pheno Tag]],7)</f>
        <v/>
      </c>
    </row>
    <row r="4650" spans="1:8" x14ac:dyDescent="0.25">
      <c r="A4650">
        <v>2</v>
      </c>
      <c r="B4650" t="s">
        <v>648</v>
      </c>
      <c r="D4650">
        <v>21</v>
      </c>
      <c r="E4650" t="str">
        <f>CONCATENATE(RAWC8[[#This Row],[Table Letter]],RAWC8[[#This Row],[Table '#]])</f>
        <v>XL2</v>
      </c>
      <c r="F4650">
        <f>IF(ISEVEN(ROW(RAWC8[[#This Row],[Barcodes]])),C4650,"")</f>
        <v>0</v>
      </c>
      <c r="G4650">
        <f t="shared" si="72"/>
        <v>0</v>
      </c>
      <c r="H4650" t="str">
        <f>LEFT(RAWC8[[#This Row],[Maternal Pheno Tag]],7)</f>
        <v>0</v>
      </c>
    </row>
    <row r="4651" spans="1:8" x14ac:dyDescent="0.25">
      <c r="A4651">
        <v>2</v>
      </c>
      <c r="B4651" t="s">
        <v>648</v>
      </c>
      <c r="D4651">
        <v>21</v>
      </c>
      <c r="E4651" t="str">
        <f>CONCATENATE(RAWC8[[#This Row],[Table Letter]],RAWC8[[#This Row],[Table '#]])</f>
        <v>XL2</v>
      </c>
      <c r="F4651" t="str">
        <f>IF(ISEVEN(ROW(RAWC8[[#This Row],[Barcodes]])),C4651,"")</f>
        <v/>
      </c>
      <c r="G4651" t="str">
        <f t="shared" si="72"/>
        <v/>
      </c>
      <c r="H4651" t="str">
        <f>LEFT(RAWC8[[#This Row],[Maternal Pheno Tag]],7)</f>
        <v/>
      </c>
    </row>
    <row r="4652" spans="1:8" x14ac:dyDescent="0.25">
      <c r="A4652">
        <v>2</v>
      </c>
      <c r="B4652" t="s">
        <v>648</v>
      </c>
      <c r="D4652">
        <v>22</v>
      </c>
      <c r="E4652" t="str">
        <f>CONCATENATE(RAWC8[[#This Row],[Table Letter]],RAWC8[[#This Row],[Table '#]])</f>
        <v>XL2</v>
      </c>
      <c r="F4652">
        <f>IF(ISEVEN(ROW(RAWC8[[#This Row],[Barcodes]])),C4652,"")</f>
        <v>0</v>
      </c>
      <c r="G4652">
        <f t="shared" si="72"/>
        <v>0</v>
      </c>
      <c r="H4652" t="str">
        <f>LEFT(RAWC8[[#This Row],[Maternal Pheno Tag]],7)</f>
        <v>0</v>
      </c>
    </row>
    <row r="4653" spans="1:8" x14ac:dyDescent="0.25">
      <c r="A4653">
        <v>2</v>
      </c>
      <c r="B4653" t="s">
        <v>648</v>
      </c>
      <c r="D4653">
        <v>22</v>
      </c>
      <c r="E4653" t="str">
        <f>CONCATENATE(RAWC8[[#This Row],[Table Letter]],RAWC8[[#This Row],[Table '#]])</f>
        <v>XL2</v>
      </c>
      <c r="F4653" t="str">
        <f>IF(ISEVEN(ROW(RAWC8[[#This Row],[Barcodes]])),C4653,"")</f>
        <v/>
      </c>
      <c r="G4653" t="str">
        <f t="shared" si="72"/>
        <v/>
      </c>
      <c r="H4653" t="str">
        <f>LEFT(RAWC8[[#This Row],[Maternal Pheno Tag]],7)</f>
        <v/>
      </c>
    </row>
    <row r="4654" spans="1:8" x14ac:dyDescent="0.25">
      <c r="A4654">
        <v>2</v>
      </c>
      <c r="B4654" t="s">
        <v>648</v>
      </c>
      <c r="D4654">
        <v>23</v>
      </c>
      <c r="E4654" t="str">
        <f>CONCATENATE(RAWC8[[#This Row],[Table Letter]],RAWC8[[#This Row],[Table '#]])</f>
        <v>XL2</v>
      </c>
      <c r="F4654">
        <f>IF(ISEVEN(ROW(RAWC8[[#This Row],[Barcodes]])),C4654,"")</f>
        <v>0</v>
      </c>
      <c r="G4654">
        <f t="shared" si="72"/>
        <v>0</v>
      </c>
      <c r="H4654" t="str">
        <f>LEFT(RAWC8[[#This Row],[Maternal Pheno Tag]],7)</f>
        <v>0</v>
      </c>
    </row>
    <row r="4655" spans="1:8" x14ac:dyDescent="0.25">
      <c r="A4655">
        <v>2</v>
      </c>
      <c r="B4655" t="s">
        <v>648</v>
      </c>
      <c r="D4655">
        <v>23</v>
      </c>
      <c r="E4655" t="str">
        <f>CONCATENATE(RAWC8[[#This Row],[Table Letter]],RAWC8[[#This Row],[Table '#]])</f>
        <v>XL2</v>
      </c>
      <c r="F4655" t="str">
        <f>IF(ISEVEN(ROW(RAWC8[[#This Row],[Barcodes]])),C4655,"")</f>
        <v/>
      </c>
      <c r="G4655" t="str">
        <f t="shared" si="72"/>
        <v/>
      </c>
      <c r="H4655" t="str">
        <f>LEFT(RAWC8[[#This Row],[Maternal Pheno Tag]],7)</f>
        <v/>
      </c>
    </row>
    <row r="4656" spans="1:8" x14ac:dyDescent="0.25">
      <c r="A4656">
        <v>2</v>
      </c>
      <c r="B4656" t="s">
        <v>648</v>
      </c>
      <c r="D4656">
        <v>24</v>
      </c>
      <c r="E4656" t="str">
        <f>CONCATENATE(RAWC8[[#This Row],[Table Letter]],RAWC8[[#This Row],[Table '#]])</f>
        <v>XL2</v>
      </c>
      <c r="F4656">
        <f>IF(ISEVEN(ROW(RAWC8[[#This Row],[Barcodes]])),C4656,"")</f>
        <v>0</v>
      </c>
      <c r="G4656">
        <f t="shared" si="72"/>
        <v>0</v>
      </c>
      <c r="H4656" t="str">
        <f>LEFT(RAWC8[[#This Row],[Maternal Pheno Tag]],7)</f>
        <v>0</v>
      </c>
    </row>
    <row r="4657" spans="1:8" x14ac:dyDescent="0.25">
      <c r="A4657">
        <v>2</v>
      </c>
      <c r="B4657" t="s">
        <v>648</v>
      </c>
      <c r="D4657">
        <v>24</v>
      </c>
      <c r="E4657" t="str">
        <f>CONCATENATE(RAWC8[[#This Row],[Table Letter]],RAWC8[[#This Row],[Table '#]])</f>
        <v>XL2</v>
      </c>
      <c r="F4657" t="str">
        <f>IF(ISEVEN(ROW(RAWC8[[#This Row],[Barcodes]])),C4657,"")</f>
        <v/>
      </c>
      <c r="G4657" t="str">
        <f t="shared" si="72"/>
        <v/>
      </c>
      <c r="H4657" t="str">
        <f>LEFT(RAWC8[[#This Row],[Maternal Pheno Tag]],7)</f>
        <v/>
      </c>
    </row>
    <row r="4658" spans="1:8" x14ac:dyDescent="0.25">
      <c r="A4658">
        <v>3</v>
      </c>
      <c r="B4658" t="s">
        <v>648</v>
      </c>
      <c r="D4658">
        <v>1</v>
      </c>
      <c r="E4658" t="str">
        <f>CONCATENATE(RAWC8[[#This Row],[Table Letter]],RAWC8[[#This Row],[Table '#]])</f>
        <v>XL3</v>
      </c>
      <c r="F4658">
        <f>IF(ISEVEN(ROW(RAWC8[[#This Row],[Barcodes]])),C4658,"")</f>
        <v>0</v>
      </c>
      <c r="G4658">
        <f t="shared" si="72"/>
        <v>0</v>
      </c>
      <c r="H4658" t="str">
        <f>LEFT(RAWC8[[#This Row],[Maternal Pheno Tag]],7)</f>
        <v>0</v>
      </c>
    </row>
    <row r="4659" spans="1:8" x14ac:dyDescent="0.25">
      <c r="A4659">
        <v>3</v>
      </c>
      <c r="B4659" t="s">
        <v>648</v>
      </c>
      <c r="D4659">
        <v>1</v>
      </c>
      <c r="E4659" t="str">
        <f>CONCATENATE(RAWC8[[#This Row],[Table Letter]],RAWC8[[#This Row],[Table '#]])</f>
        <v>XL3</v>
      </c>
      <c r="F4659" t="str">
        <f>IF(ISEVEN(ROW(RAWC8[[#This Row],[Barcodes]])),C4659,"")</f>
        <v/>
      </c>
      <c r="G4659" t="str">
        <f t="shared" si="72"/>
        <v/>
      </c>
      <c r="H4659" t="str">
        <f>LEFT(RAWC8[[#This Row],[Maternal Pheno Tag]],7)</f>
        <v/>
      </c>
    </row>
    <row r="4660" spans="1:8" x14ac:dyDescent="0.25">
      <c r="A4660">
        <v>3</v>
      </c>
      <c r="B4660" t="s">
        <v>648</v>
      </c>
      <c r="D4660">
        <v>2</v>
      </c>
      <c r="E4660" t="str">
        <f>CONCATENATE(RAWC8[[#This Row],[Table Letter]],RAWC8[[#This Row],[Table '#]])</f>
        <v>XL3</v>
      </c>
      <c r="F4660">
        <f>IF(ISEVEN(ROW(RAWC8[[#This Row],[Barcodes]])),C4660,"")</f>
        <v>0</v>
      </c>
      <c r="G4660">
        <f t="shared" si="72"/>
        <v>0</v>
      </c>
      <c r="H4660" t="str">
        <f>LEFT(RAWC8[[#This Row],[Maternal Pheno Tag]],7)</f>
        <v>0</v>
      </c>
    </row>
    <row r="4661" spans="1:8" x14ac:dyDescent="0.25">
      <c r="A4661">
        <v>3</v>
      </c>
      <c r="B4661" t="s">
        <v>648</v>
      </c>
      <c r="D4661">
        <v>2</v>
      </c>
      <c r="E4661" t="str">
        <f>CONCATENATE(RAWC8[[#This Row],[Table Letter]],RAWC8[[#This Row],[Table '#]])</f>
        <v>XL3</v>
      </c>
      <c r="F4661" t="str">
        <f>IF(ISEVEN(ROW(RAWC8[[#This Row],[Barcodes]])),C4661,"")</f>
        <v/>
      </c>
      <c r="G4661" t="str">
        <f t="shared" si="72"/>
        <v/>
      </c>
      <c r="H4661" t="str">
        <f>LEFT(RAWC8[[#This Row],[Maternal Pheno Tag]],7)</f>
        <v/>
      </c>
    </row>
    <row r="4662" spans="1:8" x14ac:dyDescent="0.25">
      <c r="A4662">
        <v>3</v>
      </c>
      <c r="B4662" t="s">
        <v>648</v>
      </c>
      <c r="D4662">
        <v>3</v>
      </c>
      <c r="E4662" t="str">
        <f>CONCATENATE(RAWC8[[#This Row],[Table Letter]],RAWC8[[#This Row],[Table '#]])</f>
        <v>XL3</v>
      </c>
      <c r="F4662">
        <f>IF(ISEVEN(ROW(RAWC8[[#This Row],[Barcodes]])),C4662,"")</f>
        <v>0</v>
      </c>
      <c r="G4662">
        <f t="shared" si="72"/>
        <v>0</v>
      </c>
      <c r="H4662" t="str">
        <f>LEFT(RAWC8[[#This Row],[Maternal Pheno Tag]],7)</f>
        <v>0</v>
      </c>
    </row>
    <row r="4663" spans="1:8" x14ac:dyDescent="0.25">
      <c r="A4663">
        <v>3</v>
      </c>
      <c r="B4663" t="s">
        <v>648</v>
      </c>
      <c r="D4663">
        <v>3</v>
      </c>
      <c r="E4663" t="str">
        <f>CONCATENATE(RAWC8[[#This Row],[Table Letter]],RAWC8[[#This Row],[Table '#]])</f>
        <v>XL3</v>
      </c>
      <c r="F4663" t="str">
        <f>IF(ISEVEN(ROW(RAWC8[[#This Row],[Barcodes]])),C4663,"")</f>
        <v/>
      </c>
      <c r="G4663" t="str">
        <f t="shared" si="72"/>
        <v/>
      </c>
      <c r="H4663" t="str">
        <f>LEFT(RAWC8[[#This Row],[Maternal Pheno Tag]],7)</f>
        <v/>
      </c>
    </row>
    <row r="4664" spans="1:8" x14ac:dyDescent="0.25">
      <c r="A4664">
        <v>3</v>
      </c>
      <c r="B4664" t="s">
        <v>648</v>
      </c>
      <c r="D4664">
        <v>4</v>
      </c>
      <c r="E4664" t="str">
        <f>CONCATENATE(RAWC8[[#This Row],[Table Letter]],RAWC8[[#This Row],[Table '#]])</f>
        <v>XL3</v>
      </c>
      <c r="F4664">
        <f>IF(ISEVEN(ROW(RAWC8[[#This Row],[Barcodes]])),C4664,"")</f>
        <v>0</v>
      </c>
      <c r="G4664">
        <f t="shared" si="72"/>
        <v>0</v>
      </c>
      <c r="H4664" t="str">
        <f>LEFT(RAWC8[[#This Row],[Maternal Pheno Tag]],7)</f>
        <v>0</v>
      </c>
    </row>
    <row r="4665" spans="1:8" x14ac:dyDescent="0.25">
      <c r="A4665">
        <v>3</v>
      </c>
      <c r="B4665" t="s">
        <v>648</v>
      </c>
      <c r="D4665">
        <v>4</v>
      </c>
      <c r="E4665" t="str">
        <f>CONCATENATE(RAWC8[[#This Row],[Table Letter]],RAWC8[[#This Row],[Table '#]])</f>
        <v>XL3</v>
      </c>
      <c r="F4665" t="str">
        <f>IF(ISEVEN(ROW(RAWC8[[#This Row],[Barcodes]])),C4665,"")</f>
        <v/>
      </c>
      <c r="G4665" t="str">
        <f t="shared" si="72"/>
        <v/>
      </c>
      <c r="H4665" t="str">
        <f>LEFT(RAWC8[[#This Row],[Maternal Pheno Tag]],7)</f>
        <v/>
      </c>
    </row>
    <row r="4666" spans="1:8" x14ac:dyDescent="0.25">
      <c r="A4666">
        <v>3</v>
      </c>
      <c r="B4666" t="s">
        <v>648</v>
      </c>
      <c r="D4666">
        <v>5</v>
      </c>
      <c r="E4666" t="str">
        <f>CONCATENATE(RAWC8[[#This Row],[Table Letter]],RAWC8[[#This Row],[Table '#]])</f>
        <v>XL3</v>
      </c>
      <c r="F4666">
        <f>IF(ISEVEN(ROW(RAWC8[[#This Row],[Barcodes]])),C4666,"")</f>
        <v>0</v>
      </c>
      <c r="G4666">
        <f t="shared" si="72"/>
        <v>0</v>
      </c>
      <c r="H4666" t="str">
        <f>LEFT(RAWC8[[#This Row],[Maternal Pheno Tag]],7)</f>
        <v>0</v>
      </c>
    </row>
    <row r="4667" spans="1:8" x14ac:dyDescent="0.25">
      <c r="A4667">
        <v>3</v>
      </c>
      <c r="B4667" t="s">
        <v>648</v>
      </c>
      <c r="D4667">
        <v>5</v>
      </c>
      <c r="E4667" t="str">
        <f>CONCATENATE(RAWC8[[#This Row],[Table Letter]],RAWC8[[#This Row],[Table '#]])</f>
        <v>XL3</v>
      </c>
      <c r="F4667" t="str">
        <f>IF(ISEVEN(ROW(RAWC8[[#This Row],[Barcodes]])),C4667,"")</f>
        <v/>
      </c>
      <c r="G4667" t="str">
        <f t="shared" si="72"/>
        <v/>
      </c>
      <c r="H4667" t="str">
        <f>LEFT(RAWC8[[#This Row],[Maternal Pheno Tag]],7)</f>
        <v/>
      </c>
    </row>
    <row r="4668" spans="1:8" x14ac:dyDescent="0.25">
      <c r="A4668">
        <v>3</v>
      </c>
      <c r="B4668" t="s">
        <v>648</v>
      </c>
      <c r="D4668">
        <v>6</v>
      </c>
      <c r="E4668" t="str">
        <f>CONCATENATE(RAWC8[[#This Row],[Table Letter]],RAWC8[[#This Row],[Table '#]])</f>
        <v>XL3</v>
      </c>
      <c r="F4668">
        <f>IF(ISEVEN(ROW(RAWC8[[#This Row],[Barcodes]])),C4668,"")</f>
        <v>0</v>
      </c>
      <c r="G4668">
        <f t="shared" si="72"/>
        <v>0</v>
      </c>
      <c r="H4668" t="str">
        <f>LEFT(RAWC8[[#This Row],[Maternal Pheno Tag]],7)</f>
        <v>0</v>
      </c>
    </row>
    <row r="4669" spans="1:8" x14ac:dyDescent="0.25">
      <c r="A4669">
        <v>3</v>
      </c>
      <c r="B4669" t="s">
        <v>648</v>
      </c>
      <c r="D4669">
        <v>6</v>
      </c>
      <c r="E4669" t="str">
        <f>CONCATENATE(RAWC8[[#This Row],[Table Letter]],RAWC8[[#This Row],[Table '#]])</f>
        <v>XL3</v>
      </c>
      <c r="F4669" t="str">
        <f>IF(ISEVEN(ROW(RAWC8[[#This Row],[Barcodes]])),C4669,"")</f>
        <v/>
      </c>
      <c r="G4669" t="str">
        <f t="shared" si="72"/>
        <v/>
      </c>
      <c r="H4669" t="str">
        <f>LEFT(RAWC8[[#This Row],[Maternal Pheno Tag]],7)</f>
        <v/>
      </c>
    </row>
    <row r="4670" spans="1:8" x14ac:dyDescent="0.25">
      <c r="A4670">
        <v>3</v>
      </c>
      <c r="B4670" t="s">
        <v>648</v>
      </c>
      <c r="D4670">
        <v>7</v>
      </c>
      <c r="E4670" t="str">
        <f>CONCATENATE(RAWC8[[#This Row],[Table Letter]],RAWC8[[#This Row],[Table '#]])</f>
        <v>XL3</v>
      </c>
      <c r="F4670">
        <f>IF(ISEVEN(ROW(RAWC8[[#This Row],[Barcodes]])),C4670,"")</f>
        <v>0</v>
      </c>
      <c r="G4670">
        <f t="shared" si="72"/>
        <v>0</v>
      </c>
      <c r="H4670" t="str">
        <f>LEFT(RAWC8[[#This Row],[Maternal Pheno Tag]],7)</f>
        <v>0</v>
      </c>
    </row>
    <row r="4671" spans="1:8" x14ac:dyDescent="0.25">
      <c r="A4671">
        <v>3</v>
      </c>
      <c r="B4671" t="s">
        <v>648</v>
      </c>
      <c r="D4671">
        <v>7</v>
      </c>
      <c r="E4671" t="str">
        <f>CONCATENATE(RAWC8[[#This Row],[Table Letter]],RAWC8[[#This Row],[Table '#]])</f>
        <v>XL3</v>
      </c>
      <c r="F4671" t="str">
        <f>IF(ISEVEN(ROW(RAWC8[[#This Row],[Barcodes]])),C4671,"")</f>
        <v/>
      </c>
      <c r="G4671" t="str">
        <f t="shared" si="72"/>
        <v/>
      </c>
      <c r="H4671" t="str">
        <f>LEFT(RAWC8[[#This Row],[Maternal Pheno Tag]],7)</f>
        <v/>
      </c>
    </row>
    <row r="4672" spans="1:8" x14ac:dyDescent="0.25">
      <c r="A4672">
        <v>3</v>
      </c>
      <c r="B4672" t="s">
        <v>648</v>
      </c>
      <c r="D4672">
        <v>8</v>
      </c>
      <c r="E4672" t="str">
        <f>CONCATENATE(RAWC8[[#This Row],[Table Letter]],RAWC8[[#This Row],[Table '#]])</f>
        <v>XL3</v>
      </c>
      <c r="F4672">
        <f>IF(ISEVEN(ROW(RAWC8[[#This Row],[Barcodes]])),C4672,"")</f>
        <v>0</v>
      </c>
      <c r="G4672">
        <f t="shared" si="72"/>
        <v>0</v>
      </c>
      <c r="H4672" t="str">
        <f>LEFT(RAWC8[[#This Row],[Maternal Pheno Tag]],7)</f>
        <v>0</v>
      </c>
    </row>
    <row r="4673" spans="1:8" x14ac:dyDescent="0.25">
      <c r="A4673">
        <v>3</v>
      </c>
      <c r="B4673" t="s">
        <v>648</v>
      </c>
      <c r="D4673">
        <v>8</v>
      </c>
      <c r="E4673" t="str">
        <f>CONCATENATE(RAWC8[[#This Row],[Table Letter]],RAWC8[[#This Row],[Table '#]])</f>
        <v>XL3</v>
      </c>
      <c r="F4673" t="str">
        <f>IF(ISEVEN(ROW(RAWC8[[#This Row],[Barcodes]])),C4673,"")</f>
        <v/>
      </c>
      <c r="G4673" t="str">
        <f t="shared" si="72"/>
        <v/>
      </c>
      <c r="H4673" t="str">
        <f>LEFT(RAWC8[[#This Row],[Maternal Pheno Tag]],7)</f>
        <v/>
      </c>
    </row>
    <row r="4674" spans="1:8" x14ac:dyDescent="0.25">
      <c r="A4674">
        <v>3</v>
      </c>
      <c r="B4674" t="s">
        <v>648</v>
      </c>
      <c r="D4674">
        <v>9</v>
      </c>
      <c r="E4674" t="str">
        <f>CONCATENATE(RAWC8[[#This Row],[Table Letter]],RAWC8[[#This Row],[Table '#]])</f>
        <v>XL3</v>
      </c>
      <c r="F4674">
        <f>IF(ISEVEN(ROW(RAWC8[[#This Row],[Barcodes]])),C4674,"")</f>
        <v>0</v>
      </c>
      <c r="G4674">
        <f t="shared" ref="G4674:G4737" si="73">IF(ISODD(ROW(C4675)),C4675,"")</f>
        <v>0</v>
      </c>
      <c r="H4674" t="str">
        <f>LEFT(RAWC8[[#This Row],[Maternal Pheno Tag]],7)</f>
        <v>0</v>
      </c>
    </row>
    <row r="4675" spans="1:8" x14ac:dyDescent="0.25">
      <c r="A4675">
        <v>3</v>
      </c>
      <c r="B4675" t="s">
        <v>648</v>
      </c>
      <c r="D4675">
        <v>9</v>
      </c>
      <c r="E4675" t="str">
        <f>CONCATENATE(RAWC8[[#This Row],[Table Letter]],RAWC8[[#This Row],[Table '#]])</f>
        <v>XL3</v>
      </c>
      <c r="F4675" t="str">
        <f>IF(ISEVEN(ROW(RAWC8[[#This Row],[Barcodes]])),C4675,"")</f>
        <v/>
      </c>
      <c r="G4675" t="str">
        <f t="shared" si="73"/>
        <v/>
      </c>
      <c r="H4675" t="str">
        <f>LEFT(RAWC8[[#This Row],[Maternal Pheno Tag]],7)</f>
        <v/>
      </c>
    </row>
    <row r="4676" spans="1:8" x14ac:dyDescent="0.25">
      <c r="A4676">
        <v>3</v>
      </c>
      <c r="B4676" t="s">
        <v>648</v>
      </c>
      <c r="D4676">
        <v>10</v>
      </c>
      <c r="E4676" t="str">
        <f>CONCATENATE(RAWC8[[#This Row],[Table Letter]],RAWC8[[#This Row],[Table '#]])</f>
        <v>XL3</v>
      </c>
      <c r="F4676">
        <f>IF(ISEVEN(ROW(RAWC8[[#This Row],[Barcodes]])),C4676,"")</f>
        <v>0</v>
      </c>
      <c r="G4676">
        <f t="shared" si="73"/>
        <v>0</v>
      </c>
      <c r="H4676" t="str">
        <f>LEFT(RAWC8[[#This Row],[Maternal Pheno Tag]],7)</f>
        <v>0</v>
      </c>
    </row>
    <row r="4677" spans="1:8" x14ac:dyDescent="0.25">
      <c r="A4677">
        <v>3</v>
      </c>
      <c r="B4677" t="s">
        <v>648</v>
      </c>
      <c r="D4677">
        <v>10</v>
      </c>
      <c r="E4677" t="str">
        <f>CONCATENATE(RAWC8[[#This Row],[Table Letter]],RAWC8[[#This Row],[Table '#]])</f>
        <v>XL3</v>
      </c>
      <c r="F4677" t="str">
        <f>IF(ISEVEN(ROW(RAWC8[[#This Row],[Barcodes]])),C4677,"")</f>
        <v/>
      </c>
      <c r="G4677" t="str">
        <f t="shared" si="73"/>
        <v/>
      </c>
      <c r="H4677" t="str">
        <f>LEFT(RAWC8[[#This Row],[Maternal Pheno Tag]],7)</f>
        <v/>
      </c>
    </row>
    <row r="4678" spans="1:8" x14ac:dyDescent="0.25">
      <c r="A4678">
        <v>3</v>
      </c>
      <c r="B4678" t="s">
        <v>648</v>
      </c>
      <c r="D4678">
        <v>11</v>
      </c>
      <c r="E4678" t="str">
        <f>CONCATENATE(RAWC8[[#This Row],[Table Letter]],RAWC8[[#This Row],[Table '#]])</f>
        <v>XL3</v>
      </c>
      <c r="F4678">
        <f>IF(ISEVEN(ROW(RAWC8[[#This Row],[Barcodes]])),C4678,"")</f>
        <v>0</v>
      </c>
      <c r="G4678">
        <f t="shared" si="73"/>
        <v>0</v>
      </c>
      <c r="H4678" t="str">
        <f>LEFT(RAWC8[[#This Row],[Maternal Pheno Tag]],7)</f>
        <v>0</v>
      </c>
    </row>
    <row r="4679" spans="1:8" x14ac:dyDescent="0.25">
      <c r="A4679">
        <v>3</v>
      </c>
      <c r="B4679" t="s">
        <v>648</v>
      </c>
      <c r="D4679">
        <v>11</v>
      </c>
      <c r="E4679" t="str">
        <f>CONCATENATE(RAWC8[[#This Row],[Table Letter]],RAWC8[[#This Row],[Table '#]])</f>
        <v>XL3</v>
      </c>
      <c r="F4679" t="str">
        <f>IF(ISEVEN(ROW(RAWC8[[#This Row],[Barcodes]])),C4679,"")</f>
        <v/>
      </c>
      <c r="G4679" t="str">
        <f t="shared" si="73"/>
        <v/>
      </c>
      <c r="H4679" t="str">
        <f>LEFT(RAWC8[[#This Row],[Maternal Pheno Tag]],7)</f>
        <v/>
      </c>
    </row>
    <row r="4680" spans="1:8" x14ac:dyDescent="0.25">
      <c r="A4680">
        <v>3</v>
      </c>
      <c r="B4680" t="s">
        <v>648</v>
      </c>
      <c r="D4680">
        <v>12</v>
      </c>
      <c r="E4680" t="str">
        <f>CONCATENATE(RAWC8[[#This Row],[Table Letter]],RAWC8[[#This Row],[Table '#]])</f>
        <v>XL3</v>
      </c>
      <c r="F4680">
        <f>IF(ISEVEN(ROW(RAWC8[[#This Row],[Barcodes]])),C4680,"")</f>
        <v>0</v>
      </c>
      <c r="G4680">
        <f t="shared" si="73"/>
        <v>0</v>
      </c>
      <c r="H4680" t="str">
        <f>LEFT(RAWC8[[#This Row],[Maternal Pheno Tag]],7)</f>
        <v>0</v>
      </c>
    </row>
    <row r="4681" spans="1:8" x14ac:dyDescent="0.25">
      <c r="A4681">
        <v>3</v>
      </c>
      <c r="B4681" t="s">
        <v>648</v>
      </c>
      <c r="D4681">
        <v>12</v>
      </c>
      <c r="E4681" t="str">
        <f>CONCATENATE(RAWC8[[#This Row],[Table Letter]],RAWC8[[#This Row],[Table '#]])</f>
        <v>XL3</v>
      </c>
      <c r="F4681" t="str">
        <f>IF(ISEVEN(ROW(RAWC8[[#This Row],[Barcodes]])),C4681,"")</f>
        <v/>
      </c>
      <c r="G4681" t="str">
        <f t="shared" si="73"/>
        <v/>
      </c>
      <c r="H4681" t="str">
        <f>LEFT(RAWC8[[#This Row],[Maternal Pheno Tag]],7)</f>
        <v/>
      </c>
    </row>
    <row r="4682" spans="1:8" x14ac:dyDescent="0.25">
      <c r="A4682">
        <v>3</v>
      </c>
      <c r="B4682" t="s">
        <v>648</v>
      </c>
      <c r="D4682">
        <v>13</v>
      </c>
      <c r="E4682" t="str">
        <f>CONCATENATE(RAWC8[[#This Row],[Table Letter]],RAWC8[[#This Row],[Table '#]])</f>
        <v>XL3</v>
      </c>
      <c r="F4682">
        <f>IF(ISEVEN(ROW(RAWC8[[#This Row],[Barcodes]])),C4682,"")</f>
        <v>0</v>
      </c>
      <c r="G4682">
        <f t="shared" si="73"/>
        <v>0</v>
      </c>
      <c r="H4682" t="str">
        <f>LEFT(RAWC8[[#This Row],[Maternal Pheno Tag]],7)</f>
        <v>0</v>
      </c>
    </row>
    <row r="4683" spans="1:8" x14ac:dyDescent="0.25">
      <c r="A4683">
        <v>3</v>
      </c>
      <c r="B4683" t="s">
        <v>648</v>
      </c>
      <c r="D4683">
        <v>13</v>
      </c>
      <c r="E4683" t="str">
        <f>CONCATENATE(RAWC8[[#This Row],[Table Letter]],RAWC8[[#This Row],[Table '#]])</f>
        <v>XL3</v>
      </c>
      <c r="F4683" t="str">
        <f>IF(ISEVEN(ROW(RAWC8[[#This Row],[Barcodes]])),C4683,"")</f>
        <v/>
      </c>
      <c r="G4683" t="str">
        <f t="shared" si="73"/>
        <v/>
      </c>
      <c r="H4683" t="str">
        <f>LEFT(RAWC8[[#This Row],[Maternal Pheno Tag]],7)</f>
        <v/>
      </c>
    </row>
    <row r="4684" spans="1:8" x14ac:dyDescent="0.25">
      <c r="A4684">
        <v>3</v>
      </c>
      <c r="B4684" t="s">
        <v>648</v>
      </c>
      <c r="D4684">
        <v>14</v>
      </c>
      <c r="E4684" t="str">
        <f>CONCATENATE(RAWC8[[#This Row],[Table Letter]],RAWC8[[#This Row],[Table '#]])</f>
        <v>XL3</v>
      </c>
      <c r="F4684">
        <f>IF(ISEVEN(ROW(RAWC8[[#This Row],[Barcodes]])),C4684,"")</f>
        <v>0</v>
      </c>
      <c r="G4684">
        <f t="shared" si="73"/>
        <v>0</v>
      </c>
      <c r="H4684" t="str">
        <f>LEFT(RAWC8[[#This Row],[Maternal Pheno Tag]],7)</f>
        <v>0</v>
      </c>
    </row>
    <row r="4685" spans="1:8" x14ac:dyDescent="0.25">
      <c r="A4685">
        <v>3</v>
      </c>
      <c r="B4685" t="s">
        <v>648</v>
      </c>
      <c r="D4685">
        <v>14</v>
      </c>
      <c r="E4685" t="str">
        <f>CONCATENATE(RAWC8[[#This Row],[Table Letter]],RAWC8[[#This Row],[Table '#]])</f>
        <v>XL3</v>
      </c>
      <c r="F4685" t="str">
        <f>IF(ISEVEN(ROW(RAWC8[[#This Row],[Barcodes]])),C4685,"")</f>
        <v/>
      </c>
      <c r="G4685" t="str">
        <f t="shared" si="73"/>
        <v/>
      </c>
      <c r="H4685" t="str">
        <f>LEFT(RAWC8[[#This Row],[Maternal Pheno Tag]],7)</f>
        <v/>
      </c>
    </row>
    <row r="4686" spans="1:8" x14ac:dyDescent="0.25">
      <c r="A4686">
        <v>3</v>
      </c>
      <c r="B4686" t="s">
        <v>648</v>
      </c>
      <c r="D4686">
        <v>15</v>
      </c>
      <c r="E4686" t="str">
        <f>CONCATENATE(RAWC8[[#This Row],[Table Letter]],RAWC8[[#This Row],[Table '#]])</f>
        <v>XL3</v>
      </c>
      <c r="F4686">
        <f>IF(ISEVEN(ROW(RAWC8[[#This Row],[Barcodes]])),C4686,"")</f>
        <v>0</v>
      </c>
      <c r="G4686">
        <f t="shared" si="73"/>
        <v>0</v>
      </c>
      <c r="H4686" t="str">
        <f>LEFT(RAWC8[[#This Row],[Maternal Pheno Tag]],7)</f>
        <v>0</v>
      </c>
    </row>
    <row r="4687" spans="1:8" x14ac:dyDescent="0.25">
      <c r="A4687">
        <v>3</v>
      </c>
      <c r="B4687" t="s">
        <v>648</v>
      </c>
      <c r="D4687">
        <v>15</v>
      </c>
      <c r="E4687" t="str">
        <f>CONCATENATE(RAWC8[[#This Row],[Table Letter]],RAWC8[[#This Row],[Table '#]])</f>
        <v>XL3</v>
      </c>
      <c r="F4687" t="str">
        <f>IF(ISEVEN(ROW(RAWC8[[#This Row],[Barcodes]])),C4687,"")</f>
        <v/>
      </c>
      <c r="G4687" t="str">
        <f t="shared" si="73"/>
        <v/>
      </c>
      <c r="H4687" t="str">
        <f>LEFT(RAWC8[[#This Row],[Maternal Pheno Tag]],7)</f>
        <v/>
      </c>
    </row>
    <row r="4688" spans="1:8" x14ac:dyDescent="0.25">
      <c r="A4688">
        <v>3</v>
      </c>
      <c r="B4688" t="s">
        <v>648</v>
      </c>
      <c r="D4688">
        <v>16</v>
      </c>
      <c r="E4688" t="str">
        <f>CONCATENATE(RAWC8[[#This Row],[Table Letter]],RAWC8[[#This Row],[Table '#]])</f>
        <v>XL3</v>
      </c>
      <c r="F4688">
        <f>IF(ISEVEN(ROW(RAWC8[[#This Row],[Barcodes]])),C4688,"")</f>
        <v>0</v>
      </c>
      <c r="G4688">
        <f t="shared" si="73"/>
        <v>0</v>
      </c>
      <c r="H4688" t="str">
        <f>LEFT(RAWC8[[#This Row],[Maternal Pheno Tag]],7)</f>
        <v>0</v>
      </c>
    </row>
    <row r="4689" spans="1:8" x14ac:dyDescent="0.25">
      <c r="A4689">
        <v>3</v>
      </c>
      <c r="B4689" t="s">
        <v>648</v>
      </c>
      <c r="D4689">
        <v>16</v>
      </c>
      <c r="E4689" t="str">
        <f>CONCATENATE(RAWC8[[#This Row],[Table Letter]],RAWC8[[#This Row],[Table '#]])</f>
        <v>XL3</v>
      </c>
      <c r="F4689" t="str">
        <f>IF(ISEVEN(ROW(RAWC8[[#This Row],[Barcodes]])),C4689,"")</f>
        <v/>
      </c>
      <c r="G4689" t="str">
        <f t="shared" si="73"/>
        <v/>
      </c>
      <c r="H4689" t="str">
        <f>LEFT(RAWC8[[#This Row],[Maternal Pheno Tag]],7)</f>
        <v/>
      </c>
    </row>
    <row r="4690" spans="1:8" x14ac:dyDescent="0.25">
      <c r="A4690">
        <v>3</v>
      </c>
      <c r="B4690" t="s">
        <v>648</v>
      </c>
      <c r="D4690">
        <v>17</v>
      </c>
      <c r="E4690" t="str">
        <f>CONCATENATE(RAWC8[[#This Row],[Table Letter]],RAWC8[[#This Row],[Table '#]])</f>
        <v>XL3</v>
      </c>
      <c r="F4690">
        <f>IF(ISEVEN(ROW(RAWC8[[#This Row],[Barcodes]])),C4690,"")</f>
        <v>0</v>
      </c>
      <c r="G4690">
        <f t="shared" si="73"/>
        <v>0</v>
      </c>
      <c r="H4690" t="str">
        <f>LEFT(RAWC8[[#This Row],[Maternal Pheno Tag]],7)</f>
        <v>0</v>
      </c>
    </row>
    <row r="4691" spans="1:8" x14ac:dyDescent="0.25">
      <c r="A4691">
        <v>3</v>
      </c>
      <c r="B4691" t="s">
        <v>648</v>
      </c>
      <c r="D4691">
        <v>17</v>
      </c>
      <c r="E4691" t="str">
        <f>CONCATENATE(RAWC8[[#This Row],[Table Letter]],RAWC8[[#This Row],[Table '#]])</f>
        <v>XL3</v>
      </c>
      <c r="F4691" t="str">
        <f>IF(ISEVEN(ROW(RAWC8[[#This Row],[Barcodes]])),C4691,"")</f>
        <v/>
      </c>
      <c r="G4691" t="str">
        <f t="shared" si="73"/>
        <v/>
      </c>
      <c r="H4691" t="str">
        <f>LEFT(RAWC8[[#This Row],[Maternal Pheno Tag]],7)</f>
        <v/>
      </c>
    </row>
    <row r="4692" spans="1:8" x14ac:dyDescent="0.25">
      <c r="A4692">
        <v>3</v>
      </c>
      <c r="B4692" t="s">
        <v>648</v>
      </c>
      <c r="D4692">
        <v>18</v>
      </c>
      <c r="E4692" t="str">
        <f>CONCATENATE(RAWC8[[#This Row],[Table Letter]],RAWC8[[#This Row],[Table '#]])</f>
        <v>XL3</v>
      </c>
      <c r="F4692">
        <f>IF(ISEVEN(ROW(RAWC8[[#This Row],[Barcodes]])),C4692,"")</f>
        <v>0</v>
      </c>
      <c r="G4692">
        <f t="shared" si="73"/>
        <v>0</v>
      </c>
      <c r="H4692" t="str">
        <f>LEFT(RAWC8[[#This Row],[Maternal Pheno Tag]],7)</f>
        <v>0</v>
      </c>
    </row>
    <row r="4693" spans="1:8" x14ac:dyDescent="0.25">
      <c r="A4693">
        <v>3</v>
      </c>
      <c r="B4693" t="s">
        <v>648</v>
      </c>
      <c r="D4693">
        <v>18</v>
      </c>
      <c r="E4693" t="str">
        <f>CONCATENATE(RAWC8[[#This Row],[Table Letter]],RAWC8[[#This Row],[Table '#]])</f>
        <v>XL3</v>
      </c>
      <c r="F4693" t="str">
        <f>IF(ISEVEN(ROW(RAWC8[[#This Row],[Barcodes]])),C4693,"")</f>
        <v/>
      </c>
      <c r="G4693" t="str">
        <f t="shared" si="73"/>
        <v/>
      </c>
      <c r="H4693" t="str">
        <f>LEFT(RAWC8[[#This Row],[Maternal Pheno Tag]],7)</f>
        <v/>
      </c>
    </row>
    <row r="4694" spans="1:8" x14ac:dyDescent="0.25">
      <c r="A4694">
        <v>3</v>
      </c>
      <c r="B4694" t="s">
        <v>648</v>
      </c>
      <c r="D4694">
        <v>19</v>
      </c>
      <c r="E4694" t="str">
        <f>CONCATENATE(RAWC8[[#This Row],[Table Letter]],RAWC8[[#This Row],[Table '#]])</f>
        <v>XL3</v>
      </c>
      <c r="F4694">
        <f>IF(ISEVEN(ROW(RAWC8[[#This Row],[Barcodes]])),C4694,"")</f>
        <v>0</v>
      </c>
      <c r="G4694">
        <f t="shared" si="73"/>
        <v>0</v>
      </c>
      <c r="H4694" t="str">
        <f>LEFT(RAWC8[[#This Row],[Maternal Pheno Tag]],7)</f>
        <v>0</v>
      </c>
    </row>
    <row r="4695" spans="1:8" x14ac:dyDescent="0.25">
      <c r="A4695">
        <v>3</v>
      </c>
      <c r="B4695" t="s">
        <v>648</v>
      </c>
      <c r="D4695">
        <v>19</v>
      </c>
      <c r="E4695" t="str">
        <f>CONCATENATE(RAWC8[[#This Row],[Table Letter]],RAWC8[[#This Row],[Table '#]])</f>
        <v>XL3</v>
      </c>
      <c r="F4695" t="str">
        <f>IF(ISEVEN(ROW(RAWC8[[#This Row],[Barcodes]])),C4695,"")</f>
        <v/>
      </c>
      <c r="G4695" t="str">
        <f t="shared" si="73"/>
        <v/>
      </c>
      <c r="H4695" t="str">
        <f>LEFT(RAWC8[[#This Row],[Maternal Pheno Tag]],7)</f>
        <v/>
      </c>
    </row>
    <row r="4696" spans="1:8" x14ac:dyDescent="0.25">
      <c r="A4696">
        <v>3</v>
      </c>
      <c r="B4696" t="s">
        <v>648</v>
      </c>
      <c r="D4696">
        <v>20</v>
      </c>
      <c r="E4696" t="str">
        <f>CONCATENATE(RAWC8[[#This Row],[Table Letter]],RAWC8[[#This Row],[Table '#]])</f>
        <v>XL3</v>
      </c>
      <c r="F4696">
        <f>IF(ISEVEN(ROW(RAWC8[[#This Row],[Barcodes]])),C4696,"")</f>
        <v>0</v>
      </c>
      <c r="G4696">
        <f t="shared" si="73"/>
        <v>0</v>
      </c>
      <c r="H4696" t="str">
        <f>LEFT(RAWC8[[#This Row],[Maternal Pheno Tag]],7)</f>
        <v>0</v>
      </c>
    </row>
    <row r="4697" spans="1:8" x14ac:dyDescent="0.25">
      <c r="A4697">
        <v>3</v>
      </c>
      <c r="B4697" t="s">
        <v>648</v>
      </c>
      <c r="D4697">
        <v>20</v>
      </c>
      <c r="E4697" t="str">
        <f>CONCATENATE(RAWC8[[#This Row],[Table Letter]],RAWC8[[#This Row],[Table '#]])</f>
        <v>XL3</v>
      </c>
      <c r="F4697" t="str">
        <f>IF(ISEVEN(ROW(RAWC8[[#This Row],[Barcodes]])),C4697,"")</f>
        <v/>
      </c>
      <c r="G4697" t="str">
        <f t="shared" si="73"/>
        <v/>
      </c>
      <c r="H4697" t="str">
        <f>LEFT(RAWC8[[#This Row],[Maternal Pheno Tag]],7)</f>
        <v/>
      </c>
    </row>
    <row r="4698" spans="1:8" x14ac:dyDescent="0.25">
      <c r="A4698">
        <v>3</v>
      </c>
      <c r="B4698" t="s">
        <v>648</v>
      </c>
      <c r="D4698">
        <v>21</v>
      </c>
      <c r="E4698" t="str">
        <f>CONCATENATE(RAWC8[[#This Row],[Table Letter]],RAWC8[[#This Row],[Table '#]])</f>
        <v>XL3</v>
      </c>
      <c r="F4698">
        <f>IF(ISEVEN(ROW(RAWC8[[#This Row],[Barcodes]])),C4698,"")</f>
        <v>0</v>
      </c>
      <c r="G4698">
        <f t="shared" si="73"/>
        <v>0</v>
      </c>
      <c r="H4698" t="str">
        <f>LEFT(RAWC8[[#This Row],[Maternal Pheno Tag]],7)</f>
        <v>0</v>
      </c>
    </row>
    <row r="4699" spans="1:8" x14ac:dyDescent="0.25">
      <c r="A4699">
        <v>3</v>
      </c>
      <c r="B4699" t="s">
        <v>648</v>
      </c>
      <c r="D4699">
        <v>21</v>
      </c>
      <c r="E4699" t="str">
        <f>CONCATENATE(RAWC8[[#This Row],[Table Letter]],RAWC8[[#This Row],[Table '#]])</f>
        <v>XL3</v>
      </c>
      <c r="F4699" t="str">
        <f>IF(ISEVEN(ROW(RAWC8[[#This Row],[Barcodes]])),C4699,"")</f>
        <v/>
      </c>
      <c r="G4699" t="str">
        <f t="shared" si="73"/>
        <v/>
      </c>
      <c r="H4699" t="str">
        <f>LEFT(RAWC8[[#This Row],[Maternal Pheno Tag]],7)</f>
        <v/>
      </c>
    </row>
    <row r="4700" spans="1:8" x14ac:dyDescent="0.25">
      <c r="A4700">
        <v>3</v>
      </c>
      <c r="B4700" t="s">
        <v>648</v>
      </c>
      <c r="D4700">
        <v>22</v>
      </c>
      <c r="E4700" t="str">
        <f>CONCATENATE(RAWC8[[#This Row],[Table Letter]],RAWC8[[#This Row],[Table '#]])</f>
        <v>XL3</v>
      </c>
      <c r="F4700">
        <f>IF(ISEVEN(ROW(RAWC8[[#This Row],[Barcodes]])),C4700,"")</f>
        <v>0</v>
      </c>
      <c r="G4700">
        <f t="shared" si="73"/>
        <v>0</v>
      </c>
      <c r="H4700" t="str">
        <f>LEFT(RAWC8[[#This Row],[Maternal Pheno Tag]],7)</f>
        <v>0</v>
      </c>
    </row>
    <row r="4701" spans="1:8" x14ac:dyDescent="0.25">
      <c r="A4701">
        <v>3</v>
      </c>
      <c r="B4701" t="s">
        <v>648</v>
      </c>
      <c r="D4701">
        <v>22</v>
      </c>
      <c r="E4701" t="str">
        <f>CONCATENATE(RAWC8[[#This Row],[Table Letter]],RAWC8[[#This Row],[Table '#]])</f>
        <v>XL3</v>
      </c>
      <c r="F4701" t="str">
        <f>IF(ISEVEN(ROW(RAWC8[[#This Row],[Barcodes]])),C4701,"")</f>
        <v/>
      </c>
      <c r="G4701" t="str">
        <f t="shared" si="73"/>
        <v/>
      </c>
      <c r="H4701" t="str">
        <f>LEFT(RAWC8[[#This Row],[Maternal Pheno Tag]],7)</f>
        <v/>
      </c>
    </row>
    <row r="4702" spans="1:8" x14ac:dyDescent="0.25">
      <c r="A4702">
        <v>3</v>
      </c>
      <c r="B4702" t="s">
        <v>648</v>
      </c>
      <c r="D4702">
        <v>23</v>
      </c>
      <c r="E4702" t="str">
        <f>CONCATENATE(RAWC8[[#This Row],[Table Letter]],RAWC8[[#This Row],[Table '#]])</f>
        <v>XL3</v>
      </c>
      <c r="F4702">
        <f>IF(ISEVEN(ROW(RAWC8[[#This Row],[Barcodes]])),C4702,"")</f>
        <v>0</v>
      </c>
      <c r="G4702">
        <f t="shared" si="73"/>
        <v>0</v>
      </c>
      <c r="H4702" t="str">
        <f>LEFT(RAWC8[[#This Row],[Maternal Pheno Tag]],7)</f>
        <v>0</v>
      </c>
    </row>
    <row r="4703" spans="1:8" x14ac:dyDescent="0.25">
      <c r="A4703">
        <v>3</v>
      </c>
      <c r="B4703" t="s">
        <v>648</v>
      </c>
      <c r="D4703">
        <v>23</v>
      </c>
      <c r="E4703" t="str">
        <f>CONCATENATE(RAWC8[[#This Row],[Table Letter]],RAWC8[[#This Row],[Table '#]])</f>
        <v>XL3</v>
      </c>
      <c r="F4703" t="str">
        <f>IF(ISEVEN(ROW(RAWC8[[#This Row],[Barcodes]])),C4703,"")</f>
        <v/>
      </c>
      <c r="G4703" t="str">
        <f t="shared" si="73"/>
        <v/>
      </c>
      <c r="H4703" t="str">
        <f>LEFT(RAWC8[[#This Row],[Maternal Pheno Tag]],7)</f>
        <v/>
      </c>
    </row>
    <row r="4704" spans="1:8" x14ac:dyDescent="0.25">
      <c r="A4704">
        <v>3</v>
      </c>
      <c r="B4704" t="s">
        <v>648</v>
      </c>
      <c r="D4704">
        <v>24</v>
      </c>
      <c r="E4704" t="str">
        <f>CONCATENATE(RAWC8[[#This Row],[Table Letter]],RAWC8[[#This Row],[Table '#]])</f>
        <v>XL3</v>
      </c>
      <c r="F4704">
        <f>IF(ISEVEN(ROW(RAWC8[[#This Row],[Barcodes]])),C4704,"")</f>
        <v>0</v>
      </c>
      <c r="G4704">
        <f t="shared" si="73"/>
        <v>0</v>
      </c>
      <c r="H4704" t="str">
        <f>LEFT(RAWC8[[#This Row],[Maternal Pheno Tag]],7)</f>
        <v>0</v>
      </c>
    </row>
    <row r="4705" spans="1:8" x14ac:dyDescent="0.25">
      <c r="A4705">
        <v>3</v>
      </c>
      <c r="B4705" t="s">
        <v>648</v>
      </c>
      <c r="D4705">
        <v>24</v>
      </c>
      <c r="E4705" t="str">
        <f>CONCATENATE(RAWC8[[#This Row],[Table Letter]],RAWC8[[#This Row],[Table '#]])</f>
        <v>XL3</v>
      </c>
      <c r="F4705" t="str">
        <f>IF(ISEVEN(ROW(RAWC8[[#This Row],[Barcodes]])),C4705,"")</f>
        <v/>
      </c>
      <c r="G4705" t="str">
        <f t="shared" si="73"/>
        <v/>
      </c>
      <c r="H4705" t="str">
        <f>LEFT(RAWC8[[#This Row],[Maternal Pheno Tag]],7)</f>
        <v/>
      </c>
    </row>
    <row r="4706" spans="1:8" x14ac:dyDescent="0.25">
      <c r="A4706">
        <v>4</v>
      </c>
      <c r="B4706" t="s">
        <v>648</v>
      </c>
      <c r="D4706">
        <v>1</v>
      </c>
      <c r="E4706" t="str">
        <f>CONCATENATE(RAWC8[[#This Row],[Table Letter]],RAWC8[[#This Row],[Table '#]])</f>
        <v>XL4</v>
      </c>
      <c r="F4706">
        <f>IF(ISEVEN(ROW(RAWC8[[#This Row],[Barcodes]])),C4706,"")</f>
        <v>0</v>
      </c>
      <c r="G4706">
        <f t="shared" si="73"/>
        <v>0</v>
      </c>
      <c r="H4706" t="str">
        <f>LEFT(RAWC8[[#This Row],[Maternal Pheno Tag]],7)</f>
        <v>0</v>
      </c>
    </row>
    <row r="4707" spans="1:8" x14ac:dyDescent="0.25">
      <c r="A4707">
        <v>4</v>
      </c>
      <c r="B4707" t="s">
        <v>648</v>
      </c>
      <c r="D4707">
        <v>1</v>
      </c>
      <c r="E4707" t="str">
        <f>CONCATENATE(RAWC8[[#This Row],[Table Letter]],RAWC8[[#This Row],[Table '#]])</f>
        <v>XL4</v>
      </c>
      <c r="F4707" t="str">
        <f>IF(ISEVEN(ROW(RAWC8[[#This Row],[Barcodes]])),C4707,"")</f>
        <v/>
      </c>
      <c r="G4707" t="str">
        <f t="shared" si="73"/>
        <v/>
      </c>
      <c r="H4707" t="str">
        <f>LEFT(RAWC8[[#This Row],[Maternal Pheno Tag]],7)</f>
        <v/>
      </c>
    </row>
    <row r="4708" spans="1:8" x14ac:dyDescent="0.25">
      <c r="A4708">
        <v>4</v>
      </c>
      <c r="B4708" t="s">
        <v>648</v>
      </c>
      <c r="D4708">
        <v>2</v>
      </c>
      <c r="E4708" t="str">
        <f>CONCATENATE(RAWC8[[#This Row],[Table Letter]],RAWC8[[#This Row],[Table '#]])</f>
        <v>XL4</v>
      </c>
      <c r="F4708">
        <f>IF(ISEVEN(ROW(RAWC8[[#This Row],[Barcodes]])),C4708,"")</f>
        <v>0</v>
      </c>
      <c r="G4708">
        <f t="shared" si="73"/>
        <v>0</v>
      </c>
      <c r="H4708" t="str">
        <f>LEFT(RAWC8[[#This Row],[Maternal Pheno Tag]],7)</f>
        <v>0</v>
      </c>
    </row>
    <row r="4709" spans="1:8" x14ac:dyDescent="0.25">
      <c r="A4709">
        <v>4</v>
      </c>
      <c r="B4709" t="s">
        <v>648</v>
      </c>
      <c r="D4709">
        <v>2</v>
      </c>
      <c r="E4709" t="str">
        <f>CONCATENATE(RAWC8[[#This Row],[Table Letter]],RAWC8[[#This Row],[Table '#]])</f>
        <v>XL4</v>
      </c>
      <c r="F4709" t="str">
        <f>IF(ISEVEN(ROW(RAWC8[[#This Row],[Barcodes]])),C4709,"")</f>
        <v/>
      </c>
      <c r="G4709" t="str">
        <f t="shared" si="73"/>
        <v/>
      </c>
      <c r="H4709" t="str">
        <f>LEFT(RAWC8[[#This Row],[Maternal Pheno Tag]],7)</f>
        <v/>
      </c>
    </row>
    <row r="4710" spans="1:8" x14ac:dyDescent="0.25">
      <c r="A4710">
        <v>4</v>
      </c>
      <c r="B4710" t="s">
        <v>648</v>
      </c>
      <c r="D4710">
        <v>3</v>
      </c>
      <c r="E4710" t="str">
        <f>CONCATENATE(RAWC8[[#This Row],[Table Letter]],RAWC8[[#This Row],[Table '#]])</f>
        <v>XL4</v>
      </c>
      <c r="F4710">
        <f>IF(ISEVEN(ROW(RAWC8[[#This Row],[Barcodes]])),C4710,"")</f>
        <v>0</v>
      </c>
      <c r="G4710">
        <f t="shared" si="73"/>
        <v>0</v>
      </c>
      <c r="H4710" t="str">
        <f>LEFT(RAWC8[[#This Row],[Maternal Pheno Tag]],7)</f>
        <v>0</v>
      </c>
    </row>
    <row r="4711" spans="1:8" x14ac:dyDescent="0.25">
      <c r="A4711">
        <v>4</v>
      </c>
      <c r="B4711" t="s">
        <v>648</v>
      </c>
      <c r="D4711">
        <v>3</v>
      </c>
      <c r="E4711" t="str">
        <f>CONCATENATE(RAWC8[[#This Row],[Table Letter]],RAWC8[[#This Row],[Table '#]])</f>
        <v>XL4</v>
      </c>
      <c r="F4711" t="str">
        <f>IF(ISEVEN(ROW(RAWC8[[#This Row],[Barcodes]])),C4711,"")</f>
        <v/>
      </c>
      <c r="G4711" t="str">
        <f t="shared" si="73"/>
        <v/>
      </c>
      <c r="H4711" t="str">
        <f>LEFT(RAWC8[[#This Row],[Maternal Pheno Tag]],7)</f>
        <v/>
      </c>
    </row>
    <row r="4712" spans="1:8" x14ac:dyDescent="0.25">
      <c r="A4712">
        <v>4</v>
      </c>
      <c r="B4712" t="s">
        <v>648</v>
      </c>
      <c r="D4712">
        <v>4</v>
      </c>
      <c r="E4712" t="str">
        <f>CONCATENATE(RAWC8[[#This Row],[Table Letter]],RAWC8[[#This Row],[Table '#]])</f>
        <v>XL4</v>
      </c>
      <c r="F4712">
        <f>IF(ISEVEN(ROW(RAWC8[[#This Row],[Barcodes]])),C4712,"")</f>
        <v>0</v>
      </c>
      <c r="G4712">
        <f t="shared" si="73"/>
        <v>0</v>
      </c>
      <c r="H4712" t="str">
        <f>LEFT(RAWC8[[#This Row],[Maternal Pheno Tag]],7)</f>
        <v>0</v>
      </c>
    </row>
    <row r="4713" spans="1:8" x14ac:dyDescent="0.25">
      <c r="A4713">
        <v>4</v>
      </c>
      <c r="B4713" t="s">
        <v>648</v>
      </c>
      <c r="D4713">
        <v>4</v>
      </c>
      <c r="E4713" t="str">
        <f>CONCATENATE(RAWC8[[#This Row],[Table Letter]],RAWC8[[#This Row],[Table '#]])</f>
        <v>XL4</v>
      </c>
      <c r="F4713" t="str">
        <f>IF(ISEVEN(ROW(RAWC8[[#This Row],[Barcodes]])),C4713,"")</f>
        <v/>
      </c>
      <c r="G4713" t="str">
        <f t="shared" si="73"/>
        <v/>
      </c>
      <c r="H4713" t="str">
        <f>LEFT(RAWC8[[#This Row],[Maternal Pheno Tag]],7)</f>
        <v/>
      </c>
    </row>
    <row r="4714" spans="1:8" x14ac:dyDescent="0.25">
      <c r="A4714">
        <v>4</v>
      </c>
      <c r="B4714" t="s">
        <v>648</v>
      </c>
      <c r="D4714">
        <v>5</v>
      </c>
      <c r="E4714" t="str">
        <f>CONCATENATE(RAWC8[[#This Row],[Table Letter]],RAWC8[[#This Row],[Table '#]])</f>
        <v>XL4</v>
      </c>
      <c r="F4714">
        <f>IF(ISEVEN(ROW(RAWC8[[#This Row],[Barcodes]])),C4714,"")</f>
        <v>0</v>
      </c>
      <c r="G4714">
        <f t="shared" si="73"/>
        <v>0</v>
      </c>
      <c r="H4714" t="str">
        <f>LEFT(RAWC8[[#This Row],[Maternal Pheno Tag]],7)</f>
        <v>0</v>
      </c>
    </row>
    <row r="4715" spans="1:8" x14ac:dyDescent="0.25">
      <c r="A4715">
        <v>4</v>
      </c>
      <c r="B4715" t="s">
        <v>648</v>
      </c>
      <c r="D4715">
        <v>5</v>
      </c>
      <c r="E4715" t="str">
        <f>CONCATENATE(RAWC8[[#This Row],[Table Letter]],RAWC8[[#This Row],[Table '#]])</f>
        <v>XL4</v>
      </c>
      <c r="F4715" t="str">
        <f>IF(ISEVEN(ROW(RAWC8[[#This Row],[Barcodes]])),C4715,"")</f>
        <v/>
      </c>
      <c r="G4715" t="str">
        <f t="shared" si="73"/>
        <v/>
      </c>
      <c r="H4715" t="str">
        <f>LEFT(RAWC8[[#This Row],[Maternal Pheno Tag]],7)</f>
        <v/>
      </c>
    </row>
    <row r="4716" spans="1:8" x14ac:dyDescent="0.25">
      <c r="A4716">
        <v>4</v>
      </c>
      <c r="B4716" t="s">
        <v>648</v>
      </c>
      <c r="D4716">
        <v>6</v>
      </c>
      <c r="E4716" t="str">
        <f>CONCATENATE(RAWC8[[#This Row],[Table Letter]],RAWC8[[#This Row],[Table '#]])</f>
        <v>XL4</v>
      </c>
      <c r="F4716">
        <f>IF(ISEVEN(ROW(RAWC8[[#This Row],[Barcodes]])),C4716,"")</f>
        <v>0</v>
      </c>
      <c r="G4716">
        <f t="shared" si="73"/>
        <v>0</v>
      </c>
      <c r="H4716" t="str">
        <f>LEFT(RAWC8[[#This Row],[Maternal Pheno Tag]],7)</f>
        <v>0</v>
      </c>
    </row>
    <row r="4717" spans="1:8" x14ac:dyDescent="0.25">
      <c r="A4717">
        <v>4</v>
      </c>
      <c r="B4717" t="s">
        <v>648</v>
      </c>
      <c r="D4717">
        <v>6</v>
      </c>
      <c r="E4717" t="str">
        <f>CONCATENATE(RAWC8[[#This Row],[Table Letter]],RAWC8[[#This Row],[Table '#]])</f>
        <v>XL4</v>
      </c>
      <c r="F4717" t="str">
        <f>IF(ISEVEN(ROW(RAWC8[[#This Row],[Barcodes]])),C4717,"")</f>
        <v/>
      </c>
      <c r="G4717" t="str">
        <f t="shared" si="73"/>
        <v/>
      </c>
      <c r="H4717" t="str">
        <f>LEFT(RAWC8[[#This Row],[Maternal Pheno Tag]],7)</f>
        <v/>
      </c>
    </row>
    <row r="4718" spans="1:8" x14ac:dyDescent="0.25">
      <c r="A4718">
        <v>4</v>
      </c>
      <c r="B4718" t="s">
        <v>648</v>
      </c>
      <c r="D4718">
        <v>7</v>
      </c>
      <c r="E4718" t="str">
        <f>CONCATENATE(RAWC8[[#This Row],[Table Letter]],RAWC8[[#This Row],[Table '#]])</f>
        <v>XL4</v>
      </c>
      <c r="F4718">
        <f>IF(ISEVEN(ROW(RAWC8[[#This Row],[Barcodes]])),C4718,"")</f>
        <v>0</v>
      </c>
      <c r="G4718">
        <f t="shared" si="73"/>
        <v>0</v>
      </c>
      <c r="H4718" t="str">
        <f>LEFT(RAWC8[[#This Row],[Maternal Pheno Tag]],7)</f>
        <v>0</v>
      </c>
    </row>
    <row r="4719" spans="1:8" x14ac:dyDescent="0.25">
      <c r="A4719">
        <v>4</v>
      </c>
      <c r="B4719" t="s">
        <v>648</v>
      </c>
      <c r="D4719">
        <v>7</v>
      </c>
      <c r="E4719" t="str">
        <f>CONCATENATE(RAWC8[[#This Row],[Table Letter]],RAWC8[[#This Row],[Table '#]])</f>
        <v>XL4</v>
      </c>
      <c r="F4719" t="str">
        <f>IF(ISEVEN(ROW(RAWC8[[#This Row],[Barcodes]])),C4719,"")</f>
        <v/>
      </c>
      <c r="G4719" t="str">
        <f t="shared" si="73"/>
        <v/>
      </c>
      <c r="H4719" t="str">
        <f>LEFT(RAWC8[[#This Row],[Maternal Pheno Tag]],7)</f>
        <v/>
      </c>
    </row>
    <row r="4720" spans="1:8" x14ac:dyDescent="0.25">
      <c r="A4720">
        <v>4</v>
      </c>
      <c r="B4720" t="s">
        <v>648</v>
      </c>
      <c r="D4720">
        <v>8</v>
      </c>
      <c r="E4720" t="str">
        <f>CONCATENATE(RAWC8[[#This Row],[Table Letter]],RAWC8[[#This Row],[Table '#]])</f>
        <v>XL4</v>
      </c>
      <c r="F4720">
        <f>IF(ISEVEN(ROW(RAWC8[[#This Row],[Barcodes]])),C4720,"")</f>
        <v>0</v>
      </c>
      <c r="G4720">
        <f t="shared" si="73"/>
        <v>0</v>
      </c>
      <c r="H4720" t="str">
        <f>LEFT(RAWC8[[#This Row],[Maternal Pheno Tag]],7)</f>
        <v>0</v>
      </c>
    </row>
    <row r="4721" spans="1:8" x14ac:dyDescent="0.25">
      <c r="A4721">
        <v>4</v>
      </c>
      <c r="B4721" t="s">
        <v>648</v>
      </c>
      <c r="D4721">
        <v>8</v>
      </c>
      <c r="E4721" t="str">
        <f>CONCATENATE(RAWC8[[#This Row],[Table Letter]],RAWC8[[#This Row],[Table '#]])</f>
        <v>XL4</v>
      </c>
      <c r="F4721" t="str">
        <f>IF(ISEVEN(ROW(RAWC8[[#This Row],[Barcodes]])),C4721,"")</f>
        <v/>
      </c>
      <c r="G4721" t="str">
        <f t="shared" si="73"/>
        <v/>
      </c>
      <c r="H4721" t="str">
        <f>LEFT(RAWC8[[#This Row],[Maternal Pheno Tag]],7)</f>
        <v/>
      </c>
    </row>
    <row r="4722" spans="1:8" x14ac:dyDescent="0.25">
      <c r="A4722">
        <v>4</v>
      </c>
      <c r="B4722" t="s">
        <v>648</v>
      </c>
      <c r="D4722">
        <v>9</v>
      </c>
      <c r="E4722" t="str">
        <f>CONCATENATE(RAWC8[[#This Row],[Table Letter]],RAWC8[[#This Row],[Table '#]])</f>
        <v>XL4</v>
      </c>
      <c r="F4722">
        <f>IF(ISEVEN(ROW(RAWC8[[#This Row],[Barcodes]])),C4722,"")</f>
        <v>0</v>
      </c>
      <c r="G4722">
        <f t="shared" si="73"/>
        <v>0</v>
      </c>
      <c r="H4722" t="str">
        <f>LEFT(RAWC8[[#This Row],[Maternal Pheno Tag]],7)</f>
        <v>0</v>
      </c>
    </row>
    <row r="4723" spans="1:8" x14ac:dyDescent="0.25">
      <c r="A4723">
        <v>4</v>
      </c>
      <c r="B4723" t="s">
        <v>648</v>
      </c>
      <c r="D4723">
        <v>9</v>
      </c>
      <c r="E4723" t="str">
        <f>CONCATENATE(RAWC8[[#This Row],[Table Letter]],RAWC8[[#This Row],[Table '#]])</f>
        <v>XL4</v>
      </c>
      <c r="F4723" t="str">
        <f>IF(ISEVEN(ROW(RAWC8[[#This Row],[Barcodes]])),C4723,"")</f>
        <v/>
      </c>
      <c r="G4723" t="str">
        <f t="shared" si="73"/>
        <v/>
      </c>
      <c r="H4723" t="str">
        <f>LEFT(RAWC8[[#This Row],[Maternal Pheno Tag]],7)</f>
        <v/>
      </c>
    </row>
    <row r="4724" spans="1:8" x14ac:dyDescent="0.25">
      <c r="A4724">
        <v>4</v>
      </c>
      <c r="B4724" t="s">
        <v>648</v>
      </c>
      <c r="D4724">
        <v>10</v>
      </c>
      <c r="E4724" t="str">
        <f>CONCATENATE(RAWC8[[#This Row],[Table Letter]],RAWC8[[#This Row],[Table '#]])</f>
        <v>XL4</v>
      </c>
      <c r="F4724">
        <f>IF(ISEVEN(ROW(RAWC8[[#This Row],[Barcodes]])),C4724,"")</f>
        <v>0</v>
      </c>
      <c r="G4724">
        <f t="shared" si="73"/>
        <v>0</v>
      </c>
      <c r="H4724" t="str">
        <f>LEFT(RAWC8[[#This Row],[Maternal Pheno Tag]],7)</f>
        <v>0</v>
      </c>
    </row>
    <row r="4725" spans="1:8" x14ac:dyDescent="0.25">
      <c r="A4725">
        <v>4</v>
      </c>
      <c r="B4725" t="s">
        <v>648</v>
      </c>
      <c r="D4725">
        <v>10</v>
      </c>
      <c r="E4725" t="str">
        <f>CONCATENATE(RAWC8[[#This Row],[Table Letter]],RAWC8[[#This Row],[Table '#]])</f>
        <v>XL4</v>
      </c>
      <c r="F4725" t="str">
        <f>IF(ISEVEN(ROW(RAWC8[[#This Row],[Barcodes]])),C4725,"")</f>
        <v/>
      </c>
      <c r="G4725" t="str">
        <f t="shared" si="73"/>
        <v/>
      </c>
      <c r="H4725" t="str">
        <f>LEFT(RAWC8[[#This Row],[Maternal Pheno Tag]],7)</f>
        <v/>
      </c>
    </row>
    <row r="4726" spans="1:8" x14ac:dyDescent="0.25">
      <c r="A4726">
        <v>4</v>
      </c>
      <c r="B4726" t="s">
        <v>648</v>
      </c>
      <c r="D4726">
        <v>11</v>
      </c>
      <c r="E4726" t="str">
        <f>CONCATENATE(RAWC8[[#This Row],[Table Letter]],RAWC8[[#This Row],[Table '#]])</f>
        <v>XL4</v>
      </c>
      <c r="F4726">
        <f>IF(ISEVEN(ROW(RAWC8[[#This Row],[Barcodes]])),C4726,"")</f>
        <v>0</v>
      </c>
      <c r="G4726">
        <f t="shared" si="73"/>
        <v>0</v>
      </c>
      <c r="H4726" t="str">
        <f>LEFT(RAWC8[[#This Row],[Maternal Pheno Tag]],7)</f>
        <v>0</v>
      </c>
    </row>
    <row r="4727" spans="1:8" x14ac:dyDescent="0.25">
      <c r="A4727">
        <v>4</v>
      </c>
      <c r="B4727" t="s">
        <v>648</v>
      </c>
      <c r="D4727">
        <v>11</v>
      </c>
      <c r="E4727" t="str">
        <f>CONCATENATE(RAWC8[[#This Row],[Table Letter]],RAWC8[[#This Row],[Table '#]])</f>
        <v>XL4</v>
      </c>
      <c r="F4727" t="str">
        <f>IF(ISEVEN(ROW(RAWC8[[#This Row],[Barcodes]])),C4727,"")</f>
        <v/>
      </c>
      <c r="G4727" t="str">
        <f t="shared" si="73"/>
        <v/>
      </c>
      <c r="H4727" t="str">
        <f>LEFT(RAWC8[[#This Row],[Maternal Pheno Tag]],7)</f>
        <v/>
      </c>
    </row>
    <row r="4728" spans="1:8" x14ac:dyDescent="0.25">
      <c r="A4728">
        <v>4</v>
      </c>
      <c r="B4728" t="s">
        <v>648</v>
      </c>
      <c r="D4728">
        <v>12</v>
      </c>
      <c r="E4728" t="str">
        <f>CONCATENATE(RAWC8[[#This Row],[Table Letter]],RAWC8[[#This Row],[Table '#]])</f>
        <v>XL4</v>
      </c>
      <c r="F4728">
        <f>IF(ISEVEN(ROW(RAWC8[[#This Row],[Barcodes]])),C4728,"")</f>
        <v>0</v>
      </c>
      <c r="G4728">
        <f t="shared" si="73"/>
        <v>0</v>
      </c>
      <c r="H4728" t="str">
        <f>LEFT(RAWC8[[#This Row],[Maternal Pheno Tag]],7)</f>
        <v>0</v>
      </c>
    </row>
    <row r="4729" spans="1:8" x14ac:dyDescent="0.25">
      <c r="A4729">
        <v>4</v>
      </c>
      <c r="B4729" t="s">
        <v>648</v>
      </c>
      <c r="D4729">
        <v>12</v>
      </c>
      <c r="E4729" t="str">
        <f>CONCATENATE(RAWC8[[#This Row],[Table Letter]],RAWC8[[#This Row],[Table '#]])</f>
        <v>XL4</v>
      </c>
      <c r="F4729" t="str">
        <f>IF(ISEVEN(ROW(RAWC8[[#This Row],[Barcodes]])),C4729,"")</f>
        <v/>
      </c>
      <c r="G4729" t="str">
        <f t="shared" si="73"/>
        <v/>
      </c>
      <c r="H4729" t="str">
        <f>LEFT(RAWC8[[#This Row],[Maternal Pheno Tag]],7)</f>
        <v/>
      </c>
    </row>
    <row r="4730" spans="1:8" x14ac:dyDescent="0.25">
      <c r="A4730">
        <v>4</v>
      </c>
      <c r="B4730" t="s">
        <v>648</v>
      </c>
      <c r="D4730">
        <v>13</v>
      </c>
      <c r="E4730" t="str">
        <f>CONCATENATE(RAWC8[[#This Row],[Table Letter]],RAWC8[[#This Row],[Table '#]])</f>
        <v>XL4</v>
      </c>
      <c r="F4730">
        <f>IF(ISEVEN(ROW(RAWC8[[#This Row],[Barcodes]])),C4730,"")</f>
        <v>0</v>
      </c>
      <c r="G4730">
        <f t="shared" si="73"/>
        <v>0</v>
      </c>
      <c r="H4730" t="str">
        <f>LEFT(RAWC8[[#This Row],[Maternal Pheno Tag]],7)</f>
        <v>0</v>
      </c>
    </row>
    <row r="4731" spans="1:8" x14ac:dyDescent="0.25">
      <c r="A4731">
        <v>4</v>
      </c>
      <c r="B4731" t="s">
        <v>648</v>
      </c>
      <c r="D4731">
        <v>13</v>
      </c>
      <c r="E4731" t="str">
        <f>CONCATENATE(RAWC8[[#This Row],[Table Letter]],RAWC8[[#This Row],[Table '#]])</f>
        <v>XL4</v>
      </c>
      <c r="F4731" t="str">
        <f>IF(ISEVEN(ROW(RAWC8[[#This Row],[Barcodes]])),C4731,"")</f>
        <v/>
      </c>
      <c r="G4731" t="str">
        <f t="shared" si="73"/>
        <v/>
      </c>
      <c r="H4731" t="str">
        <f>LEFT(RAWC8[[#This Row],[Maternal Pheno Tag]],7)</f>
        <v/>
      </c>
    </row>
    <row r="4732" spans="1:8" x14ac:dyDescent="0.25">
      <c r="A4732">
        <v>4</v>
      </c>
      <c r="B4732" t="s">
        <v>648</v>
      </c>
      <c r="D4732">
        <v>14</v>
      </c>
      <c r="E4732" t="str">
        <f>CONCATENATE(RAWC8[[#This Row],[Table Letter]],RAWC8[[#This Row],[Table '#]])</f>
        <v>XL4</v>
      </c>
      <c r="F4732">
        <f>IF(ISEVEN(ROW(RAWC8[[#This Row],[Barcodes]])),C4732,"")</f>
        <v>0</v>
      </c>
      <c r="G4732">
        <f t="shared" si="73"/>
        <v>0</v>
      </c>
      <c r="H4732" t="str">
        <f>LEFT(RAWC8[[#This Row],[Maternal Pheno Tag]],7)</f>
        <v>0</v>
      </c>
    </row>
    <row r="4733" spans="1:8" x14ac:dyDescent="0.25">
      <c r="A4733">
        <v>4</v>
      </c>
      <c r="B4733" t="s">
        <v>648</v>
      </c>
      <c r="D4733">
        <v>14</v>
      </c>
      <c r="E4733" t="str">
        <f>CONCATENATE(RAWC8[[#This Row],[Table Letter]],RAWC8[[#This Row],[Table '#]])</f>
        <v>XL4</v>
      </c>
      <c r="F4733" t="str">
        <f>IF(ISEVEN(ROW(RAWC8[[#This Row],[Barcodes]])),C4733,"")</f>
        <v/>
      </c>
      <c r="G4733" t="str">
        <f t="shared" si="73"/>
        <v/>
      </c>
      <c r="H4733" t="str">
        <f>LEFT(RAWC8[[#This Row],[Maternal Pheno Tag]],7)</f>
        <v/>
      </c>
    </row>
    <row r="4734" spans="1:8" x14ac:dyDescent="0.25">
      <c r="A4734">
        <v>4</v>
      </c>
      <c r="B4734" t="s">
        <v>648</v>
      </c>
      <c r="D4734">
        <v>15</v>
      </c>
      <c r="E4734" t="str">
        <f>CONCATENATE(RAWC8[[#This Row],[Table Letter]],RAWC8[[#This Row],[Table '#]])</f>
        <v>XL4</v>
      </c>
      <c r="F4734">
        <f>IF(ISEVEN(ROW(RAWC8[[#This Row],[Barcodes]])),C4734,"")</f>
        <v>0</v>
      </c>
      <c r="G4734">
        <f t="shared" si="73"/>
        <v>0</v>
      </c>
      <c r="H4734" t="str">
        <f>LEFT(RAWC8[[#This Row],[Maternal Pheno Tag]],7)</f>
        <v>0</v>
      </c>
    </row>
    <row r="4735" spans="1:8" x14ac:dyDescent="0.25">
      <c r="A4735">
        <v>4</v>
      </c>
      <c r="B4735" t="s">
        <v>648</v>
      </c>
      <c r="D4735">
        <v>15</v>
      </c>
      <c r="E4735" t="str">
        <f>CONCATENATE(RAWC8[[#This Row],[Table Letter]],RAWC8[[#This Row],[Table '#]])</f>
        <v>XL4</v>
      </c>
      <c r="F4735" t="str">
        <f>IF(ISEVEN(ROW(RAWC8[[#This Row],[Barcodes]])),C4735,"")</f>
        <v/>
      </c>
      <c r="G4735" t="str">
        <f t="shared" si="73"/>
        <v/>
      </c>
      <c r="H4735" t="str">
        <f>LEFT(RAWC8[[#This Row],[Maternal Pheno Tag]],7)</f>
        <v/>
      </c>
    </row>
    <row r="4736" spans="1:8" x14ac:dyDescent="0.25">
      <c r="A4736">
        <v>4</v>
      </c>
      <c r="B4736" t="s">
        <v>648</v>
      </c>
      <c r="D4736">
        <v>16</v>
      </c>
      <c r="E4736" t="str">
        <f>CONCATENATE(RAWC8[[#This Row],[Table Letter]],RAWC8[[#This Row],[Table '#]])</f>
        <v>XL4</v>
      </c>
      <c r="F4736">
        <f>IF(ISEVEN(ROW(RAWC8[[#This Row],[Barcodes]])),C4736,"")</f>
        <v>0</v>
      </c>
      <c r="G4736">
        <f t="shared" si="73"/>
        <v>0</v>
      </c>
      <c r="H4736" t="str">
        <f>LEFT(RAWC8[[#This Row],[Maternal Pheno Tag]],7)</f>
        <v>0</v>
      </c>
    </row>
    <row r="4737" spans="1:8" x14ac:dyDescent="0.25">
      <c r="A4737">
        <v>4</v>
      </c>
      <c r="B4737" t="s">
        <v>648</v>
      </c>
      <c r="D4737">
        <v>16</v>
      </c>
      <c r="E4737" t="str">
        <f>CONCATENATE(RAWC8[[#This Row],[Table Letter]],RAWC8[[#This Row],[Table '#]])</f>
        <v>XL4</v>
      </c>
      <c r="F4737" t="str">
        <f>IF(ISEVEN(ROW(RAWC8[[#This Row],[Barcodes]])),C4737,"")</f>
        <v/>
      </c>
      <c r="G4737" t="str">
        <f t="shared" si="73"/>
        <v/>
      </c>
      <c r="H4737" t="str">
        <f>LEFT(RAWC8[[#This Row],[Maternal Pheno Tag]],7)</f>
        <v/>
      </c>
    </row>
    <row r="4738" spans="1:8" x14ac:dyDescent="0.25">
      <c r="A4738">
        <v>4</v>
      </c>
      <c r="B4738" t="s">
        <v>648</v>
      </c>
      <c r="D4738">
        <v>17</v>
      </c>
      <c r="E4738" t="str">
        <f>CONCATENATE(RAWC8[[#This Row],[Table Letter]],RAWC8[[#This Row],[Table '#]])</f>
        <v>XL4</v>
      </c>
      <c r="F4738">
        <f>IF(ISEVEN(ROW(RAWC8[[#This Row],[Barcodes]])),C4738,"")</f>
        <v>0</v>
      </c>
      <c r="G4738">
        <f t="shared" ref="G4738:G4801" si="74">IF(ISODD(ROW(C4739)),C4739,"")</f>
        <v>0</v>
      </c>
      <c r="H4738" t="str">
        <f>LEFT(RAWC8[[#This Row],[Maternal Pheno Tag]],7)</f>
        <v>0</v>
      </c>
    </row>
    <row r="4739" spans="1:8" x14ac:dyDescent="0.25">
      <c r="A4739">
        <v>4</v>
      </c>
      <c r="B4739" t="s">
        <v>648</v>
      </c>
      <c r="D4739">
        <v>17</v>
      </c>
      <c r="E4739" t="str">
        <f>CONCATENATE(RAWC8[[#This Row],[Table Letter]],RAWC8[[#This Row],[Table '#]])</f>
        <v>XL4</v>
      </c>
      <c r="F4739" t="str">
        <f>IF(ISEVEN(ROW(RAWC8[[#This Row],[Barcodes]])),C4739,"")</f>
        <v/>
      </c>
      <c r="G4739" t="str">
        <f t="shared" si="74"/>
        <v/>
      </c>
      <c r="H4739" t="str">
        <f>LEFT(RAWC8[[#This Row],[Maternal Pheno Tag]],7)</f>
        <v/>
      </c>
    </row>
    <row r="4740" spans="1:8" x14ac:dyDescent="0.25">
      <c r="A4740">
        <v>4</v>
      </c>
      <c r="B4740" t="s">
        <v>648</v>
      </c>
      <c r="D4740">
        <v>18</v>
      </c>
      <c r="E4740" t="str">
        <f>CONCATENATE(RAWC8[[#This Row],[Table Letter]],RAWC8[[#This Row],[Table '#]])</f>
        <v>XL4</v>
      </c>
      <c r="F4740">
        <f>IF(ISEVEN(ROW(RAWC8[[#This Row],[Barcodes]])),C4740,"")</f>
        <v>0</v>
      </c>
      <c r="G4740">
        <f t="shared" si="74"/>
        <v>0</v>
      </c>
      <c r="H4740" t="str">
        <f>LEFT(RAWC8[[#This Row],[Maternal Pheno Tag]],7)</f>
        <v>0</v>
      </c>
    </row>
    <row r="4741" spans="1:8" x14ac:dyDescent="0.25">
      <c r="A4741">
        <v>4</v>
      </c>
      <c r="B4741" t="s">
        <v>648</v>
      </c>
      <c r="D4741">
        <v>18</v>
      </c>
      <c r="E4741" t="str">
        <f>CONCATENATE(RAWC8[[#This Row],[Table Letter]],RAWC8[[#This Row],[Table '#]])</f>
        <v>XL4</v>
      </c>
      <c r="F4741" t="str">
        <f>IF(ISEVEN(ROW(RAWC8[[#This Row],[Barcodes]])),C4741,"")</f>
        <v/>
      </c>
      <c r="G4741" t="str">
        <f t="shared" si="74"/>
        <v/>
      </c>
      <c r="H4741" t="str">
        <f>LEFT(RAWC8[[#This Row],[Maternal Pheno Tag]],7)</f>
        <v/>
      </c>
    </row>
    <row r="4742" spans="1:8" x14ac:dyDescent="0.25">
      <c r="A4742">
        <v>4</v>
      </c>
      <c r="B4742" t="s">
        <v>648</v>
      </c>
      <c r="D4742">
        <v>19</v>
      </c>
      <c r="E4742" t="str">
        <f>CONCATENATE(RAWC8[[#This Row],[Table Letter]],RAWC8[[#This Row],[Table '#]])</f>
        <v>XL4</v>
      </c>
      <c r="F4742">
        <f>IF(ISEVEN(ROW(RAWC8[[#This Row],[Barcodes]])),C4742,"")</f>
        <v>0</v>
      </c>
      <c r="G4742">
        <f t="shared" si="74"/>
        <v>0</v>
      </c>
      <c r="H4742" t="str">
        <f>LEFT(RAWC8[[#This Row],[Maternal Pheno Tag]],7)</f>
        <v>0</v>
      </c>
    </row>
    <row r="4743" spans="1:8" x14ac:dyDescent="0.25">
      <c r="A4743">
        <v>4</v>
      </c>
      <c r="B4743" t="s">
        <v>648</v>
      </c>
      <c r="D4743">
        <v>19</v>
      </c>
      <c r="E4743" t="str">
        <f>CONCATENATE(RAWC8[[#This Row],[Table Letter]],RAWC8[[#This Row],[Table '#]])</f>
        <v>XL4</v>
      </c>
      <c r="F4743" t="str">
        <f>IF(ISEVEN(ROW(RAWC8[[#This Row],[Barcodes]])),C4743,"")</f>
        <v/>
      </c>
      <c r="G4743" t="str">
        <f t="shared" si="74"/>
        <v/>
      </c>
      <c r="H4743" t="str">
        <f>LEFT(RAWC8[[#This Row],[Maternal Pheno Tag]],7)</f>
        <v/>
      </c>
    </row>
    <row r="4744" spans="1:8" x14ac:dyDescent="0.25">
      <c r="A4744">
        <v>4</v>
      </c>
      <c r="B4744" t="s">
        <v>648</v>
      </c>
      <c r="D4744">
        <v>20</v>
      </c>
      <c r="E4744" t="str">
        <f>CONCATENATE(RAWC8[[#This Row],[Table Letter]],RAWC8[[#This Row],[Table '#]])</f>
        <v>XL4</v>
      </c>
      <c r="F4744">
        <f>IF(ISEVEN(ROW(RAWC8[[#This Row],[Barcodes]])),C4744,"")</f>
        <v>0</v>
      </c>
      <c r="G4744">
        <f t="shared" si="74"/>
        <v>0</v>
      </c>
      <c r="H4744" t="str">
        <f>LEFT(RAWC8[[#This Row],[Maternal Pheno Tag]],7)</f>
        <v>0</v>
      </c>
    </row>
    <row r="4745" spans="1:8" x14ac:dyDescent="0.25">
      <c r="A4745">
        <v>4</v>
      </c>
      <c r="B4745" t="s">
        <v>648</v>
      </c>
      <c r="D4745">
        <v>20</v>
      </c>
      <c r="E4745" t="str">
        <f>CONCATENATE(RAWC8[[#This Row],[Table Letter]],RAWC8[[#This Row],[Table '#]])</f>
        <v>XL4</v>
      </c>
      <c r="F4745" t="str">
        <f>IF(ISEVEN(ROW(RAWC8[[#This Row],[Barcodes]])),C4745,"")</f>
        <v/>
      </c>
      <c r="G4745" t="str">
        <f t="shared" si="74"/>
        <v/>
      </c>
      <c r="H4745" t="str">
        <f>LEFT(RAWC8[[#This Row],[Maternal Pheno Tag]],7)</f>
        <v/>
      </c>
    </row>
    <row r="4746" spans="1:8" x14ac:dyDescent="0.25">
      <c r="A4746">
        <v>4</v>
      </c>
      <c r="B4746" t="s">
        <v>648</v>
      </c>
      <c r="D4746">
        <v>21</v>
      </c>
      <c r="E4746" t="str">
        <f>CONCATENATE(RAWC8[[#This Row],[Table Letter]],RAWC8[[#This Row],[Table '#]])</f>
        <v>XL4</v>
      </c>
      <c r="F4746">
        <f>IF(ISEVEN(ROW(RAWC8[[#This Row],[Barcodes]])),C4746,"")</f>
        <v>0</v>
      </c>
      <c r="G4746">
        <f t="shared" si="74"/>
        <v>0</v>
      </c>
      <c r="H4746" t="str">
        <f>LEFT(RAWC8[[#This Row],[Maternal Pheno Tag]],7)</f>
        <v>0</v>
      </c>
    </row>
    <row r="4747" spans="1:8" x14ac:dyDescent="0.25">
      <c r="A4747">
        <v>4</v>
      </c>
      <c r="B4747" t="s">
        <v>648</v>
      </c>
      <c r="D4747">
        <v>21</v>
      </c>
      <c r="E4747" t="str">
        <f>CONCATENATE(RAWC8[[#This Row],[Table Letter]],RAWC8[[#This Row],[Table '#]])</f>
        <v>XL4</v>
      </c>
      <c r="F4747" t="str">
        <f>IF(ISEVEN(ROW(RAWC8[[#This Row],[Barcodes]])),C4747,"")</f>
        <v/>
      </c>
      <c r="G4747" t="str">
        <f t="shared" si="74"/>
        <v/>
      </c>
      <c r="H4747" t="str">
        <f>LEFT(RAWC8[[#This Row],[Maternal Pheno Tag]],7)</f>
        <v/>
      </c>
    </row>
    <row r="4748" spans="1:8" x14ac:dyDescent="0.25">
      <c r="A4748">
        <v>4</v>
      </c>
      <c r="B4748" t="s">
        <v>648</v>
      </c>
      <c r="D4748">
        <v>22</v>
      </c>
      <c r="E4748" t="str">
        <f>CONCATENATE(RAWC8[[#This Row],[Table Letter]],RAWC8[[#This Row],[Table '#]])</f>
        <v>XL4</v>
      </c>
      <c r="F4748">
        <f>IF(ISEVEN(ROW(RAWC8[[#This Row],[Barcodes]])),C4748,"")</f>
        <v>0</v>
      </c>
      <c r="G4748">
        <f t="shared" si="74"/>
        <v>0</v>
      </c>
      <c r="H4748" t="str">
        <f>LEFT(RAWC8[[#This Row],[Maternal Pheno Tag]],7)</f>
        <v>0</v>
      </c>
    </row>
    <row r="4749" spans="1:8" x14ac:dyDescent="0.25">
      <c r="A4749">
        <v>4</v>
      </c>
      <c r="B4749" t="s">
        <v>648</v>
      </c>
      <c r="D4749">
        <v>22</v>
      </c>
      <c r="E4749" t="str">
        <f>CONCATENATE(RAWC8[[#This Row],[Table Letter]],RAWC8[[#This Row],[Table '#]])</f>
        <v>XL4</v>
      </c>
      <c r="F4749" t="str">
        <f>IF(ISEVEN(ROW(RAWC8[[#This Row],[Barcodes]])),C4749,"")</f>
        <v/>
      </c>
      <c r="G4749" t="str">
        <f t="shared" si="74"/>
        <v/>
      </c>
      <c r="H4749" t="str">
        <f>LEFT(RAWC8[[#This Row],[Maternal Pheno Tag]],7)</f>
        <v/>
      </c>
    </row>
    <row r="4750" spans="1:8" x14ac:dyDescent="0.25">
      <c r="A4750">
        <v>4</v>
      </c>
      <c r="B4750" t="s">
        <v>648</v>
      </c>
      <c r="D4750">
        <v>23</v>
      </c>
      <c r="E4750" t="str">
        <f>CONCATENATE(RAWC8[[#This Row],[Table Letter]],RAWC8[[#This Row],[Table '#]])</f>
        <v>XL4</v>
      </c>
      <c r="F4750">
        <f>IF(ISEVEN(ROW(RAWC8[[#This Row],[Barcodes]])),C4750,"")</f>
        <v>0</v>
      </c>
      <c r="G4750">
        <f t="shared" si="74"/>
        <v>0</v>
      </c>
      <c r="H4750" t="str">
        <f>LEFT(RAWC8[[#This Row],[Maternal Pheno Tag]],7)</f>
        <v>0</v>
      </c>
    </row>
    <row r="4751" spans="1:8" x14ac:dyDescent="0.25">
      <c r="A4751">
        <v>4</v>
      </c>
      <c r="B4751" t="s">
        <v>648</v>
      </c>
      <c r="D4751">
        <v>23</v>
      </c>
      <c r="E4751" t="str">
        <f>CONCATENATE(RAWC8[[#This Row],[Table Letter]],RAWC8[[#This Row],[Table '#]])</f>
        <v>XL4</v>
      </c>
      <c r="F4751" t="str">
        <f>IF(ISEVEN(ROW(RAWC8[[#This Row],[Barcodes]])),C4751,"")</f>
        <v/>
      </c>
      <c r="G4751" t="str">
        <f t="shared" si="74"/>
        <v/>
      </c>
      <c r="H4751" t="str">
        <f>LEFT(RAWC8[[#This Row],[Maternal Pheno Tag]],7)</f>
        <v/>
      </c>
    </row>
    <row r="4752" spans="1:8" x14ac:dyDescent="0.25">
      <c r="A4752">
        <v>4</v>
      </c>
      <c r="B4752" t="s">
        <v>648</v>
      </c>
      <c r="D4752">
        <v>24</v>
      </c>
      <c r="E4752" t="str">
        <f>CONCATENATE(RAWC8[[#This Row],[Table Letter]],RAWC8[[#This Row],[Table '#]])</f>
        <v>XL4</v>
      </c>
      <c r="F4752">
        <f>IF(ISEVEN(ROW(RAWC8[[#This Row],[Barcodes]])),C4752,"")</f>
        <v>0</v>
      </c>
      <c r="G4752">
        <f t="shared" si="74"/>
        <v>0</v>
      </c>
      <c r="H4752" t="str">
        <f>LEFT(RAWC8[[#This Row],[Maternal Pheno Tag]],7)</f>
        <v>0</v>
      </c>
    </row>
    <row r="4753" spans="1:8" x14ac:dyDescent="0.25">
      <c r="A4753">
        <v>4</v>
      </c>
      <c r="B4753" t="s">
        <v>648</v>
      </c>
      <c r="D4753">
        <v>24</v>
      </c>
      <c r="E4753" t="str">
        <f>CONCATENATE(RAWC8[[#This Row],[Table Letter]],RAWC8[[#This Row],[Table '#]])</f>
        <v>XL4</v>
      </c>
      <c r="F4753" t="str">
        <f>IF(ISEVEN(ROW(RAWC8[[#This Row],[Barcodes]])),C4753,"")</f>
        <v/>
      </c>
      <c r="G4753" t="str">
        <f t="shared" si="74"/>
        <v/>
      </c>
      <c r="H4753" t="str">
        <f>LEFT(RAWC8[[#This Row],[Maternal Pheno Tag]],7)</f>
        <v/>
      </c>
    </row>
    <row r="4754" spans="1:8" x14ac:dyDescent="0.25">
      <c r="A4754">
        <v>5</v>
      </c>
      <c r="B4754" t="s">
        <v>648</v>
      </c>
      <c r="D4754">
        <v>1</v>
      </c>
      <c r="E4754" t="str">
        <f>CONCATENATE(RAWC8[[#This Row],[Table Letter]],RAWC8[[#This Row],[Table '#]])</f>
        <v>XL5</v>
      </c>
      <c r="F4754">
        <f>IF(ISEVEN(ROW(RAWC8[[#This Row],[Barcodes]])),C4754,"")</f>
        <v>0</v>
      </c>
      <c r="G4754">
        <f t="shared" si="74"/>
        <v>0</v>
      </c>
      <c r="H4754" t="str">
        <f>LEFT(RAWC8[[#This Row],[Maternal Pheno Tag]],7)</f>
        <v>0</v>
      </c>
    </row>
    <row r="4755" spans="1:8" x14ac:dyDescent="0.25">
      <c r="A4755">
        <v>5</v>
      </c>
      <c r="B4755" t="s">
        <v>648</v>
      </c>
      <c r="D4755">
        <v>1</v>
      </c>
      <c r="E4755" t="str">
        <f>CONCATENATE(RAWC8[[#This Row],[Table Letter]],RAWC8[[#This Row],[Table '#]])</f>
        <v>XL5</v>
      </c>
      <c r="F4755" t="str">
        <f>IF(ISEVEN(ROW(RAWC8[[#This Row],[Barcodes]])),C4755,"")</f>
        <v/>
      </c>
      <c r="G4755" t="str">
        <f t="shared" si="74"/>
        <v/>
      </c>
      <c r="H4755" t="str">
        <f>LEFT(RAWC8[[#This Row],[Maternal Pheno Tag]],7)</f>
        <v/>
      </c>
    </row>
    <row r="4756" spans="1:8" x14ac:dyDescent="0.25">
      <c r="A4756">
        <v>5</v>
      </c>
      <c r="B4756" t="s">
        <v>648</v>
      </c>
      <c r="D4756">
        <v>2</v>
      </c>
      <c r="E4756" t="str">
        <f>CONCATENATE(RAWC8[[#This Row],[Table Letter]],RAWC8[[#This Row],[Table '#]])</f>
        <v>XL5</v>
      </c>
      <c r="F4756">
        <f>IF(ISEVEN(ROW(RAWC8[[#This Row],[Barcodes]])),C4756,"")</f>
        <v>0</v>
      </c>
      <c r="G4756">
        <f t="shared" si="74"/>
        <v>0</v>
      </c>
      <c r="H4756" t="str">
        <f>LEFT(RAWC8[[#This Row],[Maternal Pheno Tag]],7)</f>
        <v>0</v>
      </c>
    </row>
    <row r="4757" spans="1:8" x14ac:dyDescent="0.25">
      <c r="A4757">
        <v>5</v>
      </c>
      <c r="B4757" t="s">
        <v>648</v>
      </c>
      <c r="D4757">
        <v>2</v>
      </c>
      <c r="E4757" t="str">
        <f>CONCATENATE(RAWC8[[#This Row],[Table Letter]],RAWC8[[#This Row],[Table '#]])</f>
        <v>XL5</v>
      </c>
      <c r="F4757" t="str">
        <f>IF(ISEVEN(ROW(RAWC8[[#This Row],[Barcodes]])),C4757,"")</f>
        <v/>
      </c>
      <c r="G4757" t="str">
        <f t="shared" si="74"/>
        <v/>
      </c>
      <c r="H4757" t="str">
        <f>LEFT(RAWC8[[#This Row],[Maternal Pheno Tag]],7)</f>
        <v/>
      </c>
    </row>
    <row r="4758" spans="1:8" x14ac:dyDescent="0.25">
      <c r="A4758">
        <v>5</v>
      </c>
      <c r="B4758" t="s">
        <v>648</v>
      </c>
      <c r="D4758">
        <v>3</v>
      </c>
      <c r="E4758" t="str">
        <f>CONCATENATE(RAWC8[[#This Row],[Table Letter]],RAWC8[[#This Row],[Table '#]])</f>
        <v>XL5</v>
      </c>
      <c r="F4758">
        <f>IF(ISEVEN(ROW(RAWC8[[#This Row],[Barcodes]])),C4758,"")</f>
        <v>0</v>
      </c>
      <c r="G4758">
        <f t="shared" si="74"/>
        <v>0</v>
      </c>
      <c r="H4758" t="str">
        <f>LEFT(RAWC8[[#This Row],[Maternal Pheno Tag]],7)</f>
        <v>0</v>
      </c>
    </row>
    <row r="4759" spans="1:8" x14ac:dyDescent="0.25">
      <c r="A4759">
        <v>5</v>
      </c>
      <c r="B4759" t="s">
        <v>648</v>
      </c>
      <c r="D4759">
        <v>3</v>
      </c>
      <c r="E4759" t="str">
        <f>CONCATENATE(RAWC8[[#This Row],[Table Letter]],RAWC8[[#This Row],[Table '#]])</f>
        <v>XL5</v>
      </c>
      <c r="F4759" t="str">
        <f>IF(ISEVEN(ROW(RAWC8[[#This Row],[Barcodes]])),C4759,"")</f>
        <v/>
      </c>
      <c r="G4759" t="str">
        <f t="shared" si="74"/>
        <v/>
      </c>
      <c r="H4759" t="str">
        <f>LEFT(RAWC8[[#This Row],[Maternal Pheno Tag]],7)</f>
        <v/>
      </c>
    </row>
    <row r="4760" spans="1:8" x14ac:dyDescent="0.25">
      <c r="A4760">
        <v>5</v>
      </c>
      <c r="B4760" t="s">
        <v>648</v>
      </c>
      <c r="D4760">
        <v>4</v>
      </c>
      <c r="E4760" t="str">
        <f>CONCATENATE(RAWC8[[#This Row],[Table Letter]],RAWC8[[#This Row],[Table '#]])</f>
        <v>XL5</v>
      </c>
      <c r="F4760">
        <f>IF(ISEVEN(ROW(RAWC8[[#This Row],[Barcodes]])),C4760,"")</f>
        <v>0</v>
      </c>
      <c r="G4760">
        <f t="shared" si="74"/>
        <v>0</v>
      </c>
      <c r="H4760" t="str">
        <f>LEFT(RAWC8[[#This Row],[Maternal Pheno Tag]],7)</f>
        <v>0</v>
      </c>
    </row>
    <row r="4761" spans="1:8" x14ac:dyDescent="0.25">
      <c r="A4761">
        <v>5</v>
      </c>
      <c r="B4761" t="s">
        <v>648</v>
      </c>
      <c r="D4761">
        <v>4</v>
      </c>
      <c r="E4761" t="str">
        <f>CONCATENATE(RAWC8[[#This Row],[Table Letter]],RAWC8[[#This Row],[Table '#]])</f>
        <v>XL5</v>
      </c>
      <c r="F4761" t="str">
        <f>IF(ISEVEN(ROW(RAWC8[[#This Row],[Barcodes]])),C4761,"")</f>
        <v/>
      </c>
      <c r="G4761" t="str">
        <f t="shared" si="74"/>
        <v/>
      </c>
      <c r="H4761" t="str">
        <f>LEFT(RAWC8[[#This Row],[Maternal Pheno Tag]],7)</f>
        <v/>
      </c>
    </row>
    <row r="4762" spans="1:8" x14ac:dyDescent="0.25">
      <c r="A4762">
        <v>5</v>
      </c>
      <c r="B4762" t="s">
        <v>648</v>
      </c>
      <c r="D4762">
        <v>5</v>
      </c>
      <c r="E4762" t="str">
        <f>CONCATENATE(RAWC8[[#This Row],[Table Letter]],RAWC8[[#This Row],[Table '#]])</f>
        <v>XL5</v>
      </c>
      <c r="F4762">
        <f>IF(ISEVEN(ROW(RAWC8[[#This Row],[Barcodes]])),C4762,"")</f>
        <v>0</v>
      </c>
      <c r="G4762">
        <f t="shared" si="74"/>
        <v>0</v>
      </c>
      <c r="H4762" t="str">
        <f>LEFT(RAWC8[[#This Row],[Maternal Pheno Tag]],7)</f>
        <v>0</v>
      </c>
    </row>
    <row r="4763" spans="1:8" x14ac:dyDescent="0.25">
      <c r="A4763">
        <v>5</v>
      </c>
      <c r="B4763" t="s">
        <v>648</v>
      </c>
      <c r="D4763">
        <v>5</v>
      </c>
      <c r="E4763" t="str">
        <f>CONCATENATE(RAWC8[[#This Row],[Table Letter]],RAWC8[[#This Row],[Table '#]])</f>
        <v>XL5</v>
      </c>
      <c r="F4763" t="str">
        <f>IF(ISEVEN(ROW(RAWC8[[#This Row],[Barcodes]])),C4763,"")</f>
        <v/>
      </c>
      <c r="G4763" t="str">
        <f t="shared" si="74"/>
        <v/>
      </c>
      <c r="H4763" t="str">
        <f>LEFT(RAWC8[[#This Row],[Maternal Pheno Tag]],7)</f>
        <v/>
      </c>
    </row>
    <row r="4764" spans="1:8" x14ac:dyDescent="0.25">
      <c r="A4764">
        <v>5</v>
      </c>
      <c r="B4764" t="s">
        <v>648</v>
      </c>
      <c r="D4764">
        <v>6</v>
      </c>
      <c r="E4764" t="str">
        <f>CONCATENATE(RAWC8[[#This Row],[Table Letter]],RAWC8[[#This Row],[Table '#]])</f>
        <v>XL5</v>
      </c>
      <c r="F4764">
        <f>IF(ISEVEN(ROW(RAWC8[[#This Row],[Barcodes]])),C4764,"")</f>
        <v>0</v>
      </c>
      <c r="G4764">
        <f t="shared" si="74"/>
        <v>0</v>
      </c>
      <c r="H4764" t="str">
        <f>LEFT(RAWC8[[#This Row],[Maternal Pheno Tag]],7)</f>
        <v>0</v>
      </c>
    </row>
    <row r="4765" spans="1:8" x14ac:dyDescent="0.25">
      <c r="A4765">
        <v>5</v>
      </c>
      <c r="B4765" t="s">
        <v>648</v>
      </c>
      <c r="D4765">
        <v>6</v>
      </c>
      <c r="E4765" t="str">
        <f>CONCATENATE(RAWC8[[#This Row],[Table Letter]],RAWC8[[#This Row],[Table '#]])</f>
        <v>XL5</v>
      </c>
      <c r="F4765" t="str">
        <f>IF(ISEVEN(ROW(RAWC8[[#This Row],[Barcodes]])),C4765,"")</f>
        <v/>
      </c>
      <c r="G4765" t="str">
        <f t="shared" si="74"/>
        <v/>
      </c>
      <c r="H4765" t="str">
        <f>LEFT(RAWC8[[#This Row],[Maternal Pheno Tag]],7)</f>
        <v/>
      </c>
    </row>
    <row r="4766" spans="1:8" x14ac:dyDescent="0.25">
      <c r="A4766">
        <v>5</v>
      </c>
      <c r="B4766" t="s">
        <v>648</v>
      </c>
      <c r="D4766">
        <v>7</v>
      </c>
      <c r="E4766" t="str">
        <f>CONCATENATE(RAWC8[[#This Row],[Table Letter]],RAWC8[[#This Row],[Table '#]])</f>
        <v>XL5</v>
      </c>
      <c r="F4766">
        <f>IF(ISEVEN(ROW(RAWC8[[#This Row],[Barcodes]])),C4766,"")</f>
        <v>0</v>
      </c>
      <c r="G4766">
        <f t="shared" si="74"/>
        <v>0</v>
      </c>
      <c r="H4766" t="str">
        <f>LEFT(RAWC8[[#This Row],[Maternal Pheno Tag]],7)</f>
        <v>0</v>
      </c>
    </row>
    <row r="4767" spans="1:8" x14ac:dyDescent="0.25">
      <c r="A4767">
        <v>5</v>
      </c>
      <c r="B4767" t="s">
        <v>648</v>
      </c>
      <c r="D4767">
        <v>7</v>
      </c>
      <c r="E4767" t="str">
        <f>CONCATENATE(RAWC8[[#This Row],[Table Letter]],RAWC8[[#This Row],[Table '#]])</f>
        <v>XL5</v>
      </c>
      <c r="F4767" t="str">
        <f>IF(ISEVEN(ROW(RAWC8[[#This Row],[Barcodes]])),C4767,"")</f>
        <v/>
      </c>
      <c r="G4767" t="str">
        <f t="shared" si="74"/>
        <v/>
      </c>
      <c r="H4767" t="str">
        <f>LEFT(RAWC8[[#This Row],[Maternal Pheno Tag]],7)</f>
        <v/>
      </c>
    </row>
    <row r="4768" spans="1:8" x14ac:dyDescent="0.25">
      <c r="A4768">
        <v>5</v>
      </c>
      <c r="B4768" t="s">
        <v>648</v>
      </c>
      <c r="D4768">
        <v>8</v>
      </c>
      <c r="E4768" t="str">
        <f>CONCATENATE(RAWC8[[#This Row],[Table Letter]],RAWC8[[#This Row],[Table '#]])</f>
        <v>XL5</v>
      </c>
      <c r="F4768">
        <f>IF(ISEVEN(ROW(RAWC8[[#This Row],[Barcodes]])),C4768,"")</f>
        <v>0</v>
      </c>
      <c r="G4768">
        <f t="shared" si="74"/>
        <v>0</v>
      </c>
      <c r="H4768" t="str">
        <f>LEFT(RAWC8[[#This Row],[Maternal Pheno Tag]],7)</f>
        <v>0</v>
      </c>
    </row>
    <row r="4769" spans="1:8" x14ac:dyDescent="0.25">
      <c r="A4769">
        <v>5</v>
      </c>
      <c r="B4769" t="s">
        <v>648</v>
      </c>
      <c r="D4769">
        <v>8</v>
      </c>
      <c r="E4769" t="str">
        <f>CONCATENATE(RAWC8[[#This Row],[Table Letter]],RAWC8[[#This Row],[Table '#]])</f>
        <v>XL5</v>
      </c>
      <c r="F4769" t="str">
        <f>IF(ISEVEN(ROW(RAWC8[[#This Row],[Barcodes]])),C4769,"")</f>
        <v/>
      </c>
      <c r="G4769" t="str">
        <f t="shared" si="74"/>
        <v/>
      </c>
      <c r="H4769" t="str">
        <f>LEFT(RAWC8[[#This Row],[Maternal Pheno Tag]],7)</f>
        <v/>
      </c>
    </row>
    <row r="4770" spans="1:8" x14ac:dyDescent="0.25">
      <c r="A4770">
        <v>5</v>
      </c>
      <c r="B4770" t="s">
        <v>648</v>
      </c>
      <c r="D4770">
        <v>9</v>
      </c>
      <c r="E4770" t="str">
        <f>CONCATENATE(RAWC8[[#This Row],[Table Letter]],RAWC8[[#This Row],[Table '#]])</f>
        <v>XL5</v>
      </c>
      <c r="F4770">
        <f>IF(ISEVEN(ROW(RAWC8[[#This Row],[Barcodes]])),C4770,"")</f>
        <v>0</v>
      </c>
      <c r="G4770">
        <f t="shared" si="74"/>
        <v>0</v>
      </c>
      <c r="H4770" t="str">
        <f>LEFT(RAWC8[[#This Row],[Maternal Pheno Tag]],7)</f>
        <v>0</v>
      </c>
    </row>
    <row r="4771" spans="1:8" x14ac:dyDescent="0.25">
      <c r="A4771">
        <v>5</v>
      </c>
      <c r="B4771" t="s">
        <v>648</v>
      </c>
      <c r="D4771">
        <v>9</v>
      </c>
      <c r="E4771" t="str">
        <f>CONCATENATE(RAWC8[[#This Row],[Table Letter]],RAWC8[[#This Row],[Table '#]])</f>
        <v>XL5</v>
      </c>
      <c r="F4771" t="str">
        <f>IF(ISEVEN(ROW(RAWC8[[#This Row],[Barcodes]])),C4771,"")</f>
        <v/>
      </c>
      <c r="G4771" t="str">
        <f t="shared" si="74"/>
        <v/>
      </c>
      <c r="H4771" t="str">
        <f>LEFT(RAWC8[[#This Row],[Maternal Pheno Tag]],7)</f>
        <v/>
      </c>
    </row>
    <row r="4772" spans="1:8" x14ac:dyDescent="0.25">
      <c r="A4772">
        <v>5</v>
      </c>
      <c r="B4772" t="s">
        <v>648</v>
      </c>
      <c r="D4772">
        <v>10</v>
      </c>
      <c r="E4772" t="str">
        <f>CONCATENATE(RAWC8[[#This Row],[Table Letter]],RAWC8[[#This Row],[Table '#]])</f>
        <v>XL5</v>
      </c>
      <c r="F4772">
        <f>IF(ISEVEN(ROW(RAWC8[[#This Row],[Barcodes]])),C4772,"")</f>
        <v>0</v>
      </c>
      <c r="G4772">
        <f t="shared" si="74"/>
        <v>0</v>
      </c>
      <c r="H4772" t="str">
        <f>LEFT(RAWC8[[#This Row],[Maternal Pheno Tag]],7)</f>
        <v>0</v>
      </c>
    </row>
    <row r="4773" spans="1:8" x14ac:dyDescent="0.25">
      <c r="A4773">
        <v>5</v>
      </c>
      <c r="B4773" t="s">
        <v>648</v>
      </c>
      <c r="D4773">
        <v>10</v>
      </c>
      <c r="E4773" t="str">
        <f>CONCATENATE(RAWC8[[#This Row],[Table Letter]],RAWC8[[#This Row],[Table '#]])</f>
        <v>XL5</v>
      </c>
      <c r="F4773" t="str">
        <f>IF(ISEVEN(ROW(RAWC8[[#This Row],[Barcodes]])),C4773,"")</f>
        <v/>
      </c>
      <c r="G4773" t="str">
        <f t="shared" si="74"/>
        <v/>
      </c>
      <c r="H4773" t="str">
        <f>LEFT(RAWC8[[#This Row],[Maternal Pheno Tag]],7)</f>
        <v/>
      </c>
    </row>
    <row r="4774" spans="1:8" x14ac:dyDescent="0.25">
      <c r="A4774">
        <v>5</v>
      </c>
      <c r="B4774" t="s">
        <v>648</v>
      </c>
      <c r="D4774">
        <v>11</v>
      </c>
      <c r="E4774" t="str">
        <f>CONCATENATE(RAWC8[[#This Row],[Table Letter]],RAWC8[[#This Row],[Table '#]])</f>
        <v>XL5</v>
      </c>
      <c r="F4774">
        <f>IF(ISEVEN(ROW(RAWC8[[#This Row],[Barcodes]])),C4774,"")</f>
        <v>0</v>
      </c>
      <c r="G4774">
        <f t="shared" si="74"/>
        <v>0</v>
      </c>
      <c r="H4774" t="str">
        <f>LEFT(RAWC8[[#This Row],[Maternal Pheno Tag]],7)</f>
        <v>0</v>
      </c>
    </row>
    <row r="4775" spans="1:8" x14ac:dyDescent="0.25">
      <c r="A4775">
        <v>5</v>
      </c>
      <c r="B4775" t="s">
        <v>648</v>
      </c>
      <c r="D4775">
        <v>11</v>
      </c>
      <c r="E4775" t="str">
        <f>CONCATENATE(RAWC8[[#This Row],[Table Letter]],RAWC8[[#This Row],[Table '#]])</f>
        <v>XL5</v>
      </c>
      <c r="F4775" t="str">
        <f>IF(ISEVEN(ROW(RAWC8[[#This Row],[Barcodes]])),C4775,"")</f>
        <v/>
      </c>
      <c r="G4775" t="str">
        <f t="shared" si="74"/>
        <v/>
      </c>
      <c r="H4775" t="str">
        <f>LEFT(RAWC8[[#This Row],[Maternal Pheno Tag]],7)</f>
        <v/>
      </c>
    </row>
    <row r="4776" spans="1:8" x14ac:dyDescent="0.25">
      <c r="A4776">
        <v>5</v>
      </c>
      <c r="B4776" t="s">
        <v>648</v>
      </c>
      <c r="D4776">
        <v>12</v>
      </c>
      <c r="E4776" t="str">
        <f>CONCATENATE(RAWC8[[#This Row],[Table Letter]],RAWC8[[#This Row],[Table '#]])</f>
        <v>XL5</v>
      </c>
      <c r="F4776">
        <f>IF(ISEVEN(ROW(RAWC8[[#This Row],[Barcodes]])),C4776,"")</f>
        <v>0</v>
      </c>
      <c r="G4776">
        <f t="shared" si="74"/>
        <v>0</v>
      </c>
      <c r="H4776" t="str">
        <f>LEFT(RAWC8[[#This Row],[Maternal Pheno Tag]],7)</f>
        <v>0</v>
      </c>
    </row>
    <row r="4777" spans="1:8" x14ac:dyDescent="0.25">
      <c r="A4777">
        <v>5</v>
      </c>
      <c r="B4777" t="s">
        <v>648</v>
      </c>
      <c r="D4777">
        <v>12</v>
      </c>
      <c r="E4777" t="str">
        <f>CONCATENATE(RAWC8[[#This Row],[Table Letter]],RAWC8[[#This Row],[Table '#]])</f>
        <v>XL5</v>
      </c>
      <c r="F4777" t="str">
        <f>IF(ISEVEN(ROW(RAWC8[[#This Row],[Barcodes]])),C4777,"")</f>
        <v/>
      </c>
      <c r="G4777" t="str">
        <f t="shared" si="74"/>
        <v/>
      </c>
      <c r="H4777" t="str">
        <f>LEFT(RAWC8[[#This Row],[Maternal Pheno Tag]],7)</f>
        <v/>
      </c>
    </row>
    <row r="4778" spans="1:8" x14ac:dyDescent="0.25">
      <c r="A4778">
        <v>5</v>
      </c>
      <c r="B4778" t="s">
        <v>648</v>
      </c>
      <c r="D4778">
        <v>13</v>
      </c>
      <c r="E4778" t="str">
        <f>CONCATENATE(RAWC8[[#This Row],[Table Letter]],RAWC8[[#This Row],[Table '#]])</f>
        <v>XL5</v>
      </c>
      <c r="F4778">
        <f>IF(ISEVEN(ROW(RAWC8[[#This Row],[Barcodes]])),C4778,"")</f>
        <v>0</v>
      </c>
      <c r="G4778">
        <f t="shared" si="74"/>
        <v>0</v>
      </c>
      <c r="H4778" t="str">
        <f>LEFT(RAWC8[[#This Row],[Maternal Pheno Tag]],7)</f>
        <v>0</v>
      </c>
    </row>
    <row r="4779" spans="1:8" x14ac:dyDescent="0.25">
      <c r="A4779">
        <v>5</v>
      </c>
      <c r="B4779" t="s">
        <v>648</v>
      </c>
      <c r="D4779">
        <v>13</v>
      </c>
      <c r="E4779" t="str">
        <f>CONCATENATE(RAWC8[[#This Row],[Table Letter]],RAWC8[[#This Row],[Table '#]])</f>
        <v>XL5</v>
      </c>
      <c r="F4779" t="str">
        <f>IF(ISEVEN(ROW(RAWC8[[#This Row],[Barcodes]])),C4779,"")</f>
        <v/>
      </c>
      <c r="G4779" t="str">
        <f t="shared" si="74"/>
        <v/>
      </c>
      <c r="H4779" t="str">
        <f>LEFT(RAWC8[[#This Row],[Maternal Pheno Tag]],7)</f>
        <v/>
      </c>
    </row>
    <row r="4780" spans="1:8" x14ac:dyDescent="0.25">
      <c r="A4780">
        <v>5</v>
      </c>
      <c r="B4780" t="s">
        <v>648</v>
      </c>
      <c r="D4780">
        <v>14</v>
      </c>
      <c r="E4780" t="str">
        <f>CONCATENATE(RAWC8[[#This Row],[Table Letter]],RAWC8[[#This Row],[Table '#]])</f>
        <v>XL5</v>
      </c>
      <c r="F4780">
        <f>IF(ISEVEN(ROW(RAWC8[[#This Row],[Barcodes]])),C4780,"")</f>
        <v>0</v>
      </c>
      <c r="G4780">
        <f t="shared" si="74"/>
        <v>0</v>
      </c>
      <c r="H4780" t="str">
        <f>LEFT(RAWC8[[#This Row],[Maternal Pheno Tag]],7)</f>
        <v>0</v>
      </c>
    </row>
    <row r="4781" spans="1:8" x14ac:dyDescent="0.25">
      <c r="A4781">
        <v>5</v>
      </c>
      <c r="B4781" t="s">
        <v>648</v>
      </c>
      <c r="D4781">
        <v>14</v>
      </c>
      <c r="E4781" t="str">
        <f>CONCATENATE(RAWC8[[#This Row],[Table Letter]],RAWC8[[#This Row],[Table '#]])</f>
        <v>XL5</v>
      </c>
      <c r="F4781" t="str">
        <f>IF(ISEVEN(ROW(RAWC8[[#This Row],[Barcodes]])),C4781,"")</f>
        <v/>
      </c>
      <c r="G4781" t="str">
        <f t="shared" si="74"/>
        <v/>
      </c>
      <c r="H4781" t="str">
        <f>LEFT(RAWC8[[#This Row],[Maternal Pheno Tag]],7)</f>
        <v/>
      </c>
    </row>
    <row r="4782" spans="1:8" x14ac:dyDescent="0.25">
      <c r="A4782">
        <v>5</v>
      </c>
      <c r="B4782" t="s">
        <v>648</v>
      </c>
      <c r="D4782">
        <v>15</v>
      </c>
      <c r="E4782" t="str">
        <f>CONCATENATE(RAWC8[[#This Row],[Table Letter]],RAWC8[[#This Row],[Table '#]])</f>
        <v>XL5</v>
      </c>
      <c r="F4782">
        <f>IF(ISEVEN(ROW(RAWC8[[#This Row],[Barcodes]])),C4782,"")</f>
        <v>0</v>
      </c>
      <c r="G4782">
        <f t="shared" si="74"/>
        <v>0</v>
      </c>
      <c r="H4782" t="str">
        <f>LEFT(RAWC8[[#This Row],[Maternal Pheno Tag]],7)</f>
        <v>0</v>
      </c>
    </row>
    <row r="4783" spans="1:8" x14ac:dyDescent="0.25">
      <c r="A4783">
        <v>5</v>
      </c>
      <c r="B4783" t="s">
        <v>648</v>
      </c>
      <c r="D4783">
        <v>15</v>
      </c>
      <c r="E4783" t="str">
        <f>CONCATENATE(RAWC8[[#This Row],[Table Letter]],RAWC8[[#This Row],[Table '#]])</f>
        <v>XL5</v>
      </c>
      <c r="F4783" t="str">
        <f>IF(ISEVEN(ROW(RAWC8[[#This Row],[Barcodes]])),C4783,"")</f>
        <v/>
      </c>
      <c r="G4783" t="str">
        <f t="shared" si="74"/>
        <v/>
      </c>
      <c r="H4783" t="str">
        <f>LEFT(RAWC8[[#This Row],[Maternal Pheno Tag]],7)</f>
        <v/>
      </c>
    </row>
    <row r="4784" spans="1:8" x14ac:dyDescent="0.25">
      <c r="A4784">
        <v>5</v>
      </c>
      <c r="B4784" t="s">
        <v>648</v>
      </c>
      <c r="D4784">
        <v>16</v>
      </c>
      <c r="E4784" t="str">
        <f>CONCATENATE(RAWC8[[#This Row],[Table Letter]],RAWC8[[#This Row],[Table '#]])</f>
        <v>XL5</v>
      </c>
      <c r="F4784">
        <f>IF(ISEVEN(ROW(RAWC8[[#This Row],[Barcodes]])),C4784,"")</f>
        <v>0</v>
      </c>
      <c r="G4784">
        <f t="shared" si="74"/>
        <v>0</v>
      </c>
      <c r="H4784" t="str">
        <f>LEFT(RAWC8[[#This Row],[Maternal Pheno Tag]],7)</f>
        <v>0</v>
      </c>
    </row>
    <row r="4785" spans="1:8" x14ac:dyDescent="0.25">
      <c r="A4785">
        <v>5</v>
      </c>
      <c r="B4785" t="s">
        <v>648</v>
      </c>
      <c r="D4785">
        <v>16</v>
      </c>
      <c r="E4785" t="str">
        <f>CONCATENATE(RAWC8[[#This Row],[Table Letter]],RAWC8[[#This Row],[Table '#]])</f>
        <v>XL5</v>
      </c>
      <c r="F4785" t="str">
        <f>IF(ISEVEN(ROW(RAWC8[[#This Row],[Barcodes]])),C4785,"")</f>
        <v/>
      </c>
      <c r="G4785" t="str">
        <f t="shared" si="74"/>
        <v/>
      </c>
      <c r="H4785" t="str">
        <f>LEFT(RAWC8[[#This Row],[Maternal Pheno Tag]],7)</f>
        <v/>
      </c>
    </row>
    <row r="4786" spans="1:8" x14ac:dyDescent="0.25">
      <c r="A4786">
        <v>5</v>
      </c>
      <c r="B4786" t="s">
        <v>648</v>
      </c>
      <c r="D4786">
        <v>17</v>
      </c>
      <c r="E4786" t="str">
        <f>CONCATENATE(RAWC8[[#This Row],[Table Letter]],RAWC8[[#This Row],[Table '#]])</f>
        <v>XL5</v>
      </c>
      <c r="F4786">
        <f>IF(ISEVEN(ROW(RAWC8[[#This Row],[Barcodes]])),C4786,"")</f>
        <v>0</v>
      </c>
      <c r="G4786">
        <f t="shared" si="74"/>
        <v>0</v>
      </c>
      <c r="H4786" t="str">
        <f>LEFT(RAWC8[[#This Row],[Maternal Pheno Tag]],7)</f>
        <v>0</v>
      </c>
    </row>
    <row r="4787" spans="1:8" x14ac:dyDescent="0.25">
      <c r="A4787">
        <v>5</v>
      </c>
      <c r="B4787" t="s">
        <v>648</v>
      </c>
      <c r="D4787">
        <v>17</v>
      </c>
      <c r="E4787" t="str">
        <f>CONCATENATE(RAWC8[[#This Row],[Table Letter]],RAWC8[[#This Row],[Table '#]])</f>
        <v>XL5</v>
      </c>
      <c r="F4787" t="str">
        <f>IF(ISEVEN(ROW(RAWC8[[#This Row],[Barcodes]])),C4787,"")</f>
        <v/>
      </c>
      <c r="G4787" t="str">
        <f t="shared" si="74"/>
        <v/>
      </c>
      <c r="H4787" t="str">
        <f>LEFT(RAWC8[[#This Row],[Maternal Pheno Tag]],7)</f>
        <v/>
      </c>
    </row>
    <row r="4788" spans="1:8" x14ac:dyDescent="0.25">
      <c r="A4788">
        <v>5</v>
      </c>
      <c r="B4788" t="s">
        <v>648</v>
      </c>
      <c r="D4788">
        <v>18</v>
      </c>
      <c r="E4788" t="str">
        <f>CONCATENATE(RAWC8[[#This Row],[Table Letter]],RAWC8[[#This Row],[Table '#]])</f>
        <v>XL5</v>
      </c>
      <c r="F4788">
        <f>IF(ISEVEN(ROW(RAWC8[[#This Row],[Barcodes]])),C4788,"")</f>
        <v>0</v>
      </c>
      <c r="G4788">
        <f t="shared" si="74"/>
        <v>0</v>
      </c>
      <c r="H4788" t="str">
        <f>LEFT(RAWC8[[#This Row],[Maternal Pheno Tag]],7)</f>
        <v>0</v>
      </c>
    </row>
    <row r="4789" spans="1:8" x14ac:dyDescent="0.25">
      <c r="A4789">
        <v>5</v>
      </c>
      <c r="B4789" t="s">
        <v>648</v>
      </c>
      <c r="D4789">
        <v>18</v>
      </c>
      <c r="E4789" t="str">
        <f>CONCATENATE(RAWC8[[#This Row],[Table Letter]],RAWC8[[#This Row],[Table '#]])</f>
        <v>XL5</v>
      </c>
      <c r="F4789" t="str">
        <f>IF(ISEVEN(ROW(RAWC8[[#This Row],[Barcodes]])),C4789,"")</f>
        <v/>
      </c>
      <c r="G4789" t="str">
        <f t="shared" si="74"/>
        <v/>
      </c>
      <c r="H4789" t="str">
        <f>LEFT(RAWC8[[#This Row],[Maternal Pheno Tag]],7)</f>
        <v/>
      </c>
    </row>
    <row r="4790" spans="1:8" x14ac:dyDescent="0.25">
      <c r="A4790">
        <v>5</v>
      </c>
      <c r="B4790" t="s">
        <v>648</v>
      </c>
      <c r="D4790">
        <v>19</v>
      </c>
      <c r="E4790" t="str">
        <f>CONCATENATE(RAWC8[[#This Row],[Table Letter]],RAWC8[[#This Row],[Table '#]])</f>
        <v>XL5</v>
      </c>
      <c r="F4790">
        <f>IF(ISEVEN(ROW(RAWC8[[#This Row],[Barcodes]])),C4790,"")</f>
        <v>0</v>
      </c>
      <c r="G4790">
        <f t="shared" si="74"/>
        <v>0</v>
      </c>
      <c r="H4790" t="str">
        <f>LEFT(RAWC8[[#This Row],[Maternal Pheno Tag]],7)</f>
        <v>0</v>
      </c>
    </row>
    <row r="4791" spans="1:8" x14ac:dyDescent="0.25">
      <c r="A4791">
        <v>5</v>
      </c>
      <c r="B4791" t="s">
        <v>648</v>
      </c>
      <c r="D4791">
        <v>19</v>
      </c>
      <c r="E4791" t="str">
        <f>CONCATENATE(RAWC8[[#This Row],[Table Letter]],RAWC8[[#This Row],[Table '#]])</f>
        <v>XL5</v>
      </c>
      <c r="F4791" t="str">
        <f>IF(ISEVEN(ROW(RAWC8[[#This Row],[Barcodes]])),C4791,"")</f>
        <v/>
      </c>
      <c r="G4791" t="str">
        <f t="shared" si="74"/>
        <v/>
      </c>
      <c r="H4791" t="str">
        <f>LEFT(RAWC8[[#This Row],[Maternal Pheno Tag]],7)</f>
        <v/>
      </c>
    </row>
    <row r="4792" spans="1:8" x14ac:dyDescent="0.25">
      <c r="A4792">
        <v>5</v>
      </c>
      <c r="B4792" t="s">
        <v>648</v>
      </c>
      <c r="D4792">
        <v>20</v>
      </c>
      <c r="E4792" t="str">
        <f>CONCATENATE(RAWC8[[#This Row],[Table Letter]],RAWC8[[#This Row],[Table '#]])</f>
        <v>XL5</v>
      </c>
      <c r="F4792">
        <f>IF(ISEVEN(ROW(RAWC8[[#This Row],[Barcodes]])),C4792,"")</f>
        <v>0</v>
      </c>
      <c r="G4792">
        <f t="shared" si="74"/>
        <v>0</v>
      </c>
      <c r="H4792" t="str">
        <f>LEFT(RAWC8[[#This Row],[Maternal Pheno Tag]],7)</f>
        <v>0</v>
      </c>
    </row>
    <row r="4793" spans="1:8" x14ac:dyDescent="0.25">
      <c r="A4793">
        <v>5</v>
      </c>
      <c r="B4793" t="s">
        <v>648</v>
      </c>
      <c r="D4793">
        <v>20</v>
      </c>
      <c r="E4793" t="str">
        <f>CONCATENATE(RAWC8[[#This Row],[Table Letter]],RAWC8[[#This Row],[Table '#]])</f>
        <v>XL5</v>
      </c>
      <c r="F4793" t="str">
        <f>IF(ISEVEN(ROW(RAWC8[[#This Row],[Barcodes]])),C4793,"")</f>
        <v/>
      </c>
      <c r="G4793" t="str">
        <f t="shared" si="74"/>
        <v/>
      </c>
      <c r="H4793" t="str">
        <f>LEFT(RAWC8[[#This Row],[Maternal Pheno Tag]],7)</f>
        <v/>
      </c>
    </row>
    <row r="4794" spans="1:8" x14ac:dyDescent="0.25">
      <c r="A4794">
        <v>5</v>
      </c>
      <c r="B4794" t="s">
        <v>648</v>
      </c>
      <c r="D4794">
        <v>21</v>
      </c>
      <c r="E4794" t="str">
        <f>CONCATENATE(RAWC8[[#This Row],[Table Letter]],RAWC8[[#This Row],[Table '#]])</f>
        <v>XL5</v>
      </c>
      <c r="F4794">
        <f>IF(ISEVEN(ROW(RAWC8[[#This Row],[Barcodes]])),C4794,"")</f>
        <v>0</v>
      </c>
      <c r="G4794">
        <f t="shared" si="74"/>
        <v>0</v>
      </c>
      <c r="H4794" t="str">
        <f>LEFT(RAWC8[[#This Row],[Maternal Pheno Tag]],7)</f>
        <v>0</v>
      </c>
    </row>
    <row r="4795" spans="1:8" x14ac:dyDescent="0.25">
      <c r="A4795">
        <v>5</v>
      </c>
      <c r="B4795" t="s">
        <v>648</v>
      </c>
      <c r="D4795">
        <v>21</v>
      </c>
      <c r="E4795" t="str">
        <f>CONCATENATE(RAWC8[[#This Row],[Table Letter]],RAWC8[[#This Row],[Table '#]])</f>
        <v>XL5</v>
      </c>
      <c r="F4795" t="str">
        <f>IF(ISEVEN(ROW(RAWC8[[#This Row],[Barcodes]])),C4795,"")</f>
        <v/>
      </c>
      <c r="G4795" t="str">
        <f t="shared" si="74"/>
        <v/>
      </c>
      <c r="H4795" t="str">
        <f>LEFT(RAWC8[[#This Row],[Maternal Pheno Tag]],7)</f>
        <v/>
      </c>
    </row>
    <row r="4796" spans="1:8" x14ac:dyDescent="0.25">
      <c r="A4796">
        <v>5</v>
      </c>
      <c r="B4796" t="s">
        <v>648</v>
      </c>
      <c r="D4796">
        <v>22</v>
      </c>
      <c r="E4796" t="str">
        <f>CONCATENATE(RAWC8[[#This Row],[Table Letter]],RAWC8[[#This Row],[Table '#]])</f>
        <v>XL5</v>
      </c>
      <c r="F4796">
        <f>IF(ISEVEN(ROW(RAWC8[[#This Row],[Barcodes]])),C4796,"")</f>
        <v>0</v>
      </c>
      <c r="G4796">
        <f t="shared" si="74"/>
        <v>0</v>
      </c>
      <c r="H4796" t="str">
        <f>LEFT(RAWC8[[#This Row],[Maternal Pheno Tag]],7)</f>
        <v>0</v>
      </c>
    </row>
    <row r="4797" spans="1:8" x14ac:dyDescent="0.25">
      <c r="A4797">
        <v>5</v>
      </c>
      <c r="B4797" t="s">
        <v>648</v>
      </c>
      <c r="D4797">
        <v>22</v>
      </c>
      <c r="E4797" t="str">
        <f>CONCATENATE(RAWC8[[#This Row],[Table Letter]],RAWC8[[#This Row],[Table '#]])</f>
        <v>XL5</v>
      </c>
      <c r="F4797" t="str">
        <f>IF(ISEVEN(ROW(RAWC8[[#This Row],[Barcodes]])),C4797,"")</f>
        <v/>
      </c>
      <c r="G4797" t="str">
        <f t="shared" si="74"/>
        <v/>
      </c>
      <c r="H4797" t="str">
        <f>LEFT(RAWC8[[#This Row],[Maternal Pheno Tag]],7)</f>
        <v/>
      </c>
    </row>
    <row r="4798" spans="1:8" x14ac:dyDescent="0.25">
      <c r="A4798">
        <v>5</v>
      </c>
      <c r="B4798" t="s">
        <v>648</v>
      </c>
      <c r="D4798">
        <v>23</v>
      </c>
      <c r="E4798" t="str">
        <f>CONCATENATE(RAWC8[[#This Row],[Table Letter]],RAWC8[[#This Row],[Table '#]])</f>
        <v>XL5</v>
      </c>
      <c r="F4798">
        <f>IF(ISEVEN(ROW(RAWC8[[#This Row],[Barcodes]])),C4798,"")</f>
        <v>0</v>
      </c>
      <c r="G4798">
        <f t="shared" si="74"/>
        <v>0</v>
      </c>
      <c r="H4798" t="str">
        <f>LEFT(RAWC8[[#This Row],[Maternal Pheno Tag]],7)</f>
        <v>0</v>
      </c>
    </row>
    <row r="4799" spans="1:8" x14ac:dyDescent="0.25">
      <c r="A4799">
        <v>5</v>
      </c>
      <c r="B4799" t="s">
        <v>648</v>
      </c>
      <c r="D4799">
        <v>23</v>
      </c>
      <c r="E4799" t="str">
        <f>CONCATENATE(RAWC8[[#This Row],[Table Letter]],RAWC8[[#This Row],[Table '#]])</f>
        <v>XL5</v>
      </c>
      <c r="F4799" t="str">
        <f>IF(ISEVEN(ROW(RAWC8[[#This Row],[Barcodes]])),C4799,"")</f>
        <v/>
      </c>
      <c r="G4799" t="str">
        <f t="shared" si="74"/>
        <v/>
      </c>
      <c r="H4799" t="str">
        <f>LEFT(RAWC8[[#This Row],[Maternal Pheno Tag]],7)</f>
        <v/>
      </c>
    </row>
    <row r="4800" spans="1:8" x14ac:dyDescent="0.25">
      <c r="A4800">
        <v>5</v>
      </c>
      <c r="B4800" t="s">
        <v>648</v>
      </c>
      <c r="D4800">
        <v>24</v>
      </c>
      <c r="E4800" t="str">
        <f>CONCATENATE(RAWC8[[#This Row],[Table Letter]],RAWC8[[#This Row],[Table '#]])</f>
        <v>XL5</v>
      </c>
      <c r="F4800">
        <f>IF(ISEVEN(ROW(RAWC8[[#This Row],[Barcodes]])),C4800,"")</f>
        <v>0</v>
      </c>
      <c r="G4800">
        <f t="shared" si="74"/>
        <v>0</v>
      </c>
      <c r="H4800" t="str">
        <f>LEFT(RAWC8[[#This Row],[Maternal Pheno Tag]],7)</f>
        <v>0</v>
      </c>
    </row>
    <row r="4801" spans="1:8" x14ac:dyDescent="0.25">
      <c r="A4801">
        <v>5</v>
      </c>
      <c r="B4801" t="s">
        <v>648</v>
      </c>
      <c r="D4801">
        <v>24</v>
      </c>
      <c r="E4801" t="str">
        <f>CONCATENATE(RAWC8[[#This Row],[Table Letter]],RAWC8[[#This Row],[Table '#]])</f>
        <v>XL5</v>
      </c>
      <c r="F4801" t="str">
        <f>IF(ISEVEN(ROW(RAWC8[[#This Row],[Barcodes]])),C4801,"")</f>
        <v/>
      </c>
      <c r="G4801" t="str">
        <f t="shared" si="74"/>
        <v/>
      </c>
      <c r="H4801" t="str">
        <f>LEFT(RAWC8[[#This Row],[Maternal Pheno Tag]],7)</f>
        <v/>
      </c>
    </row>
    <row r="4802" spans="1:8" hidden="1" x14ac:dyDescent="0.25">
      <c r="A4802">
        <v>1</v>
      </c>
      <c r="B4802" t="s">
        <v>16</v>
      </c>
      <c r="C4802" t="str">
        <f>_xlfn.CONCAT(RAWC8[[#This Row],[Table Letter]],"L")</f>
        <v>LL</v>
      </c>
      <c r="D4802">
        <v>1</v>
      </c>
      <c r="E4802" t="str">
        <f>CONCATENATE(RAWC8[[#This Row],[Table Letter]],RAWC8[[#This Row],[Table '#]])</f>
        <v>L1</v>
      </c>
      <c r="F4802" t="str">
        <f>IF(ISEVEN(ROW(RAWC8[[#This Row],[Barcodes]])),C4802,"")</f>
        <v>LL</v>
      </c>
      <c r="G4802" t="str">
        <f t="shared" ref="G4802:G4865" si="75">IF(ISODD(ROW(C4803)),C4803,"")</f>
        <v>LL</v>
      </c>
      <c r="H4802" t="str">
        <f>LEFT(RAWC8[[#This Row],[Maternal Pheno Tag]],7)</f>
        <v>LL</v>
      </c>
    </row>
    <row r="4803" spans="1:8" hidden="1" x14ac:dyDescent="0.25">
      <c r="A4803">
        <v>1</v>
      </c>
      <c r="B4803" t="s">
        <v>16</v>
      </c>
      <c r="C4803" t="str">
        <f>_xlfn.CONCAT(RAWC8[[#This Row],[Table Letter]],"L")</f>
        <v>LL</v>
      </c>
      <c r="D4803">
        <v>1</v>
      </c>
      <c r="E4803" t="str">
        <f>CONCATENATE(RAWC8[[#This Row],[Table Letter]],RAWC8[[#This Row],[Table '#]])</f>
        <v>L1</v>
      </c>
      <c r="F4803" t="str">
        <f>IF(ISEVEN(ROW(RAWC8[[#This Row],[Barcodes]])),C4803,"")</f>
        <v/>
      </c>
      <c r="G4803" t="str">
        <f t="shared" si="75"/>
        <v/>
      </c>
      <c r="H4803" t="str">
        <f>LEFT(RAWC8[[#This Row],[Maternal Pheno Tag]],7)</f>
        <v/>
      </c>
    </row>
    <row r="4804" spans="1:8" hidden="1" x14ac:dyDescent="0.25">
      <c r="A4804">
        <v>1</v>
      </c>
      <c r="B4804" t="s">
        <v>16</v>
      </c>
      <c r="C4804" t="str">
        <f>_xlfn.CONCAT(RAWC8[[#This Row],[Table Letter]],"L")</f>
        <v>LL</v>
      </c>
      <c r="D4804">
        <v>2</v>
      </c>
      <c r="E4804" t="str">
        <f>CONCATENATE(RAWC8[[#This Row],[Table Letter]],RAWC8[[#This Row],[Table '#]])</f>
        <v>L1</v>
      </c>
      <c r="F4804" t="str">
        <f>IF(ISEVEN(ROW(RAWC8[[#This Row],[Barcodes]])),C4804,"")</f>
        <v>LL</v>
      </c>
      <c r="G4804" t="str">
        <f t="shared" si="75"/>
        <v>LL</v>
      </c>
      <c r="H4804" t="str">
        <f>LEFT(RAWC8[[#This Row],[Maternal Pheno Tag]],7)</f>
        <v>LL</v>
      </c>
    </row>
    <row r="4805" spans="1:8" hidden="1" x14ac:dyDescent="0.25">
      <c r="A4805">
        <v>1</v>
      </c>
      <c r="B4805" t="s">
        <v>16</v>
      </c>
      <c r="C4805" t="str">
        <f>_xlfn.CONCAT(RAWC8[[#This Row],[Table Letter]],"L")</f>
        <v>LL</v>
      </c>
      <c r="D4805">
        <v>2</v>
      </c>
      <c r="E4805" t="str">
        <f>CONCATENATE(RAWC8[[#This Row],[Table Letter]],RAWC8[[#This Row],[Table '#]])</f>
        <v>L1</v>
      </c>
      <c r="F4805" t="str">
        <f>IF(ISEVEN(ROW(RAWC8[[#This Row],[Barcodes]])),C4805,"")</f>
        <v/>
      </c>
      <c r="G4805" t="str">
        <f t="shared" si="75"/>
        <v/>
      </c>
      <c r="H4805" t="str">
        <f>LEFT(RAWC8[[#This Row],[Maternal Pheno Tag]],7)</f>
        <v/>
      </c>
    </row>
    <row r="4806" spans="1:8" hidden="1" x14ac:dyDescent="0.25">
      <c r="A4806">
        <v>1</v>
      </c>
      <c r="B4806" t="s">
        <v>16</v>
      </c>
      <c r="C4806" t="str">
        <f>_xlfn.CONCAT(RAWC8[[#This Row],[Table Letter]],"L")</f>
        <v>LL</v>
      </c>
      <c r="D4806">
        <v>3</v>
      </c>
      <c r="E4806" t="str">
        <f>CONCATENATE(RAWC8[[#This Row],[Table Letter]],RAWC8[[#This Row],[Table '#]])</f>
        <v>L1</v>
      </c>
      <c r="F4806" t="str">
        <f>IF(ISEVEN(ROW(RAWC8[[#This Row],[Barcodes]])),C4806,"")</f>
        <v>LL</v>
      </c>
      <c r="G4806" t="str">
        <f t="shared" si="75"/>
        <v>LL</v>
      </c>
      <c r="H4806" t="str">
        <f>LEFT(RAWC8[[#This Row],[Maternal Pheno Tag]],7)</f>
        <v>LL</v>
      </c>
    </row>
    <row r="4807" spans="1:8" hidden="1" x14ac:dyDescent="0.25">
      <c r="A4807">
        <v>1</v>
      </c>
      <c r="B4807" t="s">
        <v>16</v>
      </c>
      <c r="C4807" t="str">
        <f>_xlfn.CONCAT(RAWC8[[#This Row],[Table Letter]],"L")</f>
        <v>LL</v>
      </c>
      <c r="D4807">
        <v>3</v>
      </c>
      <c r="E4807" t="str">
        <f>CONCATENATE(RAWC8[[#This Row],[Table Letter]],RAWC8[[#This Row],[Table '#]])</f>
        <v>L1</v>
      </c>
      <c r="F4807" t="str">
        <f>IF(ISEVEN(ROW(RAWC8[[#This Row],[Barcodes]])),C4807,"")</f>
        <v/>
      </c>
      <c r="G4807" t="str">
        <f t="shared" si="75"/>
        <v/>
      </c>
      <c r="H4807" t="str">
        <f>LEFT(RAWC8[[#This Row],[Maternal Pheno Tag]],7)</f>
        <v/>
      </c>
    </row>
    <row r="4808" spans="1:8" hidden="1" x14ac:dyDescent="0.25">
      <c r="A4808">
        <v>1</v>
      </c>
      <c r="B4808" t="s">
        <v>16</v>
      </c>
      <c r="C4808" t="str">
        <f>_xlfn.CONCAT(RAWC8[[#This Row],[Table Letter]],"L")</f>
        <v>LL</v>
      </c>
      <c r="D4808">
        <v>4</v>
      </c>
      <c r="E4808" t="str">
        <f>CONCATENATE(RAWC8[[#This Row],[Table Letter]],RAWC8[[#This Row],[Table '#]])</f>
        <v>L1</v>
      </c>
      <c r="F4808" t="str">
        <f>IF(ISEVEN(ROW(RAWC8[[#This Row],[Barcodes]])),C4808,"")</f>
        <v>LL</v>
      </c>
      <c r="G4808" t="str">
        <f t="shared" si="75"/>
        <v>LL</v>
      </c>
      <c r="H4808" t="str">
        <f>LEFT(RAWC8[[#This Row],[Maternal Pheno Tag]],7)</f>
        <v>LL</v>
      </c>
    </row>
    <row r="4809" spans="1:8" hidden="1" x14ac:dyDescent="0.25">
      <c r="A4809">
        <v>1</v>
      </c>
      <c r="B4809" t="s">
        <v>16</v>
      </c>
      <c r="C4809" t="str">
        <f>_xlfn.CONCAT(RAWC8[[#This Row],[Table Letter]],"L")</f>
        <v>LL</v>
      </c>
      <c r="D4809">
        <v>4</v>
      </c>
      <c r="E4809" t="str">
        <f>CONCATENATE(RAWC8[[#This Row],[Table Letter]],RAWC8[[#This Row],[Table '#]])</f>
        <v>L1</v>
      </c>
      <c r="F4809" t="str">
        <f>IF(ISEVEN(ROW(RAWC8[[#This Row],[Barcodes]])),C4809,"")</f>
        <v/>
      </c>
      <c r="G4809" t="str">
        <f t="shared" si="75"/>
        <v/>
      </c>
      <c r="H4809" t="str">
        <f>LEFT(RAWC8[[#This Row],[Maternal Pheno Tag]],7)</f>
        <v/>
      </c>
    </row>
    <row r="4810" spans="1:8" hidden="1" x14ac:dyDescent="0.25">
      <c r="A4810">
        <v>1</v>
      </c>
      <c r="B4810" t="s">
        <v>16</v>
      </c>
      <c r="C4810" t="str">
        <f>_xlfn.CONCAT(RAWC8[[#This Row],[Table Letter]],"L")</f>
        <v>LL</v>
      </c>
      <c r="D4810">
        <v>5</v>
      </c>
      <c r="E4810" t="str">
        <f>CONCATENATE(RAWC8[[#This Row],[Table Letter]],RAWC8[[#This Row],[Table '#]])</f>
        <v>L1</v>
      </c>
      <c r="F4810" t="str">
        <f>IF(ISEVEN(ROW(RAWC8[[#This Row],[Barcodes]])),C4810,"")</f>
        <v>LL</v>
      </c>
      <c r="G4810" t="str">
        <f t="shared" si="75"/>
        <v>LL</v>
      </c>
      <c r="H4810" t="str">
        <f>LEFT(RAWC8[[#This Row],[Maternal Pheno Tag]],7)</f>
        <v>LL</v>
      </c>
    </row>
    <row r="4811" spans="1:8" hidden="1" x14ac:dyDescent="0.25">
      <c r="A4811">
        <v>1</v>
      </c>
      <c r="B4811" t="s">
        <v>16</v>
      </c>
      <c r="C4811" t="str">
        <f>_xlfn.CONCAT(RAWC8[[#This Row],[Table Letter]],"L")</f>
        <v>LL</v>
      </c>
      <c r="D4811">
        <v>5</v>
      </c>
      <c r="E4811" t="str">
        <f>CONCATENATE(RAWC8[[#This Row],[Table Letter]],RAWC8[[#This Row],[Table '#]])</f>
        <v>L1</v>
      </c>
      <c r="F4811" t="str">
        <f>IF(ISEVEN(ROW(RAWC8[[#This Row],[Barcodes]])),C4811,"")</f>
        <v/>
      </c>
      <c r="G4811" t="str">
        <f t="shared" si="75"/>
        <v/>
      </c>
      <c r="H4811" t="str">
        <f>LEFT(RAWC8[[#This Row],[Maternal Pheno Tag]],7)</f>
        <v/>
      </c>
    </row>
    <row r="4812" spans="1:8" hidden="1" x14ac:dyDescent="0.25">
      <c r="A4812">
        <v>1</v>
      </c>
      <c r="B4812" t="s">
        <v>16</v>
      </c>
      <c r="C4812" t="str">
        <f>_xlfn.CONCAT(RAWC8[[#This Row],[Table Letter]],"L")</f>
        <v>LL</v>
      </c>
      <c r="D4812">
        <v>6</v>
      </c>
      <c r="E4812" t="str">
        <f>CONCATENATE(RAWC8[[#This Row],[Table Letter]],RAWC8[[#This Row],[Table '#]])</f>
        <v>L1</v>
      </c>
      <c r="F4812" t="str">
        <f>IF(ISEVEN(ROW(RAWC8[[#This Row],[Barcodes]])),C4812,"")</f>
        <v>LL</v>
      </c>
      <c r="G4812" t="str">
        <f t="shared" si="75"/>
        <v>LL</v>
      </c>
      <c r="H4812" t="str">
        <f>LEFT(RAWC8[[#This Row],[Maternal Pheno Tag]],7)</f>
        <v>LL</v>
      </c>
    </row>
    <row r="4813" spans="1:8" hidden="1" x14ac:dyDescent="0.25">
      <c r="A4813">
        <v>1</v>
      </c>
      <c r="B4813" t="s">
        <v>16</v>
      </c>
      <c r="C4813" t="str">
        <f>_xlfn.CONCAT(RAWC8[[#This Row],[Table Letter]],"L")</f>
        <v>LL</v>
      </c>
      <c r="D4813">
        <v>6</v>
      </c>
      <c r="E4813" t="str">
        <f>CONCATENATE(RAWC8[[#This Row],[Table Letter]],RAWC8[[#This Row],[Table '#]])</f>
        <v>L1</v>
      </c>
      <c r="F4813" t="str">
        <f>IF(ISEVEN(ROW(RAWC8[[#This Row],[Barcodes]])),C4813,"")</f>
        <v/>
      </c>
      <c r="G4813" t="str">
        <f t="shared" si="75"/>
        <v/>
      </c>
      <c r="H4813" t="str">
        <f>LEFT(RAWC8[[#This Row],[Maternal Pheno Tag]],7)</f>
        <v/>
      </c>
    </row>
    <row r="4814" spans="1:8" hidden="1" x14ac:dyDescent="0.25">
      <c r="A4814">
        <v>1</v>
      </c>
      <c r="B4814" t="s">
        <v>16</v>
      </c>
      <c r="C4814" t="str">
        <f>_xlfn.CONCAT(RAWC8[[#This Row],[Table Letter]],"L")</f>
        <v>LL</v>
      </c>
      <c r="D4814">
        <v>7</v>
      </c>
      <c r="E4814" t="str">
        <f>CONCATENATE(RAWC8[[#This Row],[Table Letter]],RAWC8[[#This Row],[Table '#]])</f>
        <v>L1</v>
      </c>
      <c r="F4814" t="str">
        <f>IF(ISEVEN(ROW(RAWC8[[#This Row],[Barcodes]])),C4814,"")</f>
        <v>LL</v>
      </c>
      <c r="G4814" t="str">
        <f t="shared" si="75"/>
        <v>LL</v>
      </c>
      <c r="H4814" t="str">
        <f>LEFT(RAWC8[[#This Row],[Maternal Pheno Tag]],7)</f>
        <v>LL</v>
      </c>
    </row>
    <row r="4815" spans="1:8" hidden="1" x14ac:dyDescent="0.25">
      <c r="A4815">
        <v>1</v>
      </c>
      <c r="B4815" t="s">
        <v>16</v>
      </c>
      <c r="C4815" t="str">
        <f>_xlfn.CONCAT(RAWC8[[#This Row],[Table Letter]],"L")</f>
        <v>LL</v>
      </c>
      <c r="D4815">
        <v>7</v>
      </c>
      <c r="E4815" t="str">
        <f>CONCATENATE(RAWC8[[#This Row],[Table Letter]],RAWC8[[#This Row],[Table '#]])</f>
        <v>L1</v>
      </c>
      <c r="F4815" t="str">
        <f>IF(ISEVEN(ROW(RAWC8[[#This Row],[Barcodes]])),C4815,"")</f>
        <v/>
      </c>
      <c r="G4815" t="str">
        <f t="shared" si="75"/>
        <v/>
      </c>
      <c r="H4815" t="str">
        <f>LEFT(RAWC8[[#This Row],[Maternal Pheno Tag]],7)</f>
        <v/>
      </c>
    </row>
    <row r="4816" spans="1:8" hidden="1" x14ac:dyDescent="0.25">
      <c r="A4816">
        <v>1</v>
      </c>
      <c r="B4816" t="s">
        <v>16</v>
      </c>
      <c r="C4816" t="str">
        <f>_xlfn.CONCAT(RAWC8[[#This Row],[Table Letter]],"L")</f>
        <v>LL</v>
      </c>
      <c r="D4816">
        <v>8</v>
      </c>
      <c r="E4816" t="str">
        <f>CONCATENATE(RAWC8[[#This Row],[Table Letter]],RAWC8[[#This Row],[Table '#]])</f>
        <v>L1</v>
      </c>
      <c r="F4816" t="str">
        <f>IF(ISEVEN(ROW(RAWC8[[#This Row],[Barcodes]])),C4816,"")</f>
        <v>LL</v>
      </c>
      <c r="G4816" t="str">
        <f t="shared" si="75"/>
        <v>LL</v>
      </c>
      <c r="H4816" t="str">
        <f>LEFT(RAWC8[[#This Row],[Maternal Pheno Tag]],7)</f>
        <v>LL</v>
      </c>
    </row>
    <row r="4817" spans="1:8" hidden="1" x14ac:dyDescent="0.25">
      <c r="A4817">
        <v>1</v>
      </c>
      <c r="B4817" t="s">
        <v>16</v>
      </c>
      <c r="C4817" t="str">
        <f>_xlfn.CONCAT(RAWC8[[#This Row],[Table Letter]],"L")</f>
        <v>LL</v>
      </c>
      <c r="D4817">
        <v>8</v>
      </c>
      <c r="E4817" t="str">
        <f>CONCATENATE(RAWC8[[#This Row],[Table Letter]],RAWC8[[#This Row],[Table '#]])</f>
        <v>L1</v>
      </c>
      <c r="F4817" t="str">
        <f>IF(ISEVEN(ROW(RAWC8[[#This Row],[Barcodes]])),C4817,"")</f>
        <v/>
      </c>
      <c r="G4817" t="str">
        <f t="shared" si="75"/>
        <v/>
      </c>
      <c r="H4817" t="str">
        <f>LEFT(RAWC8[[#This Row],[Maternal Pheno Tag]],7)</f>
        <v/>
      </c>
    </row>
    <row r="4818" spans="1:8" hidden="1" x14ac:dyDescent="0.25">
      <c r="A4818">
        <v>1</v>
      </c>
      <c r="B4818" t="s">
        <v>16</v>
      </c>
      <c r="C4818" t="str">
        <f>_xlfn.CONCAT(RAWC8[[#This Row],[Table Letter]],"L")</f>
        <v>LL</v>
      </c>
      <c r="D4818">
        <v>9</v>
      </c>
      <c r="E4818" t="str">
        <f>CONCATENATE(RAWC8[[#This Row],[Table Letter]],RAWC8[[#This Row],[Table '#]])</f>
        <v>L1</v>
      </c>
      <c r="F4818" t="str">
        <f>IF(ISEVEN(ROW(RAWC8[[#This Row],[Barcodes]])),C4818,"")</f>
        <v>LL</v>
      </c>
      <c r="G4818" t="str">
        <f t="shared" si="75"/>
        <v>LL</v>
      </c>
      <c r="H4818" t="str">
        <f>LEFT(RAWC8[[#This Row],[Maternal Pheno Tag]],7)</f>
        <v>LL</v>
      </c>
    </row>
    <row r="4819" spans="1:8" hidden="1" x14ac:dyDescent="0.25">
      <c r="A4819">
        <v>1</v>
      </c>
      <c r="B4819" t="s">
        <v>16</v>
      </c>
      <c r="C4819" t="str">
        <f>_xlfn.CONCAT(RAWC8[[#This Row],[Table Letter]],"L")</f>
        <v>LL</v>
      </c>
      <c r="D4819">
        <v>9</v>
      </c>
      <c r="E4819" t="str">
        <f>CONCATENATE(RAWC8[[#This Row],[Table Letter]],RAWC8[[#This Row],[Table '#]])</f>
        <v>L1</v>
      </c>
      <c r="F4819" t="str">
        <f>IF(ISEVEN(ROW(RAWC8[[#This Row],[Barcodes]])),C4819,"")</f>
        <v/>
      </c>
      <c r="G4819" t="str">
        <f t="shared" si="75"/>
        <v/>
      </c>
      <c r="H4819" t="str">
        <f>LEFT(RAWC8[[#This Row],[Maternal Pheno Tag]],7)</f>
        <v/>
      </c>
    </row>
    <row r="4820" spans="1:8" hidden="1" x14ac:dyDescent="0.25">
      <c r="A4820">
        <v>1</v>
      </c>
      <c r="B4820" t="s">
        <v>16</v>
      </c>
      <c r="C4820" t="str">
        <f>_xlfn.CONCAT(RAWC8[[#This Row],[Table Letter]],"L")</f>
        <v>LL</v>
      </c>
      <c r="D4820">
        <v>10</v>
      </c>
      <c r="E4820" t="str">
        <f>CONCATENATE(RAWC8[[#This Row],[Table Letter]],RAWC8[[#This Row],[Table '#]])</f>
        <v>L1</v>
      </c>
      <c r="F4820" t="str">
        <f>IF(ISEVEN(ROW(RAWC8[[#This Row],[Barcodes]])),C4820,"")</f>
        <v>LL</v>
      </c>
      <c r="G4820" t="str">
        <f t="shared" si="75"/>
        <v>LL</v>
      </c>
      <c r="H4820" t="str">
        <f>LEFT(RAWC8[[#This Row],[Maternal Pheno Tag]],7)</f>
        <v>LL</v>
      </c>
    </row>
    <row r="4821" spans="1:8" hidden="1" x14ac:dyDescent="0.25">
      <c r="A4821">
        <v>1</v>
      </c>
      <c r="B4821" t="s">
        <v>16</v>
      </c>
      <c r="C4821" t="str">
        <f>_xlfn.CONCAT(RAWC8[[#This Row],[Table Letter]],"L")</f>
        <v>LL</v>
      </c>
      <c r="D4821">
        <v>10</v>
      </c>
      <c r="E4821" t="str">
        <f>CONCATENATE(RAWC8[[#This Row],[Table Letter]],RAWC8[[#This Row],[Table '#]])</f>
        <v>L1</v>
      </c>
      <c r="F4821" t="str">
        <f>IF(ISEVEN(ROW(RAWC8[[#This Row],[Barcodes]])),C4821,"")</f>
        <v/>
      </c>
      <c r="G4821" t="str">
        <f t="shared" si="75"/>
        <v/>
      </c>
      <c r="H4821" t="str">
        <f>LEFT(RAWC8[[#This Row],[Maternal Pheno Tag]],7)</f>
        <v/>
      </c>
    </row>
    <row r="4822" spans="1:8" hidden="1" x14ac:dyDescent="0.25">
      <c r="A4822">
        <v>1</v>
      </c>
      <c r="B4822" t="s">
        <v>16</v>
      </c>
      <c r="C4822" t="str">
        <f>_xlfn.CONCAT(RAWC8[[#This Row],[Table Letter]],"L")</f>
        <v>LL</v>
      </c>
      <c r="D4822">
        <v>11</v>
      </c>
      <c r="E4822" t="str">
        <f>CONCATENATE(RAWC8[[#This Row],[Table Letter]],RAWC8[[#This Row],[Table '#]])</f>
        <v>L1</v>
      </c>
      <c r="F4822" t="str">
        <f>IF(ISEVEN(ROW(RAWC8[[#This Row],[Barcodes]])),C4822,"")</f>
        <v>LL</v>
      </c>
      <c r="G4822" t="str">
        <f t="shared" si="75"/>
        <v>LL</v>
      </c>
      <c r="H4822" t="str">
        <f>LEFT(RAWC8[[#This Row],[Maternal Pheno Tag]],7)</f>
        <v>LL</v>
      </c>
    </row>
    <row r="4823" spans="1:8" hidden="1" x14ac:dyDescent="0.25">
      <c r="A4823">
        <v>1</v>
      </c>
      <c r="B4823" t="s">
        <v>16</v>
      </c>
      <c r="C4823" t="str">
        <f>_xlfn.CONCAT(RAWC8[[#This Row],[Table Letter]],"L")</f>
        <v>LL</v>
      </c>
      <c r="D4823">
        <v>11</v>
      </c>
      <c r="E4823" t="str">
        <f>CONCATENATE(RAWC8[[#This Row],[Table Letter]],RAWC8[[#This Row],[Table '#]])</f>
        <v>L1</v>
      </c>
      <c r="F4823" t="str">
        <f>IF(ISEVEN(ROW(RAWC8[[#This Row],[Barcodes]])),C4823,"")</f>
        <v/>
      </c>
      <c r="G4823" t="str">
        <f t="shared" si="75"/>
        <v/>
      </c>
      <c r="H4823" t="str">
        <f>LEFT(RAWC8[[#This Row],[Maternal Pheno Tag]],7)</f>
        <v/>
      </c>
    </row>
    <row r="4824" spans="1:8" hidden="1" x14ac:dyDescent="0.25">
      <c r="A4824">
        <v>1</v>
      </c>
      <c r="B4824" t="s">
        <v>16</v>
      </c>
      <c r="C4824" t="str">
        <f>_xlfn.CONCAT(RAWC8[[#This Row],[Table Letter]],"L")</f>
        <v>LL</v>
      </c>
      <c r="D4824">
        <v>12</v>
      </c>
      <c r="E4824" t="str">
        <f>CONCATENATE(RAWC8[[#This Row],[Table Letter]],RAWC8[[#This Row],[Table '#]])</f>
        <v>L1</v>
      </c>
      <c r="F4824" t="str">
        <f>IF(ISEVEN(ROW(RAWC8[[#This Row],[Barcodes]])),C4824,"")</f>
        <v>LL</v>
      </c>
      <c r="G4824" t="str">
        <f t="shared" si="75"/>
        <v>LL</v>
      </c>
      <c r="H4824" t="str">
        <f>LEFT(RAWC8[[#This Row],[Maternal Pheno Tag]],7)</f>
        <v>LL</v>
      </c>
    </row>
    <row r="4825" spans="1:8" hidden="1" x14ac:dyDescent="0.25">
      <c r="A4825">
        <v>1</v>
      </c>
      <c r="B4825" t="s">
        <v>16</v>
      </c>
      <c r="C4825" t="str">
        <f>_xlfn.CONCAT(RAWC8[[#This Row],[Table Letter]],"L")</f>
        <v>LL</v>
      </c>
      <c r="D4825">
        <v>12</v>
      </c>
      <c r="E4825" t="str">
        <f>CONCATENATE(RAWC8[[#This Row],[Table Letter]],RAWC8[[#This Row],[Table '#]])</f>
        <v>L1</v>
      </c>
      <c r="F4825" t="str">
        <f>IF(ISEVEN(ROW(RAWC8[[#This Row],[Barcodes]])),C4825,"")</f>
        <v/>
      </c>
      <c r="G4825" t="str">
        <f t="shared" si="75"/>
        <v/>
      </c>
      <c r="H4825" t="str">
        <f>LEFT(RAWC8[[#This Row],[Maternal Pheno Tag]],7)</f>
        <v/>
      </c>
    </row>
    <row r="4826" spans="1:8" hidden="1" x14ac:dyDescent="0.25">
      <c r="A4826">
        <v>1</v>
      </c>
      <c r="B4826" t="s">
        <v>16</v>
      </c>
      <c r="C4826" t="str">
        <f>_xlfn.CONCAT(RAWC8[[#This Row],[Table Letter]],"L")</f>
        <v>LL</v>
      </c>
      <c r="D4826">
        <v>13</v>
      </c>
      <c r="E4826" t="str">
        <f>CONCATENATE(RAWC8[[#This Row],[Table Letter]],RAWC8[[#This Row],[Table '#]])</f>
        <v>L1</v>
      </c>
      <c r="F4826" t="str">
        <f>IF(ISEVEN(ROW(RAWC8[[#This Row],[Barcodes]])),C4826,"")</f>
        <v>LL</v>
      </c>
      <c r="G4826" t="str">
        <f t="shared" si="75"/>
        <v>LL</v>
      </c>
      <c r="H4826" t="str">
        <f>LEFT(RAWC8[[#This Row],[Maternal Pheno Tag]],7)</f>
        <v>LL</v>
      </c>
    </row>
    <row r="4827" spans="1:8" hidden="1" x14ac:dyDescent="0.25">
      <c r="A4827">
        <v>1</v>
      </c>
      <c r="B4827" t="s">
        <v>16</v>
      </c>
      <c r="C4827" t="str">
        <f>_xlfn.CONCAT(RAWC8[[#This Row],[Table Letter]],"L")</f>
        <v>LL</v>
      </c>
      <c r="D4827">
        <v>13</v>
      </c>
      <c r="E4827" t="str">
        <f>CONCATENATE(RAWC8[[#This Row],[Table Letter]],RAWC8[[#This Row],[Table '#]])</f>
        <v>L1</v>
      </c>
      <c r="F4827" t="str">
        <f>IF(ISEVEN(ROW(RAWC8[[#This Row],[Barcodes]])),C4827,"")</f>
        <v/>
      </c>
      <c r="G4827" t="str">
        <f t="shared" si="75"/>
        <v/>
      </c>
      <c r="H4827" t="str">
        <f>LEFT(RAWC8[[#This Row],[Maternal Pheno Tag]],7)</f>
        <v/>
      </c>
    </row>
    <row r="4828" spans="1:8" hidden="1" x14ac:dyDescent="0.25">
      <c r="A4828">
        <v>1</v>
      </c>
      <c r="B4828" t="s">
        <v>16</v>
      </c>
      <c r="C4828" t="str">
        <f>_xlfn.CONCAT(RAWC8[[#This Row],[Table Letter]],"L")</f>
        <v>LL</v>
      </c>
      <c r="D4828">
        <v>14</v>
      </c>
      <c r="E4828" t="str">
        <f>CONCATENATE(RAWC8[[#This Row],[Table Letter]],RAWC8[[#This Row],[Table '#]])</f>
        <v>L1</v>
      </c>
      <c r="F4828" t="str">
        <f>IF(ISEVEN(ROW(RAWC8[[#This Row],[Barcodes]])),C4828,"")</f>
        <v>LL</v>
      </c>
      <c r="G4828" t="str">
        <f t="shared" si="75"/>
        <v>LL</v>
      </c>
      <c r="H4828" t="str">
        <f>LEFT(RAWC8[[#This Row],[Maternal Pheno Tag]],7)</f>
        <v>LL</v>
      </c>
    </row>
    <row r="4829" spans="1:8" hidden="1" x14ac:dyDescent="0.25">
      <c r="A4829">
        <v>1</v>
      </c>
      <c r="B4829" t="s">
        <v>16</v>
      </c>
      <c r="C4829" t="str">
        <f>_xlfn.CONCAT(RAWC8[[#This Row],[Table Letter]],"L")</f>
        <v>LL</v>
      </c>
      <c r="D4829">
        <v>14</v>
      </c>
      <c r="E4829" t="str">
        <f>CONCATENATE(RAWC8[[#This Row],[Table Letter]],RAWC8[[#This Row],[Table '#]])</f>
        <v>L1</v>
      </c>
      <c r="F4829" t="str">
        <f>IF(ISEVEN(ROW(RAWC8[[#This Row],[Barcodes]])),C4829,"")</f>
        <v/>
      </c>
      <c r="G4829" t="str">
        <f t="shared" si="75"/>
        <v/>
      </c>
      <c r="H4829" t="str">
        <f>LEFT(RAWC8[[#This Row],[Maternal Pheno Tag]],7)</f>
        <v/>
      </c>
    </row>
    <row r="4830" spans="1:8" hidden="1" x14ac:dyDescent="0.25">
      <c r="A4830">
        <v>1</v>
      </c>
      <c r="B4830" t="s">
        <v>16</v>
      </c>
      <c r="C4830" t="str">
        <f>_xlfn.CONCAT(RAWC8[[#This Row],[Table Letter]],"L")</f>
        <v>LL</v>
      </c>
      <c r="D4830">
        <v>15</v>
      </c>
      <c r="E4830" t="str">
        <f>CONCATENATE(RAWC8[[#This Row],[Table Letter]],RAWC8[[#This Row],[Table '#]])</f>
        <v>L1</v>
      </c>
      <c r="F4830" t="str">
        <f>IF(ISEVEN(ROW(RAWC8[[#This Row],[Barcodes]])),C4830,"")</f>
        <v>LL</v>
      </c>
      <c r="G4830" t="str">
        <f t="shared" si="75"/>
        <v>LL</v>
      </c>
      <c r="H4830" t="str">
        <f>LEFT(RAWC8[[#This Row],[Maternal Pheno Tag]],7)</f>
        <v>LL</v>
      </c>
    </row>
    <row r="4831" spans="1:8" hidden="1" x14ac:dyDescent="0.25">
      <c r="A4831">
        <v>1</v>
      </c>
      <c r="B4831" t="s">
        <v>16</v>
      </c>
      <c r="C4831" t="str">
        <f>_xlfn.CONCAT(RAWC8[[#This Row],[Table Letter]],"L")</f>
        <v>LL</v>
      </c>
      <c r="D4831">
        <v>15</v>
      </c>
      <c r="E4831" t="str">
        <f>CONCATENATE(RAWC8[[#This Row],[Table Letter]],RAWC8[[#This Row],[Table '#]])</f>
        <v>L1</v>
      </c>
      <c r="F4831" t="str">
        <f>IF(ISEVEN(ROW(RAWC8[[#This Row],[Barcodes]])),C4831,"")</f>
        <v/>
      </c>
      <c r="G4831" t="str">
        <f t="shared" si="75"/>
        <v/>
      </c>
      <c r="H4831" t="str">
        <f>LEFT(RAWC8[[#This Row],[Maternal Pheno Tag]],7)</f>
        <v/>
      </c>
    </row>
    <row r="4832" spans="1:8" hidden="1" x14ac:dyDescent="0.25">
      <c r="A4832">
        <v>1</v>
      </c>
      <c r="B4832" t="s">
        <v>16</v>
      </c>
      <c r="C4832" t="str">
        <f>_xlfn.CONCAT(RAWC8[[#This Row],[Table Letter]],"L")</f>
        <v>LL</v>
      </c>
      <c r="D4832">
        <v>16</v>
      </c>
      <c r="E4832" t="str">
        <f>CONCATENATE(RAWC8[[#This Row],[Table Letter]],RAWC8[[#This Row],[Table '#]])</f>
        <v>L1</v>
      </c>
      <c r="F4832" t="str">
        <f>IF(ISEVEN(ROW(RAWC8[[#This Row],[Barcodes]])),C4832,"")</f>
        <v>LL</v>
      </c>
      <c r="G4832" t="str">
        <f t="shared" si="75"/>
        <v>LL</v>
      </c>
      <c r="H4832" t="str">
        <f>LEFT(RAWC8[[#This Row],[Maternal Pheno Tag]],7)</f>
        <v>LL</v>
      </c>
    </row>
    <row r="4833" spans="1:8" hidden="1" x14ac:dyDescent="0.25">
      <c r="A4833">
        <v>1</v>
      </c>
      <c r="B4833" t="s">
        <v>16</v>
      </c>
      <c r="C4833" t="str">
        <f>_xlfn.CONCAT(RAWC8[[#This Row],[Table Letter]],"L")</f>
        <v>LL</v>
      </c>
      <c r="D4833">
        <v>16</v>
      </c>
      <c r="E4833" t="str">
        <f>CONCATENATE(RAWC8[[#This Row],[Table Letter]],RAWC8[[#This Row],[Table '#]])</f>
        <v>L1</v>
      </c>
      <c r="F4833" t="str">
        <f>IF(ISEVEN(ROW(RAWC8[[#This Row],[Barcodes]])),C4833,"")</f>
        <v/>
      </c>
      <c r="G4833" t="str">
        <f t="shared" si="75"/>
        <v/>
      </c>
      <c r="H4833" t="str">
        <f>LEFT(RAWC8[[#This Row],[Maternal Pheno Tag]],7)</f>
        <v/>
      </c>
    </row>
    <row r="4834" spans="1:8" hidden="1" x14ac:dyDescent="0.25">
      <c r="A4834">
        <v>1</v>
      </c>
      <c r="B4834" t="s">
        <v>16</v>
      </c>
      <c r="C4834" t="str">
        <f>_xlfn.CONCAT(RAWC8[[#This Row],[Table Letter]],"L")</f>
        <v>LL</v>
      </c>
      <c r="D4834">
        <v>17</v>
      </c>
      <c r="E4834" t="str">
        <f>CONCATENATE(RAWC8[[#This Row],[Table Letter]],RAWC8[[#This Row],[Table '#]])</f>
        <v>L1</v>
      </c>
      <c r="F4834" t="str">
        <f>IF(ISEVEN(ROW(RAWC8[[#This Row],[Barcodes]])),C4834,"")</f>
        <v>LL</v>
      </c>
      <c r="G4834" t="str">
        <f t="shared" si="75"/>
        <v>LL</v>
      </c>
      <c r="H4834" t="str">
        <f>LEFT(RAWC8[[#This Row],[Maternal Pheno Tag]],7)</f>
        <v>LL</v>
      </c>
    </row>
    <row r="4835" spans="1:8" hidden="1" x14ac:dyDescent="0.25">
      <c r="A4835">
        <v>1</v>
      </c>
      <c r="B4835" t="s">
        <v>16</v>
      </c>
      <c r="C4835" t="str">
        <f>_xlfn.CONCAT(RAWC8[[#This Row],[Table Letter]],"L")</f>
        <v>LL</v>
      </c>
      <c r="D4835">
        <v>17</v>
      </c>
      <c r="E4835" t="str">
        <f>CONCATENATE(RAWC8[[#This Row],[Table Letter]],RAWC8[[#This Row],[Table '#]])</f>
        <v>L1</v>
      </c>
      <c r="F4835" t="str">
        <f>IF(ISEVEN(ROW(RAWC8[[#This Row],[Barcodes]])),C4835,"")</f>
        <v/>
      </c>
      <c r="G4835" t="str">
        <f t="shared" si="75"/>
        <v/>
      </c>
      <c r="H4835" t="str">
        <f>LEFT(RAWC8[[#This Row],[Maternal Pheno Tag]],7)</f>
        <v/>
      </c>
    </row>
    <row r="4836" spans="1:8" hidden="1" x14ac:dyDescent="0.25">
      <c r="A4836">
        <v>1</v>
      </c>
      <c r="B4836" t="s">
        <v>16</v>
      </c>
      <c r="C4836" t="str">
        <f>_xlfn.CONCAT(RAWC8[[#This Row],[Table Letter]],"L")</f>
        <v>LL</v>
      </c>
      <c r="D4836">
        <v>18</v>
      </c>
      <c r="E4836" t="str">
        <f>CONCATENATE(RAWC8[[#This Row],[Table Letter]],RAWC8[[#This Row],[Table '#]])</f>
        <v>L1</v>
      </c>
      <c r="F4836" t="str">
        <f>IF(ISEVEN(ROW(RAWC8[[#This Row],[Barcodes]])),C4836,"")</f>
        <v>LL</v>
      </c>
      <c r="G4836" t="str">
        <f t="shared" si="75"/>
        <v>LL</v>
      </c>
      <c r="H4836" t="str">
        <f>LEFT(RAWC8[[#This Row],[Maternal Pheno Tag]],7)</f>
        <v>LL</v>
      </c>
    </row>
    <row r="4837" spans="1:8" hidden="1" x14ac:dyDescent="0.25">
      <c r="A4837">
        <v>1</v>
      </c>
      <c r="B4837" t="s">
        <v>16</v>
      </c>
      <c r="C4837" t="str">
        <f>_xlfn.CONCAT(RAWC8[[#This Row],[Table Letter]],"L")</f>
        <v>LL</v>
      </c>
      <c r="D4837">
        <v>18</v>
      </c>
      <c r="E4837" t="str">
        <f>CONCATENATE(RAWC8[[#This Row],[Table Letter]],RAWC8[[#This Row],[Table '#]])</f>
        <v>L1</v>
      </c>
      <c r="F4837" t="str">
        <f>IF(ISEVEN(ROW(RAWC8[[#This Row],[Barcodes]])),C4837,"")</f>
        <v/>
      </c>
      <c r="G4837" t="str">
        <f t="shared" si="75"/>
        <v/>
      </c>
      <c r="H4837" t="str">
        <f>LEFT(RAWC8[[#This Row],[Maternal Pheno Tag]],7)</f>
        <v/>
      </c>
    </row>
    <row r="4838" spans="1:8" hidden="1" x14ac:dyDescent="0.25">
      <c r="A4838">
        <v>1</v>
      </c>
      <c r="B4838" t="s">
        <v>16</v>
      </c>
      <c r="C4838" t="str">
        <f>_xlfn.CONCAT(RAWC8[[#This Row],[Table Letter]],"L")</f>
        <v>LL</v>
      </c>
      <c r="D4838">
        <v>19</v>
      </c>
      <c r="E4838" t="str">
        <f>CONCATENATE(RAWC8[[#This Row],[Table Letter]],RAWC8[[#This Row],[Table '#]])</f>
        <v>L1</v>
      </c>
      <c r="F4838" t="str">
        <f>IF(ISEVEN(ROW(RAWC8[[#This Row],[Barcodes]])),C4838,"")</f>
        <v>LL</v>
      </c>
      <c r="G4838" t="str">
        <f t="shared" si="75"/>
        <v>LL</v>
      </c>
      <c r="H4838" t="str">
        <f>LEFT(RAWC8[[#This Row],[Maternal Pheno Tag]],7)</f>
        <v>LL</v>
      </c>
    </row>
    <row r="4839" spans="1:8" hidden="1" x14ac:dyDescent="0.25">
      <c r="A4839">
        <v>1</v>
      </c>
      <c r="B4839" t="s">
        <v>16</v>
      </c>
      <c r="C4839" t="str">
        <f>_xlfn.CONCAT(RAWC8[[#This Row],[Table Letter]],"L")</f>
        <v>LL</v>
      </c>
      <c r="D4839">
        <v>19</v>
      </c>
      <c r="E4839" t="str">
        <f>CONCATENATE(RAWC8[[#This Row],[Table Letter]],RAWC8[[#This Row],[Table '#]])</f>
        <v>L1</v>
      </c>
      <c r="F4839" t="str">
        <f>IF(ISEVEN(ROW(RAWC8[[#This Row],[Barcodes]])),C4839,"")</f>
        <v/>
      </c>
      <c r="G4839" t="str">
        <f t="shared" si="75"/>
        <v/>
      </c>
      <c r="H4839" t="str">
        <f>LEFT(RAWC8[[#This Row],[Maternal Pheno Tag]],7)</f>
        <v/>
      </c>
    </row>
    <row r="4840" spans="1:8" hidden="1" x14ac:dyDescent="0.25">
      <c r="A4840">
        <v>1</v>
      </c>
      <c r="B4840" t="s">
        <v>16</v>
      </c>
      <c r="C4840" t="str">
        <f>_xlfn.CONCAT(RAWC8[[#This Row],[Table Letter]],"L")</f>
        <v>LL</v>
      </c>
      <c r="D4840">
        <v>20</v>
      </c>
      <c r="E4840" t="str">
        <f>CONCATENATE(RAWC8[[#This Row],[Table Letter]],RAWC8[[#This Row],[Table '#]])</f>
        <v>L1</v>
      </c>
      <c r="F4840" t="str">
        <f>IF(ISEVEN(ROW(RAWC8[[#This Row],[Barcodes]])),C4840,"")</f>
        <v>LL</v>
      </c>
      <c r="G4840" t="str">
        <f t="shared" si="75"/>
        <v>LL</v>
      </c>
      <c r="H4840" t="str">
        <f>LEFT(RAWC8[[#This Row],[Maternal Pheno Tag]],7)</f>
        <v>LL</v>
      </c>
    </row>
    <row r="4841" spans="1:8" hidden="1" x14ac:dyDescent="0.25">
      <c r="A4841">
        <v>1</v>
      </c>
      <c r="B4841" t="s">
        <v>16</v>
      </c>
      <c r="C4841" t="str">
        <f>_xlfn.CONCAT(RAWC8[[#This Row],[Table Letter]],"L")</f>
        <v>LL</v>
      </c>
      <c r="D4841">
        <v>20</v>
      </c>
      <c r="E4841" t="str">
        <f>CONCATENATE(RAWC8[[#This Row],[Table Letter]],RAWC8[[#This Row],[Table '#]])</f>
        <v>L1</v>
      </c>
      <c r="F4841" t="str">
        <f>IF(ISEVEN(ROW(RAWC8[[#This Row],[Barcodes]])),C4841,"")</f>
        <v/>
      </c>
      <c r="G4841" t="str">
        <f t="shared" si="75"/>
        <v/>
      </c>
      <c r="H4841" t="str">
        <f>LEFT(RAWC8[[#This Row],[Maternal Pheno Tag]],7)</f>
        <v/>
      </c>
    </row>
    <row r="4842" spans="1:8" hidden="1" x14ac:dyDescent="0.25">
      <c r="A4842">
        <v>1</v>
      </c>
      <c r="B4842" t="s">
        <v>16</v>
      </c>
      <c r="C4842" t="str">
        <f>_xlfn.CONCAT(RAWC8[[#This Row],[Table Letter]],"L")</f>
        <v>LL</v>
      </c>
      <c r="D4842">
        <v>21</v>
      </c>
      <c r="E4842" t="str">
        <f>CONCATENATE(RAWC8[[#This Row],[Table Letter]],RAWC8[[#This Row],[Table '#]])</f>
        <v>L1</v>
      </c>
      <c r="F4842" t="str">
        <f>IF(ISEVEN(ROW(RAWC8[[#This Row],[Barcodes]])),C4842,"")</f>
        <v>LL</v>
      </c>
      <c r="G4842" t="str">
        <f t="shared" si="75"/>
        <v>LL</v>
      </c>
      <c r="H4842" t="str">
        <f>LEFT(RAWC8[[#This Row],[Maternal Pheno Tag]],7)</f>
        <v>LL</v>
      </c>
    </row>
    <row r="4843" spans="1:8" hidden="1" x14ac:dyDescent="0.25">
      <c r="A4843">
        <v>1</v>
      </c>
      <c r="B4843" t="s">
        <v>16</v>
      </c>
      <c r="C4843" t="str">
        <f>_xlfn.CONCAT(RAWC8[[#This Row],[Table Letter]],"L")</f>
        <v>LL</v>
      </c>
      <c r="D4843">
        <v>21</v>
      </c>
      <c r="E4843" t="str">
        <f>CONCATENATE(RAWC8[[#This Row],[Table Letter]],RAWC8[[#This Row],[Table '#]])</f>
        <v>L1</v>
      </c>
      <c r="F4843" t="str">
        <f>IF(ISEVEN(ROW(RAWC8[[#This Row],[Barcodes]])),C4843,"")</f>
        <v/>
      </c>
      <c r="G4843" t="str">
        <f t="shared" si="75"/>
        <v/>
      </c>
      <c r="H4843" t="str">
        <f>LEFT(RAWC8[[#This Row],[Maternal Pheno Tag]],7)</f>
        <v/>
      </c>
    </row>
    <row r="4844" spans="1:8" hidden="1" x14ac:dyDescent="0.25">
      <c r="A4844">
        <v>1</v>
      </c>
      <c r="B4844" t="s">
        <v>16</v>
      </c>
      <c r="C4844" t="str">
        <f>_xlfn.CONCAT(RAWC8[[#This Row],[Table Letter]],"L")</f>
        <v>LL</v>
      </c>
      <c r="D4844">
        <v>22</v>
      </c>
      <c r="E4844" t="str">
        <f>CONCATENATE(RAWC8[[#This Row],[Table Letter]],RAWC8[[#This Row],[Table '#]])</f>
        <v>L1</v>
      </c>
      <c r="F4844" t="str">
        <f>IF(ISEVEN(ROW(RAWC8[[#This Row],[Barcodes]])),C4844,"")</f>
        <v>LL</v>
      </c>
      <c r="G4844" t="str">
        <f t="shared" si="75"/>
        <v>LL</v>
      </c>
      <c r="H4844" t="str">
        <f>LEFT(RAWC8[[#This Row],[Maternal Pheno Tag]],7)</f>
        <v>LL</v>
      </c>
    </row>
    <row r="4845" spans="1:8" hidden="1" x14ac:dyDescent="0.25">
      <c r="A4845">
        <v>1</v>
      </c>
      <c r="B4845" t="s">
        <v>16</v>
      </c>
      <c r="C4845" t="str">
        <f>_xlfn.CONCAT(RAWC8[[#This Row],[Table Letter]],"L")</f>
        <v>LL</v>
      </c>
      <c r="D4845">
        <v>22</v>
      </c>
      <c r="E4845" t="str">
        <f>CONCATENATE(RAWC8[[#This Row],[Table Letter]],RAWC8[[#This Row],[Table '#]])</f>
        <v>L1</v>
      </c>
      <c r="F4845" t="str">
        <f>IF(ISEVEN(ROW(RAWC8[[#This Row],[Barcodes]])),C4845,"")</f>
        <v/>
      </c>
      <c r="G4845" t="str">
        <f t="shared" si="75"/>
        <v/>
      </c>
      <c r="H4845" t="str">
        <f>LEFT(RAWC8[[#This Row],[Maternal Pheno Tag]],7)</f>
        <v/>
      </c>
    </row>
    <row r="4846" spans="1:8" hidden="1" x14ac:dyDescent="0.25">
      <c r="A4846">
        <v>1</v>
      </c>
      <c r="B4846" t="s">
        <v>16</v>
      </c>
      <c r="C4846" t="str">
        <f>_xlfn.CONCAT(RAWC8[[#This Row],[Table Letter]],"L")</f>
        <v>LL</v>
      </c>
      <c r="D4846">
        <v>23</v>
      </c>
      <c r="E4846" t="str">
        <f>CONCATENATE(RAWC8[[#This Row],[Table Letter]],RAWC8[[#This Row],[Table '#]])</f>
        <v>L1</v>
      </c>
      <c r="F4846" t="str">
        <f>IF(ISEVEN(ROW(RAWC8[[#This Row],[Barcodes]])),C4846,"")</f>
        <v>LL</v>
      </c>
      <c r="G4846" t="str">
        <f t="shared" si="75"/>
        <v>LL</v>
      </c>
      <c r="H4846" t="str">
        <f>LEFT(RAWC8[[#This Row],[Maternal Pheno Tag]],7)</f>
        <v>LL</v>
      </c>
    </row>
    <row r="4847" spans="1:8" hidden="1" x14ac:dyDescent="0.25">
      <c r="A4847">
        <v>1</v>
      </c>
      <c r="B4847" t="s">
        <v>16</v>
      </c>
      <c r="C4847" t="str">
        <f>_xlfn.CONCAT(RAWC8[[#This Row],[Table Letter]],"L")</f>
        <v>LL</v>
      </c>
      <c r="D4847">
        <v>23</v>
      </c>
      <c r="E4847" t="str">
        <f>CONCATENATE(RAWC8[[#This Row],[Table Letter]],RAWC8[[#This Row],[Table '#]])</f>
        <v>L1</v>
      </c>
      <c r="F4847" t="str">
        <f>IF(ISEVEN(ROW(RAWC8[[#This Row],[Barcodes]])),C4847,"")</f>
        <v/>
      </c>
      <c r="G4847" t="str">
        <f t="shared" si="75"/>
        <v/>
      </c>
      <c r="H4847" t="str">
        <f>LEFT(RAWC8[[#This Row],[Maternal Pheno Tag]],7)</f>
        <v/>
      </c>
    </row>
    <row r="4848" spans="1:8" hidden="1" x14ac:dyDescent="0.25">
      <c r="A4848">
        <v>1</v>
      </c>
      <c r="B4848" t="s">
        <v>16</v>
      </c>
      <c r="C4848" t="str">
        <f>_xlfn.CONCAT(RAWC8[[#This Row],[Table Letter]],"L")</f>
        <v>LL</v>
      </c>
      <c r="D4848">
        <v>24</v>
      </c>
      <c r="E4848" t="str">
        <f>CONCATENATE(RAWC8[[#This Row],[Table Letter]],RAWC8[[#This Row],[Table '#]])</f>
        <v>L1</v>
      </c>
      <c r="F4848" t="str">
        <f>IF(ISEVEN(ROW(RAWC8[[#This Row],[Barcodes]])),C4848,"")</f>
        <v>LL</v>
      </c>
      <c r="G4848" t="str">
        <f t="shared" si="75"/>
        <v>LL</v>
      </c>
      <c r="H4848" t="str">
        <f>LEFT(RAWC8[[#This Row],[Maternal Pheno Tag]],7)</f>
        <v>LL</v>
      </c>
    </row>
    <row r="4849" spans="1:8" hidden="1" x14ac:dyDescent="0.25">
      <c r="A4849">
        <v>1</v>
      </c>
      <c r="B4849" t="s">
        <v>16</v>
      </c>
      <c r="C4849" t="str">
        <f>_xlfn.CONCAT(RAWC8[[#This Row],[Table Letter]],"L")</f>
        <v>LL</v>
      </c>
      <c r="D4849">
        <v>24</v>
      </c>
      <c r="E4849" t="str">
        <f>CONCATENATE(RAWC8[[#This Row],[Table Letter]],RAWC8[[#This Row],[Table '#]])</f>
        <v>L1</v>
      </c>
      <c r="F4849" t="str">
        <f>IF(ISEVEN(ROW(RAWC8[[#This Row],[Barcodes]])),C4849,"")</f>
        <v/>
      </c>
      <c r="G4849" t="str">
        <f t="shared" si="75"/>
        <v/>
      </c>
      <c r="H4849" t="str">
        <f>LEFT(RAWC8[[#This Row],[Maternal Pheno Tag]],7)</f>
        <v/>
      </c>
    </row>
    <row r="4850" spans="1:8" hidden="1" x14ac:dyDescent="0.25">
      <c r="A4850">
        <v>1</v>
      </c>
      <c r="B4850" t="s">
        <v>16</v>
      </c>
      <c r="C4850" t="str">
        <f>_xlfn.CONCAT(RAWC8[[#This Row],[Table Letter]],"L")</f>
        <v>LL</v>
      </c>
      <c r="D4850">
        <v>25</v>
      </c>
      <c r="E4850" t="str">
        <f>CONCATENATE(RAWC8[[#This Row],[Table Letter]],RAWC8[[#This Row],[Table '#]])</f>
        <v>L1</v>
      </c>
      <c r="F4850" t="str">
        <f>IF(ISEVEN(ROW(RAWC8[[#This Row],[Barcodes]])),C4850,"")</f>
        <v>LL</v>
      </c>
      <c r="G4850" t="str">
        <f t="shared" si="75"/>
        <v>LL</v>
      </c>
      <c r="H4850" t="str">
        <f>LEFT(RAWC8[[#This Row],[Maternal Pheno Tag]],7)</f>
        <v>LL</v>
      </c>
    </row>
    <row r="4851" spans="1:8" hidden="1" x14ac:dyDescent="0.25">
      <c r="A4851">
        <v>1</v>
      </c>
      <c r="B4851" t="s">
        <v>16</v>
      </c>
      <c r="C4851" t="str">
        <f>_xlfn.CONCAT(RAWC8[[#This Row],[Table Letter]],"L")</f>
        <v>LL</v>
      </c>
      <c r="D4851">
        <v>25</v>
      </c>
      <c r="E4851" t="str">
        <f>CONCATENATE(RAWC8[[#This Row],[Table Letter]],RAWC8[[#This Row],[Table '#]])</f>
        <v>L1</v>
      </c>
      <c r="F4851" t="str">
        <f>IF(ISEVEN(ROW(RAWC8[[#This Row],[Barcodes]])),C4851,"")</f>
        <v/>
      </c>
      <c r="G4851" t="str">
        <f t="shared" si="75"/>
        <v/>
      </c>
      <c r="H4851" t="str">
        <f>LEFT(RAWC8[[#This Row],[Maternal Pheno Tag]],7)</f>
        <v/>
      </c>
    </row>
    <row r="4852" spans="1:8" hidden="1" x14ac:dyDescent="0.25">
      <c r="A4852">
        <v>1</v>
      </c>
      <c r="B4852" t="s">
        <v>16</v>
      </c>
      <c r="C4852" t="str">
        <f>_xlfn.CONCAT(RAWC8[[#This Row],[Table Letter]],"L")</f>
        <v>LL</v>
      </c>
      <c r="D4852">
        <v>26</v>
      </c>
      <c r="E4852" t="str">
        <f>CONCATENATE(RAWC8[[#This Row],[Table Letter]],RAWC8[[#This Row],[Table '#]])</f>
        <v>L1</v>
      </c>
      <c r="F4852" t="str">
        <f>IF(ISEVEN(ROW(RAWC8[[#This Row],[Barcodes]])),C4852,"")</f>
        <v>LL</v>
      </c>
      <c r="G4852" t="str">
        <f t="shared" si="75"/>
        <v>LL</v>
      </c>
      <c r="H4852" t="str">
        <f>LEFT(RAWC8[[#This Row],[Maternal Pheno Tag]],7)</f>
        <v>LL</v>
      </c>
    </row>
    <row r="4853" spans="1:8" hidden="1" x14ac:dyDescent="0.25">
      <c r="A4853">
        <v>1</v>
      </c>
      <c r="B4853" t="s">
        <v>16</v>
      </c>
      <c r="C4853" t="str">
        <f>_xlfn.CONCAT(RAWC8[[#This Row],[Table Letter]],"L")</f>
        <v>LL</v>
      </c>
      <c r="D4853">
        <v>26</v>
      </c>
      <c r="E4853" t="str">
        <f>CONCATENATE(RAWC8[[#This Row],[Table Letter]],RAWC8[[#This Row],[Table '#]])</f>
        <v>L1</v>
      </c>
      <c r="F4853" t="str">
        <f>IF(ISEVEN(ROW(RAWC8[[#This Row],[Barcodes]])),C4853,"")</f>
        <v/>
      </c>
      <c r="G4853" t="str">
        <f t="shared" si="75"/>
        <v/>
      </c>
      <c r="H4853" t="str">
        <f>LEFT(RAWC8[[#This Row],[Maternal Pheno Tag]],7)</f>
        <v/>
      </c>
    </row>
    <row r="4854" spans="1:8" hidden="1" x14ac:dyDescent="0.25">
      <c r="A4854">
        <v>1</v>
      </c>
      <c r="B4854" t="s">
        <v>16</v>
      </c>
      <c r="C4854" t="str">
        <f>_xlfn.CONCAT(RAWC8[[#This Row],[Table Letter]],"L")</f>
        <v>LL</v>
      </c>
      <c r="D4854">
        <v>27</v>
      </c>
      <c r="E4854" t="str">
        <f>CONCATENATE(RAWC8[[#This Row],[Table Letter]],RAWC8[[#This Row],[Table '#]])</f>
        <v>L1</v>
      </c>
      <c r="F4854" t="str">
        <f>IF(ISEVEN(ROW(RAWC8[[#This Row],[Barcodes]])),C4854,"")</f>
        <v>LL</v>
      </c>
      <c r="G4854" t="str">
        <f t="shared" si="75"/>
        <v>LL</v>
      </c>
      <c r="H4854" t="str">
        <f>LEFT(RAWC8[[#This Row],[Maternal Pheno Tag]],7)</f>
        <v>LL</v>
      </c>
    </row>
    <row r="4855" spans="1:8" hidden="1" x14ac:dyDescent="0.25">
      <c r="A4855">
        <v>1</v>
      </c>
      <c r="B4855" t="s">
        <v>16</v>
      </c>
      <c r="C4855" t="str">
        <f>_xlfn.CONCAT(RAWC8[[#This Row],[Table Letter]],"L")</f>
        <v>LL</v>
      </c>
      <c r="D4855">
        <v>27</v>
      </c>
      <c r="E4855" t="str">
        <f>CONCATENATE(RAWC8[[#This Row],[Table Letter]],RAWC8[[#This Row],[Table '#]])</f>
        <v>L1</v>
      </c>
      <c r="F4855" t="str">
        <f>IF(ISEVEN(ROW(RAWC8[[#This Row],[Barcodes]])),C4855,"")</f>
        <v/>
      </c>
      <c r="G4855" t="str">
        <f t="shared" si="75"/>
        <v/>
      </c>
      <c r="H4855" t="str">
        <f>LEFT(RAWC8[[#This Row],[Maternal Pheno Tag]],7)</f>
        <v/>
      </c>
    </row>
    <row r="4856" spans="1:8" hidden="1" x14ac:dyDescent="0.25">
      <c r="A4856">
        <v>1</v>
      </c>
      <c r="B4856" t="s">
        <v>16</v>
      </c>
      <c r="C4856" t="str">
        <f>_xlfn.CONCAT(RAWC8[[#This Row],[Table Letter]],"L")</f>
        <v>LL</v>
      </c>
      <c r="D4856">
        <v>28</v>
      </c>
      <c r="E4856" t="str">
        <f>CONCATENATE(RAWC8[[#This Row],[Table Letter]],RAWC8[[#This Row],[Table '#]])</f>
        <v>L1</v>
      </c>
      <c r="F4856" t="str">
        <f>IF(ISEVEN(ROW(RAWC8[[#This Row],[Barcodes]])),C4856,"")</f>
        <v>LL</v>
      </c>
      <c r="G4856" t="str">
        <f t="shared" si="75"/>
        <v>LL</v>
      </c>
      <c r="H4856" t="str">
        <f>LEFT(RAWC8[[#This Row],[Maternal Pheno Tag]],7)</f>
        <v>LL</v>
      </c>
    </row>
    <row r="4857" spans="1:8" hidden="1" x14ac:dyDescent="0.25">
      <c r="A4857">
        <v>1</v>
      </c>
      <c r="B4857" t="s">
        <v>16</v>
      </c>
      <c r="C4857" t="str">
        <f>_xlfn.CONCAT(RAWC8[[#This Row],[Table Letter]],"L")</f>
        <v>LL</v>
      </c>
      <c r="D4857">
        <v>28</v>
      </c>
      <c r="E4857" t="str">
        <f>CONCATENATE(RAWC8[[#This Row],[Table Letter]],RAWC8[[#This Row],[Table '#]])</f>
        <v>L1</v>
      </c>
      <c r="F4857" t="str">
        <f>IF(ISEVEN(ROW(RAWC8[[#This Row],[Barcodes]])),C4857,"")</f>
        <v/>
      </c>
      <c r="G4857" t="str">
        <f t="shared" si="75"/>
        <v/>
      </c>
      <c r="H4857" t="str">
        <f>LEFT(RAWC8[[#This Row],[Maternal Pheno Tag]],7)</f>
        <v/>
      </c>
    </row>
    <row r="4858" spans="1:8" hidden="1" x14ac:dyDescent="0.25">
      <c r="A4858">
        <v>1</v>
      </c>
      <c r="B4858" t="s">
        <v>16</v>
      </c>
      <c r="C4858" t="str">
        <f>_xlfn.CONCAT(RAWC8[[#This Row],[Table Letter]],"L")</f>
        <v>LL</v>
      </c>
      <c r="D4858">
        <v>29</v>
      </c>
      <c r="E4858" t="str">
        <f>CONCATENATE(RAWC8[[#This Row],[Table Letter]],RAWC8[[#This Row],[Table '#]])</f>
        <v>L1</v>
      </c>
      <c r="F4858" t="str">
        <f>IF(ISEVEN(ROW(RAWC8[[#This Row],[Barcodes]])),C4858,"")</f>
        <v>LL</v>
      </c>
      <c r="G4858" t="str">
        <f t="shared" si="75"/>
        <v>LL</v>
      </c>
      <c r="H4858" t="str">
        <f>LEFT(RAWC8[[#This Row],[Maternal Pheno Tag]],7)</f>
        <v>LL</v>
      </c>
    </row>
    <row r="4859" spans="1:8" hidden="1" x14ac:dyDescent="0.25">
      <c r="A4859">
        <v>1</v>
      </c>
      <c r="B4859" t="s">
        <v>16</v>
      </c>
      <c r="C4859" t="str">
        <f>_xlfn.CONCAT(RAWC8[[#This Row],[Table Letter]],"L")</f>
        <v>LL</v>
      </c>
      <c r="D4859">
        <v>29</v>
      </c>
      <c r="E4859" t="str">
        <f>CONCATENATE(RAWC8[[#This Row],[Table Letter]],RAWC8[[#This Row],[Table '#]])</f>
        <v>L1</v>
      </c>
      <c r="F4859" t="str">
        <f>IF(ISEVEN(ROW(RAWC8[[#This Row],[Barcodes]])),C4859,"")</f>
        <v/>
      </c>
      <c r="G4859" t="str">
        <f t="shared" si="75"/>
        <v/>
      </c>
      <c r="H4859" t="str">
        <f>LEFT(RAWC8[[#This Row],[Maternal Pheno Tag]],7)</f>
        <v/>
      </c>
    </row>
    <row r="4860" spans="1:8" hidden="1" x14ac:dyDescent="0.25">
      <c r="A4860">
        <v>1</v>
      </c>
      <c r="B4860" t="s">
        <v>16</v>
      </c>
      <c r="C4860" t="str">
        <f>_xlfn.CONCAT(RAWC8[[#This Row],[Table Letter]],"L")</f>
        <v>LL</v>
      </c>
      <c r="D4860">
        <v>30</v>
      </c>
      <c r="E4860" t="str">
        <f>CONCATENATE(RAWC8[[#This Row],[Table Letter]],RAWC8[[#This Row],[Table '#]])</f>
        <v>L1</v>
      </c>
      <c r="F4860" t="str">
        <f>IF(ISEVEN(ROW(RAWC8[[#This Row],[Barcodes]])),C4860,"")</f>
        <v>LL</v>
      </c>
      <c r="G4860" t="str">
        <f t="shared" si="75"/>
        <v>LL</v>
      </c>
      <c r="H4860" t="str">
        <f>LEFT(RAWC8[[#This Row],[Maternal Pheno Tag]],7)</f>
        <v>LL</v>
      </c>
    </row>
    <row r="4861" spans="1:8" hidden="1" x14ac:dyDescent="0.25">
      <c r="A4861">
        <v>1</v>
      </c>
      <c r="B4861" t="s">
        <v>16</v>
      </c>
      <c r="C4861" t="str">
        <f>_xlfn.CONCAT(RAWC8[[#This Row],[Table Letter]],"L")</f>
        <v>LL</v>
      </c>
      <c r="D4861">
        <v>30</v>
      </c>
      <c r="E4861" t="str">
        <f>CONCATENATE(RAWC8[[#This Row],[Table Letter]],RAWC8[[#This Row],[Table '#]])</f>
        <v>L1</v>
      </c>
      <c r="F4861" t="str">
        <f>IF(ISEVEN(ROW(RAWC8[[#This Row],[Barcodes]])),C4861,"")</f>
        <v/>
      </c>
      <c r="G4861" t="str">
        <f t="shared" si="75"/>
        <v/>
      </c>
      <c r="H4861" t="str">
        <f>LEFT(RAWC8[[#This Row],[Maternal Pheno Tag]],7)</f>
        <v/>
      </c>
    </row>
    <row r="4862" spans="1:8" hidden="1" x14ac:dyDescent="0.25">
      <c r="A4862">
        <v>1</v>
      </c>
      <c r="B4862" t="s">
        <v>16</v>
      </c>
      <c r="C4862" t="str">
        <f>_xlfn.CONCAT(RAWC8[[#This Row],[Table Letter]],"L")</f>
        <v>LL</v>
      </c>
      <c r="D4862">
        <v>31</v>
      </c>
      <c r="E4862" t="str">
        <f>CONCATENATE(RAWC8[[#This Row],[Table Letter]],RAWC8[[#This Row],[Table '#]])</f>
        <v>L1</v>
      </c>
      <c r="F4862" t="str">
        <f>IF(ISEVEN(ROW(RAWC8[[#This Row],[Barcodes]])),C4862,"")</f>
        <v>LL</v>
      </c>
      <c r="G4862" t="str">
        <f t="shared" si="75"/>
        <v>LL</v>
      </c>
      <c r="H4862" t="str">
        <f>LEFT(RAWC8[[#This Row],[Maternal Pheno Tag]],7)</f>
        <v>LL</v>
      </c>
    </row>
    <row r="4863" spans="1:8" hidden="1" x14ac:dyDescent="0.25">
      <c r="A4863">
        <v>1</v>
      </c>
      <c r="B4863" t="s">
        <v>16</v>
      </c>
      <c r="C4863" t="str">
        <f>_xlfn.CONCAT(RAWC8[[#This Row],[Table Letter]],"L")</f>
        <v>LL</v>
      </c>
      <c r="D4863">
        <v>31</v>
      </c>
      <c r="E4863" t="str">
        <f>CONCATENATE(RAWC8[[#This Row],[Table Letter]],RAWC8[[#This Row],[Table '#]])</f>
        <v>L1</v>
      </c>
      <c r="F4863" t="str">
        <f>IF(ISEVEN(ROW(RAWC8[[#This Row],[Barcodes]])),C4863,"")</f>
        <v/>
      </c>
      <c r="G4863" t="str">
        <f t="shared" si="75"/>
        <v/>
      </c>
      <c r="H4863" t="str">
        <f>LEFT(RAWC8[[#This Row],[Maternal Pheno Tag]],7)</f>
        <v/>
      </c>
    </row>
    <row r="4864" spans="1:8" hidden="1" x14ac:dyDescent="0.25">
      <c r="A4864">
        <v>1</v>
      </c>
      <c r="B4864" t="s">
        <v>16</v>
      </c>
      <c r="C4864" t="str">
        <f>_xlfn.CONCAT(RAWC8[[#This Row],[Table Letter]],"L")</f>
        <v>LL</v>
      </c>
      <c r="D4864">
        <v>32</v>
      </c>
      <c r="E4864" t="str">
        <f>CONCATENATE(RAWC8[[#This Row],[Table Letter]],RAWC8[[#This Row],[Table '#]])</f>
        <v>L1</v>
      </c>
      <c r="F4864" t="str">
        <f>IF(ISEVEN(ROW(RAWC8[[#This Row],[Barcodes]])),C4864,"")</f>
        <v>LL</v>
      </c>
      <c r="G4864" t="str">
        <f t="shared" si="75"/>
        <v>LL</v>
      </c>
      <c r="H4864" t="str">
        <f>LEFT(RAWC8[[#This Row],[Maternal Pheno Tag]],7)</f>
        <v>LL</v>
      </c>
    </row>
    <row r="4865" spans="1:8" hidden="1" x14ac:dyDescent="0.25">
      <c r="A4865">
        <v>1</v>
      </c>
      <c r="B4865" t="s">
        <v>16</v>
      </c>
      <c r="C4865" t="str">
        <f>_xlfn.CONCAT(RAWC8[[#This Row],[Table Letter]],"L")</f>
        <v>LL</v>
      </c>
      <c r="D4865">
        <v>32</v>
      </c>
      <c r="E4865" t="str">
        <f>CONCATENATE(RAWC8[[#This Row],[Table Letter]],RAWC8[[#This Row],[Table '#]])</f>
        <v>L1</v>
      </c>
      <c r="F4865" t="str">
        <f>IF(ISEVEN(ROW(RAWC8[[#This Row],[Barcodes]])),C4865,"")</f>
        <v/>
      </c>
      <c r="G4865" t="str">
        <f t="shared" si="75"/>
        <v/>
      </c>
      <c r="H4865" t="str">
        <f>LEFT(RAWC8[[#This Row],[Maternal Pheno Tag]],7)</f>
        <v/>
      </c>
    </row>
    <row r="4866" spans="1:8" hidden="1" x14ac:dyDescent="0.25">
      <c r="A4866">
        <v>1</v>
      </c>
      <c r="B4866" t="s">
        <v>16</v>
      </c>
      <c r="C4866" t="str">
        <f>_xlfn.CONCAT(RAWC8[[#This Row],[Table Letter]],"L")</f>
        <v>LL</v>
      </c>
      <c r="D4866">
        <v>33</v>
      </c>
      <c r="E4866" t="str">
        <f>CONCATENATE(RAWC8[[#This Row],[Table Letter]],RAWC8[[#This Row],[Table '#]])</f>
        <v>L1</v>
      </c>
      <c r="F4866" t="str">
        <f>IF(ISEVEN(ROW(RAWC8[[#This Row],[Barcodes]])),C4866,"")</f>
        <v>LL</v>
      </c>
      <c r="G4866" t="str">
        <f t="shared" ref="G4866:G4929" si="76">IF(ISODD(ROW(C4867)),C4867,"")</f>
        <v>LL</v>
      </c>
      <c r="H4866" t="str">
        <f>LEFT(RAWC8[[#This Row],[Maternal Pheno Tag]],7)</f>
        <v>LL</v>
      </c>
    </row>
    <row r="4867" spans="1:8" hidden="1" x14ac:dyDescent="0.25">
      <c r="A4867">
        <v>1</v>
      </c>
      <c r="B4867" t="s">
        <v>16</v>
      </c>
      <c r="C4867" t="str">
        <f>_xlfn.CONCAT(RAWC8[[#This Row],[Table Letter]],"L")</f>
        <v>LL</v>
      </c>
      <c r="D4867">
        <v>33</v>
      </c>
      <c r="E4867" t="str">
        <f>CONCATENATE(RAWC8[[#This Row],[Table Letter]],RAWC8[[#This Row],[Table '#]])</f>
        <v>L1</v>
      </c>
      <c r="F4867" t="str">
        <f>IF(ISEVEN(ROW(RAWC8[[#This Row],[Barcodes]])),C4867,"")</f>
        <v/>
      </c>
      <c r="G4867" t="str">
        <f t="shared" si="76"/>
        <v/>
      </c>
      <c r="H4867" t="str">
        <f>LEFT(RAWC8[[#This Row],[Maternal Pheno Tag]],7)</f>
        <v/>
      </c>
    </row>
    <row r="4868" spans="1:8" hidden="1" x14ac:dyDescent="0.25">
      <c r="A4868">
        <v>1</v>
      </c>
      <c r="B4868" t="s">
        <v>16</v>
      </c>
      <c r="C4868" t="str">
        <f>_xlfn.CONCAT(RAWC8[[#This Row],[Table Letter]],"L")</f>
        <v>LL</v>
      </c>
      <c r="D4868">
        <v>34</v>
      </c>
      <c r="E4868" t="str">
        <f>CONCATENATE(RAWC8[[#This Row],[Table Letter]],RAWC8[[#This Row],[Table '#]])</f>
        <v>L1</v>
      </c>
      <c r="F4868" t="str">
        <f>IF(ISEVEN(ROW(RAWC8[[#This Row],[Barcodes]])),C4868,"")</f>
        <v>LL</v>
      </c>
      <c r="G4868" t="str">
        <f t="shared" si="76"/>
        <v>LL</v>
      </c>
      <c r="H4868" t="str">
        <f>LEFT(RAWC8[[#This Row],[Maternal Pheno Tag]],7)</f>
        <v>LL</v>
      </c>
    </row>
    <row r="4869" spans="1:8" hidden="1" x14ac:dyDescent="0.25">
      <c r="A4869">
        <v>1</v>
      </c>
      <c r="B4869" t="s">
        <v>16</v>
      </c>
      <c r="C4869" t="str">
        <f>_xlfn.CONCAT(RAWC8[[#This Row],[Table Letter]],"L")</f>
        <v>LL</v>
      </c>
      <c r="D4869">
        <v>34</v>
      </c>
      <c r="E4869" t="str">
        <f>CONCATENATE(RAWC8[[#This Row],[Table Letter]],RAWC8[[#This Row],[Table '#]])</f>
        <v>L1</v>
      </c>
      <c r="F4869" t="str">
        <f>IF(ISEVEN(ROW(RAWC8[[#This Row],[Barcodes]])),C4869,"")</f>
        <v/>
      </c>
      <c r="G4869" t="str">
        <f t="shared" si="76"/>
        <v/>
      </c>
      <c r="H4869" t="str">
        <f>LEFT(RAWC8[[#This Row],[Maternal Pheno Tag]],7)</f>
        <v/>
      </c>
    </row>
    <row r="4870" spans="1:8" hidden="1" x14ac:dyDescent="0.25">
      <c r="A4870">
        <v>1</v>
      </c>
      <c r="B4870" t="s">
        <v>16</v>
      </c>
      <c r="C4870" t="str">
        <f>_xlfn.CONCAT(RAWC8[[#This Row],[Table Letter]],"L")</f>
        <v>LL</v>
      </c>
      <c r="D4870">
        <v>35</v>
      </c>
      <c r="E4870" t="str">
        <f>CONCATENATE(RAWC8[[#This Row],[Table Letter]],RAWC8[[#This Row],[Table '#]])</f>
        <v>L1</v>
      </c>
      <c r="F4870" t="str">
        <f>IF(ISEVEN(ROW(RAWC8[[#This Row],[Barcodes]])),C4870,"")</f>
        <v>LL</v>
      </c>
      <c r="G4870" t="str">
        <f t="shared" si="76"/>
        <v>LL</v>
      </c>
      <c r="H4870" t="str">
        <f>LEFT(RAWC8[[#This Row],[Maternal Pheno Tag]],7)</f>
        <v>LL</v>
      </c>
    </row>
    <row r="4871" spans="1:8" hidden="1" x14ac:dyDescent="0.25">
      <c r="A4871">
        <v>1</v>
      </c>
      <c r="B4871" t="s">
        <v>16</v>
      </c>
      <c r="C4871" t="str">
        <f>_xlfn.CONCAT(RAWC8[[#This Row],[Table Letter]],"L")</f>
        <v>LL</v>
      </c>
      <c r="D4871">
        <v>35</v>
      </c>
      <c r="E4871" t="str">
        <f>CONCATENATE(RAWC8[[#This Row],[Table Letter]],RAWC8[[#This Row],[Table '#]])</f>
        <v>L1</v>
      </c>
      <c r="F4871" t="str">
        <f>IF(ISEVEN(ROW(RAWC8[[#This Row],[Barcodes]])),C4871,"")</f>
        <v/>
      </c>
      <c r="G4871" t="str">
        <f t="shared" si="76"/>
        <v/>
      </c>
      <c r="H4871" t="str">
        <f>LEFT(RAWC8[[#This Row],[Maternal Pheno Tag]],7)</f>
        <v/>
      </c>
    </row>
    <row r="4872" spans="1:8" hidden="1" x14ac:dyDescent="0.25">
      <c r="A4872">
        <v>1</v>
      </c>
      <c r="B4872" t="s">
        <v>16</v>
      </c>
      <c r="C4872" t="str">
        <f>_xlfn.CONCAT(RAWC8[[#This Row],[Table Letter]],"L")</f>
        <v>LL</v>
      </c>
      <c r="D4872">
        <v>36</v>
      </c>
      <c r="E4872" t="str">
        <f>CONCATENATE(RAWC8[[#This Row],[Table Letter]],RAWC8[[#This Row],[Table '#]])</f>
        <v>L1</v>
      </c>
      <c r="F4872" t="str">
        <f>IF(ISEVEN(ROW(RAWC8[[#This Row],[Barcodes]])),C4872,"")</f>
        <v>LL</v>
      </c>
      <c r="G4872" t="str">
        <f t="shared" si="76"/>
        <v>LL</v>
      </c>
      <c r="H4872" t="str">
        <f>LEFT(RAWC8[[#This Row],[Maternal Pheno Tag]],7)</f>
        <v>LL</v>
      </c>
    </row>
    <row r="4873" spans="1:8" hidden="1" x14ac:dyDescent="0.25">
      <c r="A4873">
        <v>1</v>
      </c>
      <c r="B4873" t="s">
        <v>16</v>
      </c>
      <c r="C4873" t="str">
        <f>_xlfn.CONCAT(RAWC8[[#This Row],[Table Letter]],"L")</f>
        <v>LL</v>
      </c>
      <c r="D4873">
        <v>36</v>
      </c>
      <c r="E4873" t="str">
        <f>CONCATENATE(RAWC8[[#This Row],[Table Letter]],RAWC8[[#This Row],[Table '#]])</f>
        <v>L1</v>
      </c>
      <c r="F4873" t="str">
        <f>IF(ISEVEN(ROW(RAWC8[[#This Row],[Barcodes]])),C4873,"")</f>
        <v/>
      </c>
      <c r="G4873" t="str">
        <f t="shared" si="76"/>
        <v/>
      </c>
      <c r="H4873" t="str">
        <f>LEFT(RAWC8[[#This Row],[Maternal Pheno Tag]],7)</f>
        <v/>
      </c>
    </row>
    <row r="4874" spans="1:8" hidden="1" x14ac:dyDescent="0.25">
      <c r="A4874">
        <v>1</v>
      </c>
      <c r="B4874" t="s">
        <v>16</v>
      </c>
      <c r="C4874" t="str">
        <f>_xlfn.CONCAT(RAWC8[[#This Row],[Table Letter]],"L")</f>
        <v>LL</v>
      </c>
      <c r="D4874">
        <v>37</v>
      </c>
      <c r="E4874" t="str">
        <f>CONCATENATE(RAWC8[[#This Row],[Table Letter]],RAWC8[[#This Row],[Table '#]])</f>
        <v>L1</v>
      </c>
      <c r="F4874" t="str">
        <f>IF(ISEVEN(ROW(RAWC8[[#This Row],[Barcodes]])),C4874,"")</f>
        <v>LL</v>
      </c>
      <c r="G4874" t="str">
        <f t="shared" si="76"/>
        <v>LL</v>
      </c>
      <c r="H4874" t="str">
        <f>LEFT(RAWC8[[#This Row],[Maternal Pheno Tag]],7)</f>
        <v>LL</v>
      </c>
    </row>
    <row r="4875" spans="1:8" hidden="1" x14ac:dyDescent="0.25">
      <c r="A4875">
        <v>1</v>
      </c>
      <c r="B4875" t="s">
        <v>16</v>
      </c>
      <c r="C4875" t="str">
        <f>_xlfn.CONCAT(RAWC8[[#This Row],[Table Letter]],"L")</f>
        <v>LL</v>
      </c>
      <c r="D4875">
        <v>37</v>
      </c>
      <c r="E4875" t="str">
        <f>CONCATENATE(RAWC8[[#This Row],[Table Letter]],RAWC8[[#This Row],[Table '#]])</f>
        <v>L1</v>
      </c>
      <c r="F4875" t="str">
        <f>IF(ISEVEN(ROW(RAWC8[[#This Row],[Barcodes]])),C4875,"")</f>
        <v/>
      </c>
      <c r="G4875" t="str">
        <f t="shared" si="76"/>
        <v/>
      </c>
      <c r="H4875" t="str">
        <f>LEFT(RAWC8[[#This Row],[Maternal Pheno Tag]],7)</f>
        <v/>
      </c>
    </row>
    <row r="4876" spans="1:8" hidden="1" x14ac:dyDescent="0.25">
      <c r="A4876">
        <v>1</v>
      </c>
      <c r="B4876" t="s">
        <v>16</v>
      </c>
      <c r="C4876" t="str">
        <f>_xlfn.CONCAT(RAWC8[[#This Row],[Table Letter]],"L")</f>
        <v>LL</v>
      </c>
      <c r="D4876">
        <v>38</v>
      </c>
      <c r="E4876" t="str">
        <f>CONCATENATE(RAWC8[[#This Row],[Table Letter]],RAWC8[[#This Row],[Table '#]])</f>
        <v>L1</v>
      </c>
      <c r="F4876" t="str">
        <f>IF(ISEVEN(ROW(RAWC8[[#This Row],[Barcodes]])),C4876,"")</f>
        <v>LL</v>
      </c>
      <c r="G4876" t="str">
        <f t="shared" si="76"/>
        <v>LL</v>
      </c>
      <c r="H4876" t="str">
        <f>LEFT(RAWC8[[#This Row],[Maternal Pheno Tag]],7)</f>
        <v>LL</v>
      </c>
    </row>
    <row r="4877" spans="1:8" hidden="1" x14ac:dyDescent="0.25">
      <c r="A4877">
        <v>1</v>
      </c>
      <c r="B4877" t="s">
        <v>16</v>
      </c>
      <c r="C4877" t="str">
        <f>_xlfn.CONCAT(RAWC8[[#This Row],[Table Letter]],"L")</f>
        <v>LL</v>
      </c>
      <c r="D4877">
        <v>38</v>
      </c>
      <c r="E4877" t="str">
        <f>CONCATENATE(RAWC8[[#This Row],[Table Letter]],RAWC8[[#This Row],[Table '#]])</f>
        <v>L1</v>
      </c>
      <c r="F4877" t="str">
        <f>IF(ISEVEN(ROW(RAWC8[[#This Row],[Barcodes]])),C4877,"")</f>
        <v/>
      </c>
      <c r="G4877" t="str">
        <f t="shared" si="76"/>
        <v/>
      </c>
      <c r="H4877" t="str">
        <f>LEFT(RAWC8[[#This Row],[Maternal Pheno Tag]],7)</f>
        <v/>
      </c>
    </row>
    <row r="4878" spans="1:8" hidden="1" x14ac:dyDescent="0.25">
      <c r="A4878">
        <v>1</v>
      </c>
      <c r="B4878" t="s">
        <v>16</v>
      </c>
      <c r="C4878" t="str">
        <f>_xlfn.CONCAT(RAWC8[[#This Row],[Table Letter]],"L")</f>
        <v>LL</v>
      </c>
      <c r="D4878">
        <v>39</v>
      </c>
      <c r="E4878" t="str">
        <f>CONCATENATE(RAWC8[[#This Row],[Table Letter]],RAWC8[[#This Row],[Table '#]])</f>
        <v>L1</v>
      </c>
      <c r="F4878" t="str">
        <f>IF(ISEVEN(ROW(RAWC8[[#This Row],[Barcodes]])),C4878,"")</f>
        <v>LL</v>
      </c>
      <c r="G4878" t="str">
        <f t="shared" si="76"/>
        <v>LL</v>
      </c>
      <c r="H4878" t="str">
        <f>LEFT(RAWC8[[#This Row],[Maternal Pheno Tag]],7)</f>
        <v>LL</v>
      </c>
    </row>
    <row r="4879" spans="1:8" hidden="1" x14ac:dyDescent="0.25">
      <c r="A4879">
        <v>1</v>
      </c>
      <c r="B4879" t="s">
        <v>16</v>
      </c>
      <c r="C4879" t="str">
        <f>_xlfn.CONCAT(RAWC8[[#This Row],[Table Letter]],"L")</f>
        <v>LL</v>
      </c>
      <c r="D4879">
        <v>39</v>
      </c>
      <c r="E4879" t="str">
        <f>CONCATENATE(RAWC8[[#This Row],[Table Letter]],RAWC8[[#This Row],[Table '#]])</f>
        <v>L1</v>
      </c>
      <c r="F4879" t="str">
        <f>IF(ISEVEN(ROW(RAWC8[[#This Row],[Barcodes]])),C4879,"")</f>
        <v/>
      </c>
      <c r="G4879" t="str">
        <f t="shared" si="76"/>
        <v/>
      </c>
      <c r="H4879" t="str">
        <f>LEFT(RAWC8[[#This Row],[Maternal Pheno Tag]],7)</f>
        <v/>
      </c>
    </row>
    <row r="4880" spans="1:8" hidden="1" x14ac:dyDescent="0.25">
      <c r="A4880">
        <v>1</v>
      </c>
      <c r="B4880" t="s">
        <v>16</v>
      </c>
      <c r="C4880" t="str">
        <f>_xlfn.CONCAT(RAWC8[[#This Row],[Table Letter]],"L")</f>
        <v>LL</v>
      </c>
      <c r="D4880">
        <v>40</v>
      </c>
      <c r="E4880" t="str">
        <f>CONCATENATE(RAWC8[[#This Row],[Table Letter]],RAWC8[[#This Row],[Table '#]])</f>
        <v>L1</v>
      </c>
      <c r="F4880" t="str">
        <f>IF(ISEVEN(ROW(RAWC8[[#This Row],[Barcodes]])),C4880,"")</f>
        <v>LL</v>
      </c>
      <c r="G4880" t="str">
        <f t="shared" si="76"/>
        <v>LL</v>
      </c>
      <c r="H4880" t="str">
        <f>LEFT(RAWC8[[#This Row],[Maternal Pheno Tag]],7)</f>
        <v>LL</v>
      </c>
    </row>
    <row r="4881" spans="1:8" hidden="1" x14ac:dyDescent="0.25">
      <c r="A4881">
        <v>1</v>
      </c>
      <c r="B4881" t="s">
        <v>16</v>
      </c>
      <c r="C4881" t="str">
        <f>_xlfn.CONCAT(RAWC8[[#This Row],[Table Letter]],"L")</f>
        <v>LL</v>
      </c>
      <c r="D4881">
        <v>40</v>
      </c>
      <c r="E4881" t="str">
        <f>CONCATENATE(RAWC8[[#This Row],[Table Letter]],RAWC8[[#This Row],[Table '#]])</f>
        <v>L1</v>
      </c>
      <c r="F4881" t="str">
        <f>IF(ISEVEN(ROW(RAWC8[[#This Row],[Barcodes]])),C4881,"")</f>
        <v/>
      </c>
      <c r="G4881" t="str">
        <f t="shared" si="76"/>
        <v/>
      </c>
      <c r="H4881" t="str">
        <f>LEFT(RAWC8[[#This Row],[Maternal Pheno Tag]],7)</f>
        <v/>
      </c>
    </row>
    <row r="4882" spans="1:8" hidden="1" x14ac:dyDescent="0.25">
      <c r="A4882">
        <v>1</v>
      </c>
      <c r="B4882" t="s">
        <v>16</v>
      </c>
      <c r="C4882" t="str">
        <f>_xlfn.CONCAT(RAWC8[[#This Row],[Table Letter]],"L")</f>
        <v>LL</v>
      </c>
      <c r="D4882">
        <v>41</v>
      </c>
      <c r="E4882" t="str">
        <f>CONCATENATE(RAWC8[[#This Row],[Table Letter]],RAWC8[[#This Row],[Table '#]])</f>
        <v>L1</v>
      </c>
      <c r="F4882" t="str">
        <f>IF(ISEVEN(ROW(RAWC8[[#This Row],[Barcodes]])),C4882,"")</f>
        <v>LL</v>
      </c>
      <c r="G4882" t="str">
        <f t="shared" si="76"/>
        <v>LL</v>
      </c>
      <c r="H4882" t="str">
        <f>LEFT(RAWC8[[#This Row],[Maternal Pheno Tag]],7)</f>
        <v>LL</v>
      </c>
    </row>
    <row r="4883" spans="1:8" hidden="1" x14ac:dyDescent="0.25">
      <c r="A4883">
        <v>1</v>
      </c>
      <c r="B4883" t="s">
        <v>16</v>
      </c>
      <c r="C4883" t="str">
        <f>_xlfn.CONCAT(RAWC8[[#This Row],[Table Letter]],"L")</f>
        <v>LL</v>
      </c>
      <c r="D4883">
        <v>41</v>
      </c>
      <c r="E4883" t="str">
        <f>CONCATENATE(RAWC8[[#This Row],[Table Letter]],RAWC8[[#This Row],[Table '#]])</f>
        <v>L1</v>
      </c>
      <c r="F4883" t="str">
        <f>IF(ISEVEN(ROW(RAWC8[[#This Row],[Barcodes]])),C4883,"")</f>
        <v/>
      </c>
      <c r="G4883" t="str">
        <f t="shared" si="76"/>
        <v/>
      </c>
      <c r="H4883" t="str">
        <f>LEFT(RAWC8[[#This Row],[Maternal Pheno Tag]],7)</f>
        <v/>
      </c>
    </row>
    <row r="4884" spans="1:8" hidden="1" x14ac:dyDescent="0.25">
      <c r="A4884">
        <v>1</v>
      </c>
      <c r="B4884" t="s">
        <v>16</v>
      </c>
      <c r="C4884" t="str">
        <f>_xlfn.CONCAT(RAWC8[[#This Row],[Table Letter]],"L")</f>
        <v>LL</v>
      </c>
      <c r="D4884">
        <v>42</v>
      </c>
      <c r="E4884" t="str">
        <f>CONCATENATE(RAWC8[[#This Row],[Table Letter]],RAWC8[[#This Row],[Table '#]])</f>
        <v>L1</v>
      </c>
      <c r="F4884" t="str">
        <f>IF(ISEVEN(ROW(RAWC8[[#This Row],[Barcodes]])),C4884,"")</f>
        <v>LL</v>
      </c>
      <c r="G4884" t="str">
        <f t="shared" si="76"/>
        <v>LL</v>
      </c>
      <c r="H4884" t="str">
        <f>LEFT(RAWC8[[#This Row],[Maternal Pheno Tag]],7)</f>
        <v>LL</v>
      </c>
    </row>
    <row r="4885" spans="1:8" hidden="1" x14ac:dyDescent="0.25">
      <c r="A4885">
        <v>1</v>
      </c>
      <c r="B4885" t="s">
        <v>16</v>
      </c>
      <c r="C4885" t="str">
        <f>_xlfn.CONCAT(RAWC8[[#This Row],[Table Letter]],"L")</f>
        <v>LL</v>
      </c>
      <c r="D4885">
        <v>42</v>
      </c>
      <c r="E4885" t="str">
        <f>CONCATENATE(RAWC8[[#This Row],[Table Letter]],RAWC8[[#This Row],[Table '#]])</f>
        <v>L1</v>
      </c>
      <c r="F4885" t="str">
        <f>IF(ISEVEN(ROW(RAWC8[[#This Row],[Barcodes]])),C4885,"")</f>
        <v/>
      </c>
      <c r="G4885" t="str">
        <f t="shared" si="76"/>
        <v/>
      </c>
      <c r="H4885" t="str">
        <f>LEFT(RAWC8[[#This Row],[Maternal Pheno Tag]],7)</f>
        <v/>
      </c>
    </row>
    <row r="4886" spans="1:8" hidden="1" x14ac:dyDescent="0.25">
      <c r="A4886">
        <v>1</v>
      </c>
      <c r="B4886" t="s">
        <v>16</v>
      </c>
      <c r="C4886" t="str">
        <f>_xlfn.CONCAT(RAWC8[[#This Row],[Table Letter]],"L")</f>
        <v>LL</v>
      </c>
      <c r="D4886">
        <v>43</v>
      </c>
      <c r="E4886" t="str">
        <f>CONCATENATE(RAWC8[[#This Row],[Table Letter]],RAWC8[[#This Row],[Table '#]])</f>
        <v>L1</v>
      </c>
      <c r="F4886" t="str">
        <f>IF(ISEVEN(ROW(RAWC8[[#This Row],[Barcodes]])),C4886,"")</f>
        <v>LL</v>
      </c>
      <c r="G4886" t="str">
        <f t="shared" si="76"/>
        <v>LL</v>
      </c>
      <c r="H4886" t="str">
        <f>LEFT(RAWC8[[#This Row],[Maternal Pheno Tag]],7)</f>
        <v>LL</v>
      </c>
    </row>
    <row r="4887" spans="1:8" hidden="1" x14ac:dyDescent="0.25">
      <c r="A4887">
        <v>1</v>
      </c>
      <c r="B4887" t="s">
        <v>16</v>
      </c>
      <c r="C4887" t="str">
        <f>_xlfn.CONCAT(RAWC8[[#This Row],[Table Letter]],"L")</f>
        <v>LL</v>
      </c>
      <c r="D4887">
        <v>43</v>
      </c>
      <c r="E4887" t="str">
        <f>CONCATENATE(RAWC8[[#This Row],[Table Letter]],RAWC8[[#This Row],[Table '#]])</f>
        <v>L1</v>
      </c>
      <c r="F4887" t="str">
        <f>IF(ISEVEN(ROW(RAWC8[[#This Row],[Barcodes]])),C4887,"")</f>
        <v/>
      </c>
      <c r="G4887" t="str">
        <f t="shared" si="76"/>
        <v/>
      </c>
      <c r="H4887" t="str">
        <f>LEFT(RAWC8[[#This Row],[Maternal Pheno Tag]],7)</f>
        <v/>
      </c>
    </row>
    <row r="4888" spans="1:8" hidden="1" x14ac:dyDescent="0.25">
      <c r="A4888">
        <v>1</v>
      </c>
      <c r="B4888" t="s">
        <v>16</v>
      </c>
      <c r="C4888" t="str">
        <f>_xlfn.CONCAT(RAWC8[[#This Row],[Table Letter]],"L")</f>
        <v>LL</v>
      </c>
      <c r="D4888">
        <v>44</v>
      </c>
      <c r="E4888" t="str">
        <f>CONCATENATE(RAWC8[[#This Row],[Table Letter]],RAWC8[[#This Row],[Table '#]])</f>
        <v>L1</v>
      </c>
      <c r="F4888" t="str">
        <f>IF(ISEVEN(ROW(RAWC8[[#This Row],[Barcodes]])),C4888,"")</f>
        <v>LL</v>
      </c>
      <c r="G4888" t="str">
        <f t="shared" si="76"/>
        <v>LL</v>
      </c>
      <c r="H4888" t="str">
        <f>LEFT(RAWC8[[#This Row],[Maternal Pheno Tag]],7)</f>
        <v>LL</v>
      </c>
    </row>
    <row r="4889" spans="1:8" hidden="1" x14ac:dyDescent="0.25">
      <c r="A4889">
        <v>1</v>
      </c>
      <c r="B4889" t="s">
        <v>16</v>
      </c>
      <c r="C4889" t="str">
        <f>_xlfn.CONCAT(RAWC8[[#This Row],[Table Letter]],"L")</f>
        <v>LL</v>
      </c>
      <c r="D4889">
        <v>44</v>
      </c>
      <c r="E4889" t="str">
        <f>CONCATENATE(RAWC8[[#This Row],[Table Letter]],RAWC8[[#This Row],[Table '#]])</f>
        <v>L1</v>
      </c>
      <c r="F4889" t="str">
        <f>IF(ISEVEN(ROW(RAWC8[[#This Row],[Barcodes]])),C4889,"")</f>
        <v/>
      </c>
      <c r="G4889" t="str">
        <f t="shared" si="76"/>
        <v/>
      </c>
      <c r="H4889" t="str">
        <f>LEFT(RAWC8[[#This Row],[Maternal Pheno Tag]],7)</f>
        <v/>
      </c>
    </row>
    <row r="4890" spans="1:8" hidden="1" x14ac:dyDescent="0.25">
      <c r="A4890">
        <v>1</v>
      </c>
      <c r="B4890" t="s">
        <v>16</v>
      </c>
      <c r="C4890" t="str">
        <f>_xlfn.CONCAT(RAWC8[[#This Row],[Table Letter]],"L")</f>
        <v>LL</v>
      </c>
      <c r="D4890">
        <v>45</v>
      </c>
      <c r="E4890" t="str">
        <f>CONCATENATE(RAWC8[[#This Row],[Table Letter]],RAWC8[[#This Row],[Table '#]])</f>
        <v>L1</v>
      </c>
      <c r="F4890" t="str">
        <f>IF(ISEVEN(ROW(RAWC8[[#This Row],[Barcodes]])),C4890,"")</f>
        <v>LL</v>
      </c>
      <c r="G4890" t="str">
        <f t="shared" si="76"/>
        <v>LL</v>
      </c>
      <c r="H4890" t="str">
        <f>LEFT(RAWC8[[#This Row],[Maternal Pheno Tag]],7)</f>
        <v>LL</v>
      </c>
    </row>
    <row r="4891" spans="1:8" hidden="1" x14ac:dyDescent="0.25">
      <c r="A4891">
        <v>1</v>
      </c>
      <c r="B4891" t="s">
        <v>16</v>
      </c>
      <c r="C4891" t="str">
        <f>_xlfn.CONCAT(RAWC8[[#This Row],[Table Letter]],"L")</f>
        <v>LL</v>
      </c>
      <c r="D4891">
        <v>45</v>
      </c>
      <c r="E4891" t="str">
        <f>CONCATENATE(RAWC8[[#This Row],[Table Letter]],RAWC8[[#This Row],[Table '#]])</f>
        <v>L1</v>
      </c>
      <c r="F4891" t="str">
        <f>IF(ISEVEN(ROW(RAWC8[[#This Row],[Barcodes]])),C4891,"")</f>
        <v/>
      </c>
      <c r="G4891" t="str">
        <f t="shared" si="76"/>
        <v/>
      </c>
      <c r="H4891" t="str">
        <f>LEFT(RAWC8[[#This Row],[Maternal Pheno Tag]],7)</f>
        <v/>
      </c>
    </row>
    <row r="4892" spans="1:8" hidden="1" x14ac:dyDescent="0.25">
      <c r="A4892">
        <v>1</v>
      </c>
      <c r="B4892" t="s">
        <v>16</v>
      </c>
      <c r="C4892" t="str">
        <f>_xlfn.CONCAT(RAWC8[[#This Row],[Table Letter]],"L")</f>
        <v>LL</v>
      </c>
      <c r="D4892">
        <v>46</v>
      </c>
      <c r="E4892" t="str">
        <f>CONCATENATE(RAWC8[[#This Row],[Table Letter]],RAWC8[[#This Row],[Table '#]])</f>
        <v>L1</v>
      </c>
      <c r="F4892" t="str">
        <f>IF(ISEVEN(ROW(RAWC8[[#This Row],[Barcodes]])),C4892,"")</f>
        <v>LL</v>
      </c>
      <c r="G4892" t="str">
        <f t="shared" si="76"/>
        <v>LL</v>
      </c>
      <c r="H4892" t="str">
        <f>LEFT(RAWC8[[#This Row],[Maternal Pheno Tag]],7)</f>
        <v>LL</v>
      </c>
    </row>
    <row r="4893" spans="1:8" hidden="1" x14ac:dyDescent="0.25">
      <c r="A4893">
        <v>1</v>
      </c>
      <c r="B4893" t="s">
        <v>16</v>
      </c>
      <c r="C4893" t="str">
        <f>_xlfn.CONCAT(RAWC8[[#This Row],[Table Letter]],"L")</f>
        <v>LL</v>
      </c>
      <c r="D4893">
        <v>46</v>
      </c>
      <c r="E4893" t="str">
        <f>CONCATENATE(RAWC8[[#This Row],[Table Letter]],RAWC8[[#This Row],[Table '#]])</f>
        <v>L1</v>
      </c>
      <c r="F4893" t="str">
        <f>IF(ISEVEN(ROW(RAWC8[[#This Row],[Barcodes]])),C4893,"")</f>
        <v/>
      </c>
      <c r="G4893" t="str">
        <f t="shared" si="76"/>
        <v/>
      </c>
      <c r="H4893" t="str">
        <f>LEFT(RAWC8[[#This Row],[Maternal Pheno Tag]],7)</f>
        <v/>
      </c>
    </row>
    <row r="4894" spans="1:8" hidden="1" x14ac:dyDescent="0.25">
      <c r="A4894">
        <v>1</v>
      </c>
      <c r="B4894" t="s">
        <v>16</v>
      </c>
      <c r="C4894" t="str">
        <f>_xlfn.CONCAT(RAWC8[[#This Row],[Table Letter]],"L")</f>
        <v>LL</v>
      </c>
      <c r="D4894">
        <v>47</v>
      </c>
      <c r="E4894" t="str">
        <f>CONCATENATE(RAWC8[[#This Row],[Table Letter]],RAWC8[[#This Row],[Table '#]])</f>
        <v>L1</v>
      </c>
      <c r="F4894" t="str">
        <f>IF(ISEVEN(ROW(RAWC8[[#This Row],[Barcodes]])),C4894,"")</f>
        <v>LL</v>
      </c>
      <c r="G4894" t="str">
        <f t="shared" si="76"/>
        <v>LL</v>
      </c>
      <c r="H4894" t="str">
        <f>LEFT(RAWC8[[#This Row],[Maternal Pheno Tag]],7)</f>
        <v>LL</v>
      </c>
    </row>
    <row r="4895" spans="1:8" hidden="1" x14ac:dyDescent="0.25">
      <c r="A4895">
        <v>1</v>
      </c>
      <c r="B4895" t="s">
        <v>16</v>
      </c>
      <c r="C4895" t="str">
        <f>_xlfn.CONCAT(RAWC8[[#This Row],[Table Letter]],"L")</f>
        <v>LL</v>
      </c>
      <c r="D4895">
        <v>47</v>
      </c>
      <c r="E4895" t="str">
        <f>CONCATENATE(RAWC8[[#This Row],[Table Letter]],RAWC8[[#This Row],[Table '#]])</f>
        <v>L1</v>
      </c>
      <c r="F4895" t="str">
        <f>IF(ISEVEN(ROW(RAWC8[[#This Row],[Barcodes]])),C4895,"")</f>
        <v/>
      </c>
      <c r="G4895" t="str">
        <f t="shared" si="76"/>
        <v/>
      </c>
      <c r="H4895" t="str">
        <f>LEFT(RAWC8[[#This Row],[Maternal Pheno Tag]],7)</f>
        <v/>
      </c>
    </row>
    <row r="4896" spans="1:8" hidden="1" x14ac:dyDescent="0.25">
      <c r="A4896">
        <v>1</v>
      </c>
      <c r="B4896" t="s">
        <v>16</v>
      </c>
      <c r="C4896" t="str">
        <f>_xlfn.CONCAT(RAWC8[[#This Row],[Table Letter]],"L")</f>
        <v>LL</v>
      </c>
      <c r="D4896">
        <v>48</v>
      </c>
      <c r="E4896" t="str">
        <f>CONCATENATE(RAWC8[[#This Row],[Table Letter]],RAWC8[[#This Row],[Table '#]])</f>
        <v>L1</v>
      </c>
      <c r="F4896" t="str">
        <f>IF(ISEVEN(ROW(RAWC8[[#This Row],[Barcodes]])),C4896,"")</f>
        <v>LL</v>
      </c>
      <c r="G4896" t="str">
        <f t="shared" si="76"/>
        <v>LL</v>
      </c>
      <c r="H4896" t="str">
        <f>LEFT(RAWC8[[#This Row],[Maternal Pheno Tag]],7)</f>
        <v>LL</v>
      </c>
    </row>
    <row r="4897" spans="1:8" hidden="1" x14ac:dyDescent="0.25">
      <c r="A4897">
        <v>1</v>
      </c>
      <c r="B4897" t="s">
        <v>16</v>
      </c>
      <c r="C4897" t="str">
        <f>_xlfn.CONCAT(RAWC8[[#This Row],[Table Letter]],"L")</f>
        <v>LL</v>
      </c>
      <c r="D4897">
        <v>48</v>
      </c>
      <c r="E4897" t="str">
        <f>CONCATENATE(RAWC8[[#This Row],[Table Letter]],RAWC8[[#This Row],[Table '#]])</f>
        <v>L1</v>
      </c>
      <c r="F4897" t="str">
        <f>IF(ISEVEN(ROW(RAWC8[[#This Row],[Barcodes]])),C4897,"")</f>
        <v/>
      </c>
      <c r="G4897" t="str">
        <f t="shared" si="76"/>
        <v/>
      </c>
      <c r="H4897" t="str">
        <f>LEFT(RAWC8[[#This Row],[Maternal Pheno Tag]],7)</f>
        <v/>
      </c>
    </row>
    <row r="4898" spans="1:8" hidden="1" x14ac:dyDescent="0.25">
      <c r="A4898">
        <v>2</v>
      </c>
      <c r="B4898" t="s">
        <v>16</v>
      </c>
      <c r="C4898" t="str">
        <f>_xlfn.CONCAT(RAWC8[[#This Row],[Table Letter]],"L")</f>
        <v>LL</v>
      </c>
      <c r="D4898">
        <v>1</v>
      </c>
      <c r="E4898" t="str">
        <f>CONCATENATE(RAWC8[[#This Row],[Table Letter]],RAWC8[[#This Row],[Table '#]])</f>
        <v>L2</v>
      </c>
      <c r="F4898" t="str">
        <f>IF(ISEVEN(ROW(RAWC8[[#This Row],[Barcodes]])),C4898,"")</f>
        <v>LL</v>
      </c>
      <c r="G4898" t="str">
        <f t="shared" si="76"/>
        <v>LL</v>
      </c>
      <c r="H4898" t="str">
        <f>LEFT(RAWC8[[#This Row],[Maternal Pheno Tag]],7)</f>
        <v>LL</v>
      </c>
    </row>
    <row r="4899" spans="1:8" hidden="1" x14ac:dyDescent="0.25">
      <c r="A4899">
        <v>2</v>
      </c>
      <c r="B4899" t="s">
        <v>16</v>
      </c>
      <c r="C4899" t="str">
        <f>_xlfn.CONCAT(RAWC8[[#This Row],[Table Letter]],"L")</f>
        <v>LL</v>
      </c>
      <c r="D4899">
        <v>1</v>
      </c>
      <c r="E4899" t="str">
        <f>CONCATENATE(RAWC8[[#This Row],[Table Letter]],RAWC8[[#This Row],[Table '#]])</f>
        <v>L2</v>
      </c>
      <c r="F4899" t="str">
        <f>IF(ISEVEN(ROW(RAWC8[[#This Row],[Barcodes]])),C4899,"")</f>
        <v/>
      </c>
      <c r="G4899" t="str">
        <f t="shared" si="76"/>
        <v/>
      </c>
      <c r="H4899" t="str">
        <f>LEFT(RAWC8[[#This Row],[Maternal Pheno Tag]],7)</f>
        <v/>
      </c>
    </row>
    <row r="4900" spans="1:8" hidden="1" x14ac:dyDescent="0.25">
      <c r="A4900">
        <v>2</v>
      </c>
      <c r="B4900" t="s">
        <v>16</v>
      </c>
      <c r="C4900" t="str">
        <f>_xlfn.CONCAT(RAWC8[[#This Row],[Table Letter]],"L")</f>
        <v>LL</v>
      </c>
      <c r="D4900">
        <v>2</v>
      </c>
      <c r="E4900" t="str">
        <f>CONCATENATE(RAWC8[[#This Row],[Table Letter]],RAWC8[[#This Row],[Table '#]])</f>
        <v>L2</v>
      </c>
      <c r="F4900" t="str">
        <f>IF(ISEVEN(ROW(RAWC8[[#This Row],[Barcodes]])),C4900,"")</f>
        <v>LL</v>
      </c>
      <c r="G4900" t="str">
        <f t="shared" si="76"/>
        <v>LL</v>
      </c>
      <c r="H4900" t="str">
        <f>LEFT(RAWC8[[#This Row],[Maternal Pheno Tag]],7)</f>
        <v>LL</v>
      </c>
    </row>
    <row r="4901" spans="1:8" hidden="1" x14ac:dyDescent="0.25">
      <c r="A4901">
        <v>2</v>
      </c>
      <c r="B4901" t="s">
        <v>16</v>
      </c>
      <c r="C4901" t="str">
        <f>_xlfn.CONCAT(RAWC8[[#This Row],[Table Letter]],"L")</f>
        <v>LL</v>
      </c>
      <c r="D4901">
        <v>2</v>
      </c>
      <c r="E4901" t="str">
        <f>CONCATENATE(RAWC8[[#This Row],[Table Letter]],RAWC8[[#This Row],[Table '#]])</f>
        <v>L2</v>
      </c>
      <c r="F4901" t="str">
        <f>IF(ISEVEN(ROW(RAWC8[[#This Row],[Barcodes]])),C4901,"")</f>
        <v/>
      </c>
      <c r="G4901" t="str">
        <f t="shared" si="76"/>
        <v/>
      </c>
      <c r="H4901" t="str">
        <f>LEFT(RAWC8[[#This Row],[Maternal Pheno Tag]],7)</f>
        <v/>
      </c>
    </row>
    <row r="4902" spans="1:8" hidden="1" x14ac:dyDescent="0.25">
      <c r="A4902">
        <v>2</v>
      </c>
      <c r="B4902" t="s">
        <v>16</v>
      </c>
      <c r="C4902" t="str">
        <f>_xlfn.CONCAT(RAWC8[[#This Row],[Table Letter]],"L")</f>
        <v>LL</v>
      </c>
      <c r="D4902">
        <v>3</v>
      </c>
      <c r="E4902" t="str">
        <f>CONCATENATE(RAWC8[[#This Row],[Table Letter]],RAWC8[[#This Row],[Table '#]])</f>
        <v>L2</v>
      </c>
      <c r="F4902" t="str">
        <f>IF(ISEVEN(ROW(RAWC8[[#This Row],[Barcodes]])),C4902,"")</f>
        <v>LL</v>
      </c>
      <c r="G4902" t="str">
        <f t="shared" si="76"/>
        <v>LL</v>
      </c>
      <c r="H4902" t="str">
        <f>LEFT(RAWC8[[#This Row],[Maternal Pheno Tag]],7)</f>
        <v>LL</v>
      </c>
    </row>
    <row r="4903" spans="1:8" hidden="1" x14ac:dyDescent="0.25">
      <c r="A4903">
        <v>2</v>
      </c>
      <c r="B4903" t="s">
        <v>16</v>
      </c>
      <c r="C4903" t="str">
        <f>_xlfn.CONCAT(RAWC8[[#This Row],[Table Letter]],"L")</f>
        <v>LL</v>
      </c>
      <c r="D4903">
        <v>3</v>
      </c>
      <c r="E4903" t="str">
        <f>CONCATENATE(RAWC8[[#This Row],[Table Letter]],RAWC8[[#This Row],[Table '#]])</f>
        <v>L2</v>
      </c>
      <c r="F4903" t="str">
        <f>IF(ISEVEN(ROW(RAWC8[[#This Row],[Barcodes]])),C4903,"")</f>
        <v/>
      </c>
      <c r="G4903" t="str">
        <f t="shared" si="76"/>
        <v/>
      </c>
      <c r="H4903" t="str">
        <f>LEFT(RAWC8[[#This Row],[Maternal Pheno Tag]],7)</f>
        <v/>
      </c>
    </row>
    <row r="4904" spans="1:8" hidden="1" x14ac:dyDescent="0.25">
      <c r="A4904">
        <v>2</v>
      </c>
      <c r="B4904" t="s">
        <v>16</v>
      </c>
      <c r="C4904" t="str">
        <f>_xlfn.CONCAT(RAWC8[[#This Row],[Table Letter]],"L")</f>
        <v>LL</v>
      </c>
      <c r="D4904">
        <v>4</v>
      </c>
      <c r="E4904" t="str">
        <f>CONCATENATE(RAWC8[[#This Row],[Table Letter]],RAWC8[[#This Row],[Table '#]])</f>
        <v>L2</v>
      </c>
      <c r="F4904" t="str">
        <f>IF(ISEVEN(ROW(RAWC8[[#This Row],[Barcodes]])),C4904,"")</f>
        <v>LL</v>
      </c>
      <c r="G4904" t="str">
        <f t="shared" si="76"/>
        <v>LL</v>
      </c>
      <c r="H4904" t="str">
        <f>LEFT(RAWC8[[#This Row],[Maternal Pheno Tag]],7)</f>
        <v>LL</v>
      </c>
    </row>
    <row r="4905" spans="1:8" hidden="1" x14ac:dyDescent="0.25">
      <c r="A4905">
        <v>2</v>
      </c>
      <c r="B4905" t="s">
        <v>16</v>
      </c>
      <c r="C4905" t="str">
        <f>_xlfn.CONCAT(RAWC8[[#This Row],[Table Letter]],"L")</f>
        <v>LL</v>
      </c>
      <c r="D4905">
        <v>4</v>
      </c>
      <c r="E4905" t="str">
        <f>CONCATENATE(RAWC8[[#This Row],[Table Letter]],RAWC8[[#This Row],[Table '#]])</f>
        <v>L2</v>
      </c>
      <c r="F4905" t="str">
        <f>IF(ISEVEN(ROW(RAWC8[[#This Row],[Barcodes]])),C4905,"")</f>
        <v/>
      </c>
      <c r="G4905" t="str">
        <f t="shared" si="76"/>
        <v/>
      </c>
      <c r="H4905" t="str">
        <f>LEFT(RAWC8[[#This Row],[Maternal Pheno Tag]],7)</f>
        <v/>
      </c>
    </row>
    <row r="4906" spans="1:8" hidden="1" x14ac:dyDescent="0.25">
      <c r="A4906">
        <v>2</v>
      </c>
      <c r="B4906" t="s">
        <v>16</v>
      </c>
      <c r="C4906" t="str">
        <f>_xlfn.CONCAT(RAWC8[[#This Row],[Table Letter]],"L")</f>
        <v>LL</v>
      </c>
      <c r="D4906">
        <v>5</v>
      </c>
      <c r="E4906" t="str">
        <f>CONCATENATE(RAWC8[[#This Row],[Table Letter]],RAWC8[[#This Row],[Table '#]])</f>
        <v>L2</v>
      </c>
      <c r="F4906" t="str">
        <f>IF(ISEVEN(ROW(RAWC8[[#This Row],[Barcodes]])),C4906,"")</f>
        <v>LL</v>
      </c>
      <c r="G4906" t="str">
        <f t="shared" si="76"/>
        <v>LL</v>
      </c>
      <c r="H4906" t="str">
        <f>LEFT(RAWC8[[#This Row],[Maternal Pheno Tag]],7)</f>
        <v>LL</v>
      </c>
    </row>
    <row r="4907" spans="1:8" hidden="1" x14ac:dyDescent="0.25">
      <c r="A4907">
        <v>2</v>
      </c>
      <c r="B4907" t="s">
        <v>16</v>
      </c>
      <c r="C4907" t="str">
        <f>_xlfn.CONCAT(RAWC8[[#This Row],[Table Letter]],"L")</f>
        <v>LL</v>
      </c>
      <c r="D4907">
        <v>5</v>
      </c>
      <c r="E4907" t="str">
        <f>CONCATENATE(RAWC8[[#This Row],[Table Letter]],RAWC8[[#This Row],[Table '#]])</f>
        <v>L2</v>
      </c>
      <c r="F4907" t="str">
        <f>IF(ISEVEN(ROW(RAWC8[[#This Row],[Barcodes]])),C4907,"")</f>
        <v/>
      </c>
      <c r="G4907" t="str">
        <f t="shared" si="76"/>
        <v/>
      </c>
      <c r="H4907" t="str">
        <f>LEFT(RAWC8[[#This Row],[Maternal Pheno Tag]],7)</f>
        <v/>
      </c>
    </row>
    <row r="4908" spans="1:8" hidden="1" x14ac:dyDescent="0.25">
      <c r="A4908">
        <v>2</v>
      </c>
      <c r="B4908" t="s">
        <v>16</v>
      </c>
      <c r="C4908" t="str">
        <f>_xlfn.CONCAT(RAWC8[[#This Row],[Table Letter]],"L")</f>
        <v>LL</v>
      </c>
      <c r="D4908">
        <v>6</v>
      </c>
      <c r="E4908" t="str">
        <f>CONCATENATE(RAWC8[[#This Row],[Table Letter]],RAWC8[[#This Row],[Table '#]])</f>
        <v>L2</v>
      </c>
      <c r="F4908" t="str">
        <f>IF(ISEVEN(ROW(RAWC8[[#This Row],[Barcodes]])),C4908,"")</f>
        <v>LL</v>
      </c>
      <c r="G4908" t="str">
        <f t="shared" si="76"/>
        <v>LL</v>
      </c>
      <c r="H4908" t="str">
        <f>LEFT(RAWC8[[#This Row],[Maternal Pheno Tag]],7)</f>
        <v>LL</v>
      </c>
    </row>
    <row r="4909" spans="1:8" hidden="1" x14ac:dyDescent="0.25">
      <c r="A4909">
        <v>2</v>
      </c>
      <c r="B4909" t="s">
        <v>16</v>
      </c>
      <c r="C4909" t="str">
        <f>_xlfn.CONCAT(RAWC8[[#This Row],[Table Letter]],"L")</f>
        <v>LL</v>
      </c>
      <c r="D4909">
        <v>6</v>
      </c>
      <c r="E4909" t="str">
        <f>CONCATENATE(RAWC8[[#This Row],[Table Letter]],RAWC8[[#This Row],[Table '#]])</f>
        <v>L2</v>
      </c>
      <c r="F4909" t="str">
        <f>IF(ISEVEN(ROW(RAWC8[[#This Row],[Barcodes]])),C4909,"")</f>
        <v/>
      </c>
      <c r="G4909" t="str">
        <f t="shared" si="76"/>
        <v/>
      </c>
      <c r="H4909" t="str">
        <f>LEFT(RAWC8[[#This Row],[Maternal Pheno Tag]],7)</f>
        <v/>
      </c>
    </row>
    <row r="4910" spans="1:8" hidden="1" x14ac:dyDescent="0.25">
      <c r="A4910">
        <v>2</v>
      </c>
      <c r="B4910" t="s">
        <v>16</v>
      </c>
      <c r="C4910" t="str">
        <f>_xlfn.CONCAT(RAWC8[[#This Row],[Table Letter]],"L")</f>
        <v>LL</v>
      </c>
      <c r="D4910">
        <v>7</v>
      </c>
      <c r="E4910" t="str">
        <f>CONCATENATE(RAWC8[[#This Row],[Table Letter]],RAWC8[[#This Row],[Table '#]])</f>
        <v>L2</v>
      </c>
      <c r="F4910" t="str">
        <f>IF(ISEVEN(ROW(RAWC8[[#This Row],[Barcodes]])),C4910,"")</f>
        <v>LL</v>
      </c>
      <c r="G4910" t="str">
        <f t="shared" si="76"/>
        <v>LL</v>
      </c>
      <c r="H4910" t="str">
        <f>LEFT(RAWC8[[#This Row],[Maternal Pheno Tag]],7)</f>
        <v>LL</v>
      </c>
    </row>
    <row r="4911" spans="1:8" hidden="1" x14ac:dyDescent="0.25">
      <c r="A4911">
        <v>2</v>
      </c>
      <c r="B4911" t="s">
        <v>16</v>
      </c>
      <c r="C4911" t="str">
        <f>_xlfn.CONCAT(RAWC8[[#This Row],[Table Letter]],"L")</f>
        <v>LL</v>
      </c>
      <c r="D4911">
        <v>7</v>
      </c>
      <c r="E4911" t="str">
        <f>CONCATENATE(RAWC8[[#This Row],[Table Letter]],RAWC8[[#This Row],[Table '#]])</f>
        <v>L2</v>
      </c>
      <c r="F4911" t="str">
        <f>IF(ISEVEN(ROW(RAWC8[[#This Row],[Barcodes]])),C4911,"")</f>
        <v/>
      </c>
      <c r="G4911" t="str">
        <f t="shared" si="76"/>
        <v/>
      </c>
      <c r="H4911" t="str">
        <f>LEFT(RAWC8[[#This Row],[Maternal Pheno Tag]],7)</f>
        <v/>
      </c>
    </row>
    <row r="4912" spans="1:8" hidden="1" x14ac:dyDescent="0.25">
      <c r="A4912">
        <v>2</v>
      </c>
      <c r="B4912" t="s">
        <v>16</v>
      </c>
      <c r="C4912" t="str">
        <f>_xlfn.CONCAT(RAWC8[[#This Row],[Table Letter]],"L")</f>
        <v>LL</v>
      </c>
      <c r="D4912">
        <v>8</v>
      </c>
      <c r="E4912" t="str">
        <f>CONCATENATE(RAWC8[[#This Row],[Table Letter]],RAWC8[[#This Row],[Table '#]])</f>
        <v>L2</v>
      </c>
      <c r="F4912" t="str">
        <f>IF(ISEVEN(ROW(RAWC8[[#This Row],[Barcodes]])),C4912,"")</f>
        <v>LL</v>
      </c>
      <c r="G4912" t="str">
        <f t="shared" si="76"/>
        <v>LL</v>
      </c>
      <c r="H4912" t="str">
        <f>LEFT(RAWC8[[#This Row],[Maternal Pheno Tag]],7)</f>
        <v>LL</v>
      </c>
    </row>
    <row r="4913" spans="1:8" hidden="1" x14ac:dyDescent="0.25">
      <c r="A4913">
        <v>2</v>
      </c>
      <c r="B4913" t="s">
        <v>16</v>
      </c>
      <c r="C4913" t="str">
        <f>_xlfn.CONCAT(RAWC8[[#This Row],[Table Letter]],"L")</f>
        <v>LL</v>
      </c>
      <c r="D4913">
        <v>8</v>
      </c>
      <c r="E4913" t="str">
        <f>CONCATENATE(RAWC8[[#This Row],[Table Letter]],RAWC8[[#This Row],[Table '#]])</f>
        <v>L2</v>
      </c>
      <c r="F4913" t="str">
        <f>IF(ISEVEN(ROW(RAWC8[[#This Row],[Barcodes]])),C4913,"")</f>
        <v/>
      </c>
      <c r="G4913" t="str">
        <f t="shared" si="76"/>
        <v/>
      </c>
      <c r="H4913" t="str">
        <f>LEFT(RAWC8[[#This Row],[Maternal Pheno Tag]],7)</f>
        <v/>
      </c>
    </row>
    <row r="4914" spans="1:8" hidden="1" x14ac:dyDescent="0.25">
      <c r="A4914">
        <v>2</v>
      </c>
      <c r="B4914" t="s">
        <v>16</v>
      </c>
      <c r="C4914" t="str">
        <f>_xlfn.CONCAT(RAWC8[[#This Row],[Table Letter]],"L")</f>
        <v>LL</v>
      </c>
      <c r="D4914">
        <v>9</v>
      </c>
      <c r="E4914" t="str">
        <f>CONCATENATE(RAWC8[[#This Row],[Table Letter]],RAWC8[[#This Row],[Table '#]])</f>
        <v>L2</v>
      </c>
      <c r="F4914" t="str">
        <f>IF(ISEVEN(ROW(RAWC8[[#This Row],[Barcodes]])),C4914,"")</f>
        <v>LL</v>
      </c>
      <c r="G4914" t="str">
        <f t="shared" si="76"/>
        <v>LL</v>
      </c>
      <c r="H4914" t="str">
        <f>LEFT(RAWC8[[#This Row],[Maternal Pheno Tag]],7)</f>
        <v>LL</v>
      </c>
    </row>
    <row r="4915" spans="1:8" hidden="1" x14ac:dyDescent="0.25">
      <c r="A4915">
        <v>2</v>
      </c>
      <c r="B4915" t="s">
        <v>16</v>
      </c>
      <c r="C4915" t="str">
        <f>_xlfn.CONCAT(RAWC8[[#This Row],[Table Letter]],"L")</f>
        <v>LL</v>
      </c>
      <c r="D4915">
        <v>9</v>
      </c>
      <c r="E4915" t="str">
        <f>CONCATENATE(RAWC8[[#This Row],[Table Letter]],RAWC8[[#This Row],[Table '#]])</f>
        <v>L2</v>
      </c>
      <c r="F4915" t="str">
        <f>IF(ISEVEN(ROW(RAWC8[[#This Row],[Barcodes]])),C4915,"")</f>
        <v/>
      </c>
      <c r="G4915" t="str">
        <f t="shared" si="76"/>
        <v/>
      </c>
      <c r="H4915" t="str">
        <f>LEFT(RAWC8[[#This Row],[Maternal Pheno Tag]],7)</f>
        <v/>
      </c>
    </row>
    <row r="4916" spans="1:8" hidden="1" x14ac:dyDescent="0.25">
      <c r="A4916">
        <v>2</v>
      </c>
      <c r="B4916" t="s">
        <v>16</v>
      </c>
      <c r="C4916" t="str">
        <f>_xlfn.CONCAT(RAWC8[[#This Row],[Table Letter]],"L")</f>
        <v>LL</v>
      </c>
      <c r="D4916">
        <v>10</v>
      </c>
      <c r="E4916" t="str">
        <f>CONCATENATE(RAWC8[[#This Row],[Table Letter]],RAWC8[[#This Row],[Table '#]])</f>
        <v>L2</v>
      </c>
      <c r="F4916" t="str">
        <f>IF(ISEVEN(ROW(RAWC8[[#This Row],[Barcodes]])),C4916,"")</f>
        <v>LL</v>
      </c>
      <c r="G4916" t="str">
        <f t="shared" si="76"/>
        <v>LL</v>
      </c>
      <c r="H4916" t="str">
        <f>LEFT(RAWC8[[#This Row],[Maternal Pheno Tag]],7)</f>
        <v>LL</v>
      </c>
    </row>
    <row r="4917" spans="1:8" hidden="1" x14ac:dyDescent="0.25">
      <c r="A4917">
        <v>2</v>
      </c>
      <c r="B4917" t="s">
        <v>16</v>
      </c>
      <c r="C4917" t="str">
        <f>_xlfn.CONCAT(RAWC8[[#This Row],[Table Letter]],"L")</f>
        <v>LL</v>
      </c>
      <c r="D4917">
        <v>10</v>
      </c>
      <c r="E4917" t="str">
        <f>CONCATENATE(RAWC8[[#This Row],[Table Letter]],RAWC8[[#This Row],[Table '#]])</f>
        <v>L2</v>
      </c>
      <c r="F4917" t="str">
        <f>IF(ISEVEN(ROW(RAWC8[[#This Row],[Barcodes]])),C4917,"")</f>
        <v/>
      </c>
      <c r="G4917" t="str">
        <f t="shared" si="76"/>
        <v/>
      </c>
      <c r="H4917" t="str">
        <f>LEFT(RAWC8[[#This Row],[Maternal Pheno Tag]],7)</f>
        <v/>
      </c>
    </row>
    <row r="4918" spans="1:8" hidden="1" x14ac:dyDescent="0.25">
      <c r="A4918">
        <v>2</v>
      </c>
      <c r="B4918" t="s">
        <v>16</v>
      </c>
      <c r="C4918" t="str">
        <f>_xlfn.CONCAT(RAWC8[[#This Row],[Table Letter]],"L")</f>
        <v>LL</v>
      </c>
      <c r="D4918">
        <v>11</v>
      </c>
      <c r="E4918" t="str">
        <f>CONCATENATE(RAWC8[[#This Row],[Table Letter]],RAWC8[[#This Row],[Table '#]])</f>
        <v>L2</v>
      </c>
      <c r="F4918" t="str">
        <f>IF(ISEVEN(ROW(RAWC8[[#This Row],[Barcodes]])),C4918,"")</f>
        <v>LL</v>
      </c>
      <c r="G4918" t="str">
        <f t="shared" si="76"/>
        <v>LL</v>
      </c>
      <c r="H4918" t="str">
        <f>LEFT(RAWC8[[#This Row],[Maternal Pheno Tag]],7)</f>
        <v>LL</v>
      </c>
    </row>
    <row r="4919" spans="1:8" hidden="1" x14ac:dyDescent="0.25">
      <c r="A4919">
        <v>2</v>
      </c>
      <c r="B4919" t="s">
        <v>16</v>
      </c>
      <c r="C4919" t="str">
        <f>_xlfn.CONCAT(RAWC8[[#This Row],[Table Letter]],"L")</f>
        <v>LL</v>
      </c>
      <c r="D4919">
        <v>11</v>
      </c>
      <c r="E4919" t="str">
        <f>CONCATENATE(RAWC8[[#This Row],[Table Letter]],RAWC8[[#This Row],[Table '#]])</f>
        <v>L2</v>
      </c>
      <c r="F4919" t="str">
        <f>IF(ISEVEN(ROW(RAWC8[[#This Row],[Barcodes]])),C4919,"")</f>
        <v/>
      </c>
      <c r="G4919" t="str">
        <f t="shared" si="76"/>
        <v/>
      </c>
      <c r="H4919" t="str">
        <f>LEFT(RAWC8[[#This Row],[Maternal Pheno Tag]],7)</f>
        <v/>
      </c>
    </row>
    <row r="4920" spans="1:8" hidden="1" x14ac:dyDescent="0.25">
      <c r="A4920">
        <v>2</v>
      </c>
      <c r="B4920" t="s">
        <v>16</v>
      </c>
      <c r="C4920" t="str">
        <f>_xlfn.CONCAT(RAWC8[[#This Row],[Table Letter]],"L")</f>
        <v>LL</v>
      </c>
      <c r="D4920">
        <v>12</v>
      </c>
      <c r="E4920" t="str">
        <f>CONCATENATE(RAWC8[[#This Row],[Table Letter]],RAWC8[[#This Row],[Table '#]])</f>
        <v>L2</v>
      </c>
      <c r="F4920" t="str">
        <f>IF(ISEVEN(ROW(RAWC8[[#This Row],[Barcodes]])),C4920,"")</f>
        <v>LL</v>
      </c>
      <c r="G4920" t="str">
        <f t="shared" si="76"/>
        <v>LL</v>
      </c>
      <c r="H4920" t="str">
        <f>LEFT(RAWC8[[#This Row],[Maternal Pheno Tag]],7)</f>
        <v>LL</v>
      </c>
    </row>
    <row r="4921" spans="1:8" hidden="1" x14ac:dyDescent="0.25">
      <c r="A4921">
        <v>2</v>
      </c>
      <c r="B4921" t="s">
        <v>16</v>
      </c>
      <c r="C4921" t="str">
        <f>_xlfn.CONCAT(RAWC8[[#This Row],[Table Letter]],"L")</f>
        <v>LL</v>
      </c>
      <c r="D4921">
        <v>12</v>
      </c>
      <c r="E4921" t="str">
        <f>CONCATENATE(RAWC8[[#This Row],[Table Letter]],RAWC8[[#This Row],[Table '#]])</f>
        <v>L2</v>
      </c>
      <c r="F4921" t="str">
        <f>IF(ISEVEN(ROW(RAWC8[[#This Row],[Barcodes]])),C4921,"")</f>
        <v/>
      </c>
      <c r="G4921" t="str">
        <f t="shared" si="76"/>
        <v/>
      </c>
      <c r="H4921" t="str">
        <f>LEFT(RAWC8[[#This Row],[Maternal Pheno Tag]],7)</f>
        <v/>
      </c>
    </row>
    <row r="4922" spans="1:8" hidden="1" x14ac:dyDescent="0.25">
      <c r="A4922">
        <v>2</v>
      </c>
      <c r="B4922" t="s">
        <v>16</v>
      </c>
      <c r="C4922" t="str">
        <f>_xlfn.CONCAT(RAWC8[[#This Row],[Table Letter]],"L")</f>
        <v>LL</v>
      </c>
      <c r="D4922">
        <v>13</v>
      </c>
      <c r="E4922" t="str">
        <f>CONCATENATE(RAWC8[[#This Row],[Table Letter]],RAWC8[[#This Row],[Table '#]])</f>
        <v>L2</v>
      </c>
      <c r="F4922" t="str">
        <f>IF(ISEVEN(ROW(RAWC8[[#This Row],[Barcodes]])),C4922,"")</f>
        <v>LL</v>
      </c>
      <c r="G4922" t="str">
        <f t="shared" si="76"/>
        <v>LL</v>
      </c>
      <c r="H4922" t="str">
        <f>LEFT(RAWC8[[#This Row],[Maternal Pheno Tag]],7)</f>
        <v>LL</v>
      </c>
    </row>
    <row r="4923" spans="1:8" hidden="1" x14ac:dyDescent="0.25">
      <c r="A4923">
        <v>2</v>
      </c>
      <c r="B4923" t="s">
        <v>16</v>
      </c>
      <c r="C4923" t="str">
        <f>_xlfn.CONCAT(RAWC8[[#This Row],[Table Letter]],"L")</f>
        <v>LL</v>
      </c>
      <c r="D4923">
        <v>13</v>
      </c>
      <c r="E4923" t="str">
        <f>CONCATENATE(RAWC8[[#This Row],[Table Letter]],RAWC8[[#This Row],[Table '#]])</f>
        <v>L2</v>
      </c>
      <c r="F4923" t="str">
        <f>IF(ISEVEN(ROW(RAWC8[[#This Row],[Barcodes]])),C4923,"")</f>
        <v/>
      </c>
      <c r="G4923" t="str">
        <f t="shared" si="76"/>
        <v/>
      </c>
      <c r="H4923" t="str">
        <f>LEFT(RAWC8[[#This Row],[Maternal Pheno Tag]],7)</f>
        <v/>
      </c>
    </row>
    <row r="4924" spans="1:8" hidden="1" x14ac:dyDescent="0.25">
      <c r="A4924">
        <v>2</v>
      </c>
      <c r="B4924" t="s">
        <v>16</v>
      </c>
      <c r="C4924" t="str">
        <f>_xlfn.CONCAT(RAWC8[[#This Row],[Table Letter]],"L")</f>
        <v>LL</v>
      </c>
      <c r="D4924">
        <v>14</v>
      </c>
      <c r="E4924" t="str">
        <f>CONCATENATE(RAWC8[[#This Row],[Table Letter]],RAWC8[[#This Row],[Table '#]])</f>
        <v>L2</v>
      </c>
      <c r="F4924" t="str">
        <f>IF(ISEVEN(ROW(RAWC8[[#This Row],[Barcodes]])),C4924,"")</f>
        <v>LL</v>
      </c>
      <c r="G4924" t="str">
        <f t="shared" si="76"/>
        <v>LL</v>
      </c>
      <c r="H4924" t="str">
        <f>LEFT(RAWC8[[#This Row],[Maternal Pheno Tag]],7)</f>
        <v>LL</v>
      </c>
    </row>
    <row r="4925" spans="1:8" hidden="1" x14ac:dyDescent="0.25">
      <c r="A4925">
        <v>2</v>
      </c>
      <c r="B4925" t="s">
        <v>16</v>
      </c>
      <c r="C4925" t="str">
        <f>_xlfn.CONCAT(RAWC8[[#This Row],[Table Letter]],"L")</f>
        <v>LL</v>
      </c>
      <c r="D4925">
        <v>14</v>
      </c>
      <c r="E4925" t="str">
        <f>CONCATENATE(RAWC8[[#This Row],[Table Letter]],RAWC8[[#This Row],[Table '#]])</f>
        <v>L2</v>
      </c>
      <c r="F4925" t="str">
        <f>IF(ISEVEN(ROW(RAWC8[[#This Row],[Barcodes]])),C4925,"")</f>
        <v/>
      </c>
      <c r="G4925" t="str">
        <f t="shared" si="76"/>
        <v/>
      </c>
      <c r="H4925" t="str">
        <f>LEFT(RAWC8[[#This Row],[Maternal Pheno Tag]],7)</f>
        <v/>
      </c>
    </row>
    <row r="4926" spans="1:8" hidden="1" x14ac:dyDescent="0.25">
      <c r="A4926">
        <v>2</v>
      </c>
      <c r="B4926" t="s">
        <v>16</v>
      </c>
      <c r="C4926" t="str">
        <f>_xlfn.CONCAT(RAWC8[[#This Row],[Table Letter]],"L")</f>
        <v>LL</v>
      </c>
      <c r="D4926">
        <v>15</v>
      </c>
      <c r="E4926" t="str">
        <f>CONCATENATE(RAWC8[[#This Row],[Table Letter]],RAWC8[[#This Row],[Table '#]])</f>
        <v>L2</v>
      </c>
      <c r="F4926" t="str">
        <f>IF(ISEVEN(ROW(RAWC8[[#This Row],[Barcodes]])),C4926,"")</f>
        <v>LL</v>
      </c>
      <c r="G4926" t="str">
        <f t="shared" si="76"/>
        <v>LL</v>
      </c>
      <c r="H4926" t="str">
        <f>LEFT(RAWC8[[#This Row],[Maternal Pheno Tag]],7)</f>
        <v>LL</v>
      </c>
    </row>
    <row r="4927" spans="1:8" hidden="1" x14ac:dyDescent="0.25">
      <c r="A4927">
        <v>2</v>
      </c>
      <c r="B4927" t="s">
        <v>16</v>
      </c>
      <c r="C4927" t="str">
        <f>_xlfn.CONCAT(RAWC8[[#This Row],[Table Letter]],"L")</f>
        <v>LL</v>
      </c>
      <c r="D4927">
        <v>15</v>
      </c>
      <c r="E4927" t="str">
        <f>CONCATENATE(RAWC8[[#This Row],[Table Letter]],RAWC8[[#This Row],[Table '#]])</f>
        <v>L2</v>
      </c>
      <c r="F4927" t="str">
        <f>IF(ISEVEN(ROW(RAWC8[[#This Row],[Barcodes]])),C4927,"")</f>
        <v/>
      </c>
      <c r="G4927" t="str">
        <f t="shared" si="76"/>
        <v/>
      </c>
      <c r="H4927" t="str">
        <f>LEFT(RAWC8[[#This Row],[Maternal Pheno Tag]],7)</f>
        <v/>
      </c>
    </row>
    <row r="4928" spans="1:8" hidden="1" x14ac:dyDescent="0.25">
      <c r="A4928">
        <v>2</v>
      </c>
      <c r="B4928" t="s">
        <v>16</v>
      </c>
      <c r="C4928" t="str">
        <f>_xlfn.CONCAT(RAWC8[[#This Row],[Table Letter]],"L")</f>
        <v>LL</v>
      </c>
      <c r="D4928">
        <v>16</v>
      </c>
      <c r="E4928" t="str">
        <f>CONCATENATE(RAWC8[[#This Row],[Table Letter]],RAWC8[[#This Row],[Table '#]])</f>
        <v>L2</v>
      </c>
      <c r="F4928" t="str">
        <f>IF(ISEVEN(ROW(RAWC8[[#This Row],[Barcodes]])),C4928,"")</f>
        <v>LL</v>
      </c>
      <c r="G4928" t="str">
        <f t="shared" si="76"/>
        <v>LL</v>
      </c>
      <c r="H4928" t="str">
        <f>LEFT(RAWC8[[#This Row],[Maternal Pheno Tag]],7)</f>
        <v>LL</v>
      </c>
    </row>
    <row r="4929" spans="1:8" hidden="1" x14ac:dyDescent="0.25">
      <c r="A4929">
        <v>2</v>
      </c>
      <c r="B4929" t="s">
        <v>16</v>
      </c>
      <c r="C4929" t="str">
        <f>_xlfn.CONCAT(RAWC8[[#This Row],[Table Letter]],"L")</f>
        <v>LL</v>
      </c>
      <c r="D4929">
        <v>16</v>
      </c>
      <c r="E4929" t="str">
        <f>CONCATENATE(RAWC8[[#This Row],[Table Letter]],RAWC8[[#This Row],[Table '#]])</f>
        <v>L2</v>
      </c>
      <c r="F4929" t="str">
        <f>IF(ISEVEN(ROW(RAWC8[[#This Row],[Barcodes]])),C4929,"")</f>
        <v/>
      </c>
      <c r="G4929" t="str">
        <f t="shared" si="76"/>
        <v/>
      </c>
      <c r="H4929" t="str">
        <f>LEFT(RAWC8[[#This Row],[Maternal Pheno Tag]],7)</f>
        <v/>
      </c>
    </row>
    <row r="4930" spans="1:8" hidden="1" x14ac:dyDescent="0.25">
      <c r="A4930">
        <v>2</v>
      </c>
      <c r="B4930" t="s">
        <v>16</v>
      </c>
      <c r="C4930" t="str">
        <f>_xlfn.CONCAT(RAWC8[[#This Row],[Table Letter]],"L")</f>
        <v>LL</v>
      </c>
      <c r="D4930">
        <v>17</v>
      </c>
      <c r="E4930" t="str">
        <f>CONCATENATE(RAWC8[[#This Row],[Table Letter]],RAWC8[[#This Row],[Table '#]])</f>
        <v>L2</v>
      </c>
      <c r="F4930" t="str">
        <f>IF(ISEVEN(ROW(RAWC8[[#This Row],[Barcodes]])),C4930,"")</f>
        <v>LL</v>
      </c>
      <c r="G4930" t="str">
        <f t="shared" ref="G4930:G4993" si="77">IF(ISODD(ROW(C4931)),C4931,"")</f>
        <v>LL</v>
      </c>
      <c r="H4930" t="str">
        <f>LEFT(RAWC8[[#This Row],[Maternal Pheno Tag]],7)</f>
        <v>LL</v>
      </c>
    </row>
    <row r="4931" spans="1:8" hidden="1" x14ac:dyDescent="0.25">
      <c r="A4931">
        <v>2</v>
      </c>
      <c r="B4931" t="s">
        <v>16</v>
      </c>
      <c r="C4931" t="str">
        <f>_xlfn.CONCAT(RAWC8[[#This Row],[Table Letter]],"L")</f>
        <v>LL</v>
      </c>
      <c r="D4931">
        <v>17</v>
      </c>
      <c r="E4931" t="str">
        <f>CONCATENATE(RAWC8[[#This Row],[Table Letter]],RAWC8[[#This Row],[Table '#]])</f>
        <v>L2</v>
      </c>
      <c r="F4931" t="str">
        <f>IF(ISEVEN(ROW(RAWC8[[#This Row],[Barcodes]])),C4931,"")</f>
        <v/>
      </c>
      <c r="G4931" t="str">
        <f t="shared" si="77"/>
        <v/>
      </c>
      <c r="H4931" t="str">
        <f>LEFT(RAWC8[[#This Row],[Maternal Pheno Tag]],7)</f>
        <v/>
      </c>
    </row>
    <row r="4932" spans="1:8" hidden="1" x14ac:dyDescent="0.25">
      <c r="A4932">
        <v>2</v>
      </c>
      <c r="B4932" t="s">
        <v>16</v>
      </c>
      <c r="C4932" t="str">
        <f>_xlfn.CONCAT(RAWC8[[#This Row],[Table Letter]],"L")</f>
        <v>LL</v>
      </c>
      <c r="D4932">
        <v>18</v>
      </c>
      <c r="E4932" t="str">
        <f>CONCATENATE(RAWC8[[#This Row],[Table Letter]],RAWC8[[#This Row],[Table '#]])</f>
        <v>L2</v>
      </c>
      <c r="F4932" t="str">
        <f>IF(ISEVEN(ROW(RAWC8[[#This Row],[Barcodes]])),C4932,"")</f>
        <v>LL</v>
      </c>
      <c r="G4932" t="str">
        <f t="shared" si="77"/>
        <v>LL</v>
      </c>
      <c r="H4932" t="str">
        <f>LEFT(RAWC8[[#This Row],[Maternal Pheno Tag]],7)</f>
        <v>LL</v>
      </c>
    </row>
    <row r="4933" spans="1:8" hidden="1" x14ac:dyDescent="0.25">
      <c r="A4933">
        <v>2</v>
      </c>
      <c r="B4933" t="s">
        <v>16</v>
      </c>
      <c r="C4933" t="str">
        <f>_xlfn.CONCAT(RAWC8[[#This Row],[Table Letter]],"L")</f>
        <v>LL</v>
      </c>
      <c r="D4933">
        <v>18</v>
      </c>
      <c r="E4933" t="str">
        <f>CONCATENATE(RAWC8[[#This Row],[Table Letter]],RAWC8[[#This Row],[Table '#]])</f>
        <v>L2</v>
      </c>
      <c r="F4933" t="str">
        <f>IF(ISEVEN(ROW(RAWC8[[#This Row],[Barcodes]])),C4933,"")</f>
        <v/>
      </c>
      <c r="G4933" t="str">
        <f t="shared" si="77"/>
        <v/>
      </c>
      <c r="H4933" t="str">
        <f>LEFT(RAWC8[[#This Row],[Maternal Pheno Tag]],7)</f>
        <v/>
      </c>
    </row>
    <row r="4934" spans="1:8" hidden="1" x14ac:dyDescent="0.25">
      <c r="A4934">
        <v>2</v>
      </c>
      <c r="B4934" t="s">
        <v>16</v>
      </c>
      <c r="C4934" t="str">
        <f>_xlfn.CONCAT(RAWC8[[#This Row],[Table Letter]],"L")</f>
        <v>LL</v>
      </c>
      <c r="D4934">
        <v>19</v>
      </c>
      <c r="E4934" t="str">
        <f>CONCATENATE(RAWC8[[#This Row],[Table Letter]],RAWC8[[#This Row],[Table '#]])</f>
        <v>L2</v>
      </c>
      <c r="F4934" t="str">
        <f>IF(ISEVEN(ROW(RAWC8[[#This Row],[Barcodes]])),C4934,"")</f>
        <v>LL</v>
      </c>
      <c r="G4934" t="str">
        <f t="shared" si="77"/>
        <v>LL</v>
      </c>
      <c r="H4934" t="str">
        <f>LEFT(RAWC8[[#This Row],[Maternal Pheno Tag]],7)</f>
        <v>LL</v>
      </c>
    </row>
    <row r="4935" spans="1:8" hidden="1" x14ac:dyDescent="0.25">
      <c r="A4935">
        <v>2</v>
      </c>
      <c r="B4935" t="s">
        <v>16</v>
      </c>
      <c r="C4935" t="str">
        <f>_xlfn.CONCAT(RAWC8[[#This Row],[Table Letter]],"L")</f>
        <v>LL</v>
      </c>
      <c r="D4935">
        <v>19</v>
      </c>
      <c r="E4935" t="str">
        <f>CONCATENATE(RAWC8[[#This Row],[Table Letter]],RAWC8[[#This Row],[Table '#]])</f>
        <v>L2</v>
      </c>
      <c r="F4935" t="str">
        <f>IF(ISEVEN(ROW(RAWC8[[#This Row],[Barcodes]])),C4935,"")</f>
        <v/>
      </c>
      <c r="G4935" t="str">
        <f t="shared" si="77"/>
        <v/>
      </c>
      <c r="H4935" t="str">
        <f>LEFT(RAWC8[[#This Row],[Maternal Pheno Tag]],7)</f>
        <v/>
      </c>
    </row>
    <row r="4936" spans="1:8" hidden="1" x14ac:dyDescent="0.25">
      <c r="A4936">
        <v>2</v>
      </c>
      <c r="B4936" t="s">
        <v>16</v>
      </c>
      <c r="C4936" t="str">
        <f>_xlfn.CONCAT(RAWC8[[#This Row],[Table Letter]],"L")</f>
        <v>LL</v>
      </c>
      <c r="D4936">
        <v>20</v>
      </c>
      <c r="E4936" t="str">
        <f>CONCATENATE(RAWC8[[#This Row],[Table Letter]],RAWC8[[#This Row],[Table '#]])</f>
        <v>L2</v>
      </c>
      <c r="F4936" t="str">
        <f>IF(ISEVEN(ROW(RAWC8[[#This Row],[Barcodes]])),C4936,"")</f>
        <v>LL</v>
      </c>
      <c r="G4936" t="str">
        <f t="shared" si="77"/>
        <v>LL</v>
      </c>
      <c r="H4936" t="str">
        <f>LEFT(RAWC8[[#This Row],[Maternal Pheno Tag]],7)</f>
        <v>LL</v>
      </c>
    </row>
    <row r="4937" spans="1:8" hidden="1" x14ac:dyDescent="0.25">
      <c r="A4937">
        <v>2</v>
      </c>
      <c r="B4937" t="s">
        <v>16</v>
      </c>
      <c r="C4937" t="str">
        <f>_xlfn.CONCAT(RAWC8[[#This Row],[Table Letter]],"L")</f>
        <v>LL</v>
      </c>
      <c r="D4937">
        <v>20</v>
      </c>
      <c r="E4937" t="str">
        <f>CONCATENATE(RAWC8[[#This Row],[Table Letter]],RAWC8[[#This Row],[Table '#]])</f>
        <v>L2</v>
      </c>
      <c r="F4937" t="str">
        <f>IF(ISEVEN(ROW(RAWC8[[#This Row],[Barcodes]])),C4937,"")</f>
        <v/>
      </c>
      <c r="G4937" t="str">
        <f t="shared" si="77"/>
        <v/>
      </c>
      <c r="H4937" t="str">
        <f>LEFT(RAWC8[[#This Row],[Maternal Pheno Tag]],7)</f>
        <v/>
      </c>
    </row>
    <row r="4938" spans="1:8" hidden="1" x14ac:dyDescent="0.25">
      <c r="A4938">
        <v>2</v>
      </c>
      <c r="B4938" t="s">
        <v>16</v>
      </c>
      <c r="C4938" t="str">
        <f>_xlfn.CONCAT(RAWC8[[#This Row],[Table Letter]],"L")</f>
        <v>LL</v>
      </c>
      <c r="D4938">
        <v>21</v>
      </c>
      <c r="E4938" t="str">
        <f>CONCATENATE(RAWC8[[#This Row],[Table Letter]],RAWC8[[#This Row],[Table '#]])</f>
        <v>L2</v>
      </c>
      <c r="F4938" t="str">
        <f>IF(ISEVEN(ROW(RAWC8[[#This Row],[Barcodes]])),C4938,"")</f>
        <v>LL</v>
      </c>
      <c r="G4938" t="str">
        <f t="shared" si="77"/>
        <v>LL</v>
      </c>
      <c r="H4938" t="str">
        <f>LEFT(RAWC8[[#This Row],[Maternal Pheno Tag]],7)</f>
        <v>LL</v>
      </c>
    </row>
    <row r="4939" spans="1:8" hidden="1" x14ac:dyDescent="0.25">
      <c r="A4939">
        <v>2</v>
      </c>
      <c r="B4939" t="s">
        <v>16</v>
      </c>
      <c r="C4939" t="str">
        <f>_xlfn.CONCAT(RAWC8[[#This Row],[Table Letter]],"L")</f>
        <v>LL</v>
      </c>
      <c r="D4939">
        <v>21</v>
      </c>
      <c r="E4939" t="str">
        <f>CONCATENATE(RAWC8[[#This Row],[Table Letter]],RAWC8[[#This Row],[Table '#]])</f>
        <v>L2</v>
      </c>
      <c r="F4939" t="str">
        <f>IF(ISEVEN(ROW(RAWC8[[#This Row],[Barcodes]])),C4939,"")</f>
        <v/>
      </c>
      <c r="G4939" t="str">
        <f t="shared" si="77"/>
        <v/>
      </c>
      <c r="H4939" t="str">
        <f>LEFT(RAWC8[[#This Row],[Maternal Pheno Tag]],7)</f>
        <v/>
      </c>
    </row>
    <row r="4940" spans="1:8" hidden="1" x14ac:dyDescent="0.25">
      <c r="A4940">
        <v>2</v>
      </c>
      <c r="B4940" t="s">
        <v>16</v>
      </c>
      <c r="C4940" t="str">
        <f>_xlfn.CONCAT(RAWC8[[#This Row],[Table Letter]],"L")</f>
        <v>LL</v>
      </c>
      <c r="D4940">
        <v>22</v>
      </c>
      <c r="E4940" t="str">
        <f>CONCATENATE(RAWC8[[#This Row],[Table Letter]],RAWC8[[#This Row],[Table '#]])</f>
        <v>L2</v>
      </c>
      <c r="F4940" t="str">
        <f>IF(ISEVEN(ROW(RAWC8[[#This Row],[Barcodes]])),C4940,"")</f>
        <v>LL</v>
      </c>
      <c r="G4940" t="str">
        <f t="shared" si="77"/>
        <v>LL</v>
      </c>
      <c r="H4940" t="str">
        <f>LEFT(RAWC8[[#This Row],[Maternal Pheno Tag]],7)</f>
        <v>LL</v>
      </c>
    </row>
    <row r="4941" spans="1:8" hidden="1" x14ac:dyDescent="0.25">
      <c r="A4941">
        <v>2</v>
      </c>
      <c r="B4941" t="s">
        <v>16</v>
      </c>
      <c r="C4941" t="str">
        <f>_xlfn.CONCAT(RAWC8[[#This Row],[Table Letter]],"L")</f>
        <v>LL</v>
      </c>
      <c r="D4941">
        <v>22</v>
      </c>
      <c r="E4941" t="str">
        <f>CONCATENATE(RAWC8[[#This Row],[Table Letter]],RAWC8[[#This Row],[Table '#]])</f>
        <v>L2</v>
      </c>
      <c r="F4941" t="str">
        <f>IF(ISEVEN(ROW(RAWC8[[#This Row],[Barcodes]])),C4941,"")</f>
        <v/>
      </c>
      <c r="G4941" t="str">
        <f t="shared" si="77"/>
        <v/>
      </c>
      <c r="H4941" t="str">
        <f>LEFT(RAWC8[[#This Row],[Maternal Pheno Tag]],7)</f>
        <v/>
      </c>
    </row>
    <row r="4942" spans="1:8" hidden="1" x14ac:dyDescent="0.25">
      <c r="A4942">
        <v>2</v>
      </c>
      <c r="B4942" t="s">
        <v>16</v>
      </c>
      <c r="C4942" t="str">
        <f>_xlfn.CONCAT(RAWC8[[#This Row],[Table Letter]],"L")</f>
        <v>LL</v>
      </c>
      <c r="D4942">
        <v>23</v>
      </c>
      <c r="E4942" t="str">
        <f>CONCATENATE(RAWC8[[#This Row],[Table Letter]],RAWC8[[#This Row],[Table '#]])</f>
        <v>L2</v>
      </c>
      <c r="F4942" t="str">
        <f>IF(ISEVEN(ROW(RAWC8[[#This Row],[Barcodes]])),C4942,"")</f>
        <v>LL</v>
      </c>
      <c r="G4942" t="str">
        <f t="shared" si="77"/>
        <v>LL</v>
      </c>
      <c r="H4942" t="str">
        <f>LEFT(RAWC8[[#This Row],[Maternal Pheno Tag]],7)</f>
        <v>LL</v>
      </c>
    </row>
    <row r="4943" spans="1:8" hidden="1" x14ac:dyDescent="0.25">
      <c r="A4943">
        <v>2</v>
      </c>
      <c r="B4943" t="s">
        <v>16</v>
      </c>
      <c r="C4943" t="str">
        <f>_xlfn.CONCAT(RAWC8[[#This Row],[Table Letter]],"L")</f>
        <v>LL</v>
      </c>
      <c r="D4943">
        <v>23</v>
      </c>
      <c r="E4943" t="str">
        <f>CONCATENATE(RAWC8[[#This Row],[Table Letter]],RAWC8[[#This Row],[Table '#]])</f>
        <v>L2</v>
      </c>
      <c r="F4943" t="str">
        <f>IF(ISEVEN(ROW(RAWC8[[#This Row],[Barcodes]])),C4943,"")</f>
        <v/>
      </c>
      <c r="G4943" t="str">
        <f t="shared" si="77"/>
        <v/>
      </c>
      <c r="H4943" t="str">
        <f>LEFT(RAWC8[[#This Row],[Maternal Pheno Tag]],7)</f>
        <v/>
      </c>
    </row>
    <row r="4944" spans="1:8" hidden="1" x14ac:dyDescent="0.25">
      <c r="A4944">
        <v>2</v>
      </c>
      <c r="B4944" t="s">
        <v>16</v>
      </c>
      <c r="C4944" t="str">
        <f>_xlfn.CONCAT(RAWC8[[#This Row],[Table Letter]],"L")</f>
        <v>LL</v>
      </c>
      <c r="D4944">
        <v>24</v>
      </c>
      <c r="E4944" t="str">
        <f>CONCATENATE(RAWC8[[#This Row],[Table Letter]],RAWC8[[#This Row],[Table '#]])</f>
        <v>L2</v>
      </c>
      <c r="F4944" t="str">
        <f>IF(ISEVEN(ROW(RAWC8[[#This Row],[Barcodes]])),C4944,"")</f>
        <v>LL</v>
      </c>
      <c r="G4944" t="str">
        <f t="shared" si="77"/>
        <v>LL</v>
      </c>
      <c r="H4944" t="str">
        <f>LEFT(RAWC8[[#This Row],[Maternal Pheno Tag]],7)</f>
        <v>LL</v>
      </c>
    </row>
    <row r="4945" spans="1:8" hidden="1" x14ac:dyDescent="0.25">
      <c r="A4945">
        <v>2</v>
      </c>
      <c r="B4945" t="s">
        <v>16</v>
      </c>
      <c r="C4945" t="str">
        <f>_xlfn.CONCAT(RAWC8[[#This Row],[Table Letter]],"L")</f>
        <v>LL</v>
      </c>
      <c r="D4945">
        <v>24</v>
      </c>
      <c r="E4945" t="str">
        <f>CONCATENATE(RAWC8[[#This Row],[Table Letter]],RAWC8[[#This Row],[Table '#]])</f>
        <v>L2</v>
      </c>
      <c r="F4945" t="str">
        <f>IF(ISEVEN(ROW(RAWC8[[#This Row],[Barcodes]])),C4945,"")</f>
        <v/>
      </c>
      <c r="G4945" t="str">
        <f t="shared" si="77"/>
        <v/>
      </c>
      <c r="H4945" t="str">
        <f>LEFT(RAWC8[[#This Row],[Maternal Pheno Tag]],7)</f>
        <v/>
      </c>
    </row>
    <row r="4946" spans="1:8" hidden="1" x14ac:dyDescent="0.25">
      <c r="A4946">
        <v>2</v>
      </c>
      <c r="B4946" t="s">
        <v>16</v>
      </c>
      <c r="C4946" t="str">
        <f>_xlfn.CONCAT(RAWC8[[#This Row],[Table Letter]],"L")</f>
        <v>LL</v>
      </c>
      <c r="D4946">
        <v>25</v>
      </c>
      <c r="E4946" t="str">
        <f>CONCATENATE(RAWC8[[#This Row],[Table Letter]],RAWC8[[#This Row],[Table '#]])</f>
        <v>L2</v>
      </c>
      <c r="F4946" t="str">
        <f>IF(ISEVEN(ROW(RAWC8[[#This Row],[Barcodes]])),C4946,"")</f>
        <v>LL</v>
      </c>
      <c r="G4946" t="str">
        <f t="shared" si="77"/>
        <v>LL</v>
      </c>
      <c r="H4946" t="str">
        <f>LEFT(RAWC8[[#This Row],[Maternal Pheno Tag]],7)</f>
        <v>LL</v>
      </c>
    </row>
    <row r="4947" spans="1:8" hidden="1" x14ac:dyDescent="0.25">
      <c r="A4947">
        <v>2</v>
      </c>
      <c r="B4947" t="s">
        <v>16</v>
      </c>
      <c r="C4947" t="str">
        <f>_xlfn.CONCAT(RAWC8[[#This Row],[Table Letter]],"L")</f>
        <v>LL</v>
      </c>
      <c r="D4947">
        <v>25</v>
      </c>
      <c r="E4947" t="str">
        <f>CONCATENATE(RAWC8[[#This Row],[Table Letter]],RAWC8[[#This Row],[Table '#]])</f>
        <v>L2</v>
      </c>
      <c r="F4947" t="str">
        <f>IF(ISEVEN(ROW(RAWC8[[#This Row],[Barcodes]])),C4947,"")</f>
        <v/>
      </c>
      <c r="G4947" t="str">
        <f t="shared" si="77"/>
        <v/>
      </c>
      <c r="H4947" t="str">
        <f>LEFT(RAWC8[[#This Row],[Maternal Pheno Tag]],7)</f>
        <v/>
      </c>
    </row>
    <row r="4948" spans="1:8" hidden="1" x14ac:dyDescent="0.25">
      <c r="A4948">
        <v>2</v>
      </c>
      <c r="B4948" t="s">
        <v>16</v>
      </c>
      <c r="C4948" t="str">
        <f>_xlfn.CONCAT(RAWC8[[#This Row],[Table Letter]],"L")</f>
        <v>LL</v>
      </c>
      <c r="D4948">
        <v>26</v>
      </c>
      <c r="E4948" t="str">
        <f>CONCATENATE(RAWC8[[#This Row],[Table Letter]],RAWC8[[#This Row],[Table '#]])</f>
        <v>L2</v>
      </c>
      <c r="F4948" t="str">
        <f>IF(ISEVEN(ROW(RAWC8[[#This Row],[Barcodes]])),C4948,"")</f>
        <v>LL</v>
      </c>
      <c r="G4948" t="str">
        <f t="shared" si="77"/>
        <v>LL</v>
      </c>
      <c r="H4948" t="str">
        <f>LEFT(RAWC8[[#This Row],[Maternal Pheno Tag]],7)</f>
        <v>LL</v>
      </c>
    </row>
    <row r="4949" spans="1:8" hidden="1" x14ac:dyDescent="0.25">
      <c r="A4949">
        <v>2</v>
      </c>
      <c r="B4949" t="s">
        <v>16</v>
      </c>
      <c r="C4949" t="str">
        <f>_xlfn.CONCAT(RAWC8[[#This Row],[Table Letter]],"L")</f>
        <v>LL</v>
      </c>
      <c r="D4949">
        <v>26</v>
      </c>
      <c r="E4949" t="str">
        <f>CONCATENATE(RAWC8[[#This Row],[Table Letter]],RAWC8[[#This Row],[Table '#]])</f>
        <v>L2</v>
      </c>
      <c r="F4949" t="str">
        <f>IF(ISEVEN(ROW(RAWC8[[#This Row],[Barcodes]])),C4949,"")</f>
        <v/>
      </c>
      <c r="G4949" t="str">
        <f t="shared" si="77"/>
        <v/>
      </c>
      <c r="H4949" t="str">
        <f>LEFT(RAWC8[[#This Row],[Maternal Pheno Tag]],7)</f>
        <v/>
      </c>
    </row>
    <row r="4950" spans="1:8" hidden="1" x14ac:dyDescent="0.25">
      <c r="A4950">
        <v>2</v>
      </c>
      <c r="B4950" t="s">
        <v>16</v>
      </c>
      <c r="C4950" t="str">
        <f>_xlfn.CONCAT(RAWC8[[#This Row],[Table Letter]],"L")</f>
        <v>LL</v>
      </c>
      <c r="D4950">
        <v>27</v>
      </c>
      <c r="E4950" t="str">
        <f>CONCATENATE(RAWC8[[#This Row],[Table Letter]],RAWC8[[#This Row],[Table '#]])</f>
        <v>L2</v>
      </c>
      <c r="F4950" t="str">
        <f>IF(ISEVEN(ROW(RAWC8[[#This Row],[Barcodes]])),C4950,"")</f>
        <v>LL</v>
      </c>
      <c r="G4950" t="str">
        <f t="shared" si="77"/>
        <v>LL</v>
      </c>
      <c r="H4950" t="str">
        <f>LEFT(RAWC8[[#This Row],[Maternal Pheno Tag]],7)</f>
        <v>LL</v>
      </c>
    </row>
    <row r="4951" spans="1:8" hidden="1" x14ac:dyDescent="0.25">
      <c r="A4951">
        <v>2</v>
      </c>
      <c r="B4951" t="s">
        <v>16</v>
      </c>
      <c r="C4951" t="str">
        <f>_xlfn.CONCAT(RAWC8[[#This Row],[Table Letter]],"L")</f>
        <v>LL</v>
      </c>
      <c r="D4951">
        <v>27</v>
      </c>
      <c r="E4951" t="str">
        <f>CONCATENATE(RAWC8[[#This Row],[Table Letter]],RAWC8[[#This Row],[Table '#]])</f>
        <v>L2</v>
      </c>
      <c r="F4951" t="str">
        <f>IF(ISEVEN(ROW(RAWC8[[#This Row],[Barcodes]])),C4951,"")</f>
        <v/>
      </c>
      <c r="G4951" t="str">
        <f t="shared" si="77"/>
        <v/>
      </c>
      <c r="H4951" t="str">
        <f>LEFT(RAWC8[[#This Row],[Maternal Pheno Tag]],7)</f>
        <v/>
      </c>
    </row>
    <row r="4952" spans="1:8" hidden="1" x14ac:dyDescent="0.25">
      <c r="A4952">
        <v>2</v>
      </c>
      <c r="B4952" t="s">
        <v>16</v>
      </c>
      <c r="C4952" t="str">
        <f>_xlfn.CONCAT(RAWC8[[#This Row],[Table Letter]],"L")</f>
        <v>LL</v>
      </c>
      <c r="D4952">
        <v>28</v>
      </c>
      <c r="E4952" t="str">
        <f>CONCATENATE(RAWC8[[#This Row],[Table Letter]],RAWC8[[#This Row],[Table '#]])</f>
        <v>L2</v>
      </c>
      <c r="F4952" t="str">
        <f>IF(ISEVEN(ROW(RAWC8[[#This Row],[Barcodes]])),C4952,"")</f>
        <v>LL</v>
      </c>
      <c r="G4952" t="str">
        <f t="shared" si="77"/>
        <v>LL</v>
      </c>
      <c r="H4952" t="str">
        <f>LEFT(RAWC8[[#This Row],[Maternal Pheno Tag]],7)</f>
        <v>LL</v>
      </c>
    </row>
    <row r="4953" spans="1:8" hidden="1" x14ac:dyDescent="0.25">
      <c r="A4953">
        <v>2</v>
      </c>
      <c r="B4953" t="s">
        <v>16</v>
      </c>
      <c r="C4953" t="str">
        <f>_xlfn.CONCAT(RAWC8[[#This Row],[Table Letter]],"L")</f>
        <v>LL</v>
      </c>
      <c r="D4953">
        <v>28</v>
      </c>
      <c r="E4953" t="str">
        <f>CONCATENATE(RAWC8[[#This Row],[Table Letter]],RAWC8[[#This Row],[Table '#]])</f>
        <v>L2</v>
      </c>
      <c r="F4953" t="str">
        <f>IF(ISEVEN(ROW(RAWC8[[#This Row],[Barcodes]])),C4953,"")</f>
        <v/>
      </c>
      <c r="G4953" t="str">
        <f t="shared" si="77"/>
        <v/>
      </c>
      <c r="H4953" t="str">
        <f>LEFT(RAWC8[[#This Row],[Maternal Pheno Tag]],7)</f>
        <v/>
      </c>
    </row>
    <row r="4954" spans="1:8" hidden="1" x14ac:dyDescent="0.25">
      <c r="A4954">
        <v>2</v>
      </c>
      <c r="B4954" t="s">
        <v>16</v>
      </c>
      <c r="C4954" t="str">
        <f>_xlfn.CONCAT(RAWC8[[#This Row],[Table Letter]],"L")</f>
        <v>LL</v>
      </c>
      <c r="D4954">
        <v>29</v>
      </c>
      <c r="E4954" t="str">
        <f>CONCATENATE(RAWC8[[#This Row],[Table Letter]],RAWC8[[#This Row],[Table '#]])</f>
        <v>L2</v>
      </c>
      <c r="F4954" t="str">
        <f>IF(ISEVEN(ROW(RAWC8[[#This Row],[Barcodes]])),C4954,"")</f>
        <v>LL</v>
      </c>
      <c r="G4954" t="str">
        <f t="shared" si="77"/>
        <v>LL</v>
      </c>
      <c r="H4954" t="str">
        <f>LEFT(RAWC8[[#This Row],[Maternal Pheno Tag]],7)</f>
        <v>LL</v>
      </c>
    </row>
    <row r="4955" spans="1:8" hidden="1" x14ac:dyDescent="0.25">
      <c r="A4955">
        <v>2</v>
      </c>
      <c r="B4955" t="s">
        <v>16</v>
      </c>
      <c r="C4955" t="str">
        <f>_xlfn.CONCAT(RAWC8[[#This Row],[Table Letter]],"L")</f>
        <v>LL</v>
      </c>
      <c r="D4955">
        <v>29</v>
      </c>
      <c r="E4955" t="str">
        <f>CONCATENATE(RAWC8[[#This Row],[Table Letter]],RAWC8[[#This Row],[Table '#]])</f>
        <v>L2</v>
      </c>
      <c r="F4955" t="str">
        <f>IF(ISEVEN(ROW(RAWC8[[#This Row],[Barcodes]])),C4955,"")</f>
        <v/>
      </c>
      <c r="G4955" t="str">
        <f t="shared" si="77"/>
        <v/>
      </c>
      <c r="H4955" t="str">
        <f>LEFT(RAWC8[[#This Row],[Maternal Pheno Tag]],7)</f>
        <v/>
      </c>
    </row>
    <row r="4956" spans="1:8" hidden="1" x14ac:dyDescent="0.25">
      <c r="A4956">
        <v>2</v>
      </c>
      <c r="B4956" t="s">
        <v>16</v>
      </c>
      <c r="C4956" t="str">
        <f>_xlfn.CONCAT(RAWC8[[#This Row],[Table Letter]],"L")</f>
        <v>LL</v>
      </c>
      <c r="D4956">
        <v>30</v>
      </c>
      <c r="E4956" t="str">
        <f>CONCATENATE(RAWC8[[#This Row],[Table Letter]],RAWC8[[#This Row],[Table '#]])</f>
        <v>L2</v>
      </c>
      <c r="F4956" t="str">
        <f>IF(ISEVEN(ROW(RAWC8[[#This Row],[Barcodes]])),C4956,"")</f>
        <v>LL</v>
      </c>
      <c r="G4956" t="str">
        <f t="shared" si="77"/>
        <v>LL</v>
      </c>
      <c r="H4956" t="str">
        <f>LEFT(RAWC8[[#This Row],[Maternal Pheno Tag]],7)</f>
        <v>LL</v>
      </c>
    </row>
    <row r="4957" spans="1:8" hidden="1" x14ac:dyDescent="0.25">
      <c r="A4957">
        <v>2</v>
      </c>
      <c r="B4957" t="s">
        <v>16</v>
      </c>
      <c r="C4957" t="str">
        <f>_xlfn.CONCAT(RAWC8[[#This Row],[Table Letter]],"L")</f>
        <v>LL</v>
      </c>
      <c r="D4957">
        <v>30</v>
      </c>
      <c r="E4957" t="str">
        <f>CONCATENATE(RAWC8[[#This Row],[Table Letter]],RAWC8[[#This Row],[Table '#]])</f>
        <v>L2</v>
      </c>
      <c r="F4957" t="str">
        <f>IF(ISEVEN(ROW(RAWC8[[#This Row],[Barcodes]])),C4957,"")</f>
        <v/>
      </c>
      <c r="G4957" t="str">
        <f t="shared" si="77"/>
        <v/>
      </c>
      <c r="H4957" t="str">
        <f>LEFT(RAWC8[[#This Row],[Maternal Pheno Tag]],7)</f>
        <v/>
      </c>
    </row>
    <row r="4958" spans="1:8" hidden="1" x14ac:dyDescent="0.25">
      <c r="A4958">
        <v>2</v>
      </c>
      <c r="B4958" t="s">
        <v>16</v>
      </c>
      <c r="C4958" t="str">
        <f>_xlfn.CONCAT(RAWC8[[#This Row],[Table Letter]],"L")</f>
        <v>LL</v>
      </c>
      <c r="D4958">
        <v>31</v>
      </c>
      <c r="E4958" t="str">
        <f>CONCATENATE(RAWC8[[#This Row],[Table Letter]],RAWC8[[#This Row],[Table '#]])</f>
        <v>L2</v>
      </c>
      <c r="F4958" t="str">
        <f>IF(ISEVEN(ROW(RAWC8[[#This Row],[Barcodes]])),C4958,"")</f>
        <v>LL</v>
      </c>
      <c r="G4958" t="str">
        <f t="shared" si="77"/>
        <v>LL</v>
      </c>
      <c r="H4958" t="str">
        <f>LEFT(RAWC8[[#This Row],[Maternal Pheno Tag]],7)</f>
        <v>LL</v>
      </c>
    </row>
    <row r="4959" spans="1:8" hidden="1" x14ac:dyDescent="0.25">
      <c r="A4959">
        <v>2</v>
      </c>
      <c r="B4959" t="s">
        <v>16</v>
      </c>
      <c r="C4959" t="str">
        <f>_xlfn.CONCAT(RAWC8[[#This Row],[Table Letter]],"L")</f>
        <v>LL</v>
      </c>
      <c r="D4959">
        <v>31</v>
      </c>
      <c r="E4959" t="str">
        <f>CONCATENATE(RAWC8[[#This Row],[Table Letter]],RAWC8[[#This Row],[Table '#]])</f>
        <v>L2</v>
      </c>
      <c r="F4959" t="str">
        <f>IF(ISEVEN(ROW(RAWC8[[#This Row],[Barcodes]])),C4959,"")</f>
        <v/>
      </c>
      <c r="G4959" t="str">
        <f t="shared" si="77"/>
        <v/>
      </c>
      <c r="H4959" t="str">
        <f>LEFT(RAWC8[[#This Row],[Maternal Pheno Tag]],7)</f>
        <v/>
      </c>
    </row>
    <row r="4960" spans="1:8" hidden="1" x14ac:dyDescent="0.25">
      <c r="A4960">
        <v>2</v>
      </c>
      <c r="B4960" t="s">
        <v>16</v>
      </c>
      <c r="C4960" t="str">
        <f>_xlfn.CONCAT(RAWC8[[#This Row],[Table Letter]],"L")</f>
        <v>LL</v>
      </c>
      <c r="D4960">
        <v>32</v>
      </c>
      <c r="E4960" t="str">
        <f>CONCATENATE(RAWC8[[#This Row],[Table Letter]],RAWC8[[#This Row],[Table '#]])</f>
        <v>L2</v>
      </c>
      <c r="F4960" t="str">
        <f>IF(ISEVEN(ROW(RAWC8[[#This Row],[Barcodes]])),C4960,"")</f>
        <v>LL</v>
      </c>
      <c r="G4960" t="str">
        <f t="shared" si="77"/>
        <v>LL</v>
      </c>
      <c r="H4960" t="str">
        <f>LEFT(RAWC8[[#This Row],[Maternal Pheno Tag]],7)</f>
        <v>LL</v>
      </c>
    </row>
    <row r="4961" spans="1:8" hidden="1" x14ac:dyDescent="0.25">
      <c r="A4961">
        <v>2</v>
      </c>
      <c r="B4961" t="s">
        <v>16</v>
      </c>
      <c r="C4961" t="str">
        <f>_xlfn.CONCAT(RAWC8[[#This Row],[Table Letter]],"L")</f>
        <v>LL</v>
      </c>
      <c r="D4961">
        <v>32</v>
      </c>
      <c r="E4961" t="str">
        <f>CONCATENATE(RAWC8[[#This Row],[Table Letter]],RAWC8[[#This Row],[Table '#]])</f>
        <v>L2</v>
      </c>
      <c r="F4961" t="str">
        <f>IF(ISEVEN(ROW(RAWC8[[#This Row],[Barcodes]])),C4961,"")</f>
        <v/>
      </c>
      <c r="G4961" t="str">
        <f t="shared" si="77"/>
        <v/>
      </c>
      <c r="H4961" t="str">
        <f>LEFT(RAWC8[[#This Row],[Maternal Pheno Tag]],7)</f>
        <v/>
      </c>
    </row>
    <row r="4962" spans="1:8" hidden="1" x14ac:dyDescent="0.25">
      <c r="A4962">
        <v>2</v>
      </c>
      <c r="B4962" t="s">
        <v>16</v>
      </c>
      <c r="C4962" t="str">
        <f>_xlfn.CONCAT(RAWC8[[#This Row],[Table Letter]],"L")</f>
        <v>LL</v>
      </c>
      <c r="D4962">
        <v>33</v>
      </c>
      <c r="E4962" t="str">
        <f>CONCATENATE(RAWC8[[#This Row],[Table Letter]],RAWC8[[#This Row],[Table '#]])</f>
        <v>L2</v>
      </c>
      <c r="F4962" t="str">
        <f>IF(ISEVEN(ROW(RAWC8[[#This Row],[Barcodes]])),C4962,"")</f>
        <v>LL</v>
      </c>
      <c r="G4962" t="str">
        <f t="shared" si="77"/>
        <v>LL</v>
      </c>
      <c r="H4962" t="str">
        <f>LEFT(RAWC8[[#This Row],[Maternal Pheno Tag]],7)</f>
        <v>LL</v>
      </c>
    </row>
    <row r="4963" spans="1:8" hidden="1" x14ac:dyDescent="0.25">
      <c r="A4963">
        <v>2</v>
      </c>
      <c r="B4963" t="s">
        <v>16</v>
      </c>
      <c r="C4963" t="str">
        <f>_xlfn.CONCAT(RAWC8[[#This Row],[Table Letter]],"L")</f>
        <v>LL</v>
      </c>
      <c r="D4963">
        <v>33</v>
      </c>
      <c r="E4963" t="str">
        <f>CONCATENATE(RAWC8[[#This Row],[Table Letter]],RAWC8[[#This Row],[Table '#]])</f>
        <v>L2</v>
      </c>
      <c r="F4963" t="str">
        <f>IF(ISEVEN(ROW(RAWC8[[#This Row],[Barcodes]])),C4963,"")</f>
        <v/>
      </c>
      <c r="G4963" t="str">
        <f t="shared" si="77"/>
        <v/>
      </c>
      <c r="H4963" t="str">
        <f>LEFT(RAWC8[[#This Row],[Maternal Pheno Tag]],7)</f>
        <v/>
      </c>
    </row>
    <row r="4964" spans="1:8" hidden="1" x14ac:dyDescent="0.25">
      <c r="A4964">
        <v>2</v>
      </c>
      <c r="B4964" t="s">
        <v>16</v>
      </c>
      <c r="C4964" t="str">
        <f>_xlfn.CONCAT(RAWC8[[#This Row],[Table Letter]],"L")</f>
        <v>LL</v>
      </c>
      <c r="D4964">
        <v>34</v>
      </c>
      <c r="E4964" t="str">
        <f>CONCATENATE(RAWC8[[#This Row],[Table Letter]],RAWC8[[#This Row],[Table '#]])</f>
        <v>L2</v>
      </c>
      <c r="F4964" t="str">
        <f>IF(ISEVEN(ROW(RAWC8[[#This Row],[Barcodes]])),C4964,"")</f>
        <v>LL</v>
      </c>
      <c r="G4964" t="str">
        <f t="shared" si="77"/>
        <v>LL</v>
      </c>
      <c r="H4964" t="str">
        <f>LEFT(RAWC8[[#This Row],[Maternal Pheno Tag]],7)</f>
        <v>LL</v>
      </c>
    </row>
    <row r="4965" spans="1:8" hidden="1" x14ac:dyDescent="0.25">
      <c r="A4965">
        <v>2</v>
      </c>
      <c r="B4965" t="s">
        <v>16</v>
      </c>
      <c r="C4965" t="str">
        <f>_xlfn.CONCAT(RAWC8[[#This Row],[Table Letter]],"L")</f>
        <v>LL</v>
      </c>
      <c r="D4965">
        <v>34</v>
      </c>
      <c r="E4965" t="str">
        <f>CONCATENATE(RAWC8[[#This Row],[Table Letter]],RAWC8[[#This Row],[Table '#]])</f>
        <v>L2</v>
      </c>
      <c r="F4965" t="str">
        <f>IF(ISEVEN(ROW(RAWC8[[#This Row],[Barcodes]])),C4965,"")</f>
        <v/>
      </c>
      <c r="G4965" t="str">
        <f t="shared" si="77"/>
        <v/>
      </c>
      <c r="H4965" t="str">
        <f>LEFT(RAWC8[[#This Row],[Maternal Pheno Tag]],7)</f>
        <v/>
      </c>
    </row>
    <row r="4966" spans="1:8" hidden="1" x14ac:dyDescent="0.25">
      <c r="A4966">
        <v>2</v>
      </c>
      <c r="B4966" t="s">
        <v>16</v>
      </c>
      <c r="C4966" t="str">
        <f>_xlfn.CONCAT(RAWC8[[#This Row],[Table Letter]],"L")</f>
        <v>LL</v>
      </c>
      <c r="D4966">
        <v>35</v>
      </c>
      <c r="E4966" t="str">
        <f>CONCATENATE(RAWC8[[#This Row],[Table Letter]],RAWC8[[#This Row],[Table '#]])</f>
        <v>L2</v>
      </c>
      <c r="F4966" t="str">
        <f>IF(ISEVEN(ROW(RAWC8[[#This Row],[Barcodes]])),C4966,"")</f>
        <v>LL</v>
      </c>
      <c r="G4966" t="str">
        <f t="shared" si="77"/>
        <v>LL</v>
      </c>
      <c r="H4966" t="str">
        <f>LEFT(RAWC8[[#This Row],[Maternal Pheno Tag]],7)</f>
        <v>LL</v>
      </c>
    </row>
    <row r="4967" spans="1:8" hidden="1" x14ac:dyDescent="0.25">
      <c r="A4967">
        <v>2</v>
      </c>
      <c r="B4967" t="s">
        <v>16</v>
      </c>
      <c r="C4967" t="str">
        <f>_xlfn.CONCAT(RAWC8[[#This Row],[Table Letter]],"L")</f>
        <v>LL</v>
      </c>
      <c r="D4967">
        <v>35</v>
      </c>
      <c r="E4967" t="str">
        <f>CONCATENATE(RAWC8[[#This Row],[Table Letter]],RAWC8[[#This Row],[Table '#]])</f>
        <v>L2</v>
      </c>
      <c r="F4967" t="str">
        <f>IF(ISEVEN(ROW(RAWC8[[#This Row],[Barcodes]])),C4967,"")</f>
        <v/>
      </c>
      <c r="G4967" t="str">
        <f t="shared" si="77"/>
        <v/>
      </c>
      <c r="H4967" t="str">
        <f>LEFT(RAWC8[[#This Row],[Maternal Pheno Tag]],7)</f>
        <v/>
      </c>
    </row>
    <row r="4968" spans="1:8" hidden="1" x14ac:dyDescent="0.25">
      <c r="A4968">
        <v>2</v>
      </c>
      <c r="B4968" t="s">
        <v>16</v>
      </c>
      <c r="C4968" t="str">
        <f>_xlfn.CONCAT(RAWC8[[#This Row],[Table Letter]],"L")</f>
        <v>LL</v>
      </c>
      <c r="D4968">
        <v>36</v>
      </c>
      <c r="E4968" t="str">
        <f>CONCATENATE(RAWC8[[#This Row],[Table Letter]],RAWC8[[#This Row],[Table '#]])</f>
        <v>L2</v>
      </c>
      <c r="F4968" t="str">
        <f>IF(ISEVEN(ROW(RAWC8[[#This Row],[Barcodes]])),C4968,"")</f>
        <v>LL</v>
      </c>
      <c r="G4968" t="str">
        <f t="shared" si="77"/>
        <v>LL</v>
      </c>
      <c r="H4968" t="str">
        <f>LEFT(RAWC8[[#This Row],[Maternal Pheno Tag]],7)</f>
        <v>LL</v>
      </c>
    </row>
    <row r="4969" spans="1:8" hidden="1" x14ac:dyDescent="0.25">
      <c r="A4969">
        <v>2</v>
      </c>
      <c r="B4969" t="s">
        <v>16</v>
      </c>
      <c r="C4969" t="str">
        <f>_xlfn.CONCAT(RAWC8[[#This Row],[Table Letter]],"L")</f>
        <v>LL</v>
      </c>
      <c r="D4969">
        <v>36</v>
      </c>
      <c r="E4969" t="str">
        <f>CONCATENATE(RAWC8[[#This Row],[Table Letter]],RAWC8[[#This Row],[Table '#]])</f>
        <v>L2</v>
      </c>
      <c r="F4969" t="str">
        <f>IF(ISEVEN(ROW(RAWC8[[#This Row],[Barcodes]])),C4969,"")</f>
        <v/>
      </c>
      <c r="G4969" t="str">
        <f t="shared" si="77"/>
        <v/>
      </c>
      <c r="H4969" t="str">
        <f>LEFT(RAWC8[[#This Row],[Maternal Pheno Tag]],7)</f>
        <v/>
      </c>
    </row>
    <row r="4970" spans="1:8" hidden="1" x14ac:dyDescent="0.25">
      <c r="A4970">
        <v>2</v>
      </c>
      <c r="B4970" t="s">
        <v>16</v>
      </c>
      <c r="C4970" t="str">
        <f>_xlfn.CONCAT(RAWC8[[#This Row],[Table Letter]],"L")</f>
        <v>LL</v>
      </c>
      <c r="D4970">
        <v>37</v>
      </c>
      <c r="E4970" t="str">
        <f>CONCATENATE(RAWC8[[#This Row],[Table Letter]],RAWC8[[#This Row],[Table '#]])</f>
        <v>L2</v>
      </c>
      <c r="F4970" t="str">
        <f>IF(ISEVEN(ROW(RAWC8[[#This Row],[Barcodes]])),C4970,"")</f>
        <v>LL</v>
      </c>
      <c r="G4970" t="str">
        <f t="shared" si="77"/>
        <v>LL</v>
      </c>
      <c r="H4970" t="str">
        <f>LEFT(RAWC8[[#This Row],[Maternal Pheno Tag]],7)</f>
        <v>LL</v>
      </c>
    </row>
    <row r="4971" spans="1:8" hidden="1" x14ac:dyDescent="0.25">
      <c r="A4971">
        <v>2</v>
      </c>
      <c r="B4971" t="s">
        <v>16</v>
      </c>
      <c r="C4971" t="str">
        <f>_xlfn.CONCAT(RAWC8[[#This Row],[Table Letter]],"L")</f>
        <v>LL</v>
      </c>
      <c r="D4971">
        <v>37</v>
      </c>
      <c r="E4971" t="str">
        <f>CONCATENATE(RAWC8[[#This Row],[Table Letter]],RAWC8[[#This Row],[Table '#]])</f>
        <v>L2</v>
      </c>
      <c r="F4971" t="str">
        <f>IF(ISEVEN(ROW(RAWC8[[#This Row],[Barcodes]])),C4971,"")</f>
        <v/>
      </c>
      <c r="G4971" t="str">
        <f t="shared" si="77"/>
        <v/>
      </c>
      <c r="H4971" t="str">
        <f>LEFT(RAWC8[[#This Row],[Maternal Pheno Tag]],7)</f>
        <v/>
      </c>
    </row>
    <row r="4972" spans="1:8" hidden="1" x14ac:dyDescent="0.25">
      <c r="A4972">
        <v>2</v>
      </c>
      <c r="B4972" t="s">
        <v>16</v>
      </c>
      <c r="C4972" t="str">
        <f>_xlfn.CONCAT(RAWC8[[#This Row],[Table Letter]],"L")</f>
        <v>LL</v>
      </c>
      <c r="D4972">
        <v>38</v>
      </c>
      <c r="E4972" t="str">
        <f>CONCATENATE(RAWC8[[#This Row],[Table Letter]],RAWC8[[#This Row],[Table '#]])</f>
        <v>L2</v>
      </c>
      <c r="F4972" t="str">
        <f>IF(ISEVEN(ROW(RAWC8[[#This Row],[Barcodes]])),C4972,"")</f>
        <v>LL</v>
      </c>
      <c r="G4972" t="str">
        <f t="shared" si="77"/>
        <v>LL</v>
      </c>
      <c r="H4972" t="str">
        <f>LEFT(RAWC8[[#This Row],[Maternal Pheno Tag]],7)</f>
        <v>LL</v>
      </c>
    </row>
    <row r="4973" spans="1:8" hidden="1" x14ac:dyDescent="0.25">
      <c r="A4973">
        <v>2</v>
      </c>
      <c r="B4973" t="s">
        <v>16</v>
      </c>
      <c r="C4973" t="str">
        <f>_xlfn.CONCAT(RAWC8[[#This Row],[Table Letter]],"L")</f>
        <v>LL</v>
      </c>
      <c r="D4973">
        <v>38</v>
      </c>
      <c r="E4973" t="str">
        <f>CONCATENATE(RAWC8[[#This Row],[Table Letter]],RAWC8[[#This Row],[Table '#]])</f>
        <v>L2</v>
      </c>
      <c r="F4973" t="str">
        <f>IF(ISEVEN(ROW(RAWC8[[#This Row],[Barcodes]])),C4973,"")</f>
        <v/>
      </c>
      <c r="G4973" t="str">
        <f t="shared" si="77"/>
        <v/>
      </c>
      <c r="H4973" t="str">
        <f>LEFT(RAWC8[[#This Row],[Maternal Pheno Tag]],7)</f>
        <v/>
      </c>
    </row>
    <row r="4974" spans="1:8" hidden="1" x14ac:dyDescent="0.25">
      <c r="A4974">
        <v>2</v>
      </c>
      <c r="B4974" t="s">
        <v>16</v>
      </c>
      <c r="C4974" t="str">
        <f>_xlfn.CONCAT(RAWC8[[#This Row],[Table Letter]],"L")</f>
        <v>LL</v>
      </c>
      <c r="D4974">
        <v>39</v>
      </c>
      <c r="E4974" t="str">
        <f>CONCATENATE(RAWC8[[#This Row],[Table Letter]],RAWC8[[#This Row],[Table '#]])</f>
        <v>L2</v>
      </c>
      <c r="F4974" t="str">
        <f>IF(ISEVEN(ROW(RAWC8[[#This Row],[Barcodes]])),C4974,"")</f>
        <v>LL</v>
      </c>
      <c r="G4974" t="str">
        <f t="shared" si="77"/>
        <v>LL</v>
      </c>
      <c r="H4974" t="str">
        <f>LEFT(RAWC8[[#This Row],[Maternal Pheno Tag]],7)</f>
        <v>LL</v>
      </c>
    </row>
    <row r="4975" spans="1:8" hidden="1" x14ac:dyDescent="0.25">
      <c r="A4975">
        <v>2</v>
      </c>
      <c r="B4975" t="s">
        <v>16</v>
      </c>
      <c r="C4975" t="str">
        <f>_xlfn.CONCAT(RAWC8[[#This Row],[Table Letter]],"L")</f>
        <v>LL</v>
      </c>
      <c r="D4975">
        <v>39</v>
      </c>
      <c r="E4975" t="str">
        <f>CONCATENATE(RAWC8[[#This Row],[Table Letter]],RAWC8[[#This Row],[Table '#]])</f>
        <v>L2</v>
      </c>
      <c r="F4975" t="str">
        <f>IF(ISEVEN(ROW(RAWC8[[#This Row],[Barcodes]])),C4975,"")</f>
        <v/>
      </c>
      <c r="G4975" t="str">
        <f t="shared" si="77"/>
        <v/>
      </c>
      <c r="H4975" t="str">
        <f>LEFT(RAWC8[[#This Row],[Maternal Pheno Tag]],7)</f>
        <v/>
      </c>
    </row>
    <row r="4976" spans="1:8" hidden="1" x14ac:dyDescent="0.25">
      <c r="A4976">
        <v>2</v>
      </c>
      <c r="B4976" t="s">
        <v>16</v>
      </c>
      <c r="C4976" t="str">
        <f>_xlfn.CONCAT(RAWC8[[#This Row],[Table Letter]],"L")</f>
        <v>LL</v>
      </c>
      <c r="D4976">
        <v>40</v>
      </c>
      <c r="E4976" t="str">
        <f>CONCATENATE(RAWC8[[#This Row],[Table Letter]],RAWC8[[#This Row],[Table '#]])</f>
        <v>L2</v>
      </c>
      <c r="F4976" t="str">
        <f>IF(ISEVEN(ROW(RAWC8[[#This Row],[Barcodes]])),C4976,"")</f>
        <v>LL</v>
      </c>
      <c r="G4976" t="str">
        <f t="shared" si="77"/>
        <v>LL</v>
      </c>
      <c r="H4976" t="str">
        <f>LEFT(RAWC8[[#This Row],[Maternal Pheno Tag]],7)</f>
        <v>LL</v>
      </c>
    </row>
    <row r="4977" spans="1:8" hidden="1" x14ac:dyDescent="0.25">
      <c r="A4977">
        <v>2</v>
      </c>
      <c r="B4977" t="s">
        <v>16</v>
      </c>
      <c r="C4977" t="str">
        <f>_xlfn.CONCAT(RAWC8[[#This Row],[Table Letter]],"L")</f>
        <v>LL</v>
      </c>
      <c r="D4977">
        <v>40</v>
      </c>
      <c r="E4977" t="str">
        <f>CONCATENATE(RAWC8[[#This Row],[Table Letter]],RAWC8[[#This Row],[Table '#]])</f>
        <v>L2</v>
      </c>
      <c r="F4977" t="str">
        <f>IF(ISEVEN(ROW(RAWC8[[#This Row],[Barcodes]])),C4977,"")</f>
        <v/>
      </c>
      <c r="G4977" t="str">
        <f t="shared" si="77"/>
        <v/>
      </c>
      <c r="H4977" t="str">
        <f>LEFT(RAWC8[[#This Row],[Maternal Pheno Tag]],7)</f>
        <v/>
      </c>
    </row>
    <row r="4978" spans="1:8" hidden="1" x14ac:dyDescent="0.25">
      <c r="A4978">
        <v>2</v>
      </c>
      <c r="B4978" t="s">
        <v>16</v>
      </c>
      <c r="C4978" t="str">
        <f>_xlfn.CONCAT(RAWC8[[#This Row],[Table Letter]],"L")</f>
        <v>LL</v>
      </c>
      <c r="D4978">
        <v>41</v>
      </c>
      <c r="E4978" t="str">
        <f>CONCATENATE(RAWC8[[#This Row],[Table Letter]],RAWC8[[#This Row],[Table '#]])</f>
        <v>L2</v>
      </c>
      <c r="F4978" t="str">
        <f>IF(ISEVEN(ROW(RAWC8[[#This Row],[Barcodes]])),C4978,"")</f>
        <v>LL</v>
      </c>
      <c r="G4978" t="str">
        <f t="shared" si="77"/>
        <v>LL</v>
      </c>
      <c r="H4978" t="str">
        <f>LEFT(RAWC8[[#This Row],[Maternal Pheno Tag]],7)</f>
        <v>LL</v>
      </c>
    </row>
    <row r="4979" spans="1:8" hidden="1" x14ac:dyDescent="0.25">
      <c r="A4979">
        <v>2</v>
      </c>
      <c r="B4979" t="s">
        <v>16</v>
      </c>
      <c r="C4979" t="str">
        <f>_xlfn.CONCAT(RAWC8[[#This Row],[Table Letter]],"L")</f>
        <v>LL</v>
      </c>
      <c r="D4979">
        <v>41</v>
      </c>
      <c r="E4979" t="str">
        <f>CONCATENATE(RAWC8[[#This Row],[Table Letter]],RAWC8[[#This Row],[Table '#]])</f>
        <v>L2</v>
      </c>
      <c r="F4979" t="str">
        <f>IF(ISEVEN(ROW(RAWC8[[#This Row],[Barcodes]])),C4979,"")</f>
        <v/>
      </c>
      <c r="G4979" t="str">
        <f t="shared" si="77"/>
        <v/>
      </c>
      <c r="H4979" t="str">
        <f>LEFT(RAWC8[[#This Row],[Maternal Pheno Tag]],7)</f>
        <v/>
      </c>
    </row>
    <row r="4980" spans="1:8" hidden="1" x14ac:dyDescent="0.25">
      <c r="A4980">
        <v>2</v>
      </c>
      <c r="B4980" t="s">
        <v>16</v>
      </c>
      <c r="C4980" t="str">
        <f>_xlfn.CONCAT(RAWC8[[#This Row],[Table Letter]],"L")</f>
        <v>LL</v>
      </c>
      <c r="D4980">
        <v>42</v>
      </c>
      <c r="E4980" t="str">
        <f>CONCATENATE(RAWC8[[#This Row],[Table Letter]],RAWC8[[#This Row],[Table '#]])</f>
        <v>L2</v>
      </c>
      <c r="F4980" t="str">
        <f>IF(ISEVEN(ROW(RAWC8[[#This Row],[Barcodes]])),C4980,"")</f>
        <v>LL</v>
      </c>
      <c r="G4980" t="str">
        <f t="shared" si="77"/>
        <v>LL</v>
      </c>
      <c r="H4980" t="str">
        <f>LEFT(RAWC8[[#This Row],[Maternal Pheno Tag]],7)</f>
        <v>LL</v>
      </c>
    </row>
    <row r="4981" spans="1:8" hidden="1" x14ac:dyDescent="0.25">
      <c r="A4981">
        <v>2</v>
      </c>
      <c r="B4981" t="s">
        <v>16</v>
      </c>
      <c r="C4981" t="str">
        <f>_xlfn.CONCAT(RAWC8[[#This Row],[Table Letter]],"L")</f>
        <v>LL</v>
      </c>
      <c r="D4981">
        <v>42</v>
      </c>
      <c r="E4981" t="str">
        <f>CONCATENATE(RAWC8[[#This Row],[Table Letter]],RAWC8[[#This Row],[Table '#]])</f>
        <v>L2</v>
      </c>
      <c r="F4981" t="str">
        <f>IF(ISEVEN(ROW(RAWC8[[#This Row],[Barcodes]])),C4981,"")</f>
        <v/>
      </c>
      <c r="G4981" t="str">
        <f t="shared" si="77"/>
        <v/>
      </c>
      <c r="H4981" t="str">
        <f>LEFT(RAWC8[[#This Row],[Maternal Pheno Tag]],7)</f>
        <v/>
      </c>
    </row>
    <row r="4982" spans="1:8" hidden="1" x14ac:dyDescent="0.25">
      <c r="A4982">
        <v>2</v>
      </c>
      <c r="B4982" t="s">
        <v>16</v>
      </c>
      <c r="C4982" t="str">
        <f>_xlfn.CONCAT(RAWC8[[#This Row],[Table Letter]],"L")</f>
        <v>LL</v>
      </c>
      <c r="D4982">
        <v>43</v>
      </c>
      <c r="E4982" t="str">
        <f>CONCATENATE(RAWC8[[#This Row],[Table Letter]],RAWC8[[#This Row],[Table '#]])</f>
        <v>L2</v>
      </c>
      <c r="F4982" t="str">
        <f>IF(ISEVEN(ROW(RAWC8[[#This Row],[Barcodes]])),C4982,"")</f>
        <v>LL</v>
      </c>
      <c r="G4982" t="str">
        <f t="shared" si="77"/>
        <v>LL</v>
      </c>
      <c r="H4982" t="str">
        <f>LEFT(RAWC8[[#This Row],[Maternal Pheno Tag]],7)</f>
        <v>LL</v>
      </c>
    </row>
    <row r="4983" spans="1:8" hidden="1" x14ac:dyDescent="0.25">
      <c r="A4983">
        <v>2</v>
      </c>
      <c r="B4983" t="s">
        <v>16</v>
      </c>
      <c r="C4983" t="str">
        <f>_xlfn.CONCAT(RAWC8[[#This Row],[Table Letter]],"L")</f>
        <v>LL</v>
      </c>
      <c r="D4983">
        <v>43</v>
      </c>
      <c r="E4983" t="str">
        <f>CONCATENATE(RAWC8[[#This Row],[Table Letter]],RAWC8[[#This Row],[Table '#]])</f>
        <v>L2</v>
      </c>
      <c r="F4983" t="str">
        <f>IF(ISEVEN(ROW(RAWC8[[#This Row],[Barcodes]])),C4983,"")</f>
        <v/>
      </c>
      <c r="G4983" t="str">
        <f t="shared" si="77"/>
        <v/>
      </c>
      <c r="H4983" t="str">
        <f>LEFT(RAWC8[[#This Row],[Maternal Pheno Tag]],7)</f>
        <v/>
      </c>
    </row>
    <row r="4984" spans="1:8" hidden="1" x14ac:dyDescent="0.25">
      <c r="A4984">
        <v>2</v>
      </c>
      <c r="B4984" t="s">
        <v>16</v>
      </c>
      <c r="C4984" t="str">
        <f>_xlfn.CONCAT(RAWC8[[#This Row],[Table Letter]],"L")</f>
        <v>LL</v>
      </c>
      <c r="D4984">
        <v>44</v>
      </c>
      <c r="E4984" t="str">
        <f>CONCATENATE(RAWC8[[#This Row],[Table Letter]],RAWC8[[#This Row],[Table '#]])</f>
        <v>L2</v>
      </c>
      <c r="F4984" t="str">
        <f>IF(ISEVEN(ROW(RAWC8[[#This Row],[Barcodes]])),C4984,"")</f>
        <v>LL</v>
      </c>
      <c r="G4984" t="str">
        <f t="shared" si="77"/>
        <v>LL</v>
      </c>
      <c r="H4984" t="str">
        <f>LEFT(RAWC8[[#This Row],[Maternal Pheno Tag]],7)</f>
        <v>LL</v>
      </c>
    </row>
    <row r="4985" spans="1:8" hidden="1" x14ac:dyDescent="0.25">
      <c r="A4985">
        <v>2</v>
      </c>
      <c r="B4985" t="s">
        <v>16</v>
      </c>
      <c r="C4985" t="str">
        <f>_xlfn.CONCAT(RAWC8[[#This Row],[Table Letter]],"L")</f>
        <v>LL</v>
      </c>
      <c r="D4985">
        <v>44</v>
      </c>
      <c r="E4985" t="str">
        <f>CONCATENATE(RAWC8[[#This Row],[Table Letter]],RAWC8[[#This Row],[Table '#]])</f>
        <v>L2</v>
      </c>
      <c r="F4985" t="str">
        <f>IF(ISEVEN(ROW(RAWC8[[#This Row],[Barcodes]])),C4985,"")</f>
        <v/>
      </c>
      <c r="G4985" t="str">
        <f t="shared" si="77"/>
        <v/>
      </c>
      <c r="H4985" t="str">
        <f>LEFT(RAWC8[[#This Row],[Maternal Pheno Tag]],7)</f>
        <v/>
      </c>
    </row>
    <row r="4986" spans="1:8" hidden="1" x14ac:dyDescent="0.25">
      <c r="A4986">
        <v>2</v>
      </c>
      <c r="B4986" t="s">
        <v>16</v>
      </c>
      <c r="C4986" t="str">
        <f>_xlfn.CONCAT(RAWC8[[#This Row],[Table Letter]],"L")</f>
        <v>LL</v>
      </c>
      <c r="D4986">
        <v>45</v>
      </c>
      <c r="E4986" t="str">
        <f>CONCATENATE(RAWC8[[#This Row],[Table Letter]],RAWC8[[#This Row],[Table '#]])</f>
        <v>L2</v>
      </c>
      <c r="F4986" t="str">
        <f>IF(ISEVEN(ROW(RAWC8[[#This Row],[Barcodes]])),C4986,"")</f>
        <v>LL</v>
      </c>
      <c r="G4986" t="str">
        <f t="shared" si="77"/>
        <v>LL</v>
      </c>
      <c r="H4986" t="str">
        <f>LEFT(RAWC8[[#This Row],[Maternal Pheno Tag]],7)</f>
        <v>LL</v>
      </c>
    </row>
    <row r="4987" spans="1:8" hidden="1" x14ac:dyDescent="0.25">
      <c r="A4987">
        <v>2</v>
      </c>
      <c r="B4987" t="s">
        <v>16</v>
      </c>
      <c r="C4987" t="str">
        <f>_xlfn.CONCAT(RAWC8[[#This Row],[Table Letter]],"L")</f>
        <v>LL</v>
      </c>
      <c r="D4987">
        <v>45</v>
      </c>
      <c r="E4987" t="str">
        <f>CONCATENATE(RAWC8[[#This Row],[Table Letter]],RAWC8[[#This Row],[Table '#]])</f>
        <v>L2</v>
      </c>
      <c r="F4987" t="str">
        <f>IF(ISEVEN(ROW(RAWC8[[#This Row],[Barcodes]])),C4987,"")</f>
        <v/>
      </c>
      <c r="G4987" t="str">
        <f t="shared" si="77"/>
        <v/>
      </c>
      <c r="H4987" t="str">
        <f>LEFT(RAWC8[[#This Row],[Maternal Pheno Tag]],7)</f>
        <v/>
      </c>
    </row>
    <row r="4988" spans="1:8" hidden="1" x14ac:dyDescent="0.25">
      <c r="A4988">
        <v>2</v>
      </c>
      <c r="B4988" t="s">
        <v>16</v>
      </c>
      <c r="C4988" t="str">
        <f>_xlfn.CONCAT(RAWC8[[#This Row],[Table Letter]],"L")</f>
        <v>LL</v>
      </c>
      <c r="D4988">
        <v>46</v>
      </c>
      <c r="E4988" t="str">
        <f>CONCATENATE(RAWC8[[#This Row],[Table Letter]],RAWC8[[#This Row],[Table '#]])</f>
        <v>L2</v>
      </c>
      <c r="F4988" t="str">
        <f>IF(ISEVEN(ROW(RAWC8[[#This Row],[Barcodes]])),C4988,"")</f>
        <v>LL</v>
      </c>
      <c r="G4988" t="str">
        <f t="shared" si="77"/>
        <v>LL</v>
      </c>
      <c r="H4988" t="str">
        <f>LEFT(RAWC8[[#This Row],[Maternal Pheno Tag]],7)</f>
        <v>LL</v>
      </c>
    </row>
    <row r="4989" spans="1:8" hidden="1" x14ac:dyDescent="0.25">
      <c r="A4989">
        <v>2</v>
      </c>
      <c r="B4989" t="s">
        <v>16</v>
      </c>
      <c r="C4989" t="str">
        <f>_xlfn.CONCAT(RAWC8[[#This Row],[Table Letter]],"L")</f>
        <v>LL</v>
      </c>
      <c r="D4989">
        <v>46</v>
      </c>
      <c r="E4989" t="str">
        <f>CONCATENATE(RAWC8[[#This Row],[Table Letter]],RAWC8[[#This Row],[Table '#]])</f>
        <v>L2</v>
      </c>
      <c r="F4989" t="str">
        <f>IF(ISEVEN(ROW(RAWC8[[#This Row],[Barcodes]])),C4989,"")</f>
        <v/>
      </c>
      <c r="G4989" t="str">
        <f t="shared" si="77"/>
        <v/>
      </c>
      <c r="H4989" t="str">
        <f>LEFT(RAWC8[[#This Row],[Maternal Pheno Tag]],7)</f>
        <v/>
      </c>
    </row>
    <row r="4990" spans="1:8" hidden="1" x14ac:dyDescent="0.25">
      <c r="A4990">
        <v>2</v>
      </c>
      <c r="B4990" t="s">
        <v>16</v>
      </c>
      <c r="C4990" t="str">
        <f>_xlfn.CONCAT(RAWC8[[#This Row],[Table Letter]],"L")</f>
        <v>LL</v>
      </c>
      <c r="D4990">
        <v>47</v>
      </c>
      <c r="E4990" t="str">
        <f>CONCATENATE(RAWC8[[#This Row],[Table Letter]],RAWC8[[#This Row],[Table '#]])</f>
        <v>L2</v>
      </c>
      <c r="F4990" t="str">
        <f>IF(ISEVEN(ROW(RAWC8[[#This Row],[Barcodes]])),C4990,"")</f>
        <v>LL</v>
      </c>
      <c r="G4990" t="str">
        <f t="shared" si="77"/>
        <v>LL</v>
      </c>
      <c r="H4990" t="str">
        <f>LEFT(RAWC8[[#This Row],[Maternal Pheno Tag]],7)</f>
        <v>LL</v>
      </c>
    </row>
    <row r="4991" spans="1:8" hidden="1" x14ac:dyDescent="0.25">
      <c r="A4991">
        <v>2</v>
      </c>
      <c r="B4991" t="s">
        <v>16</v>
      </c>
      <c r="C4991" t="str">
        <f>_xlfn.CONCAT(RAWC8[[#This Row],[Table Letter]],"L")</f>
        <v>LL</v>
      </c>
      <c r="D4991">
        <v>47</v>
      </c>
      <c r="E4991" t="str">
        <f>CONCATENATE(RAWC8[[#This Row],[Table Letter]],RAWC8[[#This Row],[Table '#]])</f>
        <v>L2</v>
      </c>
      <c r="F4991" t="str">
        <f>IF(ISEVEN(ROW(RAWC8[[#This Row],[Barcodes]])),C4991,"")</f>
        <v/>
      </c>
      <c r="G4991" t="str">
        <f t="shared" si="77"/>
        <v/>
      </c>
      <c r="H4991" t="str">
        <f>LEFT(RAWC8[[#This Row],[Maternal Pheno Tag]],7)</f>
        <v/>
      </c>
    </row>
    <row r="4992" spans="1:8" hidden="1" x14ac:dyDescent="0.25">
      <c r="A4992">
        <v>2</v>
      </c>
      <c r="B4992" t="s">
        <v>16</v>
      </c>
      <c r="C4992" t="str">
        <f>_xlfn.CONCAT(RAWC8[[#This Row],[Table Letter]],"L")</f>
        <v>LL</v>
      </c>
      <c r="D4992">
        <v>48</v>
      </c>
      <c r="E4992" t="str">
        <f>CONCATENATE(RAWC8[[#This Row],[Table Letter]],RAWC8[[#This Row],[Table '#]])</f>
        <v>L2</v>
      </c>
      <c r="F4992" t="str">
        <f>IF(ISEVEN(ROW(RAWC8[[#This Row],[Barcodes]])),C4992,"")</f>
        <v>LL</v>
      </c>
      <c r="G4992" t="str">
        <f t="shared" si="77"/>
        <v>LL</v>
      </c>
      <c r="H4992" t="str">
        <f>LEFT(RAWC8[[#This Row],[Maternal Pheno Tag]],7)</f>
        <v>LL</v>
      </c>
    </row>
    <row r="4993" spans="1:8" hidden="1" x14ac:dyDescent="0.25">
      <c r="A4993">
        <v>2</v>
      </c>
      <c r="B4993" t="s">
        <v>16</v>
      </c>
      <c r="C4993" t="str">
        <f>_xlfn.CONCAT(RAWC8[[#This Row],[Table Letter]],"L")</f>
        <v>LL</v>
      </c>
      <c r="D4993">
        <v>48</v>
      </c>
      <c r="E4993" t="str">
        <f>CONCATENATE(RAWC8[[#This Row],[Table Letter]],RAWC8[[#This Row],[Table '#]])</f>
        <v>L2</v>
      </c>
      <c r="F4993" t="str">
        <f>IF(ISEVEN(ROW(RAWC8[[#This Row],[Barcodes]])),C4993,"")</f>
        <v/>
      </c>
      <c r="G4993" t="str">
        <f t="shared" si="77"/>
        <v/>
      </c>
      <c r="H4993" t="str">
        <f>LEFT(RAWC8[[#This Row],[Maternal Pheno Tag]],7)</f>
        <v/>
      </c>
    </row>
    <row r="4994" spans="1:8" hidden="1" x14ac:dyDescent="0.25">
      <c r="A4994">
        <v>3</v>
      </c>
      <c r="B4994" t="s">
        <v>16</v>
      </c>
      <c r="C4994" t="str">
        <f>_xlfn.CONCAT(RAWC8[[#This Row],[Table Letter]],"L")</f>
        <v>LL</v>
      </c>
      <c r="D4994">
        <v>1</v>
      </c>
      <c r="E4994" t="str">
        <f>CONCATENATE(RAWC8[[#This Row],[Table Letter]],RAWC8[[#This Row],[Table '#]])</f>
        <v>L3</v>
      </c>
      <c r="F4994" t="str">
        <f>IF(ISEVEN(ROW(RAWC8[[#This Row],[Barcodes]])),C4994,"")</f>
        <v>LL</v>
      </c>
      <c r="G4994" t="str">
        <f t="shared" ref="G4994:G5057" si="78">IF(ISODD(ROW(C4995)),C4995,"")</f>
        <v>LL</v>
      </c>
      <c r="H4994" t="str">
        <f>LEFT(RAWC8[[#This Row],[Maternal Pheno Tag]],7)</f>
        <v>LL</v>
      </c>
    </row>
    <row r="4995" spans="1:8" hidden="1" x14ac:dyDescent="0.25">
      <c r="A4995">
        <v>3</v>
      </c>
      <c r="B4995" t="s">
        <v>16</v>
      </c>
      <c r="C4995" t="str">
        <f>_xlfn.CONCAT(RAWC8[[#This Row],[Table Letter]],"L")</f>
        <v>LL</v>
      </c>
      <c r="D4995">
        <v>1</v>
      </c>
      <c r="E4995" t="str">
        <f>CONCATENATE(RAWC8[[#This Row],[Table Letter]],RAWC8[[#This Row],[Table '#]])</f>
        <v>L3</v>
      </c>
      <c r="F4995" t="str">
        <f>IF(ISEVEN(ROW(RAWC8[[#This Row],[Barcodes]])),C4995,"")</f>
        <v/>
      </c>
      <c r="G4995" t="str">
        <f t="shared" si="78"/>
        <v/>
      </c>
      <c r="H4995" t="str">
        <f>LEFT(RAWC8[[#This Row],[Maternal Pheno Tag]],7)</f>
        <v/>
      </c>
    </row>
    <row r="4996" spans="1:8" hidden="1" x14ac:dyDescent="0.25">
      <c r="A4996">
        <v>3</v>
      </c>
      <c r="B4996" t="s">
        <v>16</v>
      </c>
      <c r="C4996" t="str">
        <f>_xlfn.CONCAT(RAWC8[[#This Row],[Table Letter]],"L")</f>
        <v>LL</v>
      </c>
      <c r="D4996">
        <v>2</v>
      </c>
      <c r="E4996" t="str">
        <f>CONCATENATE(RAWC8[[#This Row],[Table Letter]],RAWC8[[#This Row],[Table '#]])</f>
        <v>L3</v>
      </c>
      <c r="F4996" t="str">
        <f>IF(ISEVEN(ROW(RAWC8[[#This Row],[Barcodes]])),C4996,"")</f>
        <v>LL</v>
      </c>
      <c r="G4996" t="str">
        <f t="shared" si="78"/>
        <v>LL</v>
      </c>
      <c r="H4996" t="str">
        <f>LEFT(RAWC8[[#This Row],[Maternal Pheno Tag]],7)</f>
        <v>LL</v>
      </c>
    </row>
    <row r="4997" spans="1:8" hidden="1" x14ac:dyDescent="0.25">
      <c r="A4997">
        <v>3</v>
      </c>
      <c r="B4997" t="s">
        <v>16</v>
      </c>
      <c r="C4997" t="str">
        <f>_xlfn.CONCAT(RAWC8[[#This Row],[Table Letter]],"L")</f>
        <v>LL</v>
      </c>
      <c r="D4997">
        <v>2</v>
      </c>
      <c r="E4997" t="str">
        <f>CONCATENATE(RAWC8[[#This Row],[Table Letter]],RAWC8[[#This Row],[Table '#]])</f>
        <v>L3</v>
      </c>
      <c r="F4997" t="str">
        <f>IF(ISEVEN(ROW(RAWC8[[#This Row],[Barcodes]])),C4997,"")</f>
        <v/>
      </c>
      <c r="G4997" t="str">
        <f t="shared" si="78"/>
        <v/>
      </c>
      <c r="H4997" t="str">
        <f>LEFT(RAWC8[[#This Row],[Maternal Pheno Tag]],7)</f>
        <v/>
      </c>
    </row>
    <row r="4998" spans="1:8" hidden="1" x14ac:dyDescent="0.25">
      <c r="A4998">
        <v>3</v>
      </c>
      <c r="B4998" t="s">
        <v>16</v>
      </c>
      <c r="C4998" t="str">
        <f>_xlfn.CONCAT(RAWC8[[#This Row],[Table Letter]],"L")</f>
        <v>LL</v>
      </c>
      <c r="D4998">
        <v>3</v>
      </c>
      <c r="E4998" t="str">
        <f>CONCATENATE(RAWC8[[#This Row],[Table Letter]],RAWC8[[#This Row],[Table '#]])</f>
        <v>L3</v>
      </c>
      <c r="F4998" t="str">
        <f>IF(ISEVEN(ROW(RAWC8[[#This Row],[Barcodes]])),C4998,"")</f>
        <v>LL</v>
      </c>
      <c r="G4998" t="str">
        <f t="shared" si="78"/>
        <v>LL</v>
      </c>
      <c r="H4998" t="str">
        <f>LEFT(RAWC8[[#This Row],[Maternal Pheno Tag]],7)</f>
        <v>LL</v>
      </c>
    </row>
    <row r="4999" spans="1:8" hidden="1" x14ac:dyDescent="0.25">
      <c r="A4999">
        <v>3</v>
      </c>
      <c r="B4999" t="s">
        <v>16</v>
      </c>
      <c r="C4999" t="str">
        <f>_xlfn.CONCAT(RAWC8[[#This Row],[Table Letter]],"L")</f>
        <v>LL</v>
      </c>
      <c r="D4999">
        <v>3</v>
      </c>
      <c r="E4999" t="str">
        <f>CONCATENATE(RAWC8[[#This Row],[Table Letter]],RAWC8[[#This Row],[Table '#]])</f>
        <v>L3</v>
      </c>
      <c r="F4999" t="str">
        <f>IF(ISEVEN(ROW(RAWC8[[#This Row],[Barcodes]])),C4999,"")</f>
        <v/>
      </c>
      <c r="G4999" t="str">
        <f t="shared" si="78"/>
        <v/>
      </c>
      <c r="H4999" t="str">
        <f>LEFT(RAWC8[[#This Row],[Maternal Pheno Tag]],7)</f>
        <v/>
      </c>
    </row>
    <row r="5000" spans="1:8" hidden="1" x14ac:dyDescent="0.25">
      <c r="A5000">
        <v>3</v>
      </c>
      <c r="B5000" t="s">
        <v>16</v>
      </c>
      <c r="C5000" t="str">
        <f>_xlfn.CONCAT(RAWC8[[#This Row],[Table Letter]],"L")</f>
        <v>LL</v>
      </c>
      <c r="D5000">
        <v>4</v>
      </c>
      <c r="E5000" t="str">
        <f>CONCATENATE(RAWC8[[#This Row],[Table Letter]],RAWC8[[#This Row],[Table '#]])</f>
        <v>L3</v>
      </c>
      <c r="F5000" t="str">
        <f>IF(ISEVEN(ROW(RAWC8[[#This Row],[Barcodes]])),C5000,"")</f>
        <v>LL</v>
      </c>
      <c r="G5000" t="str">
        <f t="shared" si="78"/>
        <v>LL</v>
      </c>
      <c r="H5000" t="str">
        <f>LEFT(RAWC8[[#This Row],[Maternal Pheno Tag]],7)</f>
        <v>LL</v>
      </c>
    </row>
    <row r="5001" spans="1:8" hidden="1" x14ac:dyDescent="0.25">
      <c r="A5001">
        <v>3</v>
      </c>
      <c r="B5001" t="s">
        <v>16</v>
      </c>
      <c r="C5001" t="str">
        <f>_xlfn.CONCAT(RAWC8[[#This Row],[Table Letter]],"L")</f>
        <v>LL</v>
      </c>
      <c r="D5001">
        <v>4</v>
      </c>
      <c r="E5001" t="str">
        <f>CONCATENATE(RAWC8[[#This Row],[Table Letter]],RAWC8[[#This Row],[Table '#]])</f>
        <v>L3</v>
      </c>
      <c r="F5001" t="str">
        <f>IF(ISEVEN(ROW(RAWC8[[#This Row],[Barcodes]])),C5001,"")</f>
        <v/>
      </c>
      <c r="G5001" t="str">
        <f t="shared" si="78"/>
        <v/>
      </c>
      <c r="H5001" t="str">
        <f>LEFT(RAWC8[[#This Row],[Maternal Pheno Tag]],7)</f>
        <v/>
      </c>
    </row>
    <row r="5002" spans="1:8" hidden="1" x14ac:dyDescent="0.25">
      <c r="A5002">
        <v>3</v>
      </c>
      <c r="B5002" t="s">
        <v>16</v>
      </c>
      <c r="C5002" t="str">
        <f>_xlfn.CONCAT(RAWC8[[#This Row],[Table Letter]],"L")</f>
        <v>LL</v>
      </c>
      <c r="D5002">
        <v>5</v>
      </c>
      <c r="E5002" t="str">
        <f>CONCATENATE(RAWC8[[#This Row],[Table Letter]],RAWC8[[#This Row],[Table '#]])</f>
        <v>L3</v>
      </c>
      <c r="F5002" t="str">
        <f>IF(ISEVEN(ROW(RAWC8[[#This Row],[Barcodes]])),C5002,"")</f>
        <v>LL</v>
      </c>
      <c r="G5002" t="str">
        <f t="shared" si="78"/>
        <v>LL</v>
      </c>
      <c r="H5002" t="str">
        <f>LEFT(RAWC8[[#This Row],[Maternal Pheno Tag]],7)</f>
        <v>LL</v>
      </c>
    </row>
    <row r="5003" spans="1:8" hidden="1" x14ac:dyDescent="0.25">
      <c r="A5003">
        <v>3</v>
      </c>
      <c r="B5003" t="s">
        <v>16</v>
      </c>
      <c r="C5003" t="str">
        <f>_xlfn.CONCAT(RAWC8[[#This Row],[Table Letter]],"L")</f>
        <v>LL</v>
      </c>
      <c r="D5003">
        <v>5</v>
      </c>
      <c r="E5003" t="str">
        <f>CONCATENATE(RAWC8[[#This Row],[Table Letter]],RAWC8[[#This Row],[Table '#]])</f>
        <v>L3</v>
      </c>
      <c r="F5003" t="str">
        <f>IF(ISEVEN(ROW(RAWC8[[#This Row],[Barcodes]])),C5003,"")</f>
        <v/>
      </c>
      <c r="G5003" t="str">
        <f t="shared" si="78"/>
        <v/>
      </c>
      <c r="H5003" t="str">
        <f>LEFT(RAWC8[[#This Row],[Maternal Pheno Tag]],7)</f>
        <v/>
      </c>
    </row>
    <row r="5004" spans="1:8" hidden="1" x14ac:dyDescent="0.25">
      <c r="A5004">
        <v>3</v>
      </c>
      <c r="B5004" t="s">
        <v>16</v>
      </c>
      <c r="C5004" t="str">
        <f>_xlfn.CONCAT(RAWC8[[#This Row],[Table Letter]],"L")</f>
        <v>LL</v>
      </c>
      <c r="D5004">
        <v>6</v>
      </c>
      <c r="E5004" t="str">
        <f>CONCATENATE(RAWC8[[#This Row],[Table Letter]],RAWC8[[#This Row],[Table '#]])</f>
        <v>L3</v>
      </c>
      <c r="F5004" t="str">
        <f>IF(ISEVEN(ROW(RAWC8[[#This Row],[Barcodes]])),C5004,"")</f>
        <v>LL</v>
      </c>
      <c r="G5004" t="str">
        <f t="shared" si="78"/>
        <v>LL</v>
      </c>
      <c r="H5004" t="str">
        <f>LEFT(RAWC8[[#This Row],[Maternal Pheno Tag]],7)</f>
        <v>LL</v>
      </c>
    </row>
    <row r="5005" spans="1:8" hidden="1" x14ac:dyDescent="0.25">
      <c r="A5005">
        <v>3</v>
      </c>
      <c r="B5005" t="s">
        <v>16</v>
      </c>
      <c r="C5005" t="str">
        <f>_xlfn.CONCAT(RAWC8[[#This Row],[Table Letter]],"L")</f>
        <v>LL</v>
      </c>
      <c r="D5005">
        <v>6</v>
      </c>
      <c r="E5005" t="str">
        <f>CONCATENATE(RAWC8[[#This Row],[Table Letter]],RAWC8[[#This Row],[Table '#]])</f>
        <v>L3</v>
      </c>
      <c r="F5005" t="str">
        <f>IF(ISEVEN(ROW(RAWC8[[#This Row],[Barcodes]])),C5005,"")</f>
        <v/>
      </c>
      <c r="G5005" t="str">
        <f t="shared" si="78"/>
        <v/>
      </c>
      <c r="H5005" t="str">
        <f>LEFT(RAWC8[[#This Row],[Maternal Pheno Tag]],7)</f>
        <v/>
      </c>
    </row>
    <row r="5006" spans="1:8" hidden="1" x14ac:dyDescent="0.25">
      <c r="A5006">
        <v>3</v>
      </c>
      <c r="B5006" t="s">
        <v>16</v>
      </c>
      <c r="C5006" t="str">
        <f>_xlfn.CONCAT(RAWC8[[#This Row],[Table Letter]],"L")</f>
        <v>LL</v>
      </c>
      <c r="D5006">
        <v>7</v>
      </c>
      <c r="E5006" t="str">
        <f>CONCATENATE(RAWC8[[#This Row],[Table Letter]],RAWC8[[#This Row],[Table '#]])</f>
        <v>L3</v>
      </c>
      <c r="F5006" t="str">
        <f>IF(ISEVEN(ROW(RAWC8[[#This Row],[Barcodes]])),C5006,"")</f>
        <v>LL</v>
      </c>
      <c r="G5006" t="str">
        <f t="shared" si="78"/>
        <v>LL</v>
      </c>
      <c r="H5006" t="str">
        <f>LEFT(RAWC8[[#This Row],[Maternal Pheno Tag]],7)</f>
        <v>LL</v>
      </c>
    </row>
    <row r="5007" spans="1:8" hidden="1" x14ac:dyDescent="0.25">
      <c r="A5007">
        <v>3</v>
      </c>
      <c r="B5007" t="s">
        <v>16</v>
      </c>
      <c r="C5007" t="str">
        <f>_xlfn.CONCAT(RAWC8[[#This Row],[Table Letter]],"L")</f>
        <v>LL</v>
      </c>
      <c r="D5007">
        <v>7</v>
      </c>
      <c r="E5007" t="str">
        <f>CONCATENATE(RAWC8[[#This Row],[Table Letter]],RAWC8[[#This Row],[Table '#]])</f>
        <v>L3</v>
      </c>
      <c r="F5007" t="str">
        <f>IF(ISEVEN(ROW(RAWC8[[#This Row],[Barcodes]])),C5007,"")</f>
        <v/>
      </c>
      <c r="G5007" t="str">
        <f t="shared" si="78"/>
        <v/>
      </c>
      <c r="H5007" t="str">
        <f>LEFT(RAWC8[[#This Row],[Maternal Pheno Tag]],7)</f>
        <v/>
      </c>
    </row>
    <row r="5008" spans="1:8" hidden="1" x14ac:dyDescent="0.25">
      <c r="A5008">
        <v>3</v>
      </c>
      <c r="B5008" t="s">
        <v>16</v>
      </c>
      <c r="C5008" t="str">
        <f>_xlfn.CONCAT(RAWC8[[#This Row],[Table Letter]],"L")</f>
        <v>LL</v>
      </c>
      <c r="D5008">
        <v>8</v>
      </c>
      <c r="E5008" t="str">
        <f>CONCATENATE(RAWC8[[#This Row],[Table Letter]],RAWC8[[#This Row],[Table '#]])</f>
        <v>L3</v>
      </c>
      <c r="F5008" t="str">
        <f>IF(ISEVEN(ROW(RAWC8[[#This Row],[Barcodes]])),C5008,"")</f>
        <v>LL</v>
      </c>
      <c r="G5008" t="str">
        <f t="shared" si="78"/>
        <v>LL</v>
      </c>
      <c r="H5008" t="str">
        <f>LEFT(RAWC8[[#This Row],[Maternal Pheno Tag]],7)</f>
        <v>LL</v>
      </c>
    </row>
    <row r="5009" spans="1:8" hidden="1" x14ac:dyDescent="0.25">
      <c r="A5009">
        <v>3</v>
      </c>
      <c r="B5009" t="s">
        <v>16</v>
      </c>
      <c r="C5009" t="str">
        <f>_xlfn.CONCAT(RAWC8[[#This Row],[Table Letter]],"L")</f>
        <v>LL</v>
      </c>
      <c r="D5009">
        <v>8</v>
      </c>
      <c r="E5009" t="str">
        <f>CONCATENATE(RAWC8[[#This Row],[Table Letter]],RAWC8[[#This Row],[Table '#]])</f>
        <v>L3</v>
      </c>
      <c r="F5009" t="str">
        <f>IF(ISEVEN(ROW(RAWC8[[#This Row],[Barcodes]])),C5009,"")</f>
        <v/>
      </c>
      <c r="G5009" t="str">
        <f t="shared" si="78"/>
        <v/>
      </c>
      <c r="H5009" t="str">
        <f>LEFT(RAWC8[[#This Row],[Maternal Pheno Tag]],7)</f>
        <v/>
      </c>
    </row>
    <row r="5010" spans="1:8" hidden="1" x14ac:dyDescent="0.25">
      <c r="A5010">
        <v>3</v>
      </c>
      <c r="B5010" t="s">
        <v>16</v>
      </c>
      <c r="C5010" t="str">
        <f>_xlfn.CONCAT(RAWC8[[#This Row],[Table Letter]],"L")</f>
        <v>LL</v>
      </c>
      <c r="D5010">
        <v>9</v>
      </c>
      <c r="E5010" t="str">
        <f>CONCATENATE(RAWC8[[#This Row],[Table Letter]],RAWC8[[#This Row],[Table '#]])</f>
        <v>L3</v>
      </c>
      <c r="F5010" t="str">
        <f>IF(ISEVEN(ROW(RAWC8[[#This Row],[Barcodes]])),C5010,"")</f>
        <v>LL</v>
      </c>
      <c r="G5010" t="str">
        <f t="shared" si="78"/>
        <v>LL</v>
      </c>
      <c r="H5010" t="str">
        <f>LEFT(RAWC8[[#This Row],[Maternal Pheno Tag]],7)</f>
        <v>LL</v>
      </c>
    </row>
    <row r="5011" spans="1:8" hidden="1" x14ac:dyDescent="0.25">
      <c r="A5011">
        <v>3</v>
      </c>
      <c r="B5011" t="s">
        <v>16</v>
      </c>
      <c r="C5011" t="str">
        <f>_xlfn.CONCAT(RAWC8[[#This Row],[Table Letter]],"L")</f>
        <v>LL</v>
      </c>
      <c r="D5011">
        <v>9</v>
      </c>
      <c r="E5011" t="str">
        <f>CONCATENATE(RAWC8[[#This Row],[Table Letter]],RAWC8[[#This Row],[Table '#]])</f>
        <v>L3</v>
      </c>
      <c r="F5011" t="str">
        <f>IF(ISEVEN(ROW(RAWC8[[#This Row],[Barcodes]])),C5011,"")</f>
        <v/>
      </c>
      <c r="G5011" t="str">
        <f t="shared" si="78"/>
        <v/>
      </c>
      <c r="H5011" t="str">
        <f>LEFT(RAWC8[[#This Row],[Maternal Pheno Tag]],7)</f>
        <v/>
      </c>
    </row>
    <row r="5012" spans="1:8" hidden="1" x14ac:dyDescent="0.25">
      <c r="A5012">
        <v>3</v>
      </c>
      <c r="B5012" t="s">
        <v>16</v>
      </c>
      <c r="C5012" t="str">
        <f>_xlfn.CONCAT(RAWC8[[#This Row],[Table Letter]],"L")</f>
        <v>LL</v>
      </c>
      <c r="D5012">
        <v>10</v>
      </c>
      <c r="E5012" t="str">
        <f>CONCATENATE(RAWC8[[#This Row],[Table Letter]],RAWC8[[#This Row],[Table '#]])</f>
        <v>L3</v>
      </c>
      <c r="F5012" t="str">
        <f>IF(ISEVEN(ROW(RAWC8[[#This Row],[Barcodes]])),C5012,"")</f>
        <v>LL</v>
      </c>
      <c r="G5012" t="str">
        <f t="shared" si="78"/>
        <v>LL</v>
      </c>
      <c r="H5012" t="str">
        <f>LEFT(RAWC8[[#This Row],[Maternal Pheno Tag]],7)</f>
        <v>LL</v>
      </c>
    </row>
    <row r="5013" spans="1:8" hidden="1" x14ac:dyDescent="0.25">
      <c r="A5013">
        <v>3</v>
      </c>
      <c r="B5013" t="s">
        <v>16</v>
      </c>
      <c r="C5013" t="str">
        <f>_xlfn.CONCAT(RAWC8[[#This Row],[Table Letter]],"L")</f>
        <v>LL</v>
      </c>
      <c r="D5013">
        <v>10</v>
      </c>
      <c r="E5013" t="str">
        <f>CONCATENATE(RAWC8[[#This Row],[Table Letter]],RAWC8[[#This Row],[Table '#]])</f>
        <v>L3</v>
      </c>
      <c r="F5013" t="str">
        <f>IF(ISEVEN(ROW(RAWC8[[#This Row],[Barcodes]])),C5013,"")</f>
        <v/>
      </c>
      <c r="G5013" t="str">
        <f t="shared" si="78"/>
        <v/>
      </c>
      <c r="H5013" t="str">
        <f>LEFT(RAWC8[[#This Row],[Maternal Pheno Tag]],7)</f>
        <v/>
      </c>
    </row>
    <row r="5014" spans="1:8" hidden="1" x14ac:dyDescent="0.25">
      <c r="A5014">
        <v>3</v>
      </c>
      <c r="B5014" t="s">
        <v>16</v>
      </c>
      <c r="C5014" t="str">
        <f>_xlfn.CONCAT(RAWC8[[#This Row],[Table Letter]],"L")</f>
        <v>LL</v>
      </c>
      <c r="D5014">
        <v>11</v>
      </c>
      <c r="E5014" t="str">
        <f>CONCATENATE(RAWC8[[#This Row],[Table Letter]],RAWC8[[#This Row],[Table '#]])</f>
        <v>L3</v>
      </c>
      <c r="F5014" t="str">
        <f>IF(ISEVEN(ROW(RAWC8[[#This Row],[Barcodes]])),C5014,"")</f>
        <v>LL</v>
      </c>
      <c r="G5014" t="str">
        <f t="shared" si="78"/>
        <v>LL</v>
      </c>
      <c r="H5014" t="str">
        <f>LEFT(RAWC8[[#This Row],[Maternal Pheno Tag]],7)</f>
        <v>LL</v>
      </c>
    </row>
    <row r="5015" spans="1:8" hidden="1" x14ac:dyDescent="0.25">
      <c r="A5015">
        <v>3</v>
      </c>
      <c r="B5015" t="s">
        <v>16</v>
      </c>
      <c r="C5015" t="str">
        <f>_xlfn.CONCAT(RAWC8[[#This Row],[Table Letter]],"L")</f>
        <v>LL</v>
      </c>
      <c r="D5015">
        <v>11</v>
      </c>
      <c r="E5015" t="str">
        <f>CONCATENATE(RAWC8[[#This Row],[Table Letter]],RAWC8[[#This Row],[Table '#]])</f>
        <v>L3</v>
      </c>
      <c r="F5015" t="str">
        <f>IF(ISEVEN(ROW(RAWC8[[#This Row],[Barcodes]])),C5015,"")</f>
        <v/>
      </c>
      <c r="G5015" t="str">
        <f t="shared" si="78"/>
        <v/>
      </c>
      <c r="H5015" t="str">
        <f>LEFT(RAWC8[[#This Row],[Maternal Pheno Tag]],7)</f>
        <v/>
      </c>
    </row>
    <row r="5016" spans="1:8" hidden="1" x14ac:dyDescent="0.25">
      <c r="A5016">
        <v>3</v>
      </c>
      <c r="B5016" t="s">
        <v>16</v>
      </c>
      <c r="C5016" t="str">
        <f>_xlfn.CONCAT(RAWC8[[#This Row],[Table Letter]],"L")</f>
        <v>LL</v>
      </c>
      <c r="D5016">
        <v>12</v>
      </c>
      <c r="E5016" t="str">
        <f>CONCATENATE(RAWC8[[#This Row],[Table Letter]],RAWC8[[#This Row],[Table '#]])</f>
        <v>L3</v>
      </c>
      <c r="F5016" t="str">
        <f>IF(ISEVEN(ROW(RAWC8[[#This Row],[Barcodes]])),C5016,"")</f>
        <v>LL</v>
      </c>
      <c r="G5016" t="str">
        <f t="shared" si="78"/>
        <v>LL</v>
      </c>
      <c r="H5016" t="str">
        <f>LEFT(RAWC8[[#This Row],[Maternal Pheno Tag]],7)</f>
        <v>LL</v>
      </c>
    </row>
    <row r="5017" spans="1:8" hidden="1" x14ac:dyDescent="0.25">
      <c r="A5017">
        <v>3</v>
      </c>
      <c r="B5017" t="s">
        <v>16</v>
      </c>
      <c r="C5017" t="str">
        <f>_xlfn.CONCAT(RAWC8[[#This Row],[Table Letter]],"L")</f>
        <v>LL</v>
      </c>
      <c r="D5017">
        <v>12</v>
      </c>
      <c r="E5017" t="str">
        <f>CONCATENATE(RAWC8[[#This Row],[Table Letter]],RAWC8[[#This Row],[Table '#]])</f>
        <v>L3</v>
      </c>
      <c r="F5017" t="str">
        <f>IF(ISEVEN(ROW(RAWC8[[#This Row],[Barcodes]])),C5017,"")</f>
        <v/>
      </c>
      <c r="G5017" t="str">
        <f t="shared" si="78"/>
        <v/>
      </c>
      <c r="H5017" t="str">
        <f>LEFT(RAWC8[[#This Row],[Maternal Pheno Tag]],7)</f>
        <v/>
      </c>
    </row>
    <row r="5018" spans="1:8" hidden="1" x14ac:dyDescent="0.25">
      <c r="A5018">
        <v>3</v>
      </c>
      <c r="B5018" t="s">
        <v>16</v>
      </c>
      <c r="C5018" t="str">
        <f>_xlfn.CONCAT(RAWC8[[#This Row],[Table Letter]],"L")</f>
        <v>LL</v>
      </c>
      <c r="D5018">
        <v>13</v>
      </c>
      <c r="E5018" t="str">
        <f>CONCATENATE(RAWC8[[#This Row],[Table Letter]],RAWC8[[#This Row],[Table '#]])</f>
        <v>L3</v>
      </c>
      <c r="F5018" t="str">
        <f>IF(ISEVEN(ROW(RAWC8[[#This Row],[Barcodes]])),C5018,"")</f>
        <v>LL</v>
      </c>
      <c r="G5018" t="str">
        <f t="shared" si="78"/>
        <v>LL</v>
      </c>
      <c r="H5018" t="str">
        <f>LEFT(RAWC8[[#This Row],[Maternal Pheno Tag]],7)</f>
        <v>LL</v>
      </c>
    </row>
    <row r="5019" spans="1:8" hidden="1" x14ac:dyDescent="0.25">
      <c r="A5019">
        <v>3</v>
      </c>
      <c r="B5019" t="s">
        <v>16</v>
      </c>
      <c r="C5019" t="str">
        <f>_xlfn.CONCAT(RAWC8[[#This Row],[Table Letter]],"L")</f>
        <v>LL</v>
      </c>
      <c r="D5019">
        <v>13</v>
      </c>
      <c r="E5019" t="str">
        <f>CONCATENATE(RAWC8[[#This Row],[Table Letter]],RAWC8[[#This Row],[Table '#]])</f>
        <v>L3</v>
      </c>
      <c r="F5019" t="str">
        <f>IF(ISEVEN(ROW(RAWC8[[#This Row],[Barcodes]])),C5019,"")</f>
        <v/>
      </c>
      <c r="G5019" t="str">
        <f t="shared" si="78"/>
        <v/>
      </c>
      <c r="H5019" t="str">
        <f>LEFT(RAWC8[[#This Row],[Maternal Pheno Tag]],7)</f>
        <v/>
      </c>
    </row>
    <row r="5020" spans="1:8" hidden="1" x14ac:dyDescent="0.25">
      <c r="A5020">
        <v>3</v>
      </c>
      <c r="B5020" t="s">
        <v>16</v>
      </c>
      <c r="C5020" t="str">
        <f>_xlfn.CONCAT(RAWC8[[#This Row],[Table Letter]],"L")</f>
        <v>LL</v>
      </c>
      <c r="D5020">
        <v>14</v>
      </c>
      <c r="E5020" t="str">
        <f>CONCATENATE(RAWC8[[#This Row],[Table Letter]],RAWC8[[#This Row],[Table '#]])</f>
        <v>L3</v>
      </c>
      <c r="F5020" t="str">
        <f>IF(ISEVEN(ROW(RAWC8[[#This Row],[Barcodes]])),C5020,"")</f>
        <v>LL</v>
      </c>
      <c r="G5020" t="str">
        <f t="shared" si="78"/>
        <v>LL</v>
      </c>
      <c r="H5020" t="str">
        <f>LEFT(RAWC8[[#This Row],[Maternal Pheno Tag]],7)</f>
        <v>LL</v>
      </c>
    </row>
    <row r="5021" spans="1:8" hidden="1" x14ac:dyDescent="0.25">
      <c r="A5021">
        <v>3</v>
      </c>
      <c r="B5021" t="s">
        <v>16</v>
      </c>
      <c r="C5021" t="str">
        <f>_xlfn.CONCAT(RAWC8[[#This Row],[Table Letter]],"L")</f>
        <v>LL</v>
      </c>
      <c r="D5021">
        <v>14</v>
      </c>
      <c r="E5021" t="str">
        <f>CONCATENATE(RAWC8[[#This Row],[Table Letter]],RAWC8[[#This Row],[Table '#]])</f>
        <v>L3</v>
      </c>
      <c r="F5021" t="str">
        <f>IF(ISEVEN(ROW(RAWC8[[#This Row],[Barcodes]])),C5021,"")</f>
        <v/>
      </c>
      <c r="G5021" t="str">
        <f t="shared" si="78"/>
        <v/>
      </c>
      <c r="H5021" t="str">
        <f>LEFT(RAWC8[[#This Row],[Maternal Pheno Tag]],7)</f>
        <v/>
      </c>
    </row>
    <row r="5022" spans="1:8" hidden="1" x14ac:dyDescent="0.25">
      <c r="A5022">
        <v>3</v>
      </c>
      <c r="B5022" t="s">
        <v>16</v>
      </c>
      <c r="C5022" t="str">
        <f>_xlfn.CONCAT(RAWC8[[#This Row],[Table Letter]],"L")</f>
        <v>LL</v>
      </c>
      <c r="D5022">
        <v>15</v>
      </c>
      <c r="E5022" t="str">
        <f>CONCATENATE(RAWC8[[#This Row],[Table Letter]],RAWC8[[#This Row],[Table '#]])</f>
        <v>L3</v>
      </c>
      <c r="F5022" t="str">
        <f>IF(ISEVEN(ROW(RAWC8[[#This Row],[Barcodes]])),C5022,"")</f>
        <v>LL</v>
      </c>
      <c r="G5022" t="str">
        <f t="shared" si="78"/>
        <v>LL</v>
      </c>
      <c r="H5022" t="str">
        <f>LEFT(RAWC8[[#This Row],[Maternal Pheno Tag]],7)</f>
        <v>LL</v>
      </c>
    </row>
    <row r="5023" spans="1:8" hidden="1" x14ac:dyDescent="0.25">
      <c r="A5023">
        <v>3</v>
      </c>
      <c r="B5023" t="s">
        <v>16</v>
      </c>
      <c r="C5023" t="str">
        <f>_xlfn.CONCAT(RAWC8[[#This Row],[Table Letter]],"L")</f>
        <v>LL</v>
      </c>
      <c r="D5023">
        <v>15</v>
      </c>
      <c r="E5023" t="str">
        <f>CONCATENATE(RAWC8[[#This Row],[Table Letter]],RAWC8[[#This Row],[Table '#]])</f>
        <v>L3</v>
      </c>
      <c r="F5023" t="str">
        <f>IF(ISEVEN(ROW(RAWC8[[#This Row],[Barcodes]])),C5023,"")</f>
        <v/>
      </c>
      <c r="G5023" t="str">
        <f t="shared" si="78"/>
        <v/>
      </c>
      <c r="H5023" t="str">
        <f>LEFT(RAWC8[[#This Row],[Maternal Pheno Tag]],7)</f>
        <v/>
      </c>
    </row>
    <row r="5024" spans="1:8" hidden="1" x14ac:dyDescent="0.25">
      <c r="A5024">
        <v>3</v>
      </c>
      <c r="B5024" t="s">
        <v>16</v>
      </c>
      <c r="C5024" t="str">
        <f>_xlfn.CONCAT(RAWC8[[#This Row],[Table Letter]],"L")</f>
        <v>LL</v>
      </c>
      <c r="D5024">
        <v>16</v>
      </c>
      <c r="E5024" t="str">
        <f>CONCATENATE(RAWC8[[#This Row],[Table Letter]],RAWC8[[#This Row],[Table '#]])</f>
        <v>L3</v>
      </c>
      <c r="F5024" t="str">
        <f>IF(ISEVEN(ROW(RAWC8[[#This Row],[Barcodes]])),C5024,"")</f>
        <v>LL</v>
      </c>
      <c r="G5024" t="str">
        <f t="shared" si="78"/>
        <v>LL</v>
      </c>
      <c r="H5024" t="str">
        <f>LEFT(RAWC8[[#This Row],[Maternal Pheno Tag]],7)</f>
        <v>LL</v>
      </c>
    </row>
    <row r="5025" spans="1:8" hidden="1" x14ac:dyDescent="0.25">
      <c r="A5025">
        <v>3</v>
      </c>
      <c r="B5025" t="s">
        <v>16</v>
      </c>
      <c r="C5025" t="str">
        <f>_xlfn.CONCAT(RAWC8[[#This Row],[Table Letter]],"L")</f>
        <v>LL</v>
      </c>
      <c r="D5025">
        <v>16</v>
      </c>
      <c r="E5025" t="str">
        <f>CONCATENATE(RAWC8[[#This Row],[Table Letter]],RAWC8[[#This Row],[Table '#]])</f>
        <v>L3</v>
      </c>
      <c r="F5025" t="str">
        <f>IF(ISEVEN(ROW(RAWC8[[#This Row],[Barcodes]])),C5025,"")</f>
        <v/>
      </c>
      <c r="G5025" t="str">
        <f t="shared" si="78"/>
        <v/>
      </c>
      <c r="H5025" t="str">
        <f>LEFT(RAWC8[[#This Row],[Maternal Pheno Tag]],7)</f>
        <v/>
      </c>
    </row>
    <row r="5026" spans="1:8" hidden="1" x14ac:dyDescent="0.25">
      <c r="A5026">
        <v>3</v>
      </c>
      <c r="B5026" t="s">
        <v>16</v>
      </c>
      <c r="C5026" t="str">
        <f>_xlfn.CONCAT(RAWC8[[#This Row],[Table Letter]],"L")</f>
        <v>LL</v>
      </c>
      <c r="D5026">
        <v>17</v>
      </c>
      <c r="E5026" t="str">
        <f>CONCATENATE(RAWC8[[#This Row],[Table Letter]],RAWC8[[#This Row],[Table '#]])</f>
        <v>L3</v>
      </c>
      <c r="F5026" t="str">
        <f>IF(ISEVEN(ROW(RAWC8[[#This Row],[Barcodes]])),C5026,"")</f>
        <v>LL</v>
      </c>
      <c r="G5026" t="str">
        <f t="shared" si="78"/>
        <v>LL</v>
      </c>
      <c r="H5026" t="str">
        <f>LEFT(RAWC8[[#This Row],[Maternal Pheno Tag]],7)</f>
        <v>LL</v>
      </c>
    </row>
    <row r="5027" spans="1:8" hidden="1" x14ac:dyDescent="0.25">
      <c r="A5027">
        <v>3</v>
      </c>
      <c r="B5027" t="s">
        <v>16</v>
      </c>
      <c r="C5027" t="str">
        <f>_xlfn.CONCAT(RAWC8[[#This Row],[Table Letter]],"L")</f>
        <v>LL</v>
      </c>
      <c r="D5027">
        <v>17</v>
      </c>
      <c r="E5027" t="str">
        <f>CONCATENATE(RAWC8[[#This Row],[Table Letter]],RAWC8[[#This Row],[Table '#]])</f>
        <v>L3</v>
      </c>
      <c r="F5027" t="str">
        <f>IF(ISEVEN(ROW(RAWC8[[#This Row],[Barcodes]])),C5027,"")</f>
        <v/>
      </c>
      <c r="G5027" t="str">
        <f t="shared" si="78"/>
        <v/>
      </c>
      <c r="H5027" t="str">
        <f>LEFT(RAWC8[[#This Row],[Maternal Pheno Tag]],7)</f>
        <v/>
      </c>
    </row>
    <row r="5028" spans="1:8" hidden="1" x14ac:dyDescent="0.25">
      <c r="A5028">
        <v>3</v>
      </c>
      <c r="B5028" t="s">
        <v>16</v>
      </c>
      <c r="C5028" t="str">
        <f>_xlfn.CONCAT(RAWC8[[#This Row],[Table Letter]],"L")</f>
        <v>LL</v>
      </c>
      <c r="D5028">
        <v>18</v>
      </c>
      <c r="E5028" t="str">
        <f>CONCATENATE(RAWC8[[#This Row],[Table Letter]],RAWC8[[#This Row],[Table '#]])</f>
        <v>L3</v>
      </c>
      <c r="F5028" t="str">
        <f>IF(ISEVEN(ROW(RAWC8[[#This Row],[Barcodes]])),C5028,"")</f>
        <v>LL</v>
      </c>
      <c r="G5028" t="str">
        <f t="shared" si="78"/>
        <v>LL</v>
      </c>
      <c r="H5028" t="str">
        <f>LEFT(RAWC8[[#This Row],[Maternal Pheno Tag]],7)</f>
        <v>LL</v>
      </c>
    </row>
    <row r="5029" spans="1:8" hidden="1" x14ac:dyDescent="0.25">
      <c r="A5029">
        <v>3</v>
      </c>
      <c r="B5029" t="s">
        <v>16</v>
      </c>
      <c r="C5029" t="str">
        <f>_xlfn.CONCAT(RAWC8[[#This Row],[Table Letter]],"L")</f>
        <v>LL</v>
      </c>
      <c r="D5029">
        <v>18</v>
      </c>
      <c r="E5029" t="str">
        <f>CONCATENATE(RAWC8[[#This Row],[Table Letter]],RAWC8[[#This Row],[Table '#]])</f>
        <v>L3</v>
      </c>
      <c r="F5029" t="str">
        <f>IF(ISEVEN(ROW(RAWC8[[#This Row],[Barcodes]])),C5029,"")</f>
        <v/>
      </c>
      <c r="G5029" t="str">
        <f t="shared" si="78"/>
        <v/>
      </c>
      <c r="H5029" t="str">
        <f>LEFT(RAWC8[[#This Row],[Maternal Pheno Tag]],7)</f>
        <v/>
      </c>
    </row>
    <row r="5030" spans="1:8" hidden="1" x14ac:dyDescent="0.25">
      <c r="A5030">
        <v>3</v>
      </c>
      <c r="B5030" t="s">
        <v>16</v>
      </c>
      <c r="C5030" t="str">
        <f>_xlfn.CONCAT(RAWC8[[#This Row],[Table Letter]],"L")</f>
        <v>LL</v>
      </c>
      <c r="D5030">
        <v>19</v>
      </c>
      <c r="E5030" t="str">
        <f>CONCATENATE(RAWC8[[#This Row],[Table Letter]],RAWC8[[#This Row],[Table '#]])</f>
        <v>L3</v>
      </c>
      <c r="F5030" t="str">
        <f>IF(ISEVEN(ROW(RAWC8[[#This Row],[Barcodes]])),C5030,"")</f>
        <v>LL</v>
      </c>
      <c r="G5030" t="str">
        <f t="shared" si="78"/>
        <v>LL</v>
      </c>
      <c r="H5030" t="str">
        <f>LEFT(RAWC8[[#This Row],[Maternal Pheno Tag]],7)</f>
        <v>LL</v>
      </c>
    </row>
    <row r="5031" spans="1:8" hidden="1" x14ac:dyDescent="0.25">
      <c r="A5031">
        <v>3</v>
      </c>
      <c r="B5031" t="s">
        <v>16</v>
      </c>
      <c r="C5031" t="str">
        <f>_xlfn.CONCAT(RAWC8[[#This Row],[Table Letter]],"L")</f>
        <v>LL</v>
      </c>
      <c r="D5031">
        <v>19</v>
      </c>
      <c r="E5031" t="str">
        <f>CONCATENATE(RAWC8[[#This Row],[Table Letter]],RAWC8[[#This Row],[Table '#]])</f>
        <v>L3</v>
      </c>
      <c r="F5031" t="str">
        <f>IF(ISEVEN(ROW(RAWC8[[#This Row],[Barcodes]])),C5031,"")</f>
        <v/>
      </c>
      <c r="G5031" t="str">
        <f t="shared" si="78"/>
        <v/>
      </c>
      <c r="H5031" t="str">
        <f>LEFT(RAWC8[[#This Row],[Maternal Pheno Tag]],7)</f>
        <v/>
      </c>
    </row>
    <row r="5032" spans="1:8" hidden="1" x14ac:dyDescent="0.25">
      <c r="A5032">
        <v>3</v>
      </c>
      <c r="B5032" t="s">
        <v>16</v>
      </c>
      <c r="C5032" t="str">
        <f>_xlfn.CONCAT(RAWC8[[#This Row],[Table Letter]],"L")</f>
        <v>LL</v>
      </c>
      <c r="D5032">
        <v>20</v>
      </c>
      <c r="E5032" t="str">
        <f>CONCATENATE(RAWC8[[#This Row],[Table Letter]],RAWC8[[#This Row],[Table '#]])</f>
        <v>L3</v>
      </c>
      <c r="F5032" t="str">
        <f>IF(ISEVEN(ROW(RAWC8[[#This Row],[Barcodes]])),C5032,"")</f>
        <v>LL</v>
      </c>
      <c r="G5032" t="str">
        <f t="shared" si="78"/>
        <v>LL</v>
      </c>
      <c r="H5032" t="str">
        <f>LEFT(RAWC8[[#This Row],[Maternal Pheno Tag]],7)</f>
        <v>LL</v>
      </c>
    </row>
    <row r="5033" spans="1:8" hidden="1" x14ac:dyDescent="0.25">
      <c r="A5033">
        <v>3</v>
      </c>
      <c r="B5033" t="s">
        <v>16</v>
      </c>
      <c r="C5033" t="str">
        <f>_xlfn.CONCAT(RAWC8[[#This Row],[Table Letter]],"L")</f>
        <v>LL</v>
      </c>
      <c r="D5033">
        <v>20</v>
      </c>
      <c r="E5033" t="str">
        <f>CONCATENATE(RAWC8[[#This Row],[Table Letter]],RAWC8[[#This Row],[Table '#]])</f>
        <v>L3</v>
      </c>
      <c r="F5033" t="str">
        <f>IF(ISEVEN(ROW(RAWC8[[#This Row],[Barcodes]])),C5033,"")</f>
        <v/>
      </c>
      <c r="G5033" t="str">
        <f t="shared" si="78"/>
        <v/>
      </c>
      <c r="H5033" t="str">
        <f>LEFT(RAWC8[[#This Row],[Maternal Pheno Tag]],7)</f>
        <v/>
      </c>
    </row>
    <row r="5034" spans="1:8" hidden="1" x14ac:dyDescent="0.25">
      <c r="A5034">
        <v>3</v>
      </c>
      <c r="B5034" t="s">
        <v>16</v>
      </c>
      <c r="C5034" t="str">
        <f>_xlfn.CONCAT(RAWC8[[#This Row],[Table Letter]],"L")</f>
        <v>LL</v>
      </c>
      <c r="D5034">
        <v>21</v>
      </c>
      <c r="E5034" t="str">
        <f>CONCATENATE(RAWC8[[#This Row],[Table Letter]],RAWC8[[#This Row],[Table '#]])</f>
        <v>L3</v>
      </c>
      <c r="F5034" t="str">
        <f>IF(ISEVEN(ROW(RAWC8[[#This Row],[Barcodes]])),C5034,"")</f>
        <v>LL</v>
      </c>
      <c r="G5034" t="str">
        <f t="shared" si="78"/>
        <v>LL</v>
      </c>
      <c r="H5034" t="str">
        <f>LEFT(RAWC8[[#This Row],[Maternal Pheno Tag]],7)</f>
        <v>LL</v>
      </c>
    </row>
    <row r="5035" spans="1:8" hidden="1" x14ac:dyDescent="0.25">
      <c r="A5035">
        <v>3</v>
      </c>
      <c r="B5035" t="s">
        <v>16</v>
      </c>
      <c r="C5035" t="str">
        <f>_xlfn.CONCAT(RAWC8[[#This Row],[Table Letter]],"L")</f>
        <v>LL</v>
      </c>
      <c r="D5035">
        <v>21</v>
      </c>
      <c r="E5035" t="str">
        <f>CONCATENATE(RAWC8[[#This Row],[Table Letter]],RAWC8[[#This Row],[Table '#]])</f>
        <v>L3</v>
      </c>
      <c r="F5035" t="str">
        <f>IF(ISEVEN(ROW(RAWC8[[#This Row],[Barcodes]])),C5035,"")</f>
        <v/>
      </c>
      <c r="G5035" t="str">
        <f t="shared" si="78"/>
        <v/>
      </c>
      <c r="H5035" t="str">
        <f>LEFT(RAWC8[[#This Row],[Maternal Pheno Tag]],7)</f>
        <v/>
      </c>
    </row>
    <row r="5036" spans="1:8" hidden="1" x14ac:dyDescent="0.25">
      <c r="A5036">
        <v>3</v>
      </c>
      <c r="B5036" t="s">
        <v>16</v>
      </c>
      <c r="C5036" t="str">
        <f>_xlfn.CONCAT(RAWC8[[#This Row],[Table Letter]],"L")</f>
        <v>LL</v>
      </c>
      <c r="D5036">
        <v>22</v>
      </c>
      <c r="E5036" t="str">
        <f>CONCATENATE(RAWC8[[#This Row],[Table Letter]],RAWC8[[#This Row],[Table '#]])</f>
        <v>L3</v>
      </c>
      <c r="F5036" t="str">
        <f>IF(ISEVEN(ROW(RAWC8[[#This Row],[Barcodes]])),C5036,"")</f>
        <v>LL</v>
      </c>
      <c r="G5036" t="str">
        <f t="shared" si="78"/>
        <v>LL</v>
      </c>
      <c r="H5036" t="str">
        <f>LEFT(RAWC8[[#This Row],[Maternal Pheno Tag]],7)</f>
        <v>LL</v>
      </c>
    </row>
    <row r="5037" spans="1:8" hidden="1" x14ac:dyDescent="0.25">
      <c r="A5037">
        <v>3</v>
      </c>
      <c r="B5037" t="s">
        <v>16</v>
      </c>
      <c r="C5037" t="str">
        <f>_xlfn.CONCAT(RAWC8[[#This Row],[Table Letter]],"L")</f>
        <v>LL</v>
      </c>
      <c r="D5037">
        <v>22</v>
      </c>
      <c r="E5037" t="str">
        <f>CONCATENATE(RAWC8[[#This Row],[Table Letter]],RAWC8[[#This Row],[Table '#]])</f>
        <v>L3</v>
      </c>
      <c r="F5037" t="str">
        <f>IF(ISEVEN(ROW(RAWC8[[#This Row],[Barcodes]])),C5037,"")</f>
        <v/>
      </c>
      <c r="G5037" t="str">
        <f t="shared" si="78"/>
        <v/>
      </c>
      <c r="H5037" t="str">
        <f>LEFT(RAWC8[[#This Row],[Maternal Pheno Tag]],7)</f>
        <v/>
      </c>
    </row>
    <row r="5038" spans="1:8" hidden="1" x14ac:dyDescent="0.25">
      <c r="A5038">
        <v>3</v>
      </c>
      <c r="B5038" t="s">
        <v>16</v>
      </c>
      <c r="C5038" t="str">
        <f>_xlfn.CONCAT(RAWC8[[#This Row],[Table Letter]],"L")</f>
        <v>LL</v>
      </c>
      <c r="D5038">
        <v>23</v>
      </c>
      <c r="E5038" t="str">
        <f>CONCATENATE(RAWC8[[#This Row],[Table Letter]],RAWC8[[#This Row],[Table '#]])</f>
        <v>L3</v>
      </c>
      <c r="F5038" t="str">
        <f>IF(ISEVEN(ROW(RAWC8[[#This Row],[Barcodes]])),C5038,"")</f>
        <v>LL</v>
      </c>
      <c r="G5038" t="str">
        <f t="shared" si="78"/>
        <v>LL</v>
      </c>
      <c r="H5038" t="str">
        <f>LEFT(RAWC8[[#This Row],[Maternal Pheno Tag]],7)</f>
        <v>LL</v>
      </c>
    </row>
    <row r="5039" spans="1:8" hidden="1" x14ac:dyDescent="0.25">
      <c r="A5039">
        <v>3</v>
      </c>
      <c r="B5039" t="s">
        <v>16</v>
      </c>
      <c r="C5039" t="str">
        <f>_xlfn.CONCAT(RAWC8[[#This Row],[Table Letter]],"L")</f>
        <v>LL</v>
      </c>
      <c r="D5039">
        <v>23</v>
      </c>
      <c r="E5039" t="str">
        <f>CONCATENATE(RAWC8[[#This Row],[Table Letter]],RAWC8[[#This Row],[Table '#]])</f>
        <v>L3</v>
      </c>
      <c r="F5039" t="str">
        <f>IF(ISEVEN(ROW(RAWC8[[#This Row],[Barcodes]])),C5039,"")</f>
        <v/>
      </c>
      <c r="G5039" t="str">
        <f t="shared" si="78"/>
        <v/>
      </c>
      <c r="H5039" t="str">
        <f>LEFT(RAWC8[[#This Row],[Maternal Pheno Tag]],7)</f>
        <v/>
      </c>
    </row>
    <row r="5040" spans="1:8" hidden="1" x14ac:dyDescent="0.25">
      <c r="A5040">
        <v>3</v>
      </c>
      <c r="B5040" t="s">
        <v>16</v>
      </c>
      <c r="C5040" t="str">
        <f>_xlfn.CONCAT(RAWC8[[#This Row],[Table Letter]],"L")</f>
        <v>LL</v>
      </c>
      <c r="D5040">
        <v>24</v>
      </c>
      <c r="E5040" t="str">
        <f>CONCATENATE(RAWC8[[#This Row],[Table Letter]],RAWC8[[#This Row],[Table '#]])</f>
        <v>L3</v>
      </c>
      <c r="F5040" t="str">
        <f>IF(ISEVEN(ROW(RAWC8[[#This Row],[Barcodes]])),C5040,"")</f>
        <v>LL</v>
      </c>
      <c r="G5040" t="str">
        <f t="shared" si="78"/>
        <v>LL</v>
      </c>
      <c r="H5040" t="str">
        <f>LEFT(RAWC8[[#This Row],[Maternal Pheno Tag]],7)</f>
        <v>LL</v>
      </c>
    </row>
    <row r="5041" spans="1:8" hidden="1" x14ac:dyDescent="0.25">
      <c r="A5041">
        <v>3</v>
      </c>
      <c r="B5041" t="s">
        <v>16</v>
      </c>
      <c r="C5041" t="str">
        <f>_xlfn.CONCAT(RAWC8[[#This Row],[Table Letter]],"L")</f>
        <v>LL</v>
      </c>
      <c r="D5041">
        <v>24</v>
      </c>
      <c r="E5041" t="str">
        <f>CONCATENATE(RAWC8[[#This Row],[Table Letter]],RAWC8[[#This Row],[Table '#]])</f>
        <v>L3</v>
      </c>
      <c r="F5041" t="str">
        <f>IF(ISEVEN(ROW(RAWC8[[#This Row],[Barcodes]])),C5041,"")</f>
        <v/>
      </c>
      <c r="G5041" t="str">
        <f t="shared" si="78"/>
        <v/>
      </c>
      <c r="H5041" t="str">
        <f>LEFT(RAWC8[[#This Row],[Maternal Pheno Tag]],7)</f>
        <v/>
      </c>
    </row>
    <row r="5042" spans="1:8" hidden="1" x14ac:dyDescent="0.25">
      <c r="A5042">
        <v>3</v>
      </c>
      <c r="B5042" t="s">
        <v>16</v>
      </c>
      <c r="C5042" t="str">
        <f>_xlfn.CONCAT(RAWC8[[#This Row],[Table Letter]],"L")</f>
        <v>LL</v>
      </c>
      <c r="D5042">
        <v>25</v>
      </c>
      <c r="E5042" t="str">
        <f>CONCATENATE(RAWC8[[#This Row],[Table Letter]],RAWC8[[#This Row],[Table '#]])</f>
        <v>L3</v>
      </c>
      <c r="F5042" t="str">
        <f>IF(ISEVEN(ROW(RAWC8[[#This Row],[Barcodes]])),C5042,"")</f>
        <v>LL</v>
      </c>
      <c r="G5042" t="str">
        <f t="shared" si="78"/>
        <v>LL</v>
      </c>
      <c r="H5042" t="str">
        <f>LEFT(RAWC8[[#This Row],[Maternal Pheno Tag]],7)</f>
        <v>LL</v>
      </c>
    </row>
    <row r="5043" spans="1:8" hidden="1" x14ac:dyDescent="0.25">
      <c r="A5043">
        <v>3</v>
      </c>
      <c r="B5043" t="s">
        <v>16</v>
      </c>
      <c r="C5043" t="str">
        <f>_xlfn.CONCAT(RAWC8[[#This Row],[Table Letter]],"L")</f>
        <v>LL</v>
      </c>
      <c r="D5043">
        <v>25</v>
      </c>
      <c r="E5043" t="str">
        <f>CONCATENATE(RAWC8[[#This Row],[Table Letter]],RAWC8[[#This Row],[Table '#]])</f>
        <v>L3</v>
      </c>
      <c r="F5043" t="str">
        <f>IF(ISEVEN(ROW(RAWC8[[#This Row],[Barcodes]])),C5043,"")</f>
        <v/>
      </c>
      <c r="G5043" t="str">
        <f t="shared" si="78"/>
        <v/>
      </c>
      <c r="H5043" t="str">
        <f>LEFT(RAWC8[[#This Row],[Maternal Pheno Tag]],7)</f>
        <v/>
      </c>
    </row>
    <row r="5044" spans="1:8" hidden="1" x14ac:dyDescent="0.25">
      <c r="A5044">
        <v>3</v>
      </c>
      <c r="B5044" t="s">
        <v>16</v>
      </c>
      <c r="C5044" t="str">
        <f>_xlfn.CONCAT(RAWC8[[#This Row],[Table Letter]],"L")</f>
        <v>LL</v>
      </c>
      <c r="D5044">
        <v>26</v>
      </c>
      <c r="E5044" t="str">
        <f>CONCATENATE(RAWC8[[#This Row],[Table Letter]],RAWC8[[#This Row],[Table '#]])</f>
        <v>L3</v>
      </c>
      <c r="F5044" t="str">
        <f>IF(ISEVEN(ROW(RAWC8[[#This Row],[Barcodes]])),C5044,"")</f>
        <v>LL</v>
      </c>
      <c r="G5044" t="str">
        <f t="shared" si="78"/>
        <v>LL</v>
      </c>
      <c r="H5044" t="str">
        <f>LEFT(RAWC8[[#This Row],[Maternal Pheno Tag]],7)</f>
        <v>LL</v>
      </c>
    </row>
    <row r="5045" spans="1:8" hidden="1" x14ac:dyDescent="0.25">
      <c r="A5045">
        <v>3</v>
      </c>
      <c r="B5045" t="s">
        <v>16</v>
      </c>
      <c r="C5045" t="str">
        <f>_xlfn.CONCAT(RAWC8[[#This Row],[Table Letter]],"L")</f>
        <v>LL</v>
      </c>
      <c r="D5045">
        <v>26</v>
      </c>
      <c r="E5045" t="str">
        <f>CONCATENATE(RAWC8[[#This Row],[Table Letter]],RAWC8[[#This Row],[Table '#]])</f>
        <v>L3</v>
      </c>
      <c r="F5045" t="str">
        <f>IF(ISEVEN(ROW(RAWC8[[#This Row],[Barcodes]])),C5045,"")</f>
        <v/>
      </c>
      <c r="G5045" t="str">
        <f t="shared" si="78"/>
        <v/>
      </c>
      <c r="H5045" t="str">
        <f>LEFT(RAWC8[[#This Row],[Maternal Pheno Tag]],7)</f>
        <v/>
      </c>
    </row>
    <row r="5046" spans="1:8" hidden="1" x14ac:dyDescent="0.25">
      <c r="A5046">
        <v>3</v>
      </c>
      <c r="B5046" t="s">
        <v>16</v>
      </c>
      <c r="C5046" t="str">
        <f>_xlfn.CONCAT(RAWC8[[#This Row],[Table Letter]],"L")</f>
        <v>LL</v>
      </c>
      <c r="D5046">
        <v>27</v>
      </c>
      <c r="E5046" t="str">
        <f>CONCATENATE(RAWC8[[#This Row],[Table Letter]],RAWC8[[#This Row],[Table '#]])</f>
        <v>L3</v>
      </c>
      <c r="F5046" t="str">
        <f>IF(ISEVEN(ROW(RAWC8[[#This Row],[Barcodes]])),C5046,"")</f>
        <v>LL</v>
      </c>
      <c r="G5046" t="str">
        <f t="shared" si="78"/>
        <v>LL</v>
      </c>
      <c r="H5046" t="str">
        <f>LEFT(RAWC8[[#This Row],[Maternal Pheno Tag]],7)</f>
        <v>LL</v>
      </c>
    </row>
    <row r="5047" spans="1:8" hidden="1" x14ac:dyDescent="0.25">
      <c r="A5047">
        <v>3</v>
      </c>
      <c r="B5047" t="s">
        <v>16</v>
      </c>
      <c r="C5047" t="str">
        <f>_xlfn.CONCAT(RAWC8[[#This Row],[Table Letter]],"L")</f>
        <v>LL</v>
      </c>
      <c r="D5047">
        <v>27</v>
      </c>
      <c r="E5047" t="str">
        <f>CONCATENATE(RAWC8[[#This Row],[Table Letter]],RAWC8[[#This Row],[Table '#]])</f>
        <v>L3</v>
      </c>
      <c r="F5047" t="str">
        <f>IF(ISEVEN(ROW(RAWC8[[#This Row],[Barcodes]])),C5047,"")</f>
        <v/>
      </c>
      <c r="G5047" t="str">
        <f t="shared" si="78"/>
        <v/>
      </c>
      <c r="H5047" t="str">
        <f>LEFT(RAWC8[[#This Row],[Maternal Pheno Tag]],7)</f>
        <v/>
      </c>
    </row>
    <row r="5048" spans="1:8" hidden="1" x14ac:dyDescent="0.25">
      <c r="A5048">
        <v>3</v>
      </c>
      <c r="B5048" t="s">
        <v>16</v>
      </c>
      <c r="C5048" t="str">
        <f>_xlfn.CONCAT(RAWC8[[#This Row],[Table Letter]],"L")</f>
        <v>LL</v>
      </c>
      <c r="D5048">
        <v>28</v>
      </c>
      <c r="E5048" t="str">
        <f>CONCATENATE(RAWC8[[#This Row],[Table Letter]],RAWC8[[#This Row],[Table '#]])</f>
        <v>L3</v>
      </c>
      <c r="F5048" t="str">
        <f>IF(ISEVEN(ROW(RAWC8[[#This Row],[Barcodes]])),C5048,"")</f>
        <v>LL</v>
      </c>
      <c r="G5048" t="str">
        <f t="shared" si="78"/>
        <v>LL</v>
      </c>
      <c r="H5048" t="str">
        <f>LEFT(RAWC8[[#This Row],[Maternal Pheno Tag]],7)</f>
        <v>LL</v>
      </c>
    </row>
    <row r="5049" spans="1:8" hidden="1" x14ac:dyDescent="0.25">
      <c r="A5049">
        <v>3</v>
      </c>
      <c r="B5049" t="s">
        <v>16</v>
      </c>
      <c r="C5049" t="str">
        <f>_xlfn.CONCAT(RAWC8[[#This Row],[Table Letter]],"L")</f>
        <v>LL</v>
      </c>
      <c r="D5049">
        <v>28</v>
      </c>
      <c r="E5049" t="str">
        <f>CONCATENATE(RAWC8[[#This Row],[Table Letter]],RAWC8[[#This Row],[Table '#]])</f>
        <v>L3</v>
      </c>
      <c r="F5049" t="str">
        <f>IF(ISEVEN(ROW(RAWC8[[#This Row],[Barcodes]])),C5049,"")</f>
        <v/>
      </c>
      <c r="G5049" t="str">
        <f t="shared" si="78"/>
        <v/>
      </c>
      <c r="H5049" t="str">
        <f>LEFT(RAWC8[[#This Row],[Maternal Pheno Tag]],7)</f>
        <v/>
      </c>
    </row>
    <row r="5050" spans="1:8" hidden="1" x14ac:dyDescent="0.25">
      <c r="A5050">
        <v>3</v>
      </c>
      <c r="B5050" t="s">
        <v>16</v>
      </c>
      <c r="C5050" t="str">
        <f>_xlfn.CONCAT(RAWC8[[#This Row],[Table Letter]],"L")</f>
        <v>LL</v>
      </c>
      <c r="D5050">
        <v>29</v>
      </c>
      <c r="E5050" t="str">
        <f>CONCATENATE(RAWC8[[#This Row],[Table Letter]],RAWC8[[#This Row],[Table '#]])</f>
        <v>L3</v>
      </c>
      <c r="F5050" t="str">
        <f>IF(ISEVEN(ROW(RAWC8[[#This Row],[Barcodes]])),C5050,"")</f>
        <v>LL</v>
      </c>
      <c r="G5050" t="str">
        <f t="shared" si="78"/>
        <v>LL</v>
      </c>
      <c r="H5050" t="str">
        <f>LEFT(RAWC8[[#This Row],[Maternal Pheno Tag]],7)</f>
        <v>LL</v>
      </c>
    </row>
    <row r="5051" spans="1:8" hidden="1" x14ac:dyDescent="0.25">
      <c r="A5051">
        <v>3</v>
      </c>
      <c r="B5051" t="s">
        <v>16</v>
      </c>
      <c r="C5051" t="str">
        <f>_xlfn.CONCAT(RAWC8[[#This Row],[Table Letter]],"L")</f>
        <v>LL</v>
      </c>
      <c r="D5051">
        <v>29</v>
      </c>
      <c r="E5051" t="str">
        <f>CONCATENATE(RAWC8[[#This Row],[Table Letter]],RAWC8[[#This Row],[Table '#]])</f>
        <v>L3</v>
      </c>
      <c r="F5051" t="str">
        <f>IF(ISEVEN(ROW(RAWC8[[#This Row],[Barcodes]])),C5051,"")</f>
        <v/>
      </c>
      <c r="G5051" t="str">
        <f t="shared" si="78"/>
        <v/>
      </c>
      <c r="H5051" t="str">
        <f>LEFT(RAWC8[[#This Row],[Maternal Pheno Tag]],7)</f>
        <v/>
      </c>
    </row>
    <row r="5052" spans="1:8" hidden="1" x14ac:dyDescent="0.25">
      <c r="A5052">
        <v>3</v>
      </c>
      <c r="B5052" t="s">
        <v>16</v>
      </c>
      <c r="C5052" t="str">
        <f>_xlfn.CONCAT(RAWC8[[#This Row],[Table Letter]],"L")</f>
        <v>LL</v>
      </c>
      <c r="D5052">
        <v>30</v>
      </c>
      <c r="E5052" t="str">
        <f>CONCATENATE(RAWC8[[#This Row],[Table Letter]],RAWC8[[#This Row],[Table '#]])</f>
        <v>L3</v>
      </c>
      <c r="F5052" t="str">
        <f>IF(ISEVEN(ROW(RAWC8[[#This Row],[Barcodes]])),C5052,"")</f>
        <v>LL</v>
      </c>
      <c r="G5052" t="str">
        <f t="shared" si="78"/>
        <v>LL</v>
      </c>
      <c r="H5052" t="str">
        <f>LEFT(RAWC8[[#This Row],[Maternal Pheno Tag]],7)</f>
        <v>LL</v>
      </c>
    </row>
    <row r="5053" spans="1:8" hidden="1" x14ac:dyDescent="0.25">
      <c r="A5053">
        <v>3</v>
      </c>
      <c r="B5053" t="s">
        <v>16</v>
      </c>
      <c r="C5053" t="str">
        <f>_xlfn.CONCAT(RAWC8[[#This Row],[Table Letter]],"L")</f>
        <v>LL</v>
      </c>
      <c r="D5053">
        <v>30</v>
      </c>
      <c r="E5053" t="str">
        <f>CONCATENATE(RAWC8[[#This Row],[Table Letter]],RAWC8[[#This Row],[Table '#]])</f>
        <v>L3</v>
      </c>
      <c r="F5053" t="str">
        <f>IF(ISEVEN(ROW(RAWC8[[#This Row],[Barcodes]])),C5053,"")</f>
        <v/>
      </c>
      <c r="G5053" t="str">
        <f t="shared" si="78"/>
        <v/>
      </c>
      <c r="H5053" t="str">
        <f>LEFT(RAWC8[[#This Row],[Maternal Pheno Tag]],7)</f>
        <v/>
      </c>
    </row>
    <row r="5054" spans="1:8" hidden="1" x14ac:dyDescent="0.25">
      <c r="A5054">
        <v>3</v>
      </c>
      <c r="B5054" t="s">
        <v>16</v>
      </c>
      <c r="C5054" t="str">
        <f>_xlfn.CONCAT(RAWC8[[#This Row],[Table Letter]],"L")</f>
        <v>LL</v>
      </c>
      <c r="D5054">
        <v>31</v>
      </c>
      <c r="E5054" t="str">
        <f>CONCATENATE(RAWC8[[#This Row],[Table Letter]],RAWC8[[#This Row],[Table '#]])</f>
        <v>L3</v>
      </c>
      <c r="F5054" t="str">
        <f>IF(ISEVEN(ROW(RAWC8[[#This Row],[Barcodes]])),C5054,"")</f>
        <v>LL</v>
      </c>
      <c r="G5054" t="str">
        <f t="shared" si="78"/>
        <v>LL</v>
      </c>
      <c r="H5054" t="str">
        <f>LEFT(RAWC8[[#This Row],[Maternal Pheno Tag]],7)</f>
        <v>LL</v>
      </c>
    </row>
    <row r="5055" spans="1:8" hidden="1" x14ac:dyDescent="0.25">
      <c r="A5055">
        <v>3</v>
      </c>
      <c r="B5055" t="s">
        <v>16</v>
      </c>
      <c r="C5055" t="str">
        <f>_xlfn.CONCAT(RAWC8[[#This Row],[Table Letter]],"L")</f>
        <v>LL</v>
      </c>
      <c r="D5055">
        <v>31</v>
      </c>
      <c r="E5055" t="str">
        <f>CONCATENATE(RAWC8[[#This Row],[Table Letter]],RAWC8[[#This Row],[Table '#]])</f>
        <v>L3</v>
      </c>
      <c r="F5055" t="str">
        <f>IF(ISEVEN(ROW(RAWC8[[#This Row],[Barcodes]])),C5055,"")</f>
        <v/>
      </c>
      <c r="G5055" t="str">
        <f t="shared" si="78"/>
        <v/>
      </c>
      <c r="H5055" t="str">
        <f>LEFT(RAWC8[[#This Row],[Maternal Pheno Tag]],7)</f>
        <v/>
      </c>
    </row>
    <row r="5056" spans="1:8" hidden="1" x14ac:dyDescent="0.25">
      <c r="A5056">
        <v>3</v>
      </c>
      <c r="B5056" t="s">
        <v>16</v>
      </c>
      <c r="C5056" t="str">
        <f>_xlfn.CONCAT(RAWC8[[#This Row],[Table Letter]],"L")</f>
        <v>LL</v>
      </c>
      <c r="D5056">
        <v>32</v>
      </c>
      <c r="E5056" t="str">
        <f>CONCATENATE(RAWC8[[#This Row],[Table Letter]],RAWC8[[#This Row],[Table '#]])</f>
        <v>L3</v>
      </c>
      <c r="F5056" t="str">
        <f>IF(ISEVEN(ROW(RAWC8[[#This Row],[Barcodes]])),C5056,"")</f>
        <v>LL</v>
      </c>
      <c r="G5056" t="str">
        <f t="shared" si="78"/>
        <v>LL</v>
      </c>
      <c r="H5056" t="str">
        <f>LEFT(RAWC8[[#This Row],[Maternal Pheno Tag]],7)</f>
        <v>LL</v>
      </c>
    </row>
    <row r="5057" spans="1:8" hidden="1" x14ac:dyDescent="0.25">
      <c r="A5057">
        <v>3</v>
      </c>
      <c r="B5057" t="s">
        <v>16</v>
      </c>
      <c r="C5057" t="str">
        <f>_xlfn.CONCAT(RAWC8[[#This Row],[Table Letter]],"L")</f>
        <v>LL</v>
      </c>
      <c r="D5057">
        <v>32</v>
      </c>
      <c r="E5057" t="str">
        <f>CONCATENATE(RAWC8[[#This Row],[Table Letter]],RAWC8[[#This Row],[Table '#]])</f>
        <v>L3</v>
      </c>
      <c r="F5057" t="str">
        <f>IF(ISEVEN(ROW(RAWC8[[#This Row],[Barcodes]])),C5057,"")</f>
        <v/>
      </c>
      <c r="G5057" t="str">
        <f t="shared" si="78"/>
        <v/>
      </c>
      <c r="H5057" t="str">
        <f>LEFT(RAWC8[[#This Row],[Maternal Pheno Tag]],7)</f>
        <v/>
      </c>
    </row>
    <row r="5058" spans="1:8" hidden="1" x14ac:dyDescent="0.25">
      <c r="A5058">
        <v>3</v>
      </c>
      <c r="B5058" t="s">
        <v>16</v>
      </c>
      <c r="C5058" t="str">
        <f>_xlfn.CONCAT(RAWC8[[#This Row],[Table Letter]],"L")</f>
        <v>LL</v>
      </c>
      <c r="D5058">
        <v>33</v>
      </c>
      <c r="E5058" t="str">
        <f>CONCATENATE(RAWC8[[#This Row],[Table Letter]],RAWC8[[#This Row],[Table '#]])</f>
        <v>L3</v>
      </c>
      <c r="F5058" t="str">
        <f>IF(ISEVEN(ROW(RAWC8[[#This Row],[Barcodes]])),C5058,"")</f>
        <v>LL</v>
      </c>
      <c r="G5058" t="str">
        <f t="shared" ref="G5058:G5121" si="79">IF(ISODD(ROW(C5059)),C5059,"")</f>
        <v>LL</v>
      </c>
      <c r="H5058" t="str">
        <f>LEFT(RAWC8[[#This Row],[Maternal Pheno Tag]],7)</f>
        <v>LL</v>
      </c>
    </row>
    <row r="5059" spans="1:8" hidden="1" x14ac:dyDescent="0.25">
      <c r="A5059">
        <v>3</v>
      </c>
      <c r="B5059" t="s">
        <v>16</v>
      </c>
      <c r="C5059" t="str">
        <f>_xlfn.CONCAT(RAWC8[[#This Row],[Table Letter]],"L")</f>
        <v>LL</v>
      </c>
      <c r="D5059">
        <v>33</v>
      </c>
      <c r="E5059" t="str">
        <f>CONCATENATE(RAWC8[[#This Row],[Table Letter]],RAWC8[[#This Row],[Table '#]])</f>
        <v>L3</v>
      </c>
      <c r="F5059" t="str">
        <f>IF(ISEVEN(ROW(RAWC8[[#This Row],[Barcodes]])),C5059,"")</f>
        <v/>
      </c>
      <c r="G5059" t="str">
        <f t="shared" si="79"/>
        <v/>
      </c>
      <c r="H5059" t="str">
        <f>LEFT(RAWC8[[#This Row],[Maternal Pheno Tag]],7)</f>
        <v/>
      </c>
    </row>
    <row r="5060" spans="1:8" hidden="1" x14ac:dyDescent="0.25">
      <c r="A5060">
        <v>3</v>
      </c>
      <c r="B5060" t="s">
        <v>16</v>
      </c>
      <c r="C5060" t="str">
        <f>_xlfn.CONCAT(RAWC8[[#This Row],[Table Letter]],"L")</f>
        <v>LL</v>
      </c>
      <c r="D5060">
        <v>34</v>
      </c>
      <c r="E5060" t="str">
        <f>CONCATENATE(RAWC8[[#This Row],[Table Letter]],RAWC8[[#This Row],[Table '#]])</f>
        <v>L3</v>
      </c>
      <c r="F5060" t="str">
        <f>IF(ISEVEN(ROW(RAWC8[[#This Row],[Barcodes]])),C5060,"")</f>
        <v>LL</v>
      </c>
      <c r="G5060" t="str">
        <f t="shared" si="79"/>
        <v>LL</v>
      </c>
      <c r="H5060" t="str">
        <f>LEFT(RAWC8[[#This Row],[Maternal Pheno Tag]],7)</f>
        <v>LL</v>
      </c>
    </row>
    <row r="5061" spans="1:8" hidden="1" x14ac:dyDescent="0.25">
      <c r="A5061">
        <v>3</v>
      </c>
      <c r="B5061" t="s">
        <v>16</v>
      </c>
      <c r="C5061" t="str">
        <f>_xlfn.CONCAT(RAWC8[[#This Row],[Table Letter]],"L")</f>
        <v>LL</v>
      </c>
      <c r="D5061">
        <v>34</v>
      </c>
      <c r="E5061" t="str">
        <f>CONCATENATE(RAWC8[[#This Row],[Table Letter]],RAWC8[[#This Row],[Table '#]])</f>
        <v>L3</v>
      </c>
      <c r="F5061" t="str">
        <f>IF(ISEVEN(ROW(RAWC8[[#This Row],[Barcodes]])),C5061,"")</f>
        <v/>
      </c>
      <c r="G5061" t="str">
        <f t="shared" si="79"/>
        <v/>
      </c>
      <c r="H5061" t="str">
        <f>LEFT(RAWC8[[#This Row],[Maternal Pheno Tag]],7)</f>
        <v/>
      </c>
    </row>
    <row r="5062" spans="1:8" hidden="1" x14ac:dyDescent="0.25">
      <c r="A5062">
        <v>3</v>
      </c>
      <c r="B5062" t="s">
        <v>16</v>
      </c>
      <c r="C5062" t="str">
        <f>_xlfn.CONCAT(RAWC8[[#This Row],[Table Letter]],"L")</f>
        <v>LL</v>
      </c>
      <c r="D5062">
        <v>35</v>
      </c>
      <c r="E5062" t="str">
        <f>CONCATENATE(RAWC8[[#This Row],[Table Letter]],RAWC8[[#This Row],[Table '#]])</f>
        <v>L3</v>
      </c>
      <c r="F5062" t="str">
        <f>IF(ISEVEN(ROW(RAWC8[[#This Row],[Barcodes]])),C5062,"")</f>
        <v>LL</v>
      </c>
      <c r="G5062" t="str">
        <f t="shared" si="79"/>
        <v>LL</v>
      </c>
      <c r="H5062" t="str">
        <f>LEFT(RAWC8[[#This Row],[Maternal Pheno Tag]],7)</f>
        <v>LL</v>
      </c>
    </row>
    <row r="5063" spans="1:8" hidden="1" x14ac:dyDescent="0.25">
      <c r="A5063">
        <v>3</v>
      </c>
      <c r="B5063" t="s">
        <v>16</v>
      </c>
      <c r="C5063" t="str">
        <f>_xlfn.CONCAT(RAWC8[[#This Row],[Table Letter]],"L")</f>
        <v>LL</v>
      </c>
      <c r="D5063">
        <v>35</v>
      </c>
      <c r="E5063" t="str">
        <f>CONCATENATE(RAWC8[[#This Row],[Table Letter]],RAWC8[[#This Row],[Table '#]])</f>
        <v>L3</v>
      </c>
      <c r="F5063" t="str">
        <f>IF(ISEVEN(ROW(RAWC8[[#This Row],[Barcodes]])),C5063,"")</f>
        <v/>
      </c>
      <c r="G5063" t="str">
        <f t="shared" si="79"/>
        <v/>
      </c>
      <c r="H5063" t="str">
        <f>LEFT(RAWC8[[#This Row],[Maternal Pheno Tag]],7)</f>
        <v/>
      </c>
    </row>
    <row r="5064" spans="1:8" hidden="1" x14ac:dyDescent="0.25">
      <c r="A5064">
        <v>3</v>
      </c>
      <c r="B5064" t="s">
        <v>16</v>
      </c>
      <c r="C5064" t="str">
        <f>_xlfn.CONCAT(RAWC8[[#This Row],[Table Letter]],"L")</f>
        <v>LL</v>
      </c>
      <c r="D5064">
        <v>36</v>
      </c>
      <c r="E5064" t="str">
        <f>CONCATENATE(RAWC8[[#This Row],[Table Letter]],RAWC8[[#This Row],[Table '#]])</f>
        <v>L3</v>
      </c>
      <c r="F5064" t="str">
        <f>IF(ISEVEN(ROW(RAWC8[[#This Row],[Barcodes]])),C5064,"")</f>
        <v>LL</v>
      </c>
      <c r="G5064" t="str">
        <f t="shared" si="79"/>
        <v>LL</v>
      </c>
      <c r="H5064" t="str">
        <f>LEFT(RAWC8[[#This Row],[Maternal Pheno Tag]],7)</f>
        <v>LL</v>
      </c>
    </row>
    <row r="5065" spans="1:8" hidden="1" x14ac:dyDescent="0.25">
      <c r="A5065">
        <v>3</v>
      </c>
      <c r="B5065" t="s">
        <v>16</v>
      </c>
      <c r="C5065" t="str">
        <f>_xlfn.CONCAT(RAWC8[[#This Row],[Table Letter]],"L")</f>
        <v>LL</v>
      </c>
      <c r="D5065">
        <v>36</v>
      </c>
      <c r="E5065" t="str">
        <f>CONCATENATE(RAWC8[[#This Row],[Table Letter]],RAWC8[[#This Row],[Table '#]])</f>
        <v>L3</v>
      </c>
      <c r="F5065" t="str">
        <f>IF(ISEVEN(ROW(RAWC8[[#This Row],[Barcodes]])),C5065,"")</f>
        <v/>
      </c>
      <c r="G5065" t="str">
        <f t="shared" si="79"/>
        <v/>
      </c>
      <c r="H5065" t="str">
        <f>LEFT(RAWC8[[#This Row],[Maternal Pheno Tag]],7)</f>
        <v/>
      </c>
    </row>
    <row r="5066" spans="1:8" hidden="1" x14ac:dyDescent="0.25">
      <c r="A5066">
        <v>3</v>
      </c>
      <c r="B5066" t="s">
        <v>16</v>
      </c>
      <c r="C5066" t="str">
        <f>_xlfn.CONCAT(RAWC8[[#This Row],[Table Letter]],"L")</f>
        <v>LL</v>
      </c>
      <c r="D5066">
        <v>37</v>
      </c>
      <c r="E5066" t="str">
        <f>CONCATENATE(RAWC8[[#This Row],[Table Letter]],RAWC8[[#This Row],[Table '#]])</f>
        <v>L3</v>
      </c>
      <c r="F5066" t="str">
        <f>IF(ISEVEN(ROW(RAWC8[[#This Row],[Barcodes]])),C5066,"")</f>
        <v>LL</v>
      </c>
      <c r="G5066" t="str">
        <f t="shared" si="79"/>
        <v>LL</v>
      </c>
      <c r="H5066" t="str">
        <f>LEFT(RAWC8[[#This Row],[Maternal Pheno Tag]],7)</f>
        <v>LL</v>
      </c>
    </row>
    <row r="5067" spans="1:8" hidden="1" x14ac:dyDescent="0.25">
      <c r="A5067">
        <v>3</v>
      </c>
      <c r="B5067" t="s">
        <v>16</v>
      </c>
      <c r="C5067" t="str">
        <f>_xlfn.CONCAT(RAWC8[[#This Row],[Table Letter]],"L")</f>
        <v>LL</v>
      </c>
      <c r="D5067">
        <v>37</v>
      </c>
      <c r="E5067" t="str">
        <f>CONCATENATE(RAWC8[[#This Row],[Table Letter]],RAWC8[[#This Row],[Table '#]])</f>
        <v>L3</v>
      </c>
      <c r="F5067" t="str">
        <f>IF(ISEVEN(ROW(RAWC8[[#This Row],[Barcodes]])),C5067,"")</f>
        <v/>
      </c>
      <c r="G5067" t="str">
        <f t="shared" si="79"/>
        <v/>
      </c>
      <c r="H5067" t="str">
        <f>LEFT(RAWC8[[#This Row],[Maternal Pheno Tag]],7)</f>
        <v/>
      </c>
    </row>
    <row r="5068" spans="1:8" hidden="1" x14ac:dyDescent="0.25">
      <c r="A5068">
        <v>3</v>
      </c>
      <c r="B5068" t="s">
        <v>16</v>
      </c>
      <c r="C5068" t="str">
        <f>_xlfn.CONCAT(RAWC8[[#This Row],[Table Letter]],"L")</f>
        <v>LL</v>
      </c>
      <c r="D5068">
        <v>38</v>
      </c>
      <c r="E5068" t="str">
        <f>CONCATENATE(RAWC8[[#This Row],[Table Letter]],RAWC8[[#This Row],[Table '#]])</f>
        <v>L3</v>
      </c>
      <c r="F5068" t="str">
        <f>IF(ISEVEN(ROW(RAWC8[[#This Row],[Barcodes]])),C5068,"")</f>
        <v>LL</v>
      </c>
      <c r="G5068" t="str">
        <f t="shared" si="79"/>
        <v>LL</v>
      </c>
      <c r="H5068" t="str">
        <f>LEFT(RAWC8[[#This Row],[Maternal Pheno Tag]],7)</f>
        <v>LL</v>
      </c>
    </row>
    <row r="5069" spans="1:8" hidden="1" x14ac:dyDescent="0.25">
      <c r="A5069">
        <v>3</v>
      </c>
      <c r="B5069" t="s">
        <v>16</v>
      </c>
      <c r="C5069" t="str">
        <f>_xlfn.CONCAT(RAWC8[[#This Row],[Table Letter]],"L")</f>
        <v>LL</v>
      </c>
      <c r="D5069">
        <v>38</v>
      </c>
      <c r="E5069" t="str">
        <f>CONCATENATE(RAWC8[[#This Row],[Table Letter]],RAWC8[[#This Row],[Table '#]])</f>
        <v>L3</v>
      </c>
      <c r="F5069" t="str">
        <f>IF(ISEVEN(ROW(RAWC8[[#This Row],[Barcodes]])),C5069,"")</f>
        <v/>
      </c>
      <c r="G5069" t="str">
        <f t="shared" si="79"/>
        <v/>
      </c>
      <c r="H5069" t="str">
        <f>LEFT(RAWC8[[#This Row],[Maternal Pheno Tag]],7)</f>
        <v/>
      </c>
    </row>
    <row r="5070" spans="1:8" hidden="1" x14ac:dyDescent="0.25">
      <c r="A5070">
        <v>3</v>
      </c>
      <c r="B5070" t="s">
        <v>16</v>
      </c>
      <c r="C5070" t="str">
        <f>_xlfn.CONCAT(RAWC8[[#This Row],[Table Letter]],"L")</f>
        <v>LL</v>
      </c>
      <c r="D5070">
        <v>39</v>
      </c>
      <c r="E5070" t="str">
        <f>CONCATENATE(RAWC8[[#This Row],[Table Letter]],RAWC8[[#This Row],[Table '#]])</f>
        <v>L3</v>
      </c>
      <c r="F5070" t="str">
        <f>IF(ISEVEN(ROW(RAWC8[[#This Row],[Barcodes]])),C5070,"")</f>
        <v>LL</v>
      </c>
      <c r="G5070" t="str">
        <f t="shared" si="79"/>
        <v>LL</v>
      </c>
      <c r="H5070" t="str">
        <f>LEFT(RAWC8[[#This Row],[Maternal Pheno Tag]],7)</f>
        <v>LL</v>
      </c>
    </row>
    <row r="5071" spans="1:8" hidden="1" x14ac:dyDescent="0.25">
      <c r="A5071">
        <v>3</v>
      </c>
      <c r="B5071" t="s">
        <v>16</v>
      </c>
      <c r="C5071" t="str">
        <f>_xlfn.CONCAT(RAWC8[[#This Row],[Table Letter]],"L")</f>
        <v>LL</v>
      </c>
      <c r="D5071">
        <v>39</v>
      </c>
      <c r="E5071" t="str">
        <f>CONCATENATE(RAWC8[[#This Row],[Table Letter]],RAWC8[[#This Row],[Table '#]])</f>
        <v>L3</v>
      </c>
      <c r="F5071" t="str">
        <f>IF(ISEVEN(ROW(RAWC8[[#This Row],[Barcodes]])),C5071,"")</f>
        <v/>
      </c>
      <c r="G5071" t="str">
        <f t="shared" si="79"/>
        <v/>
      </c>
      <c r="H5071" t="str">
        <f>LEFT(RAWC8[[#This Row],[Maternal Pheno Tag]],7)</f>
        <v/>
      </c>
    </row>
    <row r="5072" spans="1:8" hidden="1" x14ac:dyDescent="0.25">
      <c r="A5072">
        <v>3</v>
      </c>
      <c r="B5072" t="s">
        <v>16</v>
      </c>
      <c r="C5072" t="str">
        <f>_xlfn.CONCAT(RAWC8[[#This Row],[Table Letter]],"L")</f>
        <v>LL</v>
      </c>
      <c r="D5072">
        <v>40</v>
      </c>
      <c r="E5072" t="str">
        <f>CONCATENATE(RAWC8[[#This Row],[Table Letter]],RAWC8[[#This Row],[Table '#]])</f>
        <v>L3</v>
      </c>
      <c r="F5072" t="str">
        <f>IF(ISEVEN(ROW(RAWC8[[#This Row],[Barcodes]])),C5072,"")</f>
        <v>LL</v>
      </c>
      <c r="G5072" t="str">
        <f t="shared" si="79"/>
        <v>LL</v>
      </c>
      <c r="H5072" t="str">
        <f>LEFT(RAWC8[[#This Row],[Maternal Pheno Tag]],7)</f>
        <v>LL</v>
      </c>
    </row>
    <row r="5073" spans="1:8" hidden="1" x14ac:dyDescent="0.25">
      <c r="A5073">
        <v>3</v>
      </c>
      <c r="B5073" t="s">
        <v>16</v>
      </c>
      <c r="C5073" t="str">
        <f>_xlfn.CONCAT(RAWC8[[#This Row],[Table Letter]],"L")</f>
        <v>LL</v>
      </c>
      <c r="D5073">
        <v>40</v>
      </c>
      <c r="E5073" t="str">
        <f>CONCATENATE(RAWC8[[#This Row],[Table Letter]],RAWC8[[#This Row],[Table '#]])</f>
        <v>L3</v>
      </c>
      <c r="F5073" t="str">
        <f>IF(ISEVEN(ROW(RAWC8[[#This Row],[Barcodes]])),C5073,"")</f>
        <v/>
      </c>
      <c r="G5073" t="str">
        <f t="shared" si="79"/>
        <v/>
      </c>
      <c r="H5073" t="str">
        <f>LEFT(RAWC8[[#This Row],[Maternal Pheno Tag]],7)</f>
        <v/>
      </c>
    </row>
    <row r="5074" spans="1:8" hidden="1" x14ac:dyDescent="0.25">
      <c r="A5074">
        <v>3</v>
      </c>
      <c r="B5074" t="s">
        <v>16</v>
      </c>
      <c r="C5074" t="str">
        <f>_xlfn.CONCAT(RAWC8[[#This Row],[Table Letter]],"L")</f>
        <v>LL</v>
      </c>
      <c r="D5074">
        <v>41</v>
      </c>
      <c r="E5074" t="str">
        <f>CONCATENATE(RAWC8[[#This Row],[Table Letter]],RAWC8[[#This Row],[Table '#]])</f>
        <v>L3</v>
      </c>
      <c r="F5074" t="str">
        <f>IF(ISEVEN(ROW(RAWC8[[#This Row],[Barcodes]])),C5074,"")</f>
        <v>LL</v>
      </c>
      <c r="G5074" t="str">
        <f t="shared" si="79"/>
        <v>LL</v>
      </c>
      <c r="H5074" t="str">
        <f>LEFT(RAWC8[[#This Row],[Maternal Pheno Tag]],7)</f>
        <v>LL</v>
      </c>
    </row>
    <row r="5075" spans="1:8" hidden="1" x14ac:dyDescent="0.25">
      <c r="A5075">
        <v>3</v>
      </c>
      <c r="B5075" t="s">
        <v>16</v>
      </c>
      <c r="C5075" t="str">
        <f>_xlfn.CONCAT(RAWC8[[#This Row],[Table Letter]],"L")</f>
        <v>LL</v>
      </c>
      <c r="D5075">
        <v>41</v>
      </c>
      <c r="E5075" t="str">
        <f>CONCATENATE(RAWC8[[#This Row],[Table Letter]],RAWC8[[#This Row],[Table '#]])</f>
        <v>L3</v>
      </c>
      <c r="F5075" t="str">
        <f>IF(ISEVEN(ROW(RAWC8[[#This Row],[Barcodes]])),C5075,"")</f>
        <v/>
      </c>
      <c r="G5075" t="str">
        <f t="shared" si="79"/>
        <v/>
      </c>
      <c r="H5075" t="str">
        <f>LEFT(RAWC8[[#This Row],[Maternal Pheno Tag]],7)</f>
        <v/>
      </c>
    </row>
    <row r="5076" spans="1:8" hidden="1" x14ac:dyDescent="0.25">
      <c r="A5076">
        <v>3</v>
      </c>
      <c r="B5076" t="s">
        <v>16</v>
      </c>
      <c r="C5076" t="str">
        <f>_xlfn.CONCAT(RAWC8[[#This Row],[Table Letter]],"L")</f>
        <v>LL</v>
      </c>
      <c r="D5076">
        <v>42</v>
      </c>
      <c r="E5076" t="str">
        <f>CONCATENATE(RAWC8[[#This Row],[Table Letter]],RAWC8[[#This Row],[Table '#]])</f>
        <v>L3</v>
      </c>
      <c r="F5076" t="str">
        <f>IF(ISEVEN(ROW(RAWC8[[#This Row],[Barcodes]])),C5076,"")</f>
        <v>LL</v>
      </c>
      <c r="G5076" t="str">
        <f t="shared" si="79"/>
        <v>LL</v>
      </c>
      <c r="H5076" t="str">
        <f>LEFT(RAWC8[[#This Row],[Maternal Pheno Tag]],7)</f>
        <v>LL</v>
      </c>
    </row>
    <row r="5077" spans="1:8" hidden="1" x14ac:dyDescent="0.25">
      <c r="A5077">
        <v>3</v>
      </c>
      <c r="B5077" t="s">
        <v>16</v>
      </c>
      <c r="C5077" t="str">
        <f>_xlfn.CONCAT(RAWC8[[#This Row],[Table Letter]],"L")</f>
        <v>LL</v>
      </c>
      <c r="D5077">
        <v>42</v>
      </c>
      <c r="E5077" t="str">
        <f>CONCATENATE(RAWC8[[#This Row],[Table Letter]],RAWC8[[#This Row],[Table '#]])</f>
        <v>L3</v>
      </c>
      <c r="F5077" t="str">
        <f>IF(ISEVEN(ROW(RAWC8[[#This Row],[Barcodes]])),C5077,"")</f>
        <v/>
      </c>
      <c r="G5077" t="str">
        <f t="shared" si="79"/>
        <v/>
      </c>
      <c r="H5077" t="str">
        <f>LEFT(RAWC8[[#This Row],[Maternal Pheno Tag]],7)</f>
        <v/>
      </c>
    </row>
    <row r="5078" spans="1:8" hidden="1" x14ac:dyDescent="0.25">
      <c r="A5078">
        <v>3</v>
      </c>
      <c r="B5078" t="s">
        <v>16</v>
      </c>
      <c r="C5078" t="str">
        <f>_xlfn.CONCAT(RAWC8[[#This Row],[Table Letter]],"L")</f>
        <v>LL</v>
      </c>
      <c r="D5078">
        <v>43</v>
      </c>
      <c r="E5078" t="str">
        <f>CONCATENATE(RAWC8[[#This Row],[Table Letter]],RAWC8[[#This Row],[Table '#]])</f>
        <v>L3</v>
      </c>
      <c r="F5078" t="str">
        <f>IF(ISEVEN(ROW(RAWC8[[#This Row],[Barcodes]])),C5078,"")</f>
        <v>LL</v>
      </c>
      <c r="G5078" t="str">
        <f t="shared" si="79"/>
        <v>LL</v>
      </c>
      <c r="H5078" t="str">
        <f>LEFT(RAWC8[[#This Row],[Maternal Pheno Tag]],7)</f>
        <v>LL</v>
      </c>
    </row>
    <row r="5079" spans="1:8" hidden="1" x14ac:dyDescent="0.25">
      <c r="A5079">
        <v>3</v>
      </c>
      <c r="B5079" t="s">
        <v>16</v>
      </c>
      <c r="C5079" t="str">
        <f>_xlfn.CONCAT(RAWC8[[#This Row],[Table Letter]],"L")</f>
        <v>LL</v>
      </c>
      <c r="D5079">
        <v>43</v>
      </c>
      <c r="E5079" t="str">
        <f>CONCATENATE(RAWC8[[#This Row],[Table Letter]],RAWC8[[#This Row],[Table '#]])</f>
        <v>L3</v>
      </c>
      <c r="F5079" t="str">
        <f>IF(ISEVEN(ROW(RAWC8[[#This Row],[Barcodes]])),C5079,"")</f>
        <v/>
      </c>
      <c r="G5079" t="str">
        <f t="shared" si="79"/>
        <v/>
      </c>
      <c r="H5079" t="str">
        <f>LEFT(RAWC8[[#This Row],[Maternal Pheno Tag]],7)</f>
        <v/>
      </c>
    </row>
    <row r="5080" spans="1:8" hidden="1" x14ac:dyDescent="0.25">
      <c r="A5080">
        <v>3</v>
      </c>
      <c r="B5080" t="s">
        <v>16</v>
      </c>
      <c r="C5080" t="str">
        <f>_xlfn.CONCAT(RAWC8[[#This Row],[Table Letter]],"L")</f>
        <v>LL</v>
      </c>
      <c r="D5080">
        <v>44</v>
      </c>
      <c r="E5080" t="str">
        <f>CONCATENATE(RAWC8[[#This Row],[Table Letter]],RAWC8[[#This Row],[Table '#]])</f>
        <v>L3</v>
      </c>
      <c r="F5080" t="str">
        <f>IF(ISEVEN(ROW(RAWC8[[#This Row],[Barcodes]])),C5080,"")</f>
        <v>LL</v>
      </c>
      <c r="G5080" t="str">
        <f t="shared" si="79"/>
        <v>LL</v>
      </c>
      <c r="H5080" t="str">
        <f>LEFT(RAWC8[[#This Row],[Maternal Pheno Tag]],7)</f>
        <v>LL</v>
      </c>
    </row>
    <row r="5081" spans="1:8" hidden="1" x14ac:dyDescent="0.25">
      <c r="A5081">
        <v>3</v>
      </c>
      <c r="B5081" t="s">
        <v>16</v>
      </c>
      <c r="C5081" t="str">
        <f>_xlfn.CONCAT(RAWC8[[#This Row],[Table Letter]],"L")</f>
        <v>LL</v>
      </c>
      <c r="D5081">
        <v>44</v>
      </c>
      <c r="E5081" t="str">
        <f>CONCATENATE(RAWC8[[#This Row],[Table Letter]],RAWC8[[#This Row],[Table '#]])</f>
        <v>L3</v>
      </c>
      <c r="F5081" t="str">
        <f>IF(ISEVEN(ROW(RAWC8[[#This Row],[Barcodes]])),C5081,"")</f>
        <v/>
      </c>
      <c r="G5081" t="str">
        <f t="shared" si="79"/>
        <v/>
      </c>
      <c r="H5081" t="str">
        <f>LEFT(RAWC8[[#This Row],[Maternal Pheno Tag]],7)</f>
        <v/>
      </c>
    </row>
    <row r="5082" spans="1:8" hidden="1" x14ac:dyDescent="0.25">
      <c r="A5082">
        <v>3</v>
      </c>
      <c r="B5082" t="s">
        <v>16</v>
      </c>
      <c r="C5082" t="str">
        <f>_xlfn.CONCAT(RAWC8[[#This Row],[Table Letter]],"L")</f>
        <v>LL</v>
      </c>
      <c r="D5082">
        <v>45</v>
      </c>
      <c r="E5082" t="str">
        <f>CONCATENATE(RAWC8[[#This Row],[Table Letter]],RAWC8[[#This Row],[Table '#]])</f>
        <v>L3</v>
      </c>
      <c r="F5082" t="str">
        <f>IF(ISEVEN(ROW(RAWC8[[#This Row],[Barcodes]])),C5082,"")</f>
        <v>LL</v>
      </c>
      <c r="G5082" t="str">
        <f t="shared" si="79"/>
        <v>LL</v>
      </c>
      <c r="H5082" t="str">
        <f>LEFT(RAWC8[[#This Row],[Maternal Pheno Tag]],7)</f>
        <v>LL</v>
      </c>
    </row>
    <row r="5083" spans="1:8" hidden="1" x14ac:dyDescent="0.25">
      <c r="A5083">
        <v>3</v>
      </c>
      <c r="B5083" t="s">
        <v>16</v>
      </c>
      <c r="C5083" t="str">
        <f>_xlfn.CONCAT(RAWC8[[#This Row],[Table Letter]],"L")</f>
        <v>LL</v>
      </c>
      <c r="D5083">
        <v>45</v>
      </c>
      <c r="E5083" t="str">
        <f>CONCATENATE(RAWC8[[#This Row],[Table Letter]],RAWC8[[#This Row],[Table '#]])</f>
        <v>L3</v>
      </c>
      <c r="F5083" t="str">
        <f>IF(ISEVEN(ROW(RAWC8[[#This Row],[Barcodes]])),C5083,"")</f>
        <v/>
      </c>
      <c r="G5083" t="str">
        <f t="shared" si="79"/>
        <v/>
      </c>
      <c r="H5083" t="str">
        <f>LEFT(RAWC8[[#This Row],[Maternal Pheno Tag]],7)</f>
        <v/>
      </c>
    </row>
    <row r="5084" spans="1:8" hidden="1" x14ac:dyDescent="0.25">
      <c r="A5084">
        <v>3</v>
      </c>
      <c r="B5084" t="s">
        <v>16</v>
      </c>
      <c r="C5084" t="str">
        <f>_xlfn.CONCAT(RAWC8[[#This Row],[Table Letter]],"L")</f>
        <v>LL</v>
      </c>
      <c r="D5084">
        <v>46</v>
      </c>
      <c r="E5084" t="str">
        <f>CONCATENATE(RAWC8[[#This Row],[Table Letter]],RAWC8[[#This Row],[Table '#]])</f>
        <v>L3</v>
      </c>
      <c r="F5084" t="str">
        <f>IF(ISEVEN(ROW(RAWC8[[#This Row],[Barcodes]])),C5084,"")</f>
        <v>LL</v>
      </c>
      <c r="G5084" t="str">
        <f t="shared" si="79"/>
        <v>LL</v>
      </c>
      <c r="H5084" t="str">
        <f>LEFT(RAWC8[[#This Row],[Maternal Pheno Tag]],7)</f>
        <v>LL</v>
      </c>
    </row>
    <row r="5085" spans="1:8" hidden="1" x14ac:dyDescent="0.25">
      <c r="A5085">
        <v>3</v>
      </c>
      <c r="B5085" t="s">
        <v>16</v>
      </c>
      <c r="C5085" t="str">
        <f>_xlfn.CONCAT(RAWC8[[#This Row],[Table Letter]],"L")</f>
        <v>LL</v>
      </c>
      <c r="D5085">
        <v>46</v>
      </c>
      <c r="E5085" t="str">
        <f>CONCATENATE(RAWC8[[#This Row],[Table Letter]],RAWC8[[#This Row],[Table '#]])</f>
        <v>L3</v>
      </c>
      <c r="F5085" t="str">
        <f>IF(ISEVEN(ROW(RAWC8[[#This Row],[Barcodes]])),C5085,"")</f>
        <v/>
      </c>
      <c r="G5085" t="str">
        <f t="shared" si="79"/>
        <v/>
      </c>
      <c r="H5085" t="str">
        <f>LEFT(RAWC8[[#This Row],[Maternal Pheno Tag]],7)</f>
        <v/>
      </c>
    </row>
    <row r="5086" spans="1:8" hidden="1" x14ac:dyDescent="0.25">
      <c r="A5086">
        <v>3</v>
      </c>
      <c r="B5086" t="s">
        <v>16</v>
      </c>
      <c r="C5086" t="str">
        <f>_xlfn.CONCAT(RAWC8[[#This Row],[Table Letter]],"L")</f>
        <v>LL</v>
      </c>
      <c r="D5086">
        <v>47</v>
      </c>
      <c r="E5086" t="str">
        <f>CONCATENATE(RAWC8[[#This Row],[Table Letter]],RAWC8[[#This Row],[Table '#]])</f>
        <v>L3</v>
      </c>
      <c r="F5086" t="str">
        <f>IF(ISEVEN(ROW(RAWC8[[#This Row],[Barcodes]])),C5086,"")</f>
        <v>LL</v>
      </c>
      <c r="G5086" t="str">
        <f t="shared" si="79"/>
        <v>LL</v>
      </c>
      <c r="H5086" t="str">
        <f>LEFT(RAWC8[[#This Row],[Maternal Pheno Tag]],7)</f>
        <v>LL</v>
      </c>
    </row>
    <row r="5087" spans="1:8" hidden="1" x14ac:dyDescent="0.25">
      <c r="A5087">
        <v>3</v>
      </c>
      <c r="B5087" t="s">
        <v>16</v>
      </c>
      <c r="C5087" t="str">
        <f>_xlfn.CONCAT(RAWC8[[#This Row],[Table Letter]],"L")</f>
        <v>LL</v>
      </c>
      <c r="D5087">
        <v>47</v>
      </c>
      <c r="E5087" t="str">
        <f>CONCATENATE(RAWC8[[#This Row],[Table Letter]],RAWC8[[#This Row],[Table '#]])</f>
        <v>L3</v>
      </c>
      <c r="F5087" t="str">
        <f>IF(ISEVEN(ROW(RAWC8[[#This Row],[Barcodes]])),C5087,"")</f>
        <v/>
      </c>
      <c r="G5087" t="str">
        <f t="shared" si="79"/>
        <v/>
      </c>
      <c r="H5087" t="str">
        <f>LEFT(RAWC8[[#This Row],[Maternal Pheno Tag]],7)</f>
        <v/>
      </c>
    </row>
    <row r="5088" spans="1:8" hidden="1" x14ac:dyDescent="0.25">
      <c r="A5088">
        <v>3</v>
      </c>
      <c r="B5088" t="s">
        <v>16</v>
      </c>
      <c r="C5088" t="str">
        <f>_xlfn.CONCAT(RAWC8[[#This Row],[Table Letter]],"L")</f>
        <v>LL</v>
      </c>
      <c r="D5088">
        <v>48</v>
      </c>
      <c r="E5088" t="str">
        <f>CONCATENATE(RAWC8[[#This Row],[Table Letter]],RAWC8[[#This Row],[Table '#]])</f>
        <v>L3</v>
      </c>
      <c r="F5088" t="str">
        <f>IF(ISEVEN(ROW(RAWC8[[#This Row],[Barcodes]])),C5088,"")</f>
        <v>LL</v>
      </c>
      <c r="G5088" t="str">
        <f t="shared" si="79"/>
        <v>LL</v>
      </c>
      <c r="H5088" t="str">
        <f>LEFT(RAWC8[[#This Row],[Maternal Pheno Tag]],7)</f>
        <v>LL</v>
      </c>
    </row>
    <row r="5089" spans="1:8" hidden="1" x14ac:dyDescent="0.25">
      <c r="A5089">
        <v>3</v>
      </c>
      <c r="B5089" t="s">
        <v>16</v>
      </c>
      <c r="C5089" t="str">
        <f>_xlfn.CONCAT(RAWC8[[#This Row],[Table Letter]],"L")</f>
        <v>LL</v>
      </c>
      <c r="D5089">
        <v>48</v>
      </c>
      <c r="E5089" t="str">
        <f>CONCATENATE(RAWC8[[#This Row],[Table Letter]],RAWC8[[#This Row],[Table '#]])</f>
        <v>L3</v>
      </c>
      <c r="F5089" t="str">
        <f>IF(ISEVEN(ROW(RAWC8[[#This Row],[Barcodes]])),C5089,"")</f>
        <v/>
      </c>
      <c r="G5089" t="str">
        <f t="shared" si="79"/>
        <v/>
      </c>
      <c r="H5089" t="str">
        <f>LEFT(RAWC8[[#This Row],[Maternal Pheno Tag]],7)</f>
        <v/>
      </c>
    </row>
    <row r="5090" spans="1:8" hidden="1" x14ac:dyDescent="0.25">
      <c r="A5090">
        <v>4</v>
      </c>
      <c r="B5090" t="s">
        <v>16</v>
      </c>
      <c r="C5090" t="str">
        <f>_xlfn.CONCAT(RAWC8[[#This Row],[Table Letter]],"L")</f>
        <v>LL</v>
      </c>
      <c r="D5090">
        <v>1</v>
      </c>
      <c r="E5090" t="str">
        <f>CONCATENATE(RAWC8[[#This Row],[Table Letter]],RAWC8[[#This Row],[Table '#]])</f>
        <v>L4</v>
      </c>
      <c r="F5090" t="str">
        <f>IF(ISEVEN(ROW(RAWC8[[#This Row],[Barcodes]])),C5090,"")</f>
        <v>LL</v>
      </c>
      <c r="G5090" t="str">
        <f t="shared" si="79"/>
        <v>LL</v>
      </c>
      <c r="H5090" t="str">
        <f>LEFT(RAWC8[[#This Row],[Maternal Pheno Tag]],7)</f>
        <v>LL</v>
      </c>
    </row>
    <row r="5091" spans="1:8" hidden="1" x14ac:dyDescent="0.25">
      <c r="A5091">
        <v>4</v>
      </c>
      <c r="B5091" t="s">
        <v>16</v>
      </c>
      <c r="C5091" t="str">
        <f>_xlfn.CONCAT(RAWC8[[#This Row],[Table Letter]],"L")</f>
        <v>LL</v>
      </c>
      <c r="D5091">
        <v>1</v>
      </c>
      <c r="E5091" t="str">
        <f>CONCATENATE(RAWC8[[#This Row],[Table Letter]],RAWC8[[#This Row],[Table '#]])</f>
        <v>L4</v>
      </c>
      <c r="F5091" t="str">
        <f>IF(ISEVEN(ROW(RAWC8[[#This Row],[Barcodes]])),C5091,"")</f>
        <v/>
      </c>
      <c r="G5091" t="str">
        <f t="shared" si="79"/>
        <v/>
      </c>
      <c r="H5091" t="str">
        <f>LEFT(RAWC8[[#This Row],[Maternal Pheno Tag]],7)</f>
        <v/>
      </c>
    </row>
    <row r="5092" spans="1:8" hidden="1" x14ac:dyDescent="0.25">
      <c r="A5092">
        <v>4</v>
      </c>
      <c r="B5092" t="s">
        <v>16</v>
      </c>
      <c r="C5092" t="str">
        <f>_xlfn.CONCAT(RAWC8[[#This Row],[Table Letter]],"L")</f>
        <v>LL</v>
      </c>
      <c r="D5092">
        <v>2</v>
      </c>
      <c r="E5092" t="str">
        <f>CONCATENATE(RAWC8[[#This Row],[Table Letter]],RAWC8[[#This Row],[Table '#]])</f>
        <v>L4</v>
      </c>
      <c r="F5092" t="str">
        <f>IF(ISEVEN(ROW(RAWC8[[#This Row],[Barcodes]])),C5092,"")</f>
        <v>LL</v>
      </c>
      <c r="G5092" t="str">
        <f t="shared" si="79"/>
        <v>LL</v>
      </c>
      <c r="H5092" t="str">
        <f>LEFT(RAWC8[[#This Row],[Maternal Pheno Tag]],7)</f>
        <v>LL</v>
      </c>
    </row>
    <row r="5093" spans="1:8" hidden="1" x14ac:dyDescent="0.25">
      <c r="A5093">
        <v>4</v>
      </c>
      <c r="B5093" t="s">
        <v>16</v>
      </c>
      <c r="C5093" t="str">
        <f>_xlfn.CONCAT(RAWC8[[#This Row],[Table Letter]],"L")</f>
        <v>LL</v>
      </c>
      <c r="D5093">
        <v>2</v>
      </c>
      <c r="E5093" t="str">
        <f>CONCATENATE(RAWC8[[#This Row],[Table Letter]],RAWC8[[#This Row],[Table '#]])</f>
        <v>L4</v>
      </c>
      <c r="F5093" t="str">
        <f>IF(ISEVEN(ROW(RAWC8[[#This Row],[Barcodes]])),C5093,"")</f>
        <v/>
      </c>
      <c r="G5093" t="str">
        <f t="shared" si="79"/>
        <v/>
      </c>
      <c r="H5093" t="str">
        <f>LEFT(RAWC8[[#This Row],[Maternal Pheno Tag]],7)</f>
        <v/>
      </c>
    </row>
    <row r="5094" spans="1:8" hidden="1" x14ac:dyDescent="0.25">
      <c r="A5094">
        <v>4</v>
      </c>
      <c r="B5094" t="s">
        <v>16</v>
      </c>
      <c r="C5094" t="str">
        <f>_xlfn.CONCAT(RAWC8[[#This Row],[Table Letter]],"L")</f>
        <v>LL</v>
      </c>
      <c r="D5094">
        <v>3</v>
      </c>
      <c r="E5094" t="str">
        <f>CONCATENATE(RAWC8[[#This Row],[Table Letter]],RAWC8[[#This Row],[Table '#]])</f>
        <v>L4</v>
      </c>
      <c r="F5094" t="str">
        <f>IF(ISEVEN(ROW(RAWC8[[#This Row],[Barcodes]])),C5094,"")</f>
        <v>LL</v>
      </c>
      <c r="G5094" t="str">
        <f t="shared" si="79"/>
        <v>LL</v>
      </c>
      <c r="H5094" t="str">
        <f>LEFT(RAWC8[[#This Row],[Maternal Pheno Tag]],7)</f>
        <v>LL</v>
      </c>
    </row>
    <row r="5095" spans="1:8" hidden="1" x14ac:dyDescent="0.25">
      <c r="A5095">
        <v>4</v>
      </c>
      <c r="B5095" t="s">
        <v>16</v>
      </c>
      <c r="C5095" t="str">
        <f>_xlfn.CONCAT(RAWC8[[#This Row],[Table Letter]],"L")</f>
        <v>LL</v>
      </c>
      <c r="D5095">
        <v>3</v>
      </c>
      <c r="E5095" t="str">
        <f>CONCATENATE(RAWC8[[#This Row],[Table Letter]],RAWC8[[#This Row],[Table '#]])</f>
        <v>L4</v>
      </c>
      <c r="F5095" t="str">
        <f>IF(ISEVEN(ROW(RAWC8[[#This Row],[Barcodes]])),C5095,"")</f>
        <v/>
      </c>
      <c r="G5095" t="str">
        <f t="shared" si="79"/>
        <v/>
      </c>
      <c r="H5095" t="str">
        <f>LEFT(RAWC8[[#This Row],[Maternal Pheno Tag]],7)</f>
        <v/>
      </c>
    </row>
    <row r="5096" spans="1:8" hidden="1" x14ac:dyDescent="0.25">
      <c r="A5096">
        <v>4</v>
      </c>
      <c r="B5096" t="s">
        <v>16</v>
      </c>
      <c r="C5096" t="str">
        <f>_xlfn.CONCAT(RAWC8[[#This Row],[Table Letter]],"L")</f>
        <v>LL</v>
      </c>
      <c r="D5096">
        <v>4</v>
      </c>
      <c r="E5096" t="str">
        <f>CONCATENATE(RAWC8[[#This Row],[Table Letter]],RAWC8[[#This Row],[Table '#]])</f>
        <v>L4</v>
      </c>
      <c r="F5096" t="str">
        <f>IF(ISEVEN(ROW(RAWC8[[#This Row],[Barcodes]])),C5096,"")</f>
        <v>LL</v>
      </c>
      <c r="G5096" t="str">
        <f t="shared" si="79"/>
        <v>LL</v>
      </c>
      <c r="H5096" t="str">
        <f>LEFT(RAWC8[[#This Row],[Maternal Pheno Tag]],7)</f>
        <v>LL</v>
      </c>
    </row>
    <row r="5097" spans="1:8" hidden="1" x14ac:dyDescent="0.25">
      <c r="A5097">
        <v>4</v>
      </c>
      <c r="B5097" t="s">
        <v>16</v>
      </c>
      <c r="C5097" t="str">
        <f>_xlfn.CONCAT(RAWC8[[#This Row],[Table Letter]],"L")</f>
        <v>LL</v>
      </c>
      <c r="D5097">
        <v>4</v>
      </c>
      <c r="E5097" t="str">
        <f>CONCATENATE(RAWC8[[#This Row],[Table Letter]],RAWC8[[#This Row],[Table '#]])</f>
        <v>L4</v>
      </c>
      <c r="F5097" t="str">
        <f>IF(ISEVEN(ROW(RAWC8[[#This Row],[Barcodes]])),C5097,"")</f>
        <v/>
      </c>
      <c r="G5097" t="str">
        <f t="shared" si="79"/>
        <v/>
      </c>
      <c r="H5097" t="str">
        <f>LEFT(RAWC8[[#This Row],[Maternal Pheno Tag]],7)</f>
        <v/>
      </c>
    </row>
    <row r="5098" spans="1:8" hidden="1" x14ac:dyDescent="0.25">
      <c r="A5098">
        <v>4</v>
      </c>
      <c r="B5098" t="s">
        <v>16</v>
      </c>
      <c r="C5098" t="str">
        <f>_xlfn.CONCAT(RAWC8[[#This Row],[Table Letter]],"L")</f>
        <v>LL</v>
      </c>
      <c r="D5098">
        <v>5</v>
      </c>
      <c r="E5098" t="str">
        <f>CONCATENATE(RAWC8[[#This Row],[Table Letter]],RAWC8[[#This Row],[Table '#]])</f>
        <v>L4</v>
      </c>
      <c r="F5098" t="str">
        <f>IF(ISEVEN(ROW(RAWC8[[#This Row],[Barcodes]])),C5098,"")</f>
        <v>LL</v>
      </c>
      <c r="G5098" t="str">
        <f t="shared" si="79"/>
        <v>LL</v>
      </c>
      <c r="H5098" t="str">
        <f>LEFT(RAWC8[[#This Row],[Maternal Pheno Tag]],7)</f>
        <v>LL</v>
      </c>
    </row>
    <row r="5099" spans="1:8" hidden="1" x14ac:dyDescent="0.25">
      <c r="A5099">
        <v>4</v>
      </c>
      <c r="B5099" t="s">
        <v>16</v>
      </c>
      <c r="C5099" t="str">
        <f>_xlfn.CONCAT(RAWC8[[#This Row],[Table Letter]],"L")</f>
        <v>LL</v>
      </c>
      <c r="D5099">
        <v>5</v>
      </c>
      <c r="E5099" t="str">
        <f>CONCATENATE(RAWC8[[#This Row],[Table Letter]],RAWC8[[#This Row],[Table '#]])</f>
        <v>L4</v>
      </c>
      <c r="F5099" t="str">
        <f>IF(ISEVEN(ROW(RAWC8[[#This Row],[Barcodes]])),C5099,"")</f>
        <v/>
      </c>
      <c r="G5099" t="str">
        <f t="shared" si="79"/>
        <v/>
      </c>
      <c r="H5099" t="str">
        <f>LEFT(RAWC8[[#This Row],[Maternal Pheno Tag]],7)</f>
        <v/>
      </c>
    </row>
    <row r="5100" spans="1:8" hidden="1" x14ac:dyDescent="0.25">
      <c r="A5100">
        <v>4</v>
      </c>
      <c r="B5100" t="s">
        <v>16</v>
      </c>
      <c r="C5100" t="str">
        <f>_xlfn.CONCAT(RAWC8[[#This Row],[Table Letter]],"L")</f>
        <v>LL</v>
      </c>
      <c r="D5100">
        <v>6</v>
      </c>
      <c r="E5100" t="str">
        <f>CONCATENATE(RAWC8[[#This Row],[Table Letter]],RAWC8[[#This Row],[Table '#]])</f>
        <v>L4</v>
      </c>
      <c r="F5100" t="str">
        <f>IF(ISEVEN(ROW(RAWC8[[#This Row],[Barcodes]])),C5100,"")</f>
        <v>LL</v>
      </c>
      <c r="G5100" t="str">
        <f t="shared" si="79"/>
        <v>LL</v>
      </c>
      <c r="H5100" t="str">
        <f>LEFT(RAWC8[[#This Row],[Maternal Pheno Tag]],7)</f>
        <v>LL</v>
      </c>
    </row>
    <row r="5101" spans="1:8" hidden="1" x14ac:dyDescent="0.25">
      <c r="A5101">
        <v>4</v>
      </c>
      <c r="B5101" t="s">
        <v>16</v>
      </c>
      <c r="C5101" t="str">
        <f>_xlfn.CONCAT(RAWC8[[#This Row],[Table Letter]],"L")</f>
        <v>LL</v>
      </c>
      <c r="D5101">
        <v>6</v>
      </c>
      <c r="E5101" t="str">
        <f>CONCATENATE(RAWC8[[#This Row],[Table Letter]],RAWC8[[#This Row],[Table '#]])</f>
        <v>L4</v>
      </c>
      <c r="F5101" t="str">
        <f>IF(ISEVEN(ROW(RAWC8[[#This Row],[Barcodes]])),C5101,"")</f>
        <v/>
      </c>
      <c r="G5101" t="str">
        <f t="shared" si="79"/>
        <v/>
      </c>
      <c r="H5101" t="str">
        <f>LEFT(RAWC8[[#This Row],[Maternal Pheno Tag]],7)</f>
        <v/>
      </c>
    </row>
    <row r="5102" spans="1:8" hidden="1" x14ac:dyDescent="0.25">
      <c r="A5102">
        <v>4</v>
      </c>
      <c r="B5102" t="s">
        <v>16</v>
      </c>
      <c r="C5102" t="str">
        <f>_xlfn.CONCAT(RAWC8[[#This Row],[Table Letter]],"L")</f>
        <v>LL</v>
      </c>
      <c r="D5102">
        <v>7</v>
      </c>
      <c r="E5102" t="str">
        <f>CONCATENATE(RAWC8[[#This Row],[Table Letter]],RAWC8[[#This Row],[Table '#]])</f>
        <v>L4</v>
      </c>
      <c r="F5102" t="str">
        <f>IF(ISEVEN(ROW(RAWC8[[#This Row],[Barcodes]])),C5102,"")</f>
        <v>LL</v>
      </c>
      <c r="G5102" t="str">
        <f t="shared" si="79"/>
        <v>LL</v>
      </c>
      <c r="H5102" t="str">
        <f>LEFT(RAWC8[[#This Row],[Maternal Pheno Tag]],7)</f>
        <v>LL</v>
      </c>
    </row>
    <row r="5103" spans="1:8" hidden="1" x14ac:dyDescent="0.25">
      <c r="A5103">
        <v>4</v>
      </c>
      <c r="B5103" t="s">
        <v>16</v>
      </c>
      <c r="C5103" t="str">
        <f>_xlfn.CONCAT(RAWC8[[#This Row],[Table Letter]],"L")</f>
        <v>LL</v>
      </c>
      <c r="D5103">
        <v>7</v>
      </c>
      <c r="E5103" t="str">
        <f>CONCATENATE(RAWC8[[#This Row],[Table Letter]],RAWC8[[#This Row],[Table '#]])</f>
        <v>L4</v>
      </c>
      <c r="F5103" t="str">
        <f>IF(ISEVEN(ROW(RAWC8[[#This Row],[Barcodes]])),C5103,"")</f>
        <v/>
      </c>
      <c r="G5103" t="str">
        <f t="shared" si="79"/>
        <v/>
      </c>
      <c r="H5103" t="str">
        <f>LEFT(RAWC8[[#This Row],[Maternal Pheno Tag]],7)</f>
        <v/>
      </c>
    </row>
    <row r="5104" spans="1:8" hidden="1" x14ac:dyDescent="0.25">
      <c r="A5104">
        <v>4</v>
      </c>
      <c r="B5104" t="s">
        <v>16</v>
      </c>
      <c r="C5104" t="str">
        <f>_xlfn.CONCAT(RAWC8[[#This Row],[Table Letter]],"L")</f>
        <v>LL</v>
      </c>
      <c r="D5104">
        <v>8</v>
      </c>
      <c r="E5104" t="str">
        <f>CONCATENATE(RAWC8[[#This Row],[Table Letter]],RAWC8[[#This Row],[Table '#]])</f>
        <v>L4</v>
      </c>
      <c r="F5104" t="str">
        <f>IF(ISEVEN(ROW(RAWC8[[#This Row],[Barcodes]])),C5104,"")</f>
        <v>LL</v>
      </c>
      <c r="G5104" t="str">
        <f t="shared" si="79"/>
        <v>LL</v>
      </c>
      <c r="H5104" t="str">
        <f>LEFT(RAWC8[[#This Row],[Maternal Pheno Tag]],7)</f>
        <v>LL</v>
      </c>
    </row>
    <row r="5105" spans="1:8" hidden="1" x14ac:dyDescent="0.25">
      <c r="A5105">
        <v>4</v>
      </c>
      <c r="B5105" t="s">
        <v>16</v>
      </c>
      <c r="C5105" t="str">
        <f>_xlfn.CONCAT(RAWC8[[#This Row],[Table Letter]],"L")</f>
        <v>LL</v>
      </c>
      <c r="D5105">
        <v>8</v>
      </c>
      <c r="E5105" t="str">
        <f>CONCATENATE(RAWC8[[#This Row],[Table Letter]],RAWC8[[#This Row],[Table '#]])</f>
        <v>L4</v>
      </c>
      <c r="F5105" t="str">
        <f>IF(ISEVEN(ROW(RAWC8[[#This Row],[Barcodes]])),C5105,"")</f>
        <v/>
      </c>
      <c r="G5105" t="str">
        <f t="shared" si="79"/>
        <v/>
      </c>
      <c r="H5105" t="str">
        <f>LEFT(RAWC8[[#This Row],[Maternal Pheno Tag]],7)</f>
        <v/>
      </c>
    </row>
    <row r="5106" spans="1:8" hidden="1" x14ac:dyDescent="0.25">
      <c r="A5106">
        <v>4</v>
      </c>
      <c r="B5106" t="s">
        <v>16</v>
      </c>
      <c r="C5106" t="str">
        <f>_xlfn.CONCAT(RAWC8[[#This Row],[Table Letter]],"L")</f>
        <v>LL</v>
      </c>
      <c r="D5106">
        <v>9</v>
      </c>
      <c r="E5106" t="str">
        <f>CONCATENATE(RAWC8[[#This Row],[Table Letter]],RAWC8[[#This Row],[Table '#]])</f>
        <v>L4</v>
      </c>
      <c r="F5106" t="str">
        <f>IF(ISEVEN(ROW(RAWC8[[#This Row],[Barcodes]])),C5106,"")</f>
        <v>LL</v>
      </c>
      <c r="G5106" t="str">
        <f t="shared" si="79"/>
        <v>LL</v>
      </c>
      <c r="H5106" t="str">
        <f>LEFT(RAWC8[[#This Row],[Maternal Pheno Tag]],7)</f>
        <v>LL</v>
      </c>
    </row>
    <row r="5107" spans="1:8" hidden="1" x14ac:dyDescent="0.25">
      <c r="A5107">
        <v>4</v>
      </c>
      <c r="B5107" t="s">
        <v>16</v>
      </c>
      <c r="C5107" t="str">
        <f>_xlfn.CONCAT(RAWC8[[#This Row],[Table Letter]],"L")</f>
        <v>LL</v>
      </c>
      <c r="D5107">
        <v>9</v>
      </c>
      <c r="E5107" t="str">
        <f>CONCATENATE(RAWC8[[#This Row],[Table Letter]],RAWC8[[#This Row],[Table '#]])</f>
        <v>L4</v>
      </c>
      <c r="F5107" t="str">
        <f>IF(ISEVEN(ROW(RAWC8[[#This Row],[Barcodes]])),C5107,"")</f>
        <v/>
      </c>
      <c r="G5107" t="str">
        <f t="shared" si="79"/>
        <v/>
      </c>
      <c r="H5107" t="str">
        <f>LEFT(RAWC8[[#This Row],[Maternal Pheno Tag]],7)</f>
        <v/>
      </c>
    </row>
    <row r="5108" spans="1:8" hidden="1" x14ac:dyDescent="0.25">
      <c r="A5108">
        <v>4</v>
      </c>
      <c r="B5108" t="s">
        <v>16</v>
      </c>
      <c r="C5108" t="str">
        <f>_xlfn.CONCAT(RAWC8[[#This Row],[Table Letter]],"L")</f>
        <v>LL</v>
      </c>
      <c r="D5108">
        <v>10</v>
      </c>
      <c r="E5108" t="str">
        <f>CONCATENATE(RAWC8[[#This Row],[Table Letter]],RAWC8[[#This Row],[Table '#]])</f>
        <v>L4</v>
      </c>
      <c r="F5108" t="str">
        <f>IF(ISEVEN(ROW(RAWC8[[#This Row],[Barcodes]])),C5108,"")</f>
        <v>LL</v>
      </c>
      <c r="G5108" t="str">
        <f t="shared" si="79"/>
        <v>LL</v>
      </c>
      <c r="H5108" t="str">
        <f>LEFT(RAWC8[[#This Row],[Maternal Pheno Tag]],7)</f>
        <v>LL</v>
      </c>
    </row>
    <row r="5109" spans="1:8" hidden="1" x14ac:dyDescent="0.25">
      <c r="A5109">
        <v>4</v>
      </c>
      <c r="B5109" t="s">
        <v>16</v>
      </c>
      <c r="C5109" t="str">
        <f>_xlfn.CONCAT(RAWC8[[#This Row],[Table Letter]],"L")</f>
        <v>LL</v>
      </c>
      <c r="D5109">
        <v>10</v>
      </c>
      <c r="E5109" t="str">
        <f>CONCATENATE(RAWC8[[#This Row],[Table Letter]],RAWC8[[#This Row],[Table '#]])</f>
        <v>L4</v>
      </c>
      <c r="F5109" t="str">
        <f>IF(ISEVEN(ROW(RAWC8[[#This Row],[Barcodes]])),C5109,"")</f>
        <v/>
      </c>
      <c r="G5109" t="str">
        <f t="shared" si="79"/>
        <v/>
      </c>
      <c r="H5109" t="str">
        <f>LEFT(RAWC8[[#This Row],[Maternal Pheno Tag]],7)</f>
        <v/>
      </c>
    </row>
    <row r="5110" spans="1:8" hidden="1" x14ac:dyDescent="0.25">
      <c r="A5110">
        <v>4</v>
      </c>
      <c r="B5110" t="s">
        <v>16</v>
      </c>
      <c r="C5110" t="str">
        <f>_xlfn.CONCAT(RAWC8[[#This Row],[Table Letter]],"L")</f>
        <v>LL</v>
      </c>
      <c r="D5110">
        <v>11</v>
      </c>
      <c r="E5110" t="str">
        <f>CONCATENATE(RAWC8[[#This Row],[Table Letter]],RAWC8[[#This Row],[Table '#]])</f>
        <v>L4</v>
      </c>
      <c r="F5110" t="str">
        <f>IF(ISEVEN(ROW(RAWC8[[#This Row],[Barcodes]])),C5110,"")</f>
        <v>LL</v>
      </c>
      <c r="G5110" t="str">
        <f t="shared" si="79"/>
        <v>LL</v>
      </c>
      <c r="H5110" t="str">
        <f>LEFT(RAWC8[[#This Row],[Maternal Pheno Tag]],7)</f>
        <v>LL</v>
      </c>
    </row>
    <row r="5111" spans="1:8" hidden="1" x14ac:dyDescent="0.25">
      <c r="A5111">
        <v>4</v>
      </c>
      <c r="B5111" t="s">
        <v>16</v>
      </c>
      <c r="C5111" t="str">
        <f>_xlfn.CONCAT(RAWC8[[#This Row],[Table Letter]],"L")</f>
        <v>LL</v>
      </c>
      <c r="D5111">
        <v>11</v>
      </c>
      <c r="E5111" t="str">
        <f>CONCATENATE(RAWC8[[#This Row],[Table Letter]],RAWC8[[#This Row],[Table '#]])</f>
        <v>L4</v>
      </c>
      <c r="F5111" t="str">
        <f>IF(ISEVEN(ROW(RAWC8[[#This Row],[Barcodes]])),C5111,"")</f>
        <v/>
      </c>
      <c r="G5111" t="str">
        <f t="shared" si="79"/>
        <v/>
      </c>
      <c r="H5111" t="str">
        <f>LEFT(RAWC8[[#This Row],[Maternal Pheno Tag]],7)</f>
        <v/>
      </c>
    </row>
    <row r="5112" spans="1:8" hidden="1" x14ac:dyDescent="0.25">
      <c r="A5112">
        <v>4</v>
      </c>
      <c r="B5112" t="s">
        <v>16</v>
      </c>
      <c r="C5112" t="str">
        <f>_xlfn.CONCAT(RAWC8[[#This Row],[Table Letter]],"L")</f>
        <v>LL</v>
      </c>
      <c r="D5112">
        <v>12</v>
      </c>
      <c r="E5112" t="str">
        <f>CONCATENATE(RAWC8[[#This Row],[Table Letter]],RAWC8[[#This Row],[Table '#]])</f>
        <v>L4</v>
      </c>
      <c r="F5112" t="str">
        <f>IF(ISEVEN(ROW(RAWC8[[#This Row],[Barcodes]])),C5112,"")</f>
        <v>LL</v>
      </c>
      <c r="G5112" t="str">
        <f t="shared" si="79"/>
        <v>LL</v>
      </c>
      <c r="H5112" t="str">
        <f>LEFT(RAWC8[[#This Row],[Maternal Pheno Tag]],7)</f>
        <v>LL</v>
      </c>
    </row>
    <row r="5113" spans="1:8" hidden="1" x14ac:dyDescent="0.25">
      <c r="A5113">
        <v>4</v>
      </c>
      <c r="B5113" t="s">
        <v>16</v>
      </c>
      <c r="C5113" t="str">
        <f>_xlfn.CONCAT(RAWC8[[#This Row],[Table Letter]],"L")</f>
        <v>LL</v>
      </c>
      <c r="D5113">
        <v>12</v>
      </c>
      <c r="E5113" t="str">
        <f>CONCATENATE(RAWC8[[#This Row],[Table Letter]],RAWC8[[#This Row],[Table '#]])</f>
        <v>L4</v>
      </c>
      <c r="F5113" t="str">
        <f>IF(ISEVEN(ROW(RAWC8[[#This Row],[Barcodes]])),C5113,"")</f>
        <v/>
      </c>
      <c r="G5113" t="str">
        <f t="shared" si="79"/>
        <v/>
      </c>
      <c r="H5113" t="str">
        <f>LEFT(RAWC8[[#This Row],[Maternal Pheno Tag]],7)</f>
        <v/>
      </c>
    </row>
    <row r="5114" spans="1:8" hidden="1" x14ac:dyDescent="0.25">
      <c r="A5114">
        <v>4</v>
      </c>
      <c r="B5114" t="s">
        <v>16</v>
      </c>
      <c r="C5114" t="str">
        <f>_xlfn.CONCAT(RAWC8[[#This Row],[Table Letter]],"L")</f>
        <v>LL</v>
      </c>
      <c r="D5114">
        <v>13</v>
      </c>
      <c r="E5114" t="str">
        <f>CONCATENATE(RAWC8[[#This Row],[Table Letter]],RAWC8[[#This Row],[Table '#]])</f>
        <v>L4</v>
      </c>
      <c r="F5114" t="str">
        <f>IF(ISEVEN(ROW(RAWC8[[#This Row],[Barcodes]])),C5114,"")</f>
        <v>LL</v>
      </c>
      <c r="G5114" t="str">
        <f t="shared" si="79"/>
        <v>LL</v>
      </c>
      <c r="H5114" t="str">
        <f>LEFT(RAWC8[[#This Row],[Maternal Pheno Tag]],7)</f>
        <v>LL</v>
      </c>
    </row>
    <row r="5115" spans="1:8" hidden="1" x14ac:dyDescent="0.25">
      <c r="A5115">
        <v>4</v>
      </c>
      <c r="B5115" t="s">
        <v>16</v>
      </c>
      <c r="C5115" t="str">
        <f>_xlfn.CONCAT(RAWC8[[#This Row],[Table Letter]],"L")</f>
        <v>LL</v>
      </c>
      <c r="D5115">
        <v>13</v>
      </c>
      <c r="E5115" t="str">
        <f>CONCATENATE(RAWC8[[#This Row],[Table Letter]],RAWC8[[#This Row],[Table '#]])</f>
        <v>L4</v>
      </c>
      <c r="F5115" t="str">
        <f>IF(ISEVEN(ROW(RAWC8[[#This Row],[Barcodes]])),C5115,"")</f>
        <v/>
      </c>
      <c r="G5115" t="str">
        <f t="shared" si="79"/>
        <v/>
      </c>
      <c r="H5115" t="str">
        <f>LEFT(RAWC8[[#This Row],[Maternal Pheno Tag]],7)</f>
        <v/>
      </c>
    </row>
    <row r="5116" spans="1:8" hidden="1" x14ac:dyDescent="0.25">
      <c r="A5116">
        <v>4</v>
      </c>
      <c r="B5116" t="s">
        <v>16</v>
      </c>
      <c r="C5116" t="str">
        <f>_xlfn.CONCAT(RAWC8[[#This Row],[Table Letter]],"L")</f>
        <v>LL</v>
      </c>
      <c r="D5116">
        <v>14</v>
      </c>
      <c r="E5116" t="str">
        <f>CONCATENATE(RAWC8[[#This Row],[Table Letter]],RAWC8[[#This Row],[Table '#]])</f>
        <v>L4</v>
      </c>
      <c r="F5116" t="str">
        <f>IF(ISEVEN(ROW(RAWC8[[#This Row],[Barcodes]])),C5116,"")</f>
        <v>LL</v>
      </c>
      <c r="G5116" t="str">
        <f t="shared" si="79"/>
        <v>LL</v>
      </c>
      <c r="H5116" t="str">
        <f>LEFT(RAWC8[[#This Row],[Maternal Pheno Tag]],7)</f>
        <v>LL</v>
      </c>
    </row>
    <row r="5117" spans="1:8" hidden="1" x14ac:dyDescent="0.25">
      <c r="A5117">
        <v>4</v>
      </c>
      <c r="B5117" t="s">
        <v>16</v>
      </c>
      <c r="C5117" t="str">
        <f>_xlfn.CONCAT(RAWC8[[#This Row],[Table Letter]],"L")</f>
        <v>LL</v>
      </c>
      <c r="D5117">
        <v>14</v>
      </c>
      <c r="E5117" t="str">
        <f>CONCATENATE(RAWC8[[#This Row],[Table Letter]],RAWC8[[#This Row],[Table '#]])</f>
        <v>L4</v>
      </c>
      <c r="F5117" t="str">
        <f>IF(ISEVEN(ROW(RAWC8[[#This Row],[Barcodes]])),C5117,"")</f>
        <v/>
      </c>
      <c r="G5117" t="str">
        <f t="shared" si="79"/>
        <v/>
      </c>
      <c r="H5117" t="str">
        <f>LEFT(RAWC8[[#This Row],[Maternal Pheno Tag]],7)</f>
        <v/>
      </c>
    </row>
    <row r="5118" spans="1:8" hidden="1" x14ac:dyDescent="0.25">
      <c r="A5118">
        <v>4</v>
      </c>
      <c r="B5118" t="s">
        <v>16</v>
      </c>
      <c r="C5118" t="str">
        <f>_xlfn.CONCAT(RAWC8[[#This Row],[Table Letter]],"L")</f>
        <v>LL</v>
      </c>
      <c r="D5118">
        <v>15</v>
      </c>
      <c r="E5118" t="str">
        <f>CONCATENATE(RAWC8[[#This Row],[Table Letter]],RAWC8[[#This Row],[Table '#]])</f>
        <v>L4</v>
      </c>
      <c r="F5118" t="str">
        <f>IF(ISEVEN(ROW(RAWC8[[#This Row],[Barcodes]])),C5118,"")</f>
        <v>LL</v>
      </c>
      <c r="G5118" t="str">
        <f t="shared" si="79"/>
        <v>LL</v>
      </c>
      <c r="H5118" t="str">
        <f>LEFT(RAWC8[[#This Row],[Maternal Pheno Tag]],7)</f>
        <v>LL</v>
      </c>
    </row>
    <row r="5119" spans="1:8" hidden="1" x14ac:dyDescent="0.25">
      <c r="A5119">
        <v>4</v>
      </c>
      <c r="B5119" t="s">
        <v>16</v>
      </c>
      <c r="C5119" t="str">
        <f>_xlfn.CONCAT(RAWC8[[#This Row],[Table Letter]],"L")</f>
        <v>LL</v>
      </c>
      <c r="D5119">
        <v>15</v>
      </c>
      <c r="E5119" t="str">
        <f>CONCATENATE(RAWC8[[#This Row],[Table Letter]],RAWC8[[#This Row],[Table '#]])</f>
        <v>L4</v>
      </c>
      <c r="F5119" t="str">
        <f>IF(ISEVEN(ROW(RAWC8[[#This Row],[Barcodes]])),C5119,"")</f>
        <v/>
      </c>
      <c r="G5119" t="str">
        <f t="shared" si="79"/>
        <v/>
      </c>
      <c r="H5119" t="str">
        <f>LEFT(RAWC8[[#This Row],[Maternal Pheno Tag]],7)</f>
        <v/>
      </c>
    </row>
    <row r="5120" spans="1:8" hidden="1" x14ac:dyDescent="0.25">
      <c r="A5120">
        <v>4</v>
      </c>
      <c r="B5120" t="s">
        <v>16</v>
      </c>
      <c r="C5120" t="str">
        <f>_xlfn.CONCAT(RAWC8[[#This Row],[Table Letter]],"L")</f>
        <v>LL</v>
      </c>
      <c r="D5120">
        <v>16</v>
      </c>
      <c r="E5120" t="str">
        <f>CONCATENATE(RAWC8[[#This Row],[Table Letter]],RAWC8[[#This Row],[Table '#]])</f>
        <v>L4</v>
      </c>
      <c r="F5120" t="str">
        <f>IF(ISEVEN(ROW(RAWC8[[#This Row],[Barcodes]])),C5120,"")</f>
        <v>LL</v>
      </c>
      <c r="G5120" t="str">
        <f t="shared" si="79"/>
        <v>LL</v>
      </c>
      <c r="H5120" t="str">
        <f>LEFT(RAWC8[[#This Row],[Maternal Pheno Tag]],7)</f>
        <v>LL</v>
      </c>
    </row>
    <row r="5121" spans="1:8" hidden="1" x14ac:dyDescent="0.25">
      <c r="A5121">
        <v>4</v>
      </c>
      <c r="B5121" t="s">
        <v>16</v>
      </c>
      <c r="C5121" t="str">
        <f>_xlfn.CONCAT(RAWC8[[#This Row],[Table Letter]],"L")</f>
        <v>LL</v>
      </c>
      <c r="D5121">
        <v>16</v>
      </c>
      <c r="E5121" t="str">
        <f>CONCATENATE(RAWC8[[#This Row],[Table Letter]],RAWC8[[#This Row],[Table '#]])</f>
        <v>L4</v>
      </c>
      <c r="F5121" t="str">
        <f>IF(ISEVEN(ROW(RAWC8[[#This Row],[Barcodes]])),C5121,"")</f>
        <v/>
      </c>
      <c r="G5121" t="str">
        <f t="shared" si="79"/>
        <v/>
      </c>
      <c r="H5121" t="str">
        <f>LEFT(RAWC8[[#This Row],[Maternal Pheno Tag]],7)</f>
        <v/>
      </c>
    </row>
    <row r="5122" spans="1:8" hidden="1" x14ac:dyDescent="0.25">
      <c r="A5122">
        <v>4</v>
      </c>
      <c r="B5122" t="s">
        <v>16</v>
      </c>
      <c r="C5122" t="str">
        <f>_xlfn.CONCAT(RAWC8[[#This Row],[Table Letter]],"L")</f>
        <v>LL</v>
      </c>
      <c r="D5122">
        <v>17</v>
      </c>
      <c r="E5122" t="str">
        <f>CONCATENATE(RAWC8[[#This Row],[Table Letter]],RAWC8[[#This Row],[Table '#]])</f>
        <v>L4</v>
      </c>
      <c r="F5122" t="str">
        <f>IF(ISEVEN(ROW(RAWC8[[#This Row],[Barcodes]])),C5122,"")</f>
        <v>LL</v>
      </c>
      <c r="G5122" t="str">
        <f t="shared" ref="G5122:G5185" si="80">IF(ISODD(ROW(C5123)),C5123,"")</f>
        <v>LL</v>
      </c>
      <c r="H5122" t="str">
        <f>LEFT(RAWC8[[#This Row],[Maternal Pheno Tag]],7)</f>
        <v>LL</v>
      </c>
    </row>
    <row r="5123" spans="1:8" hidden="1" x14ac:dyDescent="0.25">
      <c r="A5123">
        <v>4</v>
      </c>
      <c r="B5123" t="s">
        <v>16</v>
      </c>
      <c r="C5123" t="str">
        <f>_xlfn.CONCAT(RAWC8[[#This Row],[Table Letter]],"L")</f>
        <v>LL</v>
      </c>
      <c r="D5123">
        <v>17</v>
      </c>
      <c r="E5123" t="str">
        <f>CONCATENATE(RAWC8[[#This Row],[Table Letter]],RAWC8[[#This Row],[Table '#]])</f>
        <v>L4</v>
      </c>
      <c r="F5123" t="str">
        <f>IF(ISEVEN(ROW(RAWC8[[#This Row],[Barcodes]])),C5123,"")</f>
        <v/>
      </c>
      <c r="G5123" t="str">
        <f t="shared" si="80"/>
        <v/>
      </c>
      <c r="H5123" t="str">
        <f>LEFT(RAWC8[[#This Row],[Maternal Pheno Tag]],7)</f>
        <v/>
      </c>
    </row>
    <row r="5124" spans="1:8" hidden="1" x14ac:dyDescent="0.25">
      <c r="A5124">
        <v>4</v>
      </c>
      <c r="B5124" t="s">
        <v>16</v>
      </c>
      <c r="C5124" t="str">
        <f>_xlfn.CONCAT(RAWC8[[#This Row],[Table Letter]],"L")</f>
        <v>LL</v>
      </c>
      <c r="D5124">
        <v>18</v>
      </c>
      <c r="E5124" t="str">
        <f>CONCATENATE(RAWC8[[#This Row],[Table Letter]],RAWC8[[#This Row],[Table '#]])</f>
        <v>L4</v>
      </c>
      <c r="F5124" t="str">
        <f>IF(ISEVEN(ROW(RAWC8[[#This Row],[Barcodes]])),C5124,"")</f>
        <v>LL</v>
      </c>
      <c r="G5124" t="str">
        <f t="shared" si="80"/>
        <v>LL</v>
      </c>
      <c r="H5124" t="str">
        <f>LEFT(RAWC8[[#This Row],[Maternal Pheno Tag]],7)</f>
        <v>LL</v>
      </c>
    </row>
    <row r="5125" spans="1:8" hidden="1" x14ac:dyDescent="0.25">
      <c r="A5125">
        <v>4</v>
      </c>
      <c r="B5125" t="s">
        <v>16</v>
      </c>
      <c r="C5125" t="str">
        <f>_xlfn.CONCAT(RAWC8[[#This Row],[Table Letter]],"L")</f>
        <v>LL</v>
      </c>
      <c r="D5125">
        <v>18</v>
      </c>
      <c r="E5125" t="str">
        <f>CONCATENATE(RAWC8[[#This Row],[Table Letter]],RAWC8[[#This Row],[Table '#]])</f>
        <v>L4</v>
      </c>
      <c r="F5125" t="str">
        <f>IF(ISEVEN(ROW(RAWC8[[#This Row],[Barcodes]])),C5125,"")</f>
        <v/>
      </c>
      <c r="G5125" t="str">
        <f t="shared" si="80"/>
        <v/>
      </c>
      <c r="H5125" t="str">
        <f>LEFT(RAWC8[[#This Row],[Maternal Pheno Tag]],7)</f>
        <v/>
      </c>
    </row>
    <row r="5126" spans="1:8" hidden="1" x14ac:dyDescent="0.25">
      <c r="A5126">
        <v>4</v>
      </c>
      <c r="B5126" t="s">
        <v>16</v>
      </c>
      <c r="C5126" t="str">
        <f>_xlfn.CONCAT(RAWC8[[#This Row],[Table Letter]],"L")</f>
        <v>LL</v>
      </c>
      <c r="D5126">
        <v>19</v>
      </c>
      <c r="E5126" t="str">
        <f>CONCATENATE(RAWC8[[#This Row],[Table Letter]],RAWC8[[#This Row],[Table '#]])</f>
        <v>L4</v>
      </c>
      <c r="F5126" t="str">
        <f>IF(ISEVEN(ROW(RAWC8[[#This Row],[Barcodes]])),C5126,"")</f>
        <v>LL</v>
      </c>
      <c r="G5126" t="str">
        <f t="shared" si="80"/>
        <v>LL</v>
      </c>
      <c r="H5126" t="str">
        <f>LEFT(RAWC8[[#This Row],[Maternal Pheno Tag]],7)</f>
        <v>LL</v>
      </c>
    </row>
    <row r="5127" spans="1:8" hidden="1" x14ac:dyDescent="0.25">
      <c r="A5127">
        <v>4</v>
      </c>
      <c r="B5127" t="s">
        <v>16</v>
      </c>
      <c r="C5127" t="str">
        <f>_xlfn.CONCAT(RAWC8[[#This Row],[Table Letter]],"L")</f>
        <v>LL</v>
      </c>
      <c r="D5127">
        <v>19</v>
      </c>
      <c r="E5127" t="str">
        <f>CONCATENATE(RAWC8[[#This Row],[Table Letter]],RAWC8[[#This Row],[Table '#]])</f>
        <v>L4</v>
      </c>
      <c r="F5127" t="str">
        <f>IF(ISEVEN(ROW(RAWC8[[#This Row],[Barcodes]])),C5127,"")</f>
        <v/>
      </c>
      <c r="G5127" t="str">
        <f t="shared" si="80"/>
        <v/>
      </c>
      <c r="H5127" t="str">
        <f>LEFT(RAWC8[[#This Row],[Maternal Pheno Tag]],7)</f>
        <v/>
      </c>
    </row>
    <row r="5128" spans="1:8" hidden="1" x14ac:dyDescent="0.25">
      <c r="A5128">
        <v>4</v>
      </c>
      <c r="B5128" t="s">
        <v>16</v>
      </c>
      <c r="C5128" t="str">
        <f>_xlfn.CONCAT(RAWC8[[#This Row],[Table Letter]],"L")</f>
        <v>LL</v>
      </c>
      <c r="D5128">
        <v>20</v>
      </c>
      <c r="E5128" t="str">
        <f>CONCATENATE(RAWC8[[#This Row],[Table Letter]],RAWC8[[#This Row],[Table '#]])</f>
        <v>L4</v>
      </c>
      <c r="F5128" t="str">
        <f>IF(ISEVEN(ROW(RAWC8[[#This Row],[Barcodes]])),C5128,"")</f>
        <v>LL</v>
      </c>
      <c r="G5128" t="str">
        <f t="shared" si="80"/>
        <v>LL</v>
      </c>
      <c r="H5128" t="str">
        <f>LEFT(RAWC8[[#This Row],[Maternal Pheno Tag]],7)</f>
        <v>LL</v>
      </c>
    </row>
    <row r="5129" spans="1:8" hidden="1" x14ac:dyDescent="0.25">
      <c r="A5129">
        <v>4</v>
      </c>
      <c r="B5129" t="s">
        <v>16</v>
      </c>
      <c r="C5129" t="str">
        <f>_xlfn.CONCAT(RAWC8[[#This Row],[Table Letter]],"L")</f>
        <v>LL</v>
      </c>
      <c r="D5129">
        <v>20</v>
      </c>
      <c r="E5129" t="str">
        <f>CONCATENATE(RAWC8[[#This Row],[Table Letter]],RAWC8[[#This Row],[Table '#]])</f>
        <v>L4</v>
      </c>
      <c r="F5129" t="str">
        <f>IF(ISEVEN(ROW(RAWC8[[#This Row],[Barcodes]])),C5129,"")</f>
        <v/>
      </c>
      <c r="G5129" t="str">
        <f t="shared" si="80"/>
        <v/>
      </c>
      <c r="H5129" t="str">
        <f>LEFT(RAWC8[[#This Row],[Maternal Pheno Tag]],7)</f>
        <v/>
      </c>
    </row>
    <row r="5130" spans="1:8" hidden="1" x14ac:dyDescent="0.25">
      <c r="A5130">
        <v>4</v>
      </c>
      <c r="B5130" t="s">
        <v>16</v>
      </c>
      <c r="C5130" t="str">
        <f>_xlfn.CONCAT(RAWC8[[#This Row],[Table Letter]],"L")</f>
        <v>LL</v>
      </c>
      <c r="D5130">
        <v>21</v>
      </c>
      <c r="E5130" t="str">
        <f>CONCATENATE(RAWC8[[#This Row],[Table Letter]],RAWC8[[#This Row],[Table '#]])</f>
        <v>L4</v>
      </c>
      <c r="F5130" t="str">
        <f>IF(ISEVEN(ROW(RAWC8[[#This Row],[Barcodes]])),C5130,"")</f>
        <v>LL</v>
      </c>
      <c r="G5130" t="str">
        <f t="shared" si="80"/>
        <v>LL</v>
      </c>
      <c r="H5130" t="str">
        <f>LEFT(RAWC8[[#This Row],[Maternal Pheno Tag]],7)</f>
        <v>LL</v>
      </c>
    </row>
    <row r="5131" spans="1:8" hidden="1" x14ac:dyDescent="0.25">
      <c r="A5131">
        <v>4</v>
      </c>
      <c r="B5131" t="s">
        <v>16</v>
      </c>
      <c r="C5131" t="str">
        <f>_xlfn.CONCAT(RAWC8[[#This Row],[Table Letter]],"L")</f>
        <v>LL</v>
      </c>
      <c r="D5131">
        <v>21</v>
      </c>
      <c r="E5131" t="str">
        <f>CONCATENATE(RAWC8[[#This Row],[Table Letter]],RAWC8[[#This Row],[Table '#]])</f>
        <v>L4</v>
      </c>
      <c r="F5131" t="str">
        <f>IF(ISEVEN(ROW(RAWC8[[#This Row],[Barcodes]])),C5131,"")</f>
        <v/>
      </c>
      <c r="G5131" t="str">
        <f t="shared" si="80"/>
        <v/>
      </c>
      <c r="H5131" t="str">
        <f>LEFT(RAWC8[[#This Row],[Maternal Pheno Tag]],7)</f>
        <v/>
      </c>
    </row>
    <row r="5132" spans="1:8" hidden="1" x14ac:dyDescent="0.25">
      <c r="A5132">
        <v>4</v>
      </c>
      <c r="B5132" t="s">
        <v>16</v>
      </c>
      <c r="C5132" t="str">
        <f>_xlfn.CONCAT(RAWC8[[#This Row],[Table Letter]],"L")</f>
        <v>LL</v>
      </c>
      <c r="D5132">
        <v>22</v>
      </c>
      <c r="E5132" t="str">
        <f>CONCATENATE(RAWC8[[#This Row],[Table Letter]],RAWC8[[#This Row],[Table '#]])</f>
        <v>L4</v>
      </c>
      <c r="F5132" t="str">
        <f>IF(ISEVEN(ROW(RAWC8[[#This Row],[Barcodes]])),C5132,"")</f>
        <v>LL</v>
      </c>
      <c r="G5132" t="str">
        <f t="shared" si="80"/>
        <v>LL</v>
      </c>
      <c r="H5132" t="str">
        <f>LEFT(RAWC8[[#This Row],[Maternal Pheno Tag]],7)</f>
        <v>LL</v>
      </c>
    </row>
    <row r="5133" spans="1:8" hidden="1" x14ac:dyDescent="0.25">
      <c r="A5133">
        <v>4</v>
      </c>
      <c r="B5133" t="s">
        <v>16</v>
      </c>
      <c r="C5133" t="str">
        <f>_xlfn.CONCAT(RAWC8[[#This Row],[Table Letter]],"L")</f>
        <v>LL</v>
      </c>
      <c r="D5133">
        <v>22</v>
      </c>
      <c r="E5133" t="str">
        <f>CONCATENATE(RAWC8[[#This Row],[Table Letter]],RAWC8[[#This Row],[Table '#]])</f>
        <v>L4</v>
      </c>
      <c r="F5133" t="str">
        <f>IF(ISEVEN(ROW(RAWC8[[#This Row],[Barcodes]])),C5133,"")</f>
        <v/>
      </c>
      <c r="G5133" t="str">
        <f t="shared" si="80"/>
        <v/>
      </c>
      <c r="H5133" t="str">
        <f>LEFT(RAWC8[[#This Row],[Maternal Pheno Tag]],7)</f>
        <v/>
      </c>
    </row>
    <row r="5134" spans="1:8" hidden="1" x14ac:dyDescent="0.25">
      <c r="A5134">
        <v>4</v>
      </c>
      <c r="B5134" t="s">
        <v>16</v>
      </c>
      <c r="C5134" t="str">
        <f>_xlfn.CONCAT(RAWC8[[#This Row],[Table Letter]],"L")</f>
        <v>LL</v>
      </c>
      <c r="D5134">
        <v>23</v>
      </c>
      <c r="E5134" t="str">
        <f>CONCATENATE(RAWC8[[#This Row],[Table Letter]],RAWC8[[#This Row],[Table '#]])</f>
        <v>L4</v>
      </c>
      <c r="F5134" t="str">
        <f>IF(ISEVEN(ROW(RAWC8[[#This Row],[Barcodes]])),C5134,"")</f>
        <v>LL</v>
      </c>
      <c r="G5134" t="str">
        <f t="shared" si="80"/>
        <v>LL</v>
      </c>
      <c r="H5134" t="str">
        <f>LEFT(RAWC8[[#This Row],[Maternal Pheno Tag]],7)</f>
        <v>LL</v>
      </c>
    </row>
    <row r="5135" spans="1:8" hidden="1" x14ac:dyDescent="0.25">
      <c r="A5135">
        <v>4</v>
      </c>
      <c r="B5135" t="s">
        <v>16</v>
      </c>
      <c r="C5135" t="str">
        <f>_xlfn.CONCAT(RAWC8[[#This Row],[Table Letter]],"L")</f>
        <v>LL</v>
      </c>
      <c r="D5135">
        <v>23</v>
      </c>
      <c r="E5135" t="str">
        <f>CONCATENATE(RAWC8[[#This Row],[Table Letter]],RAWC8[[#This Row],[Table '#]])</f>
        <v>L4</v>
      </c>
      <c r="F5135" t="str">
        <f>IF(ISEVEN(ROW(RAWC8[[#This Row],[Barcodes]])),C5135,"")</f>
        <v/>
      </c>
      <c r="G5135" t="str">
        <f t="shared" si="80"/>
        <v/>
      </c>
      <c r="H5135" t="str">
        <f>LEFT(RAWC8[[#This Row],[Maternal Pheno Tag]],7)</f>
        <v/>
      </c>
    </row>
    <row r="5136" spans="1:8" hidden="1" x14ac:dyDescent="0.25">
      <c r="A5136">
        <v>4</v>
      </c>
      <c r="B5136" t="s">
        <v>16</v>
      </c>
      <c r="C5136" t="str">
        <f>_xlfn.CONCAT(RAWC8[[#This Row],[Table Letter]],"L")</f>
        <v>LL</v>
      </c>
      <c r="D5136">
        <v>24</v>
      </c>
      <c r="E5136" t="str">
        <f>CONCATENATE(RAWC8[[#This Row],[Table Letter]],RAWC8[[#This Row],[Table '#]])</f>
        <v>L4</v>
      </c>
      <c r="F5136" t="str">
        <f>IF(ISEVEN(ROW(RAWC8[[#This Row],[Barcodes]])),C5136,"")</f>
        <v>LL</v>
      </c>
      <c r="G5136" t="str">
        <f t="shared" si="80"/>
        <v>LL</v>
      </c>
      <c r="H5136" t="str">
        <f>LEFT(RAWC8[[#This Row],[Maternal Pheno Tag]],7)</f>
        <v>LL</v>
      </c>
    </row>
    <row r="5137" spans="1:8" hidden="1" x14ac:dyDescent="0.25">
      <c r="A5137">
        <v>4</v>
      </c>
      <c r="B5137" t="s">
        <v>16</v>
      </c>
      <c r="C5137" t="str">
        <f>_xlfn.CONCAT(RAWC8[[#This Row],[Table Letter]],"L")</f>
        <v>LL</v>
      </c>
      <c r="D5137">
        <v>24</v>
      </c>
      <c r="E5137" t="str">
        <f>CONCATENATE(RAWC8[[#This Row],[Table Letter]],RAWC8[[#This Row],[Table '#]])</f>
        <v>L4</v>
      </c>
      <c r="F5137" t="str">
        <f>IF(ISEVEN(ROW(RAWC8[[#This Row],[Barcodes]])),C5137,"")</f>
        <v/>
      </c>
      <c r="G5137" t="str">
        <f t="shared" si="80"/>
        <v/>
      </c>
      <c r="H5137" t="str">
        <f>LEFT(RAWC8[[#This Row],[Maternal Pheno Tag]],7)</f>
        <v/>
      </c>
    </row>
    <row r="5138" spans="1:8" hidden="1" x14ac:dyDescent="0.25">
      <c r="A5138">
        <v>4</v>
      </c>
      <c r="B5138" t="s">
        <v>16</v>
      </c>
      <c r="C5138" t="str">
        <f>_xlfn.CONCAT(RAWC8[[#This Row],[Table Letter]],"L")</f>
        <v>LL</v>
      </c>
      <c r="D5138">
        <v>25</v>
      </c>
      <c r="E5138" t="str">
        <f>CONCATENATE(RAWC8[[#This Row],[Table Letter]],RAWC8[[#This Row],[Table '#]])</f>
        <v>L4</v>
      </c>
      <c r="F5138" t="str">
        <f>IF(ISEVEN(ROW(RAWC8[[#This Row],[Barcodes]])),C5138,"")</f>
        <v>LL</v>
      </c>
      <c r="G5138" t="str">
        <f t="shared" si="80"/>
        <v>LL</v>
      </c>
      <c r="H5138" t="str">
        <f>LEFT(RAWC8[[#This Row],[Maternal Pheno Tag]],7)</f>
        <v>LL</v>
      </c>
    </row>
    <row r="5139" spans="1:8" hidden="1" x14ac:dyDescent="0.25">
      <c r="A5139">
        <v>4</v>
      </c>
      <c r="B5139" t="s">
        <v>16</v>
      </c>
      <c r="C5139" t="str">
        <f>_xlfn.CONCAT(RAWC8[[#This Row],[Table Letter]],"L")</f>
        <v>LL</v>
      </c>
      <c r="D5139">
        <v>25</v>
      </c>
      <c r="E5139" t="str">
        <f>CONCATENATE(RAWC8[[#This Row],[Table Letter]],RAWC8[[#This Row],[Table '#]])</f>
        <v>L4</v>
      </c>
      <c r="F5139" t="str">
        <f>IF(ISEVEN(ROW(RAWC8[[#This Row],[Barcodes]])),C5139,"")</f>
        <v/>
      </c>
      <c r="G5139" t="str">
        <f t="shared" si="80"/>
        <v/>
      </c>
      <c r="H5139" t="str">
        <f>LEFT(RAWC8[[#This Row],[Maternal Pheno Tag]],7)</f>
        <v/>
      </c>
    </row>
    <row r="5140" spans="1:8" hidden="1" x14ac:dyDescent="0.25">
      <c r="A5140">
        <v>4</v>
      </c>
      <c r="B5140" t="s">
        <v>16</v>
      </c>
      <c r="C5140" t="str">
        <f>_xlfn.CONCAT(RAWC8[[#This Row],[Table Letter]],"L")</f>
        <v>LL</v>
      </c>
      <c r="D5140">
        <v>26</v>
      </c>
      <c r="E5140" t="str">
        <f>CONCATENATE(RAWC8[[#This Row],[Table Letter]],RAWC8[[#This Row],[Table '#]])</f>
        <v>L4</v>
      </c>
      <c r="F5140" t="str">
        <f>IF(ISEVEN(ROW(RAWC8[[#This Row],[Barcodes]])),C5140,"")</f>
        <v>LL</v>
      </c>
      <c r="G5140" t="str">
        <f t="shared" si="80"/>
        <v>LL</v>
      </c>
      <c r="H5140" t="str">
        <f>LEFT(RAWC8[[#This Row],[Maternal Pheno Tag]],7)</f>
        <v>LL</v>
      </c>
    </row>
    <row r="5141" spans="1:8" hidden="1" x14ac:dyDescent="0.25">
      <c r="A5141">
        <v>4</v>
      </c>
      <c r="B5141" t="s">
        <v>16</v>
      </c>
      <c r="C5141" t="str">
        <f>_xlfn.CONCAT(RAWC8[[#This Row],[Table Letter]],"L")</f>
        <v>LL</v>
      </c>
      <c r="D5141">
        <v>26</v>
      </c>
      <c r="E5141" t="str">
        <f>CONCATENATE(RAWC8[[#This Row],[Table Letter]],RAWC8[[#This Row],[Table '#]])</f>
        <v>L4</v>
      </c>
      <c r="F5141" t="str">
        <f>IF(ISEVEN(ROW(RAWC8[[#This Row],[Barcodes]])),C5141,"")</f>
        <v/>
      </c>
      <c r="G5141" t="str">
        <f t="shared" si="80"/>
        <v/>
      </c>
      <c r="H5141" t="str">
        <f>LEFT(RAWC8[[#This Row],[Maternal Pheno Tag]],7)</f>
        <v/>
      </c>
    </row>
    <row r="5142" spans="1:8" hidden="1" x14ac:dyDescent="0.25">
      <c r="A5142">
        <v>4</v>
      </c>
      <c r="B5142" t="s">
        <v>16</v>
      </c>
      <c r="C5142" t="str">
        <f>_xlfn.CONCAT(RAWC8[[#This Row],[Table Letter]],"L")</f>
        <v>LL</v>
      </c>
      <c r="D5142">
        <v>27</v>
      </c>
      <c r="E5142" t="str">
        <f>CONCATENATE(RAWC8[[#This Row],[Table Letter]],RAWC8[[#This Row],[Table '#]])</f>
        <v>L4</v>
      </c>
      <c r="F5142" t="str">
        <f>IF(ISEVEN(ROW(RAWC8[[#This Row],[Barcodes]])),C5142,"")</f>
        <v>LL</v>
      </c>
      <c r="G5142" t="str">
        <f t="shared" si="80"/>
        <v>LL</v>
      </c>
      <c r="H5142" t="str">
        <f>LEFT(RAWC8[[#This Row],[Maternal Pheno Tag]],7)</f>
        <v>LL</v>
      </c>
    </row>
    <row r="5143" spans="1:8" hidden="1" x14ac:dyDescent="0.25">
      <c r="A5143">
        <v>4</v>
      </c>
      <c r="B5143" t="s">
        <v>16</v>
      </c>
      <c r="C5143" t="str">
        <f>_xlfn.CONCAT(RAWC8[[#This Row],[Table Letter]],"L")</f>
        <v>LL</v>
      </c>
      <c r="D5143">
        <v>27</v>
      </c>
      <c r="E5143" t="str">
        <f>CONCATENATE(RAWC8[[#This Row],[Table Letter]],RAWC8[[#This Row],[Table '#]])</f>
        <v>L4</v>
      </c>
      <c r="F5143" t="str">
        <f>IF(ISEVEN(ROW(RAWC8[[#This Row],[Barcodes]])),C5143,"")</f>
        <v/>
      </c>
      <c r="G5143" t="str">
        <f t="shared" si="80"/>
        <v/>
      </c>
      <c r="H5143" t="str">
        <f>LEFT(RAWC8[[#This Row],[Maternal Pheno Tag]],7)</f>
        <v/>
      </c>
    </row>
    <row r="5144" spans="1:8" hidden="1" x14ac:dyDescent="0.25">
      <c r="A5144">
        <v>4</v>
      </c>
      <c r="B5144" t="s">
        <v>16</v>
      </c>
      <c r="C5144" t="str">
        <f>_xlfn.CONCAT(RAWC8[[#This Row],[Table Letter]],"L")</f>
        <v>LL</v>
      </c>
      <c r="D5144">
        <v>28</v>
      </c>
      <c r="E5144" t="str">
        <f>CONCATENATE(RAWC8[[#This Row],[Table Letter]],RAWC8[[#This Row],[Table '#]])</f>
        <v>L4</v>
      </c>
      <c r="F5144" t="str">
        <f>IF(ISEVEN(ROW(RAWC8[[#This Row],[Barcodes]])),C5144,"")</f>
        <v>LL</v>
      </c>
      <c r="G5144" t="str">
        <f t="shared" si="80"/>
        <v>LL</v>
      </c>
      <c r="H5144" t="str">
        <f>LEFT(RAWC8[[#This Row],[Maternal Pheno Tag]],7)</f>
        <v>LL</v>
      </c>
    </row>
    <row r="5145" spans="1:8" hidden="1" x14ac:dyDescent="0.25">
      <c r="A5145">
        <v>4</v>
      </c>
      <c r="B5145" t="s">
        <v>16</v>
      </c>
      <c r="C5145" t="str">
        <f>_xlfn.CONCAT(RAWC8[[#This Row],[Table Letter]],"L")</f>
        <v>LL</v>
      </c>
      <c r="D5145">
        <v>28</v>
      </c>
      <c r="E5145" t="str">
        <f>CONCATENATE(RAWC8[[#This Row],[Table Letter]],RAWC8[[#This Row],[Table '#]])</f>
        <v>L4</v>
      </c>
      <c r="F5145" t="str">
        <f>IF(ISEVEN(ROW(RAWC8[[#This Row],[Barcodes]])),C5145,"")</f>
        <v/>
      </c>
      <c r="G5145" t="str">
        <f t="shared" si="80"/>
        <v/>
      </c>
      <c r="H5145" t="str">
        <f>LEFT(RAWC8[[#This Row],[Maternal Pheno Tag]],7)</f>
        <v/>
      </c>
    </row>
    <row r="5146" spans="1:8" hidden="1" x14ac:dyDescent="0.25">
      <c r="A5146">
        <v>4</v>
      </c>
      <c r="B5146" t="s">
        <v>16</v>
      </c>
      <c r="C5146" t="str">
        <f>_xlfn.CONCAT(RAWC8[[#This Row],[Table Letter]],"L")</f>
        <v>LL</v>
      </c>
      <c r="D5146">
        <v>29</v>
      </c>
      <c r="E5146" t="str">
        <f>CONCATENATE(RAWC8[[#This Row],[Table Letter]],RAWC8[[#This Row],[Table '#]])</f>
        <v>L4</v>
      </c>
      <c r="F5146" t="str">
        <f>IF(ISEVEN(ROW(RAWC8[[#This Row],[Barcodes]])),C5146,"")</f>
        <v>LL</v>
      </c>
      <c r="G5146" t="str">
        <f t="shared" si="80"/>
        <v>LL</v>
      </c>
      <c r="H5146" t="str">
        <f>LEFT(RAWC8[[#This Row],[Maternal Pheno Tag]],7)</f>
        <v>LL</v>
      </c>
    </row>
    <row r="5147" spans="1:8" hidden="1" x14ac:dyDescent="0.25">
      <c r="A5147">
        <v>4</v>
      </c>
      <c r="B5147" t="s">
        <v>16</v>
      </c>
      <c r="C5147" t="str">
        <f>_xlfn.CONCAT(RAWC8[[#This Row],[Table Letter]],"L")</f>
        <v>LL</v>
      </c>
      <c r="D5147">
        <v>29</v>
      </c>
      <c r="E5147" t="str">
        <f>CONCATENATE(RAWC8[[#This Row],[Table Letter]],RAWC8[[#This Row],[Table '#]])</f>
        <v>L4</v>
      </c>
      <c r="F5147" t="str">
        <f>IF(ISEVEN(ROW(RAWC8[[#This Row],[Barcodes]])),C5147,"")</f>
        <v/>
      </c>
      <c r="G5147" t="str">
        <f t="shared" si="80"/>
        <v/>
      </c>
      <c r="H5147" t="str">
        <f>LEFT(RAWC8[[#This Row],[Maternal Pheno Tag]],7)</f>
        <v/>
      </c>
    </row>
    <row r="5148" spans="1:8" hidden="1" x14ac:dyDescent="0.25">
      <c r="A5148">
        <v>4</v>
      </c>
      <c r="B5148" t="s">
        <v>16</v>
      </c>
      <c r="C5148" t="str">
        <f>_xlfn.CONCAT(RAWC8[[#This Row],[Table Letter]],"L")</f>
        <v>LL</v>
      </c>
      <c r="D5148">
        <v>30</v>
      </c>
      <c r="E5148" t="str">
        <f>CONCATENATE(RAWC8[[#This Row],[Table Letter]],RAWC8[[#This Row],[Table '#]])</f>
        <v>L4</v>
      </c>
      <c r="F5148" t="str">
        <f>IF(ISEVEN(ROW(RAWC8[[#This Row],[Barcodes]])),C5148,"")</f>
        <v>LL</v>
      </c>
      <c r="G5148" t="str">
        <f t="shared" si="80"/>
        <v>LL</v>
      </c>
      <c r="H5148" t="str">
        <f>LEFT(RAWC8[[#This Row],[Maternal Pheno Tag]],7)</f>
        <v>LL</v>
      </c>
    </row>
    <row r="5149" spans="1:8" hidden="1" x14ac:dyDescent="0.25">
      <c r="A5149">
        <v>4</v>
      </c>
      <c r="B5149" t="s">
        <v>16</v>
      </c>
      <c r="C5149" t="str">
        <f>_xlfn.CONCAT(RAWC8[[#This Row],[Table Letter]],"L")</f>
        <v>LL</v>
      </c>
      <c r="D5149">
        <v>30</v>
      </c>
      <c r="E5149" t="str">
        <f>CONCATENATE(RAWC8[[#This Row],[Table Letter]],RAWC8[[#This Row],[Table '#]])</f>
        <v>L4</v>
      </c>
      <c r="F5149" t="str">
        <f>IF(ISEVEN(ROW(RAWC8[[#This Row],[Barcodes]])),C5149,"")</f>
        <v/>
      </c>
      <c r="G5149" t="str">
        <f t="shared" si="80"/>
        <v/>
      </c>
      <c r="H5149" t="str">
        <f>LEFT(RAWC8[[#This Row],[Maternal Pheno Tag]],7)</f>
        <v/>
      </c>
    </row>
    <row r="5150" spans="1:8" hidden="1" x14ac:dyDescent="0.25">
      <c r="A5150">
        <v>4</v>
      </c>
      <c r="B5150" t="s">
        <v>16</v>
      </c>
      <c r="C5150" t="str">
        <f>_xlfn.CONCAT(RAWC8[[#This Row],[Table Letter]],"L")</f>
        <v>LL</v>
      </c>
      <c r="D5150">
        <v>31</v>
      </c>
      <c r="E5150" t="str">
        <f>CONCATENATE(RAWC8[[#This Row],[Table Letter]],RAWC8[[#This Row],[Table '#]])</f>
        <v>L4</v>
      </c>
      <c r="F5150" t="str">
        <f>IF(ISEVEN(ROW(RAWC8[[#This Row],[Barcodes]])),C5150,"")</f>
        <v>LL</v>
      </c>
      <c r="G5150" t="str">
        <f t="shared" si="80"/>
        <v>LL</v>
      </c>
      <c r="H5150" t="str">
        <f>LEFT(RAWC8[[#This Row],[Maternal Pheno Tag]],7)</f>
        <v>LL</v>
      </c>
    </row>
    <row r="5151" spans="1:8" hidden="1" x14ac:dyDescent="0.25">
      <c r="A5151">
        <v>4</v>
      </c>
      <c r="B5151" t="s">
        <v>16</v>
      </c>
      <c r="C5151" t="str">
        <f>_xlfn.CONCAT(RAWC8[[#This Row],[Table Letter]],"L")</f>
        <v>LL</v>
      </c>
      <c r="D5151">
        <v>31</v>
      </c>
      <c r="E5151" t="str">
        <f>CONCATENATE(RAWC8[[#This Row],[Table Letter]],RAWC8[[#This Row],[Table '#]])</f>
        <v>L4</v>
      </c>
      <c r="F5151" t="str">
        <f>IF(ISEVEN(ROW(RAWC8[[#This Row],[Barcodes]])),C5151,"")</f>
        <v/>
      </c>
      <c r="G5151" t="str">
        <f t="shared" si="80"/>
        <v/>
      </c>
      <c r="H5151" t="str">
        <f>LEFT(RAWC8[[#This Row],[Maternal Pheno Tag]],7)</f>
        <v/>
      </c>
    </row>
    <row r="5152" spans="1:8" hidden="1" x14ac:dyDescent="0.25">
      <c r="A5152">
        <v>4</v>
      </c>
      <c r="B5152" t="s">
        <v>16</v>
      </c>
      <c r="C5152" t="str">
        <f>_xlfn.CONCAT(RAWC8[[#This Row],[Table Letter]],"L")</f>
        <v>LL</v>
      </c>
      <c r="D5152">
        <v>32</v>
      </c>
      <c r="E5152" t="str">
        <f>CONCATENATE(RAWC8[[#This Row],[Table Letter]],RAWC8[[#This Row],[Table '#]])</f>
        <v>L4</v>
      </c>
      <c r="F5152" t="str">
        <f>IF(ISEVEN(ROW(RAWC8[[#This Row],[Barcodes]])),C5152,"")</f>
        <v>LL</v>
      </c>
      <c r="G5152" t="str">
        <f t="shared" si="80"/>
        <v>LL</v>
      </c>
      <c r="H5152" t="str">
        <f>LEFT(RAWC8[[#This Row],[Maternal Pheno Tag]],7)</f>
        <v>LL</v>
      </c>
    </row>
    <row r="5153" spans="1:8" hidden="1" x14ac:dyDescent="0.25">
      <c r="A5153">
        <v>4</v>
      </c>
      <c r="B5153" t="s">
        <v>16</v>
      </c>
      <c r="C5153" t="str">
        <f>_xlfn.CONCAT(RAWC8[[#This Row],[Table Letter]],"L")</f>
        <v>LL</v>
      </c>
      <c r="D5153">
        <v>32</v>
      </c>
      <c r="E5153" t="str">
        <f>CONCATENATE(RAWC8[[#This Row],[Table Letter]],RAWC8[[#This Row],[Table '#]])</f>
        <v>L4</v>
      </c>
      <c r="F5153" t="str">
        <f>IF(ISEVEN(ROW(RAWC8[[#This Row],[Barcodes]])),C5153,"")</f>
        <v/>
      </c>
      <c r="G5153" t="str">
        <f t="shared" si="80"/>
        <v/>
      </c>
      <c r="H5153" t="str">
        <f>LEFT(RAWC8[[#This Row],[Maternal Pheno Tag]],7)</f>
        <v/>
      </c>
    </row>
    <row r="5154" spans="1:8" hidden="1" x14ac:dyDescent="0.25">
      <c r="A5154">
        <v>4</v>
      </c>
      <c r="B5154" t="s">
        <v>16</v>
      </c>
      <c r="C5154" t="str">
        <f>_xlfn.CONCAT(RAWC8[[#This Row],[Table Letter]],"L")</f>
        <v>LL</v>
      </c>
      <c r="D5154">
        <v>33</v>
      </c>
      <c r="E5154" t="str">
        <f>CONCATENATE(RAWC8[[#This Row],[Table Letter]],RAWC8[[#This Row],[Table '#]])</f>
        <v>L4</v>
      </c>
      <c r="F5154" t="str">
        <f>IF(ISEVEN(ROW(RAWC8[[#This Row],[Barcodes]])),C5154,"")</f>
        <v>LL</v>
      </c>
      <c r="G5154" t="str">
        <f t="shared" si="80"/>
        <v>LL</v>
      </c>
      <c r="H5154" t="str">
        <f>LEFT(RAWC8[[#This Row],[Maternal Pheno Tag]],7)</f>
        <v>LL</v>
      </c>
    </row>
    <row r="5155" spans="1:8" hidden="1" x14ac:dyDescent="0.25">
      <c r="A5155">
        <v>4</v>
      </c>
      <c r="B5155" t="s">
        <v>16</v>
      </c>
      <c r="C5155" t="str">
        <f>_xlfn.CONCAT(RAWC8[[#This Row],[Table Letter]],"L")</f>
        <v>LL</v>
      </c>
      <c r="D5155">
        <v>33</v>
      </c>
      <c r="E5155" t="str">
        <f>CONCATENATE(RAWC8[[#This Row],[Table Letter]],RAWC8[[#This Row],[Table '#]])</f>
        <v>L4</v>
      </c>
      <c r="F5155" t="str">
        <f>IF(ISEVEN(ROW(RAWC8[[#This Row],[Barcodes]])),C5155,"")</f>
        <v/>
      </c>
      <c r="G5155" t="str">
        <f t="shared" si="80"/>
        <v/>
      </c>
      <c r="H5155" t="str">
        <f>LEFT(RAWC8[[#This Row],[Maternal Pheno Tag]],7)</f>
        <v/>
      </c>
    </row>
    <row r="5156" spans="1:8" hidden="1" x14ac:dyDescent="0.25">
      <c r="A5156">
        <v>4</v>
      </c>
      <c r="B5156" t="s">
        <v>16</v>
      </c>
      <c r="C5156" t="str">
        <f>_xlfn.CONCAT(RAWC8[[#This Row],[Table Letter]],"L")</f>
        <v>LL</v>
      </c>
      <c r="D5156">
        <v>34</v>
      </c>
      <c r="E5156" t="str">
        <f>CONCATENATE(RAWC8[[#This Row],[Table Letter]],RAWC8[[#This Row],[Table '#]])</f>
        <v>L4</v>
      </c>
      <c r="F5156" t="str">
        <f>IF(ISEVEN(ROW(RAWC8[[#This Row],[Barcodes]])),C5156,"")</f>
        <v>LL</v>
      </c>
      <c r="G5156" t="str">
        <f t="shared" si="80"/>
        <v>LL</v>
      </c>
      <c r="H5156" t="str">
        <f>LEFT(RAWC8[[#This Row],[Maternal Pheno Tag]],7)</f>
        <v>LL</v>
      </c>
    </row>
    <row r="5157" spans="1:8" hidden="1" x14ac:dyDescent="0.25">
      <c r="A5157">
        <v>4</v>
      </c>
      <c r="B5157" t="s">
        <v>16</v>
      </c>
      <c r="C5157" t="str">
        <f>_xlfn.CONCAT(RAWC8[[#This Row],[Table Letter]],"L")</f>
        <v>LL</v>
      </c>
      <c r="D5157">
        <v>34</v>
      </c>
      <c r="E5157" t="str">
        <f>CONCATENATE(RAWC8[[#This Row],[Table Letter]],RAWC8[[#This Row],[Table '#]])</f>
        <v>L4</v>
      </c>
      <c r="F5157" t="str">
        <f>IF(ISEVEN(ROW(RAWC8[[#This Row],[Barcodes]])),C5157,"")</f>
        <v/>
      </c>
      <c r="G5157" t="str">
        <f t="shared" si="80"/>
        <v/>
      </c>
      <c r="H5157" t="str">
        <f>LEFT(RAWC8[[#This Row],[Maternal Pheno Tag]],7)</f>
        <v/>
      </c>
    </row>
    <row r="5158" spans="1:8" hidden="1" x14ac:dyDescent="0.25">
      <c r="A5158">
        <v>4</v>
      </c>
      <c r="B5158" t="s">
        <v>16</v>
      </c>
      <c r="C5158" t="str">
        <f>_xlfn.CONCAT(RAWC8[[#This Row],[Table Letter]],"L")</f>
        <v>LL</v>
      </c>
      <c r="D5158">
        <v>35</v>
      </c>
      <c r="E5158" t="str">
        <f>CONCATENATE(RAWC8[[#This Row],[Table Letter]],RAWC8[[#This Row],[Table '#]])</f>
        <v>L4</v>
      </c>
      <c r="F5158" t="str">
        <f>IF(ISEVEN(ROW(RAWC8[[#This Row],[Barcodes]])),C5158,"")</f>
        <v>LL</v>
      </c>
      <c r="G5158" t="str">
        <f t="shared" si="80"/>
        <v>LL</v>
      </c>
      <c r="H5158" t="str">
        <f>LEFT(RAWC8[[#This Row],[Maternal Pheno Tag]],7)</f>
        <v>LL</v>
      </c>
    </row>
    <row r="5159" spans="1:8" hidden="1" x14ac:dyDescent="0.25">
      <c r="A5159">
        <v>4</v>
      </c>
      <c r="B5159" t="s">
        <v>16</v>
      </c>
      <c r="C5159" t="str">
        <f>_xlfn.CONCAT(RAWC8[[#This Row],[Table Letter]],"L")</f>
        <v>LL</v>
      </c>
      <c r="D5159">
        <v>35</v>
      </c>
      <c r="E5159" t="str">
        <f>CONCATENATE(RAWC8[[#This Row],[Table Letter]],RAWC8[[#This Row],[Table '#]])</f>
        <v>L4</v>
      </c>
      <c r="F5159" t="str">
        <f>IF(ISEVEN(ROW(RAWC8[[#This Row],[Barcodes]])),C5159,"")</f>
        <v/>
      </c>
      <c r="G5159" t="str">
        <f t="shared" si="80"/>
        <v/>
      </c>
      <c r="H5159" t="str">
        <f>LEFT(RAWC8[[#This Row],[Maternal Pheno Tag]],7)</f>
        <v/>
      </c>
    </row>
    <row r="5160" spans="1:8" hidden="1" x14ac:dyDescent="0.25">
      <c r="A5160">
        <v>4</v>
      </c>
      <c r="B5160" t="s">
        <v>16</v>
      </c>
      <c r="C5160" t="str">
        <f>_xlfn.CONCAT(RAWC8[[#This Row],[Table Letter]],"L")</f>
        <v>LL</v>
      </c>
      <c r="D5160">
        <v>36</v>
      </c>
      <c r="E5160" t="str">
        <f>CONCATENATE(RAWC8[[#This Row],[Table Letter]],RAWC8[[#This Row],[Table '#]])</f>
        <v>L4</v>
      </c>
      <c r="F5160" t="str">
        <f>IF(ISEVEN(ROW(RAWC8[[#This Row],[Barcodes]])),C5160,"")</f>
        <v>LL</v>
      </c>
      <c r="G5160" t="str">
        <f t="shared" si="80"/>
        <v>LL</v>
      </c>
      <c r="H5160" t="str">
        <f>LEFT(RAWC8[[#This Row],[Maternal Pheno Tag]],7)</f>
        <v>LL</v>
      </c>
    </row>
    <row r="5161" spans="1:8" hidden="1" x14ac:dyDescent="0.25">
      <c r="A5161">
        <v>4</v>
      </c>
      <c r="B5161" t="s">
        <v>16</v>
      </c>
      <c r="C5161" t="str">
        <f>_xlfn.CONCAT(RAWC8[[#This Row],[Table Letter]],"L")</f>
        <v>LL</v>
      </c>
      <c r="D5161">
        <v>36</v>
      </c>
      <c r="E5161" t="str">
        <f>CONCATENATE(RAWC8[[#This Row],[Table Letter]],RAWC8[[#This Row],[Table '#]])</f>
        <v>L4</v>
      </c>
      <c r="F5161" t="str">
        <f>IF(ISEVEN(ROW(RAWC8[[#This Row],[Barcodes]])),C5161,"")</f>
        <v/>
      </c>
      <c r="G5161" t="str">
        <f t="shared" si="80"/>
        <v/>
      </c>
      <c r="H5161" t="str">
        <f>LEFT(RAWC8[[#This Row],[Maternal Pheno Tag]],7)</f>
        <v/>
      </c>
    </row>
    <row r="5162" spans="1:8" hidden="1" x14ac:dyDescent="0.25">
      <c r="A5162">
        <v>4</v>
      </c>
      <c r="B5162" t="s">
        <v>16</v>
      </c>
      <c r="C5162" t="str">
        <f>_xlfn.CONCAT(RAWC8[[#This Row],[Table Letter]],"L")</f>
        <v>LL</v>
      </c>
      <c r="D5162">
        <v>37</v>
      </c>
      <c r="E5162" t="str">
        <f>CONCATENATE(RAWC8[[#This Row],[Table Letter]],RAWC8[[#This Row],[Table '#]])</f>
        <v>L4</v>
      </c>
      <c r="F5162" t="str">
        <f>IF(ISEVEN(ROW(RAWC8[[#This Row],[Barcodes]])),C5162,"")</f>
        <v>LL</v>
      </c>
      <c r="G5162" t="str">
        <f t="shared" si="80"/>
        <v>LL</v>
      </c>
      <c r="H5162" t="str">
        <f>LEFT(RAWC8[[#This Row],[Maternal Pheno Tag]],7)</f>
        <v>LL</v>
      </c>
    </row>
    <row r="5163" spans="1:8" hidden="1" x14ac:dyDescent="0.25">
      <c r="A5163">
        <v>4</v>
      </c>
      <c r="B5163" t="s">
        <v>16</v>
      </c>
      <c r="C5163" t="str">
        <f>_xlfn.CONCAT(RAWC8[[#This Row],[Table Letter]],"L")</f>
        <v>LL</v>
      </c>
      <c r="D5163">
        <v>37</v>
      </c>
      <c r="E5163" t="str">
        <f>CONCATENATE(RAWC8[[#This Row],[Table Letter]],RAWC8[[#This Row],[Table '#]])</f>
        <v>L4</v>
      </c>
      <c r="F5163" t="str">
        <f>IF(ISEVEN(ROW(RAWC8[[#This Row],[Barcodes]])),C5163,"")</f>
        <v/>
      </c>
      <c r="G5163" t="str">
        <f t="shared" si="80"/>
        <v/>
      </c>
      <c r="H5163" t="str">
        <f>LEFT(RAWC8[[#This Row],[Maternal Pheno Tag]],7)</f>
        <v/>
      </c>
    </row>
    <row r="5164" spans="1:8" hidden="1" x14ac:dyDescent="0.25">
      <c r="A5164">
        <v>4</v>
      </c>
      <c r="B5164" t="s">
        <v>16</v>
      </c>
      <c r="C5164" t="str">
        <f>_xlfn.CONCAT(RAWC8[[#This Row],[Table Letter]],"L")</f>
        <v>LL</v>
      </c>
      <c r="D5164">
        <v>38</v>
      </c>
      <c r="E5164" t="str">
        <f>CONCATENATE(RAWC8[[#This Row],[Table Letter]],RAWC8[[#This Row],[Table '#]])</f>
        <v>L4</v>
      </c>
      <c r="F5164" t="str">
        <f>IF(ISEVEN(ROW(RAWC8[[#This Row],[Barcodes]])),C5164,"")</f>
        <v>LL</v>
      </c>
      <c r="G5164" t="str">
        <f t="shared" si="80"/>
        <v>LL</v>
      </c>
      <c r="H5164" t="str">
        <f>LEFT(RAWC8[[#This Row],[Maternal Pheno Tag]],7)</f>
        <v>LL</v>
      </c>
    </row>
    <row r="5165" spans="1:8" hidden="1" x14ac:dyDescent="0.25">
      <c r="A5165">
        <v>4</v>
      </c>
      <c r="B5165" t="s">
        <v>16</v>
      </c>
      <c r="C5165" t="str">
        <f>_xlfn.CONCAT(RAWC8[[#This Row],[Table Letter]],"L")</f>
        <v>LL</v>
      </c>
      <c r="D5165">
        <v>38</v>
      </c>
      <c r="E5165" t="str">
        <f>CONCATENATE(RAWC8[[#This Row],[Table Letter]],RAWC8[[#This Row],[Table '#]])</f>
        <v>L4</v>
      </c>
      <c r="F5165" t="str">
        <f>IF(ISEVEN(ROW(RAWC8[[#This Row],[Barcodes]])),C5165,"")</f>
        <v/>
      </c>
      <c r="G5165" t="str">
        <f t="shared" si="80"/>
        <v/>
      </c>
      <c r="H5165" t="str">
        <f>LEFT(RAWC8[[#This Row],[Maternal Pheno Tag]],7)</f>
        <v/>
      </c>
    </row>
    <row r="5166" spans="1:8" hidden="1" x14ac:dyDescent="0.25">
      <c r="A5166">
        <v>4</v>
      </c>
      <c r="B5166" t="s">
        <v>16</v>
      </c>
      <c r="C5166" t="str">
        <f>_xlfn.CONCAT(RAWC8[[#This Row],[Table Letter]],"L")</f>
        <v>LL</v>
      </c>
      <c r="D5166">
        <v>39</v>
      </c>
      <c r="E5166" t="str">
        <f>CONCATENATE(RAWC8[[#This Row],[Table Letter]],RAWC8[[#This Row],[Table '#]])</f>
        <v>L4</v>
      </c>
      <c r="F5166" t="str">
        <f>IF(ISEVEN(ROW(RAWC8[[#This Row],[Barcodes]])),C5166,"")</f>
        <v>LL</v>
      </c>
      <c r="G5166" t="str">
        <f t="shared" si="80"/>
        <v>LL</v>
      </c>
      <c r="H5166" t="str">
        <f>LEFT(RAWC8[[#This Row],[Maternal Pheno Tag]],7)</f>
        <v>LL</v>
      </c>
    </row>
    <row r="5167" spans="1:8" hidden="1" x14ac:dyDescent="0.25">
      <c r="A5167">
        <v>4</v>
      </c>
      <c r="B5167" t="s">
        <v>16</v>
      </c>
      <c r="C5167" t="str">
        <f>_xlfn.CONCAT(RAWC8[[#This Row],[Table Letter]],"L")</f>
        <v>LL</v>
      </c>
      <c r="D5167">
        <v>39</v>
      </c>
      <c r="E5167" t="str">
        <f>CONCATENATE(RAWC8[[#This Row],[Table Letter]],RAWC8[[#This Row],[Table '#]])</f>
        <v>L4</v>
      </c>
      <c r="F5167" t="str">
        <f>IF(ISEVEN(ROW(RAWC8[[#This Row],[Barcodes]])),C5167,"")</f>
        <v/>
      </c>
      <c r="G5167" t="str">
        <f t="shared" si="80"/>
        <v/>
      </c>
      <c r="H5167" t="str">
        <f>LEFT(RAWC8[[#This Row],[Maternal Pheno Tag]],7)</f>
        <v/>
      </c>
    </row>
    <row r="5168" spans="1:8" hidden="1" x14ac:dyDescent="0.25">
      <c r="A5168">
        <v>4</v>
      </c>
      <c r="B5168" t="s">
        <v>16</v>
      </c>
      <c r="C5168" t="str">
        <f>_xlfn.CONCAT(RAWC8[[#This Row],[Table Letter]],"L")</f>
        <v>LL</v>
      </c>
      <c r="D5168">
        <v>40</v>
      </c>
      <c r="E5168" t="str">
        <f>CONCATENATE(RAWC8[[#This Row],[Table Letter]],RAWC8[[#This Row],[Table '#]])</f>
        <v>L4</v>
      </c>
      <c r="F5168" t="str">
        <f>IF(ISEVEN(ROW(RAWC8[[#This Row],[Barcodes]])),C5168,"")</f>
        <v>LL</v>
      </c>
      <c r="G5168" t="str">
        <f t="shared" si="80"/>
        <v>LL</v>
      </c>
      <c r="H5168" t="str">
        <f>LEFT(RAWC8[[#This Row],[Maternal Pheno Tag]],7)</f>
        <v>LL</v>
      </c>
    </row>
    <row r="5169" spans="1:8" hidden="1" x14ac:dyDescent="0.25">
      <c r="A5169">
        <v>4</v>
      </c>
      <c r="B5169" t="s">
        <v>16</v>
      </c>
      <c r="C5169" t="str">
        <f>_xlfn.CONCAT(RAWC8[[#This Row],[Table Letter]],"L")</f>
        <v>LL</v>
      </c>
      <c r="D5169">
        <v>40</v>
      </c>
      <c r="E5169" t="str">
        <f>CONCATENATE(RAWC8[[#This Row],[Table Letter]],RAWC8[[#This Row],[Table '#]])</f>
        <v>L4</v>
      </c>
      <c r="F5169" t="str">
        <f>IF(ISEVEN(ROW(RAWC8[[#This Row],[Barcodes]])),C5169,"")</f>
        <v/>
      </c>
      <c r="G5169" t="str">
        <f t="shared" si="80"/>
        <v/>
      </c>
      <c r="H5169" t="str">
        <f>LEFT(RAWC8[[#This Row],[Maternal Pheno Tag]],7)</f>
        <v/>
      </c>
    </row>
    <row r="5170" spans="1:8" hidden="1" x14ac:dyDescent="0.25">
      <c r="A5170">
        <v>4</v>
      </c>
      <c r="B5170" t="s">
        <v>16</v>
      </c>
      <c r="C5170" t="str">
        <f>_xlfn.CONCAT(RAWC8[[#This Row],[Table Letter]],"L")</f>
        <v>LL</v>
      </c>
      <c r="D5170">
        <v>41</v>
      </c>
      <c r="E5170" t="str">
        <f>CONCATENATE(RAWC8[[#This Row],[Table Letter]],RAWC8[[#This Row],[Table '#]])</f>
        <v>L4</v>
      </c>
      <c r="F5170" t="str">
        <f>IF(ISEVEN(ROW(RAWC8[[#This Row],[Barcodes]])),C5170,"")</f>
        <v>LL</v>
      </c>
      <c r="G5170" t="str">
        <f t="shared" si="80"/>
        <v>LL</v>
      </c>
      <c r="H5170" t="str">
        <f>LEFT(RAWC8[[#This Row],[Maternal Pheno Tag]],7)</f>
        <v>LL</v>
      </c>
    </row>
    <row r="5171" spans="1:8" hidden="1" x14ac:dyDescent="0.25">
      <c r="A5171">
        <v>4</v>
      </c>
      <c r="B5171" t="s">
        <v>16</v>
      </c>
      <c r="C5171" t="str">
        <f>_xlfn.CONCAT(RAWC8[[#This Row],[Table Letter]],"L")</f>
        <v>LL</v>
      </c>
      <c r="D5171">
        <v>41</v>
      </c>
      <c r="E5171" t="str">
        <f>CONCATENATE(RAWC8[[#This Row],[Table Letter]],RAWC8[[#This Row],[Table '#]])</f>
        <v>L4</v>
      </c>
      <c r="F5171" t="str">
        <f>IF(ISEVEN(ROW(RAWC8[[#This Row],[Barcodes]])),C5171,"")</f>
        <v/>
      </c>
      <c r="G5171" t="str">
        <f t="shared" si="80"/>
        <v/>
      </c>
      <c r="H5171" t="str">
        <f>LEFT(RAWC8[[#This Row],[Maternal Pheno Tag]],7)</f>
        <v/>
      </c>
    </row>
    <row r="5172" spans="1:8" hidden="1" x14ac:dyDescent="0.25">
      <c r="A5172">
        <v>4</v>
      </c>
      <c r="B5172" t="s">
        <v>16</v>
      </c>
      <c r="C5172" t="str">
        <f>_xlfn.CONCAT(RAWC8[[#This Row],[Table Letter]],"L")</f>
        <v>LL</v>
      </c>
      <c r="D5172">
        <v>42</v>
      </c>
      <c r="E5172" t="str">
        <f>CONCATENATE(RAWC8[[#This Row],[Table Letter]],RAWC8[[#This Row],[Table '#]])</f>
        <v>L4</v>
      </c>
      <c r="F5172" t="str">
        <f>IF(ISEVEN(ROW(RAWC8[[#This Row],[Barcodes]])),C5172,"")</f>
        <v>LL</v>
      </c>
      <c r="G5172" t="str">
        <f t="shared" si="80"/>
        <v>LL</v>
      </c>
      <c r="H5172" t="str">
        <f>LEFT(RAWC8[[#This Row],[Maternal Pheno Tag]],7)</f>
        <v>LL</v>
      </c>
    </row>
    <row r="5173" spans="1:8" hidden="1" x14ac:dyDescent="0.25">
      <c r="A5173">
        <v>4</v>
      </c>
      <c r="B5173" t="s">
        <v>16</v>
      </c>
      <c r="C5173" t="str">
        <f>_xlfn.CONCAT(RAWC8[[#This Row],[Table Letter]],"L")</f>
        <v>LL</v>
      </c>
      <c r="D5173">
        <v>42</v>
      </c>
      <c r="E5173" t="str">
        <f>CONCATENATE(RAWC8[[#This Row],[Table Letter]],RAWC8[[#This Row],[Table '#]])</f>
        <v>L4</v>
      </c>
      <c r="F5173" t="str">
        <f>IF(ISEVEN(ROW(RAWC8[[#This Row],[Barcodes]])),C5173,"")</f>
        <v/>
      </c>
      <c r="G5173" t="str">
        <f t="shared" si="80"/>
        <v/>
      </c>
      <c r="H5173" t="str">
        <f>LEFT(RAWC8[[#This Row],[Maternal Pheno Tag]],7)</f>
        <v/>
      </c>
    </row>
    <row r="5174" spans="1:8" hidden="1" x14ac:dyDescent="0.25">
      <c r="A5174">
        <v>4</v>
      </c>
      <c r="B5174" t="s">
        <v>16</v>
      </c>
      <c r="C5174" t="str">
        <f>_xlfn.CONCAT(RAWC8[[#This Row],[Table Letter]],"L")</f>
        <v>LL</v>
      </c>
      <c r="D5174">
        <v>43</v>
      </c>
      <c r="E5174" t="str">
        <f>CONCATENATE(RAWC8[[#This Row],[Table Letter]],RAWC8[[#This Row],[Table '#]])</f>
        <v>L4</v>
      </c>
      <c r="F5174" t="str">
        <f>IF(ISEVEN(ROW(RAWC8[[#This Row],[Barcodes]])),C5174,"")</f>
        <v>LL</v>
      </c>
      <c r="G5174" t="str">
        <f t="shared" si="80"/>
        <v>LL</v>
      </c>
      <c r="H5174" t="str">
        <f>LEFT(RAWC8[[#This Row],[Maternal Pheno Tag]],7)</f>
        <v>LL</v>
      </c>
    </row>
    <row r="5175" spans="1:8" hidden="1" x14ac:dyDescent="0.25">
      <c r="A5175">
        <v>4</v>
      </c>
      <c r="B5175" t="s">
        <v>16</v>
      </c>
      <c r="C5175" t="str">
        <f>_xlfn.CONCAT(RAWC8[[#This Row],[Table Letter]],"L")</f>
        <v>LL</v>
      </c>
      <c r="D5175">
        <v>43</v>
      </c>
      <c r="E5175" t="str">
        <f>CONCATENATE(RAWC8[[#This Row],[Table Letter]],RAWC8[[#This Row],[Table '#]])</f>
        <v>L4</v>
      </c>
      <c r="F5175" t="str">
        <f>IF(ISEVEN(ROW(RAWC8[[#This Row],[Barcodes]])),C5175,"")</f>
        <v/>
      </c>
      <c r="G5175" t="str">
        <f t="shared" si="80"/>
        <v/>
      </c>
      <c r="H5175" t="str">
        <f>LEFT(RAWC8[[#This Row],[Maternal Pheno Tag]],7)</f>
        <v/>
      </c>
    </row>
    <row r="5176" spans="1:8" hidden="1" x14ac:dyDescent="0.25">
      <c r="A5176">
        <v>4</v>
      </c>
      <c r="B5176" t="s">
        <v>16</v>
      </c>
      <c r="C5176" t="str">
        <f>_xlfn.CONCAT(RAWC8[[#This Row],[Table Letter]],"L")</f>
        <v>LL</v>
      </c>
      <c r="D5176">
        <v>44</v>
      </c>
      <c r="E5176" t="str">
        <f>CONCATENATE(RAWC8[[#This Row],[Table Letter]],RAWC8[[#This Row],[Table '#]])</f>
        <v>L4</v>
      </c>
      <c r="F5176" t="str">
        <f>IF(ISEVEN(ROW(RAWC8[[#This Row],[Barcodes]])),C5176,"")</f>
        <v>LL</v>
      </c>
      <c r="G5176" t="str">
        <f t="shared" si="80"/>
        <v>LL</v>
      </c>
      <c r="H5176" t="str">
        <f>LEFT(RAWC8[[#This Row],[Maternal Pheno Tag]],7)</f>
        <v>LL</v>
      </c>
    </row>
    <row r="5177" spans="1:8" hidden="1" x14ac:dyDescent="0.25">
      <c r="A5177">
        <v>4</v>
      </c>
      <c r="B5177" t="s">
        <v>16</v>
      </c>
      <c r="C5177" t="str">
        <f>_xlfn.CONCAT(RAWC8[[#This Row],[Table Letter]],"L")</f>
        <v>LL</v>
      </c>
      <c r="D5177">
        <v>44</v>
      </c>
      <c r="E5177" t="str">
        <f>CONCATENATE(RAWC8[[#This Row],[Table Letter]],RAWC8[[#This Row],[Table '#]])</f>
        <v>L4</v>
      </c>
      <c r="F5177" t="str">
        <f>IF(ISEVEN(ROW(RAWC8[[#This Row],[Barcodes]])),C5177,"")</f>
        <v/>
      </c>
      <c r="G5177" t="str">
        <f t="shared" si="80"/>
        <v/>
      </c>
      <c r="H5177" t="str">
        <f>LEFT(RAWC8[[#This Row],[Maternal Pheno Tag]],7)</f>
        <v/>
      </c>
    </row>
    <row r="5178" spans="1:8" hidden="1" x14ac:dyDescent="0.25">
      <c r="A5178">
        <v>4</v>
      </c>
      <c r="B5178" t="s">
        <v>16</v>
      </c>
      <c r="C5178" t="str">
        <f>_xlfn.CONCAT(RAWC8[[#This Row],[Table Letter]],"L")</f>
        <v>LL</v>
      </c>
      <c r="D5178">
        <v>45</v>
      </c>
      <c r="E5178" t="str">
        <f>CONCATENATE(RAWC8[[#This Row],[Table Letter]],RAWC8[[#This Row],[Table '#]])</f>
        <v>L4</v>
      </c>
      <c r="F5178" t="str">
        <f>IF(ISEVEN(ROW(RAWC8[[#This Row],[Barcodes]])),C5178,"")</f>
        <v>LL</v>
      </c>
      <c r="G5178" t="str">
        <f t="shared" si="80"/>
        <v>LL</v>
      </c>
      <c r="H5178" t="str">
        <f>LEFT(RAWC8[[#This Row],[Maternal Pheno Tag]],7)</f>
        <v>LL</v>
      </c>
    </row>
    <row r="5179" spans="1:8" hidden="1" x14ac:dyDescent="0.25">
      <c r="A5179">
        <v>4</v>
      </c>
      <c r="B5179" t="s">
        <v>16</v>
      </c>
      <c r="C5179" t="str">
        <f>_xlfn.CONCAT(RAWC8[[#This Row],[Table Letter]],"L")</f>
        <v>LL</v>
      </c>
      <c r="D5179">
        <v>45</v>
      </c>
      <c r="E5179" t="str">
        <f>CONCATENATE(RAWC8[[#This Row],[Table Letter]],RAWC8[[#This Row],[Table '#]])</f>
        <v>L4</v>
      </c>
      <c r="F5179" t="str">
        <f>IF(ISEVEN(ROW(RAWC8[[#This Row],[Barcodes]])),C5179,"")</f>
        <v/>
      </c>
      <c r="G5179" t="str">
        <f t="shared" si="80"/>
        <v/>
      </c>
      <c r="H5179" t="str">
        <f>LEFT(RAWC8[[#This Row],[Maternal Pheno Tag]],7)</f>
        <v/>
      </c>
    </row>
    <row r="5180" spans="1:8" hidden="1" x14ac:dyDescent="0.25">
      <c r="A5180">
        <v>4</v>
      </c>
      <c r="B5180" t="s">
        <v>16</v>
      </c>
      <c r="C5180" t="str">
        <f>_xlfn.CONCAT(RAWC8[[#This Row],[Table Letter]],"L")</f>
        <v>LL</v>
      </c>
      <c r="D5180">
        <v>46</v>
      </c>
      <c r="E5180" t="str">
        <f>CONCATENATE(RAWC8[[#This Row],[Table Letter]],RAWC8[[#This Row],[Table '#]])</f>
        <v>L4</v>
      </c>
      <c r="F5180" t="str">
        <f>IF(ISEVEN(ROW(RAWC8[[#This Row],[Barcodes]])),C5180,"")</f>
        <v>LL</v>
      </c>
      <c r="G5180" t="str">
        <f t="shared" si="80"/>
        <v>LL</v>
      </c>
      <c r="H5180" t="str">
        <f>LEFT(RAWC8[[#This Row],[Maternal Pheno Tag]],7)</f>
        <v>LL</v>
      </c>
    </row>
    <row r="5181" spans="1:8" hidden="1" x14ac:dyDescent="0.25">
      <c r="A5181">
        <v>4</v>
      </c>
      <c r="B5181" t="s">
        <v>16</v>
      </c>
      <c r="C5181" t="str">
        <f>_xlfn.CONCAT(RAWC8[[#This Row],[Table Letter]],"L")</f>
        <v>LL</v>
      </c>
      <c r="D5181">
        <v>46</v>
      </c>
      <c r="E5181" t="str">
        <f>CONCATENATE(RAWC8[[#This Row],[Table Letter]],RAWC8[[#This Row],[Table '#]])</f>
        <v>L4</v>
      </c>
      <c r="F5181" t="str">
        <f>IF(ISEVEN(ROW(RAWC8[[#This Row],[Barcodes]])),C5181,"")</f>
        <v/>
      </c>
      <c r="G5181" t="str">
        <f t="shared" si="80"/>
        <v/>
      </c>
      <c r="H5181" t="str">
        <f>LEFT(RAWC8[[#This Row],[Maternal Pheno Tag]],7)</f>
        <v/>
      </c>
    </row>
    <row r="5182" spans="1:8" hidden="1" x14ac:dyDescent="0.25">
      <c r="A5182">
        <v>4</v>
      </c>
      <c r="B5182" t="s">
        <v>16</v>
      </c>
      <c r="C5182" t="str">
        <f>_xlfn.CONCAT(RAWC8[[#This Row],[Table Letter]],"L")</f>
        <v>LL</v>
      </c>
      <c r="D5182">
        <v>47</v>
      </c>
      <c r="E5182" t="str">
        <f>CONCATENATE(RAWC8[[#This Row],[Table Letter]],RAWC8[[#This Row],[Table '#]])</f>
        <v>L4</v>
      </c>
      <c r="F5182" t="str">
        <f>IF(ISEVEN(ROW(RAWC8[[#This Row],[Barcodes]])),C5182,"")</f>
        <v>LL</v>
      </c>
      <c r="G5182" t="str">
        <f t="shared" si="80"/>
        <v>LL</v>
      </c>
      <c r="H5182" t="str">
        <f>LEFT(RAWC8[[#This Row],[Maternal Pheno Tag]],7)</f>
        <v>LL</v>
      </c>
    </row>
    <row r="5183" spans="1:8" hidden="1" x14ac:dyDescent="0.25">
      <c r="A5183">
        <v>4</v>
      </c>
      <c r="B5183" t="s">
        <v>16</v>
      </c>
      <c r="C5183" t="str">
        <f>_xlfn.CONCAT(RAWC8[[#This Row],[Table Letter]],"L")</f>
        <v>LL</v>
      </c>
      <c r="D5183">
        <v>47</v>
      </c>
      <c r="E5183" t="str">
        <f>CONCATENATE(RAWC8[[#This Row],[Table Letter]],RAWC8[[#This Row],[Table '#]])</f>
        <v>L4</v>
      </c>
      <c r="F5183" t="str">
        <f>IF(ISEVEN(ROW(RAWC8[[#This Row],[Barcodes]])),C5183,"")</f>
        <v/>
      </c>
      <c r="G5183" t="str">
        <f t="shared" si="80"/>
        <v/>
      </c>
      <c r="H5183" t="str">
        <f>LEFT(RAWC8[[#This Row],[Maternal Pheno Tag]],7)</f>
        <v/>
      </c>
    </row>
    <row r="5184" spans="1:8" hidden="1" x14ac:dyDescent="0.25">
      <c r="A5184">
        <v>4</v>
      </c>
      <c r="B5184" t="s">
        <v>16</v>
      </c>
      <c r="C5184" t="str">
        <f>_xlfn.CONCAT(RAWC8[[#This Row],[Table Letter]],"L")</f>
        <v>LL</v>
      </c>
      <c r="D5184">
        <v>48</v>
      </c>
      <c r="E5184" t="str">
        <f>CONCATENATE(RAWC8[[#This Row],[Table Letter]],RAWC8[[#This Row],[Table '#]])</f>
        <v>L4</v>
      </c>
      <c r="F5184" t="str">
        <f>IF(ISEVEN(ROW(RAWC8[[#This Row],[Barcodes]])),C5184,"")</f>
        <v>LL</v>
      </c>
      <c r="G5184" t="str">
        <f t="shared" si="80"/>
        <v>LL</v>
      </c>
      <c r="H5184" t="str">
        <f>LEFT(RAWC8[[#This Row],[Maternal Pheno Tag]],7)</f>
        <v>LL</v>
      </c>
    </row>
    <row r="5185" spans="1:8" hidden="1" x14ac:dyDescent="0.25">
      <c r="A5185">
        <v>4</v>
      </c>
      <c r="B5185" t="s">
        <v>16</v>
      </c>
      <c r="C5185" t="str">
        <f>_xlfn.CONCAT(RAWC8[[#This Row],[Table Letter]],"L")</f>
        <v>LL</v>
      </c>
      <c r="D5185">
        <v>48</v>
      </c>
      <c r="E5185" t="str">
        <f>CONCATENATE(RAWC8[[#This Row],[Table Letter]],RAWC8[[#This Row],[Table '#]])</f>
        <v>L4</v>
      </c>
      <c r="F5185" t="str">
        <f>IF(ISEVEN(ROW(RAWC8[[#This Row],[Barcodes]])),C5185,"")</f>
        <v/>
      </c>
      <c r="G5185" t="str">
        <f t="shared" si="80"/>
        <v/>
      </c>
      <c r="H5185" t="str">
        <f>LEFT(RAWC8[[#This Row],[Maternal Pheno Tag]],7)</f>
        <v/>
      </c>
    </row>
    <row r="5186" spans="1:8" hidden="1" x14ac:dyDescent="0.25">
      <c r="A5186">
        <v>5</v>
      </c>
      <c r="B5186" t="s">
        <v>16</v>
      </c>
      <c r="C5186" t="str">
        <f>_xlfn.CONCAT(RAWC8[[#This Row],[Table Letter]],"L")</f>
        <v>LL</v>
      </c>
      <c r="D5186">
        <v>1</v>
      </c>
      <c r="E5186" t="str">
        <f>CONCATENATE(RAWC8[[#This Row],[Table Letter]],RAWC8[[#This Row],[Table '#]])</f>
        <v>L5</v>
      </c>
      <c r="F5186" t="str">
        <f>IF(ISEVEN(ROW(RAWC8[[#This Row],[Barcodes]])),C5186,"")</f>
        <v>LL</v>
      </c>
      <c r="G5186" t="str">
        <f t="shared" ref="G5186:G5249" si="81">IF(ISODD(ROW(C5187)),C5187,"")</f>
        <v>LL</v>
      </c>
      <c r="H5186" t="str">
        <f>LEFT(RAWC8[[#This Row],[Maternal Pheno Tag]],7)</f>
        <v>LL</v>
      </c>
    </row>
    <row r="5187" spans="1:8" hidden="1" x14ac:dyDescent="0.25">
      <c r="A5187">
        <v>5</v>
      </c>
      <c r="B5187" t="s">
        <v>16</v>
      </c>
      <c r="C5187" t="str">
        <f>_xlfn.CONCAT(RAWC8[[#This Row],[Table Letter]],"L")</f>
        <v>LL</v>
      </c>
      <c r="D5187">
        <v>1</v>
      </c>
      <c r="E5187" t="str">
        <f>CONCATENATE(RAWC8[[#This Row],[Table Letter]],RAWC8[[#This Row],[Table '#]])</f>
        <v>L5</v>
      </c>
      <c r="F5187" t="str">
        <f>IF(ISEVEN(ROW(RAWC8[[#This Row],[Barcodes]])),C5187,"")</f>
        <v/>
      </c>
      <c r="G5187" t="str">
        <f t="shared" si="81"/>
        <v/>
      </c>
      <c r="H5187" t="str">
        <f>LEFT(RAWC8[[#This Row],[Maternal Pheno Tag]],7)</f>
        <v/>
      </c>
    </row>
    <row r="5188" spans="1:8" hidden="1" x14ac:dyDescent="0.25">
      <c r="A5188">
        <v>5</v>
      </c>
      <c r="B5188" t="s">
        <v>16</v>
      </c>
      <c r="C5188" t="str">
        <f>_xlfn.CONCAT(RAWC8[[#This Row],[Table Letter]],"L")</f>
        <v>LL</v>
      </c>
      <c r="D5188">
        <v>2</v>
      </c>
      <c r="E5188" t="str">
        <f>CONCATENATE(RAWC8[[#This Row],[Table Letter]],RAWC8[[#This Row],[Table '#]])</f>
        <v>L5</v>
      </c>
      <c r="F5188" t="str">
        <f>IF(ISEVEN(ROW(RAWC8[[#This Row],[Barcodes]])),C5188,"")</f>
        <v>LL</v>
      </c>
      <c r="G5188" t="str">
        <f t="shared" si="81"/>
        <v>LL</v>
      </c>
      <c r="H5188" t="str">
        <f>LEFT(RAWC8[[#This Row],[Maternal Pheno Tag]],7)</f>
        <v>LL</v>
      </c>
    </row>
    <row r="5189" spans="1:8" hidden="1" x14ac:dyDescent="0.25">
      <c r="A5189">
        <v>5</v>
      </c>
      <c r="B5189" t="s">
        <v>16</v>
      </c>
      <c r="C5189" t="str">
        <f>_xlfn.CONCAT(RAWC8[[#This Row],[Table Letter]],"L")</f>
        <v>LL</v>
      </c>
      <c r="D5189">
        <v>2</v>
      </c>
      <c r="E5189" t="str">
        <f>CONCATENATE(RAWC8[[#This Row],[Table Letter]],RAWC8[[#This Row],[Table '#]])</f>
        <v>L5</v>
      </c>
      <c r="F5189" t="str">
        <f>IF(ISEVEN(ROW(RAWC8[[#This Row],[Barcodes]])),C5189,"")</f>
        <v/>
      </c>
      <c r="G5189" t="str">
        <f t="shared" si="81"/>
        <v/>
      </c>
      <c r="H5189" t="str">
        <f>LEFT(RAWC8[[#This Row],[Maternal Pheno Tag]],7)</f>
        <v/>
      </c>
    </row>
    <row r="5190" spans="1:8" hidden="1" x14ac:dyDescent="0.25">
      <c r="A5190">
        <v>5</v>
      </c>
      <c r="B5190" t="s">
        <v>16</v>
      </c>
      <c r="C5190" t="str">
        <f>_xlfn.CONCAT(RAWC8[[#This Row],[Table Letter]],"L")</f>
        <v>LL</v>
      </c>
      <c r="D5190">
        <v>3</v>
      </c>
      <c r="E5190" t="str">
        <f>CONCATENATE(RAWC8[[#This Row],[Table Letter]],RAWC8[[#This Row],[Table '#]])</f>
        <v>L5</v>
      </c>
      <c r="F5190" t="str">
        <f>IF(ISEVEN(ROW(RAWC8[[#This Row],[Barcodes]])),C5190,"")</f>
        <v>LL</v>
      </c>
      <c r="G5190" t="str">
        <f t="shared" si="81"/>
        <v>LL</v>
      </c>
      <c r="H5190" t="str">
        <f>LEFT(RAWC8[[#This Row],[Maternal Pheno Tag]],7)</f>
        <v>LL</v>
      </c>
    </row>
    <row r="5191" spans="1:8" hidden="1" x14ac:dyDescent="0.25">
      <c r="A5191">
        <v>5</v>
      </c>
      <c r="B5191" t="s">
        <v>16</v>
      </c>
      <c r="C5191" t="str">
        <f>_xlfn.CONCAT(RAWC8[[#This Row],[Table Letter]],"L")</f>
        <v>LL</v>
      </c>
      <c r="D5191">
        <v>3</v>
      </c>
      <c r="E5191" t="str">
        <f>CONCATENATE(RAWC8[[#This Row],[Table Letter]],RAWC8[[#This Row],[Table '#]])</f>
        <v>L5</v>
      </c>
      <c r="F5191" t="str">
        <f>IF(ISEVEN(ROW(RAWC8[[#This Row],[Barcodes]])),C5191,"")</f>
        <v/>
      </c>
      <c r="G5191" t="str">
        <f t="shared" si="81"/>
        <v/>
      </c>
      <c r="H5191" t="str">
        <f>LEFT(RAWC8[[#This Row],[Maternal Pheno Tag]],7)</f>
        <v/>
      </c>
    </row>
    <row r="5192" spans="1:8" hidden="1" x14ac:dyDescent="0.25">
      <c r="A5192">
        <v>5</v>
      </c>
      <c r="B5192" t="s">
        <v>16</v>
      </c>
      <c r="C5192" t="str">
        <f>_xlfn.CONCAT(RAWC8[[#This Row],[Table Letter]],"L")</f>
        <v>LL</v>
      </c>
      <c r="D5192">
        <v>4</v>
      </c>
      <c r="E5192" t="str">
        <f>CONCATENATE(RAWC8[[#This Row],[Table Letter]],RAWC8[[#This Row],[Table '#]])</f>
        <v>L5</v>
      </c>
      <c r="F5192" t="str">
        <f>IF(ISEVEN(ROW(RAWC8[[#This Row],[Barcodes]])),C5192,"")</f>
        <v>LL</v>
      </c>
      <c r="G5192" t="str">
        <f t="shared" si="81"/>
        <v>LL</v>
      </c>
      <c r="H5192" t="str">
        <f>LEFT(RAWC8[[#This Row],[Maternal Pheno Tag]],7)</f>
        <v>LL</v>
      </c>
    </row>
    <row r="5193" spans="1:8" hidden="1" x14ac:dyDescent="0.25">
      <c r="A5193">
        <v>5</v>
      </c>
      <c r="B5193" t="s">
        <v>16</v>
      </c>
      <c r="C5193" t="str">
        <f>_xlfn.CONCAT(RAWC8[[#This Row],[Table Letter]],"L")</f>
        <v>LL</v>
      </c>
      <c r="D5193">
        <v>4</v>
      </c>
      <c r="E5193" t="str">
        <f>CONCATENATE(RAWC8[[#This Row],[Table Letter]],RAWC8[[#This Row],[Table '#]])</f>
        <v>L5</v>
      </c>
      <c r="F5193" t="str">
        <f>IF(ISEVEN(ROW(RAWC8[[#This Row],[Barcodes]])),C5193,"")</f>
        <v/>
      </c>
      <c r="G5193" t="str">
        <f t="shared" si="81"/>
        <v/>
      </c>
      <c r="H5193" t="str">
        <f>LEFT(RAWC8[[#This Row],[Maternal Pheno Tag]],7)</f>
        <v/>
      </c>
    </row>
    <row r="5194" spans="1:8" hidden="1" x14ac:dyDescent="0.25">
      <c r="A5194">
        <v>5</v>
      </c>
      <c r="B5194" t="s">
        <v>16</v>
      </c>
      <c r="C5194" t="str">
        <f>_xlfn.CONCAT(RAWC8[[#This Row],[Table Letter]],"L")</f>
        <v>LL</v>
      </c>
      <c r="D5194">
        <v>5</v>
      </c>
      <c r="E5194" t="str">
        <f>CONCATENATE(RAWC8[[#This Row],[Table Letter]],RAWC8[[#This Row],[Table '#]])</f>
        <v>L5</v>
      </c>
      <c r="F5194" t="str">
        <f>IF(ISEVEN(ROW(RAWC8[[#This Row],[Barcodes]])),C5194,"")</f>
        <v>LL</v>
      </c>
      <c r="G5194" t="str">
        <f t="shared" si="81"/>
        <v>LL</v>
      </c>
      <c r="H5194" t="str">
        <f>LEFT(RAWC8[[#This Row],[Maternal Pheno Tag]],7)</f>
        <v>LL</v>
      </c>
    </row>
    <row r="5195" spans="1:8" hidden="1" x14ac:dyDescent="0.25">
      <c r="A5195">
        <v>5</v>
      </c>
      <c r="B5195" t="s">
        <v>16</v>
      </c>
      <c r="C5195" t="str">
        <f>_xlfn.CONCAT(RAWC8[[#This Row],[Table Letter]],"L")</f>
        <v>LL</v>
      </c>
      <c r="D5195">
        <v>5</v>
      </c>
      <c r="E5195" t="str">
        <f>CONCATENATE(RAWC8[[#This Row],[Table Letter]],RAWC8[[#This Row],[Table '#]])</f>
        <v>L5</v>
      </c>
      <c r="F5195" t="str">
        <f>IF(ISEVEN(ROW(RAWC8[[#This Row],[Barcodes]])),C5195,"")</f>
        <v/>
      </c>
      <c r="G5195" t="str">
        <f t="shared" si="81"/>
        <v/>
      </c>
      <c r="H5195" t="str">
        <f>LEFT(RAWC8[[#This Row],[Maternal Pheno Tag]],7)</f>
        <v/>
      </c>
    </row>
    <row r="5196" spans="1:8" hidden="1" x14ac:dyDescent="0.25">
      <c r="A5196">
        <v>5</v>
      </c>
      <c r="B5196" t="s">
        <v>16</v>
      </c>
      <c r="C5196" t="str">
        <f>_xlfn.CONCAT(RAWC8[[#This Row],[Table Letter]],"L")</f>
        <v>LL</v>
      </c>
      <c r="D5196">
        <v>6</v>
      </c>
      <c r="E5196" t="str">
        <f>CONCATENATE(RAWC8[[#This Row],[Table Letter]],RAWC8[[#This Row],[Table '#]])</f>
        <v>L5</v>
      </c>
      <c r="F5196" t="str">
        <f>IF(ISEVEN(ROW(RAWC8[[#This Row],[Barcodes]])),C5196,"")</f>
        <v>LL</v>
      </c>
      <c r="G5196" t="str">
        <f t="shared" si="81"/>
        <v>LL</v>
      </c>
      <c r="H5196" t="str">
        <f>LEFT(RAWC8[[#This Row],[Maternal Pheno Tag]],7)</f>
        <v>LL</v>
      </c>
    </row>
    <row r="5197" spans="1:8" hidden="1" x14ac:dyDescent="0.25">
      <c r="A5197">
        <v>5</v>
      </c>
      <c r="B5197" t="s">
        <v>16</v>
      </c>
      <c r="C5197" t="str">
        <f>_xlfn.CONCAT(RAWC8[[#This Row],[Table Letter]],"L")</f>
        <v>LL</v>
      </c>
      <c r="D5197">
        <v>6</v>
      </c>
      <c r="E5197" t="str">
        <f>CONCATENATE(RAWC8[[#This Row],[Table Letter]],RAWC8[[#This Row],[Table '#]])</f>
        <v>L5</v>
      </c>
      <c r="F5197" t="str">
        <f>IF(ISEVEN(ROW(RAWC8[[#This Row],[Barcodes]])),C5197,"")</f>
        <v/>
      </c>
      <c r="G5197" t="str">
        <f t="shared" si="81"/>
        <v/>
      </c>
      <c r="H5197" t="str">
        <f>LEFT(RAWC8[[#This Row],[Maternal Pheno Tag]],7)</f>
        <v/>
      </c>
    </row>
    <row r="5198" spans="1:8" hidden="1" x14ac:dyDescent="0.25">
      <c r="A5198">
        <v>5</v>
      </c>
      <c r="B5198" t="s">
        <v>16</v>
      </c>
      <c r="C5198" t="str">
        <f>_xlfn.CONCAT(RAWC8[[#This Row],[Table Letter]],"L")</f>
        <v>LL</v>
      </c>
      <c r="D5198">
        <v>7</v>
      </c>
      <c r="E5198" t="str">
        <f>CONCATENATE(RAWC8[[#This Row],[Table Letter]],RAWC8[[#This Row],[Table '#]])</f>
        <v>L5</v>
      </c>
      <c r="F5198" t="str">
        <f>IF(ISEVEN(ROW(RAWC8[[#This Row],[Barcodes]])),C5198,"")</f>
        <v>LL</v>
      </c>
      <c r="G5198" t="str">
        <f t="shared" si="81"/>
        <v>LL</v>
      </c>
      <c r="H5198" t="str">
        <f>LEFT(RAWC8[[#This Row],[Maternal Pheno Tag]],7)</f>
        <v>LL</v>
      </c>
    </row>
    <row r="5199" spans="1:8" hidden="1" x14ac:dyDescent="0.25">
      <c r="A5199">
        <v>5</v>
      </c>
      <c r="B5199" t="s">
        <v>16</v>
      </c>
      <c r="C5199" t="str">
        <f>_xlfn.CONCAT(RAWC8[[#This Row],[Table Letter]],"L")</f>
        <v>LL</v>
      </c>
      <c r="D5199">
        <v>7</v>
      </c>
      <c r="E5199" t="str">
        <f>CONCATENATE(RAWC8[[#This Row],[Table Letter]],RAWC8[[#This Row],[Table '#]])</f>
        <v>L5</v>
      </c>
      <c r="F5199" t="str">
        <f>IF(ISEVEN(ROW(RAWC8[[#This Row],[Barcodes]])),C5199,"")</f>
        <v/>
      </c>
      <c r="G5199" t="str">
        <f t="shared" si="81"/>
        <v/>
      </c>
      <c r="H5199" t="str">
        <f>LEFT(RAWC8[[#This Row],[Maternal Pheno Tag]],7)</f>
        <v/>
      </c>
    </row>
    <row r="5200" spans="1:8" hidden="1" x14ac:dyDescent="0.25">
      <c r="A5200">
        <v>5</v>
      </c>
      <c r="B5200" t="s">
        <v>16</v>
      </c>
      <c r="C5200" t="str">
        <f>_xlfn.CONCAT(RAWC8[[#This Row],[Table Letter]],"L")</f>
        <v>LL</v>
      </c>
      <c r="D5200">
        <v>8</v>
      </c>
      <c r="E5200" t="str">
        <f>CONCATENATE(RAWC8[[#This Row],[Table Letter]],RAWC8[[#This Row],[Table '#]])</f>
        <v>L5</v>
      </c>
      <c r="F5200" t="str">
        <f>IF(ISEVEN(ROW(RAWC8[[#This Row],[Barcodes]])),C5200,"")</f>
        <v>LL</v>
      </c>
      <c r="G5200" t="str">
        <f t="shared" si="81"/>
        <v>LL</v>
      </c>
      <c r="H5200" t="str">
        <f>LEFT(RAWC8[[#This Row],[Maternal Pheno Tag]],7)</f>
        <v>LL</v>
      </c>
    </row>
    <row r="5201" spans="1:8" hidden="1" x14ac:dyDescent="0.25">
      <c r="A5201">
        <v>5</v>
      </c>
      <c r="B5201" t="s">
        <v>16</v>
      </c>
      <c r="C5201" t="str">
        <f>_xlfn.CONCAT(RAWC8[[#This Row],[Table Letter]],"L")</f>
        <v>LL</v>
      </c>
      <c r="D5201">
        <v>8</v>
      </c>
      <c r="E5201" t="str">
        <f>CONCATENATE(RAWC8[[#This Row],[Table Letter]],RAWC8[[#This Row],[Table '#]])</f>
        <v>L5</v>
      </c>
      <c r="F5201" t="str">
        <f>IF(ISEVEN(ROW(RAWC8[[#This Row],[Barcodes]])),C5201,"")</f>
        <v/>
      </c>
      <c r="G5201" t="str">
        <f t="shared" si="81"/>
        <v/>
      </c>
      <c r="H5201" t="str">
        <f>LEFT(RAWC8[[#This Row],[Maternal Pheno Tag]],7)</f>
        <v/>
      </c>
    </row>
    <row r="5202" spans="1:8" hidden="1" x14ac:dyDescent="0.25">
      <c r="A5202">
        <v>5</v>
      </c>
      <c r="B5202" t="s">
        <v>16</v>
      </c>
      <c r="C5202" t="str">
        <f>_xlfn.CONCAT(RAWC8[[#This Row],[Table Letter]],"L")</f>
        <v>LL</v>
      </c>
      <c r="D5202">
        <v>9</v>
      </c>
      <c r="E5202" t="str">
        <f>CONCATENATE(RAWC8[[#This Row],[Table Letter]],RAWC8[[#This Row],[Table '#]])</f>
        <v>L5</v>
      </c>
      <c r="F5202" t="str">
        <f>IF(ISEVEN(ROW(RAWC8[[#This Row],[Barcodes]])),C5202,"")</f>
        <v>LL</v>
      </c>
      <c r="G5202" t="str">
        <f t="shared" si="81"/>
        <v>LL</v>
      </c>
      <c r="H5202" t="str">
        <f>LEFT(RAWC8[[#This Row],[Maternal Pheno Tag]],7)</f>
        <v>LL</v>
      </c>
    </row>
    <row r="5203" spans="1:8" hidden="1" x14ac:dyDescent="0.25">
      <c r="A5203">
        <v>5</v>
      </c>
      <c r="B5203" t="s">
        <v>16</v>
      </c>
      <c r="C5203" t="str">
        <f>_xlfn.CONCAT(RAWC8[[#This Row],[Table Letter]],"L")</f>
        <v>LL</v>
      </c>
      <c r="D5203">
        <v>9</v>
      </c>
      <c r="E5203" t="str">
        <f>CONCATENATE(RAWC8[[#This Row],[Table Letter]],RAWC8[[#This Row],[Table '#]])</f>
        <v>L5</v>
      </c>
      <c r="F5203" t="str">
        <f>IF(ISEVEN(ROW(RAWC8[[#This Row],[Barcodes]])),C5203,"")</f>
        <v/>
      </c>
      <c r="G5203" t="str">
        <f t="shared" si="81"/>
        <v/>
      </c>
      <c r="H5203" t="str">
        <f>LEFT(RAWC8[[#This Row],[Maternal Pheno Tag]],7)</f>
        <v/>
      </c>
    </row>
    <row r="5204" spans="1:8" hidden="1" x14ac:dyDescent="0.25">
      <c r="A5204">
        <v>5</v>
      </c>
      <c r="B5204" t="s">
        <v>16</v>
      </c>
      <c r="C5204" t="str">
        <f>_xlfn.CONCAT(RAWC8[[#This Row],[Table Letter]],"L")</f>
        <v>LL</v>
      </c>
      <c r="D5204">
        <v>10</v>
      </c>
      <c r="E5204" t="str">
        <f>CONCATENATE(RAWC8[[#This Row],[Table Letter]],RAWC8[[#This Row],[Table '#]])</f>
        <v>L5</v>
      </c>
      <c r="F5204" t="str">
        <f>IF(ISEVEN(ROW(RAWC8[[#This Row],[Barcodes]])),C5204,"")</f>
        <v>LL</v>
      </c>
      <c r="G5204" t="str">
        <f t="shared" si="81"/>
        <v>LL</v>
      </c>
      <c r="H5204" t="str">
        <f>LEFT(RAWC8[[#This Row],[Maternal Pheno Tag]],7)</f>
        <v>LL</v>
      </c>
    </row>
    <row r="5205" spans="1:8" hidden="1" x14ac:dyDescent="0.25">
      <c r="A5205">
        <v>5</v>
      </c>
      <c r="B5205" t="s">
        <v>16</v>
      </c>
      <c r="C5205" t="str">
        <f>_xlfn.CONCAT(RAWC8[[#This Row],[Table Letter]],"L")</f>
        <v>LL</v>
      </c>
      <c r="D5205">
        <v>10</v>
      </c>
      <c r="E5205" t="str">
        <f>CONCATENATE(RAWC8[[#This Row],[Table Letter]],RAWC8[[#This Row],[Table '#]])</f>
        <v>L5</v>
      </c>
      <c r="F5205" t="str">
        <f>IF(ISEVEN(ROW(RAWC8[[#This Row],[Barcodes]])),C5205,"")</f>
        <v/>
      </c>
      <c r="G5205" t="str">
        <f t="shared" si="81"/>
        <v/>
      </c>
      <c r="H5205" t="str">
        <f>LEFT(RAWC8[[#This Row],[Maternal Pheno Tag]],7)</f>
        <v/>
      </c>
    </row>
    <row r="5206" spans="1:8" hidden="1" x14ac:dyDescent="0.25">
      <c r="A5206">
        <v>5</v>
      </c>
      <c r="B5206" t="s">
        <v>16</v>
      </c>
      <c r="C5206" t="str">
        <f>_xlfn.CONCAT(RAWC8[[#This Row],[Table Letter]],"L")</f>
        <v>LL</v>
      </c>
      <c r="D5206">
        <v>11</v>
      </c>
      <c r="E5206" t="str">
        <f>CONCATENATE(RAWC8[[#This Row],[Table Letter]],RAWC8[[#This Row],[Table '#]])</f>
        <v>L5</v>
      </c>
      <c r="F5206" t="str">
        <f>IF(ISEVEN(ROW(RAWC8[[#This Row],[Barcodes]])),C5206,"")</f>
        <v>LL</v>
      </c>
      <c r="G5206" t="str">
        <f t="shared" si="81"/>
        <v>LL</v>
      </c>
      <c r="H5206" t="str">
        <f>LEFT(RAWC8[[#This Row],[Maternal Pheno Tag]],7)</f>
        <v>LL</v>
      </c>
    </row>
    <row r="5207" spans="1:8" hidden="1" x14ac:dyDescent="0.25">
      <c r="A5207">
        <v>5</v>
      </c>
      <c r="B5207" t="s">
        <v>16</v>
      </c>
      <c r="C5207" t="str">
        <f>_xlfn.CONCAT(RAWC8[[#This Row],[Table Letter]],"L")</f>
        <v>LL</v>
      </c>
      <c r="D5207">
        <v>11</v>
      </c>
      <c r="E5207" t="str">
        <f>CONCATENATE(RAWC8[[#This Row],[Table Letter]],RAWC8[[#This Row],[Table '#]])</f>
        <v>L5</v>
      </c>
      <c r="F5207" t="str">
        <f>IF(ISEVEN(ROW(RAWC8[[#This Row],[Barcodes]])),C5207,"")</f>
        <v/>
      </c>
      <c r="G5207" t="str">
        <f t="shared" si="81"/>
        <v/>
      </c>
      <c r="H5207" t="str">
        <f>LEFT(RAWC8[[#This Row],[Maternal Pheno Tag]],7)</f>
        <v/>
      </c>
    </row>
    <row r="5208" spans="1:8" hidden="1" x14ac:dyDescent="0.25">
      <c r="A5208">
        <v>5</v>
      </c>
      <c r="B5208" t="s">
        <v>16</v>
      </c>
      <c r="C5208" t="str">
        <f>_xlfn.CONCAT(RAWC8[[#This Row],[Table Letter]],"L")</f>
        <v>LL</v>
      </c>
      <c r="D5208">
        <v>12</v>
      </c>
      <c r="E5208" t="str">
        <f>CONCATENATE(RAWC8[[#This Row],[Table Letter]],RAWC8[[#This Row],[Table '#]])</f>
        <v>L5</v>
      </c>
      <c r="F5208" t="str">
        <f>IF(ISEVEN(ROW(RAWC8[[#This Row],[Barcodes]])),C5208,"")</f>
        <v>LL</v>
      </c>
      <c r="G5208" t="str">
        <f t="shared" si="81"/>
        <v>LL</v>
      </c>
      <c r="H5208" t="str">
        <f>LEFT(RAWC8[[#This Row],[Maternal Pheno Tag]],7)</f>
        <v>LL</v>
      </c>
    </row>
    <row r="5209" spans="1:8" hidden="1" x14ac:dyDescent="0.25">
      <c r="A5209">
        <v>5</v>
      </c>
      <c r="B5209" t="s">
        <v>16</v>
      </c>
      <c r="C5209" t="str">
        <f>_xlfn.CONCAT(RAWC8[[#This Row],[Table Letter]],"L")</f>
        <v>LL</v>
      </c>
      <c r="D5209">
        <v>12</v>
      </c>
      <c r="E5209" t="str">
        <f>CONCATENATE(RAWC8[[#This Row],[Table Letter]],RAWC8[[#This Row],[Table '#]])</f>
        <v>L5</v>
      </c>
      <c r="F5209" t="str">
        <f>IF(ISEVEN(ROW(RAWC8[[#This Row],[Barcodes]])),C5209,"")</f>
        <v/>
      </c>
      <c r="G5209" t="str">
        <f t="shared" si="81"/>
        <v/>
      </c>
      <c r="H5209" t="str">
        <f>LEFT(RAWC8[[#This Row],[Maternal Pheno Tag]],7)</f>
        <v/>
      </c>
    </row>
    <row r="5210" spans="1:8" hidden="1" x14ac:dyDescent="0.25">
      <c r="A5210">
        <v>5</v>
      </c>
      <c r="B5210" t="s">
        <v>16</v>
      </c>
      <c r="C5210" t="str">
        <f>_xlfn.CONCAT(RAWC8[[#This Row],[Table Letter]],"L")</f>
        <v>LL</v>
      </c>
      <c r="D5210">
        <v>13</v>
      </c>
      <c r="E5210" t="str">
        <f>CONCATENATE(RAWC8[[#This Row],[Table Letter]],RAWC8[[#This Row],[Table '#]])</f>
        <v>L5</v>
      </c>
      <c r="F5210" t="str">
        <f>IF(ISEVEN(ROW(RAWC8[[#This Row],[Barcodes]])),C5210,"")</f>
        <v>LL</v>
      </c>
      <c r="G5210" t="str">
        <f t="shared" si="81"/>
        <v>LL</v>
      </c>
      <c r="H5210" t="str">
        <f>LEFT(RAWC8[[#This Row],[Maternal Pheno Tag]],7)</f>
        <v>LL</v>
      </c>
    </row>
    <row r="5211" spans="1:8" hidden="1" x14ac:dyDescent="0.25">
      <c r="A5211">
        <v>5</v>
      </c>
      <c r="B5211" t="s">
        <v>16</v>
      </c>
      <c r="C5211" t="str">
        <f>_xlfn.CONCAT(RAWC8[[#This Row],[Table Letter]],"L")</f>
        <v>LL</v>
      </c>
      <c r="D5211">
        <v>13</v>
      </c>
      <c r="E5211" t="str">
        <f>CONCATENATE(RAWC8[[#This Row],[Table Letter]],RAWC8[[#This Row],[Table '#]])</f>
        <v>L5</v>
      </c>
      <c r="F5211" t="str">
        <f>IF(ISEVEN(ROW(RAWC8[[#This Row],[Barcodes]])),C5211,"")</f>
        <v/>
      </c>
      <c r="G5211" t="str">
        <f t="shared" si="81"/>
        <v/>
      </c>
      <c r="H5211" t="str">
        <f>LEFT(RAWC8[[#This Row],[Maternal Pheno Tag]],7)</f>
        <v/>
      </c>
    </row>
    <row r="5212" spans="1:8" hidden="1" x14ac:dyDescent="0.25">
      <c r="A5212">
        <v>5</v>
      </c>
      <c r="B5212" t="s">
        <v>16</v>
      </c>
      <c r="C5212" t="str">
        <f>_xlfn.CONCAT(RAWC8[[#This Row],[Table Letter]],"L")</f>
        <v>LL</v>
      </c>
      <c r="D5212">
        <v>14</v>
      </c>
      <c r="E5212" t="str">
        <f>CONCATENATE(RAWC8[[#This Row],[Table Letter]],RAWC8[[#This Row],[Table '#]])</f>
        <v>L5</v>
      </c>
      <c r="F5212" t="str">
        <f>IF(ISEVEN(ROW(RAWC8[[#This Row],[Barcodes]])),C5212,"")</f>
        <v>LL</v>
      </c>
      <c r="G5212" t="str">
        <f t="shared" si="81"/>
        <v>LL</v>
      </c>
      <c r="H5212" t="str">
        <f>LEFT(RAWC8[[#This Row],[Maternal Pheno Tag]],7)</f>
        <v>LL</v>
      </c>
    </row>
    <row r="5213" spans="1:8" hidden="1" x14ac:dyDescent="0.25">
      <c r="A5213">
        <v>5</v>
      </c>
      <c r="B5213" t="s">
        <v>16</v>
      </c>
      <c r="C5213" t="str">
        <f>_xlfn.CONCAT(RAWC8[[#This Row],[Table Letter]],"L")</f>
        <v>LL</v>
      </c>
      <c r="D5213">
        <v>14</v>
      </c>
      <c r="E5213" t="str">
        <f>CONCATENATE(RAWC8[[#This Row],[Table Letter]],RAWC8[[#This Row],[Table '#]])</f>
        <v>L5</v>
      </c>
      <c r="F5213" t="str">
        <f>IF(ISEVEN(ROW(RAWC8[[#This Row],[Barcodes]])),C5213,"")</f>
        <v/>
      </c>
      <c r="G5213" t="str">
        <f t="shared" si="81"/>
        <v/>
      </c>
      <c r="H5213" t="str">
        <f>LEFT(RAWC8[[#This Row],[Maternal Pheno Tag]],7)</f>
        <v/>
      </c>
    </row>
    <row r="5214" spans="1:8" hidden="1" x14ac:dyDescent="0.25">
      <c r="A5214">
        <v>5</v>
      </c>
      <c r="B5214" t="s">
        <v>16</v>
      </c>
      <c r="C5214" t="str">
        <f>_xlfn.CONCAT(RAWC8[[#This Row],[Table Letter]],"L")</f>
        <v>LL</v>
      </c>
      <c r="D5214">
        <v>15</v>
      </c>
      <c r="E5214" t="str">
        <f>CONCATENATE(RAWC8[[#This Row],[Table Letter]],RAWC8[[#This Row],[Table '#]])</f>
        <v>L5</v>
      </c>
      <c r="F5214" t="str">
        <f>IF(ISEVEN(ROW(RAWC8[[#This Row],[Barcodes]])),C5214,"")</f>
        <v>LL</v>
      </c>
      <c r="G5214" t="str">
        <f t="shared" si="81"/>
        <v>LL</v>
      </c>
      <c r="H5214" t="str">
        <f>LEFT(RAWC8[[#This Row],[Maternal Pheno Tag]],7)</f>
        <v>LL</v>
      </c>
    </row>
    <row r="5215" spans="1:8" hidden="1" x14ac:dyDescent="0.25">
      <c r="A5215">
        <v>5</v>
      </c>
      <c r="B5215" t="s">
        <v>16</v>
      </c>
      <c r="C5215" t="str">
        <f>_xlfn.CONCAT(RAWC8[[#This Row],[Table Letter]],"L")</f>
        <v>LL</v>
      </c>
      <c r="D5215">
        <v>15</v>
      </c>
      <c r="E5215" t="str">
        <f>CONCATENATE(RAWC8[[#This Row],[Table Letter]],RAWC8[[#This Row],[Table '#]])</f>
        <v>L5</v>
      </c>
      <c r="F5215" t="str">
        <f>IF(ISEVEN(ROW(RAWC8[[#This Row],[Barcodes]])),C5215,"")</f>
        <v/>
      </c>
      <c r="G5215" t="str">
        <f t="shared" si="81"/>
        <v/>
      </c>
      <c r="H5215" t="str">
        <f>LEFT(RAWC8[[#This Row],[Maternal Pheno Tag]],7)</f>
        <v/>
      </c>
    </row>
    <row r="5216" spans="1:8" hidden="1" x14ac:dyDescent="0.25">
      <c r="A5216">
        <v>5</v>
      </c>
      <c r="B5216" t="s">
        <v>16</v>
      </c>
      <c r="C5216" t="str">
        <f>_xlfn.CONCAT(RAWC8[[#This Row],[Table Letter]],"L")</f>
        <v>LL</v>
      </c>
      <c r="D5216">
        <v>16</v>
      </c>
      <c r="E5216" t="str">
        <f>CONCATENATE(RAWC8[[#This Row],[Table Letter]],RAWC8[[#This Row],[Table '#]])</f>
        <v>L5</v>
      </c>
      <c r="F5216" t="str">
        <f>IF(ISEVEN(ROW(RAWC8[[#This Row],[Barcodes]])),C5216,"")</f>
        <v>LL</v>
      </c>
      <c r="G5216" t="str">
        <f t="shared" si="81"/>
        <v>LL</v>
      </c>
      <c r="H5216" t="str">
        <f>LEFT(RAWC8[[#This Row],[Maternal Pheno Tag]],7)</f>
        <v>LL</v>
      </c>
    </row>
    <row r="5217" spans="1:8" hidden="1" x14ac:dyDescent="0.25">
      <c r="A5217">
        <v>5</v>
      </c>
      <c r="B5217" t="s">
        <v>16</v>
      </c>
      <c r="C5217" t="str">
        <f>_xlfn.CONCAT(RAWC8[[#This Row],[Table Letter]],"L")</f>
        <v>LL</v>
      </c>
      <c r="D5217">
        <v>16</v>
      </c>
      <c r="E5217" t="str">
        <f>CONCATENATE(RAWC8[[#This Row],[Table Letter]],RAWC8[[#This Row],[Table '#]])</f>
        <v>L5</v>
      </c>
      <c r="F5217" t="str">
        <f>IF(ISEVEN(ROW(RAWC8[[#This Row],[Barcodes]])),C5217,"")</f>
        <v/>
      </c>
      <c r="G5217" t="str">
        <f t="shared" si="81"/>
        <v/>
      </c>
      <c r="H5217" t="str">
        <f>LEFT(RAWC8[[#This Row],[Maternal Pheno Tag]],7)</f>
        <v/>
      </c>
    </row>
    <row r="5218" spans="1:8" hidden="1" x14ac:dyDescent="0.25">
      <c r="A5218">
        <v>5</v>
      </c>
      <c r="B5218" t="s">
        <v>16</v>
      </c>
      <c r="C5218" t="str">
        <f>_xlfn.CONCAT(RAWC8[[#This Row],[Table Letter]],"L")</f>
        <v>LL</v>
      </c>
      <c r="D5218">
        <v>17</v>
      </c>
      <c r="E5218" t="str">
        <f>CONCATENATE(RAWC8[[#This Row],[Table Letter]],RAWC8[[#This Row],[Table '#]])</f>
        <v>L5</v>
      </c>
      <c r="F5218" t="str">
        <f>IF(ISEVEN(ROW(RAWC8[[#This Row],[Barcodes]])),C5218,"")</f>
        <v>LL</v>
      </c>
      <c r="G5218" t="str">
        <f t="shared" si="81"/>
        <v>LL</v>
      </c>
      <c r="H5218" t="str">
        <f>LEFT(RAWC8[[#This Row],[Maternal Pheno Tag]],7)</f>
        <v>LL</v>
      </c>
    </row>
    <row r="5219" spans="1:8" hidden="1" x14ac:dyDescent="0.25">
      <c r="A5219">
        <v>5</v>
      </c>
      <c r="B5219" t="s">
        <v>16</v>
      </c>
      <c r="C5219" t="str">
        <f>_xlfn.CONCAT(RAWC8[[#This Row],[Table Letter]],"L")</f>
        <v>LL</v>
      </c>
      <c r="D5219">
        <v>17</v>
      </c>
      <c r="E5219" t="str">
        <f>CONCATENATE(RAWC8[[#This Row],[Table Letter]],RAWC8[[#This Row],[Table '#]])</f>
        <v>L5</v>
      </c>
      <c r="F5219" t="str">
        <f>IF(ISEVEN(ROW(RAWC8[[#This Row],[Barcodes]])),C5219,"")</f>
        <v/>
      </c>
      <c r="G5219" t="str">
        <f t="shared" si="81"/>
        <v/>
      </c>
      <c r="H5219" t="str">
        <f>LEFT(RAWC8[[#This Row],[Maternal Pheno Tag]],7)</f>
        <v/>
      </c>
    </row>
    <row r="5220" spans="1:8" hidden="1" x14ac:dyDescent="0.25">
      <c r="A5220">
        <v>5</v>
      </c>
      <c r="B5220" t="s">
        <v>16</v>
      </c>
      <c r="C5220" t="str">
        <f>_xlfn.CONCAT(RAWC8[[#This Row],[Table Letter]],"L")</f>
        <v>LL</v>
      </c>
      <c r="D5220">
        <v>18</v>
      </c>
      <c r="E5220" t="str">
        <f>CONCATENATE(RAWC8[[#This Row],[Table Letter]],RAWC8[[#This Row],[Table '#]])</f>
        <v>L5</v>
      </c>
      <c r="F5220" t="str">
        <f>IF(ISEVEN(ROW(RAWC8[[#This Row],[Barcodes]])),C5220,"")</f>
        <v>LL</v>
      </c>
      <c r="G5220" t="str">
        <f t="shared" si="81"/>
        <v>LL</v>
      </c>
      <c r="H5220" t="str">
        <f>LEFT(RAWC8[[#This Row],[Maternal Pheno Tag]],7)</f>
        <v>LL</v>
      </c>
    </row>
    <row r="5221" spans="1:8" hidden="1" x14ac:dyDescent="0.25">
      <c r="A5221">
        <v>5</v>
      </c>
      <c r="B5221" t="s">
        <v>16</v>
      </c>
      <c r="C5221" t="str">
        <f>_xlfn.CONCAT(RAWC8[[#This Row],[Table Letter]],"L")</f>
        <v>LL</v>
      </c>
      <c r="D5221">
        <v>18</v>
      </c>
      <c r="E5221" t="str">
        <f>CONCATENATE(RAWC8[[#This Row],[Table Letter]],RAWC8[[#This Row],[Table '#]])</f>
        <v>L5</v>
      </c>
      <c r="F5221" t="str">
        <f>IF(ISEVEN(ROW(RAWC8[[#This Row],[Barcodes]])),C5221,"")</f>
        <v/>
      </c>
      <c r="G5221" t="str">
        <f t="shared" si="81"/>
        <v/>
      </c>
      <c r="H5221" t="str">
        <f>LEFT(RAWC8[[#This Row],[Maternal Pheno Tag]],7)</f>
        <v/>
      </c>
    </row>
    <row r="5222" spans="1:8" hidden="1" x14ac:dyDescent="0.25">
      <c r="A5222">
        <v>5</v>
      </c>
      <c r="B5222" t="s">
        <v>16</v>
      </c>
      <c r="C5222" t="str">
        <f>_xlfn.CONCAT(RAWC8[[#This Row],[Table Letter]],"L")</f>
        <v>LL</v>
      </c>
      <c r="D5222">
        <v>19</v>
      </c>
      <c r="E5222" t="str">
        <f>CONCATENATE(RAWC8[[#This Row],[Table Letter]],RAWC8[[#This Row],[Table '#]])</f>
        <v>L5</v>
      </c>
      <c r="F5222" t="str">
        <f>IF(ISEVEN(ROW(RAWC8[[#This Row],[Barcodes]])),C5222,"")</f>
        <v>LL</v>
      </c>
      <c r="G5222" t="str">
        <f t="shared" si="81"/>
        <v>LL</v>
      </c>
      <c r="H5222" t="str">
        <f>LEFT(RAWC8[[#This Row],[Maternal Pheno Tag]],7)</f>
        <v>LL</v>
      </c>
    </row>
    <row r="5223" spans="1:8" hidden="1" x14ac:dyDescent="0.25">
      <c r="A5223">
        <v>5</v>
      </c>
      <c r="B5223" t="s">
        <v>16</v>
      </c>
      <c r="C5223" t="str">
        <f>_xlfn.CONCAT(RAWC8[[#This Row],[Table Letter]],"L")</f>
        <v>LL</v>
      </c>
      <c r="D5223">
        <v>19</v>
      </c>
      <c r="E5223" t="str">
        <f>CONCATENATE(RAWC8[[#This Row],[Table Letter]],RAWC8[[#This Row],[Table '#]])</f>
        <v>L5</v>
      </c>
      <c r="F5223" t="str">
        <f>IF(ISEVEN(ROW(RAWC8[[#This Row],[Barcodes]])),C5223,"")</f>
        <v/>
      </c>
      <c r="G5223" t="str">
        <f t="shared" si="81"/>
        <v/>
      </c>
      <c r="H5223" t="str">
        <f>LEFT(RAWC8[[#This Row],[Maternal Pheno Tag]],7)</f>
        <v/>
      </c>
    </row>
    <row r="5224" spans="1:8" hidden="1" x14ac:dyDescent="0.25">
      <c r="A5224">
        <v>5</v>
      </c>
      <c r="B5224" t="s">
        <v>16</v>
      </c>
      <c r="C5224" t="str">
        <f>_xlfn.CONCAT(RAWC8[[#This Row],[Table Letter]],"L")</f>
        <v>LL</v>
      </c>
      <c r="D5224">
        <v>20</v>
      </c>
      <c r="E5224" t="str">
        <f>CONCATENATE(RAWC8[[#This Row],[Table Letter]],RAWC8[[#This Row],[Table '#]])</f>
        <v>L5</v>
      </c>
      <c r="F5224" t="str">
        <f>IF(ISEVEN(ROW(RAWC8[[#This Row],[Barcodes]])),C5224,"")</f>
        <v>LL</v>
      </c>
      <c r="G5224" t="str">
        <f t="shared" si="81"/>
        <v>LL</v>
      </c>
      <c r="H5224" t="str">
        <f>LEFT(RAWC8[[#This Row],[Maternal Pheno Tag]],7)</f>
        <v>LL</v>
      </c>
    </row>
    <row r="5225" spans="1:8" hidden="1" x14ac:dyDescent="0.25">
      <c r="A5225">
        <v>5</v>
      </c>
      <c r="B5225" t="s">
        <v>16</v>
      </c>
      <c r="C5225" t="str">
        <f>_xlfn.CONCAT(RAWC8[[#This Row],[Table Letter]],"L")</f>
        <v>LL</v>
      </c>
      <c r="D5225">
        <v>20</v>
      </c>
      <c r="E5225" t="str">
        <f>CONCATENATE(RAWC8[[#This Row],[Table Letter]],RAWC8[[#This Row],[Table '#]])</f>
        <v>L5</v>
      </c>
      <c r="F5225" t="str">
        <f>IF(ISEVEN(ROW(RAWC8[[#This Row],[Barcodes]])),C5225,"")</f>
        <v/>
      </c>
      <c r="G5225" t="str">
        <f t="shared" si="81"/>
        <v/>
      </c>
      <c r="H5225" t="str">
        <f>LEFT(RAWC8[[#This Row],[Maternal Pheno Tag]],7)</f>
        <v/>
      </c>
    </row>
    <row r="5226" spans="1:8" hidden="1" x14ac:dyDescent="0.25">
      <c r="A5226">
        <v>5</v>
      </c>
      <c r="B5226" t="s">
        <v>16</v>
      </c>
      <c r="C5226" t="str">
        <f>_xlfn.CONCAT(RAWC8[[#This Row],[Table Letter]],"L")</f>
        <v>LL</v>
      </c>
      <c r="D5226">
        <v>21</v>
      </c>
      <c r="E5226" t="str">
        <f>CONCATENATE(RAWC8[[#This Row],[Table Letter]],RAWC8[[#This Row],[Table '#]])</f>
        <v>L5</v>
      </c>
      <c r="F5226" t="str">
        <f>IF(ISEVEN(ROW(RAWC8[[#This Row],[Barcodes]])),C5226,"")</f>
        <v>LL</v>
      </c>
      <c r="G5226" t="str">
        <f t="shared" si="81"/>
        <v>LL</v>
      </c>
      <c r="H5226" t="str">
        <f>LEFT(RAWC8[[#This Row],[Maternal Pheno Tag]],7)</f>
        <v>LL</v>
      </c>
    </row>
    <row r="5227" spans="1:8" hidden="1" x14ac:dyDescent="0.25">
      <c r="A5227">
        <v>5</v>
      </c>
      <c r="B5227" t="s">
        <v>16</v>
      </c>
      <c r="C5227" t="str">
        <f>_xlfn.CONCAT(RAWC8[[#This Row],[Table Letter]],"L")</f>
        <v>LL</v>
      </c>
      <c r="D5227">
        <v>21</v>
      </c>
      <c r="E5227" t="str">
        <f>CONCATENATE(RAWC8[[#This Row],[Table Letter]],RAWC8[[#This Row],[Table '#]])</f>
        <v>L5</v>
      </c>
      <c r="F5227" t="str">
        <f>IF(ISEVEN(ROW(RAWC8[[#This Row],[Barcodes]])),C5227,"")</f>
        <v/>
      </c>
      <c r="G5227" t="str">
        <f t="shared" si="81"/>
        <v/>
      </c>
      <c r="H5227" t="str">
        <f>LEFT(RAWC8[[#This Row],[Maternal Pheno Tag]],7)</f>
        <v/>
      </c>
    </row>
    <row r="5228" spans="1:8" hidden="1" x14ac:dyDescent="0.25">
      <c r="A5228">
        <v>5</v>
      </c>
      <c r="B5228" t="s">
        <v>16</v>
      </c>
      <c r="C5228" t="str">
        <f>_xlfn.CONCAT(RAWC8[[#This Row],[Table Letter]],"L")</f>
        <v>LL</v>
      </c>
      <c r="D5228">
        <v>22</v>
      </c>
      <c r="E5228" t="str">
        <f>CONCATENATE(RAWC8[[#This Row],[Table Letter]],RAWC8[[#This Row],[Table '#]])</f>
        <v>L5</v>
      </c>
      <c r="F5228" t="str">
        <f>IF(ISEVEN(ROW(RAWC8[[#This Row],[Barcodes]])),C5228,"")</f>
        <v>LL</v>
      </c>
      <c r="G5228" t="str">
        <f t="shared" si="81"/>
        <v>LL</v>
      </c>
      <c r="H5228" t="str">
        <f>LEFT(RAWC8[[#This Row],[Maternal Pheno Tag]],7)</f>
        <v>LL</v>
      </c>
    </row>
    <row r="5229" spans="1:8" hidden="1" x14ac:dyDescent="0.25">
      <c r="A5229">
        <v>5</v>
      </c>
      <c r="B5229" t="s">
        <v>16</v>
      </c>
      <c r="C5229" t="str">
        <f>_xlfn.CONCAT(RAWC8[[#This Row],[Table Letter]],"L")</f>
        <v>LL</v>
      </c>
      <c r="D5229">
        <v>22</v>
      </c>
      <c r="E5229" t="str">
        <f>CONCATENATE(RAWC8[[#This Row],[Table Letter]],RAWC8[[#This Row],[Table '#]])</f>
        <v>L5</v>
      </c>
      <c r="F5229" t="str">
        <f>IF(ISEVEN(ROW(RAWC8[[#This Row],[Barcodes]])),C5229,"")</f>
        <v/>
      </c>
      <c r="G5229" t="str">
        <f t="shared" si="81"/>
        <v/>
      </c>
      <c r="H5229" t="str">
        <f>LEFT(RAWC8[[#This Row],[Maternal Pheno Tag]],7)</f>
        <v/>
      </c>
    </row>
    <row r="5230" spans="1:8" hidden="1" x14ac:dyDescent="0.25">
      <c r="A5230">
        <v>5</v>
      </c>
      <c r="B5230" t="s">
        <v>16</v>
      </c>
      <c r="C5230" t="str">
        <f>_xlfn.CONCAT(RAWC8[[#This Row],[Table Letter]],"L")</f>
        <v>LL</v>
      </c>
      <c r="D5230">
        <v>23</v>
      </c>
      <c r="E5230" t="str">
        <f>CONCATENATE(RAWC8[[#This Row],[Table Letter]],RAWC8[[#This Row],[Table '#]])</f>
        <v>L5</v>
      </c>
      <c r="F5230" t="str">
        <f>IF(ISEVEN(ROW(RAWC8[[#This Row],[Barcodes]])),C5230,"")</f>
        <v>LL</v>
      </c>
      <c r="G5230" t="str">
        <f t="shared" si="81"/>
        <v>LL</v>
      </c>
      <c r="H5230" t="str">
        <f>LEFT(RAWC8[[#This Row],[Maternal Pheno Tag]],7)</f>
        <v>LL</v>
      </c>
    </row>
    <row r="5231" spans="1:8" hidden="1" x14ac:dyDescent="0.25">
      <c r="A5231">
        <v>5</v>
      </c>
      <c r="B5231" t="s">
        <v>16</v>
      </c>
      <c r="C5231" t="str">
        <f>_xlfn.CONCAT(RAWC8[[#This Row],[Table Letter]],"L")</f>
        <v>LL</v>
      </c>
      <c r="D5231">
        <v>23</v>
      </c>
      <c r="E5231" t="str">
        <f>CONCATENATE(RAWC8[[#This Row],[Table Letter]],RAWC8[[#This Row],[Table '#]])</f>
        <v>L5</v>
      </c>
      <c r="F5231" t="str">
        <f>IF(ISEVEN(ROW(RAWC8[[#This Row],[Barcodes]])),C5231,"")</f>
        <v/>
      </c>
      <c r="G5231" t="str">
        <f t="shared" si="81"/>
        <v/>
      </c>
      <c r="H5231" t="str">
        <f>LEFT(RAWC8[[#This Row],[Maternal Pheno Tag]],7)</f>
        <v/>
      </c>
    </row>
    <row r="5232" spans="1:8" hidden="1" x14ac:dyDescent="0.25">
      <c r="A5232">
        <v>5</v>
      </c>
      <c r="B5232" t="s">
        <v>16</v>
      </c>
      <c r="C5232" t="str">
        <f>_xlfn.CONCAT(RAWC8[[#This Row],[Table Letter]],"L")</f>
        <v>LL</v>
      </c>
      <c r="D5232">
        <v>24</v>
      </c>
      <c r="E5232" t="str">
        <f>CONCATENATE(RAWC8[[#This Row],[Table Letter]],RAWC8[[#This Row],[Table '#]])</f>
        <v>L5</v>
      </c>
      <c r="F5232" t="str">
        <f>IF(ISEVEN(ROW(RAWC8[[#This Row],[Barcodes]])),C5232,"")</f>
        <v>LL</v>
      </c>
      <c r="G5232" t="str">
        <f t="shared" si="81"/>
        <v>LL</v>
      </c>
      <c r="H5232" t="str">
        <f>LEFT(RAWC8[[#This Row],[Maternal Pheno Tag]],7)</f>
        <v>LL</v>
      </c>
    </row>
    <row r="5233" spans="1:8" hidden="1" x14ac:dyDescent="0.25">
      <c r="A5233">
        <v>5</v>
      </c>
      <c r="B5233" t="s">
        <v>16</v>
      </c>
      <c r="C5233" t="str">
        <f>_xlfn.CONCAT(RAWC8[[#This Row],[Table Letter]],"L")</f>
        <v>LL</v>
      </c>
      <c r="D5233">
        <v>24</v>
      </c>
      <c r="E5233" t="str">
        <f>CONCATENATE(RAWC8[[#This Row],[Table Letter]],RAWC8[[#This Row],[Table '#]])</f>
        <v>L5</v>
      </c>
      <c r="F5233" t="str">
        <f>IF(ISEVEN(ROW(RAWC8[[#This Row],[Barcodes]])),C5233,"")</f>
        <v/>
      </c>
      <c r="G5233" t="str">
        <f t="shared" si="81"/>
        <v/>
      </c>
      <c r="H5233" t="str">
        <f>LEFT(RAWC8[[#This Row],[Maternal Pheno Tag]],7)</f>
        <v/>
      </c>
    </row>
    <row r="5234" spans="1:8" hidden="1" x14ac:dyDescent="0.25">
      <c r="A5234">
        <v>5</v>
      </c>
      <c r="B5234" t="s">
        <v>16</v>
      </c>
      <c r="C5234" t="str">
        <f>_xlfn.CONCAT(RAWC8[[#This Row],[Table Letter]],"L")</f>
        <v>LL</v>
      </c>
      <c r="D5234">
        <v>25</v>
      </c>
      <c r="E5234" t="str">
        <f>CONCATENATE(RAWC8[[#This Row],[Table Letter]],RAWC8[[#This Row],[Table '#]])</f>
        <v>L5</v>
      </c>
      <c r="F5234" t="str">
        <f>IF(ISEVEN(ROW(RAWC8[[#This Row],[Barcodes]])),C5234,"")</f>
        <v>LL</v>
      </c>
      <c r="G5234" t="str">
        <f t="shared" si="81"/>
        <v>LL</v>
      </c>
      <c r="H5234" t="str">
        <f>LEFT(RAWC8[[#This Row],[Maternal Pheno Tag]],7)</f>
        <v>LL</v>
      </c>
    </row>
    <row r="5235" spans="1:8" hidden="1" x14ac:dyDescent="0.25">
      <c r="A5235">
        <v>5</v>
      </c>
      <c r="B5235" t="s">
        <v>16</v>
      </c>
      <c r="C5235" t="str">
        <f>_xlfn.CONCAT(RAWC8[[#This Row],[Table Letter]],"L")</f>
        <v>LL</v>
      </c>
      <c r="D5235">
        <v>25</v>
      </c>
      <c r="E5235" t="str">
        <f>CONCATENATE(RAWC8[[#This Row],[Table Letter]],RAWC8[[#This Row],[Table '#]])</f>
        <v>L5</v>
      </c>
      <c r="F5235" t="str">
        <f>IF(ISEVEN(ROW(RAWC8[[#This Row],[Barcodes]])),C5235,"")</f>
        <v/>
      </c>
      <c r="G5235" t="str">
        <f t="shared" si="81"/>
        <v/>
      </c>
      <c r="H5235" t="str">
        <f>LEFT(RAWC8[[#This Row],[Maternal Pheno Tag]],7)</f>
        <v/>
      </c>
    </row>
    <row r="5236" spans="1:8" hidden="1" x14ac:dyDescent="0.25">
      <c r="A5236">
        <v>5</v>
      </c>
      <c r="B5236" t="s">
        <v>16</v>
      </c>
      <c r="C5236" t="str">
        <f>_xlfn.CONCAT(RAWC8[[#This Row],[Table Letter]],"L")</f>
        <v>LL</v>
      </c>
      <c r="D5236">
        <v>26</v>
      </c>
      <c r="E5236" t="str">
        <f>CONCATENATE(RAWC8[[#This Row],[Table Letter]],RAWC8[[#This Row],[Table '#]])</f>
        <v>L5</v>
      </c>
      <c r="F5236" t="str">
        <f>IF(ISEVEN(ROW(RAWC8[[#This Row],[Barcodes]])),C5236,"")</f>
        <v>LL</v>
      </c>
      <c r="G5236" t="str">
        <f t="shared" si="81"/>
        <v>LL</v>
      </c>
      <c r="H5236" t="str">
        <f>LEFT(RAWC8[[#This Row],[Maternal Pheno Tag]],7)</f>
        <v>LL</v>
      </c>
    </row>
    <row r="5237" spans="1:8" hidden="1" x14ac:dyDescent="0.25">
      <c r="A5237">
        <v>5</v>
      </c>
      <c r="B5237" t="s">
        <v>16</v>
      </c>
      <c r="C5237" t="str">
        <f>_xlfn.CONCAT(RAWC8[[#This Row],[Table Letter]],"L")</f>
        <v>LL</v>
      </c>
      <c r="D5237">
        <v>26</v>
      </c>
      <c r="E5237" t="str">
        <f>CONCATENATE(RAWC8[[#This Row],[Table Letter]],RAWC8[[#This Row],[Table '#]])</f>
        <v>L5</v>
      </c>
      <c r="F5237" t="str">
        <f>IF(ISEVEN(ROW(RAWC8[[#This Row],[Barcodes]])),C5237,"")</f>
        <v/>
      </c>
      <c r="G5237" t="str">
        <f t="shared" si="81"/>
        <v/>
      </c>
      <c r="H5237" t="str">
        <f>LEFT(RAWC8[[#This Row],[Maternal Pheno Tag]],7)</f>
        <v/>
      </c>
    </row>
    <row r="5238" spans="1:8" hidden="1" x14ac:dyDescent="0.25">
      <c r="A5238">
        <v>5</v>
      </c>
      <c r="B5238" t="s">
        <v>16</v>
      </c>
      <c r="C5238" t="str">
        <f>_xlfn.CONCAT(RAWC8[[#This Row],[Table Letter]],"L")</f>
        <v>LL</v>
      </c>
      <c r="D5238">
        <v>27</v>
      </c>
      <c r="E5238" t="str">
        <f>CONCATENATE(RAWC8[[#This Row],[Table Letter]],RAWC8[[#This Row],[Table '#]])</f>
        <v>L5</v>
      </c>
      <c r="F5238" t="str">
        <f>IF(ISEVEN(ROW(RAWC8[[#This Row],[Barcodes]])),C5238,"")</f>
        <v>LL</v>
      </c>
      <c r="G5238" t="str">
        <f t="shared" si="81"/>
        <v>LL</v>
      </c>
      <c r="H5238" t="str">
        <f>LEFT(RAWC8[[#This Row],[Maternal Pheno Tag]],7)</f>
        <v>LL</v>
      </c>
    </row>
    <row r="5239" spans="1:8" hidden="1" x14ac:dyDescent="0.25">
      <c r="A5239">
        <v>5</v>
      </c>
      <c r="B5239" t="s">
        <v>16</v>
      </c>
      <c r="C5239" t="str">
        <f>_xlfn.CONCAT(RAWC8[[#This Row],[Table Letter]],"L")</f>
        <v>LL</v>
      </c>
      <c r="D5239">
        <v>27</v>
      </c>
      <c r="E5239" t="str">
        <f>CONCATENATE(RAWC8[[#This Row],[Table Letter]],RAWC8[[#This Row],[Table '#]])</f>
        <v>L5</v>
      </c>
      <c r="F5239" t="str">
        <f>IF(ISEVEN(ROW(RAWC8[[#This Row],[Barcodes]])),C5239,"")</f>
        <v/>
      </c>
      <c r="G5239" t="str">
        <f t="shared" si="81"/>
        <v/>
      </c>
      <c r="H5239" t="str">
        <f>LEFT(RAWC8[[#This Row],[Maternal Pheno Tag]],7)</f>
        <v/>
      </c>
    </row>
    <row r="5240" spans="1:8" hidden="1" x14ac:dyDescent="0.25">
      <c r="A5240">
        <v>5</v>
      </c>
      <c r="B5240" t="s">
        <v>16</v>
      </c>
      <c r="C5240" t="str">
        <f>_xlfn.CONCAT(RAWC8[[#This Row],[Table Letter]],"L")</f>
        <v>LL</v>
      </c>
      <c r="D5240">
        <v>28</v>
      </c>
      <c r="E5240" t="str">
        <f>CONCATENATE(RAWC8[[#This Row],[Table Letter]],RAWC8[[#This Row],[Table '#]])</f>
        <v>L5</v>
      </c>
      <c r="F5240" t="str">
        <f>IF(ISEVEN(ROW(RAWC8[[#This Row],[Barcodes]])),C5240,"")</f>
        <v>LL</v>
      </c>
      <c r="G5240" t="str">
        <f t="shared" si="81"/>
        <v>LL</v>
      </c>
      <c r="H5240" t="str">
        <f>LEFT(RAWC8[[#This Row],[Maternal Pheno Tag]],7)</f>
        <v>LL</v>
      </c>
    </row>
    <row r="5241" spans="1:8" hidden="1" x14ac:dyDescent="0.25">
      <c r="A5241">
        <v>5</v>
      </c>
      <c r="B5241" t="s">
        <v>16</v>
      </c>
      <c r="C5241" t="str">
        <f>_xlfn.CONCAT(RAWC8[[#This Row],[Table Letter]],"L")</f>
        <v>LL</v>
      </c>
      <c r="D5241">
        <v>28</v>
      </c>
      <c r="E5241" t="str">
        <f>CONCATENATE(RAWC8[[#This Row],[Table Letter]],RAWC8[[#This Row],[Table '#]])</f>
        <v>L5</v>
      </c>
      <c r="F5241" t="str">
        <f>IF(ISEVEN(ROW(RAWC8[[#This Row],[Barcodes]])),C5241,"")</f>
        <v/>
      </c>
      <c r="G5241" t="str">
        <f t="shared" si="81"/>
        <v/>
      </c>
      <c r="H5241" t="str">
        <f>LEFT(RAWC8[[#This Row],[Maternal Pheno Tag]],7)</f>
        <v/>
      </c>
    </row>
    <row r="5242" spans="1:8" hidden="1" x14ac:dyDescent="0.25">
      <c r="A5242">
        <v>5</v>
      </c>
      <c r="B5242" t="s">
        <v>16</v>
      </c>
      <c r="C5242" t="str">
        <f>_xlfn.CONCAT(RAWC8[[#This Row],[Table Letter]],"L")</f>
        <v>LL</v>
      </c>
      <c r="D5242">
        <v>29</v>
      </c>
      <c r="E5242" t="str">
        <f>CONCATENATE(RAWC8[[#This Row],[Table Letter]],RAWC8[[#This Row],[Table '#]])</f>
        <v>L5</v>
      </c>
      <c r="F5242" t="str">
        <f>IF(ISEVEN(ROW(RAWC8[[#This Row],[Barcodes]])),C5242,"")</f>
        <v>LL</v>
      </c>
      <c r="G5242" t="str">
        <f t="shared" si="81"/>
        <v>LL</v>
      </c>
      <c r="H5242" t="str">
        <f>LEFT(RAWC8[[#This Row],[Maternal Pheno Tag]],7)</f>
        <v>LL</v>
      </c>
    </row>
    <row r="5243" spans="1:8" hidden="1" x14ac:dyDescent="0.25">
      <c r="A5243">
        <v>5</v>
      </c>
      <c r="B5243" t="s">
        <v>16</v>
      </c>
      <c r="C5243" t="str">
        <f>_xlfn.CONCAT(RAWC8[[#This Row],[Table Letter]],"L")</f>
        <v>LL</v>
      </c>
      <c r="D5243">
        <v>29</v>
      </c>
      <c r="E5243" t="str">
        <f>CONCATENATE(RAWC8[[#This Row],[Table Letter]],RAWC8[[#This Row],[Table '#]])</f>
        <v>L5</v>
      </c>
      <c r="F5243" t="str">
        <f>IF(ISEVEN(ROW(RAWC8[[#This Row],[Barcodes]])),C5243,"")</f>
        <v/>
      </c>
      <c r="G5243" t="str">
        <f t="shared" si="81"/>
        <v/>
      </c>
      <c r="H5243" t="str">
        <f>LEFT(RAWC8[[#This Row],[Maternal Pheno Tag]],7)</f>
        <v/>
      </c>
    </row>
    <row r="5244" spans="1:8" hidden="1" x14ac:dyDescent="0.25">
      <c r="A5244">
        <v>5</v>
      </c>
      <c r="B5244" t="s">
        <v>16</v>
      </c>
      <c r="C5244" t="str">
        <f>_xlfn.CONCAT(RAWC8[[#This Row],[Table Letter]],"L")</f>
        <v>LL</v>
      </c>
      <c r="D5244">
        <v>30</v>
      </c>
      <c r="E5244" t="str">
        <f>CONCATENATE(RAWC8[[#This Row],[Table Letter]],RAWC8[[#This Row],[Table '#]])</f>
        <v>L5</v>
      </c>
      <c r="F5244" t="str">
        <f>IF(ISEVEN(ROW(RAWC8[[#This Row],[Barcodes]])),C5244,"")</f>
        <v>LL</v>
      </c>
      <c r="G5244" t="str">
        <f t="shared" si="81"/>
        <v>LL</v>
      </c>
      <c r="H5244" t="str">
        <f>LEFT(RAWC8[[#This Row],[Maternal Pheno Tag]],7)</f>
        <v>LL</v>
      </c>
    </row>
    <row r="5245" spans="1:8" hidden="1" x14ac:dyDescent="0.25">
      <c r="A5245">
        <v>5</v>
      </c>
      <c r="B5245" t="s">
        <v>16</v>
      </c>
      <c r="C5245" t="str">
        <f>_xlfn.CONCAT(RAWC8[[#This Row],[Table Letter]],"L")</f>
        <v>LL</v>
      </c>
      <c r="D5245">
        <v>30</v>
      </c>
      <c r="E5245" t="str">
        <f>CONCATENATE(RAWC8[[#This Row],[Table Letter]],RAWC8[[#This Row],[Table '#]])</f>
        <v>L5</v>
      </c>
      <c r="F5245" t="str">
        <f>IF(ISEVEN(ROW(RAWC8[[#This Row],[Barcodes]])),C5245,"")</f>
        <v/>
      </c>
      <c r="G5245" t="str">
        <f t="shared" si="81"/>
        <v/>
      </c>
      <c r="H5245" t="str">
        <f>LEFT(RAWC8[[#This Row],[Maternal Pheno Tag]],7)</f>
        <v/>
      </c>
    </row>
    <row r="5246" spans="1:8" hidden="1" x14ac:dyDescent="0.25">
      <c r="A5246">
        <v>5</v>
      </c>
      <c r="B5246" t="s">
        <v>16</v>
      </c>
      <c r="C5246" t="str">
        <f>_xlfn.CONCAT(RAWC8[[#This Row],[Table Letter]],"L")</f>
        <v>LL</v>
      </c>
      <c r="D5246">
        <v>31</v>
      </c>
      <c r="E5246" t="str">
        <f>CONCATENATE(RAWC8[[#This Row],[Table Letter]],RAWC8[[#This Row],[Table '#]])</f>
        <v>L5</v>
      </c>
      <c r="F5246" t="str">
        <f>IF(ISEVEN(ROW(RAWC8[[#This Row],[Barcodes]])),C5246,"")</f>
        <v>LL</v>
      </c>
      <c r="G5246" t="str">
        <f t="shared" si="81"/>
        <v>LL</v>
      </c>
      <c r="H5246" t="str">
        <f>LEFT(RAWC8[[#This Row],[Maternal Pheno Tag]],7)</f>
        <v>LL</v>
      </c>
    </row>
    <row r="5247" spans="1:8" hidden="1" x14ac:dyDescent="0.25">
      <c r="A5247">
        <v>5</v>
      </c>
      <c r="B5247" t="s">
        <v>16</v>
      </c>
      <c r="C5247" t="str">
        <f>_xlfn.CONCAT(RAWC8[[#This Row],[Table Letter]],"L")</f>
        <v>LL</v>
      </c>
      <c r="D5247">
        <v>31</v>
      </c>
      <c r="E5247" t="str">
        <f>CONCATENATE(RAWC8[[#This Row],[Table Letter]],RAWC8[[#This Row],[Table '#]])</f>
        <v>L5</v>
      </c>
      <c r="F5247" t="str">
        <f>IF(ISEVEN(ROW(RAWC8[[#This Row],[Barcodes]])),C5247,"")</f>
        <v/>
      </c>
      <c r="G5247" t="str">
        <f t="shared" si="81"/>
        <v/>
      </c>
      <c r="H5247" t="str">
        <f>LEFT(RAWC8[[#This Row],[Maternal Pheno Tag]],7)</f>
        <v/>
      </c>
    </row>
    <row r="5248" spans="1:8" hidden="1" x14ac:dyDescent="0.25">
      <c r="A5248">
        <v>5</v>
      </c>
      <c r="B5248" t="s">
        <v>16</v>
      </c>
      <c r="C5248" t="str">
        <f>_xlfn.CONCAT(RAWC8[[#This Row],[Table Letter]],"L")</f>
        <v>LL</v>
      </c>
      <c r="D5248">
        <v>32</v>
      </c>
      <c r="E5248" t="str">
        <f>CONCATENATE(RAWC8[[#This Row],[Table Letter]],RAWC8[[#This Row],[Table '#]])</f>
        <v>L5</v>
      </c>
      <c r="F5248" t="str">
        <f>IF(ISEVEN(ROW(RAWC8[[#This Row],[Barcodes]])),C5248,"")</f>
        <v>LL</v>
      </c>
      <c r="G5248" t="str">
        <f t="shared" si="81"/>
        <v>LL</v>
      </c>
      <c r="H5248" t="str">
        <f>LEFT(RAWC8[[#This Row],[Maternal Pheno Tag]],7)</f>
        <v>LL</v>
      </c>
    </row>
    <row r="5249" spans="1:8" hidden="1" x14ac:dyDescent="0.25">
      <c r="A5249">
        <v>5</v>
      </c>
      <c r="B5249" t="s">
        <v>16</v>
      </c>
      <c r="C5249" t="str">
        <f>_xlfn.CONCAT(RAWC8[[#This Row],[Table Letter]],"L")</f>
        <v>LL</v>
      </c>
      <c r="D5249">
        <v>32</v>
      </c>
      <c r="E5249" t="str">
        <f>CONCATENATE(RAWC8[[#This Row],[Table Letter]],RAWC8[[#This Row],[Table '#]])</f>
        <v>L5</v>
      </c>
      <c r="F5249" t="str">
        <f>IF(ISEVEN(ROW(RAWC8[[#This Row],[Barcodes]])),C5249,"")</f>
        <v/>
      </c>
      <c r="G5249" t="str">
        <f t="shared" si="81"/>
        <v/>
      </c>
      <c r="H5249" t="str">
        <f>LEFT(RAWC8[[#This Row],[Maternal Pheno Tag]],7)</f>
        <v/>
      </c>
    </row>
    <row r="5250" spans="1:8" hidden="1" x14ac:dyDescent="0.25">
      <c r="A5250">
        <v>5</v>
      </c>
      <c r="B5250" t="s">
        <v>16</v>
      </c>
      <c r="C5250" t="str">
        <f>_xlfn.CONCAT(RAWC8[[#This Row],[Table Letter]],"L")</f>
        <v>LL</v>
      </c>
      <c r="D5250">
        <v>33</v>
      </c>
      <c r="E5250" t="str">
        <f>CONCATENATE(RAWC8[[#This Row],[Table Letter]],RAWC8[[#This Row],[Table '#]])</f>
        <v>L5</v>
      </c>
      <c r="F5250" t="str">
        <f>IF(ISEVEN(ROW(RAWC8[[#This Row],[Barcodes]])),C5250,"")</f>
        <v>LL</v>
      </c>
      <c r="G5250" t="str">
        <f t="shared" ref="G5250:G5313" si="82">IF(ISODD(ROW(C5251)),C5251,"")</f>
        <v>LL</v>
      </c>
      <c r="H5250" t="str">
        <f>LEFT(RAWC8[[#This Row],[Maternal Pheno Tag]],7)</f>
        <v>LL</v>
      </c>
    </row>
    <row r="5251" spans="1:8" hidden="1" x14ac:dyDescent="0.25">
      <c r="A5251">
        <v>5</v>
      </c>
      <c r="B5251" t="s">
        <v>16</v>
      </c>
      <c r="C5251" t="str">
        <f>_xlfn.CONCAT(RAWC8[[#This Row],[Table Letter]],"L")</f>
        <v>LL</v>
      </c>
      <c r="D5251">
        <v>33</v>
      </c>
      <c r="E5251" t="str">
        <f>CONCATENATE(RAWC8[[#This Row],[Table Letter]],RAWC8[[#This Row],[Table '#]])</f>
        <v>L5</v>
      </c>
      <c r="F5251" t="str">
        <f>IF(ISEVEN(ROW(RAWC8[[#This Row],[Barcodes]])),C5251,"")</f>
        <v/>
      </c>
      <c r="G5251" t="str">
        <f t="shared" si="82"/>
        <v/>
      </c>
      <c r="H5251" t="str">
        <f>LEFT(RAWC8[[#This Row],[Maternal Pheno Tag]],7)</f>
        <v/>
      </c>
    </row>
    <row r="5252" spans="1:8" hidden="1" x14ac:dyDescent="0.25">
      <c r="A5252">
        <v>5</v>
      </c>
      <c r="B5252" t="s">
        <v>16</v>
      </c>
      <c r="C5252" t="str">
        <f>_xlfn.CONCAT(RAWC8[[#This Row],[Table Letter]],"L")</f>
        <v>LL</v>
      </c>
      <c r="D5252">
        <v>34</v>
      </c>
      <c r="E5252" t="str">
        <f>CONCATENATE(RAWC8[[#This Row],[Table Letter]],RAWC8[[#This Row],[Table '#]])</f>
        <v>L5</v>
      </c>
      <c r="F5252" t="str">
        <f>IF(ISEVEN(ROW(RAWC8[[#This Row],[Barcodes]])),C5252,"")</f>
        <v>LL</v>
      </c>
      <c r="G5252" t="str">
        <f t="shared" si="82"/>
        <v>LL</v>
      </c>
      <c r="H5252" t="str">
        <f>LEFT(RAWC8[[#This Row],[Maternal Pheno Tag]],7)</f>
        <v>LL</v>
      </c>
    </row>
    <row r="5253" spans="1:8" hidden="1" x14ac:dyDescent="0.25">
      <c r="A5253">
        <v>5</v>
      </c>
      <c r="B5253" t="s">
        <v>16</v>
      </c>
      <c r="C5253" t="str">
        <f>_xlfn.CONCAT(RAWC8[[#This Row],[Table Letter]],"L")</f>
        <v>LL</v>
      </c>
      <c r="D5253">
        <v>34</v>
      </c>
      <c r="E5253" t="str">
        <f>CONCATENATE(RAWC8[[#This Row],[Table Letter]],RAWC8[[#This Row],[Table '#]])</f>
        <v>L5</v>
      </c>
      <c r="F5253" t="str">
        <f>IF(ISEVEN(ROW(RAWC8[[#This Row],[Barcodes]])),C5253,"")</f>
        <v/>
      </c>
      <c r="G5253" t="str">
        <f t="shared" si="82"/>
        <v/>
      </c>
      <c r="H5253" t="str">
        <f>LEFT(RAWC8[[#This Row],[Maternal Pheno Tag]],7)</f>
        <v/>
      </c>
    </row>
    <row r="5254" spans="1:8" hidden="1" x14ac:dyDescent="0.25">
      <c r="A5254">
        <v>5</v>
      </c>
      <c r="B5254" t="s">
        <v>16</v>
      </c>
      <c r="C5254" t="str">
        <f>_xlfn.CONCAT(RAWC8[[#This Row],[Table Letter]],"L")</f>
        <v>LL</v>
      </c>
      <c r="D5254">
        <v>35</v>
      </c>
      <c r="E5254" t="str">
        <f>CONCATENATE(RAWC8[[#This Row],[Table Letter]],RAWC8[[#This Row],[Table '#]])</f>
        <v>L5</v>
      </c>
      <c r="F5254" t="str">
        <f>IF(ISEVEN(ROW(RAWC8[[#This Row],[Barcodes]])),C5254,"")</f>
        <v>LL</v>
      </c>
      <c r="G5254" t="str">
        <f t="shared" si="82"/>
        <v>LL</v>
      </c>
      <c r="H5254" t="str">
        <f>LEFT(RAWC8[[#This Row],[Maternal Pheno Tag]],7)</f>
        <v>LL</v>
      </c>
    </row>
    <row r="5255" spans="1:8" hidden="1" x14ac:dyDescent="0.25">
      <c r="A5255">
        <v>5</v>
      </c>
      <c r="B5255" t="s">
        <v>16</v>
      </c>
      <c r="C5255" t="str">
        <f>_xlfn.CONCAT(RAWC8[[#This Row],[Table Letter]],"L")</f>
        <v>LL</v>
      </c>
      <c r="D5255">
        <v>35</v>
      </c>
      <c r="E5255" t="str">
        <f>CONCATENATE(RAWC8[[#This Row],[Table Letter]],RAWC8[[#This Row],[Table '#]])</f>
        <v>L5</v>
      </c>
      <c r="F5255" t="str">
        <f>IF(ISEVEN(ROW(RAWC8[[#This Row],[Barcodes]])),C5255,"")</f>
        <v/>
      </c>
      <c r="G5255" t="str">
        <f t="shared" si="82"/>
        <v/>
      </c>
      <c r="H5255" t="str">
        <f>LEFT(RAWC8[[#This Row],[Maternal Pheno Tag]],7)</f>
        <v/>
      </c>
    </row>
    <row r="5256" spans="1:8" hidden="1" x14ac:dyDescent="0.25">
      <c r="A5256">
        <v>5</v>
      </c>
      <c r="B5256" t="s">
        <v>16</v>
      </c>
      <c r="C5256" t="str">
        <f>_xlfn.CONCAT(RAWC8[[#This Row],[Table Letter]],"L")</f>
        <v>LL</v>
      </c>
      <c r="D5256">
        <v>36</v>
      </c>
      <c r="E5256" t="str">
        <f>CONCATENATE(RAWC8[[#This Row],[Table Letter]],RAWC8[[#This Row],[Table '#]])</f>
        <v>L5</v>
      </c>
      <c r="F5256" t="str">
        <f>IF(ISEVEN(ROW(RAWC8[[#This Row],[Barcodes]])),C5256,"")</f>
        <v>LL</v>
      </c>
      <c r="G5256" t="str">
        <f t="shared" si="82"/>
        <v>LL</v>
      </c>
      <c r="H5256" t="str">
        <f>LEFT(RAWC8[[#This Row],[Maternal Pheno Tag]],7)</f>
        <v>LL</v>
      </c>
    </row>
    <row r="5257" spans="1:8" hidden="1" x14ac:dyDescent="0.25">
      <c r="A5257">
        <v>5</v>
      </c>
      <c r="B5257" t="s">
        <v>16</v>
      </c>
      <c r="C5257" t="str">
        <f>_xlfn.CONCAT(RAWC8[[#This Row],[Table Letter]],"L")</f>
        <v>LL</v>
      </c>
      <c r="D5257">
        <v>36</v>
      </c>
      <c r="E5257" t="str">
        <f>CONCATENATE(RAWC8[[#This Row],[Table Letter]],RAWC8[[#This Row],[Table '#]])</f>
        <v>L5</v>
      </c>
      <c r="F5257" t="str">
        <f>IF(ISEVEN(ROW(RAWC8[[#This Row],[Barcodes]])),C5257,"")</f>
        <v/>
      </c>
      <c r="G5257" t="str">
        <f t="shared" si="82"/>
        <v/>
      </c>
      <c r="H5257" t="str">
        <f>LEFT(RAWC8[[#This Row],[Maternal Pheno Tag]],7)</f>
        <v/>
      </c>
    </row>
    <row r="5258" spans="1:8" hidden="1" x14ac:dyDescent="0.25">
      <c r="A5258">
        <v>5</v>
      </c>
      <c r="B5258" t="s">
        <v>16</v>
      </c>
      <c r="C5258" t="str">
        <f>_xlfn.CONCAT(RAWC8[[#This Row],[Table Letter]],"L")</f>
        <v>LL</v>
      </c>
      <c r="D5258">
        <v>37</v>
      </c>
      <c r="E5258" t="str">
        <f>CONCATENATE(RAWC8[[#This Row],[Table Letter]],RAWC8[[#This Row],[Table '#]])</f>
        <v>L5</v>
      </c>
      <c r="F5258" t="str">
        <f>IF(ISEVEN(ROW(RAWC8[[#This Row],[Barcodes]])),C5258,"")</f>
        <v>LL</v>
      </c>
      <c r="G5258" t="str">
        <f t="shared" si="82"/>
        <v>LL</v>
      </c>
      <c r="H5258" t="str">
        <f>LEFT(RAWC8[[#This Row],[Maternal Pheno Tag]],7)</f>
        <v>LL</v>
      </c>
    </row>
    <row r="5259" spans="1:8" hidden="1" x14ac:dyDescent="0.25">
      <c r="A5259">
        <v>5</v>
      </c>
      <c r="B5259" t="s">
        <v>16</v>
      </c>
      <c r="C5259" t="str">
        <f>_xlfn.CONCAT(RAWC8[[#This Row],[Table Letter]],"L")</f>
        <v>LL</v>
      </c>
      <c r="D5259">
        <v>37</v>
      </c>
      <c r="E5259" t="str">
        <f>CONCATENATE(RAWC8[[#This Row],[Table Letter]],RAWC8[[#This Row],[Table '#]])</f>
        <v>L5</v>
      </c>
      <c r="F5259" t="str">
        <f>IF(ISEVEN(ROW(RAWC8[[#This Row],[Barcodes]])),C5259,"")</f>
        <v/>
      </c>
      <c r="G5259" t="str">
        <f t="shared" si="82"/>
        <v/>
      </c>
      <c r="H5259" t="str">
        <f>LEFT(RAWC8[[#This Row],[Maternal Pheno Tag]],7)</f>
        <v/>
      </c>
    </row>
    <row r="5260" spans="1:8" hidden="1" x14ac:dyDescent="0.25">
      <c r="A5260">
        <v>5</v>
      </c>
      <c r="B5260" t="s">
        <v>16</v>
      </c>
      <c r="C5260" t="str">
        <f>_xlfn.CONCAT(RAWC8[[#This Row],[Table Letter]],"L")</f>
        <v>LL</v>
      </c>
      <c r="D5260">
        <v>38</v>
      </c>
      <c r="E5260" t="str">
        <f>CONCATENATE(RAWC8[[#This Row],[Table Letter]],RAWC8[[#This Row],[Table '#]])</f>
        <v>L5</v>
      </c>
      <c r="F5260" t="str">
        <f>IF(ISEVEN(ROW(RAWC8[[#This Row],[Barcodes]])),C5260,"")</f>
        <v>LL</v>
      </c>
      <c r="G5260" t="str">
        <f t="shared" si="82"/>
        <v>LL</v>
      </c>
      <c r="H5260" t="str">
        <f>LEFT(RAWC8[[#This Row],[Maternal Pheno Tag]],7)</f>
        <v>LL</v>
      </c>
    </row>
    <row r="5261" spans="1:8" hidden="1" x14ac:dyDescent="0.25">
      <c r="A5261">
        <v>5</v>
      </c>
      <c r="B5261" t="s">
        <v>16</v>
      </c>
      <c r="C5261" t="str">
        <f>_xlfn.CONCAT(RAWC8[[#This Row],[Table Letter]],"L")</f>
        <v>LL</v>
      </c>
      <c r="D5261">
        <v>38</v>
      </c>
      <c r="E5261" t="str">
        <f>CONCATENATE(RAWC8[[#This Row],[Table Letter]],RAWC8[[#This Row],[Table '#]])</f>
        <v>L5</v>
      </c>
      <c r="F5261" t="str">
        <f>IF(ISEVEN(ROW(RAWC8[[#This Row],[Barcodes]])),C5261,"")</f>
        <v/>
      </c>
      <c r="G5261" t="str">
        <f t="shared" si="82"/>
        <v/>
      </c>
      <c r="H5261" t="str">
        <f>LEFT(RAWC8[[#This Row],[Maternal Pheno Tag]],7)</f>
        <v/>
      </c>
    </row>
    <row r="5262" spans="1:8" hidden="1" x14ac:dyDescent="0.25">
      <c r="A5262">
        <v>5</v>
      </c>
      <c r="B5262" t="s">
        <v>16</v>
      </c>
      <c r="C5262" t="str">
        <f>_xlfn.CONCAT(RAWC8[[#This Row],[Table Letter]],"L")</f>
        <v>LL</v>
      </c>
      <c r="D5262">
        <v>39</v>
      </c>
      <c r="E5262" t="str">
        <f>CONCATENATE(RAWC8[[#This Row],[Table Letter]],RAWC8[[#This Row],[Table '#]])</f>
        <v>L5</v>
      </c>
      <c r="F5262" t="str">
        <f>IF(ISEVEN(ROW(RAWC8[[#This Row],[Barcodes]])),C5262,"")</f>
        <v>LL</v>
      </c>
      <c r="G5262" t="str">
        <f t="shared" si="82"/>
        <v>LL</v>
      </c>
      <c r="H5262" t="str">
        <f>LEFT(RAWC8[[#This Row],[Maternal Pheno Tag]],7)</f>
        <v>LL</v>
      </c>
    </row>
    <row r="5263" spans="1:8" hidden="1" x14ac:dyDescent="0.25">
      <c r="A5263">
        <v>5</v>
      </c>
      <c r="B5263" t="s">
        <v>16</v>
      </c>
      <c r="C5263" t="str">
        <f>_xlfn.CONCAT(RAWC8[[#This Row],[Table Letter]],"L")</f>
        <v>LL</v>
      </c>
      <c r="D5263">
        <v>39</v>
      </c>
      <c r="E5263" t="str">
        <f>CONCATENATE(RAWC8[[#This Row],[Table Letter]],RAWC8[[#This Row],[Table '#]])</f>
        <v>L5</v>
      </c>
      <c r="F5263" t="str">
        <f>IF(ISEVEN(ROW(RAWC8[[#This Row],[Barcodes]])),C5263,"")</f>
        <v/>
      </c>
      <c r="G5263" t="str">
        <f t="shared" si="82"/>
        <v/>
      </c>
      <c r="H5263" t="str">
        <f>LEFT(RAWC8[[#This Row],[Maternal Pheno Tag]],7)</f>
        <v/>
      </c>
    </row>
    <row r="5264" spans="1:8" hidden="1" x14ac:dyDescent="0.25">
      <c r="A5264">
        <v>5</v>
      </c>
      <c r="B5264" t="s">
        <v>16</v>
      </c>
      <c r="C5264" t="str">
        <f>_xlfn.CONCAT(RAWC8[[#This Row],[Table Letter]],"L")</f>
        <v>LL</v>
      </c>
      <c r="D5264">
        <v>40</v>
      </c>
      <c r="E5264" t="str">
        <f>CONCATENATE(RAWC8[[#This Row],[Table Letter]],RAWC8[[#This Row],[Table '#]])</f>
        <v>L5</v>
      </c>
      <c r="F5264" t="str">
        <f>IF(ISEVEN(ROW(RAWC8[[#This Row],[Barcodes]])),C5264,"")</f>
        <v>LL</v>
      </c>
      <c r="G5264" t="str">
        <f t="shared" si="82"/>
        <v>LL</v>
      </c>
      <c r="H5264" t="str">
        <f>LEFT(RAWC8[[#This Row],[Maternal Pheno Tag]],7)</f>
        <v>LL</v>
      </c>
    </row>
    <row r="5265" spans="1:8" hidden="1" x14ac:dyDescent="0.25">
      <c r="A5265">
        <v>5</v>
      </c>
      <c r="B5265" t="s">
        <v>16</v>
      </c>
      <c r="C5265" t="str">
        <f>_xlfn.CONCAT(RAWC8[[#This Row],[Table Letter]],"L")</f>
        <v>LL</v>
      </c>
      <c r="D5265">
        <v>40</v>
      </c>
      <c r="E5265" t="str">
        <f>CONCATENATE(RAWC8[[#This Row],[Table Letter]],RAWC8[[#This Row],[Table '#]])</f>
        <v>L5</v>
      </c>
      <c r="F5265" t="str">
        <f>IF(ISEVEN(ROW(RAWC8[[#This Row],[Barcodes]])),C5265,"")</f>
        <v/>
      </c>
      <c r="G5265" t="str">
        <f t="shared" si="82"/>
        <v/>
      </c>
      <c r="H5265" t="str">
        <f>LEFT(RAWC8[[#This Row],[Maternal Pheno Tag]],7)</f>
        <v/>
      </c>
    </row>
    <row r="5266" spans="1:8" hidden="1" x14ac:dyDescent="0.25">
      <c r="A5266">
        <v>5</v>
      </c>
      <c r="B5266" t="s">
        <v>16</v>
      </c>
      <c r="C5266" t="str">
        <f>_xlfn.CONCAT(RAWC8[[#This Row],[Table Letter]],"L")</f>
        <v>LL</v>
      </c>
      <c r="D5266">
        <v>41</v>
      </c>
      <c r="E5266" t="str">
        <f>CONCATENATE(RAWC8[[#This Row],[Table Letter]],RAWC8[[#This Row],[Table '#]])</f>
        <v>L5</v>
      </c>
      <c r="F5266" t="str">
        <f>IF(ISEVEN(ROW(RAWC8[[#This Row],[Barcodes]])),C5266,"")</f>
        <v>LL</v>
      </c>
      <c r="G5266" t="str">
        <f t="shared" si="82"/>
        <v>LL</v>
      </c>
      <c r="H5266" t="str">
        <f>LEFT(RAWC8[[#This Row],[Maternal Pheno Tag]],7)</f>
        <v>LL</v>
      </c>
    </row>
    <row r="5267" spans="1:8" hidden="1" x14ac:dyDescent="0.25">
      <c r="A5267">
        <v>5</v>
      </c>
      <c r="B5267" t="s">
        <v>16</v>
      </c>
      <c r="C5267" t="str">
        <f>_xlfn.CONCAT(RAWC8[[#This Row],[Table Letter]],"L")</f>
        <v>LL</v>
      </c>
      <c r="D5267">
        <v>41</v>
      </c>
      <c r="E5267" t="str">
        <f>CONCATENATE(RAWC8[[#This Row],[Table Letter]],RAWC8[[#This Row],[Table '#]])</f>
        <v>L5</v>
      </c>
      <c r="F5267" t="str">
        <f>IF(ISEVEN(ROW(RAWC8[[#This Row],[Barcodes]])),C5267,"")</f>
        <v/>
      </c>
      <c r="G5267" t="str">
        <f t="shared" si="82"/>
        <v/>
      </c>
      <c r="H5267" t="str">
        <f>LEFT(RAWC8[[#This Row],[Maternal Pheno Tag]],7)</f>
        <v/>
      </c>
    </row>
    <row r="5268" spans="1:8" hidden="1" x14ac:dyDescent="0.25">
      <c r="A5268">
        <v>5</v>
      </c>
      <c r="B5268" t="s">
        <v>16</v>
      </c>
      <c r="C5268" t="str">
        <f>_xlfn.CONCAT(RAWC8[[#This Row],[Table Letter]],"L")</f>
        <v>LL</v>
      </c>
      <c r="D5268">
        <v>42</v>
      </c>
      <c r="E5268" t="str">
        <f>CONCATENATE(RAWC8[[#This Row],[Table Letter]],RAWC8[[#This Row],[Table '#]])</f>
        <v>L5</v>
      </c>
      <c r="F5268" t="str">
        <f>IF(ISEVEN(ROW(RAWC8[[#This Row],[Barcodes]])),C5268,"")</f>
        <v>LL</v>
      </c>
      <c r="G5268" t="str">
        <f t="shared" si="82"/>
        <v>LL</v>
      </c>
      <c r="H5268" t="str">
        <f>LEFT(RAWC8[[#This Row],[Maternal Pheno Tag]],7)</f>
        <v>LL</v>
      </c>
    </row>
    <row r="5269" spans="1:8" hidden="1" x14ac:dyDescent="0.25">
      <c r="A5269">
        <v>5</v>
      </c>
      <c r="B5269" t="s">
        <v>16</v>
      </c>
      <c r="C5269" t="str">
        <f>_xlfn.CONCAT(RAWC8[[#This Row],[Table Letter]],"L")</f>
        <v>LL</v>
      </c>
      <c r="D5269">
        <v>42</v>
      </c>
      <c r="E5269" t="str">
        <f>CONCATENATE(RAWC8[[#This Row],[Table Letter]],RAWC8[[#This Row],[Table '#]])</f>
        <v>L5</v>
      </c>
      <c r="F5269" t="str">
        <f>IF(ISEVEN(ROW(RAWC8[[#This Row],[Barcodes]])),C5269,"")</f>
        <v/>
      </c>
      <c r="G5269" t="str">
        <f t="shared" si="82"/>
        <v/>
      </c>
      <c r="H5269" t="str">
        <f>LEFT(RAWC8[[#This Row],[Maternal Pheno Tag]],7)</f>
        <v/>
      </c>
    </row>
    <row r="5270" spans="1:8" hidden="1" x14ac:dyDescent="0.25">
      <c r="A5270">
        <v>5</v>
      </c>
      <c r="B5270" t="s">
        <v>16</v>
      </c>
      <c r="C5270" t="str">
        <f>_xlfn.CONCAT(RAWC8[[#This Row],[Table Letter]],"L")</f>
        <v>LL</v>
      </c>
      <c r="D5270">
        <v>43</v>
      </c>
      <c r="E5270" t="str">
        <f>CONCATENATE(RAWC8[[#This Row],[Table Letter]],RAWC8[[#This Row],[Table '#]])</f>
        <v>L5</v>
      </c>
      <c r="F5270" t="str">
        <f>IF(ISEVEN(ROW(RAWC8[[#This Row],[Barcodes]])),C5270,"")</f>
        <v>LL</v>
      </c>
      <c r="G5270" t="str">
        <f t="shared" si="82"/>
        <v>LL</v>
      </c>
      <c r="H5270" t="str">
        <f>LEFT(RAWC8[[#This Row],[Maternal Pheno Tag]],7)</f>
        <v>LL</v>
      </c>
    </row>
    <row r="5271" spans="1:8" hidden="1" x14ac:dyDescent="0.25">
      <c r="A5271">
        <v>5</v>
      </c>
      <c r="B5271" t="s">
        <v>16</v>
      </c>
      <c r="C5271" t="str">
        <f>_xlfn.CONCAT(RAWC8[[#This Row],[Table Letter]],"L")</f>
        <v>LL</v>
      </c>
      <c r="D5271">
        <v>43</v>
      </c>
      <c r="E5271" t="str">
        <f>CONCATENATE(RAWC8[[#This Row],[Table Letter]],RAWC8[[#This Row],[Table '#]])</f>
        <v>L5</v>
      </c>
      <c r="F5271" t="str">
        <f>IF(ISEVEN(ROW(RAWC8[[#This Row],[Barcodes]])),C5271,"")</f>
        <v/>
      </c>
      <c r="G5271" t="str">
        <f t="shared" si="82"/>
        <v/>
      </c>
      <c r="H5271" t="str">
        <f>LEFT(RAWC8[[#This Row],[Maternal Pheno Tag]],7)</f>
        <v/>
      </c>
    </row>
    <row r="5272" spans="1:8" hidden="1" x14ac:dyDescent="0.25">
      <c r="A5272">
        <v>5</v>
      </c>
      <c r="B5272" t="s">
        <v>16</v>
      </c>
      <c r="C5272" t="str">
        <f>_xlfn.CONCAT(RAWC8[[#This Row],[Table Letter]],"L")</f>
        <v>LL</v>
      </c>
      <c r="D5272">
        <v>44</v>
      </c>
      <c r="E5272" t="str">
        <f>CONCATENATE(RAWC8[[#This Row],[Table Letter]],RAWC8[[#This Row],[Table '#]])</f>
        <v>L5</v>
      </c>
      <c r="F5272" t="str">
        <f>IF(ISEVEN(ROW(RAWC8[[#This Row],[Barcodes]])),C5272,"")</f>
        <v>LL</v>
      </c>
      <c r="G5272" t="str">
        <f t="shared" si="82"/>
        <v>LL</v>
      </c>
      <c r="H5272" t="str">
        <f>LEFT(RAWC8[[#This Row],[Maternal Pheno Tag]],7)</f>
        <v>LL</v>
      </c>
    </row>
    <row r="5273" spans="1:8" hidden="1" x14ac:dyDescent="0.25">
      <c r="A5273">
        <v>5</v>
      </c>
      <c r="B5273" t="s">
        <v>16</v>
      </c>
      <c r="C5273" t="str">
        <f>_xlfn.CONCAT(RAWC8[[#This Row],[Table Letter]],"L")</f>
        <v>LL</v>
      </c>
      <c r="D5273">
        <v>44</v>
      </c>
      <c r="E5273" t="str">
        <f>CONCATENATE(RAWC8[[#This Row],[Table Letter]],RAWC8[[#This Row],[Table '#]])</f>
        <v>L5</v>
      </c>
      <c r="F5273" t="str">
        <f>IF(ISEVEN(ROW(RAWC8[[#This Row],[Barcodes]])),C5273,"")</f>
        <v/>
      </c>
      <c r="G5273" t="str">
        <f t="shared" si="82"/>
        <v/>
      </c>
      <c r="H5273" t="str">
        <f>LEFT(RAWC8[[#This Row],[Maternal Pheno Tag]],7)</f>
        <v/>
      </c>
    </row>
    <row r="5274" spans="1:8" hidden="1" x14ac:dyDescent="0.25">
      <c r="A5274">
        <v>5</v>
      </c>
      <c r="B5274" t="s">
        <v>16</v>
      </c>
      <c r="C5274" t="str">
        <f>_xlfn.CONCAT(RAWC8[[#This Row],[Table Letter]],"L")</f>
        <v>LL</v>
      </c>
      <c r="D5274">
        <v>45</v>
      </c>
      <c r="E5274" t="str">
        <f>CONCATENATE(RAWC8[[#This Row],[Table Letter]],RAWC8[[#This Row],[Table '#]])</f>
        <v>L5</v>
      </c>
      <c r="F5274" t="str">
        <f>IF(ISEVEN(ROW(RAWC8[[#This Row],[Barcodes]])),C5274,"")</f>
        <v>LL</v>
      </c>
      <c r="G5274" t="str">
        <f t="shared" si="82"/>
        <v>LL</v>
      </c>
      <c r="H5274" t="str">
        <f>LEFT(RAWC8[[#This Row],[Maternal Pheno Tag]],7)</f>
        <v>LL</v>
      </c>
    </row>
    <row r="5275" spans="1:8" hidden="1" x14ac:dyDescent="0.25">
      <c r="A5275">
        <v>5</v>
      </c>
      <c r="B5275" t="s">
        <v>16</v>
      </c>
      <c r="C5275" t="str">
        <f>_xlfn.CONCAT(RAWC8[[#This Row],[Table Letter]],"L")</f>
        <v>LL</v>
      </c>
      <c r="D5275">
        <v>45</v>
      </c>
      <c r="E5275" t="str">
        <f>CONCATENATE(RAWC8[[#This Row],[Table Letter]],RAWC8[[#This Row],[Table '#]])</f>
        <v>L5</v>
      </c>
      <c r="F5275" t="str">
        <f>IF(ISEVEN(ROW(RAWC8[[#This Row],[Barcodes]])),C5275,"")</f>
        <v/>
      </c>
      <c r="G5275" t="str">
        <f t="shared" si="82"/>
        <v/>
      </c>
      <c r="H5275" t="str">
        <f>LEFT(RAWC8[[#This Row],[Maternal Pheno Tag]],7)</f>
        <v/>
      </c>
    </row>
    <row r="5276" spans="1:8" hidden="1" x14ac:dyDescent="0.25">
      <c r="A5276">
        <v>5</v>
      </c>
      <c r="B5276" t="s">
        <v>16</v>
      </c>
      <c r="C5276" t="str">
        <f>_xlfn.CONCAT(RAWC8[[#This Row],[Table Letter]],"L")</f>
        <v>LL</v>
      </c>
      <c r="D5276">
        <v>46</v>
      </c>
      <c r="E5276" t="str">
        <f>CONCATENATE(RAWC8[[#This Row],[Table Letter]],RAWC8[[#This Row],[Table '#]])</f>
        <v>L5</v>
      </c>
      <c r="F5276" t="str">
        <f>IF(ISEVEN(ROW(RAWC8[[#This Row],[Barcodes]])),C5276,"")</f>
        <v>LL</v>
      </c>
      <c r="G5276" t="str">
        <f t="shared" si="82"/>
        <v>LL</v>
      </c>
      <c r="H5276" t="str">
        <f>LEFT(RAWC8[[#This Row],[Maternal Pheno Tag]],7)</f>
        <v>LL</v>
      </c>
    </row>
    <row r="5277" spans="1:8" hidden="1" x14ac:dyDescent="0.25">
      <c r="A5277">
        <v>5</v>
      </c>
      <c r="B5277" t="s">
        <v>16</v>
      </c>
      <c r="C5277" t="str">
        <f>_xlfn.CONCAT(RAWC8[[#This Row],[Table Letter]],"L")</f>
        <v>LL</v>
      </c>
      <c r="D5277">
        <v>46</v>
      </c>
      <c r="E5277" t="str">
        <f>CONCATENATE(RAWC8[[#This Row],[Table Letter]],RAWC8[[#This Row],[Table '#]])</f>
        <v>L5</v>
      </c>
      <c r="F5277" t="str">
        <f>IF(ISEVEN(ROW(RAWC8[[#This Row],[Barcodes]])),C5277,"")</f>
        <v/>
      </c>
      <c r="G5277" t="str">
        <f t="shared" si="82"/>
        <v/>
      </c>
      <c r="H5277" t="str">
        <f>LEFT(RAWC8[[#This Row],[Maternal Pheno Tag]],7)</f>
        <v/>
      </c>
    </row>
    <row r="5278" spans="1:8" hidden="1" x14ac:dyDescent="0.25">
      <c r="A5278">
        <v>5</v>
      </c>
      <c r="B5278" t="s">
        <v>16</v>
      </c>
      <c r="C5278" t="str">
        <f>_xlfn.CONCAT(RAWC8[[#This Row],[Table Letter]],"L")</f>
        <v>LL</v>
      </c>
      <c r="D5278">
        <v>47</v>
      </c>
      <c r="E5278" t="str">
        <f>CONCATENATE(RAWC8[[#This Row],[Table Letter]],RAWC8[[#This Row],[Table '#]])</f>
        <v>L5</v>
      </c>
      <c r="F5278" t="str">
        <f>IF(ISEVEN(ROW(RAWC8[[#This Row],[Barcodes]])),C5278,"")</f>
        <v>LL</v>
      </c>
      <c r="G5278" t="str">
        <f t="shared" si="82"/>
        <v>LL</v>
      </c>
      <c r="H5278" t="str">
        <f>LEFT(RAWC8[[#This Row],[Maternal Pheno Tag]],7)</f>
        <v>LL</v>
      </c>
    </row>
    <row r="5279" spans="1:8" hidden="1" x14ac:dyDescent="0.25">
      <c r="A5279">
        <v>5</v>
      </c>
      <c r="B5279" t="s">
        <v>16</v>
      </c>
      <c r="C5279" t="str">
        <f>_xlfn.CONCAT(RAWC8[[#This Row],[Table Letter]],"L")</f>
        <v>LL</v>
      </c>
      <c r="D5279">
        <v>47</v>
      </c>
      <c r="E5279" t="str">
        <f>CONCATENATE(RAWC8[[#This Row],[Table Letter]],RAWC8[[#This Row],[Table '#]])</f>
        <v>L5</v>
      </c>
      <c r="F5279" t="str">
        <f>IF(ISEVEN(ROW(RAWC8[[#This Row],[Barcodes]])),C5279,"")</f>
        <v/>
      </c>
      <c r="G5279" t="str">
        <f t="shared" si="82"/>
        <v/>
      </c>
      <c r="H5279" t="str">
        <f>LEFT(RAWC8[[#This Row],[Maternal Pheno Tag]],7)</f>
        <v/>
      </c>
    </row>
    <row r="5280" spans="1:8" hidden="1" x14ac:dyDescent="0.25">
      <c r="A5280">
        <v>5</v>
      </c>
      <c r="B5280" t="s">
        <v>16</v>
      </c>
      <c r="C5280" t="str">
        <f>_xlfn.CONCAT(RAWC8[[#This Row],[Table Letter]],"L")</f>
        <v>LL</v>
      </c>
      <c r="D5280">
        <v>48</v>
      </c>
      <c r="E5280" t="str">
        <f>CONCATENATE(RAWC8[[#This Row],[Table Letter]],RAWC8[[#This Row],[Table '#]])</f>
        <v>L5</v>
      </c>
      <c r="F5280" t="str">
        <f>IF(ISEVEN(ROW(RAWC8[[#This Row],[Barcodes]])),C5280,"")</f>
        <v>LL</v>
      </c>
      <c r="G5280" t="str">
        <f t="shared" si="82"/>
        <v>LL</v>
      </c>
      <c r="H5280" t="str">
        <f>LEFT(RAWC8[[#This Row],[Maternal Pheno Tag]],7)</f>
        <v>LL</v>
      </c>
    </row>
    <row r="5281" spans="1:8" hidden="1" x14ac:dyDescent="0.25">
      <c r="A5281">
        <v>5</v>
      </c>
      <c r="B5281" t="s">
        <v>16</v>
      </c>
      <c r="C5281" t="str">
        <f>_xlfn.CONCAT(RAWC8[[#This Row],[Table Letter]],"L")</f>
        <v>LL</v>
      </c>
      <c r="D5281">
        <v>48</v>
      </c>
      <c r="E5281" t="str">
        <f>CONCATENATE(RAWC8[[#This Row],[Table Letter]],RAWC8[[#This Row],[Table '#]])</f>
        <v>L5</v>
      </c>
      <c r="F5281" t="str">
        <f>IF(ISEVEN(ROW(RAWC8[[#This Row],[Barcodes]])),C5281,"")</f>
        <v/>
      </c>
      <c r="G5281" t="str">
        <f t="shared" si="82"/>
        <v/>
      </c>
      <c r="H5281" t="str">
        <f>LEFT(RAWC8[[#This Row],[Maternal Pheno Tag]],7)</f>
        <v/>
      </c>
    </row>
    <row r="5282" spans="1:8" hidden="1" x14ac:dyDescent="0.25">
      <c r="A5282">
        <v>1</v>
      </c>
      <c r="B5282" t="s">
        <v>17</v>
      </c>
      <c r="C5282" t="str">
        <f>_xlfn.CONCAT(RAWC8[[#This Row],[Table Letter]],"L")</f>
        <v>ML</v>
      </c>
      <c r="D5282">
        <v>1</v>
      </c>
      <c r="E5282" t="str">
        <f>CONCATENATE(RAWC8[[#This Row],[Table Letter]],RAWC8[[#This Row],[Table '#]])</f>
        <v>M1</v>
      </c>
      <c r="F5282" t="str">
        <f>IF(ISEVEN(ROW(RAWC8[[#This Row],[Barcodes]])),C5282,"")</f>
        <v>ML</v>
      </c>
      <c r="G5282" t="str">
        <f t="shared" si="82"/>
        <v>ML</v>
      </c>
      <c r="H5282" t="str">
        <f>LEFT(RAWC8[[#This Row],[Maternal Pheno Tag]],7)</f>
        <v>ML</v>
      </c>
    </row>
    <row r="5283" spans="1:8" hidden="1" x14ac:dyDescent="0.25">
      <c r="A5283">
        <v>1</v>
      </c>
      <c r="B5283" t="s">
        <v>17</v>
      </c>
      <c r="C5283" t="str">
        <f>_xlfn.CONCAT(RAWC8[[#This Row],[Table Letter]],"L")</f>
        <v>ML</v>
      </c>
      <c r="D5283">
        <v>1</v>
      </c>
      <c r="E5283" t="str">
        <f>CONCATENATE(RAWC8[[#This Row],[Table Letter]],RAWC8[[#This Row],[Table '#]])</f>
        <v>M1</v>
      </c>
      <c r="F5283" t="str">
        <f>IF(ISEVEN(ROW(RAWC8[[#This Row],[Barcodes]])),C5283,"")</f>
        <v/>
      </c>
      <c r="G5283" t="str">
        <f t="shared" si="82"/>
        <v/>
      </c>
      <c r="H5283" t="str">
        <f>LEFT(RAWC8[[#This Row],[Maternal Pheno Tag]],7)</f>
        <v/>
      </c>
    </row>
    <row r="5284" spans="1:8" hidden="1" x14ac:dyDescent="0.25">
      <c r="A5284">
        <v>1</v>
      </c>
      <c r="B5284" t="s">
        <v>17</v>
      </c>
      <c r="C5284" t="str">
        <f>_xlfn.CONCAT(RAWC8[[#This Row],[Table Letter]],"L")</f>
        <v>ML</v>
      </c>
      <c r="D5284">
        <v>2</v>
      </c>
      <c r="E5284" t="str">
        <f>CONCATENATE(RAWC8[[#This Row],[Table Letter]],RAWC8[[#This Row],[Table '#]])</f>
        <v>M1</v>
      </c>
      <c r="F5284" t="str">
        <f>IF(ISEVEN(ROW(RAWC8[[#This Row],[Barcodes]])),C5284,"")</f>
        <v>ML</v>
      </c>
      <c r="G5284" t="str">
        <f t="shared" si="82"/>
        <v>ML</v>
      </c>
      <c r="H5284" t="str">
        <f>LEFT(RAWC8[[#This Row],[Maternal Pheno Tag]],7)</f>
        <v>ML</v>
      </c>
    </row>
    <row r="5285" spans="1:8" hidden="1" x14ac:dyDescent="0.25">
      <c r="A5285">
        <v>1</v>
      </c>
      <c r="B5285" t="s">
        <v>17</v>
      </c>
      <c r="C5285" t="str">
        <f>_xlfn.CONCAT(RAWC8[[#This Row],[Table Letter]],"L")</f>
        <v>ML</v>
      </c>
      <c r="D5285">
        <v>2</v>
      </c>
      <c r="E5285" t="str">
        <f>CONCATENATE(RAWC8[[#This Row],[Table Letter]],RAWC8[[#This Row],[Table '#]])</f>
        <v>M1</v>
      </c>
      <c r="F5285" t="str">
        <f>IF(ISEVEN(ROW(RAWC8[[#This Row],[Barcodes]])),C5285,"")</f>
        <v/>
      </c>
      <c r="G5285" t="str">
        <f t="shared" si="82"/>
        <v/>
      </c>
      <c r="H5285" t="str">
        <f>LEFT(RAWC8[[#This Row],[Maternal Pheno Tag]],7)</f>
        <v/>
      </c>
    </row>
    <row r="5286" spans="1:8" hidden="1" x14ac:dyDescent="0.25">
      <c r="A5286">
        <v>1</v>
      </c>
      <c r="B5286" t="s">
        <v>17</v>
      </c>
      <c r="C5286" t="str">
        <f>_xlfn.CONCAT(RAWC8[[#This Row],[Table Letter]],"L")</f>
        <v>ML</v>
      </c>
      <c r="D5286">
        <v>3</v>
      </c>
      <c r="E5286" t="str">
        <f>CONCATENATE(RAWC8[[#This Row],[Table Letter]],RAWC8[[#This Row],[Table '#]])</f>
        <v>M1</v>
      </c>
      <c r="F5286" t="str">
        <f>IF(ISEVEN(ROW(RAWC8[[#This Row],[Barcodes]])),C5286,"")</f>
        <v>ML</v>
      </c>
      <c r="G5286" t="str">
        <f t="shared" si="82"/>
        <v>ML</v>
      </c>
      <c r="H5286" t="str">
        <f>LEFT(RAWC8[[#This Row],[Maternal Pheno Tag]],7)</f>
        <v>ML</v>
      </c>
    </row>
    <row r="5287" spans="1:8" hidden="1" x14ac:dyDescent="0.25">
      <c r="A5287">
        <v>1</v>
      </c>
      <c r="B5287" t="s">
        <v>17</v>
      </c>
      <c r="C5287" t="str">
        <f>_xlfn.CONCAT(RAWC8[[#This Row],[Table Letter]],"L")</f>
        <v>ML</v>
      </c>
      <c r="D5287">
        <v>3</v>
      </c>
      <c r="E5287" t="str">
        <f>CONCATENATE(RAWC8[[#This Row],[Table Letter]],RAWC8[[#This Row],[Table '#]])</f>
        <v>M1</v>
      </c>
      <c r="F5287" t="str">
        <f>IF(ISEVEN(ROW(RAWC8[[#This Row],[Barcodes]])),C5287,"")</f>
        <v/>
      </c>
      <c r="G5287" t="str">
        <f t="shared" si="82"/>
        <v/>
      </c>
      <c r="H5287" t="str">
        <f>LEFT(RAWC8[[#This Row],[Maternal Pheno Tag]],7)</f>
        <v/>
      </c>
    </row>
    <row r="5288" spans="1:8" hidden="1" x14ac:dyDescent="0.25">
      <c r="A5288">
        <v>1</v>
      </c>
      <c r="B5288" t="s">
        <v>17</v>
      </c>
      <c r="C5288" t="str">
        <f>_xlfn.CONCAT(RAWC8[[#This Row],[Table Letter]],"L")</f>
        <v>ML</v>
      </c>
      <c r="D5288">
        <v>4</v>
      </c>
      <c r="E5288" t="str">
        <f>CONCATENATE(RAWC8[[#This Row],[Table Letter]],RAWC8[[#This Row],[Table '#]])</f>
        <v>M1</v>
      </c>
      <c r="F5288" t="str">
        <f>IF(ISEVEN(ROW(RAWC8[[#This Row],[Barcodes]])),C5288,"")</f>
        <v>ML</v>
      </c>
      <c r="G5288" t="str">
        <f t="shared" si="82"/>
        <v>ML</v>
      </c>
      <c r="H5288" t="str">
        <f>LEFT(RAWC8[[#This Row],[Maternal Pheno Tag]],7)</f>
        <v>ML</v>
      </c>
    </row>
    <row r="5289" spans="1:8" hidden="1" x14ac:dyDescent="0.25">
      <c r="A5289">
        <v>1</v>
      </c>
      <c r="B5289" t="s">
        <v>17</v>
      </c>
      <c r="C5289" t="str">
        <f>_xlfn.CONCAT(RAWC8[[#This Row],[Table Letter]],"L")</f>
        <v>ML</v>
      </c>
      <c r="D5289">
        <v>4</v>
      </c>
      <c r="E5289" t="str">
        <f>CONCATENATE(RAWC8[[#This Row],[Table Letter]],RAWC8[[#This Row],[Table '#]])</f>
        <v>M1</v>
      </c>
      <c r="F5289" t="str">
        <f>IF(ISEVEN(ROW(RAWC8[[#This Row],[Barcodes]])),C5289,"")</f>
        <v/>
      </c>
      <c r="G5289" t="str">
        <f t="shared" si="82"/>
        <v/>
      </c>
      <c r="H5289" t="str">
        <f>LEFT(RAWC8[[#This Row],[Maternal Pheno Tag]],7)</f>
        <v/>
      </c>
    </row>
    <row r="5290" spans="1:8" hidden="1" x14ac:dyDescent="0.25">
      <c r="A5290">
        <v>1</v>
      </c>
      <c r="B5290" t="s">
        <v>17</v>
      </c>
      <c r="C5290" t="str">
        <f>_xlfn.CONCAT(RAWC8[[#This Row],[Table Letter]],"L")</f>
        <v>ML</v>
      </c>
      <c r="D5290">
        <v>5</v>
      </c>
      <c r="E5290" t="str">
        <f>CONCATENATE(RAWC8[[#This Row],[Table Letter]],RAWC8[[#This Row],[Table '#]])</f>
        <v>M1</v>
      </c>
      <c r="F5290" t="str">
        <f>IF(ISEVEN(ROW(RAWC8[[#This Row],[Barcodes]])),C5290,"")</f>
        <v>ML</v>
      </c>
      <c r="G5290" t="str">
        <f t="shared" si="82"/>
        <v>ML</v>
      </c>
      <c r="H5290" t="str">
        <f>LEFT(RAWC8[[#This Row],[Maternal Pheno Tag]],7)</f>
        <v>ML</v>
      </c>
    </row>
    <row r="5291" spans="1:8" hidden="1" x14ac:dyDescent="0.25">
      <c r="A5291">
        <v>1</v>
      </c>
      <c r="B5291" t="s">
        <v>17</v>
      </c>
      <c r="C5291" t="str">
        <f>_xlfn.CONCAT(RAWC8[[#This Row],[Table Letter]],"L")</f>
        <v>ML</v>
      </c>
      <c r="D5291">
        <v>5</v>
      </c>
      <c r="E5291" t="str">
        <f>CONCATENATE(RAWC8[[#This Row],[Table Letter]],RAWC8[[#This Row],[Table '#]])</f>
        <v>M1</v>
      </c>
      <c r="F5291" t="str">
        <f>IF(ISEVEN(ROW(RAWC8[[#This Row],[Barcodes]])),C5291,"")</f>
        <v/>
      </c>
      <c r="G5291" t="str">
        <f t="shared" si="82"/>
        <v/>
      </c>
      <c r="H5291" t="str">
        <f>LEFT(RAWC8[[#This Row],[Maternal Pheno Tag]],7)</f>
        <v/>
      </c>
    </row>
    <row r="5292" spans="1:8" hidden="1" x14ac:dyDescent="0.25">
      <c r="A5292">
        <v>1</v>
      </c>
      <c r="B5292" t="s">
        <v>17</v>
      </c>
      <c r="C5292" t="str">
        <f>_xlfn.CONCAT(RAWC8[[#This Row],[Table Letter]],"L")</f>
        <v>ML</v>
      </c>
      <c r="D5292">
        <v>6</v>
      </c>
      <c r="E5292" t="str">
        <f>CONCATENATE(RAWC8[[#This Row],[Table Letter]],RAWC8[[#This Row],[Table '#]])</f>
        <v>M1</v>
      </c>
      <c r="F5292" t="str">
        <f>IF(ISEVEN(ROW(RAWC8[[#This Row],[Barcodes]])),C5292,"")</f>
        <v>ML</v>
      </c>
      <c r="G5292" t="str">
        <f t="shared" si="82"/>
        <v>ML</v>
      </c>
      <c r="H5292" t="str">
        <f>LEFT(RAWC8[[#This Row],[Maternal Pheno Tag]],7)</f>
        <v>ML</v>
      </c>
    </row>
    <row r="5293" spans="1:8" hidden="1" x14ac:dyDescent="0.25">
      <c r="A5293">
        <v>1</v>
      </c>
      <c r="B5293" t="s">
        <v>17</v>
      </c>
      <c r="C5293" t="str">
        <f>_xlfn.CONCAT(RAWC8[[#This Row],[Table Letter]],"L")</f>
        <v>ML</v>
      </c>
      <c r="D5293">
        <v>6</v>
      </c>
      <c r="E5293" t="str">
        <f>CONCATENATE(RAWC8[[#This Row],[Table Letter]],RAWC8[[#This Row],[Table '#]])</f>
        <v>M1</v>
      </c>
      <c r="F5293" t="str">
        <f>IF(ISEVEN(ROW(RAWC8[[#This Row],[Barcodes]])),C5293,"")</f>
        <v/>
      </c>
      <c r="G5293" t="str">
        <f t="shared" si="82"/>
        <v/>
      </c>
      <c r="H5293" t="str">
        <f>LEFT(RAWC8[[#This Row],[Maternal Pheno Tag]],7)</f>
        <v/>
      </c>
    </row>
    <row r="5294" spans="1:8" hidden="1" x14ac:dyDescent="0.25">
      <c r="A5294">
        <v>1</v>
      </c>
      <c r="B5294" t="s">
        <v>17</v>
      </c>
      <c r="C5294" t="str">
        <f>_xlfn.CONCAT(RAWC8[[#This Row],[Table Letter]],"L")</f>
        <v>ML</v>
      </c>
      <c r="D5294">
        <v>7</v>
      </c>
      <c r="E5294" t="str">
        <f>CONCATENATE(RAWC8[[#This Row],[Table Letter]],RAWC8[[#This Row],[Table '#]])</f>
        <v>M1</v>
      </c>
      <c r="F5294" t="str">
        <f>IF(ISEVEN(ROW(RAWC8[[#This Row],[Barcodes]])),C5294,"")</f>
        <v>ML</v>
      </c>
      <c r="G5294" t="str">
        <f t="shared" si="82"/>
        <v>ML</v>
      </c>
      <c r="H5294" t="str">
        <f>LEFT(RAWC8[[#This Row],[Maternal Pheno Tag]],7)</f>
        <v>ML</v>
      </c>
    </row>
    <row r="5295" spans="1:8" hidden="1" x14ac:dyDescent="0.25">
      <c r="A5295">
        <v>1</v>
      </c>
      <c r="B5295" t="s">
        <v>17</v>
      </c>
      <c r="C5295" t="str">
        <f>_xlfn.CONCAT(RAWC8[[#This Row],[Table Letter]],"L")</f>
        <v>ML</v>
      </c>
      <c r="D5295">
        <v>7</v>
      </c>
      <c r="E5295" t="str">
        <f>CONCATENATE(RAWC8[[#This Row],[Table Letter]],RAWC8[[#This Row],[Table '#]])</f>
        <v>M1</v>
      </c>
      <c r="F5295" t="str">
        <f>IF(ISEVEN(ROW(RAWC8[[#This Row],[Barcodes]])),C5295,"")</f>
        <v/>
      </c>
      <c r="G5295" t="str">
        <f t="shared" si="82"/>
        <v/>
      </c>
      <c r="H5295" t="str">
        <f>LEFT(RAWC8[[#This Row],[Maternal Pheno Tag]],7)</f>
        <v/>
      </c>
    </row>
    <row r="5296" spans="1:8" hidden="1" x14ac:dyDescent="0.25">
      <c r="A5296">
        <v>1</v>
      </c>
      <c r="B5296" t="s">
        <v>17</v>
      </c>
      <c r="C5296" t="str">
        <f>_xlfn.CONCAT(RAWC8[[#This Row],[Table Letter]],"L")</f>
        <v>ML</v>
      </c>
      <c r="D5296">
        <v>8</v>
      </c>
      <c r="E5296" t="str">
        <f>CONCATENATE(RAWC8[[#This Row],[Table Letter]],RAWC8[[#This Row],[Table '#]])</f>
        <v>M1</v>
      </c>
      <c r="F5296" t="str">
        <f>IF(ISEVEN(ROW(RAWC8[[#This Row],[Barcodes]])),C5296,"")</f>
        <v>ML</v>
      </c>
      <c r="G5296" t="str">
        <f t="shared" si="82"/>
        <v>ML</v>
      </c>
      <c r="H5296" t="str">
        <f>LEFT(RAWC8[[#This Row],[Maternal Pheno Tag]],7)</f>
        <v>ML</v>
      </c>
    </row>
    <row r="5297" spans="1:8" hidden="1" x14ac:dyDescent="0.25">
      <c r="A5297">
        <v>1</v>
      </c>
      <c r="B5297" t="s">
        <v>17</v>
      </c>
      <c r="C5297" t="str">
        <f>_xlfn.CONCAT(RAWC8[[#This Row],[Table Letter]],"L")</f>
        <v>ML</v>
      </c>
      <c r="D5297">
        <v>8</v>
      </c>
      <c r="E5297" t="str">
        <f>CONCATENATE(RAWC8[[#This Row],[Table Letter]],RAWC8[[#This Row],[Table '#]])</f>
        <v>M1</v>
      </c>
      <c r="F5297" t="str">
        <f>IF(ISEVEN(ROW(RAWC8[[#This Row],[Barcodes]])),C5297,"")</f>
        <v/>
      </c>
      <c r="G5297" t="str">
        <f t="shared" si="82"/>
        <v/>
      </c>
      <c r="H5297" t="str">
        <f>LEFT(RAWC8[[#This Row],[Maternal Pheno Tag]],7)</f>
        <v/>
      </c>
    </row>
    <row r="5298" spans="1:8" hidden="1" x14ac:dyDescent="0.25">
      <c r="A5298">
        <v>1</v>
      </c>
      <c r="B5298" t="s">
        <v>17</v>
      </c>
      <c r="C5298" t="str">
        <f>_xlfn.CONCAT(RAWC8[[#This Row],[Table Letter]],"L")</f>
        <v>ML</v>
      </c>
      <c r="D5298">
        <v>9</v>
      </c>
      <c r="E5298" t="str">
        <f>CONCATENATE(RAWC8[[#This Row],[Table Letter]],RAWC8[[#This Row],[Table '#]])</f>
        <v>M1</v>
      </c>
      <c r="F5298" t="str">
        <f>IF(ISEVEN(ROW(RAWC8[[#This Row],[Barcodes]])),C5298,"")</f>
        <v>ML</v>
      </c>
      <c r="G5298" t="str">
        <f t="shared" si="82"/>
        <v>ML</v>
      </c>
      <c r="H5298" t="str">
        <f>LEFT(RAWC8[[#This Row],[Maternal Pheno Tag]],7)</f>
        <v>ML</v>
      </c>
    </row>
    <row r="5299" spans="1:8" hidden="1" x14ac:dyDescent="0.25">
      <c r="A5299">
        <v>1</v>
      </c>
      <c r="B5299" t="s">
        <v>17</v>
      </c>
      <c r="C5299" t="str">
        <f>_xlfn.CONCAT(RAWC8[[#This Row],[Table Letter]],"L")</f>
        <v>ML</v>
      </c>
      <c r="D5299">
        <v>9</v>
      </c>
      <c r="E5299" t="str">
        <f>CONCATENATE(RAWC8[[#This Row],[Table Letter]],RAWC8[[#This Row],[Table '#]])</f>
        <v>M1</v>
      </c>
      <c r="F5299" t="str">
        <f>IF(ISEVEN(ROW(RAWC8[[#This Row],[Barcodes]])),C5299,"")</f>
        <v/>
      </c>
      <c r="G5299" t="str">
        <f t="shared" si="82"/>
        <v/>
      </c>
      <c r="H5299" t="str">
        <f>LEFT(RAWC8[[#This Row],[Maternal Pheno Tag]],7)</f>
        <v/>
      </c>
    </row>
    <row r="5300" spans="1:8" hidden="1" x14ac:dyDescent="0.25">
      <c r="A5300">
        <v>1</v>
      </c>
      <c r="B5300" t="s">
        <v>17</v>
      </c>
      <c r="C5300" t="str">
        <f>_xlfn.CONCAT(RAWC8[[#This Row],[Table Letter]],"L")</f>
        <v>ML</v>
      </c>
      <c r="D5300">
        <v>10</v>
      </c>
      <c r="E5300" t="str">
        <f>CONCATENATE(RAWC8[[#This Row],[Table Letter]],RAWC8[[#This Row],[Table '#]])</f>
        <v>M1</v>
      </c>
      <c r="F5300" t="str">
        <f>IF(ISEVEN(ROW(RAWC8[[#This Row],[Barcodes]])),C5300,"")</f>
        <v>ML</v>
      </c>
      <c r="G5300" t="str">
        <f t="shared" si="82"/>
        <v>ML</v>
      </c>
      <c r="H5300" t="str">
        <f>LEFT(RAWC8[[#This Row],[Maternal Pheno Tag]],7)</f>
        <v>ML</v>
      </c>
    </row>
    <row r="5301" spans="1:8" hidden="1" x14ac:dyDescent="0.25">
      <c r="A5301">
        <v>1</v>
      </c>
      <c r="B5301" t="s">
        <v>17</v>
      </c>
      <c r="C5301" t="str">
        <f>_xlfn.CONCAT(RAWC8[[#This Row],[Table Letter]],"L")</f>
        <v>ML</v>
      </c>
      <c r="D5301">
        <v>10</v>
      </c>
      <c r="E5301" t="str">
        <f>CONCATENATE(RAWC8[[#This Row],[Table Letter]],RAWC8[[#This Row],[Table '#]])</f>
        <v>M1</v>
      </c>
      <c r="F5301" t="str">
        <f>IF(ISEVEN(ROW(RAWC8[[#This Row],[Barcodes]])),C5301,"")</f>
        <v/>
      </c>
      <c r="G5301" t="str">
        <f t="shared" si="82"/>
        <v/>
      </c>
      <c r="H5301" t="str">
        <f>LEFT(RAWC8[[#This Row],[Maternal Pheno Tag]],7)</f>
        <v/>
      </c>
    </row>
    <row r="5302" spans="1:8" hidden="1" x14ac:dyDescent="0.25">
      <c r="A5302">
        <v>1</v>
      </c>
      <c r="B5302" t="s">
        <v>17</v>
      </c>
      <c r="C5302" t="str">
        <f>_xlfn.CONCAT(RAWC8[[#This Row],[Table Letter]],"L")</f>
        <v>ML</v>
      </c>
      <c r="D5302">
        <v>11</v>
      </c>
      <c r="E5302" t="str">
        <f>CONCATENATE(RAWC8[[#This Row],[Table Letter]],RAWC8[[#This Row],[Table '#]])</f>
        <v>M1</v>
      </c>
      <c r="F5302" t="str">
        <f>IF(ISEVEN(ROW(RAWC8[[#This Row],[Barcodes]])),C5302,"")</f>
        <v>ML</v>
      </c>
      <c r="G5302" t="str">
        <f t="shared" si="82"/>
        <v>ML</v>
      </c>
      <c r="H5302" t="str">
        <f>LEFT(RAWC8[[#This Row],[Maternal Pheno Tag]],7)</f>
        <v>ML</v>
      </c>
    </row>
    <row r="5303" spans="1:8" hidden="1" x14ac:dyDescent="0.25">
      <c r="A5303">
        <v>1</v>
      </c>
      <c r="B5303" t="s">
        <v>17</v>
      </c>
      <c r="C5303" t="str">
        <f>_xlfn.CONCAT(RAWC8[[#This Row],[Table Letter]],"L")</f>
        <v>ML</v>
      </c>
      <c r="D5303">
        <v>11</v>
      </c>
      <c r="E5303" t="str">
        <f>CONCATENATE(RAWC8[[#This Row],[Table Letter]],RAWC8[[#This Row],[Table '#]])</f>
        <v>M1</v>
      </c>
      <c r="F5303" t="str">
        <f>IF(ISEVEN(ROW(RAWC8[[#This Row],[Barcodes]])),C5303,"")</f>
        <v/>
      </c>
      <c r="G5303" t="str">
        <f t="shared" si="82"/>
        <v/>
      </c>
      <c r="H5303" t="str">
        <f>LEFT(RAWC8[[#This Row],[Maternal Pheno Tag]],7)</f>
        <v/>
      </c>
    </row>
    <row r="5304" spans="1:8" hidden="1" x14ac:dyDescent="0.25">
      <c r="A5304">
        <v>1</v>
      </c>
      <c r="B5304" t="s">
        <v>17</v>
      </c>
      <c r="C5304" t="str">
        <f>_xlfn.CONCAT(RAWC8[[#This Row],[Table Letter]],"L")</f>
        <v>ML</v>
      </c>
      <c r="D5304">
        <v>12</v>
      </c>
      <c r="E5304" t="str">
        <f>CONCATENATE(RAWC8[[#This Row],[Table Letter]],RAWC8[[#This Row],[Table '#]])</f>
        <v>M1</v>
      </c>
      <c r="F5304" t="str">
        <f>IF(ISEVEN(ROW(RAWC8[[#This Row],[Barcodes]])),C5304,"")</f>
        <v>ML</v>
      </c>
      <c r="G5304" t="str">
        <f t="shared" si="82"/>
        <v>ML</v>
      </c>
      <c r="H5304" t="str">
        <f>LEFT(RAWC8[[#This Row],[Maternal Pheno Tag]],7)</f>
        <v>ML</v>
      </c>
    </row>
    <row r="5305" spans="1:8" hidden="1" x14ac:dyDescent="0.25">
      <c r="A5305">
        <v>1</v>
      </c>
      <c r="B5305" t="s">
        <v>17</v>
      </c>
      <c r="C5305" t="str">
        <f>_xlfn.CONCAT(RAWC8[[#This Row],[Table Letter]],"L")</f>
        <v>ML</v>
      </c>
      <c r="D5305">
        <v>12</v>
      </c>
      <c r="E5305" t="str">
        <f>CONCATENATE(RAWC8[[#This Row],[Table Letter]],RAWC8[[#This Row],[Table '#]])</f>
        <v>M1</v>
      </c>
      <c r="F5305" t="str">
        <f>IF(ISEVEN(ROW(RAWC8[[#This Row],[Barcodes]])),C5305,"")</f>
        <v/>
      </c>
      <c r="G5305" t="str">
        <f t="shared" si="82"/>
        <v/>
      </c>
      <c r="H5305" t="str">
        <f>LEFT(RAWC8[[#This Row],[Maternal Pheno Tag]],7)</f>
        <v/>
      </c>
    </row>
    <row r="5306" spans="1:8" hidden="1" x14ac:dyDescent="0.25">
      <c r="A5306">
        <v>1</v>
      </c>
      <c r="B5306" t="s">
        <v>17</v>
      </c>
      <c r="C5306" t="str">
        <f>_xlfn.CONCAT(RAWC8[[#This Row],[Table Letter]],"L")</f>
        <v>ML</v>
      </c>
      <c r="D5306">
        <v>13</v>
      </c>
      <c r="E5306" t="str">
        <f>CONCATENATE(RAWC8[[#This Row],[Table Letter]],RAWC8[[#This Row],[Table '#]])</f>
        <v>M1</v>
      </c>
      <c r="F5306" t="str">
        <f>IF(ISEVEN(ROW(RAWC8[[#This Row],[Barcodes]])),C5306,"")</f>
        <v>ML</v>
      </c>
      <c r="G5306" t="str">
        <f t="shared" si="82"/>
        <v>ML</v>
      </c>
      <c r="H5306" t="str">
        <f>LEFT(RAWC8[[#This Row],[Maternal Pheno Tag]],7)</f>
        <v>ML</v>
      </c>
    </row>
    <row r="5307" spans="1:8" hidden="1" x14ac:dyDescent="0.25">
      <c r="A5307">
        <v>1</v>
      </c>
      <c r="B5307" t="s">
        <v>17</v>
      </c>
      <c r="C5307" t="str">
        <f>_xlfn.CONCAT(RAWC8[[#This Row],[Table Letter]],"L")</f>
        <v>ML</v>
      </c>
      <c r="D5307">
        <v>13</v>
      </c>
      <c r="E5307" t="str">
        <f>CONCATENATE(RAWC8[[#This Row],[Table Letter]],RAWC8[[#This Row],[Table '#]])</f>
        <v>M1</v>
      </c>
      <c r="F5307" t="str">
        <f>IF(ISEVEN(ROW(RAWC8[[#This Row],[Barcodes]])),C5307,"")</f>
        <v/>
      </c>
      <c r="G5307" t="str">
        <f t="shared" si="82"/>
        <v/>
      </c>
      <c r="H5307" t="str">
        <f>LEFT(RAWC8[[#This Row],[Maternal Pheno Tag]],7)</f>
        <v/>
      </c>
    </row>
    <row r="5308" spans="1:8" hidden="1" x14ac:dyDescent="0.25">
      <c r="A5308">
        <v>1</v>
      </c>
      <c r="B5308" t="s">
        <v>17</v>
      </c>
      <c r="C5308" t="str">
        <f>_xlfn.CONCAT(RAWC8[[#This Row],[Table Letter]],"L")</f>
        <v>ML</v>
      </c>
      <c r="D5308">
        <v>14</v>
      </c>
      <c r="E5308" t="str">
        <f>CONCATENATE(RAWC8[[#This Row],[Table Letter]],RAWC8[[#This Row],[Table '#]])</f>
        <v>M1</v>
      </c>
      <c r="F5308" t="str">
        <f>IF(ISEVEN(ROW(RAWC8[[#This Row],[Barcodes]])),C5308,"")</f>
        <v>ML</v>
      </c>
      <c r="G5308" t="str">
        <f t="shared" si="82"/>
        <v>ML</v>
      </c>
      <c r="H5308" t="str">
        <f>LEFT(RAWC8[[#This Row],[Maternal Pheno Tag]],7)</f>
        <v>ML</v>
      </c>
    </row>
    <row r="5309" spans="1:8" hidden="1" x14ac:dyDescent="0.25">
      <c r="A5309">
        <v>1</v>
      </c>
      <c r="B5309" t="s">
        <v>17</v>
      </c>
      <c r="C5309" t="str">
        <f>_xlfn.CONCAT(RAWC8[[#This Row],[Table Letter]],"L")</f>
        <v>ML</v>
      </c>
      <c r="D5309">
        <v>14</v>
      </c>
      <c r="E5309" t="str">
        <f>CONCATENATE(RAWC8[[#This Row],[Table Letter]],RAWC8[[#This Row],[Table '#]])</f>
        <v>M1</v>
      </c>
      <c r="F5309" t="str">
        <f>IF(ISEVEN(ROW(RAWC8[[#This Row],[Barcodes]])),C5309,"")</f>
        <v/>
      </c>
      <c r="G5309" t="str">
        <f t="shared" si="82"/>
        <v/>
      </c>
      <c r="H5309" t="str">
        <f>LEFT(RAWC8[[#This Row],[Maternal Pheno Tag]],7)</f>
        <v/>
      </c>
    </row>
    <row r="5310" spans="1:8" hidden="1" x14ac:dyDescent="0.25">
      <c r="A5310">
        <v>1</v>
      </c>
      <c r="B5310" t="s">
        <v>17</v>
      </c>
      <c r="C5310" t="str">
        <f>_xlfn.CONCAT(RAWC8[[#This Row],[Table Letter]],"L")</f>
        <v>ML</v>
      </c>
      <c r="D5310">
        <v>15</v>
      </c>
      <c r="E5310" t="str">
        <f>CONCATENATE(RAWC8[[#This Row],[Table Letter]],RAWC8[[#This Row],[Table '#]])</f>
        <v>M1</v>
      </c>
      <c r="F5310" t="str">
        <f>IF(ISEVEN(ROW(RAWC8[[#This Row],[Barcodes]])),C5310,"")</f>
        <v>ML</v>
      </c>
      <c r="G5310" t="str">
        <f t="shared" si="82"/>
        <v>ML</v>
      </c>
      <c r="H5310" t="str">
        <f>LEFT(RAWC8[[#This Row],[Maternal Pheno Tag]],7)</f>
        <v>ML</v>
      </c>
    </row>
    <row r="5311" spans="1:8" hidden="1" x14ac:dyDescent="0.25">
      <c r="A5311">
        <v>1</v>
      </c>
      <c r="B5311" t="s">
        <v>17</v>
      </c>
      <c r="C5311" t="str">
        <f>_xlfn.CONCAT(RAWC8[[#This Row],[Table Letter]],"L")</f>
        <v>ML</v>
      </c>
      <c r="D5311">
        <v>15</v>
      </c>
      <c r="E5311" t="str">
        <f>CONCATENATE(RAWC8[[#This Row],[Table Letter]],RAWC8[[#This Row],[Table '#]])</f>
        <v>M1</v>
      </c>
      <c r="F5311" t="str">
        <f>IF(ISEVEN(ROW(RAWC8[[#This Row],[Barcodes]])),C5311,"")</f>
        <v/>
      </c>
      <c r="G5311" t="str">
        <f t="shared" si="82"/>
        <v/>
      </c>
      <c r="H5311" t="str">
        <f>LEFT(RAWC8[[#This Row],[Maternal Pheno Tag]],7)</f>
        <v/>
      </c>
    </row>
    <row r="5312" spans="1:8" hidden="1" x14ac:dyDescent="0.25">
      <c r="A5312">
        <v>1</v>
      </c>
      <c r="B5312" t="s">
        <v>17</v>
      </c>
      <c r="C5312" t="str">
        <f>_xlfn.CONCAT(RAWC8[[#This Row],[Table Letter]],"L")</f>
        <v>ML</v>
      </c>
      <c r="D5312">
        <v>16</v>
      </c>
      <c r="E5312" t="str">
        <f>CONCATENATE(RAWC8[[#This Row],[Table Letter]],RAWC8[[#This Row],[Table '#]])</f>
        <v>M1</v>
      </c>
      <c r="F5312" t="str">
        <f>IF(ISEVEN(ROW(RAWC8[[#This Row],[Barcodes]])),C5312,"")</f>
        <v>ML</v>
      </c>
      <c r="G5312" t="str">
        <f t="shared" si="82"/>
        <v>ML</v>
      </c>
      <c r="H5312" t="str">
        <f>LEFT(RAWC8[[#This Row],[Maternal Pheno Tag]],7)</f>
        <v>ML</v>
      </c>
    </row>
    <row r="5313" spans="1:8" hidden="1" x14ac:dyDescent="0.25">
      <c r="A5313">
        <v>1</v>
      </c>
      <c r="B5313" t="s">
        <v>17</v>
      </c>
      <c r="C5313" t="str">
        <f>_xlfn.CONCAT(RAWC8[[#This Row],[Table Letter]],"L")</f>
        <v>ML</v>
      </c>
      <c r="D5313">
        <v>16</v>
      </c>
      <c r="E5313" t="str">
        <f>CONCATENATE(RAWC8[[#This Row],[Table Letter]],RAWC8[[#This Row],[Table '#]])</f>
        <v>M1</v>
      </c>
      <c r="F5313" t="str">
        <f>IF(ISEVEN(ROW(RAWC8[[#This Row],[Barcodes]])),C5313,"")</f>
        <v/>
      </c>
      <c r="G5313" t="str">
        <f t="shared" si="82"/>
        <v/>
      </c>
      <c r="H5313" t="str">
        <f>LEFT(RAWC8[[#This Row],[Maternal Pheno Tag]],7)</f>
        <v/>
      </c>
    </row>
    <row r="5314" spans="1:8" hidden="1" x14ac:dyDescent="0.25">
      <c r="A5314">
        <v>1</v>
      </c>
      <c r="B5314" t="s">
        <v>17</v>
      </c>
      <c r="C5314" t="str">
        <f>_xlfn.CONCAT(RAWC8[[#This Row],[Table Letter]],"L")</f>
        <v>ML</v>
      </c>
      <c r="D5314">
        <v>17</v>
      </c>
      <c r="E5314" t="str">
        <f>CONCATENATE(RAWC8[[#This Row],[Table Letter]],RAWC8[[#This Row],[Table '#]])</f>
        <v>M1</v>
      </c>
      <c r="F5314" t="str">
        <f>IF(ISEVEN(ROW(RAWC8[[#This Row],[Barcodes]])),C5314,"")</f>
        <v>ML</v>
      </c>
      <c r="G5314" t="str">
        <f t="shared" ref="G5314:G5377" si="83">IF(ISODD(ROW(C5315)),C5315,"")</f>
        <v>ML</v>
      </c>
      <c r="H5314" t="str">
        <f>LEFT(RAWC8[[#This Row],[Maternal Pheno Tag]],7)</f>
        <v>ML</v>
      </c>
    </row>
    <row r="5315" spans="1:8" hidden="1" x14ac:dyDescent="0.25">
      <c r="A5315">
        <v>1</v>
      </c>
      <c r="B5315" t="s">
        <v>17</v>
      </c>
      <c r="C5315" t="str">
        <f>_xlfn.CONCAT(RAWC8[[#This Row],[Table Letter]],"L")</f>
        <v>ML</v>
      </c>
      <c r="D5315">
        <v>17</v>
      </c>
      <c r="E5315" t="str">
        <f>CONCATENATE(RAWC8[[#This Row],[Table Letter]],RAWC8[[#This Row],[Table '#]])</f>
        <v>M1</v>
      </c>
      <c r="F5315" t="str">
        <f>IF(ISEVEN(ROW(RAWC8[[#This Row],[Barcodes]])),C5315,"")</f>
        <v/>
      </c>
      <c r="G5315" t="str">
        <f t="shared" si="83"/>
        <v/>
      </c>
      <c r="H5315" t="str">
        <f>LEFT(RAWC8[[#This Row],[Maternal Pheno Tag]],7)</f>
        <v/>
      </c>
    </row>
    <row r="5316" spans="1:8" hidden="1" x14ac:dyDescent="0.25">
      <c r="A5316">
        <v>1</v>
      </c>
      <c r="B5316" t="s">
        <v>17</v>
      </c>
      <c r="C5316" t="str">
        <f>_xlfn.CONCAT(RAWC8[[#This Row],[Table Letter]],"L")</f>
        <v>ML</v>
      </c>
      <c r="D5316">
        <v>18</v>
      </c>
      <c r="E5316" t="str">
        <f>CONCATENATE(RAWC8[[#This Row],[Table Letter]],RAWC8[[#This Row],[Table '#]])</f>
        <v>M1</v>
      </c>
      <c r="F5316" t="str">
        <f>IF(ISEVEN(ROW(RAWC8[[#This Row],[Barcodes]])),C5316,"")</f>
        <v>ML</v>
      </c>
      <c r="G5316" t="str">
        <f t="shared" si="83"/>
        <v>ML</v>
      </c>
      <c r="H5316" t="str">
        <f>LEFT(RAWC8[[#This Row],[Maternal Pheno Tag]],7)</f>
        <v>ML</v>
      </c>
    </row>
    <row r="5317" spans="1:8" hidden="1" x14ac:dyDescent="0.25">
      <c r="A5317">
        <v>1</v>
      </c>
      <c r="B5317" t="s">
        <v>17</v>
      </c>
      <c r="C5317" t="str">
        <f>_xlfn.CONCAT(RAWC8[[#This Row],[Table Letter]],"L")</f>
        <v>ML</v>
      </c>
      <c r="D5317">
        <v>18</v>
      </c>
      <c r="E5317" t="str">
        <f>CONCATENATE(RAWC8[[#This Row],[Table Letter]],RAWC8[[#This Row],[Table '#]])</f>
        <v>M1</v>
      </c>
      <c r="F5317" t="str">
        <f>IF(ISEVEN(ROW(RAWC8[[#This Row],[Barcodes]])),C5317,"")</f>
        <v/>
      </c>
      <c r="G5317" t="str">
        <f t="shared" si="83"/>
        <v/>
      </c>
      <c r="H5317" t="str">
        <f>LEFT(RAWC8[[#This Row],[Maternal Pheno Tag]],7)</f>
        <v/>
      </c>
    </row>
    <row r="5318" spans="1:8" hidden="1" x14ac:dyDescent="0.25">
      <c r="A5318">
        <v>1</v>
      </c>
      <c r="B5318" t="s">
        <v>17</v>
      </c>
      <c r="C5318" t="str">
        <f>_xlfn.CONCAT(RAWC8[[#This Row],[Table Letter]],"L")</f>
        <v>ML</v>
      </c>
      <c r="D5318">
        <v>19</v>
      </c>
      <c r="E5318" t="str">
        <f>CONCATENATE(RAWC8[[#This Row],[Table Letter]],RAWC8[[#This Row],[Table '#]])</f>
        <v>M1</v>
      </c>
      <c r="F5318" t="str">
        <f>IF(ISEVEN(ROW(RAWC8[[#This Row],[Barcodes]])),C5318,"")</f>
        <v>ML</v>
      </c>
      <c r="G5318" t="str">
        <f t="shared" si="83"/>
        <v>ML</v>
      </c>
      <c r="H5318" t="str">
        <f>LEFT(RAWC8[[#This Row],[Maternal Pheno Tag]],7)</f>
        <v>ML</v>
      </c>
    </row>
    <row r="5319" spans="1:8" hidden="1" x14ac:dyDescent="0.25">
      <c r="A5319">
        <v>1</v>
      </c>
      <c r="B5319" t="s">
        <v>17</v>
      </c>
      <c r="C5319" t="str">
        <f>_xlfn.CONCAT(RAWC8[[#This Row],[Table Letter]],"L")</f>
        <v>ML</v>
      </c>
      <c r="D5319">
        <v>19</v>
      </c>
      <c r="E5319" t="str">
        <f>CONCATENATE(RAWC8[[#This Row],[Table Letter]],RAWC8[[#This Row],[Table '#]])</f>
        <v>M1</v>
      </c>
      <c r="F5319" t="str">
        <f>IF(ISEVEN(ROW(RAWC8[[#This Row],[Barcodes]])),C5319,"")</f>
        <v/>
      </c>
      <c r="G5319" t="str">
        <f t="shared" si="83"/>
        <v/>
      </c>
      <c r="H5319" t="str">
        <f>LEFT(RAWC8[[#This Row],[Maternal Pheno Tag]],7)</f>
        <v/>
      </c>
    </row>
    <row r="5320" spans="1:8" hidden="1" x14ac:dyDescent="0.25">
      <c r="A5320">
        <v>1</v>
      </c>
      <c r="B5320" t="s">
        <v>17</v>
      </c>
      <c r="C5320" t="str">
        <f>_xlfn.CONCAT(RAWC8[[#This Row],[Table Letter]],"L")</f>
        <v>ML</v>
      </c>
      <c r="D5320">
        <v>20</v>
      </c>
      <c r="E5320" t="str">
        <f>CONCATENATE(RAWC8[[#This Row],[Table Letter]],RAWC8[[#This Row],[Table '#]])</f>
        <v>M1</v>
      </c>
      <c r="F5320" t="str">
        <f>IF(ISEVEN(ROW(RAWC8[[#This Row],[Barcodes]])),C5320,"")</f>
        <v>ML</v>
      </c>
      <c r="G5320" t="str">
        <f t="shared" si="83"/>
        <v>ML</v>
      </c>
      <c r="H5320" t="str">
        <f>LEFT(RAWC8[[#This Row],[Maternal Pheno Tag]],7)</f>
        <v>ML</v>
      </c>
    </row>
    <row r="5321" spans="1:8" hidden="1" x14ac:dyDescent="0.25">
      <c r="A5321">
        <v>1</v>
      </c>
      <c r="B5321" t="s">
        <v>17</v>
      </c>
      <c r="C5321" t="str">
        <f>_xlfn.CONCAT(RAWC8[[#This Row],[Table Letter]],"L")</f>
        <v>ML</v>
      </c>
      <c r="D5321">
        <v>20</v>
      </c>
      <c r="E5321" t="str">
        <f>CONCATENATE(RAWC8[[#This Row],[Table Letter]],RAWC8[[#This Row],[Table '#]])</f>
        <v>M1</v>
      </c>
      <c r="F5321" t="str">
        <f>IF(ISEVEN(ROW(RAWC8[[#This Row],[Barcodes]])),C5321,"")</f>
        <v/>
      </c>
      <c r="G5321" t="str">
        <f t="shared" si="83"/>
        <v/>
      </c>
      <c r="H5321" t="str">
        <f>LEFT(RAWC8[[#This Row],[Maternal Pheno Tag]],7)</f>
        <v/>
      </c>
    </row>
    <row r="5322" spans="1:8" hidden="1" x14ac:dyDescent="0.25">
      <c r="A5322">
        <v>1</v>
      </c>
      <c r="B5322" t="s">
        <v>17</v>
      </c>
      <c r="C5322" t="str">
        <f>_xlfn.CONCAT(RAWC8[[#This Row],[Table Letter]],"L")</f>
        <v>ML</v>
      </c>
      <c r="D5322">
        <v>21</v>
      </c>
      <c r="E5322" t="str">
        <f>CONCATENATE(RAWC8[[#This Row],[Table Letter]],RAWC8[[#This Row],[Table '#]])</f>
        <v>M1</v>
      </c>
      <c r="F5322" t="str">
        <f>IF(ISEVEN(ROW(RAWC8[[#This Row],[Barcodes]])),C5322,"")</f>
        <v>ML</v>
      </c>
      <c r="G5322" t="str">
        <f t="shared" si="83"/>
        <v>ML</v>
      </c>
      <c r="H5322" t="str">
        <f>LEFT(RAWC8[[#This Row],[Maternal Pheno Tag]],7)</f>
        <v>ML</v>
      </c>
    </row>
    <row r="5323" spans="1:8" hidden="1" x14ac:dyDescent="0.25">
      <c r="A5323">
        <v>1</v>
      </c>
      <c r="B5323" t="s">
        <v>17</v>
      </c>
      <c r="C5323" t="str">
        <f>_xlfn.CONCAT(RAWC8[[#This Row],[Table Letter]],"L")</f>
        <v>ML</v>
      </c>
      <c r="D5323">
        <v>21</v>
      </c>
      <c r="E5323" t="str">
        <f>CONCATENATE(RAWC8[[#This Row],[Table Letter]],RAWC8[[#This Row],[Table '#]])</f>
        <v>M1</v>
      </c>
      <c r="F5323" t="str">
        <f>IF(ISEVEN(ROW(RAWC8[[#This Row],[Barcodes]])),C5323,"")</f>
        <v/>
      </c>
      <c r="G5323" t="str">
        <f t="shared" si="83"/>
        <v/>
      </c>
      <c r="H5323" t="str">
        <f>LEFT(RAWC8[[#This Row],[Maternal Pheno Tag]],7)</f>
        <v/>
      </c>
    </row>
    <row r="5324" spans="1:8" hidden="1" x14ac:dyDescent="0.25">
      <c r="A5324">
        <v>1</v>
      </c>
      <c r="B5324" t="s">
        <v>17</v>
      </c>
      <c r="C5324" t="str">
        <f>_xlfn.CONCAT(RAWC8[[#This Row],[Table Letter]],"L")</f>
        <v>ML</v>
      </c>
      <c r="D5324">
        <v>22</v>
      </c>
      <c r="E5324" t="str">
        <f>CONCATENATE(RAWC8[[#This Row],[Table Letter]],RAWC8[[#This Row],[Table '#]])</f>
        <v>M1</v>
      </c>
      <c r="F5324" t="str">
        <f>IF(ISEVEN(ROW(RAWC8[[#This Row],[Barcodes]])),C5324,"")</f>
        <v>ML</v>
      </c>
      <c r="G5324" t="str">
        <f t="shared" si="83"/>
        <v>ML</v>
      </c>
      <c r="H5324" t="str">
        <f>LEFT(RAWC8[[#This Row],[Maternal Pheno Tag]],7)</f>
        <v>ML</v>
      </c>
    </row>
    <row r="5325" spans="1:8" hidden="1" x14ac:dyDescent="0.25">
      <c r="A5325">
        <v>1</v>
      </c>
      <c r="B5325" t="s">
        <v>17</v>
      </c>
      <c r="C5325" t="str">
        <f>_xlfn.CONCAT(RAWC8[[#This Row],[Table Letter]],"L")</f>
        <v>ML</v>
      </c>
      <c r="D5325">
        <v>22</v>
      </c>
      <c r="E5325" t="str">
        <f>CONCATENATE(RAWC8[[#This Row],[Table Letter]],RAWC8[[#This Row],[Table '#]])</f>
        <v>M1</v>
      </c>
      <c r="F5325" t="str">
        <f>IF(ISEVEN(ROW(RAWC8[[#This Row],[Barcodes]])),C5325,"")</f>
        <v/>
      </c>
      <c r="G5325" t="str">
        <f t="shared" si="83"/>
        <v/>
      </c>
      <c r="H5325" t="str">
        <f>LEFT(RAWC8[[#This Row],[Maternal Pheno Tag]],7)</f>
        <v/>
      </c>
    </row>
    <row r="5326" spans="1:8" hidden="1" x14ac:dyDescent="0.25">
      <c r="A5326">
        <v>1</v>
      </c>
      <c r="B5326" t="s">
        <v>17</v>
      </c>
      <c r="C5326" t="str">
        <f>_xlfn.CONCAT(RAWC8[[#This Row],[Table Letter]],"L")</f>
        <v>ML</v>
      </c>
      <c r="D5326">
        <v>23</v>
      </c>
      <c r="E5326" t="str">
        <f>CONCATENATE(RAWC8[[#This Row],[Table Letter]],RAWC8[[#This Row],[Table '#]])</f>
        <v>M1</v>
      </c>
      <c r="F5326" t="str">
        <f>IF(ISEVEN(ROW(RAWC8[[#This Row],[Barcodes]])),C5326,"")</f>
        <v>ML</v>
      </c>
      <c r="G5326" t="str">
        <f t="shared" si="83"/>
        <v>ML</v>
      </c>
      <c r="H5326" t="str">
        <f>LEFT(RAWC8[[#This Row],[Maternal Pheno Tag]],7)</f>
        <v>ML</v>
      </c>
    </row>
    <row r="5327" spans="1:8" hidden="1" x14ac:dyDescent="0.25">
      <c r="A5327">
        <v>1</v>
      </c>
      <c r="B5327" t="s">
        <v>17</v>
      </c>
      <c r="C5327" t="str">
        <f>_xlfn.CONCAT(RAWC8[[#This Row],[Table Letter]],"L")</f>
        <v>ML</v>
      </c>
      <c r="D5327">
        <v>23</v>
      </c>
      <c r="E5327" t="str">
        <f>CONCATENATE(RAWC8[[#This Row],[Table Letter]],RAWC8[[#This Row],[Table '#]])</f>
        <v>M1</v>
      </c>
      <c r="F5327" t="str">
        <f>IF(ISEVEN(ROW(RAWC8[[#This Row],[Barcodes]])),C5327,"")</f>
        <v/>
      </c>
      <c r="G5327" t="str">
        <f t="shared" si="83"/>
        <v/>
      </c>
      <c r="H5327" t="str">
        <f>LEFT(RAWC8[[#This Row],[Maternal Pheno Tag]],7)</f>
        <v/>
      </c>
    </row>
    <row r="5328" spans="1:8" hidden="1" x14ac:dyDescent="0.25">
      <c r="A5328">
        <v>1</v>
      </c>
      <c r="B5328" t="s">
        <v>17</v>
      </c>
      <c r="C5328" t="str">
        <f>_xlfn.CONCAT(RAWC8[[#This Row],[Table Letter]],"L")</f>
        <v>ML</v>
      </c>
      <c r="D5328">
        <v>24</v>
      </c>
      <c r="E5328" t="str">
        <f>CONCATENATE(RAWC8[[#This Row],[Table Letter]],RAWC8[[#This Row],[Table '#]])</f>
        <v>M1</v>
      </c>
      <c r="F5328" t="str">
        <f>IF(ISEVEN(ROW(RAWC8[[#This Row],[Barcodes]])),C5328,"")</f>
        <v>ML</v>
      </c>
      <c r="G5328" t="str">
        <f t="shared" si="83"/>
        <v>ML</v>
      </c>
      <c r="H5328" t="str">
        <f>LEFT(RAWC8[[#This Row],[Maternal Pheno Tag]],7)</f>
        <v>ML</v>
      </c>
    </row>
    <row r="5329" spans="1:8" hidden="1" x14ac:dyDescent="0.25">
      <c r="A5329">
        <v>1</v>
      </c>
      <c r="B5329" t="s">
        <v>17</v>
      </c>
      <c r="C5329" t="str">
        <f>_xlfn.CONCAT(RAWC8[[#This Row],[Table Letter]],"L")</f>
        <v>ML</v>
      </c>
      <c r="D5329">
        <v>24</v>
      </c>
      <c r="E5329" t="str">
        <f>CONCATENATE(RAWC8[[#This Row],[Table Letter]],RAWC8[[#This Row],[Table '#]])</f>
        <v>M1</v>
      </c>
      <c r="F5329" t="str">
        <f>IF(ISEVEN(ROW(RAWC8[[#This Row],[Barcodes]])),C5329,"")</f>
        <v/>
      </c>
      <c r="G5329" t="str">
        <f t="shared" si="83"/>
        <v/>
      </c>
      <c r="H5329" t="str">
        <f>LEFT(RAWC8[[#This Row],[Maternal Pheno Tag]],7)</f>
        <v/>
      </c>
    </row>
    <row r="5330" spans="1:8" hidden="1" x14ac:dyDescent="0.25">
      <c r="A5330">
        <v>1</v>
      </c>
      <c r="B5330" t="s">
        <v>17</v>
      </c>
      <c r="C5330" t="str">
        <f>_xlfn.CONCAT(RAWC8[[#This Row],[Table Letter]],"L")</f>
        <v>ML</v>
      </c>
      <c r="D5330">
        <v>25</v>
      </c>
      <c r="E5330" t="str">
        <f>CONCATENATE(RAWC8[[#This Row],[Table Letter]],RAWC8[[#This Row],[Table '#]])</f>
        <v>M1</v>
      </c>
      <c r="F5330" t="str">
        <f>IF(ISEVEN(ROW(RAWC8[[#This Row],[Barcodes]])),C5330,"")</f>
        <v>ML</v>
      </c>
      <c r="G5330" t="str">
        <f t="shared" si="83"/>
        <v>ML</v>
      </c>
      <c r="H5330" t="str">
        <f>LEFT(RAWC8[[#This Row],[Maternal Pheno Tag]],7)</f>
        <v>ML</v>
      </c>
    </row>
    <row r="5331" spans="1:8" hidden="1" x14ac:dyDescent="0.25">
      <c r="A5331">
        <v>1</v>
      </c>
      <c r="B5331" t="s">
        <v>17</v>
      </c>
      <c r="C5331" t="str">
        <f>_xlfn.CONCAT(RAWC8[[#This Row],[Table Letter]],"L")</f>
        <v>ML</v>
      </c>
      <c r="D5331">
        <v>25</v>
      </c>
      <c r="E5331" t="str">
        <f>CONCATENATE(RAWC8[[#This Row],[Table Letter]],RAWC8[[#This Row],[Table '#]])</f>
        <v>M1</v>
      </c>
      <c r="F5331" t="str">
        <f>IF(ISEVEN(ROW(RAWC8[[#This Row],[Barcodes]])),C5331,"")</f>
        <v/>
      </c>
      <c r="G5331" t="str">
        <f t="shared" si="83"/>
        <v/>
      </c>
      <c r="H5331" t="str">
        <f>LEFT(RAWC8[[#This Row],[Maternal Pheno Tag]],7)</f>
        <v/>
      </c>
    </row>
    <row r="5332" spans="1:8" hidden="1" x14ac:dyDescent="0.25">
      <c r="A5332">
        <v>1</v>
      </c>
      <c r="B5332" t="s">
        <v>17</v>
      </c>
      <c r="C5332" t="str">
        <f>_xlfn.CONCAT(RAWC8[[#This Row],[Table Letter]],"L")</f>
        <v>ML</v>
      </c>
      <c r="D5332">
        <v>26</v>
      </c>
      <c r="E5332" t="str">
        <f>CONCATENATE(RAWC8[[#This Row],[Table Letter]],RAWC8[[#This Row],[Table '#]])</f>
        <v>M1</v>
      </c>
      <c r="F5332" t="str">
        <f>IF(ISEVEN(ROW(RAWC8[[#This Row],[Barcodes]])),C5332,"")</f>
        <v>ML</v>
      </c>
      <c r="G5332" t="str">
        <f t="shared" si="83"/>
        <v>ML</v>
      </c>
      <c r="H5332" t="str">
        <f>LEFT(RAWC8[[#This Row],[Maternal Pheno Tag]],7)</f>
        <v>ML</v>
      </c>
    </row>
    <row r="5333" spans="1:8" hidden="1" x14ac:dyDescent="0.25">
      <c r="A5333">
        <v>1</v>
      </c>
      <c r="B5333" t="s">
        <v>17</v>
      </c>
      <c r="C5333" t="str">
        <f>_xlfn.CONCAT(RAWC8[[#This Row],[Table Letter]],"L")</f>
        <v>ML</v>
      </c>
      <c r="D5333">
        <v>26</v>
      </c>
      <c r="E5333" t="str">
        <f>CONCATENATE(RAWC8[[#This Row],[Table Letter]],RAWC8[[#This Row],[Table '#]])</f>
        <v>M1</v>
      </c>
      <c r="F5333" t="str">
        <f>IF(ISEVEN(ROW(RAWC8[[#This Row],[Barcodes]])),C5333,"")</f>
        <v/>
      </c>
      <c r="G5333" t="str">
        <f t="shared" si="83"/>
        <v/>
      </c>
      <c r="H5333" t="str">
        <f>LEFT(RAWC8[[#This Row],[Maternal Pheno Tag]],7)</f>
        <v/>
      </c>
    </row>
    <row r="5334" spans="1:8" hidden="1" x14ac:dyDescent="0.25">
      <c r="A5334">
        <v>1</v>
      </c>
      <c r="B5334" t="s">
        <v>17</v>
      </c>
      <c r="C5334" t="str">
        <f>_xlfn.CONCAT(RAWC8[[#This Row],[Table Letter]],"L")</f>
        <v>ML</v>
      </c>
      <c r="D5334">
        <v>27</v>
      </c>
      <c r="E5334" t="str">
        <f>CONCATENATE(RAWC8[[#This Row],[Table Letter]],RAWC8[[#This Row],[Table '#]])</f>
        <v>M1</v>
      </c>
      <c r="F5334" t="str">
        <f>IF(ISEVEN(ROW(RAWC8[[#This Row],[Barcodes]])),C5334,"")</f>
        <v>ML</v>
      </c>
      <c r="G5334" t="str">
        <f t="shared" si="83"/>
        <v>ML</v>
      </c>
      <c r="H5334" t="str">
        <f>LEFT(RAWC8[[#This Row],[Maternal Pheno Tag]],7)</f>
        <v>ML</v>
      </c>
    </row>
    <row r="5335" spans="1:8" hidden="1" x14ac:dyDescent="0.25">
      <c r="A5335">
        <v>1</v>
      </c>
      <c r="B5335" t="s">
        <v>17</v>
      </c>
      <c r="C5335" t="str">
        <f>_xlfn.CONCAT(RAWC8[[#This Row],[Table Letter]],"L")</f>
        <v>ML</v>
      </c>
      <c r="D5335">
        <v>27</v>
      </c>
      <c r="E5335" t="str">
        <f>CONCATENATE(RAWC8[[#This Row],[Table Letter]],RAWC8[[#This Row],[Table '#]])</f>
        <v>M1</v>
      </c>
      <c r="F5335" t="str">
        <f>IF(ISEVEN(ROW(RAWC8[[#This Row],[Barcodes]])),C5335,"")</f>
        <v/>
      </c>
      <c r="G5335" t="str">
        <f t="shared" si="83"/>
        <v/>
      </c>
      <c r="H5335" t="str">
        <f>LEFT(RAWC8[[#This Row],[Maternal Pheno Tag]],7)</f>
        <v/>
      </c>
    </row>
    <row r="5336" spans="1:8" hidden="1" x14ac:dyDescent="0.25">
      <c r="A5336">
        <v>1</v>
      </c>
      <c r="B5336" t="s">
        <v>17</v>
      </c>
      <c r="C5336" t="str">
        <f>_xlfn.CONCAT(RAWC8[[#This Row],[Table Letter]],"L")</f>
        <v>ML</v>
      </c>
      <c r="D5336">
        <v>28</v>
      </c>
      <c r="E5336" t="str">
        <f>CONCATENATE(RAWC8[[#This Row],[Table Letter]],RAWC8[[#This Row],[Table '#]])</f>
        <v>M1</v>
      </c>
      <c r="F5336" t="str">
        <f>IF(ISEVEN(ROW(RAWC8[[#This Row],[Barcodes]])),C5336,"")</f>
        <v>ML</v>
      </c>
      <c r="G5336" t="str">
        <f t="shared" si="83"/>
        <v>ML</v>
      </c>
      <c r="H5336" t="str">
        <f>LEFT(RAWC8[[#This Row],[Maternal Pheno Tag]],7)</f>
        <v>ML</v>
      </c>
    </row>
    <row r="5337" spans="1:8" hidden="1" x14ac:dyDescent="0.25">
      <c r="A5337">
        <v>1</v>
      </c>
      <c r="B5337" t="s">
        <v>17</v>
      </c>
      <c r="C5337" t="str">
        <f>_xlfn.CONCAT(RAWC8[[#This Row],[Table Letter]],"L")</f>
        <v>ML</v>
      </c>
      <c r="D5337">
        <v>28</v>
      </c>
      <c r="E5337" t="str">
        <f>CONCATENATE(RAWC8[[#This Row],[Table Letter]],RAWC8[[#This Row],[Table '#]])</f>
        <v>M1</v>
      </c>
      <c r="F5337" t="str">
        <f>IF(ISEVEN(ROW(RAWC8[[#This Row],[Barcodes]])),C5337,"")</f>
        <v/>
      </c>
      <c r="G5337" t="str">
        <f t="shared" si="83"/>
        <v/>
      </c>
      <c r="H5337" t="str">
        <f>LEFT(RAWC8[[#This Row],[Maternal Pheno Tag]],7)</f>
        <v/>
      </c>
    </row>
    <row r="5338" spans="1:8" hidden="1" x14ac:dyDescent="0.25">
      <c r="A5338">
        <v>1</v>
      </c>
      <c r="B5338" t="s">
        <v>17</v>
      </c>
      <c r="C5338" t="str">
        <f>_xlfn.CONCAT(RAWC8[[#This Row],[Table Letter]],"L")</f>
        <v>ML</v>
      </c>
      <c r="D5338">
        <v>29</v>
      </c>
      <c r="E5338" t="str">
        <f>CONCATENATE(RAWC8[[#This Row],[Table Letter]],RAWC8[[#This Row],[Table '#]])</f>
        <v>M1</v>
      </c>
      <c r="F5338" t="str">
        <f>IF(ISEVEN(ROW(RAWC8[[#This Row],[Barcodes]])),C5338,"")</f>
        <v>ML</v>
      </c>
      <c r="G5338" t="str">
        <f t="shared" si="83"/>
        <v>ML</v>
      </c>
      <c r="H5338" t="str">
        <f>LEFT(RAWC8[[#This Row],[Maternal Pheno Tag]],7)</f>
        <v>ML</v>
      </c>
    </row>
    <row r="5339" spans="1:8" hidden="1" x14ac:dyDescent="0.25">
      <c r="A5339">
        <v>1</v>
      </c>
      <c r="B5339" t="s">
        <v>17</v>
      </c>
      <c r="C5339" t="str">
        <f>_xlfn.CONCAT(RAWC8[[#This Row],[Table Letter]],"L")</f>
        <v>ML</v>
      </c>
      <c r="D5339">
        <v>29</v>
      </c>
      <c r="E5339" t="str">
        <f>CONCATENATE(RAWC8[[#This Row],[Table Letter]],RAWC8[[#This Row],[Table '#]])</f>
        <v>M1</v>
      </c>
      <c r="F5339" t="str">
        <f>IF(ISEVEN(ROW(RAWC8[[#This Row],[Barcodes]])),C5339,"")</f>
        <v/>
      </c>
      <c r="G5339" t="str">
        <f t="shared" si="83"/>
        <v/>
      </c>
      <c r="H5339" t="str">
        <f>LEFT(RAWC8[[#This Row],[Maternal Pheno Tag]],7)</f>
        <v/>
      </c>
    </row>
    <row r="5340" spans="1:8" hidden="1" x14ac:dyDescent="0.25">
      <c r="A5340">
        <v>1</v>
      </c>
      <c r="B5340" t="s">
        <v>17</v>
      </c>
      <c r="C5340" t="str">
        <f>_xlfn.CONCAT(RAWC8[[#This Row],[Table Letter]],"L")</f>
        <v>ML</v>
      </c>
      <c r="D5340">
        <v>30</v>
      </c>
      <c r="E5340" t="str">
        <f>CONCATENATE(RAWC8[[#This Row],[Table Letter]],RAWC8[[#This Row],[Table '#]])</f>
        <v>M1</v>
      </c>
      <c r="F5340" t="str">
        <f>IF(ISEVEN(ROW(RAWC8[[#This Row],[Barcodes]])),C5340,"")</f>
        <v>ML</v>
      </c>
      <c r="G5340" t="str">
        <f t="shared" si="83"/>
        <v>ML</v>
      </c>
      <c r="H5340" t="str">
        <f>LEFT(RAWC8[[#This Row],[Maternal Pheno Tag]],7)</f>
        <v>ML</v>
      </c>
    </row>
    <row r="5341" spans="1:8" hidden="1" x14ac:dyDescent="0.25">
      <c r="A5341">
        <v>1</v>
      </c>
      <c r="B5341" t="s">
        <v>17</v>
      </c>
      <c r="C5341" t="str">
        <f>_xlfn.CONCAT(RAWC8[[#This Row],[Table Letter]],"L")</f>
        <v>ML</v>
      </c>
      <c r="D5341">
        <v>30</v>
      </c>
      <c r="E5341" t="str">
        <f>CONCATENATE(RAWC8[[#This Row],[Table Letter]],RAWC8[[#This Row],[Table '#]])</f>
        <v>M1</v>
      </c>
      <c r="F5341" t="str">
        <f>IF(ISEVEN(ROW(RAWC8[[#This Row],[Barcodes]])),C5341,"")</f>
        <v/>
      </c>
      <c r="G5341" t="str">
        <f t="shared" si="83"/>
        <v/>
      </c>
      <c r="H5341" t="str">
        <f>LEFT(RAWC8[[#This Row],[Maternal Pheno Tag]],7)</f>
        <v/>
      </c>
    </row>
    <row r="5342" spans="1:8" hidden="1" x14ac:dyDescent="0.25">
      <c r="A5342">
        <v>1</v>
      </c>
      <c r="B5342" t="s">
        <v>17</v>
      </c>
      <c r="C5342" t="str">
        <f>_xlfn.CONCAT(RAWC8[[#This Row],[Table Letter]],"L")</f>
        <v>ML</v>
      </c>
      <c r="D5342">
        <v>31</v>
      </c>
      <c r="E5342" t="str">
        <f>CONCATENATE(RAWC8[[#This Row],[Table Letter]],RAWC8[[#This Row],[Table '#]])</f>
        <v>M1</v>
      </c>
      <c r="F5342" t="str">
        <f>IF(ISEVEN(ROW(RAWC8[[#This Row],[Barcodes]])),C5342,"")</f>
        <v>ML</v>
      </c>
      <c r="G5342" t="str">
        <f t="shared" si="83"/>
        <v>ML</v>
      </c>
      <c r="H5342" t="str">
        <f>LEFT(RAWC8[[#This Row],[Maternal Pheno Tag]],7)</f>
        <v>ML</v>
      </c>
    </row>
    <row r="5343" spans="1:8" hidden="1" x14ac:dyDescent="0.25">
      <c r="A5343">
        <v>1</v>
      </c>
      <c r="B5343" t="s">
        <v>17</v>
      </c>
      <c r="C5343" t="str">
        <f>_xlfn.CONCAT(RAWC8[[#This Row],[Table Letter]],"L")</f>
        <v>ML</v>
      </c>
      <c r="D5343">
        <v>31</v>
      </c>
      <c r="E5343" t="str">
        <f>CONCATENATE(RAWC8[[#This Row],[Table Letter]],RAWC8[[#This Row],[Table '#]])</f>
        <v>M1</v>
      </c>
      <c r="F5343" t="str">
        <f>IF(ISEVEN(ROW(RAWC8[[#This Row],[Barcodes]])),C5343,"")</f>
        <v/>
      </c>
      <c r="G5343" t="str">
        <f t="shared" si="83"/>
        <v/>
      </c>
      <c r="H5343" t="str">
        <f>LEFT(RAWC8[[#This Row],[Maternal Pheno Tag]],7)</f>
        <v/>
      </c>
    </row>
    <row r="5344" spans="1:8" hidden="1" x14ac:dyDescent="0.25">
      <c r="A5344">
        <v>1</v>
      </c>
      <c r="B5344" t="s">
        <v>17</v>
      </c>
      <c r="C5344" t="str">
        <f>_xlfn.CONCAT(RAWC8[[#This Row],[Table Letter]],"L")</f>
        <v>ML</v>
      </c>
      <c r="D5344">
        <v>32</v>
      </c>
      <c r="E5344" t="str">
        <f>CONCATENATE(RAWC8[[#This Row],[Table Letter]],RAWC8[[#This Row],[Table '#]])</f>
        <v>M1</v>
      </c>
      <c r="F5344" t="str">
        <f>IF(ISEVEN(ROW(RAWC8[[#This Row],[Barcodes]])),C5344,"")</f>
        <v>ML</v>
      </c>
      <c r="G5344" t="str">
        <f t="shared" si="83"/>
        <v>ML</v>
      </c>
      <c r="H5344" t="str">
        <f>LEFT(RAWC8[[#This Row],[Maternal Pheno Tag]],7)</f>
        <v>ML</v>
      </c>
    </row>
    <row r="5345" spans="1:8" hidden="1" x14ac:dyDescent="0.25">
      <c r="A5345">
        <v>1</v>
      </c>
      <c r="B5345" t="s">
        <v>17</v>
      </c>
      <c r="C5345" t="str">
        <f>_xlfn.CONCAT(RAWC8[[#This Row],[Table Letter]],"L")</f>
        <v>ML</v>
      </c>
      <c r="D5345">
        <v>32</v>
      </c>
      <c r="E5345" t="str">
        <f>CONCATENATE(RAWC8[[#This Row],[Table Letter]],RAWC8[[#This Row],[Table '#]])</f>
        <v>M1</v>
      </c>
      <c r="F5345" t="str">
        <f>IF(ISEVEN(ROW(RAWC8[[#This Row],[Barcodes]])),C5345,"")</f>
        <v/>
      </c>
      <c r="G5345" t="str">
        <f t="shared" si="83"/>
        <v/>
      </c>
      <c r="H5345" t="str">
        <f>LEFT(RAWC8[[#This Row],[Maternal Pheno Tag]],7)</f>
        <v/>
      </c>
    </row>
    <row r="5346" spans="1:8" hidden="1" x14ac:dyDescent="0.25">
      <c r="A5346">
        <v>1</v>
      </c>
      <c r="B5346" t="s">
        <v>17</v>
      </c>
      <c r="C5346" t="str">
        <f>_xlfn.CONCAT(RAWC8[[#This Row],[Table Letter]],"L")</f>
        <v>ML</v>
      </c>
      <c r="D5346">
        <v>33</v>
      </c>
      <c r="E5346" t="str">
        <f>CONCATENATE(RAWC8[[#This Row],[Table Letter]],RAWC8[[#This Row],[Table '#]])</f>
        <v>M1</v>
      </c>
      <c r="F5346" t="str">
        <f>IF(ISEVEN(ROW(RAWC8[[#This Row],[Barcodes]])),C5346,"")</f>
        <v>ML</v>
      </c>
      <c r="G5346" t="str">
        <f t="shared" si="83"/>
        <v>ML</v>
      </c>
      <c r="H5346" t="str">
        <f>LEFT(RAWC8[[#This Row],[Maternal Pheno Tag]],7)</f>
        <v>ML</v>
      </c>
    </row>
    <row r="5347" spans="1:8" hidden="1" x14ac:dyDescent="0.25">
      <c r="A5347">
        <v>1</v>
      </c>
      <c r="B5347" t="s">
        <v>17</v>
      </c>
      <c r="C5347" t="str">
        <f>_xlfn.CONCAT(RAWC8[[#This Row],[Table Letter]],"L")</f>
        <v>ML</v>
      </c>
      <c r="D5347">
        <v>33</v>
      </c>
      <c r="E5347" t="str">
        <f>CONCATENATE(RAWC8[[#This Row],[Table Letter]],RAWC8[[#This Row],[Table '#]])</f>
        <v>M1</v>
      </c>
      <c r="F5347" t="str">
        <f>IF(ISEVEN(ROW(RAWC8[[#This Row],[Barcodes]])),C5347,"")</f>
        <v/>
      </c>
      <c r="G5347" t="str">
        <f t="shared" si="83"/>
        <v/>
      </c>
      <c r="H5347" t="str">
        <f>LEFT(RAWC8[[#This Row],[Maternal Pheno Tag]],7)</f>
        <v/>
      </c>
    </row>
    <row r="5348" spans="1:8" hidden="1" x14ac:dyDescent="0.25">
      <c r="A5348">
        <v>1</v>
      </c>
      <c r="B5348" t="s">
        <v>17</v>
      </c>
      <c r="C5348" t="str">
        <f>_xlfn.CONCAT(RAWC8[[#This Row],[Table Letter]],"L")</f>
        <v>ML</v>
      </c>
      <c r="D5348">
        <v>34</v>
      </c>
      <c r="E5348" t="str">
        <f>CONCATENATE(RAWC8[[#This Row],[Table Letter]],RAWC8[[#This Row],[Table '#]])</f>
        <v>M1</v>
      </c>
      <c r="F5348" t="str">
        <f>IF(ISEVEN(ROW(RAWC8[[#This Row],[Barcodes]])),C5348,"")</f>
        <v>ML</v>
      </c>
      <c r="G5348" t="str">
        <f t="shared" si="83"/>
        <v>ML</v>
      </c>
      <c r="H5348" t="str">
        <f>LEFT(RAWC8[[#This Row],[Maternal Pheno Tag]],7)</f>
        <v>ML</v>
      </c>
    </row>
    <row r="5349" spans="1:8" hidden="1" x14ac:dyDescent="0.25">
      <c r="A5349">
        <v>1</v>
      </c>
      <c r="B5349" t="s">
        <v>17</v>
      </c>
      <c r="C5349" t="str">
        <f>_xlfn.CONCAT(RAWC8[[#This Row],[Table Letter]],"L")</f>
        <v>ML</v>
      </c>
      <c r="D5349">
        <v>34</v>
      </c>
      <c r="E5349" t="str">
        <f>CONCATENATE(RAWC8[[#This Row],[Table Letter]],RAWC8[[#This Row],[Table '#]])</f>
        <v>M1</v>
      </c>
      <c r="F5349" t="str">
        <f>IF(ISEVEN(ROW(RAWC8[[#This Row],[Barcodes]])),C5349,"")</f>
        <v/>
      </c>
      <c r="G5349" t="str">
        <f t="shared" si="83"/>
        <v/>
      </c>
      <c r="H5349" t="str">
        <f>LEFT(RAWC8[[#This Row],[Maternal Pheno Tag]],7)</f>
        <v/>
      </c>
    </row>
    <row r="5350" spans="1:8" hidden="1" x14ac:dyDescent="0.25">
      <c r="A5350">
        <v>1</v>
      </c>
      <c r="B5350" t="s">
        <v>17</v>
      </c>
      <c r="C5350" t="str">
        <f>_xlfn.CONCAT(RAWC8[[#This Row],[Table Letter]],"L")</f>
        <v>ML</v>
      </c>
      <c r="D5350">
        <v>35</v>
      </c>
      <c r="E5350" t="str">
        <f>CONCATENATE(RAWC8[[#This Row],[Table Letter]],RAWC8[[#This Row],[Table '#]])</f>
        <v>M1</v>
      </c>
      <c r="F5350" t="str">
        <f>IF(ISEVEN(ROW(RAWC8[[#This Row],[Barcodes]])),C5350,"")</f>
        <v>ML</v>
      </c>
      <c r="G5350" t="str">
        <f t="shared" si="83"/>
        <v>ML</v>
      </c>
      <c r="H5350" t="str">
        <f>LEFT(RAWC8[[#This Row],[Maternal Pheno Tag]],7)</f>
        <v>ML</v>
      </c>
    </row>
    <row r="5351" spans="1:8" hidden="1" x14ac:dyDescent="0.25">
      <c r="A5351">
        <v>1</v>
      </c>
      <c r="B5351" t="s">
        <v>17</v>
      </c>
      <c r="C5351" t="str">
        <f>_xlfn.CONCAT(RAWC8[[#This Row],[Table Letter]],"L")</f>
        <v>ML</v>
      </c>
      <c r="D5351">
        <v>35</v>
      </c>
      <c r="E5351" t="str">
        <f>CONCATENATE(RAWC8[[#This Row],[Table Letter]],RAWC8[[#This Row],[Table '#]])</f>
        <v>M1</v>
      </c>
      <c r="F5351" t="str">
        <f>IF(ISEVEN(ROW(RAWC8[[#This Row],[Barcodes]])),C5351,"")</f>
        <v/>
      </c>
      <c r="G5351" t="str">
        <f t="shared" si="83"/>
        <v/>
      </c>
      <c r="H5351" t="str">
        <f>LEFT(RAWC8[[#This Row],[Maternal Pheno Tag]],7)</f>
        <v/>
      </c>
    </row>
    <row r="5352" spans="1:8" hidden="1" x14ac:dyDescent="0.25">
      <c r="A5352">
        <v>1</v>
      </c>
      <c r="B5352" t="s">
        <v>17</v>
      </c>
      <c r="C5352" t="str">
        <f>_xlfn.CONCAT(RAWC8[[#This Row],[Table Letter]],"L")</f>
        <v>ML</v>
      </c>
      <c r="D5352">
        <v>36</v>
      </c>
      <c r="E5352" t="str">
        <f>CONCATENATE(RAWC8[[#This Row],[Table Letter]],RAWC8[[#This Row],[Table '#]])</f>
        <v>M1</v>
      </c>
      <c r="F5352" t="str">
        <f>IF(ISEVEN(ROW(RAWC8[[#This Row],[Barcodes]])),C5352,"")</f>
        <v>ML</v>
      </c>
      <c r="G5352" t="str">
        <f t="shared" si="83"/>
        <v>ML</v>
      </c>
      <c r="H5352" t="str">
        <f>LEFT(RAWC8[[#This Row],[Maternal Pheno Tag]],7)</f>
        <v>ML</v>
      </c>
    </row>
    <row r="5353" spans="1:8" hidden="1" x14ac:dyDescent="0.25">
      <c r="A5353">
        <v>1</v>
      </c>
      <c r="B5353" t="s">
        <v>17</v>
      </c>
      <c r="C5353" t="str">
        <f>_xlfn.CONCAT(RAWC8[[#This Row],[Table Letter]],"L")</f>
        <v>ML</v>
      </c>
      <c r="D5353">
        <v>36</v>
      </c>
      <c r="E5353" t="str">
        <f>CONCATENATE(RAWC8[[#This Row],[Table Letter]],RAWC8[[#This Row],[Table '#]])</f>
        <v>M1</v>
      </c>
      <c r="F5353" t="str">
        <f>IF(ISEVEN(ROW(RAWC8[[#This Row],[Barcodes]])),C5353,"")</f>
        <v/>
      </c>
      <c r="G5353" t="str">
        <f t="shared" si="83"/>
        <v/>
      </c>
      <c r="H5353" t="str">
        <f>LEFT(RAWC8[[#This Row],[Maternal Pheno Tag]],7)</f>
        <v/>
      </c>
    </row>
    <row r="5354" spans="1:8" hidden="1" x14ac:dyDescent="0.25">
      <c r="A5354">
        <v>1</v>
      </c>
      <c r="B5354" t="s">
        <v>17</v>
      </c>
      <c r="C5354" t="str">
        <f>_xlfn.CONCAT(RAWC8[[#This Row],[Table Letter]],"L")</f>
        <v>ML</v>
      </c>
      <c r="D5354">
        <v>37</v>
      </c>
      <c r="E5354" t="str">
        <f>CONCATENATE(RAWC8[[#This Row],[Table Letter]],RAWC8[[#This Row],[Table '#]])</f>
        <v>M1</v>
      </c>
      <c r="F5354" t="str">
        <f>IF(ISEVEN(ROW(RAWC8[[#This Row],[Barcodes]])),C5354,"")</f>
        <v>ML</v>
      </c>
      <c r="G5354" t="str">
        <f t="shared" si="83"/>
        <v>ML</v>
      </c>
      <c r="H5354" t="str">
        <f>LEFT(RAWC8[[#This Row],[Maternal Pheno Tag]],7)</f>
        <v>ML</v>
      </c>
    </row>
    <row r="5355" spans="1:8" hidden="1" x14ac:dyDescent="0.25">
      <c r="A5355">
        <v>1</v>
      </c>
      <c r="B5355" t="s">
        <v>17</v>
      </c>
      <c r="C5355" t="str">
        <f>_xlfn.CONCAT(RAWC8[[#This Row],[Table Letter]],"L")</f>
        <v>ML</v>
      </c>
      <c r="D5355">
        <v>37</v>
      </c>
      <c r="E5355" t="str">
        <f>CONCATENATE(RAWC8[[#This Row],[Table Letter]],RAWC8[[#This Row],[Table '#]])</f>
        <v>M1</v>
      </c>
      <c r="F5355" t="str">
        <f>IF(ISEVEN(ROW(RAWC8[[#This Row],[Barcodes]])),C5355,"")</f>
        <v/>
      </c>
      <c r="G5355" t="str">
        <f t="shared" si="83"/>
        <v/>
      </c>
      <c r="H5355" t="str">
        <f>LEFT(RAWC8[[#This Row],[Maternal Pheno Tag]],7)</f>
        <v/>
      </c>
    </row>
    <row r="5356" spans="1:8" hidden="1" x14ac:dyDescent="0.25">
      <c r="A5356">
        <v>1</v>
      </c>
      <c r="B5356" t="s">
        <v>17</v>
      </c>
      <c r="C5356" t="str">
        <f>_xlfn.CONCAT(RAWC8[[#This Row],[Table Letter]],"L")</f>
        <v>ML</v>
      </c>
      <c r="D5356">
        <v>38</v>
      </c>
      <c r="E5356" t="str">
        <f>CONCATENATE(RAWC8[[#This Row],[Table Letter]],RAWC8[[#This Row],[Table '#]])</f>
        <v>M1</v>
      </c>
      <c r="F5356" t="str">
        <f>IF(ISEVEN(ROW(RAWC8[[#This Row],[Barcodes]])),C5356,"")</f>
        <v>ML</v>
      </c>
      <c r="G5356" t="str">
        <f t="shared" si="83"/>
        <v>ML</v>
      </c>
      <c r="H5356" t="str">
        <f>LEFT(RAWC8[[#This Row],[Maternal Pheno Tag]],7)</f>
        <v>ML</v>
      </c>
    </row>
    <row r="5357" spans="1:8" hidden="1" x14ac:dyDescent="0.25">
      <c r="A5357">
        <v>1</v>
      </c>
      <c r="B5357" t="s">
        <v>17</v>
      </c>
      <c r="C5357" t="str">
        <f>_xlfn.CONCAT(RAWC8[[#This Row],[Table Letter]],"L")</f>
        <v>ML</v>
      </c>
      <c r="D5357">
        <v>38</v>
      </c>
      <c r="E5357" t="str">
        <f>CONCATENATE(RAWC8[[#This Row],[Table Letter]],RAWC8[[#This Row],[Table '#]])</f>
        <v>M1</v>
      </c>
      <c r="F5357" t="str">
        <f>IF(ISEVEN(ROW(RAWC8[[#This Row],[Barcodes]])),C5357,"")</f>
        <v/>
      </c>
      <c r="G5357" t="str">
        <f t="shared" si="83"/>
        <v/>
      </c>
      <c r="H5357" t="str">
        <f>LEFT(RAWC8[[#This Row],[Maternal Pheno Tag]],7)</f>
        <v/>
      </c>
    </row>
    <row r="5358" spans="1:8" hidden="1" x14ac:dyDescent="0.25">
      <c r="A5358">
        <v>1</v>
      </c>
      <c r="B5358" t="s">
        <v>17</v>
      </c>
      <c r="C5358" t="str">
        <f>_xlfn.CONCAT(RAWC8[[#This Row],[Table Letter]],"L")</f>
        <v>ML</v>
      </c>
      <c r="D5358">
        <v>39</v>
      </c>
      <c r="E5358" t="str">
        <f>CONCATENATE(RAWC8[[#This Row],[Table Letter]],RAWC8[[#This Row],[Table '#]])</f>
        <v>M1</v>
      </c>
      <c r="F5358" t="str">
        <f>IF(ISEVEN(ROW(RAWC8[[#This Row],[Barcodes]])),C5358,"")</f>
        <v>ML</v>
      </c>
      <c r="G5358" t="str">
        <f t="shared" si="83"/>
        <v>ML</v>
      </c>
      <c r="H5358" t="str">
        <f>LEFT(RAWC8[[#This Row],[Maternal Pheno Tag]],7)</f>
        <v>ML</v>
      </c>
    </row>
    <row r="5359" spans="1:8" hidden="1" x14ac:dyDescent="0.25">
      <c r="A5359">
        <v>1</v>
      </c>
      <c r="B5359" t="s">
        <v>17</v>
      </c>
      <c r="C5359" t="str">
        <f>_xlfn.CONCAT(RAWC8[[#This Row],[Table Letter]],"L")</f>
        <v>ML</v>
      </c>
      <c r="D5359">
        <v>39</v>
      </c>
      <c r="E5359" t="str">
        <f>CONCATENATE(RAWC8[[#This Row],[Table Letter]],RAWC8[[#This Row],[Table '#]])</f>
        <v>M1</v>
      </c>
      <c r="F5359" t="str">
        <f>IF(ISEVEN(ROW(RAWC8[[#This Row],[Barcodes]])),C5359,"")</f>
        <v/>
      </c>
      <c r="G5359" t="str">
        <f t="shared" si="83"/>
        <v/>
      </c>
      <c r="H5359" t="str">
        <f>LEFT(RAWC8[[#This Row],[Maternal Pheno Tag]],7)</f>
        <v/>
      </c>
    </row>
    <row r="5360" spans="1:8" hidden="1" x14ac:dyDescent="0.25">
      <c r="A5360">
        <v>1</v>
      </c>
      <c r="B5360" t="s">
        <v>17</v>
      </c>
      <c r="C5360" t="str">
        <f>_xlfn.CONCAT(RAWC8[[#This Row],[Table Letter]],"L")</f>
        <v>ML</v>
      </c>
      <c r="D5360">
        <v>40</v>
      </c>
      <c r="E5360" t="str">
        <f>CONCATENATE(RAWC8[[#This Row],[Table Letter]],RAWC8[[#This Row],[Table '#]])</f>
        <v>M1</v>
      </c>
      <c r="F5360" t="str">
        <f>IF(ISEVEN(ROW(RAWC8[[#This Row],[Barcodes]])),C5360,"")</f>
        <v>ML</v>
      </c>
      <c r="G5360" t="str">
        <f t="shared" si="83"/>
        <v>ML</v>
      </c>
      <c r="H5360" t="str">
        <f>LEFT(RAWC8[[#This Row],[Maternal Pheno Tag]],7)</f>
        <v>ML</v>
      </c>
    </row>
    <row r="5361" spans="1:8" hidden="1" x14ac:dyDescent="0.25">
      <c r="A5361">
        <v>1</v>
      </c>
      <c r="B5361" t="s">
        <v>17</v>
      </c>
      <c r="C5361" t="str">
        <f>_xlfn.CONCAT(RAWC8[[#This Row],[Table Letter]],"L")</f>
        <v>ML</v>
      </c>
      <c r="D5361">
        <v>40</v>
      </c>
      <c r="E5361" t="str">
        <f>CONCATENATE(RAWC8[[#This Row],[Table Letter]],RAWC8[[#This Row],[Table '#]])</f>
        <v>M1</v>
      </c>
      <c r="F5361" t="str">
        <f>IF(ISEVEN(ROW(RAWC8[[#This Row],[Barcodes]])),C5361,"")</f>
        <v/>
      </c>
      <c r="G5361" t="str">
        <f t="shared" si="83"/>
        <v/>
      </c>
      <c r="H5361" t="str">
        <f>LEFT(RAWC8[[#This Row],[Maternal Pheno Tag]],7)</f>
        <v/>
      </c>
    </row>
    <row r="5362" spans="1:8" hidden="1" x14ac:dyDescent="0.25">
      <c r="A5362">
        <v>1</v>
      </c>
      <c r="B5362" t="s">
        <v>17</v>
      </c>
      <c r="C5362" t="str">
        <f>_xlfn.CONCAT(RAWC8[[#This Row],[Table Letter]],"L")</f>
        <v>ML</v>
      </c>
      <c r="D5362">
        <v>41</v>
      </c>
      <c r="E5362" t="str">
        <f>CONCATENATE(RAWC8[[#This Row],[Table Letter]],RAWC8[[#This Row],[Table '#]])</f>
        <v>M1</v>
      </c>
      <c r="F5362" t="str">
        <f>IF(ISEVEN(ROW(RAWC8[[#This Row],[Barcodes]])),C5362,"")</f>
        <v>ML</v>
      </c>
      <c r="G5362" t="str">
        <f t="shared" si="83"/>
        <v>ML</v>
      </c>
      <c r="H5362" t="str">
        <f>LEFT(RAWC8[[#This Row],[Maternal Pheno Tag]],7)</f>
        <v>ML</v>
      </c>
    </row>
    <row r="5363" spans="1:8" hidden="1" x14ac:dyDescent="0.25">
      <c r="A5363">
        <v>1</v>
      </c>
      <c r="B5363" t="s">
        <v>17</v>
      </c>
      <c r="C5363" t="str">
        <f>_xlfn.CONCAT(RAWC8[[#This Row],[Table Letter]],"L")</f>
        <v>ML</v>
      </c>
      <c r="D5363">
        <v>41</v>
      </c>
      <c r="E5363" t="str">
        <f>CONCATENATE(RAWC8[[#This Row],[Table Letter]],RAWC8[[#This Row],[Table '#]])</f>
        <v>M1</v>
      </c>
      <c r="F5363" t="str">
        <f>IF(ISEVEN(ROW(RAWC8[[#This Row],[Barcodes]])),C5363,"")</f>
        <v/>
      </c>
      <c r="G5363" t="str">
        <f t="shared" si="83"/>
        <v/>
      </c>
      <c r="H5363" t="str">
        <f>LEFT(RAWC8[[#This Row],[Maternal Pheno Tag]],7)</f>
        <v/>
      </c>
    </row>
    <row r="5364" spans="1:8" hidden="1" x14ac:dyDescent="0.25">
      <c r="A5364">
        <v>1</v>
      </c>
      <c r="B5364" t="s">
        <v>17</v>
      </c>
      <c r="C5364" t="str">
        <f>_xlfn.CONCAT(RAWC8[[#This Row],[Table Letter]],"L")</f>
        <v>ML</v>
      </c>
      <c r="D5364">
        <v>42</v>
      </c>
      <c r="E5364" t="str">
        <f>CONCATENATE(RAWC8[[#This Row],[Table Letter]],RAWC8[[#This Row],[Table '#]])</f>
        <v>M1</v>
      </c>
      <c r="F5364" t="str">
        <f>IF(ISEVEN(ROW(RAWC8[[#This Row],[Barcodes]])),C5364,"")</f>
        <v>ML</v>
      </c>
      <c r="G5364" t="str">
        <f t="shared" si="83"/>
        <v>ML</v>
      </c>
      <c r="H5364" t="str">
        <f>LEFT(RAWC8[[#This Row],[Maternal Pheno Tag]],7)</f>
        <v>ML</v>
      </c>
    </row>
    <row r="5365" spans="1:8" hidden="1" x14ac:dyDescent="0.25">
      <c r="A5365">
        <v>1</v>
      </c>
      <c r="B5365" t="s">
        <v>17</v>
      </c>
      <c r="C5365" t="str">
        <f>_xlfn.CONCAT(RAWC8[[#This Row],[Table Letter]],"L")</f>
        <v>ML</v>
      </c>
      <c r="D5365">
        <v>42</v>
      </c>
      <c r="E5365" t="str">
        <f>CONCATENATE(RAWC8[[#This Row],[Table Letter]],RAWC8[[#This Row],[Table '#]])</f>
        <v>M1</v>
      </c>
      <c r="F5365" t="str">
        <f>IF(ISEVEN(ROW(RAWC8[[#This Row],[Barcodes]])),C5365,"")</f>
        <v/>
      </c>
      <c r="G5365" t="str">
        <f t="shared" si="83"/>
        <v/>
      </c>
      <c r="H5365" t="str">
        <f>LEFT(RAWC8[[#This Row],[Maternal Pheno Tag]],7)</f>
        <v/>
      </c>
    </row>
    <row r="5366" spans="1:8" hidden="1" x14ac:dyDescent="0.25">
      <c r="A5366">
        <v>1</v>
      </c>
      <c r="B5366" t="s">
        <v>17</v>
      </c>
      <c r="C5366" t="str">
        <f>_xlfn.CONCAT(RAWC8[[#This Row],[Table Letter]],"L")</f>
        <v>ML</v>
      </c>
      <c r="D5366">
        <v>43</v>
      </c>
      <c r="E5366" t="str">
        <f>CONCATENATE(RAWC8[[#This Row],[Table Letter]],RAWC8[[#This Row],[Table '#]])</f>
        <v>M1</v>
      </c>
      <c r="F5366" t="str">
        <f>IF(ISEVEN(ROW(RAWC8[[#This Row],[Barcodes]])),C5366,"")</f>
        <v>ML</v>
      </c>
      <c r="G5366" t="str">
        <f t="shared" si="83"/>
        <v>ML</v>
      </c>
      <c r="H5366" t="str">
        <f>LEFT(RAWC8[[#This Row],[Maternal Pheno Tag]],7)</f>
        <v>ML</v>
      </c>
    </row>
    <row r="5367" spans="1:8" hidden="1" x14ac:dyDescent="0.25">
      <c r="A5367">
        <v>1</v>
      </c>
      <c r="B5367" t="s">
        <v>17</v>
      </c>
      <c r="C5367" t="str">
        <f>_xlfn.CONCAT(RAWC8[[#This Row],[Table Letter]],"L")</f>
        <v>ML</v>
      </c>
      <c r="D5367">
        <v>43</v>
      </c>
      <c r="E5367" t="str">
        <f>CONCATENATE(RAWC8[[#This Row],[Table Letter]],RAWC8[[#This Row],[Table '#]])</f>
        <v>M1</v>
      </c>
      <c r="F5367" t="str">
        <f>IF(ISEVEN(ROW(RAWC8[[#This Row],[Barcodes]])),C5367,"")</f>
        <v/>
      </c>
      <c r="G5367" t="str">
        <f t="shared" si="83"/>
        <v/>
      </c>
      <c r="H5367" t="str">
        <f>LEFT(RAWC8[[#This Row],[Maternal Pheno Tag]],7)</f>
        <v/>
      </c>
    </row>
    <row r="5368" spans="1:8" hidden="1" x14ac:dyDescent="0.25">
      <c r="A5368">
        <v>1</v>
      </c>
      <c r="B5368" t="s">
        <v>17</v>
      </c>
      <c r="C5368" t="str">
        <f>_xlfn.CONCAT(RAWC8[[#This Row],[Table Letter]],"L")</f>
        <v>ML</v>
      </c>
      <c r="D5368">
        <v>44</v>
      </c>
      <c r="E5368" t="str">
        <f>CONCATENATE(RAWC8[[#This Row],[Table Letter]],RAWC8[[#This Row],[Table '#]])</f>
        <v>M1</v>
      </c>
      <c r="F5368" t="str">
        <f>IF(ISEVEN(ROW(RAWC8[[#This Row],[Barcodes]])),C5368,"")</f>
        <v>ML</v>
      </c>
      <c r="G5368" t="str">
        <f t="shared" si="83"/>
        <v>ML</v>
      </c>
      <c r="H5368" t="str">
        <f>LEFT(RAWC8[[#This Row],[Maternal Pheno Tag]],7)</f>
        <v>ML</v>
      </c>
    </row>
    <row r="5369" spans="1:8" hidden="1" x14ac:dyDescent="0.25">
      <c r="A5369">
        <v>1</v>
      </c>
      <c r="B5369" t="s">
        <v>17</v>
      </c>
      <c r="C5369" t="str">
        <f>_xlfn.CONCAT(RAWC8[[#This Row],[Table Letter]],"L")</f>
        <v>ML</v>
      </c>
      <c r="D5369">
        <v>44</v>
      </c>
      <c r="E5369" t="str">
        <f>CONCATENATE(RAWC8[[#This Row],[Table Letter]],RAWC8[[#This Row],[Table '#]])</f>
        <v>M1</v>
      </c>
      <c r="F5369" t="str">
        <f>IF(ISEVEN(ROW(RAWC8[[#This Row],[Barcodes]])),C5369,"")</f>
        <v/>
      </c>
      <c r="G5369" t="str">
        <f t="shared" si="83"/>
        <v/>
      </c>
      <c r="H5369" t="str">
        <f>LEFT(RAWC8[[#This Row],[Maternal Pheno Tag]],7)</f>
        <v/>
      </c>
    </row>
    <row r="5370" spans="1:8" hidden="1" x14ac:dyDescent="0.25">
      <c r="A5370">
        <v>1</v>
      </c>
      <c r="B5370" t="s">
        <v>17</v>
      </c>
      <c r="C5370" t="str">
        <f>_xlfn.CONCAT(RAWC8[[#This Row],[Table Letter]],"L")</f>
        <v>ML</v>
      </c>
      <c r="D5370">
        <v>45</v>
      </c>
      <c r="E5370" t="str">
        <f>CONCATENATE(RAWC8[[#This Row],[Table Letter]],RAWC8[[#This Row],[Table '#]])</f>
        <v>M1</v>
      </c>
      <c r="F5370" t="str">
        <f>IF(ISEVEN(ROW(RAWC8[[#This Row],[Barcodes]])),C5370,"")</f>
        <v>ML</v>
      </c>
      <c r="G5370" t="str">
        <f t="shared" si="83"/>
        <v>ML</v>
      </c>
      <c r="H5370" t="str">
        <f>LEFT(RAWC8[[#This Row],[Maternal Pheno Tag]],7)</f>
        <v>ML</v>
      </c>
    </row>
    <row r="5371" spans="1:8" hidden="1" x14ac:dyDescent="0.25">
      <c r="A5371">
        <v>1</v>
      </c>
      <c r="B5371" t="s">
        <v>17</v>
      </c>
      <c r="C5371" t="str">
        <f>_xlfn.CONCAT(RAWC8[[#This Row],[Table Letter]],"L")</f>
        <v>ML</v>
      </c>
      <c r="D5371">
        <v>45</v>
      </c>
      <c r="E5371" t="str">
        <f>CONCATENATE(RAWC8[[#This Row],[Table Letter]],RAWC8[[#This Row],[Table '#]])</f>
        <v>M1</v>
      </c>
      <c r="F5371" t="str">
        <f>IF(ISEVEN(ROW(RAWC8[[#This Row],[Barcodes]])),C5371,"")</f>
        <v/>
      </c>
      <c r="G5371" t="str">
        <f t="shared" si="83"/>
        <v/>
      </c>
      <c r="H5371" t="str">
        <f>LEFT(RAWC8[[#This Row],[Maternal Pheno Tag]],7)</f>
        <v/>
      </c>
    </row>
    <row r="5372" spans="1:8" hidden="1" x14ac:dyDescent="0.25">
      <c r="A5372">
        <v>1</v>
      </c>
      <c r="B5372" t="s">
        <v>17</v>
      </c>
      <c r="C5372" t="str">
        <f>_xlfn.CONCAT(RAWC8[[#This Row],[Table Letter]],"L")</f>
        <v>ML</v>
      </c>
      <c r="D5372">
        <v>46</v>
      </c>
      <c r="E5372" t="str">
        <f>CONCATENATE(RAWC8[[#This Row],[Table Letter]],RAWC8[[#This Row],[Table '#]])</f>
        <v>M1</v>
      </c>
      <c r="F5372" t="str">
        <f>IF(ISEVEN(ROW(RAWC8[[#This Row],[Barcodes]])),C5372,"")</f>
        <v>ML</v>
      </c>
      <c r="G5372" t="str">
        <f t="shared" si="83"/>
        <v>ML</v>
      </c>
      <c r="H5372" t="str">
        <f>LEFT(RAWC8[[#This Row],[Maternal Pheno Tag]],7)</f>
        <v>ML</v>
      </c>
    </row>
    <row r="5373" spans="1:8" hidden="1" x14ac:dyDescent="0.25">
      <c r="A5373">
        <v>1</v>
      </c>
      <c r="B5373" t="s">
        <v>17</v>
      </c>
      <c r="C5373" t="str">
        <f>_xlfn.CONCAT(RAWC8[[#This Row],[Table Letter]],"L")</f>
        <v>ML</v>
      </c>
      <c r="D5373">
        <v>46</v>
      </c>
      <c r="E5373" t="str">
        <f>CONCATENATE(RAWC8[[#This Row],[Table Letter]],RAWC8[[#This Row],[Table '#]])</f>
        <v>M1</v>
      </c>
      <c r="F5373" t="str">
        <f>IF(ISEVEN(ROW(RAWC8[[#This Row],[Barcodes]])),C5373,"")</f>
        <v/>
      </c>
      <c r="G5373" t="str">
        <f t="shared" si="83"/>
        <v/>
      </c>
      <c r="H5373" t="str">
        <f>LEFT(RAWC8[[#This Row],[Maternal Pheno Tag]],7)</f>
        <v/>
      </c>
    </row>
    <row r="5374" spans="1:8" hidden="1" x14ac:dyDescent="0.25">
      <c r="A5374">
        <v>1</v>
      </c>
      <c r="B5374" t="s">
        <v>17</v>
      </c>
      <c r="C5374" t="str">
        <f>_xlfn.CONCAT(RAWC8[[#This Row],[Table Letter]],"L")</f>
        <v>ML</v>
      </c>
      <c r="D5374">
        <v>47</v>
      </c>
      <c r="E5374" t="str">
        <f>CONCATENATE(RAWC8[[#This Row],[Table Letter]],RAWC8[[#This Row],[Table '#]])</f>
        <v>M1</v>
      </c>
      <c r="F5374" t="str">
        <f>IF(ISEVEN(ROW(RAWC8[[#This Row],[Barcodes]])),C5374,"")</f>
        <v>ML</v>
      </c>
      <c r="G5374" t="str">
        <f t="shared" si="83"/>
        <v>ML</v>
      </c>
      <c r="H5374" t="str">
        <f>LEFT(RAWC8[[#This Row],[Maternal Pheno Tag]],7)</f>
        <v>ML</v>
      </c>
    </row>
    <row r="5375" spans="1:8" hidden="1" x14ac:dyDescent="0.25">
      <c r="A5375">
        <v>1</v>
      </c>
      <c r="B5375" t="s">
        <v>17</v>
      </c>
      <c r="C5375" t="str">
        <f>_xlfn.CONCAT(RAWC8[[#This Row],[Table Letter]],"L")</f>
        <v>ML</v>
      </c>
      <c r="D5375">
        <v>47</v>
      </c>
      <c r="E5375" t="str">
        <f>CONCATENATE(RAWC8[[#This Row],[Table Letter]],RAWC8[[#This Row],[Table '#]])</f>
        <v>M1</v>
      </c>
      <c r="F5375" t="str">
        <f>IF(ISEVEN(ROW(RAWC8[[#This Row],[Barcodes]])),C5375,"")</f>
        <v/>
      </c>
      <c r="G5375" t="str">
        <f t="shared" si="83"/>
        <v/>
      </c>
      <c r="H5375" t="str">
        <f>LEFT(RAWC8[[#This Row],[Maternal Pheno Tag]],7)</f>
        <v/>
      </c>
    </row>
    <row r="5376" spans="1:8" hidden="1" x14ac:dyDescent="0.25">
      <c r="A5376">
        <v>1</v>
      </c>
      <c r="B5376" t="s">
        <v>17</v>
      </c>
      <c r="C5376" t="str">
        <f>_xlfn.CONCAT(RAWC8[[#This Row],[Table Letter]],"L")</f>
        <v>ML</v>
      </c>
      <c r="D5376">
        <v>48</v>
      </c>
      <c r="E5376" t="str">
        <f>CONCATENATE(RAWC8[[#This Row],[Table Letter]],RAWC8[[#This Row],[Table '#]])</f>
        <v>M1</v>
      </c>
      <c r="F5376" t="str">
        <f>IF(ISEVEN(ROW(RAWC8[[#This Row],[Barcodes]])),C5376,"")</f>
        <v>ML</v>
      </c>
      <c r="G5376" t="str">
        <f t="shared" si="83"/>
        <v>ML</v>
      </c>
      <c r="H5376" t="str">
        <f>LEFT(RAWC8[[#This Row],[Maternal Pheno Tag]],7)</f>
        <v>ML</v>
      </c>
    </row>
    <row r="5377" spans="1:8" hidden="1" x14ac:dyDescent="0.25">
      <c r="A5377">
        <v>1</v>
      </c>
      <c r="B5377" t="s">
        <v>17</v>
      </c>
      <c r="C5377" t="str">
        <f>_xlfn.CONCAT(RAWC8[[#This Row],[Table Letter]],"L")</f>
        <v>ML</v>
      </c>
      <c r="D5377">
        <v>48</v>
      </c>
      <c r="E5377" t="str">
        <f>CONCATENATE(RAWC8[[#This Row],[Table Letter]],RAWC8[[#This Row],[Table '#]])</f>
        <v>M1</v>
      </c>
      <c r="F5377" t="str">
        <f>IF(ISEVEN(ROW(RAWC8[[#This Row],[Barcodes]])),C5377,"")</f>
        <v/>
      </c>
      <c r="G5377" t="str">
        <f t="shared" si="83"/>
        <v/>
      </c>
      <c r="H5377" t="str">
        <f>LEFT(RAWC8[[#This Row],[Maternal Pheno Tag]],7)</f>
        <v/>
      </c>
    </row>
    <row r="5378" spans="1:8" hidden="1" x14ac:dyDescent="0.25">
      <c r="A5378">
        <v>2</v>
      </c>
      <c r="B5378" t="s">
        <v>17</v>
      </c>
      <c r="C5378" t="str">
        <f>_xlfn.CONCAT(RAWC8[[#This Row],[Table Letter]],"L")</f>
        <v>ML</v>
      </c>
      <c r="D5378">
        <v>1</v>
      </c>
      <c r="E5378" t="str">
        <f>CONCATENATE(RAWC8[[#This Row],[Table Letter]],RAWC8[[#This Row],[Table '#]])</f>
        <v>M2</v>
      </c>
      <c r="F5378" t="str">
        <f>IF(ISEVEN(ROW(RAWC8[[#This Row],[Barcodes]])),C5378,"")</f>
        <v>ML</v>
      </c>
      <c r="G5378" t="str">
        <f t="shared" ref="G5378:G5441" si="84">IF(ISODD(ROW(C5379)),C5379,"")</f>
        <v>ML</v>
      </c>
      <c r="H5378" t="str">
        <f>LEFT(RAWC8[[#This Row],[Maternal Pheno Tag]],7)</f>
        <v>ML</v>
      </c>
    </row>
    <row r="5379" spans="1:8" hidden="1" x14ac:dyDescent="0.25">
      <c r="A5379">
        <v>2</v>
      </c>
      <c r="B5379" t="s">
        <v>17</v>
      </c>
      <c r="C5379" t="str">
        <f>_xlfn.CONCAT(RAWC8[[#This Row],[Table Letter]],"L")</f>
        <v>ML</v>
      </c>
      <c r="D5379">
        <v>1</v>
      </c>
      <c r="E5379" t="str">
        <f>CONCATENATE(RAWC8[[#This Row],[Table Letter]],RAWC8[[#This Row],[Table '#]])</f>
        <v>M2</v>
      </c>
      <c r="F5379" t="str">
        <f>IF(ISEVEN(ROW(RAWC8[[#This Row],[Barcodes]])),C5379,"")</f>
        <v/>
      </c>
      <c r="G5379" t="str">
        <f t="shared" si="84"/>
        <v/>
      </c>
      <c r="H5379" t="str">
        <f>LEFT(RAWC8[[#This Row],[Maternal Pheno Tag]],7)</f>
        <v/>
      </c>
    </row>
    <row r="5380" spans="1:8" hidden="1" x14ac:dyDescent="0.25">
      <c r="A5380">
        <v>2</v>
      </c>
      <c r="B5380" t="s">
        <v>17</v>
      </c>
      <c r="C5380" t="str">
        <f>_xlfn.CONCAT(RAWC8[[#This Row],[Table Letter]],"L")</f>
        <v>ML</v>
      </c>
      <c r="D5380">
        <v>2</v>
      </c>
      <c r="E5380" t="str">
        <f>CONCATENATE(RAWC8[[#This Row],[Table Letter]],RAWC8[[#This Row],[Table '#]])</f>
        <v>M2</v>
      </c>
      <c r="F5380" t="str">
        <f>IF(ISEVEN(ROW(RAWC8[[#This Row],[Barcodes]])),C5380,"")</f>
        <v>ML</v>
      </c>
      <c r="G5380" t="str">
        <f t="shared" si="84"/>
        <v>ML</v>
      </c>
      <c r="H5380" t="str">
        <f>LEFT(RAWC8[[#This Row],[Maternal Pheno Tag]],7)</f>
        <v>ML</v>
      </c>
    </row>
    <row r="5381" spans="1:8" hidden="1" x14ac:dyDescent="0.25">
      <c r="A5381">
        <v>2</v>
      </c>
      <c r="B5381" t="s">
        <v>17</v>
      </c>
      <c r="C5381" t="str">
        <f>_xlfn.CONCAT(RAWC8[[#This Row],[Table Letter]],"L")</f>
        <v>ML</v>
      </c>
      <c r="D5381">
        <v>2</v>
      </c>
      <c r="E5381" t="str">
        <f>CONCATENATE(RAWC8[[#This Row],[Table Letter]],RAWC8[[#This Row],[Table '#]])</f>
        <v>M2</v>
      </c>
      <c r="F5381" t="str">
        <f>IF(ISEVEN(ROW(RAWC8[[#This Row],[Barcodes]])),C5381,"")</f>
        <v/>
      </c>
      <c r="G5381" t="str">
        <f t="shared" si="84"/>
        <v/>
      </c>
      <c r="H5381" t="str">
        <f>LEFT(RAWC8[[#This Row],[Maternal Pheno Tag]],7)</f>
        <v/>
      </c>
    </row>
    <row r="5382" spans="1:8" hidden="1" x14ac:dyDescent="0.25">
      <c r="A5382">
        <v>2</v>
      </c>
      <c r="B5382" t="s">
        <v>17</v>
      </c>
      <c r="C5382" t="str">
        <f>_xlfn.CONCAT(RAWC8[[#This Row],[Table Letter]],"L")</f>
        <v>ML</v>
      </c>
      <c r="D5382">
        <v>3</v>
      </c>
      <c r="E5382" t="str">
        <f>CONCATENATE(RAWC8[[#This Row],[Table Letter]],RAWC8[[#This Row],[Table '#]])</f>
        <v>M2</v>
      </c>
      <c r="F5382" t="str">
        <f>IF(ISEVEN(ROW(RAWC8[[#This Row],[Barcodes]])),C5382,"")</f>
        <v>ML</v>
      </c>
      <c r="G5382" t="str">
        <f t="shared" si="84"/>
        <v>ML</v>
      </c>
      <c r="H5382" t="str">
        <f>LEFT(RAWC8[[#This Row],[Maternal Pheno Tag]],7)</f>
        <v>ML</v>
      </c>
    </row>
    <row r="5383" spans="1:8" hidden="1" x14ac:dyDescent="0.25">
      <c r="A5383">
        <v>2</v>
      </c>
      <c r="B5383" t="s">
        <v>17</v>
      </c>
      <c r="C5383" t="str">
        <f>_xlfn.CONCAT(RAWC8[[#This Row],[Table Letter]],"L")</f>
        <v>ML</v>
      </c>
      <c r="D5383">
        <v>3</v>
      </c>
      <c r="E5383" t="str">
        <f>CONCATENATE(RAWC8[[#This Row],[Table Letter]],RAWC8[[#This Row],[Table '#]])</f>
        <v>M2</v>
      </c>
      <c r="F5383" t="str">
        <f>IF(ISEVEN(ROW(RAWC8[[#This Row],[Barcodes]])),C5383,"")</f>
        <v/>
      </c>
      <c r="G5383" t="str">
        <f t="shared" si="84"/>
        <v/>
      </c>
      <c r="H5383" t="str">
        <f>LEFT(RAWC8[[#This Row],[Maternal Pheno Tag]],7)</f>
        <v/>
      </c>
    </row>
    <row r="5384" spans="1:8" hidden="1" x14ac:dyDescent="0.25">
      <c r="A5384">
        <v>2</v>
      </c>
      <c r="B5384" t="s">
        <v>17</v>
      </c>
      <c r="C5384" t="str">
        <f>_xlfn.CONCAT(RAWC8[[#This Row],[Table Letter]],"L")</f>
        <v>ML</v>
      </c>
      <c r="D5384">
        <v>4</v>
      </c>
      <c r="E5384" t="str">
        <f>CONCATENATE(RAWC8[[#This Row],[Table Letter]],RAWC8[[#This Row],[Table '#]])</f>
        <v>M2</v>
      </c>
      <c r="F5384" t="str">
        <f>IF(ISEVEN(ROW(RAWC8[[#This Row],[Barcodes]])),C5384,"")</f>
        <v>ML</v>
      </c>
      <c r="G5384" t="str">
        <f t="shared" si="84"/>
        <v>ML</v>
      </c>
      <c r="H5384" t="str">
        <f>LEFT(RAWC8[[#This Row],[Maternal Pheno Tag]],7)</f>
        <v>ML</v>
      </c>
    </row>
    <row r="5385" spans="1:8" hidden="1" x14ac:dyDescent="0.25">
      <c r="A5385">
        <v>2</v>
      </c>
      <c r="B5385" t="s">
        <v>17</v>
      </c>
      <c r="C5385" t="str">
        <f>_xlfn.CONCAT(RAWC8[[#This Row],[Table Letter]],"L")</f>
        <v>ML</v>
      </c>
      <c r="D5385">
        <v>4</v>
      </c>
      <c r="E5385" t="str">
        <f>CONCATENATE(RAWC8[[#This Row],[Table Letter]],RAWC8[[#This Row],[Table '#]])</f>
        <v>M2</v>
      </c>
      <c r="F5385" t="str">
        <f>IF(ISEVEN(ROW(RAWC8[[#This Row],[Barcodes]])),C5385,"")</f>
        <v/>
      </c>
      <c r="G5385" t="str">
        <f t="shared" si="84"/>
        <v/>
      </c>
      <c r="H5385" t="str">
        <f>LEFT(RAWC8[[#This Row],[Maternal Pheno Tag]],7)</f>
        <v/>
      </c>
    </row>
    <row r="5386" spans="1:8" hidden="1" x14ac:dyDescent="0.25">
      <c r="A5386">
        <v>2</v>
      </c>
      <c r="B5386" t="s">
        <v>17</v>
      </c>
      <c r="C5386" t="str">
        <f>_xlfn.CONCAT(RAWC8[[#This Row],[Table Letter]],"L")</f>
        <v>ML</v>
      </c>
      <c r="D5386">
        <v>5</v>
      </c>
      <c r="E5386" t="str">
        <f>CONCATENATE(RAWC8[[#This Row],[Table Letter]],RAWC8[[#This Row],[Table '#]])</f>
        <v>M2</v>
      </c>
      <c r="F5386" t="str">
        <f>IF(ISEVEN(ROW(RAWC8[[#This Row],[Barcodes]])),C5386,"")</f>
        <v>ML</v>
      </c>
      <c r="G5386" t="str">
        <f t="shared" si="84"/>
        <v>ML</v>
      </c>
      <c r="H5386" t="str">
        <f>LEFT(RAWC8[[#This Row],[Maternal Pheno Tag]],7)</f>
        <v>ML</v>
      </c>
    </row>
    <row r="5387" spans="1:8" hidden="1" x14ac:dyDescent="0.25">
      <c r="A5387">
        <v>2</v>
      </c>
      <c r="B5387" t="s">
        <v>17</v>
      </c>
      <c r="C5387" t="str">
        <f>_xlfn.CONCAT(RAWC8[[#This Row],[Table Letter]],"L")</f>
        <v>ML</v>
      </c>
      <c r="D5387">
        <v>5</v>
      </c>
      <c r="E5387" t="str">
        <f>CONCATENATE(RAWC8[[#This Row],[Table Letter]],RAWC8[[#This Row],[Table '#]])</f>
        <v>M2</v>
      </c>
      <c r="F5387" t="str">
        <f>IF(ISEVEN(ROW(RAWC8[[#This Row],[Barcodes]])),C5387,"")</f>
        <v/>
      </c>
      <c r="G5387" t="str">
        <f t="shared" si="84"/>
        <v/>
      </c>
      <c r="H5387" t="str">
        <f>LEFT(RAWC8[[#This Row],[Maternal Pheno Tag]],7)</f>
        <v/>
      </c>
    </row>
    <row r="5388" spans="1:8" hidden="1" x14ac:dyDescent="0.25">
      <c r="A5388">
        <v>2</v>
      </c>
      <c r="B5388" t="s">
        <v>17</v>
      </c>
      <c r="C5388" t="str">
        <f>_xlfn.CONCAT(RAWC8[[#This Row],[Table Letter]],"L")</f>
        <v>ML</v>
      </c>
      <c r="D5388">
        <v>6</v>
      </c>
      <c r="E5388" t="str">
        <f>CONCATENATE(RAWC8[[#This Row],[Table Letter]],RAWC8[[#This Row],[Table '#]])</f>
        <v>M2</v>
      </c>
      <c r="F5388" t="str">
        <f>IF(ISEVEN(ROW(RAWC8[[#This Row],[Barcodes]])),C5388,"")</f>
        <v>ML</v>
      </c>
      <c r="G5388" t="str">
        <f t="shared" si="84"/>
        <v>ML</v>
      </c>
      <c r="H5388" t="str">
        <f>LEFT(RAWC8[[#This Row],[Maternal Pheno Tag]],7)</f>
        <v>ML</v>
      </c>
    </row>
    <row r="5389" spans="1:8" hidden="1" x14ac:dyDescent="0.25">
      <c r="A5389">
        <v>2</v>
      </c>
      <c r="B5389" t="s">
        <v>17</v>
      </c>
      <c r="C5389" t="str">
        <f>_xlfn.CONCAT(RAWC8[[#This Row],[Table Letter]],"L")</f>
        <v>ML</v>
      </c>
      <c r="D5389">
        <v>6</v>
      </c>
      <c r="E5389" t="str">
        <f>CONCATENATE(RAWC8[[#This Row],[Table Letter]],RAWC8[[#This Row],[Table '#]])</f>
        <v>M2</v>
      </c>
      <c r="F5389" t="str">
        <f>IF(ISEVEN(ROW(RAWC8[[#This Row],[Barcodes]])),C5389,"")</f>
        <v/>
      </c>
      <c r="G5389" t="str">
        <f t="shared" si="84"/>
        <v/>
      </c>
      <c r="H5389" t="str">
        <f>LEFT(RAWC8[[#This Row],[Maternal Pheno Tag]],7)</f>
        <v/>
      </c>
    </row>
    <row r="5390" spans="1:8" hidden="1" x14ac:dyDescent="0.25">
      <c r="A5390">
        <v>2</v>
      </c>
      <c r="B5390" t="s">
        <v>17</v>
      </c>
      <c r="C5390" t="str">
        <f>_xlfn.CONCAT(RAWC8[[#This Row],[Table Letter]],"L")</f>
        <v>ML</v>
      </c>
      <c r="D5390">
        <v>7</v>
      </c>
      <c r="E5390" t="str">
        <f>CONCATENATE(RAWC8[[#This Row],[Table Letter]],RAWC8[[#This Row],[Table '#]])</f>
        <v>M2</v>
      </c>
      <c r="F5390" t="str">
        <f>IF(ISEVEN(ROW(RAWC8[[#This Row],[Barcodes]])),C5390,"")</f>
        <v>ML</v>
      </c>
      <c r="G5390" t="str">
        <f t="shared" si="84"/>
        <v>ML</v>
      </c>
      <c r="H5390" t="str">
        <f>LEFT(RAWC8[[#This Row],[Maternal Pheno Tag]],7)</f>
        <v>ML</v>
      </c>
    </row>
    <row r="5391" spans="1:8" hidden="1" x14ac:dyDescent="0.25">
      <c r="A5391">
        <v>2</v>
      </c>
      <c r="B5391" t="s">
        <v>17</v>
      </c>
      <c r="C5391" t="str">
        <f>_xlfn.CONCAT(RAWC8[[#This Row],[Table Letter]],"L")</f>
        <v>ML</v>
      </c>
      <c r="D5391">
        <v>7</v>
      </c>
      <c r="E5391" t="str">
        <f>CONCATENATE(RAWC8[[#This Row],[Table Letter]],RAWC8[[#This Row],[Table '#]])</f>
        <v>M2</v>
      </c>
      <c r="F5391" t="str">
        <f>IF(ISEVEN(ROW(RAWC8[[#This Row],[Barcodes]])),C5391,"")</f>
        <v/>
      </c>
      <c r="G5391" t="str">
        <f t="shared" si="84"/>
        <v/>
      </c>
      <c r="H5391" t="str">
        <f>LEFT(RAWC8[[#This Row],[Maternal Pheno Tag]],7)</f>
        <v/>
      </c>
    </row>
    <row r="5392" spans="1:8" hidden="1" x14ac:dyDescent="0.25">
      <c r="A5392">
        <v>2</v>
      </c>
      <c r="B5392" t="s">
        <v>17</v>
      </c>
      <c r="C5392" t="str">
        <f>_xlfn.CONCAT(RAWC8[[#This Row],[Table Letter]],"L")</f>
        <v>ML</v>
      </c>
      <c r="D5392">
        <v>8</v>
      </c>
      <c r="E5392" t="str">
        <f>CONCATENATE(RAWC8[[#This Row],[Table Letter]],RAWC8[[#This Row],[Table '#]])</f>
        <v>M2</v>
      </c>
      <c r="F5392" t="str">
        <f>IF(ISEVEN(ROW(RAWC8[[#This Row],[Barcodes]])),C5392,"")</f>
        <v>ML</v>
      </c>
      <c r="G5392" t="str">
        <f t="shared" si="84"/>
        <v>ML</v>
      </c>
      <c r="H5392" t="str">
        <f>LEFT(RAWC8[[#This Row],[Maternal Pheno Tag]],7)</f>
        <v>ML</v>
      </c>
    </row>
    <row r="5393" spans="1:8" hidden="1" x14ac:dyDescent="0.25">
      <c r="A5393">
        <v>2</v>
      </c>
      <c r="B5393" t="s">
        <v>17</v>
      </c>
      <c r="C5393" t="str">
        <f>_xlfn.CONCAT(RAWC8[[#This Row],[Table Letter]],"L")</f>
        <v>ML</v>
      </c>
      <c r="D5393">
        <v>8</v>
      </c>
      <c r="E5393" t="str">
        <f>CONCATENATE(RAWC8[[#This Row],[Table Letter]],RAWC8[[#This Row],[Table '#]])</f>
        <v>M2</v>
      </c>
      <c r="F5393" t="str">
        <f>IF(ISEVEN(ROW(RAWC8[[#This Row],[Barcodes]])),C5393,"")</f>
        <v/>
      </c>
      <c r="G5393" t="str">
        <f t="shared" si="84"/>
        <v/>
      </c>
      <c r="H5393" t="str">
        <f>LEFT(RAWC8[[#This Row],[Maternal Pheno Tag]],7)</f>
        <v/>
      </c>
    </row>
    <row r="5394" spans="1:8" hidden="1" x14ac:dyDescent="0.25">
      <c r="A5394">
        <v>2</v>
      </c>
      <c r="B5394" t="s">
        <v>17</v>
      </c>
      <c r="C5394" t="str">
        <f>_xlfn.CONCAT(RAWC8[[#This Row],[Table Letter]],"L")</f>
        <v>ML</v>
      </c>
      <c r="D5394">
        <v>9</v>
      </c>
      <c r="E5394" t="str">
        <f>CONCATENATE(RAWC8[[#This Row],[Table Letter]],RAWC8[[#This Row],[Table '#]])</f>
        <v>M2</v>
      </c>
      <c r="F5394" t="str">
        <f>IF(ISEVEN(ROW(RAWC8[[#This Row],[Barcodes]])),C5394,"")</f>
        <v>ML</v>
      </c>
      <c r="G5394" t="str">
        <f t="shared" si="84"/>
        <v>ML</v>
      </c>
      <c r="H5394" t="str">
        <f>LEFT(RAWC8[[#This Row],[Maternal Pheno Tag]],7)</f>
        <v>ML</v>
      </c>
    </row>
    <row r="5395" spans="1:8" hidden="1" x14ac:dyDescent="0.25">
      <c r="A5395">
        <v>2</v>
      </c>
      <c r="B5395" t="s">
        <v>17</v>
      </c>
      <c r="C5395" t="str">
        <f>_xlfn.CONCAT(RAWC8[[#This Row],[Table Letter]],"L")</f>
        <v>ML</v>
      </c>
      <c r="D5395">
        <v>9</v>
      </c>
      <c r="E5395" t="str">
        <f>CONCATENATE(RAWC8[[#This Row],[Table Letter]],RAWC8[[#This Row],[Table '#]])</f>
        <v>M2</v>
      </c>
      <c r="F5395" t="str">
        <f>IF(ISEVEN(ROW(RAWC8[[#This Row],[Barcodes]])),C5395,"")</f>
        <v/>
      </c>
      <c r="G5395" t="str">
        <f t="shared" si="84"/>
        <v/>
      </c>
      <c r="H5395" t="str">
        <f>LEFT(RAWC8[[#This Row],[Maternal Pheno Tag]],7)</f>
        <v/>
      </c>
    </row>
    <row r="5396" spans="1:8" hidden="1" x14ac:dyDescent="0.25">
      <c r="A5396">
        <v>2</v>
      </c>
      <c r="B5396" t="s">
        <v>17</v>
      </c>
      <c r="C5396" t="str">
        <f>_xlfn.CONCAT(RAWC8[[#This Row],[Table Letter]],"L")</f>
        <v>ML</v>
      </c>
      <c r="D5396">
        <v>10</v>
      </c>
      <c r="E5396" t="str">
        <f>CONCATENATE(RAWC8[[#This Row],[Table Letter]],RAWC8[[#This Row],[Table '#]])</f>
        <v>M2</v>
      </c>
      <c r="F5396" t="str">
        <f>IF(ISEVEN(ROW(RAWC8[[#This Row],[Barcodes]])),C5396,"")</f>
        <v>ML</v>
      </c>
      <c r="G5396" t="str">
        <f t="shared" si="84"/>
        <v>ML</v>
      </c>
      <c r="H5396" t="str">
        <f>LEFT(RAWC8[[#This Row],[Maternal Pheno Tag]],7)</f>
        <v>ML</v>
      </c>
    </row>
    <row r="5397" spans="1:8" hidden="1" x14ac:dyDescent="0.25">
      <c r="A5397">
        <v>2</v>
      </c>
      <c r="B5397" t="s">
        <v>17</v>
      </c>
      <c r="C5397" t="str">
        <f>_xlfn.CONCAT(RAWC8[[#This Row],[Table Letter]],"L")</f>
        <v>ML</v>
      </c>
      <c r="D5397">
        <v>10</v>
      </c>
      <c r="E5397" t="str">
        <f>CONCATENATE(RAWC8[[#This Row],[Table Letter]],RAWC8[[#This Row],[Table '#]])</f>
        <v>M2</v>
      </c>
      <c r="F5397" t="str">
        <f>IF(ISEVEN(ROW(RAWC8[[#This Row],[Barcodes]])),C5397,"")</f>
        <v/>
      </c>
      <c r="G5397" t="str">
        <f t="shared" si="84"/>
        <v/>
      </c>
      <c r="H5397" t="str">
        <f>LEFT(RAWC8[[#This Row],[Maternal Pheno Tag]],7)</f>
        <v/>
      </c>
    </row>
    <row r="5398" spans="1:8" hidden="1" x14ac:dyDescent="0.25">
      <c r="A5398">
        <v>2</v>
      </c>
      <c r="B5398" t="s">
        <v>17</v>
      </c>
      <c r="C5398" t="str">
        <f>_xlfn.CONCAT(RAWC8[[#This Row],[Table Letter]],"L")</f>
        <v>ML</v>
      </c>
      <c r="D5398">
        <v>11</v>
      </c>
      <c r="E5398" t="str">
        <f>CONCATENATE(RAWC8[[#This Row],[Table Letter]],RAWC8[[#This Row],[Table '#]])</f>
        <v>M2</v>
      </c>
      <c r="F5398" t="str">
        <f>IF(ISEVEN(ROW(RAWC8[[#This Row],[Barcodes]])),C5398,"")</f>
        <v>ML</v>
      </c>
      <c r="G5398" t="str">
        <f t="shared" si="84"/>
        <v>ML</v>
      </c>
      <c r="H5398" t="str">
        <f>LEFT(RAWC8[[#This Row],[Maternal Pheno Tag]],7)</f>
        <v>ML</v>
      </c>
    </row>
    <row r="5399" spans="1:8" hidden="1" x14ac:dyDescent="0.25">
      <c r="A5399">
        <v>2</v>
      </c>
      <c r="B5399" t="s">
        <v>17</v>
      </c>
      <c r="C5399" t="str">
        <f>_xlfn.CONCAT(RAWC8[[#This Row],[Table Letter]],"L")</f>
        <v>ML</v>
      </c>
      <c r="D5399">
        <v>11</v>
      </c>
      <c r="E5399" t="str">
        <f>CONCATENATE(RAWC8[[#This Row],[Table Letter]],RAWC8[[#This Row],[Table '#]])</f>
        <v>M2</v>
      </c>
      <c r="F5399" t="str">
        <f>IF(ISEVEN(ROW(RAWC8[[#This Row],[Barcodes]])),C5399,"")</f>
        <v/>
      </c>
      <c r="G5399" t="str">
        <f t="shared" si="84"/>
        <v/>
      </c>
      <c r="H5399" t="str">
        <f>LEFT(RAWC8[[#This Row],[Maternal Pheno Tag]],7)</f>
        <v/>
      </c>
    </row>
    <row r="5400" spans="1:8" hidden="1" x14ac:dyDescent="0.25">
      <c r="A5400">
        <v>2</v>
      </c>
      <c r="B5400" t="s">
        <v>17</v>
      </c>
      <c r="C5400" t="str">
        <f>_xlfn.CONCAT(RAWC8[[#This Row],[Table Letter]],"L")</f>
        <v>ML</v>
      </c>
      <c r="D5400">
        <v>12</v>
      </c>
      <c r="E5400" t="str">
        <f>CONCATENATE(RAWC8[[#This Row],[Table Letter]],RAWC8[[#This Row],[Table '#]])</f>
        <v>M2</v>
      </c>
      <c r="F5400" t="str">
        <f>IF(ISEVEN(ROW(RAWC8[[#This Row],[Barcodes]])),C5400,"")</f>
        <v>ML</v>
      </c>
      <c r="G5400" t="str">
        <f t="shared" si="84"/>
        <v>ML</v>
      </c>
      <c r="H5400" t="str">
        <f>LEFT(RAWC8[[#This Row],[Maternal Pheno Tag]],7)</f>
        <v>ML</v>
      </c>
    </row>
    <row r="5401" spans="1:8" hidden="1" x14ac:dyDescent="0.25">
      <c r="A5401">
        <v>2</v>
      </c>
      <c r="B5401" t="s">
        <v>17</v>
      </c>
      <c r="C5401" t="str">
        <f>_xlfn.CONCAT(RAWC8[[#This Row],[Table Letter]],"L")</f>
        <v>ML</v>
      </c>
      <c r="D5401">
        <v>12</v>
      </c>
      <c r="E5401" t="str">
        <f>CONCATENATE(RAWC8[[#This Row],[Table Letter]],RAWC8[[#This Row],[Table '#]])</f>
        <v>M2</v>
      </c>
      <c r="F5401" t="str">
        <f>IF(ISEVEN(ROW(RAWC8[[#This Row],[Barcodes]])),C5401,"")</f>
        <v/>
      </c>
      <c r="G5401" t="str">
        <f t="shared" si="84"/>
        <v/>
      </c>
      <c r="H5401" t="str">
        <f>LEFT(RAWC8[[#This Row],[Maternal Pheno Tag]],7)</f>
        <v/>
      </c>
    </row>
    <row r="5402" spans="1:8" hidden="1" x14ac:dyDescent="0.25">
      <c r="A5402">
        <v>2</v>
      </c>
      <c r="B5402" t="s">
        <v>17</v>
      </c>
      <c r="C5402" t="str">
        <f>_xlfn.CONCAT(RAWC8[[#This Row],[Table Letter]],"L")</f>
        <v>ML</v>
      </c>
      <c r="D5402">
        <v>13</v>
      </c>
      <c r="E5402" t="str">
        <f>CONCATENATE(RAWC8[[#This Row],[Table Letter]],RAWC8[[#This Row],[Table '#]])</f>
        <v>M2</v>
      </c>
      <c r="F5402" t="str">
        <f>IF(ISEVEN(ROW(RAWC8[[#This Row],[Barcodes]])),C5402,"")</f>
        <v>ML</v>
      </c>
      <c r="G5402" t="str">
        <f t="shared" si="84"/>
        <v>ML</v>
      </c>
      <c r="H5402" t="str">
        <f>LEFT(RAWC8[[#This Row],[Maternal Pheno Tag]],7)</f>
        <v>ML</v>
      </c>
    </row>
    <row r="5403" spans="1:8" hidden="1" x14ac:dyDescent="0.25">
      <c r="A5403">
        <v>2</v>
      </c>
      <c r="B5403" t="s">
        <v>17</v>
      </c>
      <c r="C5403" t="str">
        <f>_xlfn.CONCAT(RAWC8[[#This Row],[Table Letter]],"L")</f>
        <v>ML</v>
      </c>
      <c r="D5403">
        <v>13</v>
      </c>
      <c r="E5403" t="str">
        <f>CONCATENATE(RAWC8[[#This Row],[Table Letter]],RAWC8[[#This Row],[Table '#]])</f>
        <v>M2</v>
      </c>
      <c r="F5403" t="str">
        <f>IF(ISEVEN(ROW(RAWC8[[#This Row],[Barcodes]])),C5403,"")</f>
        <v/>
      </c>
      <c r="G5403" t="str">
        <f t="shared" si="84"/>
        <v/>
      </c>
      <c r="H5403" t="str">
        <f>LEFT(RAWC8[[#This Row],[Maternal Pheno Tag]],7)</f>
        <v/>
      </c>
    </row>
    <row r="5404" spans="1:8" hidden="1" x14ac:dyDescent="0.25">
      <c r="A5404">
        <v>2</v>
      </c>
      <c r="B5404" t="s">
        <v>17</v>
      </c>
      <c r="C5404" t="str">
        <f>_xlfn.CONCAT(RAWC8[[#This Row],[Table Letter]],"L")</f>
        <v>ML</v>
      </c>
      <c r="D5404">
        <v>14</v>
      </c>
      <c r="E5404" t="str">
        <f>CONCATENATE(RAWC8[[#This Row],[Table Letter]],RAWC8[[#This Row],[Table '#]])</f>
        <v>M2</v>
      </c>
      <c r="F5404" t="str">
        <f>IF(ISEVEN(ROW(RAWC8[[#This Row],[Barcodes]])),C5404,"")</f>
        <v>ML</v>
      </c>
      <c r="G5404" t="str">
        <f t="shared" si="84"/>
        <v>ML</v>
      </c>
      <c r="H5404" t="str">
        <f>LEFT(RAWC8[[#This Row],[Maternal Pheno Tag]],7)</f>
        <v>ML</v>
      </c>
    </row>
    <row r="5405" spans="1:8" hidden="1" x14ac:dyDescent="0.25">
      <c r="A5405">
        <v>2</v>
      </c>
      <c r="B5405" t="s">
        <v>17</v>
      </c>
      <c r="C5405" t="str">
        <f>_xlfn.CONCAT(RAWC8[[#This Row],[Table Letter]],"L")</f>
        <v>ML</v>
      </c>
      <c r="D5405">
        <v>14</v>
      </c>
      <c r="E5405" t="str">
        <f>CONCATENATE(RAWC8[[#This Row],[Table Letter]],RAWC8[[#This Row],[Table '#]])</f>
        <v>M2</v>
      </c>
      <c r="F5405" t="str">
        <f>IF(ISEVEN(ROW(RAWC8[[#This Row],[Barcodes]])),C5405,"")</f>
        <v/>
      </c>
      <c r="G5405" t="str">
        <f t="shared" si="84"/>
        <v/>
      </c>
      <c r="H5405" t="str">
        <f>LEFT(RAWC8[[#This Row],[Maternal Pheno Tag]],7)</f>
        <v/>
      </c>
    </row>
    <row r="5406" spans="1:8" hidden="1" x14ac:dyDescent="0.25">
      <c r="A5406">
        <v>2</v>
      </c>
      <c r="B5406" t="s">
        <v>17</v>
      </c>
      <c r="C5406" t="str">
        <f>_xlfn.CONCAT(RAWC8[[#This Row],[Table Letter]],"L")</f>
        <v>ML</v>
      </c>
      <c r="D5406">
        <v>15</v>
      </c>
      <c r="E5406" t="str">
        <f>CONCATENATE(RAWC8[[#This Row],[Table Letter]],RAWC8[[#This Row],[Table '#]])</f>
        <v>M2</v>
      </c>
      <c r="F5406" t="str">
        <f>IF(ISEVEN(ROW(RAWC8[[#This Row],[Barcodes]])),C5406,"")</f>
        <v>ML</v>
      </c>
      <c r="G5406" t="str">
        <f t="shared" si="84"/>
        <v>ML</v>
      </c>
      <c r="H5406" t="str">
        <f>LEFT(RAWC8[[#This Row],[Maternal Pheno Tag]],7)</f>
        <v>ML</v>
      </c>
    </row>
    <row r="5407" spans="1:8" hidden="1" x14ac:dyDescent="0.25">
      <c r="A5407">
        <v>2</v>
      </c>
      <c r="B5407" t="s">
        <v>17</v>
      </c>
      <c r="C5407" t="str">
        <f>_xlfn.CONCAT(RAWC8[[#This Row],[Table Letter]],"L")</f>
        <v>ML</v>
      </c>
      <c r="D5407">
        <v>15</v>
      </c>
      <c r="E5407" t="str">
        <f>CONCATENATE(RAWC8[[#This Row],[Table Letter]],RAWC8[[#This Row],[Table '#]])</f>
        <v>M2</v>
      </c>
      <c r="F5407" t="str">
        <f>IF(ISEVEN(ROW(RAWC8[[#This Row],[Barcodes]])),C5407,"")</f>
        <v/>
      </c>
      <c r="G5407" t="str">
        <f t="shared" si="84"/>
        <v/>
      </c>
      <c r="H5407" t="str">
        <f>LEFT(RAWC8[[#This Row],[Maternal Pheno Tag]],7)</f>
        <v/>
      </c>
    </row>
    <row r="5408" spans="1:8" hidden="1" x14ac:dyDescent="0.25">
      <c r="A5408">
        <v>2</v>
      </c>
      <c r="B5408" t="s">
        <v>17</v>
      </c>
      <c r="C5408" t="str">
        <f>_xlfn.CONCAT(RAWC8[[#This Row],[Table Letter]],"L")</f>
        <v>ML</v>
      </c>
      <c r="D5408">
        <v>16</v>
      </c>
      <c r="E5408" t="str">
        <f>CONCATENATE(RAWC8[[#This Row],[Table Letter]],RAWC8[[#This Row],[Table '#]])</f>
        <v>M2</v>
      </c>
      <c r="F5408" t="str">
        <f>IF(ISEVEN(ROW(RAWC8[[#This Row],[Barcodes]])),C5408,"")</f>
        <v>ML</v>
      </c>
      <c r="G5408" t="str">
        <f t="shared" si="84"/>
        <v>ML</v>
      </c>
      <c r="H5408" t="str">
        <f>LEFT(RAWC8[[#This Row],[Maternal Pheno Tag]],7)</f>
        <v>ML</v>
      </c>
    </row>
    <row r="5409" spans="1:8" hidden="1" x14ac:dyDescent="0.25">
      <c r="A5409">
        <v>2</v>
      </c>
      <c r="B5409" t="s">
        <v>17</v>
      </c>
      <c r="C5409" t="str">
        <f>_xlfn.CONCAT(RAWC8[[#This Row],[Table Letter]],"L")</f>
        <v>ML</v>
      </c>
      <c r="D5409">
        <v>16</v>
      </c>
      <c r="E5409" t="str">
        <f>CONCATENATE(RAWC8[[#This Row],[Table Letter]],RAWC8[[#This Row],[Table '#]])</f>
        <v>M2</v>
      </c>
      <c r="F5409" t="str">
        <f>IF(ISEVEN(ROW(RAWC8[[#This Row],[Barcodes]])),C5409,"")</f>
        <v/>
      </c>
      <c r="G5409" t="str">
        <f t="shared" si="84"/>
        <v/>
      </c>
      <c r="H5409" t="str">
        <f>LEFT(RAWC8[[#This Row],[Maternal Pheno Tag]],7)</f>
        <v/>
      </c>
    </row>
    <row r="5410" spans="1:8" hidden="1" x14ac:dyDescent="0.25">
      <c r="A5410">
        <v>2</v>
      </c>
      <c r="B5410" t="s">
        <v>17</v>
      </c>
      <c r="C5410" t="str">
        <f>_xlfn.CONCAT(RAWC8[[#This Row],[Table Letter]],"L")</f>
        <v>ML</v>
      </c>
      <c r="D5410">
        <v>17</v>
      </c>
      <c r="E5410" t="str">
        <f>CONCATENATE(RAWC8[[#This Row],[Table Letter]],RAWC8[[#This Row],[Table '#]])</f>
        <v>M2</v>
      </c>
      <c r="F5410" t="str">
        <f>IF(ISEVEN(ROW(RAWC8[[#This Row],[Barcodes]])),C5410,"")</f>
        <v>ML</v>
      </c>
      <c r="G5410" t="str">
        <f t="shared" si="84"/>
        <v>ML</v>
      </c>
      <c r="H5410" t="str">
        <f>LEFT(RAWC8[[#This Row],[Maternal Pheno Tag]],7)</f>
        <v>ML</v>
      </c>
    </row>
    <row r="5411" spans="1:8" hidden="1" x14ac:dyDescent="0.25">
      <c r="A5411">
        <v>2</v>
      </c>
      <c r="B5411" t="s">
        <v>17</v>
      </c>
      <c r="C5411" t="str">
        <f>_xlfn.CONCAT(RAWC8[[#This Row],[Table Letter]],"L")</f>
        <v>ML</v>
      </c>
      <c r="D5411">
        <v>17</v>
      </c>
      <c r="E5411" t="str">
        <f>CONCATENATE(RAWC8[[#This Row],[Table Letter]],RAWC8[[#This Row],[Table '#]])</f>
        <v>M2</v>
      </c>
      <c r="F5411" t="str">
        <f>IF(ISEVEN(ROW(RAWC8[[#This Row],[Barcodes]])),C5411,"")</f>
        <v/>
      </c>
      <c r="G5411" t="str">
        <f t="shared" si="84"/>
        <v/>
      </c>
      <c r="H5411" t="str">
        <f>LEFT(RAWC8[[#This Row],[Maternal Pheno Tag]],7)</f>
        <v/>
      </c>
    </row>
    <row r="5412" spans="1:8" hidden="1" x14ac:dyDescent="0.25">
      <c r="A5412">
        <v>2</v>
      </c>
      <c r="B5412" t="s">
        <v>17</v>
      </c>
      <c r="C5412" t="str">
        <f>_xlfn.CONCAT(RAWC8[[#This Row],[Table Letter]],"L")</f>
        <v>ML</v>
      </c>
      <c r="D5412">
        <v>18</v>
      </c>
      <c r="E5412" t="str">
        <f>CONCATENATE(RAWC8[[#This Row],[Table Letter]],RAWC8[[#This Row],[Table '#]])</f>
        <v>M2</v>
      </c>
      <c r="F5412" t="str">
        <f>IF(ISEVEN(ROW(RAWC8[[#This Row],[Barcodes]])),C5412,"")</f>
        <v>ML</v>
      </c>
      <c r="G5412" t="str">
        <f t="shared" si="84"/>
        <v>ML</v>
      </c>
      <c r="H5412" t="str">
        <f>LEFT(RAWC8[[#This Row],[Maternal Pheno Tag]],7)</f>
        <v>ML</v>
      </c>
    </row>
    <row r="5413" spans="1:8" hidden="1" x14ac:dyDescent="0.25">
      <c r="A5413">
        <v>2</v>
      </c>
      <c r="B5413" t="s">
        <v>17</v>
      </c>
      <c r="C5413" t="str">
        <f>_xlfn.CONCAT(RAWC8[[#This Row],[Table Letter]],"L")</f>
        <v>ML</v>
      </c>
      <c r="D5413">
        <v>18</v>
      </c>
      <c r="E5413" t="str">
        <f>CONCATENATE(RAWC8[[#This Row],[Table Letter]],RAWC8[[#This Row],[Table '#]])</f>
        <v>M2</v>
      </c>
      <c r="F5413" t="str">
        <f>IF(ISEVEN(ROW(RAWC8[[#This Row],[Barcodes]])),C5413,"")</f>
        <v/>
      </c>
      <c r="G5413" t="str">
        <f t="shared" si="84"/>
        <v/>
      </c>
      <c r="H5413" t="str">
        <f>LEFT(RAWC8[[#This Row],[Maternal Pheno Tag]],7)</f>
        <v/>
      </c>
    </row>
    <row r="5414" spans="1:8" hidden="1" x14ac:dyDescent="0.25">
      <c r="A5414">
        <v>2</v>
      </c>
      <c r="B5414" t="s">
        <v>17</v>
      </c>
      <c r="C5414" t="str">
        <f>_xlfn.CONCAT(RAWC8[[#This Row],[Table Letter]],"L")</f>
        <v>ML</v>
      </c>
      <c r="D5414">
        <v>19</v>
      </c>
      <c r="E5414" t="str">
        <f>CONCATENATE(RAWC8[[#This Row],[Table Letter]],RAWC8[[#This Row],[Table '#]])</f>
        <v>M2</v>
      </c>
      <c r="F5414" t="str">
        <f>IF(ISEVEN(ROW(RAWC8[[#This Row],[Barcodes]])),C5414,"")</f>
        <v>ML</v>
      </c>
      <c r="G5414" t="str">
        <f t="shared" si="84"/>
        <v>ML</v>
      </c>
      <c r="H5414" t="str">
        <f>LEFT(RAWC8[[#This Row],[Maternal Pheno Tag]],7)</f>
        <v>ML</v>
      </c>
    </row>
    <row r="5415" spans="1:8" hidden="1" x14ac:dyDescent="0.25">
      <c r="A5415">
        <v>2</v>
      </c>
      <c r="B5415" t="s">
        <v>17</v>
      </c>
      <c r="C5415" t="str">
        <f>_xlfn.CONCAT(RAWC8[[#This Row],[Table Letter]],"L")</f>
        <v>ML</v>
      </c>
      <c r="D5415">
        <v>19</v>
      </c>
      <c r="E5415" t="str">
        <f>CONCATENATE(RAWC8[[#This Row],[Table Letter]],RAWC8[[#This Row],[Table '#]])</f>
        <v>M2</v>
      </c>
      <c r="F5415" t="str">
        <f>IF(ISEVEN(ROW(RAWC8[[#This Row],[Barcodes]])),C5415,"")</f>
        <v/>
      </c>
      <c r="G5415" t="str">
        <f t="shared" si="84"/>
        <v/>
      </c>
      <c r="H5415" t="str">
        <f>LEFT(RAWC8[[#This Row],[Maternal Pheno Tag]],7)</f>
        <v/>
      </c>
    </row>
    <row r="5416" spans="1:8" hidden="1" x14ac:dyDescent="0.25">
      <c r="A5416">
        <v>2</v>
      </c>
      <c r="B5416" t="s">
        <v>17</v>
      </c>
      <c r="C5416" t="str">
        <f>_xlfn.CONCAT(RAWC8[[#This Row],[Table Letter]],"L")</f>
        <v>ML</v>
      </c>
      <c r="D5416">
        <v>20</v>
      </c>
      <c r="E5416" t="str">
        <f>CONCATENATE(RAWC8[[#This Row],[Table Letter]],RAWC8[[#This Row],[Table '#]])</f>
        <v>M2</v>
      </c>
      <c r="F5416" t="str">
        <f>IF(ISEVEN(ROW(RAWC8[[#This Row],[Barcodes]])),C5416,"")</f>
        <v>ML</v>
      </c>
      <c r="G5416" t="str">
        <f t="shared" si="84"/>
        <v>ML</v>
      </c>
      <c r="H5416" t="str">
        <f>LEFT(RAWC8[[#This Row],[Maternal Pheno Tag]],7)</f>
        <v>ML</v>
      </c>
    </row>
    <row r="5417" spans="1:8" hidden="1" x14ac:dyDescent="0.25">
      <c r="A5417">
        <v>2</v>
      </c>
      <c r="B5417" t="s">
        <v>17</v>
      </c>
      <c r="C5417" t="str">
        <f>_xlfn.CONCAT(RAWC8[[#This Row],[Table Letter]],"L")</f>
        <v>ML</v>
      </c>
      <c r="D5417">
        <v>20</v>
      </c>
      <c r="E5417" t="str">
        <f>CONCATENATE(RAWC8[[#This Row],[Table Letter]],RAWC8[[#This Row],[Table '#]])</f>
        <v>M2</v>
      </c>
      <c r="F5417" t="str">
        <f>IF(ISEVEN(ROW(RAWC8[[#This Row],[Barcodes]])),C5417,"")</f>
        <v/>
      </c>
      <c r="G5417" t="str">
        <f t="shared" si="84"/>
        <v/>
      </c>
      <c r="H5417" t="str">
        <f>LEFT(RAWC8[[#This Row],[Maternal Pheno Tag]],7)</f>
        <v/>
      </c>
    </row>
    <row r="5418" spans="1:8" hidden="1" x14ac:dyDescent="0.25">
      <c r="A5418">
        <v>2</v>
      </c>
      <c r="B5418" t="s">
        <v>17</v>
      </c>
      <c r="C5418" t="str">
        <f>_xlfn.CONCAT(RAWC8[[#This Row],[Table Letter]],"L")</f>
        <v>ML</v>
      </c>
      <c r="D5418">
        <v>21</v>
      </c>
      <c r="E5418" t="str">
        <f>CONCATENATE(RAWC8[[#This Row],[Table Letter]],RAWC8[[#This Row],[Table '#]])</f>
        <v>M2</v>
      </c>
      <c r="F5418" t="str">
        <f>IF(ISEVEN(ROW(RAWC8[[#This Row],[Barcodes]])),C5418,"")</f>
        <v>ML</v>
      </c>
      <c r="G5418" t="str">
        <f t="shared" si="84"/>
        <v>ML</v>
      </c>
      <c r="H5418" t="str">
        <f>LEFT(RAWC8[[#This Row],[Maternal Pheno Tag]],7)</f>
        <v>ML</v>
      </c>
    </row>
    <row r="5419" spans="1:8" hidden="1" x14ac:dyDescent="0.25">
      <c r="A5419">
        <v>2</v>
      </c>
      <c r="B5419" t="s">
        <v>17</v>
      </c>
      <c r="C5419" t="str">
        <f>_xlfn.CONCAT(RAWC8[[#This Row],[Table Letter]],"L")</f>
        <v>ML</v>
      </c>
      <c r="D5419">
        <v>21</v>
      </c>
      <c r="E5419" t="str">
        <f>CONCATENATE(RAWC8[[#This Row],[Table Letter]],RAWC8[[#This Row],[Table '#]])</f>
        <v>M2</v>
      </c>
      <c r="F5419" t="str">
        <f>IF(ISEVEN(ROW(RAWC8[[#This Row],[Barcodes]])),C5419,"")</f>
        <v/>
      </c>
      <c r="G5419" t="str">
        <f t="shared" si="84"/>
        <v/>
      </c>
      <c r="H5419" t="str">
        <f>LEFT(RAWC8[[#This Row],[Maternal Pheno Tag]],7)</f>
        <v/>
      </c>
    </row>
    <row r="5420" spans="1:8" hidden="1" x14ac:dyDescent="0.25">
      <c r="A5420">
        <v>2</v>
      </c>
      <c r="B5420" t="s">
        <v>17</v>
      </c>
      <c r="C5420" t="str">
        <f>_xlfn.CONCAT(RAWC8[[#This Row],[Table Letter]],"L")</f>
        <v>ML</v>
      </c>
      <c r="D5420">
        <v>22</v>
      </c>
      <c r="E5420" t="str">
        <f>CONCATENATE(RAWC8[[#This Row],[Table Letter]],RAWC8[[#This Row],[Table '#]])</f>
        <v>M2</v>
      </c>
      <c r="F5420" t="str">
        <f>IF(ISEVEN(ROW(RAWC8[[#This Row],[Barcodes]])),C5420,"")</f>
        <v>ML</v>
      </c>
      <c r="G5420" t="str">
        <f t="shared" si="84"/>
        <v>ML</v>
      </c>
      <c r="H5420" t="str">
        <f>LEFT(RAWC8[[#This Row],[Maternal Pheno Tag]],7)</f>
        <v>ML</v>
      </c>
    </row>
    <row r="5421" spans="1:8" hidden="1" x14ac:dyDescent="0.25">
      <c r="A5421">
        <v>2</v>
      </c>
      <c r="B5421" t="s">
        <v>17</v>
      </c>
      <c r="C5421" t="str">
        <f>_xlfn.CONCAT(RAWC8[[#This Row],[Table Letter]],"L")</f>
        <v>ML</v>
      </c>
      <c r="D5421">
        <v>22</v>
      </c>
      <c r="E5421" t="str">
        <f>CONCATENATE(RAWC8[[#This Row],[Table Letter]],RAWC8[[#This Row],[Table '#]])</f>
        <v>M2</v>
      </c>
      <c r="F5421" t="str">
        <f>IF(ISEVEN(ROW(RAWC8[[#This Row],[Barcodes]])),C5421,"")</f>
        <v/>
      </c>
      <c r="G5421" t="str">
        <f t="shared" si="84"/>
        <v/>
      </c>
      <c r="H5421" t="str">
        <f>LEFT(RAWC8[[#This Row],[Maternal Pheno Tag]],7)</f>
        <v/>
      </c>
    </row>
    <row r="5422" spans="1:8" hidden="1" x14ac:dyDescent="0.25">
      <c r="A5422">
        <v>2</v>
      </c>
      <c r="B5422" t="s">
        <v>17</v>
      </c>
      <c r="C5422" t="str">
        <f>_xlfn.CONCAT(RAWC8[[#This Row],[Table Letter]],"L")</f>
        <v>ML</v>
      </c>
      <c r="D5422">
        <v>23</v>
      </c>
      <c r="E5422" t="str">
        <f>CONCATENATE(RAWC8[[#This Row],[Table Letter]],RAWC8[[#This Row],[Table '#]])</f>
        <v>M2</v>
      </c>
      <c r="F5422" t="str">
        <f>IF(ISEVEN(ROW(RAWC8[[#This Row],[Barcodes]])),C5422,"")</f>
        <v>ML</v>
      </c>
      <c r="G5422" t="str">
        <f t="shared" si="84"/>
        <v>ML</v>
      </c>
      <c r="H5422" t="str">
        <f>LEFT(RAWC8[[#This Row],[Maternal Pheno Tag]],7)</f>
        <v>ML</v>
      </c>
    </row>
    <row r="5423" spans="1:8" hidden="1" x14ac:dyDescent="0.25">
      <c r="A5423">
        <v>2</v>
      </c>
      <c r="B5423" t="s">
        <v>17</v>
      </c>
      <c r="C5423" t="str">
        <f>_xlfn.CONCAT(RAWC8[[#This Row],[Table Letter]],"L")</f>
        <v>ML</v>
      </c>
      <c r="D5423">
        <v>23</v>
      </c>
      <c r="E5423" t="str">
        <f>CONCATENATE(RAWC8[[#This Row],[Table Letter]],RAWC8[[#This Row],[Table '#]])</f>
        <v>M2</v>
      </c>
      <c r="F5423" t="str">
        <f>IF(ISEVEN(ROW(RAWC8[[#This Row],[Barcodes]])),C5423,"")</f>
        <v/>
      </c>
      <c r="G5423" t="str">
        <f t="shared" si="84"/>
        <v/>
      </c>
      <c r="H5423" t="str">
        <f>LEFT(RAWC8[[#This Row],[Maternal Pheno Tag]],7)</f>
        <v/>
      </c>
    </row>
    <row r="5424" spans="1:8" hidden="1" x14ac:dyDescent="0.25">
      <c r="A5424">
        <v>2</v>
      </c>
      <c r="B5424" t="s">
        <v>17</v>
      </c>
      <c r="C5424" t="str">
        <f>_xlfn.CONCAT(RAWC8[[#This Row],[Table Letter]],"L")</f>
        <v>ML</v>
      </c>
      <c r="D5424">
        <v>24</v>
      </c>
      <c r="E5424" t="str">
        <f>CONCATENATE(RAWC8[[#This Row],[Table Letter]],RAWC8[[#This Row],[Table '#]])</f>
        <v>M2</v>
      </c>
      <c r="F5424" t="str">
        <f>IF(ISEVEN(ROW(RAWC8[[#This Row],[Barcodes]])),C5424,"")</f>
        <v>ML</v>
      </c>
      <c r="G5424" t="str">
        <f t="shared" si="84"/>
        <v>ML</v>
      </c>
      <c r="H5424" t="str">
        <f>LEFT(RAWC8[[#This Row],[Maternal Pheno Tag]],7)</f>
        <v>ML</v>
      </c>
    </row>
    <row r="5425" spans="1:8" hidden="1" x14ac:dyDescent="0.25">
      <c r="A5425">
        <v>2</v>
      </c>
      <c r="B5425" t="s">
        <v>17</v>
      </c>
      <c r="C5425" t="str">
        <f>_xlfn.CONCAT(RAWC8[[#This Row],[Table Letter]],"L")</f>
        <v>ML</v>
      </c>
      <c r="D5425">
        <v>24</v>
      </c>
      <c r="E5425" t="str">
        <f>CONCATENATE(RAWC8[[#This Row],[Table Letter]],RAWC8[[#This Row],[Table '#]])</f>
        <v>M2</v>
      </c>
      <c r="F5425" t="str">
        <f>IF(ISEVEN(ROW(RAWC8[[#This Row],[Barcodes]])),C5425,"")</f>
        <v/>
      </c>
      <c r="G5425" t="str">
        <f t="shared" si="84"/>
        <v/>
      </c>
      <c r="H5425" t="str">
        <f>LEFT(RAWC8[[#This Row],[Maternal Pheno Tag]],7)</f>
        <v/>
      </c>
    </row>
    <row r="5426" spans="1:8" hidden="1" x14ac:dyDescent="0.25">
      <c r="A5426">
        <v>2</v>
      </c>
      <c r="B5426" t="s">
        <v>17</v>
      </c>
      <c r="C5426" t="str">
        <f>_xlfn.CONCAT(RAWC8[[#This Row],[Table Letter]],"L")</f>
        <v>ML</v>
      </c>
      <c r="D5426">
        <v>25</v>
      </c>
      <c r="E5426" t="str">
        <f>CONCATENATE(RAWC8[[#This Row],[Table Letter]],RAWC8[[#This Row],[Table '#]])</f>
        <v>M2</v>
      </c>
      <c r="F5426" t="str">
        <f>IF(ISEVEN(ROW(RAWC8[[#This Row],[Barcodes]])),C5426,"")</f>
        <v>ML</v>
      </c>
      <c r="G5426" t="str">
        <f t="shared" si="84"/>
        <v>ML</v>
      </c>
      <c r="H5426" t="str">
        <f>LEFT(RAWC8[[#This Row],[Maternal Pheno Tag]],7)</f>
        <v>ML</v>
      </c>
    </row>
    <row r="5427" spans="1:8" hidden="1" x14ac:dyDescent="0.25">
      <c r="A5427">
        <v>2</v>
      </c>
      <c r="B5427" t="s">
        <v>17</v>
      </c>
      <c r="C5427" t="str">
        <f>_xlfn.CONCAT(RAWC8[[#This Row],[Table Letter]],"L")</f>
        <v>ML</v>
      </c>
      <c r="D5427">
        <v>25</v>
      </c>
      <c r="E5427" t="str">
        <f>CONCATENATE(RAWC8[[#This Row],[Table Letter]],RAWC8[[#This Row],[Table '#]])</f>
        <v>M2</v>
      </c>
      <c r="F5427" t="str">
        <f>IF(ISEVEN(ROW(RAWC8[[#This Row],[Barcodes]])),C5427,"")</f>
        <v/>
      </c>
      <c r="G5427" t="str">
        <f t="shared" si="84"/>
        <v/>
      </c>
      <c r="H5427" t="str">
        <f>LEFT(RAWC8[[#This Row],[Maternal Pheno Tag]],7)</f>
        <v/>
      </c>
    </row>
    <row r="5428" spans="1:8" hidden="1" x14ac:dyDescent="0.25">
      <c r="A5428">
        <v>2</v>
      </c>
      <c r="B5428" t="s">
        <v>17</v>
      </c>
      <c r="C5428" t="str">
        <f>_xlfn.CONCAT(RAWC8[[#This Row],[Table Letter]],"L")</f>
        <v>ML</v>
      </c>
      <c r="D5428">
        <v>26</v>
      </c>
      <c r="E5428" t="str">
        <f>CONCATENATE(RAWC8[[#This Row],[Table Letter]],RAWC8[[#This Row],[Table '#]])</f>
        <v>M2</v>
      </c>
      <c r="F5428" t="str">
        <f>IF(ISEVEN(ROW(RAWC8[[#This Row],[Barcodes]])),C5428,"")</f>
        <v>ML</v>
      </c>
      <c r="G5428" t="str">
        <f t="shared" si="84"/>
        <v>ML</v>
      </c>
      <c r="H5428" t="str">
        <f>LEFT(RAWC8[[#This Row],[Maternal Pheno Tag]],7)</f>
        <v>ML</v>
      </c>
    </row>
    <row r="5429" spans="1:8" hidden="1" x14ac:dyDescent="0.25">
      <c r="A5429">
        <v>2</v>
      </c>
      <c r="B5429" t="s">
        <v>17</v>
      </c>
      <c r="C5429" t="str">
        <f>_xlfn.CONCAT(RAWC8[[#This Row],[Table Letter]],"L")</f>
        <v>ML</v>
      </c>
      <c r="D5429">
        <v>26</v>
      </c>
      <c r="E5429" t="str">
        <f>CONCATENATE(RAWC8[[#This Row],[Table Letter]],RAWC8[[#This Row],[Table '#]])</f>
        <v>M2</v>
      </c>
      <c r="F5429" t="str">
        <f>IF(ISEVEN(ROW(RAWC8[[#This Row],[Barcodes]])),C5429,"")</f>
        <v/>
      </c>
      <c r="G5429" t="str">
        <f t="shared" si="84"/>
        <v/>
      </c>
      <c r="H5429" t="str">
        <f>LEFT(RAWC8[[#This Row],[Maternal Pheno Tag]],7)</f>
        <v/>
      </c>
    </row>
    <row r="5430" spans="1:8" hidden="1" x14ac:dyDescent="0.25">
      <c r="A5430">
        <v>2</v>
      </c>
      <c r="B5430" t="s">
        <v>17</v>
      </c>
      <c r="C5430" t="str">
        <f>_xlfn.CONCAT(RAWC8[[#This Row],[Table Letter]],"L")</f>
        <v>ML</v>
      </c>
      <c r="D5430">
        <v>27</v>
      </c>
      <c r="E5430" t="str">
        <f>CONCATENATE(RAWC8[[#This Row],[Table Letter]],RAWC8[[#This Row],[Table '#]])</f>
        <v>M2</v>
      </c>
      <c r="F5430" t="str">
        <f>IF(ISEVEN(ROW(RAWC8[[#This Row],[Barcodes]])),C5430,"")</f>
        <v>ML</v>
      </c>
      <c r="G5430" t="str">
        <f t="shared" si="84"/>
        <v>ML</v>
      </c>
      <c r="H5430" t="str">
        <f>LEFT(RAWC8[[#This Row],[Maternal Pheno Tag]],7)</f>
        <v>ML</v>
      </c>
    </row>
    <row r="5431" spans="1:8" hidden="1" x14ac:dyDescent="0.25">
      <c r="A5431">
        <v>2</v>
      </c>
      <c r="B5431" t="s">
        <v>17</v>
      </c>
      <c r="C5431" t="str">
        <f>_xlfn.CONCAT(RAWC8[[#This Row],[Table Letter]],"L")</f>
        <v>ML</v>
      </c>
      <c r="D5431">
        <v>27</v>
      </c>
      <c r="E5431" t="str">
        <f>CONCATENATE(RAWC8[[#This Row],[Table Letter]],RAWC8[[#This Row],[Table '#]])</f>
        <v>M2</v>
      </c>
      <c r="F5431" t="str">
        <f>IF(ISEVEN(ROW(RAWC8[[#This Row],[Barcodes]])),C5431,"")</f>
        <v/>
      </c>
      <c r="G5431" t="str">
        <f t="shared" si="84"/>
        <v/>
      </c>
      <c r="H5431" t="str">
        <f>LEFT(RAWC8[[#This Row],[Maternal Pheno Tag]],7)</f>
        <v/>
      </c>
    </row>
    <row r="5432" spans="1:8" hidden="1" x14ac:dyDescent="0.25">
      <c r="A5432">
        <v>2</v>
      </c>
      <c r="B5432" t="s">
        <v>17</v>
      </c>
      <c r="C5432" t="str">
        <f>_xlfn.CONCAT(RAWC8[[#This Row],[Table Letter]],"L")</f>
        <v>ML</v>
      </c>
      <c r="D5432">
        <v>28</v>
      </c>
      <c r="E5432" t="str">
        <f>CONCATENATE(RAWC8[[#This Row],[Table Letter]],RAWC8[[#This Row],[Table '#]])</f>
        <v>M2</v>
      </c>
      <c r="F5432" t="str">
        <f>IF(ISEVEN(ROW(RAWC8[[#This Row],[Barcodes]])),C5432,"")</f>
        <v>ML</v>
      </c>
      <c r="G5432" t="str">
        <f t="shared" si="84"/>
        <v>ML</v>
      </c>
      <c r="H5432" t="str">
        <f>LEFT(RAWC8[[#This Row],[Maternal Pheno Tag]],7)</f>
        <v>ML</v>
      </c>
    </row>
    <row r="5433" spans="1:8" hidden="1" x14ac:dyDescent="0.25">
      <c r="A5433">
        <v>2</v>
      </c>
      <c r="B5433" t="s">
        <v>17</v>
      </c>
      <c r="C5433" t="str">
        <f>_xlfn.CONCAT(RAWC8[[#This Row],[Table Letter]],"L")</f>
        <v>ML</v>
      </c>
      <c r="D5433">
        <v>28</v>
      </c>
      <c r="E5433" t="str">
        <f>CONCATENATE(RAWC8[[#This Row],[Table Letter]],RAWC8[[#This Row],[Table '#]])</f>
        <v>M2</v>
      </c>
      <c r="F5433" t="str">
        <f>IF(ISEVEN(ROW(RAWC8[[#This Row],[Barcodes]])),C5433,"")</f>
        <v/>
      </c>
      <c r="G5433" t="str">
        <f t="shared" si="84"/>
        <v/>
      </c>
      <c r="H5433" t="str">
        <f>LEFT(RAWC8[[#This Row],[Maternal Pheno Tag]],7)</f>
        <v/>
      </c>
    </row>
    <row r="5434" spans="1:8" hidden="1" x14ac:dyDescent="0.25">
      <c r="A5434">
        <v>2</v>
      </c>
      <c r="B5434" t="s">
        <v>17</v>
      </c>
      <c r="C5434" t="str">
        <f>_xlfn.CONCAT(RAWC8[[#This Row],[Table Letter]],"L")</f>
        <v>ML</v>
      </c>
      <c r="D5434">
        <v>29</v>
      </c>
      <c r="E5434" t="str">
        <f>CONCATENATE(RAWC8[[#This Row],[Table Letter]],RAWC8[[#This Row],[Table '#]])</f>
        <v>M2</v>
      </c>
      <c r="F5434" t="str">
        <f>IF(ISEVEN(ROW(RAWC8[[#This Row],[Barcodes]])),C5434,"")</f>
        <v>ML</v>
      </c>
      <c r="G5434" t="str">
        <f t="shared" si="84"/>
        <v>ML</v>
      </c>
      <c r="H5434" t="str">
        <f>LEFT(RAWC8[[#This Row],[Maternal Pheno Tag]],7)</f>
        <v>ML</v>
      </c>
    </row>
    <row r="5435" spans="1:8" hidden="1" x14ac:dyDescent="0.25">
      <c r="A5435">
        <v>2</v>
      </c>
      <c r="B5435" t="s">
        <v>17</v>
      </c>
      <c r="C5435" t="str">
        <f>_xlfn.CONCAT(RAWC8[[#This Row],[Table Letter]],"L")</f>
        <v>ML</v>
      </c>
      <c r="D5435">
        <v>29</v>
      </c>
      <c r="E5435" t="str">
        <f>CONCATENATE(RAWC8[[#This Row],[Table Letter]],RAWC8[[#This Row],[Table '#]])</f>
        <v>M2</v>
      </c>
      <c r="F5435" t="str">
        <f>IF(ISEVEN(ROW(RAWC8[[#This Row],[Barcodes]])),C5435,"")</f>
        <v/>
      </c>
      <c r="G5435" t="str">
        <f t="shared" si="84"/>
        <v/>
      </c>
      <c r="H5435" t="str">
        <f>LEFT(RAWC8[[#This Row],[Maternal Pheno Tag]],7)</f>
        <v/>
      </c>
    </row>
    <row r="5436" spans="1:8" hidden="1" x14ac:dyDescent="0.25">
      <c r="A5436">
        <v>2</v>
      </c>
      <c r="B5436" t="s">
        <v>17</v>
      </c>
      <c r="C5436" t="str">
        <f>_xlfn.CONCAT(RAWC8[[#This Row],[Table Letter]],"L")</f>
        <v>ML</v>
      </c>
      <c r="D5436">
        <v>30</v>
      </c>
      <c r="E5436" t="str">
        <f>CONCATENATE(RAWC8[[#This Row],[Table Letter]],RAWC8[[#This Row],[Table '#]])</f>
        <v>M2</v>
      </c>
      <c r="F5436" t="str">
        <f>IF(ISEVEN(ROW(RAWC8[[#This Row],[Barcodes]])),C5436,"")</f>
        <v>ML</v>
      </c>
      <c r="G5436" t="str">
        <f t="shared" si="84"/>
        <v>ML</v>
      </c>
      <c r="H5436" t="str">
        <f>LEFT(RAWC8[[#This Row],[Maternal Pheno Tag]],7)</f>
        <v>ML</v>
      </c>
    </row>
    <row r="5437" spans="1:8" hidden="1" x14ac:dyDescent="0.25">
      <c r="A5437">
        <v>2</v>
      </c>
      <c r="B5437" t="s">
        <v>17</v>
      </c>
      <c r="C5437" t="str">
        <f>_xlfn.CONCAT(RAWC8[[#This Row],[Table Letter]],"L")</f>
        <v>ML</v>
      </c>
      <c r="D5437">
        <v>30</v>
      </c>
      <c r="E5437" t="str">
        <f>CONCATENATE(RAWC8[[#This Row],[Table Letter]],RAWC8[[#This Row],[Table '#]])</f>
        <v>M2</v>
      </c>
      <c r="F5437" t="str">
        <f>IF(ISEVEN(ROW(RAWC8[[#This Row],[Barcodes]])),C5437,"")</f>
        <v/>
      </c>
      <c r="G5437" t="str">
        <f t="shared" si="84"/>
        <v/>
      </c>
      <c r="H5437" t="str">
        <f>LEFT(RAWC8[[#This Row],[Maternal Pheno Tag]],7)</f>
        <v/>
      </c>
    </row>
    <row r="5438" spans="1:8" hidden="1" x14ac:dyDescent="0.25">
      <c r="A5438">
        <v>2</v>
      </c>
      <c r="B5438" t="s">
        <v>17</v>
      </c>
      <c r="C5438" t="str">
        <f>_xlfn.CONCAT(RAWC8[[#This Row],[Table Letter]],"L")</f>
        <v>ML</v>
      </c>
      <c r="D5438">
        <v>31</v>
      </c>
      <c r="E5438" t="str">
        <f>CONCATENATE(RAWC8[[#This Row],[Table Letter]],RAWC8[[#This Row],[Table '#]])</f>
        <v>M2</v>
      </c>
      <c r="F5438" t="str">
        <f>IF(ISEVEN(ROW(RAWC8[[#This Row],[Barcodes]])),C5438,"")</f>
        <v>ML</v>
      </c>
      <c r="G5438" t="str">
        <f t="shared" si="84"/>
        <v>ML</v>
      </c>
      <c r="H5438" t="str">
        <f>LEFT(RAWC8[[#This Row],[Maternal Pheno Tag]],7)</f>
        <v>ML</v>
      </c>
    </row>
    <row r="5439" spans="1:8" hidden="1" x14ac:dyDescent="0.25">
      <c r="A5439">
        <v>2</v>
      </c>
      <c r="B5439" t="s">
        <v>17</v>
      </c>
      <c r="C5439" t="str">
        <f>_xlfn.CONCAT(RAWC8[[#This Row],[Table Letter]],"L")</f>
        <v>ML</v>
      </c>
      <c r="D5439">
        <v>31</v>
      </c>
      <c r="E5439" t="str">
        <f>CONCATENATE(RAWC8[[#This Row],[Table Letter]],RAWC8[[#This Row],[Table '#]])</f>
        <v>M2</v>
      </c>
      <c r="F5439" t="str">
        <f>IF(ISEVEN(ROW(RAWC8[[#This Row],[Barcodes]])),C5439,"")</f>
        <v/>
      </c>
      <c r="G5439" t="str">
        <f t="shared" si="84"/>
        <v/>
      </c>
      <c r="H5439" t="str">
        <f>LEFT(RAWC8[[#This Row],[Maternal Pheno Tag]],7)</f>
        <v/>
      </c>
    </row>
    <row r="5440" spans="1:8" hidden="1" x14ac:dyDescent="0.25">
      <c r="A5440">
        <v>2</v>
      </c>
      <c r="B5440" t="s">
        <v>17</v>
      </c>
      <c r="C5440" t="str">
        <f>_xlfn.CONCAT(RAWC8[[#This Row],[Table Letter]],"L")</f>
        <v>ML</v>
      </c>
      <c r="D5440">
        <v>32</v>
      </c>
      <c r="E5440" t="str">
        <f>CONCATENATE(RAWC8[[#This Row],[Table Letter]],RAWC8[[#This Row],[Table '#]])</f>
        <v>M2</v>
      </c>
      <c r="F5440" t="str">
        <f>IF(ISEVEN(ROW(RAWC8[[#This Row],[Barcodes]])),C5440,"")</f>
        <v>ML</v>
      </c>
      <c r="G5440" t="str">
        <f t="shared" si="84"/>
        <v>ML</v>
      </c>
      <c r="H5440" t="str">
        <f>LEFT(RAWC8[[#This Row],[Maternal Pheno Tag]],7)</f>
        <v>ML</v>
      </c>
    </row>
    <row r="5441" spans="1:8" hidden="1" x14ac:dyDescent="0.25">
      <c r="A5441">
        <v>2</v>
      </c>
      <c r="B5441" t="s">
        <v>17</v>
      </c>
      <c r="C5441" t="str">
        <f>_xlfn.CONCAT(RAWC8[[#This Row],[Table Letter]],"L")</f>
        <v>ML</v>
      </c>
      <c r="D5441">
        <v>32</v>
      </c>
      <c r="E5441" t="str">
        <f>CONCATENATE(RAWC8[[#This Row],[Table Letter]],RAWC8[[#This Row],[Table '#]])</f>
        <v>M2</v>
      </c>
      <c r="F5441" t="str">
        <f>IF(ISEVEN(ROW(RAWC8[[#This Row],[Barcodes]])),C5441,"")</f>
        <v/>
      </c>
      <c r="G5441" t="str">
        <f t="shared" si="84"/>
        <v/>
      </c>
      <c r="H5441" t="str">
        <f>LEFT(RAWC8[[#This Row],[Maternal Pheno Tag]],7)</f>
        <v/>
      </c>
    </row>
    <row r="5442" spans="1:8" hidden="1" x14ac:dyDescent="0.25">
      <c r="A5442">
        <v>2</v>
      </c>
      <c r="B5442" t="s">
        <v>17</v>
      </c>
      <c r="C5442" t="str">
        <f>_xlfn.CONCAT(RAWC8[[#This Row],[Table Letter]],"L")</f>
        <v>ML</v>
      </c>
      <c r="D5442">
        <v>33</v>
      </c>
      <c r="E5442" t="str">
        <f>CONCATENATE(RAWC8[[#This Row],[Table Letter]],RAWC8[[#This Row],[Table '#]])</f>
        <v>M2</v>
      </c>
      <c r="F5442" t="str">
        <f>IF(ISEVEN(ROW(RAWC8[[#This Row],[Barcodes]])),C5442,"")</f>
        <v>ML</v>
      </c>
      <c r="G5442" t="str">
        <f t="shared" ref="G5442:G5505" si="85">IF(ISODD(ROW(C5443)),C5443,"")</f>
        <v>ML</v>
      </c>
      <c r="H5442" t="str">
        <f>LEFT(RAWC8[[#This Row],[Maternal Pheno Tag]],7)</f>
        <v>ML</v>
      </c>
    </row>
    <row r="5443" spans="1:8" hidden="1" x14ac:dyDescent="0.25">
      <c r="A5443">
        <v>2</v>
      </c>
      <c r="B5443" t="s">
        <v>17</v>
      </c>
      <c r="C5443" t="str">
        <f>_xlfn.CONCAT(RAWC8[[#This Row],[Table Letter]],"L")</f>
        <v>ML</v>
      </c>
      <c r="D5443">
        <v>33</v>
      </c>
      <c r="E5443" t="str">
        <f>CONCATENATE(RAWC8[[#This Row],[Table Letter]],RAWC8[[#This Row],[Table '#]])</f>
        <v>M2</v>
      </c>
      <c r="F5443" t="str">
        <f>IF(ISEVEN(ROW(RAWC8[[#This Row],[Barcodes]])),C5443,"")</f>
        <v/>
      </c>
      <c r="G5443" t="str">
        <f t="shared" si="85"/>
        <v/>
      </c>
      <c r="H5443" t="str">
        <f>LEFT(RAWC8[[#This Row],[Maternal Pheno Tag]],7)</f>
        <v/>
      </c>
    </row>
    <row r="5444" spans="1:8" hidden="1" x14ac:dyDescent="0.25">
      <c r="A5444">
        <v>2</v>
      </c>
      <c r="B5444" t="s">
        <v>17</v>
      </c>
      <c r="C5444" t="str">
        <f>_xlfn.CONCAT(RAWC8[[#This Row],[Table Letter]],"L")</f>
        <v>ML</v>
      </c>
      <c r="D5444">
        <v>34</v>
      </c>
      <c r="E5444" t="str">
        <f>CONCATENATE(RAWC8[[#This Row],[Table Letter]],RAWC8[[#This Row],[Table '#]])</f>
        <v>M2</v>
      </c>
      <c r="F5444" t="str">
        <f>IF(ISEVEN(ROW(RAWC8[[#This Row],[Barcodes]])),C5444,"")</f>
        <v>ML</v>
      </c>
      <c r="G5444" t="str">
        <f t="shared" si="85"/>
        <v>ML</v>
      </c>
      <c r="H5444" t="str">
        <f>LEFT(RAWC8[[#This Row],[Maternal Pheno Tag]],7)</f>
        <v>ML</v>
      </c>
    </row>
    <row r="5445" spans="1:8" hidden="1" x14ac:dyDescent="0.25">
      <c r="A5445">
        <v>2</v>
      </c>
      <c r="B5445" t="s">
        <v>17</v>
      </c>
      <c r="C5445" t="str">
        <f>_xlfn.CONCAT(RAWC8[[#This Row],[Table Letter]],"L")</f>
        <v>ML</v>
      </c>
      <c r="D5445">
        <v>34</v>
      </c>
      <c r="E5445" t="str">
        <f>CONCATENATE(RAWC8[[#This Row],[Table Letter]],RAWC8[[#This Row],[Table '#]])</f>
        <v>M2</v>
      </c>
      <c r="F5445" t="str">
        <f>IF(ISEVEN(ROW(RAWC8[[#This Row],[Barcodes]])),C5445,"")</f>
        <v/>
      </c>
      <c r="G5445" t="str">
        <f t="shared" si="85"/>
        <v/>
      </c>
      <c r="H5445" t="str">
        <f>LEFT(RAWC8[[#This Row],[Maternal Pheno Tag]],7)</f>
        <v/>
      </c>
    </row>
    <row r="5446" spans="1:8" hidden="1" x14ac:dyDescent="0.25">
      <c r="A5446">
        <v>2</v>
      </c>
      <c r="B5446" t="s">
        <v>17</v>
      </c>
      <c r="C5446" t="str">
        <f>_xlfn.CONCAT(RAWC8[[#This Row],[Table Letter]],"L")</f>
        <v>ML</v>
      </c>
      <c r="D5446">
        <v>35</v>
      </c>
      <c r="E5446" t="str">
        <f>CONCATENATE(RAWC8[[#This Row],[Table Letter]],RAWC8[[#This Row],[Table '#]])</f>
        <v>M2</v>
      </c>
      <c r="F5446" t="str">
        <f>IF(ISEVEN(ROW(RAWC8[[#This Row],[Barcodes]])),C5446,"")</f>
        <v>ML</v>
      </c>
      <c r="G5446" t="str">
        <f t="shared" si="85"/>
        <v>ML</v>
      </c>
      <c r="H5446" t="str">
        <f>LEFT(RAWC8[[#This Row],[Maternal Pheno Tag]],7)</f>
        <v>ML</v>
      </c>
    </row>
    <row r="5447" spans="1:8" hidden="1" x14ac:dyDescent="0.25">
      <c r="A5447">
        <v>2</v>
      </c>
      <c r="B5447" t="s">
        <v>17</v>
      </c>
      <c r="C5447" t="str">
        <f>_xlfn.CONCAT(RAWC8[[#This Row],[Table Letter]],"L")</f>
        <v>ML</v>
      </c>
      <c r="D5447">
        <v>35</v>
      </c>
      <c r="E5447" t="str">
        <f>CONCATENATE(RAWC8[[#This Row],[Table Letter]],RAWC8[[#This Row],[Table '#]])</f>
        <v>M2</v>
      </c>
      <c r="F5447" t="str">
        <f>IF(ISEVEN(ROW(RAWC8[[#This Row],[Barcodes]])),C5447,"")</f>
        <v/>
      </c>
      <c r="G5447" t="str">
        <f t="shared" si="85"/>
        <v/>
      </c>
      <c r="H5447" t="str">
        <f>LEFT(RAWC8[[#This Row],[Maternal Pheno Tag]],7)</f>
        <v/>
      </c>
    </row>
    <row r="5448" spans="1:8" hidden="1" x14ac:dyDescent="0.25">
      <c r="A5448">
        <v>2</v>
      </c>
      <c r="B5448" t="s">
        <v>17</v>
      </c>
      <c r="C5448" t="str">
        <f>_xlfn.CONCAT(RAWC8[[#This Row],[Table Letter]],"L")</f>
        <v>ML</v>
      </c>
      <c r="D5448">
        <v>36</v>
      </c>
      <c r="E5448" t="str">
        <f>CONCATENATE(RAWC8[[#This Row],[Table Letter]],RAWC8[[#This Row],[Table '#]])</f>
        <v>M2</v>
      </c>
      <c r="F5448" t="str">
        <f>IF(ISEVEN(ROW(RAWC8[[#This Row],[Barcodes]])),C5448,"")</f>
        <v>ML</v>
      </c>
      <c r="G5448" t="str">
        <f t="shared" si="85"/>
        <v>ML</v>
      </c>
      <c r="H5448" t="str">
        <f>LEFT(RAWC8[[#This Row],[Maternal Pheno Tag]],7)</f>
        <v>ML</v>
      </c>
    </row>
    <row r="5449" spans="1:8" hidden="1" x14ac:dyDescent="0.25">
      <c r="A5449">
        <v>2</v>
      </c>
      <c r="B5449" t="s">
        <v>17</v>
      </c>
      <c r="C5449" t="str">
        <f>_xlfn.CONCAT(RAWC8[[#This Row],[Table Letter]],"L")</f>
        <v>ML</v>
      </c>
      <c r="D5449">
        <v>36</v>
      </c>
      <c r="E5449" t="str">
        <f>CONCATENATE(RAWC8[[#This Row],[Table Letter]],RAWC8[[#This Row],[Table '#]])</f>
        <v>M2</v>
      </c>
      <c r="F5449" t="str">
        <f>IF(ISEVEN(ROW(RAWC8[[#This Row],[Barcodes]])),C5449,"")</f>
        <v/>
      </c>
      <c r="G5449" t="str">
        <f t="shared" si="85"/>
        <v/>
      </c>
      <c r="H5449" t="str">
        <f>LEFT(RAWC8[[#This Row],[Maternal Pheno Tag]],7)</f>
        <v/>
      </c>
    </row>
    <row r="5450" spans="1:8" hidden="1" x14ac:dyDescent="0.25">
      <c r="A5450">
        <v>2</v>
      </c>
      <c r="B5450" t="s">
        <v>17</v>
      </c>
      <c r="C5450" t="str">
        <f>_xlfn.CONCAT(RAWC8[[#This Row],[Table Letter]],"L")</f>
        <v>ML</v>
      </c>
      <c r="D5450">
        <v>37</v>
      </c>
      <c r="E5450" t="str">
        <f>CONCATENATE(RAWC8[[#This Row],[Table Letter]],RAWC8[[#This Row],[Table '#]])</f>
        <v>M2</v>
      </c>
      <c r="F5450" t="str">
        <f>IF(ISEVEN(ROW(RAWC8[[#This Row],[Barcodes]])),C5450,"")</f>
        <v>ML</v>
      </c>
      <c r="G5450" t="str">
        <f t="shared" si="85"/>
        <v>ML</v>
      </c>
      <c r="H5450" t="str">
        <f>LEFT(RAWC8[[#This Row],[Maternal Pheno Tag]],7)</f>
        <v>ML</v>
      </c>
    </row>
    <row r="5451" spans="1:8" hidden="1" x14ac:dyDescent="0.25">
      <c r="A5451">
        <v>2</v>
      </c>
      <c r="B5451" t="s">
        <v>17</v>
      </c>
      <c r="C5451" t="str">
        <f>_xlfn.CONCAT(RAWC8[[#This Row],[Table Letter]],"L")</f>
        <v>ML</v>
      </c>
      <c r="D5451">
        <v>37</v>
      </c>
      <c r="E5451" t="str">
        <f>CONCATENATE(RAWC8[[#This Row],[Table Letter]],RAWC8[[#This Row],[Table '#]])</f>
        <v>M2</v>
      </c>
      <c r="F5451" t="str">
        <f>IF(ISEVEN(ROW(RAWC8[[#This Row],[Barcodes]])),C5451,"")</f>
        <v/>
      </c>
      <c r="G5451" t="str">
        <f t="shared" si="85"/>
        <v/>
      </c>
      <c r="H5451" t="str">
        <f>LEFT(RAWC8[[#This Row],[Maternal Pheno Tag]],7)</f>
        <v/>
      </c>
    </row>
    <row r="5452" spans="1:8" hidden="1" x14ac:dyDescent="0.25">
      <c r="A5452">
        <v>2</v>
      </c>
      <c r="B5452" t="s">
        <v>17</v>
      </c>
      <c r="C5452" t="str">
        <f>_xlfn.CONCAT(RAWC8[[#This Row],[Table Letter]],"L")</f>
        <v>ML</v>
      </c>
      <c r="D5452">
        <v>38</v>
      </c>
      <c r="E5452" t="str">
        <f>CONCATENATE(RAWC8[[#This Row],[Table Letter]],RAWC8[[#This Row],[Table '#]])</f>
        <v>M2</v>
      </c>
      <c r="F5452" t="str">
        <f>IF(ISEVEN(ROW(RAWC8[[#This Row],[Barcodes]])),C5452,"")</f>
        <v>ML</v>
      </c>
      <c r="G5452" t="str">
        <f t="shared" si="85"/>
        <v>ML</v>
      </c>
      <c r="H5452" t="str">
        <f>LEFT(RAWC8[[#This Row],[Maternal Pheno Tag]],7)</f>
        <v>ML</v>
      </c>
    </row>
    <row r="5453" spans="1:8" hidden="1" x14ac:dyDescent="0.25">
      <c r="A5453">
        <v>2</v>
      </c>
      <c r="B5453" t="s">
        <v>17</v>
      </c>
      <c r="C5453" t="str">
        <f>_xlfn.CONCAT(RAWC8[[#This Row],[Table Letter]],"L")</f>
        <v>ML</v>
      </c>
      <c r="D5453">
        <v>38</v>
      </c>
      <c r="E5453" t="str">
        <f>CONCATENATE(RAWC8[[#This Row],[Table Letter]],RAWC8[[#This Row],[Table '#]])</f>
        <v>M2</v>
      </c>
      <c r="F5453" t="str">
        <f>IF(ISEVEN(ROW(RAWC8[[#This Row],[Barcodes]])),C5453,"")</f>
        <v/>
      </c>
      <c r="G5453" t="str">
        <f t="shared" si="85"/>
        <v/>
      </c>
      <c r="H5453" t="str">
        <f>LEFT(RAWC8[[#This Row],[Maternal Pheno Tag]],7)</f>
        <v/>
      </c>
    </row>
    <row r="5454" spans="1:8" hidden="1" x14ac:dyDescent="0.25">
      <c r="A5454">
        <v>2</v>
      </c>
      <c r="B5454" t="s">
        <v>17</v>
      </c>
      <c r="C5454" t="str">
        <f>_xlfn.CONCAT(RAWC8[[#This Row],[Table Letter]],"L")</f>
        <v>ML</v>
      </c>
      <c r="D5454">
        <v>39</v>
      </c>
      <c r="E5454" t="str">
        <f>CONCATENATE(RAWC8[[#This Row],[Table Letter]],RAWC8[[#This Row],[Table '#]])</f>
        <v>M2</v>
      </c>
      <c r="F5454" t="str">
        <f>IF(ISEVEN(ROW(RAWC8[[#This Row],[Barcodes]])),C5454,"")</f>
        <v>ML</v>
      </c>
      <c r="G5454" t="str">
        <f t="shared" si="85"/>
        <v>ML</v>
      </c>
      <c r="H5454" t="str">
        <f>LEFT(RAWC8[[#This Row],[Maternal Pheno Tag]],7)</f>
        <v>ML</v>
      </c>
    </row>
    <row r="5455" spans="1:8" hidden="1" x14ac:dyDescent="0.25">
      <c r="A5455">
        <v>2</v>
      </c>
      <c r="B5455" t="s">
        <v>17</v>
      </c>
      <c r="C5455" t="str">
        <f>_xlfn.CONCAT(RAWC8[[#This Row],[Table Letter]],"L")</f>
        <v>ML</v>
      </c>
      <c r="D5455">
        <v>39</v>
      </c>
      <c r="E5455" t="str">
        <f>CONCATENATE(RAWC8[[#This Row],[Table Letter]],RAWC8[[#This Row],[Table '#]])</f>
        <v>M2</v>
      </c>
      <c r="F5455" t="str">
        <f>IF(ISEVEN(ROW(RAWC8[[#This Row],[Barcodes]])),C5455,"")</f>
        <v/>
      </c>
      <c r="G5455" t="str">
        <f t="shared" si="85"/>
        <v/>
      </c>
      <c r="H5455" t="str">
        <f>LEFT(RAWC8[[#This Row],[Maternal Pheno Tag]],7)</f>
        <v/>
      </c>
    </row>
    <row r="5456" spans="1:8" hidden="1" x14ac:dyDescent="0.25">
      <c r="A5456">
        <v>2</v>
      </c>
      <c r="B5456" t="s">
        <v>17</v>
      </c>
      <c r="C5456" t="str">
        <f>_xlfn.CONCAT(RAWC8[[#This Row],[Table Letter]],"L")</f>
        <v>ML</v>
      </c>
      <c r="D5456">
        <v>40</v>
      </c>
      <c r="E5456" t="str">
        <f>CONCATENATE(RAWC8[[#This Row],[Table Letter]],RAWC8[[#This Row],[Table '#]])</f>
        <v>M2</v>
      </c>
      <c r="F5456" t="str">
        <f>IF(ISEVEN(ROW(RAWC8[[#This Row],[Barcodes]])),C5456,"")</f>
        <v>ML</v>
      </c>
      <c r="G5456" t="str">
        <f t="shared" si="85"/>
        <v>ML</v>
      </c>
      <c r="H5456" t="str">
        <f>LEFT(RAWC8[[#This Row],[Maternal Pheno Tag]],7)</f>
        <v>ML</v>
      </c>
    </row>
    <row r="5457" spans="1:8" hidden="1" x14ac:dyDescent="0.25">
      <c r="A5457">
        <v>2</v>
      </c>
      <c r="B5457" t="s">
        <v>17</v>
      </c>
      <c r="C5457" t="str">
        <f>_xlfn.CONCAT(RAWC8[[#This Row],[Table Letter]],"L")</f>
        <v>ML</v>
      </c>
      <c r="D5457">
        <v>40</v>
      </c>
      <c r="E5457" t="str">
        <f>CONCATENATE(RAWC8[[#This Row],[Table Letter]],RAWC8[[#This Row],[Table '#]])</f>
        <v>M2</v>
      </c>
      <c r="F5457" t="str">
        <f>IF(ISEVEN(ROW(RAWC8[[#This Row],[Barcodes]])),C5457,"")</f>
        <v/>
      </c>
      <c r="G5457" t="str">
        <f t="shared" si="85"/>
        <v/>
      </c>
      <c r="H5457" t="str">
        <f>LEFT(RAWC8[[#This Row],[Maternal Pheno Tag]],7)</f>
        <v/>
      </c>
    </row>
    <row r="5458" spans="1:8" hidden="1" x14ac:dyDescent="0.25">
      <c r="A5458">
        <v>2</v>
      </c>
      <c r="B5458" t="s">
        <v>17</v>
      </c>
      <c r="C5458" t="str">
        <f>_xlfn.CONCAT(RAWC8[[#This Row],[Table Letter]],"L")</f>
        <v>ML</v>
      </c>
      <c r="D5458">
        <v>41</v>
      </c>
      <c r="E5458" t="str">
        <f>CONCATENATE(RAWC8[[#This Row],[Table Letter]],RAWC8[[#This Row],[Table '#]])</f>
        <v>M2</v>
      </c>
      <c r="F5458" t="str">
        <f>IF(ISEVEN(ROW(RAWC8[[#This Row],[Barcodes]])),C5458,"")</f>
        <v>ML</v>
      </c>
      <c r="G5458" t="str">
        <f t="shared" si="85"/>
        <v>ML</v>
      </c>
      <c r="H5458" t="str">
        <f>LEFT(RAWC8[[#This Row],[Maternal Pheno Tag]],7)</f>
        <v>ML</v>
      </c>
    </row>
    <row r="5459" spans="1:8" hidden="1" x14ac:dyDescent="0.25">
      <c r="A5459">
        <v>2</v>
      </c>
      <c r="B5459" t="s">
        <v>17</v>
      </c>
      <c r="C5459" t="str">
        <f>_xlfn.CONCAT(RAWC8[[#This Row],[Table Letter]],"L")</f>
        <v>ML</v>
      </c>
      <c r="D5459">
        <v>41</v>
      </c>
      <c r="E5459" t="str">
        <f>CONCATENATE(RAWC8[[#This Row],[Table Letter]],RAWC8[[#This Row],[Table '#]])</f>
        <v>M2</v>
      </c>
      <c r="F5459" t="str">
        <f>IF(ISEVEN(ROW(RAWC8[[#This Row],[Barcodes]])),C5459,"")</f>
        <v/>
      </c>
      <c r="G5459" t="str">
        <f t="shared" si="85"/>
        <v/>
      </c>
      <c r="H5459" t="str">
        <f>LEFT(RAWC8[[#This Row],[Maternal Pheno Tag]],7)</f>
        <v/>
      </c>
    </row>
    <row r="5460" spans="1:8" hidden="1" x14ac:dyDescent="0.25">
      <c r="A5460">
        <v>2</v>
      </c>
      <c r="B5460" t="s">
        <v>17</v>
      </c>
      <c r="C5460" t="str">
        <f>_xlfn.CONCAT(RAWC8[[#This Row],[Table Letter]],"L")</f>
        <v>ML</v>
      </c>
      <c r="D5460">
        <v>42</v>
      </c>
      <c r="E5460" t="str">
        <f>CONCATENATE(RAWC8[[#This Row],[Table Letter]],RAWC8[[#This Row],[Table '#]])</f>
        <v>M2</v>
      </c>
      <c r="F5460" t="str">
        <f>IF(ISEVEN(ROW(RAWC8[[#This Row],[Barcodes]])),C5460,"")</f>
        <v>ML</v>
      </c>
      <c r="G5460" t="str">
        <f t="shared" si="85"/>
        <v>ML</v>
      </c>
      <c r="H5460" t="str">
        <f>LEFT(RAWC8[[#This Row],[Maternal Pheno Tag]],7)</f>
        <v>ML</v>
      </c>
    </row>
    <row r="5461" spans="1:8" hidden="1" x14ac:dyDescent="0.25">
      <c r="A5461">
        <v>2</v>
      </c>
      <c r="B5461" t="s">
        <v>17</v>
      </c>
      <c r="C5461" t="str">
        <f>_xlfn.CONCAT(RAWC8[[#This Row],[Table Letter]],"L")</f>
        <v>ML</v>
      </c>
      <c r="D5461">
        <v>42</v>
      </c>
      <c r="E5461" t="str">
        <f>CONCATENATE(RAWC8[[#This Row],[Table Letter]],RAWC8[[#This Row],[Table '#]])</f>
        <v>M2</v>
      </c>
      <c r="F5461" t="str">
        <f>IF(ISEVEN(ROW(RAWC8[[#This Row],[Barcodes]])),C5461,"")</f>
        <v/>
      </c>
      <c r="G5461" t="str">
        <f t="shared" si="85"/>
        <v/>
      </c>
      <c r="H5461" t="str">
        <f>LEFT(RAWC8[[#This Row],[Maternal Pheno Tag]],7)</f>
        <v/>
      </c>
    </row>
    <row r="5462" spans="1:8" hidden="1" x14ac:dyDescent="0.25">
      <c r="A5462">
        <v>2</v>
      </c>
      <c r="B5462" t="s">
        <v>17</v>
      </c>
      <c r="C5462" t="str">
        <f>_xlfn.CONCAT(RAWC8[[#This Row],[Table Letter]],"L")</f>
        <v>ML</v>
      </c>
      <c r="D5462">
        <v>43</v>
      </c>
      <c r="E5462" t="str">
        <f>CONCATENATE(RAWC8[[#This Row],[Table Letter]],RAWC8[[#This Row],[Table '#]])</f>
        <v>M2</v>
      </c>
      <c r="F5462" t="str">
        <f>IF(ISEVEN(ROW(RAWC8[[#This Row],[Barcodes]])),C5462,"")</f>
        <v>ML</v>
      </c>
      <c r="G5462" t="str">
        <f t="shared" si="85"/>
        <v>ML</v>
      </c>
      <c r="H5462" t="str">
        <f>LEFT(RAWC8[[#This Row],[Maternal Pheno Tag]],7)</f>
        <v>ML</v>
      </c>
    </row>
    <row r="5463" spans="1:8" hidden="1" x14ac:dyDescent="0.25">
      <c r="A5463">
        <v>2</v>
      </c>
      <c r="B5463" t="s">
        <v>17</v>
      </c>
      <c r="C5463" t="str">
        <f>_xlfn.CONCAT(RAWC8[[#This Row],[Table Letter]],"L")</f>
        <v>ML</v>
      </c>
      <c r="D5463">
        <v>43</v>
      </c>
      <c r="E5463" t="str">
        <f>CONCATENATE(RAWC8[[#This Row],[Table Letter]],RAWC8[[#This Row],[Table '#]])</f>
        <v>M2</v>
      </c>
      <c r="F5463" t="str">
        <f>IF(ISEVEN(ROW(RAWC8[[#This Row],[Barcodes]])),C5463,"")</f>
        <v/>
      </c>
      <c r="G5463" t="str">
        <f t="shared" si="85"/>
        <v/>
      </c>
      <c r="H5463" t="str">
        <f>LEFT(RAWC8[[#This Row],[Maternal Pheno Tag]],7)</f>
        <v/>
      </c>
    </row>
    <row r="5464" spans="1:8" hidden="1" x14ac:dyDescent="0.25">
      <c r="A5464">
        <v>2</v>
      </c>
      <c r="B5464" t="s">
        <v>17</v>
      </c>
      <c r="C5464" t="str">
        <f>_xlfn.CONCAT(RAWC8[[#This Row],[Table Letter]],"L")</f>
        <v>ML</v>
      </c>
      <c r="D5464">
        <v>44</v>
      </c>
      <c r="E5464" t="str">
        <f>CONCATENATE(RAWC8[[#This Row],[Table Letter]],RAWC8[[#This Row],[Table '#]])</f>
        <v>M2</v>
      </c>
      <c r="F5464" t="str">
        <f>IF(ISEVEN(ROW(RAWC8[[#This Row],[Barcodes]])),C5464,"")</f>
        <v>ML</v>
      </c>
      <c r="G5464" t="str">
        <f t="shared" si="85"/>
        <v>ML</v>
      </c>
      <c r="H5464" t="str">
        <f>LEFT(RAWC8[[#This Row],[Maternal Pheno Tag]],7)</f>
        <v>ML</v>
      </c>
    </row>
    <row r="5465" spans="1:8" hidden="1" x14ac:dyDescent="0.25">
      <c r="A5465">
        <v>2</v>
      </c>
      <c r="B5465" t="s">
        <v>17</v>
      </c>
      <c r="C5465" t="str">
        <f>_xlfn.CONCAT(RAWC8[[#This Row],[Table Letter]],"L")</f>
        <v>ML</v>
      </c>
      <c r="D5465">
        <v>44</v>
      </c>
      <c r="E5465" t="str">
        <f>CONCATENATE(RAWC8[[#This Row],[Table Letter]],RAWC8[[#This Row],[Table '#]])</f>
        <v>M2</v>
      </c>
      <c r="F5465" t="str">
        <f>IF(ISEVEN(ROW(RAWC8[[#This Row],[Barcodes]])),C5465,"")</f>
        <v/>
      </c>
      <c r="G5465" t="str">
        <f t="shared" si="85"/>
        <v/>
      </c>
      <c r="H5465" t="str">
        <f>LEFT(RAWC8[[#This Row],[Maternal Pheno Tag]],7)</f>
        <v/>
      </c>
    </row>
    <row r="5466" spans="1:8" hidden="1" x14ac:dyDescent="0.25">
      <c r="A5466">
        <v>2</v>
      </c>
      <c r="B5466" t="s">
        <v>17</v>
      </c>
      <c r="C5466" t="str">
        <f>_xlfn.CONCAT(RAWC8[[#This Row],[Table Letter]],"L")</f>
        <v>ML</v>
      </c>
      <c r="D5466">
        <v>45</v>
      </c>
      <c r="E5466" t="str">
        <f>CONCATENATE(RAWC8[[#This Row],[Table Letter]],RAWC8[[#This Row],[Table '#]])</f>
        <v>M2</v>
      </c>
      <c r="F5466" t="str">
        <f>IF(ISEVEN(ROW(RAWC8[[#This Row],[Barcodes]])),C5466,"")</f>
        <v>ML</v>
      </c>
      <c r="G5466" t="str">
        <f t="shared" si="85"/>
        <v>ML</v>
      </c>
      <c r="H5466" t="str">
        <f>LEFT(RAWC8[[#This Row],[Maternal Pheno Tag]],7)</f>
        <v>ML</v>
      </c>
    </row>
    <row r="5467" spans="1:8" hidden="1" x14ac:dyDescent="0.25">
      <c r="A5467">
        <v>2</v>
      </c>
      <c r="B5467" t="s">
        <v>17</v>
      </c>
      <c r="C5467" t="str">
        <f>_xlfn.CONCAT(RAWC8[[#This Row],[Table Letter]],"L")</f>
        <v>ML</v>
      </c>
      <c r="D5467">
        <v>45</v>
      </c>
      <c r="E5467" t="str">
        <f>CONCATENATE(RAWC8[[#This Row],[Table Letter]],RAWC8[[#This Row],[Table '#]])</f>
        <v>M2</v>
      </c>
      <c r="F5467" t="str">
        <f>IF(ISEVEN(ROW(RAWC8[[#This Row],[Barcodes]])),C5467,"")</f>
        <v/>
      </c>
      <c r="G5467" t="str">
        <f t="shared" si="85"/>
        <v/>
      </c>
      <c r="H5467" t="str">
        <f>LEFT(RAWC8[[#This Row],[Maternal Pheno Tag]],7)</f>
        <v/>
      </c>
    </row>
    <row r="5468" spans="1:8" hidden="1" x14ac:dyDescent="0.25">
      <c r="A5468">
        <v>2</v>
      </c>
      <c r="B5468" t="s">
        <v>17</v>
      </c>
      <c r="C5468" t="str">
        <f>_xlfn.CONCAT(RAWC8[[#This Row],[Table Letter]],"L")</f>
        <v>ML</v>
      </c>
      <c r="D5468">
        <v>46</v>
      </c>
      <c r="E5468" t="str">
        <f>CONCATENATE(RAWC8[[#This Row],[Table Letter]],RAWC8[[#This Row],[Table '#]])</f>
        <v>M2</v>
      </c>
      <c r="F5468" t="str">
        <f>IF(ISEVEN(ROW(RAWC8[[#This Row],[Barcodes]])),C5468,"")</f>
        <v>ML</v>
      </c>
      <c r="G5468" t="str">
        <f t="shared" si="85"/>
        <v>ML</v>
      </c>
      <c r="H5468" t="str">
        <f>LEFT(RAWC8[[#This Row],[Maternal Pheno Tag]],7)</f>
        <v>ML</v>
      </c>
    </row>
    <row r="5469" spans="1:8" hidden="1" x14ac:dyDescent="0.25">
      <c r="A5469">
        <v>2</v>
      </c>
      <c r="B5469" t="s">
        <v>17</v>
      </c>
      <c r="C5469" t="str">
        <f>_xlfn.CONCAT(RAWC8[[#This Row],[Table Letter]],"L")</f>
        <v>ML</v>
      </c>
      <c r="D5469">
        <v>46</v>
      </c>
      <c r="E5469" t="str">
        <f>CONCATENATE(RAWC8[[#This Row],[Table Letter]],RAWC8[[#This Row],[Table '#]])</f>
        <v>M2</v>
      </c>
      <c r="F5469" t="str">
        <f>IF(ISEVEN(ROW(RAWC8[[#This Row],[Barcodes]])),C5469,"")</f>
        <v/>
      </c>
      <c r="G5469" t="str">
        <f t="shared" si="85"/>
        <v/>
      </c>
      <c r="H5469" t="str">
        <f>LEFT(RAWC8[[#This Row],[Maternal Pheno Tag]],7)</f>
        <v/>
      </c>
    </row>
    <row r="5470" spans="1:8" hidden="1" x14ac:dyDescent="0.25">
      <c r="A5470">
        <v>2</v>
      </c>
      <c r="B5470" t="s">
        <v>17</v>
      </c>
      <c r="C5470" t="str">
        <f>_xlfn.CONCAT(RAWC8[[#This Row],[Table Letter]],"L")</f>
        <v>ML</v>
      </c>
      <c r="D5470">
        <v>47</v>
      </c>
      <c r="E5470" t="str">
        <f>CONCATENATE(RAWC8[[#This Row],[Table Letter]],RAWC8[[#This Row],[Table '#]])</f>
        <v>M2</v>
      </c>
      <c r="F5470" t="str">
        <f>IF(ISEVEN(ROW(RAWC8[[#This Row],[Barcodes]])),C5470,"")</f>
        <v>ML</v>
      </c>
      <c r="G5470" t="str">
        <f t="shared" si="85"/>
        <v>ML</v>
      </c>
      <c r="H5470" t="str">
        <f>LEFT(RAWC8[[#This Row],[Maternal Pheno Tag]],7)</f>
        <v>ML</v>
      </c>
    </row>
    <row r="5471" spans="1:8" hidden="1" x14ac:dyDescent="0.25">
      <c r="A5471">
        <v>2</v>
      </c>
      <c r="B5471" t="s">
        <v>17</v>
      </c>
      <c r="C5471" t="str">
        <f>_xlfn.CONCAT(RAWC8[[#This Row],[Table Letter]],"L")</f>
        <v>ML</v>
      </c>
      <c r="D5471">
        <v>47</v>
      </c>
      <c r="E5471" t="str">
        <f>CONCATENATE(RAWC8[[#This Row],[Table Letter]],RAWC8[[#This Row],[Table '#]])</f>
        <v>M2</v>
      </c>
      <c r="F5471" t="str">
        <f>IF(ISEVEN(ROW(RAWC8[[#This Row],[Barcodes]])),C5471,"")</f>
        <v/>
      </c>
      <c r="G5471" t="str">
        <f t="shared" si="85"/>
        <v/>
      </c>
      <c r="H5471" t="str">
        <f>LEFT(RAWC8[[#This Row],[Maternal Pheno Tag]],7)</f>
        <v/>
      </c>
    </row>
    <row r="5472" spans="1:8" hidden="1" x14ac:dyDescent="0.25">
      <c r="A5472">
        <v>2</v>
      </c>
      <c r="B5472" t="s">
        <v>17</v>
      </c>
      <c r="C5472" t="str">
        <f>_xlfn.CONCAT(RAWC8[[#This Row],[Table Letter]],"L")</f>
        <v>ML</v>
      </c>
      <c r="D5472">
        <v>48</v>
      </c>
      <c r="E5472" t="str">
        <f>CONCATENATE(RAWC8[[#This Row],[Table Letter]],RAWC8[[#This Row],[Table '#]])</f>
        <v>M2</v>
      </c>
      <c r="F5472" t="str">
        <f>IF(ISEVEN(ROW(RAWC8[[#This Row],[Barcodes]])),C5472,"")</f>
        <v>ML</v>
      </c>
      <c r="G5472" t="str">
        <f t="shared" si="85"/>
        <v>ML</v>
      </c>
      <c r="H5472" t="str">
        <f>LEFT(RAWC8[[#This Row],[Maternal Pheno Tag]],7)</f>
        <v>ML</v>
      </c>
    </row>
    <row r="5473" spans="1:8" hidden="1" x14ac:dyDescent="0.25">
      <c r="A5473">
        <v>2</v>
      </c>
      <c r="B5473" t="s">
        <v>17</v>
      </c>
      <c r="C5473" t="str">
        <f>_xlfn.CONCAT(RAWC8[[#This Row],[Table Letter]],"L")</f>
        <v>ML</v>
      </c>
      <c r="D5473">
        <v>48</v>
      </c>
      <c r="E5473" t="str">
        <f>CONCATENATE(RAWC8[[#This Row],[Table Letter]],RAWC8[[#This Row],[Table '#]])</f>
        <v>M2</v>
      </c>
      <c r="F5473" t="str">
        <f>IF(ISEVEN(ROW(RAWC8[[#This Row],[Barcodes]])),C5473,"")</f>
        <v/>
      </c>
      <c r="G5473" t="str">
        <f t="shared" si="85"/>
        <v/>
      </c>
      <c r="H5473" t="str">
        <f>LEFT(RAWC8[[#This Row],[Maternal Pheno Tag]],7)</f>
        <v/>
      </c>
    </row>
    <row r="5474" spans="1:8" hidden="1" x14ac:dyDescent="0.25">
      <c r="A5474">
        <v>3</v>
      </c>
      <c r="B5474" t="s">
        <v>17</v>
      </c>
      <c r="C5474" t="str">
        <f>_xlfn.CONCAT(RAWC8[[#This Row],[Table Letter]],"L")</f>
        <v>ML</v>
      </c>
      <c r="D5474">
        <v>1</v>
      </c>
      <c r="E5474" t="str">
        <f>CONCATENATE(RAWC8[[#This Row],[Table Letter]],RAWC8[[#This Row],[Table '#]])</f>
        <v>M3</v>
      </c>
      <c r="F5474" t="str">
        <f>IF(ISEVEN(ROW(RAWC8[[#This Row],[Barcodes]])),C5474,"")</f>
        <v>ML</v>
      </c>
      <c r="G5474" t="str">
        <f t="shared" si="85"/>
        <v>ML</v>
      </c>
      <c r="H5474" t="str">
        <f>LEFT(RAWC8[[#This Row],[Maternal Pheno Tag]],7)</f>
        <v>ML</v>
      </c>
    </row>
    <row r="5475" spans="1:8" hidden="1" x14ac:dyDescent="0.25">
      <c r="A5475">
        <v>3</v>
      </c>
      <c r="B5475" t="s">
        <v>17</v>
      </c>
      <c r="C5475" t="str">
        <f>_xlfn.CONCAT(RAWC8[[#This Row],[Table Letter]],"L")</f>
        <v>ML</v>
      </c>
      <c r="D5475">
        <v>1</v>
      </c>
      <c r="E5475" t="str">
        <f>CONCATENATE(RAWC8[[#This Row],[Table Letter]],RAWC8[[#This Row],[Table '#]])</f>
        <v>M3</v>
      </c>
      <c r="F5475" t="str">
        <f>IF(ISEVEN(ROW(RAWC8[[#This Row],[Barcodes]])),C5475,"")</f>
        <v/>
      </c>
      <c r="G5475" t="str">
        <f t="shared" si="85"/>
        <v/>
      </c>
      <c r="H5475" t="str">
        <f>LEFT(RAWC8[[#This Row],[Maternal Pheno Tag]],7)</f>
        <v/>
      </c>
    </row>
    <row r="5476" spans="1:8" hidden="1" x14ac:dyDescent="0.25">
      <c r="A5476">
        <v>3</v>
      </c>
      <c r="B5476" t="s">
        <v>17</v>
      </c>
      <c r="C5476" t="str">
        <f>_xlfn.CONCAT(RAWC8[[#This Row],[Table Letter]],"L")</f>
        <v>ML</v>
      </c>
      <c r="D5476">
        <v>2</v>
      </c>
      <c r="E5476" t="str">
        <f>CONCATENATE(RAWC8[[#This Row],[Table Letter]],RAWC8[[#This Row],[Table '#]])</f>
        <v>M3</v>
      </c>
      <c r="F5476" t="str">
        <f>IF(ISEVEN(ROW(RAWC8[[#This Row],[Barcodes]])),C5476,"")</f>
        <v>ML</v>
      </c>
      <c r="G5476" t="str">
        <f t="shared" si="85"/>
        <v>ML</v>
      </c>
      <c r="H5476" t="str">
        <f>LEFT(RAWC8[[#This Row],[Maternal Pheno Tag]],7)</f>
        <v>ML</v>
      </c>
    </row>
    <row r="5477" spans="1:8" hidden="1" x14ac:dyDescent="0.25">
      <c r="A5477">
        <v>3</v>
      </c>
      <c r="B5477" t="s">
        <v>17</v>
      </c>
      <c r="C5477" t="str">
        <f>_xlfn.CONCAT(RAWC8[[#This Row],[Table Letter]],"L")</f>
        <v>ML</v>
      </c>
      <c r="D5477">
        <v>2</v>
      </c>
      <c r="E5477" t="str">
        <f>CONCATENATE(RAWC8[[#This Row],[Table Letter]],RAWC8[[#This Row],[Table '#]])</f>
        <v>M3</v>
      </c>
      <c r="F5477" t="str">
        <f>IF(ISEVEN(ROW(RAWC8[[#This Row],[Barcodes]])),C5477,"")</f>
        <v/>
      </c>
      <c r="G5477" t="str">
        <f t="shared" si="85"/>
        <v/>
      </c>
      <c r="H5477" t="str">
        <f>LEFT(RAWC8[[#This Row],[Maternal Pheno Tag]],7)</f>
        <v/>
      </c>
    </row>
    <row r="5478" spans="1:8" hidden="1" x14ac:dyDescent="0.25">
      <c r="A5478">
        <v>3</v>
      </c>
      <c r="B5478" t="s">
        <v>17</v>
      </c>
      <c r="C5478" t="str">
        <f>_xlfn.CONCAT(RAWC8[[#This Row],[Table Letter]],"L")</f>
        <v>ML</v>
      </c>
      <c r="D5478">
        <v>3</v>
      </c>
      <c r="E5478" t="str">
        <f>CONCATENATE(RAWC8[[#This Row],[Table Letter]],RAWC8[[#This Row],[Table '#]])</f>
        <v>M3</v>
      </c>
      <c r="F5478" t="str">
        <f>IF(ISEVEN(ROW(RAWC8[[#This Row],[Barcodes]])),C5478,"")</f>
        <v>ML</v>
      </c>
      <c r="G5478" t="str">
        <f t="shared" si="85"/>
        <v>ML</v>
      </c>
      <c r="H5478" t="str">
        <f>LEFT(RAWC8[[#This Row],[Maternal Pheno Tag]],7)</f>
        <v>ML</v>
      </c>
    </row>
    <row r="5479" spans="1:8" hidden="1" x14ac:dyDescent="0.25">
      <c r="A5479">
        <v>3</v>
      </c>
      <c r="B5479" t="s">
        <v>17</v>
      </c>
      <c r="C5479" t="str">
        <f>_xlfn.CONCAT(RAWC8[[#This Row],[Table Letter]],"L")</f>
        <v>ML</v>
      </c>
      <c r="D5479">
        <v>3</v>
      </c>
      <c r="E5479" t="str">
        <f>CONCATENATE(RAWC8[[#This Row],[Table Letter]],RAWC8[[#This Row],[Table '#]])</f>
        <v>M3</v>
      </c>
      <c r="F5479" t="str">
        <f>IF(ISEVEN(ROW(RAWC8[[#This Row],[Barcodes]])),C5479,"")</f>
        <v/>
      </c>
      <c r="G5479" t="str">
        <f t="shared" si="85"/>
        <v/>
      </c>
      <c r="H5479" t="str">
        <f>LEFT(RAWC8[[#This Row],[Maternal Pheno Tag]],7)</f>
        <v/>
      </c>
    </row>
    <row r="5480" spans="1:8" hidden="1" x14ac:dyDescent="0.25">
      <c r="A5480">
        <v>3</v>
      </c>
      <c r="B5480" t="s">
        <v>17</v>
      </c>
      <c r="C5480" t="str">
        <f>_xlfn.CONCAT(RAWC8[[#This Row],[Table Letter]],"L")</f>
        <v>ML</v>
      </c>
      <c r="D5480">
        <v>4</v>
      </c>
      <c r="E5480" t="str">
        <f>CONCATENATE(RAWC8[[#This Row],[Table Letter]],RAWC8[[#This Row],[Table '#]])</f>
        <v>M3</v>
      </c>
      <c r="F5480" t="str">
        <f>IF(ISEVEN(ROW(RAWC8[[#This Row],[Barcodes]])),C5480,"")</f>
        <v>ML</v>
      </c>
      <c r="G5480" t="str">
        <f t="shared" si="85"/>
        <v>ML</v>
      </c>
      <c r="H5480" t="str">
        <f>LEFT(RAWC8[[#This Row],[Maternal Pheno Tag]],7)</f>
        <v>ML</v>
      </c>
    </row>
    <row r="5481" spans="1:8" hidden="1" x14ac:dyDescent="0.25">
      <c r="A5481">
        <v>3</v>
      </c>
      <c r="B5481" t="s">
        <v>17</v>
      </c>
      <c r="C5481" t="str">
        <f>_xlfn.CONCAT(RAWC8[[#This Row],[Table Letter]],"L")</f>
        <v>ML</v>
      </c>
      <c r="D5481">
        <v>4</v>
      </c>
      <c r="E5481" t="str">
        <f>CONCATENATE(RAWC8[[#This Row],[Table Letter]],RAWC8[[#This Row],[Table '#]])</f>
        <v>M3</v>
      </c>
      <c r="F5481" t="str">
        <f>IF(ISEVEN(ROW(RAWC8[[#This Row],[Barcodes]])),C5481,"")</f>
        <v/>
      </c>
      <c r="G5481" t="str">
        <f t="shared" si="85"/>
        <v/>
      </c>
      <c r="H5481" t="str">
        <f>LEFT(RAWC8[[#This Row],[Maternal Pheno Tag]],7)</f>
        <v/>
      </c>
    </row>
    <row r="5482" spans="1:8" hidden="1" x14ac:dyDescent="0.25">
      <c r="A5482">
        <v>3</v>
      </c>
      <c r="B5482" t="s">
        <v>17</v>
      </c>
      <c r="C5482" t="str">
        <f>_xlfn.CONCAT(RAWC8[[#This Row],[Table Letter]],"L")</f>
        <v>ML</v>
      </c>
      <c r="D5482">
        <v>5</v>
      </c>
      <c r="E5482" t="str">
        <f>CONCATENATE(RAWC8[[#This Row],[Table Letter]],RAWC8[[#This Row],[Table '#]])</f>
        <v>M3</v>
      </c>
      <c r="F5482" t="str">
        <f>IF(ISEVEN(ROW(RAWC8[[#This Row],[Barcodes]])),C5482,"")</f>
        <v>ML</v>
      </c>
      <c r="G5482" t="str">
        <f t="shared" si="85"/>
        <v>ML</v>
      </c>
      <c r="H5482" t="str">
        <f>LEFT(RAWC8[[#This Row],[Maternal Pheno Tag]],7)</f>
        <v>ML</v>
      </c>
    </row>
    <row r="5483" spans="1:8" hidden="1" x14ac:dyDescent="0.25">
      <c r="A5483">
        <v>3</v>
      </c>
      <c r="B5483" t="s">
        <v>17</v>
      </c>
      <c r="C5483" t="str">
        <f>_xlfn.CONCAT(RAWC8[[#This Row],[Table Letter]],"L")</f>
        <v>ML</v>
      </c>
      <c r="D5483">
        <v>5</v>
      </c>
      <c r="E5483" t="str">
        <f>CONCATENATE(RAWC8[[#This Row],[Table Letter]],RAWC8[[#This Row],[Table '#]])</f>
        <v>M3</v>
      </c>
      <c r="F5483" t="str">
        <f>IF(ISEVEN(ROW(RAWC8[[#This Row],[Barcodes]])),C5483,"")</f>
        <v/>
      </c>
      <c r="G5483" t="str">
        <f t="shared" si="85"/>
        <v/>
      </c>
      <c r="H5483" t="str">
        <f>LEFT(RAWC8[[#This Row],[Maternal Pheno Tag]],7)</f>
        <v/>
      </c>
    </row>
    <row r="5484" spans="1:8" hidden="1" x14ac:dyDescent="0.25">
      <c r="A5484">
        <v>3</v>
      </c>
      <c r="B5484" t="s">
        <v>17</v>
      </c>
      <c r="C5484" t="str">
        <f>_xlfn.CONCAT(RAWC8[[#This Row],[Table Letter]],"L")</f>
        <v>ML</v>
      </c>
      <c r="D5484">
        <v>6</v>
      </c>
      <c r="E5484" t="str">
        <f>CONCATENATE(RAWC8[[#This Row],[Table Letter]],RAWC8[[#This Row],[Table '#]])</f>
        <v>M3</v>
      </c>
      <c r="F5484" t="str">
        <f>IF(ISEVEN(ROW(RAWC8[[#This Row],[Barcodes]])),C5484,"")</f>
        <v>ML</v>
      </c>
      <c r="G5484" t="str">
        <f t="shared" si="85"/>
        <v>ML</v>
      </c>
      <c r="H5484" t="str">
        <f>LEFT(RAWC8[[#This Row],[Maternal Pheno Tag]],7)</f>
        <v>ML</v>
      </c>
    </row>
    <row r="5485" spans="1:8" hidden="1" x14ac:dyDescent="0.25">
      <c r="A5485">
        <v>3</v>
      </c>
      <c r="B5485" t="s">
        <v>17</v>
      </c>
      <c r="C5485" t="str">
        <f>_xlfn.CONCAT(RAWC8[[#This Row],[Table Letter]],"L")</f>
        <v>ML</v>
      </c>
      <c r="D5485">
        <v>6</v>
      </c>
      <c r="E5485" t="str">
        <f>CONCATENATE(RAWC8[[#This Row],[Table Letter]],RAWC8[[#This Row],[Table '#]])</f>
        <v>M3</v>
      </c>
      <c r="F5485" t="str">
        <f>IF(ISEVEN(ROW(RAWC8[[#This Row],[Barcodes]])),C5485,"")</f>
        <v/>
      </c>
      <c r="G5485" t="str">
        <f t="shared" si="85"/>
        <v/>
      </c>
      <c r="H5485" t="str">
        <f>LEFT(RAWC8[[#This Row],[Maternal Pheno Tag]],7)</f>
        <v/>
      </c>
    </row>
    <row r="5486" spans="1:8" hidden="1" x14ac:dyDescent="0.25">
      <c r="A5486">
        <v>3</v>
      </c>
      <c r="B5486" t="s">
        <v>17</v>
      </c>
      <c r="C5486" t="str">
        <f>_xlfn.CONCAT(RAWC8[[#This Row],[Table Letter]],"L")</f>
        <v>ML</v>
      </c>
      <c r="D5486">
        <v>7</v>
      </c>
      <c r="E5486" t="str">
        <f>CONCATENATE(RAWC8[[#This Row],[Table Letter]],RAWC8[[#This Row],[Table '#]])</f>
        <v>M3</v>
      </c>
      <c r="F5486" t="str">
        <f>IF(ISEVEN(ROW(RAWC8[[#This Row],[Barcodes]])),C5486,"")</f>
        <v>ML</v>
      </c>
      <c r="G5486" t="str">
        <f t="shared" si="85"/>
        <v>ML</v>
      </c>
      <c r="H5486" t="str">
        <f>LEFT(RAWC8[[#This Row],[Maternal Pheno Tag]],7)</f>
        <v>ML</v>
      </c>
    </row>
    <row r="5487" spans="1:8" hidden="1" x14ac:dyDescent="0.25">
      <c r="A5487">
        <v>3</v>
      </c>
      <c r="B5487" t="s">
        <v>17</v>
      </c>
      <c r="C5487" t="str">
        <f>_xlfn.CONCAT(RAWC8[[#This Row],[Table Letter]],"L")</f>
        <v>ML</v>
      </c>
      <c r="D5487">
        <v>7</v>
      </c>
      <c r="E5487" t="str">
        <f>CONCATENATE(RAWC8[[#This Row],[Table Letter]],RAWC8[[#This Row],[Table '#]])</f>
        <v>M3</v>
      </c>
      <c r="F5487" t="str">
        <f>IF(ISEVEN(ROW(RAWC8[[#This Row],[Barcodes]])),C5487,"")</f>
        <v/>
      </c>
      <c r="G5487" t="str">
        <f t="shared" si="85"/>
        <v/>
      </c>
      <c r="H5487" t="str">
        <f>LEFT(RAWC8[[#This Row],[Maternal Pheno Tag]],7)</f>
        <v/>
      </c>
    </row>
    <row r="5488" spans="1:8" hidden="1" x14ac:dyDescent="0.25">
      <c r="A5488">
        <v>3</v>
      </c>
      <c r="B5488" t="s">
        <v>17</v>
      </c>
      <c r="C5488" t="str">
        <f>_xlfn.CONCAT(RAWC8[[#This Row],[Table Letter]],"L")</f>
        <v>ML</v>
      </c>
      <c r="D5488">
        <v>8</v>
      </c>
      <c r="E5488" t="str">
        <f>CONCATENATE(RAWC8[[#This Row],[Table Letter]],RAWC8[[#This Row],[Table '#]])</f>
        <v>M3</v>
      </c>
      <c r="F5488" t="str">
        <f>IF(ISEVEN(ROW(RAWC8[[#This Row],[Barcodes]])),C5488,"")</f>
        <v>ML</v>
      </c>
      <c r="G5488" t="str">
        <f t="shared" si="85"/>
        <v>ML</v>
      </c>
      <c r="H5488" t="str">
        <f>LEFT(RAWC8[[#This Row],[Maternal Pheno Tag]],7)</f>
        <v>ML</v>
      </c>
    </row>
    <row r="5489" spans="1:8" hidden="1" x14ac:dyDescent="0.25">
      <c r="A5489">
        <v>3</v>
      </c>
      <c r="B5489" t="s">
        <v>17</v>
      </c>
      <c r="C5489" t="str">
        <f>_xlfn.CONCAT(RAWC8[[#This Row],[Table Letter]],"L")</f>
        <v>ML</v>
      </c>
      <c r="D5489">
        <v>8</v>
      </c>
      <c r="E5489" t="str">
        <f>CONCATENATE(RAWC8[[#This Row],[Table Letter]],RAWC8[[#This Row],[Table '#]])</f>
        <v>M3</v>
      </c>
      <c r="F5489" t="str">
        <f>IF(ISEVEN(ROW(RAWC8[[#This Row],[Barcodes]])),C5489,"")</f>
        <v/>
      </c>
      <c r="G5489" t="str">
        <f t="shared" si="85"/>
        <v/>
      </c>
      <c r="H5489" t="str">
        <f>LEFT(RAWC8[[#This Row],[Maternal Pheno Tag]],7)</f>
        <v/>
      </c>
    </row>
    <row r="5490" spans="1:8" hidden="1" x14ac:dyDescent="0.25">
      <c r="A5490">
        <v>3</v>
      </c>
      <c r="B5490" t="s">
        <v>17</v>
      </c>
      <c r="C5490" t="str">
        <f>_xlfn.CONCAT(RAWC8[[#This Row],[Table Letter]],"L")</f>
        <v>ML</v>
      </c>
      <c r="D5490">
        <v>9</v>
      </c>
      <c r="E5490" t="str">
        <f>CONCATENATE(RAWC8[[#This Row],[Table Letter]],RAWC8[[#This Row],[Table '#]])</f>
        <v>M3</v>
      </c>
      <c r="F5490" t="str">
        <f>IF(ISEVEN(ROW(RAWC8[[#This Row],[Barcodes]])),C5490,"")</f>
        <v>ML</v>
      </c>
      <c r="G5490" t="str">
        <f t="shared" si="85"/>
        <v>ML</v>
      </c>
      <c r="H5490" t="str">
        <f>LEFT(RAWC8[[#This Row],[Maternal Pheno Tag]],7)</f>
        <v>ML</v>
      </c>
    </row>
    <row r="5491" spans="1:8" hidden="1" x14ac:dyDescent="0.25">
      <c r="A5491">
        <v>3</v>
      </c>
      <c r="B5491" t="s">
        <v>17</v>
      </c>
      <c r="C5491" t="str">
        <f>_xlfn.CONCAT(RAWC8[[#This Row],[Table Letter]],"L")</f>
        <v>ML</v>
      </c>
      <c r="D5491">
        <v>9</v>
      </c>
      <c r="E5491" t="str">
        <f>CONCATENATE(RAWC8[[#This Row],[Table Letter]],RAWC8[[#This Row],[Table '#]])</f>
        <v>M3</v>
      </c>
      <c r="F5491" t="str">
        <f>IF(ISEVEN(ROW(RAWC8[[#This Row],[Barcodes]])),C5491,"")</f>
        <v/>
      </c>
      <c r="G5491" t="str">
        <f t="shared" si="85"/>
        <v/>
      </c>
      <c r="H5491" t="str">
        <f>LEFT(RAWC8[[#This Row],[Maternal Pheno Tag]],7)</f>
        <v/>
      </c>
    </row>
    <row r="5492" spans="1:8" hidden="1" x14ac:dyDescent="0.25">
      <c r="A5492">
        <v>3</v>
      </c>
      <c r="B5492" t="s">
        <v>17</v>
      </c>
      <c r="C5492" t="str">
        <f>_xlfn.CONCAT(RAWC8[[#This Row],[Table Letter]],"L")</f>
        <v>ML</v>
      </c>
      <c r="D5492">
        <v>10</v>
      </c>
      <c r="E5492" t="str">
        <f>CONCATENATE(RAWC8[[#This Row],[Table Letter]],RAWC8[[#This Row],[Table '#]])</f>
        <v>M3</v>
      </c>
      <c r="F5492" t="str">
        <f>IF(ISEVEN(ROW(RAWC8[[#This Row],[Barcodes]])),C5492,"")</f>
        <v>ML</v>
      </c>
      <c r="G5492" t="str">
        <f t="shared" si="85"/>
        <v>ML</v>
      </c>
      <c r="H5492" t="str">
        <f>LEFT(RAWC8[[#This Row],[Maternal Pheno Tag]],7)</f>
        <v>ML</v>
      </c>
    </row>
    <row r="5493" spans="1:8" hidden="1" x14ac:dyDescent="0.25">
      <c r="A5493">
        <v>3</v>
      </c>
      <c r="B5493" t="s">
        <v>17</v>
      </c>
      <c r="C5493" t="str">
        <f>_xlfn.CONCAT(RAWC8[[#This Row],[Table Letter]],"L")</f>
        <v>ML</v>
      </c>
      <c r="D5493">
        <v>10</v>
      </c>
      <c r="E5493" t="str">
        <f>CONCATENATE(RAWC8[[#This Row],[Table Letter]],RAWC8[[#This Row],[Table '#]])</f>
        <v>M3</v>
      </c>
      <c r="F5493" t="str">
        <f>IF(ISEVEN(ROW(RAWC8[[#This Row],[Barcodes]])),C5493,"")</f>
        <v/>
      </c>
      <c r="G5493" t="str">
        <f t="shared" si="85"/>
        <v/>
      </c>
      <c r="H5493" t="str">
        <f>LEFT(RAWC8[[#This Row],[Maternal Pheno Tag]],7)</f>
        <v/>
      </c>
    </row>
    <row r="5494" spans="1:8" hidden="1" x14ac:dyDescent="0.25">
      <c r="A5494">
        <v>3</v>
      </c>
      <c r="B5494" t="s">
        <v>17</v>
      </c>
      <c r="C5494" t="str">
        <f>_xlfn.CONCAT(RAWC8[[#This Row],[Table Letter]],"L")</f>
        <v>ML</v>
      </c>
      <c r="D5494">
        <v>11</v>
      </c>
      <c r="E5494" t="str">
        <f>CONCATENATE(RAWC8[[#This Row],[Table Letter]],RAWC8[[#This Row],[Table '#]])</f>
        <v>M3</v>
      </c>
      <c r="F5494" t="str">
        <f>IF(ISEVEN(ROW(RAWC8[[#This Row],[Barcodes]])),C5494,"")</f>
        <v>ML</v>
      </c>
      <c r="G5494" t="str">
        <f t="shared" si="85"/>
        <v>ML</v>
      </c>
      <c r="H5494" t="str">
        <f>LEFT(RAWC8[[#This Row],[Maternal Pheno Tag]],7)</f>
        <v>ML</v>
      </c>
    </row>
    <row r="5495" spans="1:8" hidden="1" x14ac:dyDescent="0.25">
      <c r="A5495">
        <v>3</v>
      </c>
      <c r="B5495" t="s">
        <v>17</v>
      </c>
      <c r="C5495" t="str">
        <f>_xlfn.CONCAT(RAWC8[[#This Row],[Table Letter]],"L")</f>
        <v>ML</v>
      </c>
      <c r="D5495">
        <v>11</v>
      </c>
      <c r="E5495" t="str">
        <f>CONCATENATE(RAWC8[[#This Row],[Table Letter]],RAWC8[[#This Row],[Table '#]])</f>
        <v>M3</v>
      </c>
      <c r="F5495" t="str">
        <f>IF(ISEVEN(ROW(RAWC8[[#This Row],[Barcodes]])),C5495,"")</f>
        <v/>
      </c>
      <c r="G5495" t="str">
        <f t="shared" si="85"/>
        <v/>
      </c>
      <c r="H5495" t="str">
        <f>LEFT(RAWC8[[#This Row],[Maternal Pheno Tag]],7)</f>
        <v/>
      </c>
    </row>
    <row r="5496" spans="1:8" hidden="1" x14ac:dyDescent="0.25">
      <c r="A5496">
        <v>3</v>
      </c>
      <c r="B5496" t="s">
        <v>17</v>
      </c>
      <c r="C5496" t="str">
        <f>_xlfn.CONCAT(RAWC8[[#This Row],[Table Letter]],"L")</f>
        <v>ML</v>
      </c>
      <c r="D5496">
        <v>12</v>
      </c>
      <c r="E5496" t="str">
        <f>CONCATENATE(RAWC8[[#This Row],[Table Letter]],RAWC8[[#This Row],[Table '#]])</f>
        <v>M3</v>
      </c>
      <c r="F5496" t="str">
        <f>IF(ISEVEN(ROW(RAWC8[[#This Row],[Barcodes]])),C5496,"")</f>
        <v>ML</v>
      </c>
      <c r="G5496" t="str">
        <f t="shared" si="85"/>
        <v>ML</v>
      </c>
      <c r="H5496" t="str">
        <f>LEFT(RAWC8[[#This Row],[Maternal Pheno Tag]],7)</f>
        <v>ML</v>
      </c>
    </row>
    <row r="5497" spans="1:8" hidden="1" x14ac:dyDescent="0.25">
      <c r="A5497">
        <v>3</v>
      </c>
      <c r="B5497" t="s">
        <v>17</v>
      </c>
      <c r="C5497" t="str">
        <f>_xlfn.CONCAT(RAWC8[[#This Row],[Table Letter]],"L")</f>
        <v>ML</v>
      </c>
      <c r="D5497">
        <v>12</v>
      </c>
      <c r="E5497" t="str">
        <f>CONCATENATE(RAWC8[[#This Row],[Table Letter]],RAWC8[[#This Row],[Table '#]])</f>
        <v>M3</v>
      </c>
      <c r="F5497" t="str">
        <f>IF(ISEVEN(ROW(RAWC8[[#This Row],[Barcodes]])),C5497,"")</f>
        <v/>
      </c>
      <c r="G5497" t="str">
        <f t="shared" si="85"/>
        <v/>
      </c>
      <c r="H5497" t="str">
        <f>LEFT(RAWC8[[#This Row],[Maternal Pheno Tag]],7)</f>
        <v/>
      </c>
    </row>
    <row r="5498" spans="1:8" hidden="1" x14ac:dyDescent="0.25">
      <c r="A5498">
        <v>3</v>
      </c>
      <c r="B5498" t="s">
        <v>17</v>
      </c>
      <c r="C5498" t="str">
        <f>_xlfn.CONCAT(RAWC8[[#This Row],[Table Letter]],"L")</f>
        <v>ML</v>
      </c>
      <c r="D5498">
        <v>13</v>
      </c>
      <c r="E5498" t="str">
        <f>CONCATENATE(RAWC8[[#This Row],[Table Letter]],RAWC8[[#This Row],[Table '#]])</f>
        <v>M3</v>
      </c>
      <c r="F5498" t="str">
        <f>IF(ISEVEN(ROW(RAWC8[[#This Row],[Barcodes]])),C5498,"")</f>
        <v>ML</v>
      </c>
      <c r="G5498" t="str">
        <f t="shared" si="85"/>
        <v>ML</v>
      </c>
      <c r="H5498" t="str">
        <f>LEFT(RAWC8[[#This Row],[Maternal Pheno Tag]],7)</f>
        <v>ML</v>
      </c>
    </row>
    <row r="5499" spans="1:8" hidden="1" x14ac:dyDescent="0.25">
      <c r="A5499">
        <v>3</v>
      </c>
      <c r="B5499" t="s">
        <v>17</v>
      </c>
      <c r="C5499" t="str">
        <f>_xlfn.CONCAT(RAWC8[[#This Row],[Table Letter]],"L")</f>
        <v>ML</v>
      </c>
      <c r="D5499">
        <v>13</v>
      </c>
      <c r="E5499" t="str">
        <f>CONCATENATE(RAWC8[[#This Row],[Table Letter]],RAWC8[[#This Row],[Table '#]])</f>
        <v>M3</v>
      </c>
      <c r="F5499" t="str">
        <f>IF(ISEVEN(ROW(RAWC8[[#This Row],[Barcodes]])),C5499,"")</f>
        <v/>
      </c>
      <c r="G5499" t="str">
        <f t="shared" si="85"/>
        <v/>
      </c>
      <c r="H5499" t="str">
        <f>LEFT(RAWC8[[#This Row],[Maternal Pheno Tag]],7)</f>
        <v/>
      </c>
    </row>
    <row r="5500" spans="1:8" hidden="1" x14ac:dyDescent="0.25">
      <c r="A5500">
        <v>3</v>
      </c>
      <c r="B5500" t="s">
        <v>17</v>
      </c>
      <c r="C5500" t="str">
        <f>_xlfn.CONCAT(RAWC8[[#This Row],[Table Letter]],"L")</f>
        <v>ML</v>
      </c>
      <c r="D5500">
        <v>14</v>
      </c>
      <c r="E5500" t="str">
        <f>CONCATENATE(RAWC8[[#This Row],[Table Letter]],RAWC8[[#This Row],[Table '#]])</f>
        <v>M3</v>
      </c>
      <c r="F5500" t="str">
        <f>IF(ISEVEN(ROW(RAWC8[[#This Row],[Barcodes]])),C5500,"")</f>
        <v>ML</v>
      </c>
      <c r="G5500" t="str">
        <f t="shared" si="85"/>
        <v>ML</v>
      </c>
      <c r="H5500" t="str">
        <f>LEFT(RAWC8[[#This Row],[Maternal Pheno Tag]],7)</f>
        <v>ML</v>
      </c>
    </row>
    <row r="5501" spans="1:8" hidden="1" x14ac:dyDescent="0.25">
      <c r="A5501">
        <v>3</v>
      </c>
      <c r="B5501" t="s">
        <v>17</v>
      </c>
      <c r="C5501" t="str">
        <f>_xlfn.CONCAT(RAWC8[[#This Row],[Table Letter]],"L")</f>
        <v>ML</v>
      </c>
      <c r="D5501">
        <v>14</v>
      </c>
      <c r="E5501" t="str">
        <f>CONCATENATE(RAWC8[[#This Row],[Table Letter]],RAWC8[[#This Row],[Table '#]])</f>
        <v>M3</v>
      </c>
      <c r="F5501" t="str">
        <f>IF(ISEVEN(ROW(RAWC8[[#This Row],[Barcodes]])),C5501,"")</f>
        <v/>
      </c>
      <c r="G5501" t="str">
        <f t="shared" si="85"/>
        <v/>
      </c>
      <c r="H5501" t="str">
        <f>LEFT(RAWC8[[#This Row],[Maternal Pheno Tag]],7)</f>
        <v/>
      </c>
    </row>
    <row r="5502" spans="1:8" hidden="1" x14ac:dyDescent="0.25">
      <c r="A5502">
        <v>3</v>
      </c>
      <c r="B5502" t="s">
        <v>17</v>
      </c>
      <c r="C5502" t="str">
        <f>_xlfn.CONCAT(RAWC8[[#This Row],[Table Letter]],"L")</f>
        <v>ML</v>
      </c>
      <c r="D5502">
        <v>15</v>
      </c>
      <c r="E5502" t="str">
        <f>CONCATENATE(RAWC8[[#This Row],[Table Letter]],RAWC8[[#This Row],[Table '#]])</f>
        <v>M3</v>
      </c>
      <c r="F5502" t="str">
        <f>IF(ISEVEN(ROW(RAWC8[[#This Row],[Barcodes]])),C5502,"")</f>
        <v>ML</v>
      </c>
      <c r="G5502" t="str">
        <f t="shared" si="85"/>
        <v>ML</v>
      </c>
      <c r="H5502" t="str">
        <f>LEFT(RAWC8[[#This Row],[Maternal Pheno Tag]],7)</f>
        <v>ML</v>
      </c>
    </row>
    <row r="5503" spans="1:8" hidden="1" x14ac:dyDescent="0.25">
      <c r="A5503">
        <v>3</v>
      </c>
      <c r="B5503" t="s">
        <v>17</v>
      </c>
      <c r="C5503" t="str">
        <f>_xlfn.CONCAT(RAWC8[[#This Row],[Table Letter]],"L")</f>
        <v>ML</v>
      </c>
      <c r="D5503">
        <v>15</v>
      </c>
      <c r="E5503" t="str">
        <f>CONCATENATE(RAWC8[[#This Row],[Table Letter]],RAWC8[[#This Row],[Table '#]])</f>
        <v>M3</v>
      </c>
      <c r="F5503" t="str">
        <f>IF(ISEVEN(ROW(RAWC8[[#This Row],[Barcodes]])),C5503,"")</f>
        <v/>
      </c>
      <c r="G5503" t="str">
        <f t="shared" si="85"/>
        <v/>
      </c>
      <c r="H5503" t="str">
        <f>LEFT(RAWC8[[#This Row],[Maternal Pheno Tag]],7)</f>
        <v/>
      </c>
    </row>
    <row r="5504" spans="1:8" hidden="1" x14ac:dyDescent="0.25">
      <c r="A5504">
        <v>3</v>
      </c>
      <c r="B5504" t="s">
        <v>17</v>
      </c>
      <c r="C5504" t="str">
        <f>_xlfn.CONCAT(RAWC8[[#This Row],[Table Letter]],"L")</f>
        <v>ML</v>
      </c>
      <c r="D5504">
        <v>16</v>
      </c>
      <c r="E5504" t="str">
        <f>CONCATENATE(RAWC8[[#This Row],[Table Letter]],RAWC8[[#This Row],[Table '#]])</f>
        <v>M3</v>
      </c>
      <c r="F5504" t="str">
        <f>IF(ISEVEN(ROW(RAWC8[[#This Row],[Barcodes]])),C5504,"")</f>
        <v>ML</v>
      </c>
      <c r="G5504" t="str">
        <f t="shared" si="85"/>
        <v>ML</v>
      </c>
      <c r="H5504" t="str">
        <f>LEFT(RAWC8[[#This Row],[Maternal Pheno Tag]],7)</f>
        <v>ML</v>
      </c>
    </row>
    <row r="5505" spans="1:8" hidden="1" x14ac:dyDescent="0.25">
      <c r="A5505">
        <v>3</v>
      </c>
      <c r="B5505" t="s">
        <v>17</v>
      </c>
      <c r="C5505" t="str">
        <f>_xlfn.CONCAT(RAWC8[[#This Row],[Table Letter]],"L")</f>
        <v>ML</v>
      </c>
      <c r="D5505">
        <v>16</v>
      </c>
      <c r="E5505" t="str">
        <f>CONCATENATE(RAWC8[[#This Row],[Table Letter]],RAWC8[[#This Row],[Table '#]])</f>
        <v>M3</v>
      </c>
      <c r="F5505" t="str">
        <f>IF(ISEVEN(ROW(RAWC8[[#This Row],[Barcodes]])),C5505,"")</f>
        <v/>
      </c>
      <c r="G5505" t="str">
        <f t="shared" si="85"/>
        <v/>
      </c>
      <c r="H5505" t="str">
        <f>LEFT(RAWC8[[#This Row],[Maternal Pheno Tag]],7)</f>
        <v/>
      </c>
    </row>
    <row r="5506" spans="1:8" hidden="1" x14ac:dyDescent="0.25">
      <c r="A5506">
        <v>3</v>
      </c>
      <c r="B5506" t="s">
        <v>17</v>
      </c>
      <c r="C5506" t="str">
        <f>_xlfn.CONCAT(RAWC8[[#This Row],[Table Letter]],"L")</f>
        <v>ML</v>
      </c>
      <c r="D5506">
        <v>17</v>
      </c>
      <c r="E5506" t="str">
        <f>CONCATENATE(RAWC8[[#This Row],[Table Letter]],RAWC8[[#This Row],[Table '#]])</f>
        <v>M3</v>
      </c>
      <c r="F5506" t="str">
        <f>IF(ISEVEN(ROW(RAWC8[[#This Row],[Barcodes]])),C5506,"")</f>
        <v>ML</v>
      </c>
      <c r="G5506" t="str">
        <f t="shared" ref="G5506:G5569" si="86">IF(ISODD(ROW(C5507)),C5507,"")</f>
        <v>ML</v>
      </c>
      <c r="H5506" t="str">
        <f>LEFT(RAWC8[[#This Row],[Maternal Pheno Tag]],7)</f>
        <v>ML</v>
      </c>
    </row>
    <row r="5507" spans="1:8" hidden="1" x14ac:dyDescent="0.25">
      <c r="A5507">
        <v>3</v>
      </c>
      <c r="B5507" t="s">
        <v>17</v>
      </c>
      <c r="C5507" t="str">
        <f>_xlfn.CONCAT(RAWC8[[#This Row],[Table Letter]],"L")</f>
        <v>ML</v>
      </c>
      <c r="D5507">
        <v>17</v>
      </c>
      <c r="E5507" t="str">
        <f>CONCATENATE(RAWC8[[#This Row],[Table Letter]],RAWC8[[#This Row],[Table '#]])</f>
        <v>M3</v>
      </c>
      <c r="F5507" t="str">
        <f>IF(ISEVEN(ROW(RAWC8[[#This Row],[Barcodes]])),C5507,"")</f>
        <v/>
      </c>
      <c r="G5507" t="str">
        <f t="shared" si="86"/>
        <v/>
      </c>
      <c r="H5507" t="str">
        <f>LEFT(RAWC8[[#This Row],[Maternal Pheno Tag]],7)</f>
        <v/>
      </c>
    </row>
    <row r="5508" spans="1:8" hidden="1" x14ac:dyDescent="0.25">
      <c r="A5508">
        <v>3</v>
      </c>
      <c r="B5508" t="s">
        <v>17</v>
      </c>
      <c r="C5508" t="str">
        <f>_xlfn.CONCAT(RAWC8[[#This Row],[Table Letter]],"L")</f>
        <v>ML</v>
      </c>
      <c r="D5508">
        <v>18</v>
      </c>
      <c r="E5508" t="str">
        <f>CONCATENATE(RAWC8[[#This Row],[Table Letter]],RAWC8[[#This Row],[Table '#]])</f>
        <v>M3</v>
      </c>
      <c r="F5508" t="str">
        <f>IF(ISEVEN(ROW(RAWC8[[#This Row],[Barcodes]])),C5508,"")</f>
        <v>ML</v>
      </c>
      <c r="G5508" t="str">
        <f t="shared" si="86"/>
        <v>ML</v>
      </c>
      <c r="H5508" t="str">
        <f>LEFT(RAWC8[[#This Row],[Maternal Pheno Tag]],7)</f>
        <v>ML</v>
      </c>
    </row>
    <row r="5509" spans="1:8" hidden="1" x14ac:dyDescent="0.25">
      <c r="A5509">
        <v>3</v>
      </c>
      <c r="B5509" t="s">
        <v>17</v>
      </c>
      <c r="C5509" t="str">
        <f>_xlfn.CONCAT(RAWC8[[#This Row],[Table Letter]],"L")</f>
        <v>ML</v>
      </c>
      <c r="D5509">
        <v>18</v>
      </c>
      <c r="E5509" t="str">
        <f>CONCATENATE(RAWC8[[#This Row],[Table Letter]],RAWC8[[#This Row],[Table '#]])</f>
        <v>M3</v>
      </c>
      <c r="F5509" t="str">
        <f>IF(ISEVEN(ROW(RAWC8[[#This Row],[Barcodes]])),C5509,"")</f>
        <v/>
      </c>
      <c r="G5509" t="str">
        <f t="shared" si="86"/>
        <v/>
      </c>
      <c r="H5509" t="str">
        <f>LEFT(RAWC8[[#This Row],[Maternal Pheno Tag]],7)</f>
        <v/>
      </c>
    </row>
    <row r="5510" spans="1:8" hidden="1" x14ac:dyDescent="0.25">
      <c r="A5510">
        <v>3</v>
      </c>
      <c r="B5510" t="s">
        <v>17</v>
      </c>
      <c r="C5510" t="str">
        <f>_xlfn.CONCAT(RAWC8[[#This Row],[Table Letter]],"L")</f>
        <v>ML</v>
      </c>
      <c r="D5510">
        <v>19</v>
      </c>
      <c r="E5510" t="str">
        <f>CONCATENATE(RAWC8[[#This Row],[Table Letter]],RAWC8[[#This Row],[Table '#]])</f>
        <v>M3</v>
      </c>
      <c r="F5510" t="str">
        <f>IF(ISEVEN(ROW(RAWC8[[#This Row],[Barcodes]])),C5510,"")</f>
        <v>ML</v>
      </c>
      <c r="G5510" t="str">
        <f t="shared" si="86"/>
        <v>ML</v>
      </c>
      <c r="H5510" t="str">
        <f>LEFT(RAWC8[[#This Row],[Maternal Pheno Tag]],7)</f>
        <v>ML</v>
      </c>
    </row>
    <row r="5511" spans="1:8" hidden="1" x14ac:dyDescent="0.25">
      <c r="A5511">
        <v>3</v>
      </c>
      <c r="B5511" t="s">
        <v>17</v>
      </c>
      <c r="C5511" t="str">
        <f>_xlfn.CONCAT(RAWC8[[#This Row],[Table Letter]],"L")</f>
        <v>ML</v>
      </c>
      <c r="D5511">
        <v>19</v>
      </c>
      <c r="E5511" t="str">
        <f>CONCATENATE(RAWC8[[#This Row],[Table Letter]],RAWC8[[#This Row],[Table '#]])</f>
        <v>M3</v>
      </c>
      <c r="F5511" t="str">
        <f>IF(ISEVEN(ROW(RAWC8[[#This Row],[Barcodes]])),C5511,"")</f>
        <v/>
      </c>
      <c r="G5511" t="str">
        <f t="shared" si="86"/>
        <v/>
      </c>
      <c r="H5511" t="str">
        <f>LEFT(RAWC8[[#This Row],[Maternal Pheno Tag]],7)</f>
        <v/>
      </c>
    </row>
    <row r="5512" spans="1:8" hidden="1" x14ac:dyDescent="0.25">
      <c r="A5512">
        <v>3</v>
      </c>
      <c r="B5512" t="s">
        <v>17</v>
      </c>
      <c r="C5512" t="str">
        <f>_xlfn.CONCAT(RAWC8[[#This Row],[Table Letter]],"L")</f>
        <v>ML</v>
      </c>
      <c r="D5512">
        <v>20</v>
      </c>
      <c r="E5512" t="str">
        <f>CONCATENATE(RAWC8[[#This Row],[Table Letter]],RAWC8[[#This Row],[Table '#]])</f>
        <v>M3</v>
      </c>
      <c r="F5512" t="str">
        <f>IF(ISEVEN(ROW(RAWC8[[#This Row],[Barcodes]])),C5512,"")</f>
        <v>ML</v>
      </c>
      <c r="G5512" t="str">
        <f t="shared" si="86"/>
        <v>ML</v>
      </c>
      <c r="H5512" t="str">
        <f>LEFT(RAWC8[[#This Row],[Maternal Pheno Tag]],7)</f>
        <v>ML</v>
      </c>
    </row>
    <row r="5513" spans="1:8" hidden="1" x14ac:dyDescent="0.25">
      <c r="A5513">
        <v>3</v>
      </c>
      <c r="B5513" t="s">
        <v>17</v>
      </c>
      <c r="C5513" t="str">
        <f>_xlfn.CONCAT(RAWC8[[#This Row],[Table Letter]],"L")</f>
        <v>ML</v>
      </c>
      <c r="D5513">
        <v>20</v>
      </c>
      <c r="E5513" t="str">
        <f>CONCATENATE(RAWC8[[#This Row],[Table Letter]],RAWC8[[#This Row],[Table '#]])</f>
        <v>M3</v>
      </c>
      <c r="F5513" t="str">
        <f>IF(ISEVEN(ROW(RAWC8[[#This Row],[Barcodes]])),C5513,"")</f>
        <v/>
      </c>
      <c r="G5513" t="str">
        <f t="shared" si="86"/>
        <v/>
      </c>
      <c r="H5513" t="str">
        <f>LEFT(RAWC8[[#This Row],[Maternal Pheno Tag]],7)</f>
        <v/>
      </c>
    </row>
    <row r="5514" spans="1:8" hidden="1" x14ac:dyDescent="0.25">
      <c r="A5514">
        <v>3</v>
      </c>
      <c r="B5514" t="s">
        <v>17</v>
      </c>
      <c r="C5514" t="str">
        <f>_xlfn.CONCAT(RAWC8[[#This Row],[Table Letter]],"L")</f>
        <v>ML</v>
      </c>
      <c r="D5514">
        <v>21</v>
      </c>
      <c r="E5514" t="str">
        <f>CONCATENATE(RAWC8[[#This Row],[Table Letter]],RAWC8[[#This Row],[Table '#]])</f>
        <v>M3</v>
      </c>
      <c r="F5514" t="str">
        <f>IF(ISEVEN(ROW(RAWC8[[#This Row],[Barcodes]])),C5514,"")</f>
        <v>ML</v>
      </c>
      <c r="G5514" t="str">
        <f t="shared" si="86"/>
        <v>ML</v>
      </c>
      <c r="H5514" t="str">
        <f>LEFT(RAWC8[[#This Row],[Maternal Pheno Tag]],7)</f>
        <v>ML</v>
      </c>
    </row>
    <row r="5515" spans="1:8" hidden="1" x14ac:dyDescent="0.25">
      <c r="A5515">
        <v>3</v>
      </c>
      <c r="B5515" t="s">
        <v>17</v>
      </c>
      <c r="C5515" t="str">
        <f>_xlfn.CONCAT(RAWC8[[#This Row],[Table Letter]],"L")</f>
        <v>ML</v>
      </c>
      <c r="D5515">
        <v>21</v>
      </c>
      <c r="E5515" t="str">
        <f>CONCATENATE(RAWC8[[#This Row],[Table Letter]],RAWC8[[#This Row],[Table '#]])</f>
        <v>M3</v>
      </c>
      <c r="F5515" t="str">
        <f>IF(ISEVEN(ROW(RAWC8[[#This Row],[Barcodes]])),C5515,"")</f>
        <v/>
      </c>
      <c r="G5515" t="str">
        <f t="shared" si="86"/>
        <v/>
      </c>
      <c r="H5515" t="str">
        <f>LEFT(RAWC8[[#This Row],[Maternal Pheno Tag]],7)</f>
        <v/>
      </c>
    </row>
    <row r="5516" spans="1:8" hidden="1" x14ac:dyDescent="0.25">
      <c r="A5516">
        <v>3</v>
      </c>
      <c r="B5516" t="s">
        <v>17</v>
      </c>
      <c r="C5516" t="str">
        <f>_xlfn.CONCAT(RAWC8[[#This Row],[Table Letter]],"L")</f>
        <v>ML</v>
      </c>
      <c r="D5516">
        <v>22</v>
      </c>
      <c r="E5516" t="str">
        <f>CONCATENATE(RAWC8[[#This Row],[Table Letter]],RAWC8[[#This Row],[Table '#]])</f>
        <v>M3</v>
      </c>
      <c r="F5516" t="str">
        <f>IF(ISEVEN(ROW(RAWC8[[#This Row],[Barcodes]])),C5516,"")</f>
        <v>ML</v>
      </c>
      <c r="G5516" t="str">
        <f t="shared" si="86"/>
        <v>ML</v>
      </c>
      <c r="H5516" t="str">
        <f>LEFT(RAWC8[[#This Row],[Maternal Pheno Tag]],7)</f>
        <v>ML</v>
      </c>
    </row>
    <row r="5517" spans="1:8" hidden="1" x14ac:dyDescent="0.25">
      <c r="A5517">
        <v>3</v>
      </c>
      <c r="B5517" t="s">
        <v>17</v>
      </c>
      <c r="C5517" t="str">
        <f>_xlfn.CONCAT(RAWC8[[#This Row],[Table Letter]],"L")</f>
        <v>ML</v>
      </c>
      <c r="D5517">
        <v>22</v>
      </c>
      <c r="E5517" t="str">
        <f>CONCATENATE(RAWC8[[#This Row],[Table Letter]],RAWC8[[#This Row],[Table '#]])</f>
        <v>M3</v>
      </c>
      <c r="F5517" t="str">
        <f>IF(ISEVEN(ROW(RAWC8[[#This Row],[Barcodes]])),C5517,"")</f>
        <v/>
      </c>
      <c r="G5517" t="str">
        <f t="shared" si="86"/>
        <v/>
      </c>
      <c r="H5517" t="str">
        <f>LEFT(RAWC8[[#This Row],[Maternal Pheno Tag]],7)</f>
        <v/>
      </c>
    </row>
    <row r="5518" spans="1:8" hidden="1" x14ac:dyDescent="0.25">
      <c r="A5518">
        <v>3</v>
      </c>
      <c r="B5518" t="s">
        <v>17</v>
      </c>
      <c r="C5518" t="str">
        <f>_xlfn.CONCAT(RAWC8[[#This Row],[Table Letter]],"L")</f>
        <v>ML</v>
      </c>
      <c r="D5518">
        <v>23</v>
      </c>
      <c r="E5518" t="str">
        <f>CONCATENATE(RAWC8[[#This Row],[Table Letter]],RAWC8[[#This Row],[Table '#]])</f>
        <v>M3</v>
      </c>
      <c r="F5518" t="str">
        <f>IF(ISEVEN(ROW(RAWC8[[#This Row],[Barcodes]])),C5518,"")</f>
        <v>ML</v>
      </c>
      <c r="G5518" t="str">
        <f t="shared" si="86"/>
        <v>ML</v>
      </c>
      <c r="H5518" t="str">
        <f>LEFT(RAWC8[[#This Row],[Maternal Pheno Tag]],7)</f>
        <v>ML</v>
      </c>
    </row>
    <row r="5519" spans="1:8" hidden="1" x14ac:dyDescent="0.25">
      <c r="A5519">
        <v>3</v>
      </c>
      <c r="B5519" t="s">
        <v>17</v>
      </c>
      <c r="C5519" t="str">
        <f>_xlfn.CONCAT(RAWC8[[#This Row],[Table Letter]],"L")</f>
        <v>ML</v>
      </c>
      <c r="D5519">
        <v>23</v>
      </c>
      <c r="E5519" t="str">
        <f>CONCATENATE(RAWC8[[#This Row],[Table Letter]],RAWC8[[#This Row],[Table '#]])</f>
        <v>M3</v>
      </c>
      <c r="F5519" t="str">
        <f>IF(ISEVEN(ROW(RAWC8[[#This Row],[Barcodes]])),C5519,"")</f>
        <v/>
      </c>
      <c r="G5519" t="str">
        <f t="shared" si="86"/>
        <v/>
      </c>
      <c r="H5519" t="str">
        <f>LEFT(RAWC8[[#This Row],[Maternal Pheno Tag]],7)</f>
        <v/>
      </c>
    </row>
    <row r="5520" spans="1:8" hidden="1" x14ac:dyDescent="0.25">
      <c r="A5520">
        <v>3</v>
      </c>
      <c r="B5520" t="s">
        <v>17</v>
      </c>
      <c r="C5520" t="str">
        <f>_xlfn.CONCAT(RAWC8[[#This Row],[Table Letter]],"L")</f>
        <v>ML</v>
      </c>
      <c r="D5520">
        <v>24</v>
      </c>
      <c r="E5520" t="str">
        <f>CONCATENATE(RAWC8[[#This Row],[Table Letter]],RAWC8[[#This Row],[Table '#]])</f>
        <v>M3</v>
      </c>
      <c r="F5520" t="str">
        <f>IF(ISEVEN(ROW(RAWC8[[#This Row],[Barcodes]])),C5520,"")</f>
        <v>ML</v>
      </c>
      <c r="G5520" t="str">
        <f t="shared" si="86"/>
        <v>ML</v>
      </c>
      <c r="H5520" t="str">
        <f>LEFT(RAWC8[[#This Row],[Maternal Pheno Tag]],7)</f>
        <v>ML</v>
      </c>
    </row>
    <row r="5521" spans="1:8" hidden="1" x14ac:dyDescent="0.25">
      <c r="A5521">
        <v>3</v>
      </c>
      <c r="B5521" t="s">
        <v>17</v>
      </c>
      <c r="C5521" t="str">
        <f>_xlfn.CONCAT(RAWC8[[#This Row],[Table Letter]],"L")</f>
        <v>ML</v>
      </c>
      <c r="D5521">
        <v>24</v>
      </c>
      <c r="E5521" t="str">
        <f>CONCATENATE(RAWC8[[#This Row],[Table Letter]],RAWC8[[#This Row],[Table '#]])</f>
        <v>M3</v>
      </c>
      <c r="F5521" t="str">
        <f>IF(ISEVEN(ROW(RAWC8[[#This Row],[Barcodes]])),C5521,"")</f>
        <v/>
      </c>
      <c r="G5521" t="str">
        <f t="shared" si="86"/>
        <v/>
      </c>
      <c r="H5521" t="str">
        <f>LEFT(RAWC8[[#This Row],[Maternal Pheno Tag]],7)</f>
        <v/>
      </c>
    </row>
    <row r="5522" spans="1:8" hidden="1" x14ac:dyDescent="0.25">
      <c r="A5522">
        <v>3</v>
      </c>
      <c r="B5522" t="s">
        <v>17</v>
      </c>
      <c r="C5522" t="str">
        <f>_xlfn.CONCAT(RAWC8[[#This Row],[Table Letter]],"L")</f>
        <v>ML</v>
      </c>
      <c r="D5522">
        <v>25</v>
      </c>
      <c r="E5522" t="str">
        <f>CONCATENATE(RAWC8[[#This Row],[Table Letter]],RAWC8[[#This Row],[Table '#]])</f>
        <v>M3</v>
      </c>
      <c r="F5522" t="str">
        <f>IF(ISEVEN(ROW(RAWC8[[#This Row],[Barcodes]])),C5522,"")</f>
        <v>ML</v>
      </c>
      <c r="G5522" t="str">
        <f t="shared" si="86"/>
        <v>ML</v>
      </c>
      <c r="H5522" t="str">
        <f>LEFT(RAWC8[[#This Row],[Maternal Pheno Tag]],7)</f>
        <v>ML</v>
      </c>
    </row>
    <row r="5523" spans="1:8" hidden="1" x14ac:dyDescent="0.25">
      <c r="A5523">
        <v>3</v>
      </c>
      <c r="B5523" t="s">
        <v>17</v>
      </c>
      <c r="C5523" t="str">
        <f>_xlfn.CONCAT(RAWC8[[#This Row],[Table Letter]],"L")</f>
        <v>ML</v>
      </c>
      <c r="D5523">
        <v>25</v>
      </c>
      <c r="E5523" t="str">
        <f>CONCATENATE(RAWC8[[#This Row],[Table Letter]],RAWC8[[#This Row],[Table '#]])</f>
        <v>M3</v>
      </c>
      <c r="F5523" t="str">
        <f>IF(ISEVEN(ROW(RAWC8[[#This Row],[Barcodes]])),C5523,"")</f>
        <v/>
      </c>
      <c r="G5523" t="str">
        <f t="shared" si="86"/>
        <v/>
      </c>
      <c r="H5523" t="str">
        <f>LEFT(RAWC8[[#This Row],[Maternal Pheno Tag]],7)</f>
        <v/>
      </c>
    </row>
    <row r="5524" spans="1:8" hidden="1" x14ac:dyDescent="0.25">
      <c r="A5524">
        <v>3</v>
      </c>
      <c r="B5524" t="s">
        <v>17</v>
      </c>
      <c r="C5524" t="str">
        <f>_xlfn.CONCAT(RAWC8[[#This Row],[Table Letter]],"L")</f>
        <v>ML</v>
      </c>
      <c r="D5524">
        <v>26</v>
      </c>
      <c r="E5524" t="str">
        <f>CONCATENATE(RAWC8[[#This Row],[Table Letter]],RAWC8[[#This Row],[Table '#]])</f>
        <v>M3</v>
      </c>
      <c r="F5524" t="str">
        <f>IF(ISEVEN(ROW(RAWC8[[#This Row],[Barcodes]])),C5524,"")</f>
        <v>ML</v>
      </c>
      <c r="G5524" t="str">
        <f t="shared" si="86"/>
        <v>ML</v>
      </c>
      <c r="H5524" t="str">
        <f>LEFT(RAWC8[[#This Row],[Maternal Pheno Tag]],7)</f>
        <v>ML</v>
      </c>
    </row>
    <row r="5525" spans="1:8" hidden="1" x14ac:dyDescent="0.25">
      <c r="A5525">
        <v>3</v>
      </c>
      <c r="B5525" t="s">
        <v>17</v>
      </c>
      <c r="C5525" t="str">
        <f>_xlfn.CONCAT(RAWC8[[#This Row],[Table Letter]],"L")</f>
        <v>ML</v>
      </c>
      <c r="D5525">
        <v>26</v>
      </c>
      <c r="E5525" t="str">
        <f>CONCATENATE(RAWC8[[#This Row],[Table Letter]],RAWC8[[#This Row],[Table '#]])</f>
        <v>M3</v>
      </c>
      <c r="F5525" t="str">
        <f>IF(ISEVEN(ROW(RAWC8[[#This Row],[Barcodes]])),C5525,"")</f>
        <v/>
      </c>
      <c r="G5525" t="str">
        <f t="shared" si="86"/>
        <v/>
      </c>
      <c r="H5525" t="str">
        <f>LEFT(RAWC8[[#This Row],[Maternal Pheno Tag]],7)</f>
        <v/>
      </c>
    </row>
    <row r="5526" spans="1:8" hidden="1" x14ac:dyDescent="0.25">
      <c r="A5526">
        <v>3</v>
      </c>
      <c r="B5526" t="s">
        <v>17</v>
      </c>
      <c r="C5526" t="str">
        <f>_xlfn.CONCAT(RAWC8[[#This Row],[Table Letter]],"L")</f>
        <v>ML</v>
      </c>
      <c r="D5526">
        <v>27</v>
      </c>
      <c r="E5526" t="str">
        <f>CONCATENATE(RAWC8[[#This Row],[Table Letter]],RAWC8[[#This Row],[Table '#]])</f>
        <v>M3</v>
      </c>
      <c r="F5526" t="str">
        <f>IF(ISEVEN(ROW(RAWC8[[#This Row],[Barcodes]])),C5526,"")</f>
        <v>ML</v>
      </c>
      <c r="G5526" t="str">
        <f t="shared" si="86"/>
        <v>ML</v>
      </c>
      <c r="H5526" t="str">
        <f>LEFT(RAWC8[[#This Row],[Maternal Pheno Tag]],7)</f>
        <v>ML</v>
      </c>
    </row>
    <row r="5527" spans="1:8" hidden="1" x14ac:dyDescent="0.25">
      <c r="A5527">
        <v>3</v>
      </c>
      <c r="B5527" t="s">
        <v>17</v>
      </c>
      <c r="C5527" t="str">
        <f>_xlfn.CONCAT(RAWC8[[#This Row],[Table Letter]],"L")</f>
        <v>ML</v>
      </c>
      <c r="D5527">
        <v>27</v>
      </c>
      <c r="E5527" t="str">
        <f>CONCATENATE(RAWC8[[#This Row],[Table Letter]],RAWC8[[#This Row],[Table '#]])</f>
        <v>M3</v>
      </c>
      <c r="F5527" t="str">
        <f>IF(ISEVEN(ROW(RAWC8[[#This Row],[Barcodes]])),C5527,"")</f>
        <v/>
      </c>
      <c r="G5527" t="str">
        <f t="shared" si="86"/>
        <v/>
      </c>
      <c r="H5527" t="str">
        <f>LEFT(RAWC8[[#This Row],[Maternal Pheno Tag]],7)</f>
        <v/>
      </c>
    </row>
    <row r="5528" spans="1:8" hidden="1" x14ac:dyDescent="0.25">
      <c r="A5528">
        <v>3</v>
      </c>
      <c r="B5528" t="s">
        <v>17</v>
      </c>
      <c r="C5528" t="str">
        <f>_xlfn.CONCAT(RAWC8[[#This Row],[Table Letter]],"L")</f>
        <v>ML</v>
      </c>
      <c r="D5528">
        <v>28</v>
      </c>
      <c r="E5528" t="str">
        <f>CONCATENATE(RAWC8[[#This Row],[Table Letter]],RAWC8[[#This Row],[Table '#]])</f>
        <v>M3</v>
      </c>
      <c r="F5528" t="str">
        <f>IF(ISEVEN(ROW(RAWC8[[#This Row],[Barcodes]])),C5528,"")</f>
        <v>ML</v>
      </c>
      <c r="G5528" t="str">
        <f t="shared" si="86"/>
        <v>ML</v>
      </c>
      <c r="H5528" t="str">
        <f>LEFT(RAWC8[[#This Row],[Maternal Pheno Tag]],7)</f>
        <v>ML</v>
      </c>
    </row>
    <row r="5529" spans="1:8" hidden="1" x14ac:dyDescent="0.25">
      <c r="A5529">
        <v>3</v>
      </c>
      <c r="B5529" t="s">
        <v>17</v>
      </c>
      <c r="C5529" t="str">
        <f>_xlfn.CONCAT(RAWC8[[#This Row],[Table Letter]],"L")</f>
        <v>ML</v>
      </c>
      <c r="D5529">
        <v>28</v>
      </c>
      <c r="E5529" t="str">
        <f>CONCATENATE(RAWC8[[#This Row],[Table Letter]],RAWC8[[#This Row],[Table '#]])</f>
        <v>M3</v>
      </c>
      <c r="F5529" t="str">
        <f>IF(ISEVEN(ROW(RAWC8[[#This Row],[Barcodes]])),C5529,"")</f>
        <v/>
      </c>
      <c r="G5529" t="str">
        <f t="shared" si="86"/>
        <v/>
      </c>
      <c r="H5529" t="str">
        <f>LEFT(RAWC8[[#This Row],[Maternal Pheno Tag]],7)</f>
        <v/>
      </c>
    </row>
    <row r="5530" spans="1:8" hidden="1" x14ac:dyDescent="0.25">
      <c r="A5530">
        <v>3</v>
      </c>
      <c r="B5530" t="s">
        <v>17</v>
      </c>
      <c r="C5530" t="str">
        <f>_xlfn.CONCAT(RAWC8[[#This Row],[Table Letter]],"L")</f>
        <v>ML</v>
      </c>
      <c r="D5530">
        <v>29</v>
      </c>
      <c r="E5530" t="str">
        <f>CONCATENATE(RAWC8[[#This Row],[Table Letter]],RAWC8[[#This Row],[Table '#]])</f>
        <v>M3</v>
      </c>
      <c r="F5530" t="str">
        <f>IF(ISEVEN(ROW(RAWC8[[#This Row],[Barcodes]])),C5530,"")</f>
        <v>ML</v>
      </c>
      <c r="G5530" t="str">
        <f t="shared" si="86"/>
        <v>ML</v>
      </c>
      <c r="H5530" t="str">
        <f>LEFT(RAWC8[[#This Row],[Maternal Pheno Tag]],7)</f>
        <v>ML</v>
      </c>
    </row>
    <row r="5531" spans="1:8" hidden="1" x14ac:dyDescent="0.25">
      <c r="A5531">
        <v>3</v>
      </c>
      <c r="B5531" t="s">
        <v>17</v>
      </c>
      <c r="C5531" t="str">
        <f>_xlfn.CONCAT(RAWC8[[#This Row],[Table Letter]],"L")</f>
        <v>ML</v>
      </c>
      <c r="D5531">
        <v>29</v>
      </c>
      <c r="E5531" t="str">
        <f>CONCATENATE(RAWC8[[#This Row],[Table Letter]],RAWC8[[#This Row],[Table '#]])</f>
        <v>M3</v>
      </c>
      <c r="F5531" t="str">
        <f>IF(ISEVEN(ROW(RAWC8[[#This Row],[Barcodes]])),C5531,"")</f>
        <v/>
      </c>
      <c r="G5531" t="str">
        <f t="shared" si="86"/>
        <v/>
      </c>
      <c r="H5531" t="str">
        <f>LEFT(RAWC8[[#This Row],[Maternal Pheno Tag]],7)</f>
        <v/>
      </c>
    </row>
    <row r="5532" spans="1:8" hidden="1" x14ac:dyDescent="0.25">
      <c r="A5532">
        <v>3</v>
      </c>
      <c r="B5532" t="s">
        <v>17</v>
      </c>
      <c r="C5532" t="str">
        <f>_xlfn.CONCAT(RAWC8[[#This Row],[Table Letter]],"L")</f>
        <v>ML</v>
      </c>
      <c r="D5532">
        <v>30</v>
      </c>
      <c r="E5532" t="str">
        <f>CONCATENATE(RAWC8[[#This Row],[Table Letter]],RAWC8[[#This Row],[Table '#]])</f>
        <v>M3</v>
      </c>
      <c r="F5532" t="str">
        <f>IF(ISEVEN(ROW(RAWC8[[#This Row],[Barcodes]])),C5532,"")</f>
        <v>ML</v>
      </c>
      <c r="G5532" t="str">
        <f t="shared" si="86"/>
        <v>ML</v>
      </c>
      <c r="H5532" t="str">
        <f>LEFT(RAWC8[[#This Row],[Maternal Pheno Tag]],7)</f>
        <v>ML</v>
      </c>
    </row>
    <row r="5533" spans="1:8" hidden="1" x14ac:dyDescent="0.25">
      <c r="A5533">
        <v>3</v>
      </c>
      <c r="B5533" t="s">
        <v>17</v>
      </c>
      <c r="C5533" t="str">
        <f>_xlfn.CONCAT(RAWC8[[#This Row],[Table Letter]],"L")</f>
        <v>ML</v>
      </c>
      <c r="D5533">
        <v>30</v>
      </c>
      <c r="E5533" t="str">
        <f>CONCATENATE(RAWC8[[#This Row],[Table Letter]],RAWC8[[#This Row],[Table '#]])</f>
        <v>M3</v>
      </c>
      <c r="F5533" t="str">
        <f>IF(ISEVEN(ROW(RAWC8[[#This Row],[Barcodes]])),C5533,"")</f>
        <v/>
      </c>
      <c r="G5533" t="str">
        <f t="shared" si="86"/>
        <v/>
      </c>
      <c r="H5533" t="str">
        <f>LEFT(RAWC8[[#This Row],[Maternal Pheno Tag]],7)</f>
        <v/>
      </c>
    </row>
    <row r="5534" spans="1:8" hidden="1" x14ac:dyDescent="0.25">
      <c r="A5534">
        <v>3</v>
      </c>
      <c r="B5534" t="s">
        <v>17</v>
      </c>
      <c r="C5534" t="str">
        <f>_xlfn.CONCAT(RAWC8[[#This Row],[Table Letter]],"L")</f>
        <v>ML</v>
      </c>
      <c r="D5534">
        <v>31</v>
      </c>
      <c r="E5534" t="str">
        <f>CONCATENATE(RAWC8[[#This Row],[Table Letter]],RAWC8[[#This Row],[Table '#]])</f>
        <v>M3</v>
      </c>
      <c r="F5534" t="str">
        <f>IF(ISEVEN(ROW(RAWC8[[#This Row],[Barcodes]])),C5534,"")</f>
        <v>ML</v>
      </c>
      <c r="G5534" t="str">
        <f t="shared" si="86"/>
        <v>ML</v>
      </c>
      <c r="H5534" t="str">
        <f>LEFT(RAWC8[[#This Row],[Maternal Pheno Tag]],7)</f>
        <v>ML</v>
      </c>
    </row>
    <row r="5535" spans="1:8" hidden="1" x14ac:dyDescent="0.25">
      <c r="A5535">
        <v>3</v>
      </c>
      <c r="B5535" t="s">
        <v>17</v>
      </c>
      <c r="C5535" t="str">
        <f>_xlfn.CONCAT(RAWC8[[#This Row],[Table Letter]],"L")</f>
        <v>ML</v>
      </c>
      <c r="D5535">
        <v>31</v>
      </c>
      <c r="E5535" t="str">
        <f>CONCATENATE(RAWC8[[#This Row],[Table Letter]],RAWC8[[#This Row],[Table '#]])</f>
        <v>M3</v>
      </c>
      <c r="F5535" t="str">
        <f>IF(ISEVEN(ROW(RAWC8[[#This Row],[Barcodes]])),C5535,"")</f>
        <v/>
      </c>
      <c r="G5535" t="str">
        <f t="shared" si="86"/>
        <v/>
      </c>
      <c r="H5535" t="str">
        <f>LEFT(RAWC8[[#This Row],[Maternal Pheno Tag]],7)</f>
        <v/>
      </c>
    </row>
    <row r="5536" spans="1:8" hidden="1" x14ac:dyDescent="0.25">
      <c r="A5536">
        <v>3</v>
      </c>
      <c r="B5536" t="s">
        <v>17</v>
      </c>
      <c r="C5536" t="str">
        <f>_xlfn.CONCAT(RAWC8[[#This Row],[Table Letter]],"L")</f>
        <v>ML</v>
      </c>
      <c r="D5536">
        <v>32</v>
      </c>
      <c r="E5536" t="str">
        <f>CONCATENATE(RAWC8[[#This Row],[Table Letter]],RAWC8[[#This Row],[Table '#]])</f>
        <v>M3</v>
      </c>
      <c r="F5536" t="str">
        <f>IF(ISEVEN(ROW(RAWC8[[#This Row],[Barcodes]])),C5536,"")</f>
        <v>ML</v>
      </c>
      <c r="G5536" t="str">
        <f t="shared" si="86"/>
        <v>ML</v>
      </c>
      <c r="H5536" t="str">
        <f>LEFT(RAWC8[[#This Row],[Maternal Pheno Tag]],7)</f>
        <v>ML</v>
      </c>
    </row>
    <row r="5537" spans="1:8" hidden="1" x14ac:dyDescent="0.25">
      <c r="A5537">
        <v>3</v>
      </c>
      <c r="B5537" t="s">
        <v>17</v>
      </c>
      <c r="C5537" t="str">
        <f>_xlfn.CONCAT(RAWC8[[#This Row],[Table Letter]],"L")</f>
        <v>ML</v>
      </c>
      <c r="D5537">
        <v>32</v>
      </c>
      <c r="E5537" t="str">
        <f>CONCATENATE(RAWC8[[#This Row],[Table Letter]],RAWC8[[#This Row],[Table '#]])</f>
        <v>M3</v>
      </c>
      <c r="F5537" t="str">
        <f>IF(ISEVEN(ROW(RAWC8[[#This Row],[Barcodes]])),C5537,"")</f>
        <v/>
      </c>
      <c r="G5537" t="str">
        <f t="shared" si="86"/>
        <v/>
      </c>
      <c r="H5537" t="str">
        <f>LEFT(RAWC8[[#This Row],[Maternal Pheno Tag]],7)</f>
        <v/>
      </c>
    </row>
    <row r="5538" spans="1:8" hidden="1" x14ac:dyDescent="0.25">
      <c r="A5538">
        <v>3</v>
      </c>
      <c r="B5538" t="s">
        <v>17</v>
      </c>
      <c r="C5538" t="str">
        <f>_xlfn.CONCAT(RAWC8[[#This Row],[Table Letter]],"L")</f>
        <v>ML</v>
      </c>
      <c r="D5538">
        <v>33</v>
      </c>
      <c r="E5538" t="str">
        <f>CONCATENATE(RAWC8[[#This Row],[Table Letter]],RAWC8[[#This Row],[Table '#]])</f>
        <v>M3</v>
      </c>
      <c r="F5538" t="str">
        <f>IF(ISEVEN(ROW(RAWC8[[#This Row],[Barcodes]])),C5538,"")</f>
        <v>ML</v>
      </c>
      <c r="G5538" t="str">
        <f t="shared" si="86"/>
        <v>ML</v>
      </c>
      <c r="H5538" t="str">
        <f>LEFT(RAWC8[[#This Row],[Maternal Pheno Tag]],7)</f>
        <v>ML</v>
      </c>
    </row>
    <row r="5539" spans="1:8" hidden="1" x14ac:dyDescent="0.25">
      <c r="A5539">
        <v>3</v>
      </c>
      <c r="B5539" t="s">
        <v>17</v>
      </c>
      <c r="C5539" t="str">
        <f>_xlfn.CONCAT(RAWC8[[#This Row],[Table Letter]],"L")</f>
        <v>ML</v>
      </c>
      <c r="D5539">
        <v>33</v>
      </c>
      <c r="E5539" t="str">
        <f>CONCATENATE(RAWC8[[#This Row],[Table Letter]],RAWC8[[#This Row],[Table '#]])</f>
        <v>M3</v>
      </c>
      <c r="F5539" t="str">
        <f>IF(ISEVEN(ROW(RAWC8[[#This Row],[Barcodes]])),C5539,"")</f>
        <v/>
      </c>
      <c r="G5539" t="str">
        <f t="shared" si="86"/>
        <v/>
      </c>
      <c r="H5539" t="str">
        <f>LEFT(RAWC8[[#This Row],[Maternal Pheno Tag]],7)</f>
        <v/>
      </c>
    </row>
    <row r="5540" spans="1:8" hidden="1" x14ac:dyDescent="0.25">
      <c r="A5540">
        <v>3</v>
      </c>
      <c r="B5540" t="s">
        <v>17</v>
      </c>
      <c r="C5540" t="str">
        <f>_xlfn.CONCAT(RAWC8[[#This Row],[Table Letter]],"L")</f>
        <v>ML</v>
      </c>
      <c r="D5540">
        <v>34</v>
      </c>
      <c r="E5540" t="str">
        <f>CONCATENATE(RAWC8[[#This Row],[Table Letter]],RAWC8[[#This Row],[Table '#]])</f>
        <v>M3</v>
      </c>
      <c r="F5540" t="str">
        <f>IF(ISEVEN(ROW(RAWC8[[#This Row],[Barcodes]])),C5540,"")</f>
        <v>ML</v>
      </c>
      <c r="G5540" t="str">
        <f t="shared" si="86"/>
        <v>ML</v>
      </c>
      <c r="H5540" t="str">
        <f>LEFT(RAWC8[[#This Row],[Maternal Pheno Tag]],7)</f>
        <v>ML</v>
      </c>
    </row>
    <row r="5541" spans="1:8" hidden="1" x14ac:dyDescent="0.25">
      <c r="A5541">
        <v>3</v>
      </c>
      <c r="B5541" t="s">
        <v>17</v>
      </c>
      <c r="C5541" t="str">
        <f>_xlfn.CONCAT(RAWC8[[#This Row],[Table Letter]],"L")</f>
        <v>ML</v>
      </c>
      <c r="D5541">
        <v>34</v>
      </c>
      <c r="E5541" t="str">
        <f>CONCATENATE(RAWC8[[#This Row],[Table Letter]],RAWC8[[#This Row],[Table '#]])</f>
        <v>M3</v>
      </c>
      <c r="F5541" t="str">
        <f>IF(ISEVEN(ROW(RAWC8[[#This Row],[Barcodes]])),C5541,"")</f>
        <v/>
      </c>
      <c r="G5541" t="str">
        <f t="shared" si="86"/>
        <v/>
      </c>
      <c r="H5541" t="str">
        <f>LEFT(RAWC8[[#This Row],[Maternal Pheno Tag]],7)</f>
        <v/>
      </c>
    </row>
    <row r="5542" spans="1:8" hidden="1" x14ac:dyDescent="0.25">
      <c r="A5542">
        <v>3</v>
      </c>
      <c r="B5542" t="s">
        <v>17</v>
      </c>
      <c r="C5542" t="str">
        <f>_xlfn.CONCAT(RAWC8[[#This Row],[Table Letter]],"L")</f>
        <v>ML</v>
      </c>
      <c r="D5542">
        <v>35</v>
      </c>
      <c r="E5542" t="str">
        <f>CONCATENATE(RAWC8[[#This Row],[Table Letter]],RAWC8[[#This Row],[Table '#]])</f>
        <v>M3</v>
      </c>
      <c r="F5542" t="str">
        <f>IF(ISEVEN(ROW(RAWC8[[#This Row],[Barcodes]])),C5542,"")</f>
        <v>ML</v>
      </c>
      <c r="G5542" t="str">
        <f t="shared" si="86"/>
        <v>ML</v>
      </c>
      <c r="H5542" t="str">
        <f>LEFT(RAWC8[[#This Row],[Maternal Pheno Tag]],7)</f>
        <v>ML</v>
      </c>
    </row>
    <row r="5543" spans="1:8" hidden="1" x14ac:dyDescent="0.25">
      <c r="A5543">
        <v>3</v>
      </c>
      <c r="B5543" t="s">
        <v>17</v>
      </c>
      <c r="C5543" t="str">
        <f>_xlfn.CONCAT(RAWC8[[#This Row],[Table Letter]],"L")</f>
        <v>ML</v>
      </c>
      <c r="D5543">
        <v>35</v>
      </c>
      <c r="E5543" t="str">
        <f>CONCATENATE(RAWC8[[#This Row],[Table Letter]],RAWC8[[#This Row],[Table '#]])</f>
        <v>M3</v>
      </c>
      <c r="F5543" t="str">
        <f>IF(ISEVEN(ROW(RAWC8[[#This Row],[Barcodes]])),C5543,"")</f>
        <v/>
      </c>
      <c r="G5543" t="str">
        <f t="shared" si="86"/>
        <v/>
      </c>
      <c r="H5543" t="str">
        <f>LEFT(RAWC8[[#This Row],[Maternal Pheno Tag]],7)</f>
        <v/>
      </c>
    </row>
    <row r="5544" spans="1:8" hidden="1" x14ac:dyDescent="0.25">
      <c r="A5544">
        <v>3</v>
      </c>
      <c r="B5544" t="s">
        <v>17</v>
      </c>
      <c r="C5544" t="str">
        <f>_xlfn.CONCAT(RAWC8[[#This Row],[Table Letter]],"L")</f>
        <v>ML</v>
      </c>
      <c r="D5544">
        <v>36</v>
      </c>
      <c r="E5544" t="str">
        <f>CONCATENATE(RAWC8[[#This Row],[Table Letter]],RAWC8[[#This Row],[Table '#]])</f>
        <v>M3</v>
      </c>
      <c r="F5544" t="str">
        <f>IF(ISEVEN(ROW(RAWC8[[#This Row],[Barcodes]])),C5544,"")</f>
        <v>ML</v>
      </c>
      <c r="G5544" t="str">
        <f t="shared" si="86"/>
        <v>ML</v>
      </c>
      <c r="H5544" t="str">
        <f>LEFT(RAWC8[[#This Row],[Maternal Pheno Tag]],7)</f>
        <v>ML</v>
      </c>
    </row>
    <row r="5545" spans="1:8" hidden="1" x14ac:dyDescent="0.25">
      <c r="A5545">
        <v>3</v>
      </c>
      <c r="B5545" t="s">
        <v>17</v>
      </c>
      <c r="C5545" t="str">
        <f>_xlfn.CONCAT(RAWC8[[#This Row],[Table Letter]],"L")</f>
        <v>ML</v>
      </c>
      <c r="D5545">
        <v>36</v>
      </c>
      <c r="E5545" t="str">
        <f>CONCATENATE(RAWC8[[#This Row],[Table Letter]],RAWC8[[#This Row],[Table '#]])</f>
        <v>M3</v>
      </c>
      <c r="F5545" t="str">
        <f>IF(ISEVEN(ROW(RAWC8[[#This Row],[Barcodes]])),C5545,"")</f>
        <v/>
      </c>
      <c r="G5545" t="str">
        <f t="shared" si="86"/>
        <v/>
      </c>
      <c r="H5545" t="str">
        <f>LEFT(RAWC8[[#This Row],[Maternal Pheno Tag]],7)</f>
        <v/>
      </c>
    </row>
    <row r="5546" spans="1:8" hidden="1" x14ac:dyDescent="0.25">
      <c r="A5546">
        <v>3</v>
      </c>
      <c r="B5546" t="s">
        <v>17</v>
      </c>
      <c r="C5546" t="str">
        <f>_xlfn.CONCAT(RAWC8[[#This Row],[Table Letter]],"L")</f>
        <v>ML</v>
      </c>
      <c r="D5546">
        <v>37</v>
      </c>
      <c r="E5546" t="str">
        <f>CONCATENATE(RAWC8[[#This Row],[Table Letter]],RAWC8[[#This Row],[Table '#]])</f>
        <v>M3</v>
      </c>
      <c r="F5546" t="str">
        <f>IF(ISEVEN(ROW(RAWC8[[#This Row],[Barcodes]])),C5546,"")</f>
        <v>ML</v>
      </c>
      <c r="G5546" t="str">
        <f t="shared" si="86"/>
        <v>ML</v>
      </c>
      <c r="H5546" t="str">
        <f>LEFT(RAWC8[[#This Row],[Maternal Pheno Tag]],7)</f>
        <v>ML</v>
      </c>
    </row>
    <row r="5547" spans="1:8" hidden="1" x14ac:dyDescent="0.25">
      <c r="A5547">
        <v>3</v>
      </c>
      <c r="B5547" t="s">
        <v>17</v>
      </c>
      <c r="C5547" t="str">
        <f>_xlfn.CONCAT(RAWC8[[#This Row],[Table Letter]],"L")</f>
        <v>ML</v>
      </c>
      <c r="D5547">
        <v>37</v>
      </c>
      <c r="E5547" t="str">
        <f>CONCATENATE(RAWC8[[#This Row],[Table Letter]],RAWC8[[#This Row],[Table '#]])</f>
        <v>M3</v>
      </c>
      <c r="F5547" t="str">
        <f>IF(ISEVEN(ROW(RAWC8[[#This Row],[Barcodes]])),C5547,"")</f>
        <v/>
      </c>
      <c r="G5547" t="str">
        <f t="shared" si="86"/>
        <v/>
      </c>
      <c r="H5547" t="str">
        <f>LEFT(RAWC8[[#This Row],[Maternal Pheno Tag]],7)</f>
        <v/>
      </c>
    </row>
    <row r="5548" spans="1:8" hidden="1" x14ac:dyDescent="0.25">
      <c r="A5548">
        <v>3</v>
      </c>
      <c r="B5548" t="s">
        <v>17</v>
      </c>
      <c r="C5548" t="str">
        <f>_xlfn.CONCAT(RAWC8[[#This Row],[Table Letter]],"L")</f>
        <v>ML</v>
      </c>
      <c r="D5548">
        <v>38</v>
      </c>
      <c r="E5548" t="str">
        <f>CONCATENATE(RAWC8[[#This Row],[Table Letter]],RAWC8[[#This Row],[Table '#]])</f>
        <v>M3</v>
      </c>
      <c r="F5548" t="str">
        <f>IF(ISEVEN(ROW(RAWC8[[#This Row],[Barcodes]])),C5548,"")</f>
        <v>ML</v>
      </c>
      <c r="G5548" t="str">
        <f t="shared" si="86"/>
        <v>ML</v>
      </c>
      <c r="H5548" t="str">
        <f>LEFT(RAWC8[[#This Row],[Maternal Pheno Tag]],7)</f>
        <v>ML</v>
      </c>
    </row>
    <row r="5549" spans="1:8" hidden="1" x14ac:dyDescent="0.25">
      <c r="A5549">
        <v>3</v>
      </c>
      <c r="B5549" t="s">
        <v>17</v>
      </c>
      <c r="C5549" t="str">
        <f>_xlfn.CONCAT(RAWC8[[#This Row],[Table Letter]],"L")</f>
        <v>ML</v>
      </c>
      <c r="D5549">
        <v>38</v>
      </c>
      <c r="E5549" t="str">
        <f>CONCATENATE(RAWC8[[#This Row],[Table Letter]],RAWC8[[#This Row],[Table '#]])</f>
        <v>M3</v>
      </c>
      <c r="F5549" t="str">
        <f>IF(ISEVEN(ROW(RAWC8[[#This Row],[Barcodes]])),C5549,"")</f>
        <v/>
      </c>
      <c r="G5549" t="str">
        <f t="shared" si="86"/>
        <v/>
      </c>
      <c r="H5549" t="str">
        <f>LEFT(RAWC8[[#This Row],[Maternal Pheno Tag]],7)</f>
        <v/>
      </c>
    </row>
    <row r="5550" spans="1:8" hidden="1" x14ac:dyDescent="0.25">
      <c r="A5550">
        <v>3</v>
      </c>
      <c r="B5550" t="s">
        <v>17</v>
      </c>
      <c r="C5550" t="str">
        <f>_xlfn.CONCAT(RAWC8[[#This Row],[Table Letter]],"L")</f>
        <v>ML</v>
      </c>
      <c r="D5550">
        <v>39</v>
      </c>
      <c r="E5550" t="str">
        <f>CONCATENATE(RAWC8[[#This Row],[Table Letter]],RAWC8[[#This Row],[Table '#]])</f>
        <v>M3</v>
      </c>
      <c r="F5550" t="str">
        <f>IF(ISEVEN(ROW(RAWC8[[#This Row],[Barcodes]])),C5550,"")</f>
        <v>ML</v>
      </c>
      <c r="G5550" t="str">
        <f t="shared" si="86"/>
        <v>ML</v>
      </c>
      <c r="H5550" t="str">
        <f>LEFT(RAWC8[[#This Row],[Maternal Pheno Tag]],7)</f>
        <v>ML</v>
      </c>
    </row>
    <row r="5551" spans="1:8" hidden="1" x14ac:dyDescent="0.25">
      <c r="A5551">
        <v>3</v>
      </c>
      <c r="B5551" t="s">
        <v>17</v>
      </c>
      <c r="C5551" t="str">
        <f>_xlfn.CONCAT(RAWC8[[#This Row],[Table Letter]],"L")</f>
        <v>ML</v>
      </c>
      <c r="D5551">
        <v>39</v>
      </c>
      <c r="E5551" t="str">
        <f>CONCATENATE(RAWC8[[#This Row],[Table Letter]],RAWC8[[#This Row],[Table '#]])</f>
        <v>M3</v>
      </c>
      <c r="F5551" t="str">
        <f>IF(ISEVEN(ROW(RAWC8[[#This Row],[Barcodes]])),C5551,"")</f>
        <v/>
      </c>
      <c r="G5551" t="str">
        <f t="shared" si="86"/>
        <v/>
      </c>
      <c r="H5551" t="str">
        <f>LEFT(RAWC8[[#This Row],[Maternal Pheno Tag]],7)</f>
        <v/>
      </c>
    </row>
    <row r="5552" spans="1:8" hidden="1" x14ac:dyDescent="0.25">
      <c r="A5552">
        <v>3</v>
      </c>
      <c r="B5552" t="s">
        <v>17</v>
      </c>
      <c r="C5552" t="str">
        <f>_xlfn.CONCAT(RAWC8[[#This Row],[Table Letter]],"L")</f>
        <v>ML</v>
      </c>
      <c r="D5552">
        <v>40</v>
      </c>
      <c r="E5552" t="str">
        <f>CONCATENATE(RAWC8[[#This Row],[Table Letter]],RAWC8[[#This Row],[Table '#]])</f>
        <v>M3</v>
      </c>
      <c r="F5552" t="str">
        <f>IF(ISEVEN(ROW(RAWC8[[#This Row],[Barcodes]])),C5552,"")</f>
        <v>ML</v>
      </c>
      <c r="G5552" t="str">
        <f t="shared" si="86"/>
        <v>ML</v>
      </c>
      <c r="H5552" t="str">
        <f>LEFT(RAWC8[[#This Row],[Maternal Pheno Tag]],7)</f>
        <v>ML</v>
      </c>
    </row>
    <row r="5553" spans="1:8" hidden="1" x14ac:dyDescent="0.25">
      <c r="A5553">
        <v>3</v>
      </c>
      <c r="B5553" t="s">
        <v>17</v>
      </c>
      <c r="C5553" t="str">
        <f>_xlfn.CONCAT(RAWC8[[#This Row],[Table Letter]],"L")</f>
        <v>ML</v>
      </c>
      <c r="D5553">
        <v>40</v>
      </c>
      <c r="E5553" t="str">
        <f>CONCATENATE(RAWC8[[#This Row],[Table Letter]],RAWC8[[#This Row],[Table '#]])</f>
        <v>M3</v>
      </c>
      <c r="F5553" t="str">
        <f>IF(ISEVEN(ROW(RAWC8[[#This Row],[Barcodes]])),C5553,"")</f>
        <v/>
      </c>
      <c r="G5553" t="str">
        <f t="shared" si="86"/>
        <v/>
      </c>
      <c r="H5553" t="str">
        <f>LEFT(RAWC8[[#This Row],[Maternal Pheno Tag]],7)</f>
        <v/>
      </c>
    </row>
    <row r="5554" spans="1:8" hidden="1" x14ac:dyDescent="0.25">
      <c r="A5554">
        <v>3</v>
      </c>
      <c r="B5554" t="s">
        <v>17</v>
      </c>
      <c r="C5554" t="str">
        <f>_xlfn.CONCAT(RAWC8[[#This Row],[Table Letter]],"L")</f>
        <v>ML</v>
      </c>
      <c r="D5554">
        <v>41</v>
      </c>
      <c r="E5554" t="str">
        <f>CONCATENATE(RAWC8[[#This Row],[Table Letter]],RAWC8[[#This Row],[Table '#]])</f>
        <v>M3</v>
      </c>
      <c r="F5554" t="str">
        <f>IF(ISEVEN(ROW(RAWC8[[#This Row],[Barcodes]])),C5554,"")</f>
        <v>ML</v>
      </c>
      <c r="G5554" t="str">
        <f t="shared" si="86"/>
        <v>ML</v>
      </c>
      <c r="H5554" t="str">
        <f>LEFT(RAWC8[[#This Row],[Maternal Pheno Tag]],7)</f>
        <v>ML</v>
      </c>
    </row>
    <row r="5555" spans="1:8" hidden="1" x14ac:dyDescent="0.25">
      <c r="A5555">
        <v>3</v>
      </c>
      <c r="B5555" t="s">
        <v>17</v>
      </c>
      <c r="C5555" t="str">
        <f>_xlfn.CONCAT(RAWC8[[#This Row],[Table Letter]],"L")</f>
        <v>ML</v>
      </c>
      <c r="D5555">
        <v>41</v>
      </c>
      <c r="E5555" t="str">
        <f>CONCATENATE(RAWC8[[#This Row],[Table Letter]],RAWC8[[#This Row],[Table '#]])</f>
        <v>M3</v>
      </c>
      <c r="F5555" t="str">
        <f>IF(ISEVEN(ROW(RAWC8[[#This Row],[Barcodes]])),C5555,"")</f>
        <v/>
      </c>
      <c r="G5555" t="str">
        <f t="shared" si="86"/>
        <v/>
      </c>
      <c r="H5555" t="str">
        <f>LEFT(RAWC8[[#This Row],[Maternal Pheno Tag]],7)</f>
        <v/>
      </c>
    </row>
    <row r="5556" spans="1:8" hidden="1" x14ac:dyDescent="0.25">
      <c r="A5556">
        <v>3</v>
      </c>
      <c r="B5556" t="s">
        <v>17</v>
      </c>
      <c r="C5556" t="str">
        <f>_xlfn.CONCAT(RAWC8[[#This Row],[Table Letter]],"L")</f>
        <v>ML</v>
      </c>
      <c r="D5556">
        <v>42</v>
      </c>
      <c r="E5556" t="str">
        <f>CONCATENATE(RAWC8[[#This Row],[Table Letter]],RAWC8[[#This Row],[Table '#]])</f>
        <v>M3</v>
      </c>
      <c r="F5556" t="str">
        <f>IF(ISEVEN(ROW(RAWC8[[#This Row],[Barcodes]])),C5556,"")</f>
        <v>ML</v>
      </c>
      <c r="G5556" t="str">
        <f t="shared" si="86"/>
        <v>ML</v>
      </c>
      <c r="H5556" t="str">
        <f>LEFT(RAWC8[[#This Row],[Maternal Pheno Tag]],7)</f>
        <v>ML</v>
      </c>
    </row>
    <row r="5557" spans="1:8" hidden="1" x14ac:dyDescent="0.25">
      <c r="A5557">
        <v>3</v>
      </c>
      <c r="B5557" t="s">
        <v>17</v>
      </c>
      <c r="C5557" t="str">
        <f>_xlfn.CONCAT(RAWC8[[#This Row],[Table Letter]],"L")</f>
        <v>ML</v>
      </c>
      <c r="D5557">
        <v>42</v>
      </c>
      <c r="E5557" t="str">
        <f>CONCATENATE(RAWC8[[#This Row],[Table Letter]],RAWC8[[#This Row],[Table '#]])</f>
        <v>M3</v>
      </c>
      <c r="F5557" t="str">
        <f>IF(ISEVEN(ROW(RAWC8[[#This Row],[Barcodes]])),C5557,"")</f>
        <v/>
      </c>
      <c r="G5557" t="str">
        <f t="shared" si="86"/>
        <v/>
      </c>
      <c r="H5557" t="str">
        <f>LEFT(RAWC8[[#This Row],[Maternal Pheno Tag]],7)</f>
        <v/>
      </c>
    </row>
    <row r="5558" spans="1:8" hidden="1" x14ac:dyDescent="0.25">
      <c r="A5558">
        <v>3</v>
      </c>
      <c r="B5558" t="s">
        <v>17</v>
      </c>
      <c r="C5558" t="str">
        <f>_xlfn.CONCAT(RAWC8[[#This Row],[Table Letter]],"L")</f>
        <v>ML</v>
      </c>
      <c r="D5558">
        <v>43</v>
      </c>
      <c r="E5558" t="str">
        <f>CONCATENATE(RAWC8[[#This Row],[Table Letter]],RAWC8[[#This Row],[Table '#]])</f>
        <v>M3</v>
      </c>
      <c r="F5558" t="str">
        <f>IF(ISEVEN(ROW(RAWC8[[#This Row],[Barcodes]])),C5558,"")</f>
        <v>ML</v>
      </c>
      <c r="G5558" t="str">
        <f t="shared" si="86"/>
        <v>ML</v>
      </c>
      <c r="H5558" t="str">
        <f>LEFT(RAWC8[[#This Row],[Maternal Pheno Tag]],7)</f>
        <v>ML</v>
      </c>
    </row>
    <row r="5559" spans="1:8" hidden="1" x14ac:dyDescent="0.25">
      <c r="A5559">
        <v>3</v>
      </c>
      <c r="B5559" t="s">
        <v>17</v>
      </c>
      <c r="C5559" t="str">
        <f>_xlfn.CONCAT(RAWC8[[#This Row],[Table Letter]],"L")</f>
        <v>ML</v>
      </c>
      <c r="D5559">
        <v>43</v>
      </c>
      <c r="E5559" t="str">
        <f>CONCATENATE(RAWC8[[#This Row],[Table Letter]],RAWC8[[#This Row],[Table '#]])</f>
        <v>M3</v>
      </c>
      <c r="F5559" t="str">
        <f>IF(ISEVEN(ROW(RAWC8[[#This Row],[Barcodes]])),C5559,"")</f>
        <v/>
      </c>
      <c r="G5559" t="str">
        <f t="shared" si="86"/>
        <v/>
      </c>
      <c r="H5559" t="str">
        <f>LEFT(RAWC8[[#This Row],[Maternal Pheno Tag]],7)</f>
        <v/>
      </c>
    </row>
    <row r="5560" spans="1:8" hidden="1" x14ac:dyDescent="0.25">
      <c r="A5560">
        <v>3</v>
      </c>
      <c r="B5560" t="s">
        <v>17</v>
      </c>
      <c r="C5560" t="str">
        <f>_xlfn.CONCAT(RAWC8[[#This Row],[Table Letter]],"L")</f>
        <v>ML</v>
      </c>
      <c r="D5560">
        <v>44</v>
      </c>
      <c r="E5560" t="str">
        <f>CONCATENATE(RAWC8[[#This Row],[Table Letter]],RAWC8[[#This Row],[Table '#]])</f>
        <v>M3</v>
      </c>
      <c r="F5560" t="str">
        <f>IF(ISEVEN(ROW(RAWC8[[#This Row],[Barcodes]])),C5560,"")</f>
        <v>ML</v>
      </c>
      <c r="G5560" t="str">
        <f t="shared" si="86"/>
        <v>ML</v>
      </c>
      <c r="H5560" t="str">
        <f>LEFT(RAWC8[[#This Row],[Maternal Pheno Tag]],7)</f>
        <v>ML</v>
      </c>
    </row>
    <row r="5561" spans="1:8" hidden="1" x14ac:dyDescent="0.25">
      <c r="A5561">
        <v>3</v>
      </c>
      <c r="B5561" t="s">
        <v>17</v>
      </c>
      <c r="C5561" t="str">
        <f>_xlfn.CONCAT(RAWC8[[#This Row],[Table Letter]],"L")</f>
        <v>ML</v>
      </c>
      <c r="D5561">
        <v>44</v>
      </c>
      <c r="E5561" t="str">
        <f>CONCATENATE(RAWC8[[#This Row],[Table Letter]],RAWC8[[#This Row],[Table '#]])</f>
        <v>M3</v>
      </c>
      <c r="F5561" t="str">
        <f>IF(ISEVEN(ROW(RAWC8[[#This Row],[Barcodes]])),C5561,"")</f>
        <v/>
      </c>
      <c r="G5561" t="str">
        <f t="shared" si="86"/>
        <v/>
      </c>
      <c r="H5561" t="str">
        <f>LEFT(RAWC8[[#This Row],[Maternal Pheno Tag]],7)</f>
        <v/>
      </c>
    </row>
    <row r="5562" spans="1:8" hidden="1" x14ac:dyDescent="0.25">
      <c r="A5562">
        <v>3</v>
      </c>
      <c r="B5562" t="s">
        <v>17</v>
      </c>
      <c r="C5562" t="str">
        <f>_xlfn.CONCAT(RAWC8[[#This Row],[Table Letter]],"L")</f>
        <v>ML</v>
      </c>
      <c r="D5562">
        <v>45</v>
      </c>
      <c r="E5562" t="str">
        <f>CONCATENATE(RAWC8[[#This Row],[Table Letter]],RAWC8[[#This Row],[Table '#]])</f>
        <v>M3</v>
      </c>
      <c r="F5562" t="str">
        <f>IF(ISEVEN(ROW(RAWC8[[#This Row],[Barcodes]])),C5562,"")</f>
        <v>ML</v>
      </c>
      <c r="G5562" t="str">
        <f t="shared" si="86"/>
        <v>ML</v>
      </c>
      <c r="H5562" t="str">
        <f>LEFT(RAWC8[[#This Row],[Maternal Pheno Tag]],7)</f>
        <v>ML</v>
      </c>
    </row>
    <row r="5563" spans="1:8" hidden="1" x14ac:dyDescent="0.25">
      <c r="A5563">
        <v>3</v>
      </c>
      <c r="B5563" t="s">
        <v>17</v>
      </c>
      <c r="C5563" t="str">
        <f>_xlfn.CONCAT(RAWC8[[#This Row],[Table Letter]],"L")</f>
        <v>ML</v>
      </c>
      <c r="D5563">
        <v>45</v>
      </c>
      <c r="E5563" t="str">
        <f>CONCATENATE(RAWC8[[#This Row],[Table Letter]],RAWC8[[#This Row],[Table '#]])</f>
        <v>M3</v>
      </c>
      <c r="F5563" t="str">
        <f>IF(ISEVEN(ROW(RAWC8[[#This Row],[Barcodes]])),C5563,"")</f>
        <v/>
      </c>
      <c r="G5563" t="str">
        <f t="shared" si="86"/>
        <v/>
      </c>
      <c r="H5563" t="str">
        <f>LEFT(RAWC8[[#This Row],[Maternal Pheno Tag]],7)</f>
        <v/>
      </c>
    </row>
    <row r="5564" spans="1:8" hidden="1" x14ac:dyDescent="0.25">
      <c r="A5564">
        <v>3</v>
      </c>
      <c r="B5564" t="s">
        <v>17</v>
      </c>
      <c r="C5564" t="str">
        <f>_xlfn.CONCAT(RAWC8[[#This Row],[Table Letter]],"L")</f>
        <v>ML</v>
      </c>
      <c r="D5564">
        <v>46</v>
      </c>
      <c r="E5564" t="str">
        <f>CONCATENATE(RAWC8[[#This Row],[Table Letter]],RAWC8[[#This Row],[Table '#]])</f>
        <v>M3</v>
      </c>
      <c r="F5564" t="str">
        <f>IF(ISEVEN(ROW(RAWC8[[#This Row],[Barcodes]])),C5564,"")</f>
        <v>ML</v>
      </c>
      <c r="G5564" t="str">
        <f t="shared" si="86"/>
        <v>ML</v>
      </c>
      <c r="H5564" t="str">
        <f>LEFT(RAWC8[[#This Row],[Maternal Pheno Tag]],7)</f>
        <v>ML</v>
      </c>
    </row>
    <row r="5565" spans="1:8" hidden="1" x14ac:dyDescent="0.25">
      <c r="A5565">
        <v>3</v>
      </c>
      <c r="B5565" t="s">
        <v>17</v>
      </c>
      <c r="C5565" t="str">
        <f>_xlfn.CONCAT(RAWC8[[#This Row],[Table Letter]],"L")</f>
        <v>ML</v>
      </c>
      <c r="D5565">
        <v>46</v>
      </c>
      <c r="E5565" t="str">
        <f>CONCATENATE(RAWC8[[#This Row],[Table Letter]],RAWC8[[#This Row],[Table '#]])</f>
        <v>M3</v>
      </c>
      <c r="F5565" t="str">
        <f>IF(ISEVEN(ROW(RAWC8[[#This Row],[Barcodes]])),C5565,"")</f>
        <v/>
      </c>
      <c r="G5565" t="str">
        <f t="shared" si="86"/>
        <v/>
      </c>
      <c r="H5565" t="str">
        <f>LEFT(RAWC8[[#This Row],[Maternal Pheno Tag]],7)</f>
        <v/>
      </c>
    </row>
    <row r="5566" spans="1:8" hidden="1" x14ac:dyDescent="0.25">
      <c r="A5566">
        <v>3</v>
      </c>
      <c r="B5566" t="s">
        <v>17</v>
      </c>
      <c r="C5566" t="str">
        <f>_xlfn.CONCAT(RAWC8[[#This Row],[Table Letter]],"L")</f>
        <v>ML</v>
      </c>
      <c r="D5566">
        <v>47</v>
      </c>
      <c r="E5566" t="str">
        <f>CONCATENATE(RAWC8[[#This Row],[Table Letter]],RAWC8[[#This Row],[Table '#]])</f>
        <v>M3</v>
      </c>
      <c r="F5566" t="str">
        <f>IF(ISEVEN(ROW(RAWC8[[#This Row],[Barcodes]])),C5566,"")</f>
        <v>ML</v>
      </c>
      <c r="G5566" t="str">
        <f t="shared" si="86"/>
        <v>ML</v>
      </c>
      <c r="H5566" t="str">
        <f>LEFT(RAWC8[[#This Row],[Maternal Pheno Tag]],7)</f>
        <v>ML</v>
      </c>
    </row>
    <row r="5567" spans="1:8" hidden="1" x14ac:dyDescent="0.25">
      <c r="A5567">
        <v>3</v>
      </c>
      <c r="B5567" t="s">
        <v>17</v>
      </c>
      <c r="C5567" t="str">
        <f>_xlfn.CONCAT(RAWC8[[#This Row],[Table Letter]],"L")</f>
        <v>ML</v>
      </c>
      <c r="D5567">
        <v>47</v>
      </c>
      <c r="E5567" t="str">
        <f>CONCATENATE(RAWC8[[#This Row],[Table Letter]],RAWC8[[#This Row],[Table '#]])</f>
        <v>M3</v>
      </c>
      <c r="F5567" t="str">
        <f>IF(ISEVEN(ROW(RAWC8[[#This Row],[Barcodes]])),C5567,"")</f>
        <v/>
      </c>
      <c r="G5567" t="str">
        <f t="shared" si="86"/>
        <v/>
      </c>
      <c r="H5567" t="str">
        <f>LEFT(RAWC8[[#This Row],[Maternal Pheno Tag]],7)</f>
        <v/>
      </c>
    </row>
    <row r="5568" spans="1:8" hidden="1" x14ac:dyDescent="0.25">
      <c r="A5568">
        <v>3</v>
      </c>
      <c r="B5568" t="s">
        <v>17</v>
      </c>
      <c r="C5568" t="str">
        <f>_xlfn.CONCAT(RAWC8[[#This Row],[Table Letter]],"L")</f>
        <v>ML</v>
      </c>
      <c r="D5568">
        <v>48</v>
      </c>
      <c r="E5568" t="str">
        <f>CONCATENATE(RAWC8[[#This Row],[Table Letter]],RAWC8[[#This Row],[Table '#]])</f>
        <v>M3</v>
      </c>
      <c r="F5568" t="str">
        <f>IF(ISEVEN(ROW(RAWC8[[#This Row],[Barcodes]])),C5568,"")</f>
        <v>ML</v>
      </c>
      <c r="G5568" t="str">
        <f t="shared" si="86"/>
        <v>ML</v>
      </c>
      <c r="H5568" t="str">
        <f>LEFT(RAWC8[[#This Row],[Maternal Pheno Tag]],7)</f>
        <v>ML</v>
      </c>
    </row>
    <row r="5569" spans="1:8" hidden="1" x14ac:dyDescent="0.25">
      <c r="A5569">
        <v>3</v>
      </c>
      <c r="B5569" t="s">
        <v>17</v>
      </c>
      <c r="C5569" t="str">
        <f>_xlfn.CONCAT(RAWC8[[#This Row],[Table Letter]],"L")</f>
        <v>ML</v>
      </c>
      <c r="D5569">
        <v>48</v>
      </c>
      <c r="E5569" t="str">
        <f>CONCATENATE(RAWC8[[#This Row],[Table Letter]],RAWC8[[#This Row],[Table '#]])</f>
        <v>M3</v>
      </c>
      <c r="F5569" t="str">
        <f>IF(ISEVEN(ROW(RAWC8[[#This Row],[Barcodes]])),C5569,"")</f>
        <v/>
      </c>
      <c r="G5569" t="str">
        <f t="shared" si="86"/>
        <v/>
      </c>
      <c r="H5569" t="str">
        <f>LEFT(RAWC8[[#This Row],[Maternal Pheno Tag]],7)</f>
        <v/>
      </c>
    </row>
    <row r="5570" spans="1:8" hidden="1" x14ac:dyDescent="0.25">
      <c r="A5570">
        <v>4</v>
      </c>
      <c r="B5570" t="s">
        <v>17</v>
      </c>
      <c r="C5570" t="str">
        <f>_xlfn.CONCAT(RAWC8[[#This Row],[Table Letter]],"L")</f>
        <v>ML</v>
      </c>
      <c r="D5570">
        <v>1</v>
      </c>
      <c r="E5570" t="str">
        <f>CONCATENATE(RAWC8[[#This Row],[Table Letter]],RAWC8[[#This Row],[Table '#]])</f>
        <v>M4</v>
      </c>
      <c r="F5570" t="str">
        <f>IF(ISEVEN(ROW(RAWC8[[#This Row],[Barcodes]])),C5570,"")</f>
        <v>ML</v>
      </c>
      <c r="G5570" t="str">
        <f t="shared" ref="G5570:G5633" si="87">IF(ISODD(ROW(C5571)),C5571,"")</f>
        <v>ML</v>
      </c>
      <c r="H5570" t="str">
        <f>LEFT(RAWC8[[#This Row],[Maternal Pheno Tag]],7)</f>
        <v>ML</v>
      </c>
    </row>
    <row r="5571" spans="1:8" hidden="1" x14ac:dyDescent="0.25">
      <c r="A5571">
        <v>4</v>
      </c>
      <c r="B5571" t="s">
        <v>17</v>
      </c>
      <c r="C5571" t="str">
        <f>_xlfn.CONCAT(RAWC8[[#This Row],[Table Letter]],"L")</f>
        <v>ML</v>
      </c>
      <c r="D5571">
        <v>1</v>
      </c>
      <c r="E5571" t="str">
        <f>CONCATENATE(RAWC8[[#This Row],[Table Letter]],RAWC8[[#This Row],[Table '#]])</f>
        <v>M4</v>
      </c>
      <c r="F5571" t="str">
        <f>IF(ISEVEN(ROW(RAWC8[[#This Row],[Barcodes]])),C5571,"")</f>
        <v/>
      </c>
      <c r="G5571" t="str">
        <f t="shared" si="87"/>
        <v/>
      </c>
      <c r="H5571" t="str">
        <f>LEFT(RAWC8[[#This Row],[Maternal Pheno Tag]],7)</f>
        <v/>
      </c>
    </row>
    <row r="5572" spans="1:8" hidden="1" x14ac:dyDescent="0.25">
      <c r="A5572">
        <v>4</v>
      </c>
      <c r="B5572" t="s">
        <v>17</v>
      </c>
      <c r="C5572" t="str">
        <f>_xlfn.CONCAT(RAWC8[[#This Row],[Table Letter]],"L")</f>
        <v>ML</v>
      </c>
      <c r="D5572">
        <v>2</v>
      </c>
      <c r="E5572" t="str">
        <f>CONCATENATE(RAWC8[[#This Row],[Table Letter]],RAWC8[[#This Row],[Table '#]])</f>
        <v>M4</v>
      </c>
      <c r="F5572" t="str">
        <f>IF(ISEVEN(ROW(RAWC8[[#This Row],[Barcodes]])),C5572,"")</f>
        <v>ML</v>
      </c>
      <c r="G5572" t="str">
        <f t="shared" si="87"/>
        <v>ML</v>
      </c>
      <c r="H5572" t="str">
        <f>LEFT(RAWC8[[#This Row],[Maternal Pheno Tag]],7)</f>
        <v>ML</v>
      </c>
    </row>
    <row r="5573" spans="1:8" hidden="1" x14ac:dyDescent="0.25">
      <c r="A5573">
        <v>4</v>
      </c>
      <c r="B5573" t="s">
        <v>17</v>
      </c>
      <c r="C5573" t="str">
        <f>_xlfn.CONCAT(RAWC8[[#This Row],[Table Letter]],"L")</f>
        <v>ML</v>
      </c>
      <c r="D5573">
        <v>2</v>
      </c>
      <c r="E5573" t="str">
        <f>CONCATENATE(RAWC8[[#This Row],[Table Letter]],RAWC8[[#This Row],[Table '#]])</f>
        <v>M4</v>
      </c>
      <c r="F5573" t="str">
        <f>IF(ISEVEN(ROW(RAWC8[[#This Row],[Barcodes]])),C5573,"")</f>
        <v/>
      </c>
      <c r="G5573" t="str">
        <f t="shared" si="87"/>
        <v/>
      </c>
      <c r="H5573" t="str">
        <f>LEFT(RAWC8[[#This Row],[Maternal Pheno Tag]],7)</f>
        <v/>
      </c>
    </row>
    <row r="5574" spans="1:8" hidden="1" x14ac:dyDescent="0.25">
      <c r="A5574">
        <v>4</v>
      </c>
      <c r="B5574" t="s">
        <v>17</v>
      </c>
      <c r="C5574" t="str">
        <f>_xlfn.CONCAT(RAWC8[[#This Row],[Table Letter]],"L")</f>
        <v>ML</v>
      </c>
      <c r="D5574">
        <v>3</v>
      </c>
      <c r="E5574" t="str">
        <f>CONCATENATE(RAWC8[[#This Row],[Table Letter]],RAWC8[[#This Row],[Table '#]])</f>
        <v>M4</v>
      </c>
      <c r="F5574" t="str">
        <f>IF(ISEVEN(ROW(RAWC8[[#This Row],[Barcodes]])),C5574,"")</f>
        <v>ML</v>
      </c>
      <c r="G5574" t="str">
        <f t="shared" si="87"/>
        <v>ML</v>
      </c>
      <c r="H5574" t="str">
        <f>LEFT(RAWC8[[#This Row],[Maternal Pheno Tag]],7)</f>
        <v>ML</v>
      </c>
    </row>
    <row r="5575" spans="1:8" hidden="1" x14ac:dyDescent="0.25">
      <c r="A5575">
        <v>4</v>
      </c>
      <c r="B5575" t="s">
        <v>17</v>
      </c>
      <c r="C5575" t="str">
        <f>_xlfn.CONCAT(RAWC8[[#This Row],[Table Letter]],"L")</f>
        <v>ML</v>
      </c>
      <c r="D5575">
        <v>3</v>
      </c>
      <c r="E5575" t="str">
        <f>CONCATENATE(RAWC8[[#This Row],[Table Letter]],RAWC8[[#This Row],[Table '#]])</f>
        <v>M4</v>
      </c>
      <c r="F5575" t="str">
        <f>IF(ISEVEN(ROW(RAWC8[[#This Row],[Barcodes]])),C5575,"")</f>
        <v/>
      </c>
      <c r="G5575" t="str">
        <f t="shared" si="87"/>
        <v/>
      </c>
      <c r="H5575" t="str">
        <f>LEFT(RAWC8[[#This Row],[Maternal Pheno Tag]],7)</f>
        <v/>
      </c>
    </row>
    <row r="5576" spans="1:8" hidden="1" x14ac:dyDescent="0.25">
      <c r="A5576">
        <v>4</v>
      </c>
      <c r="B5576" t="s">
        <v>17</v>
      </c>
      <c r="C5576" t="str">
        <f>_xlfn.CONCAT(RAWC8[[#This Row],[Table Letter]],"L")</f>
        <v>ML</v>
      </c>
      <c r="D5576">
        <v>4</v>
      </c>
      <c r="E5576" t="str">
        <f>CONCATENATE(RAWC8[[#This Row],[Table Letter]],RAWC8[[#This Row],[Table '#]])</f>
        <v>M4</v>
      </c>
      <c r="F5576" t="str">
        <f>IF(ISEVEN(ROW(RAWC8[[#This Row],[Barcodes]])),C5576,"")</f>
        <v>ML</v>
      </c>
      <c r="G5576" t="str">
        <f t="shared" si="87"/>
        <v>ML</v>
      </c>
      <c r="H5576" t="str">
        <f>LEFT(RAWC8[[#This Row],[Maternal Pheno Tag]],7)</f>
        <v>ML</v>
      </c>
    </row>
    <row r="5577" spans="1:8" hidden="1" x14ac:dyDescent="0.25">
      <c r="A5577">
        <v>4</v>
      </c>
      <c r="B5577" t="s">
        <v>17</v>
      </c>
      <c r="C5577" t="str">
        <f>_xlfn.CONCAT(RAWC8[[#This Row],[Table Letter]],"L")</f>
        <v>ML</v>
      </c>
      <c r="D5577">
        <v>4</v>
      </c>
      <c r="E5577" t="str">
        <f>CONCATENATE(RAWC8[[#This Row],[Table Letter]],RAWC8[[#This Row],[Table '#]])</f>
        <v>M4</v>
      </c>
      <c r="F5577" t="str">
        <f>IF(ISEVEN(ROW(RAWC8[[#This Row],[Barcodes]])),C5577,"")</f>
        <v/>
      </c>
      <c r="G5577" t="str">
        <f t="shared" si="87"/>
        <v/>
      </c>
      <c r="H5577" t="str">
        <f>LEFT(RAWC8[[#This Row],[Maternal Pheno Tag]],7)</f>
        <v/>
      </c>
    </row>
    <row r="5578" spans="1:8" hidden="1" x14ac:dyDescent="0.25">
      <c r="A5578">
        <v>4</v>
      </c>
      <c r="B5578" t="s">
        <v>17</v>
      </c>
      <c r="C5578" t="str">
        <f>_xlfn.CONCAT(RAWC8[[#This Row],[Table Letter]],"L")</f>
        <v>ML</v>
      </c>
      <c r="D5578">
        <v>5</v>
      </c>
      <c r="E5578" t="str">
        <f>CONCATENATE(RAWC8[[#This Row],[Table Letter]],RAWC8[[#This Row],[Table '#]])</f>
        <v>M4</v>
      </c>
      <c r="F5578" t="str">
        <f>IF(ISEVEN(ROW(RAWC8[[#This Row],[Barcodes]])),C5578,"")</f>
        <v>ML</v>
      </c>
      <c r="G5578" t="str">
        <f t="shared" si="87"/>
        <v>ML</v>
      </c>
      <c r="H5578" t="str">
        <f>LEFT(RAWC8[[#This Row],[Maternal Pheno Tag]],7)</f>
        <v>ML</v>
      </c>
    </row>
    <row r="5579" spans="1:8" hidden="1" x14ac:dyDescent="0.25">
      <c r="A5579">
        <v>4</v>
      </c>
      <c r="B5579" t="s">
        <v>17</v>
      </c>
      <c r="C5579" t="str">
        <f>_xlfn.CONCAT(RAWC8[[#This Row],[Table Letter]],"L")</f>
        <v>ML</v>
      </c>
      <c r="D5579">
        <v>5</v>
      </c>
      <c r="E5579" t="str">
        <f>CONCATENATE(RAWC8[[#This Row],[Table Letter]],RAWC8[[#This Row],[Table '#]])</f>
        <v>M4</v>
      </c>
      <c r="F5579" t="str">
        <f>IF(ISEVEN(ROW(RAWC8[[#This Row],[Barcodes]])),C5579,"")</f>
        <v/>
      </c>
      <c r="G5579" t="str">
        <f t="shared" si="87"/>
        <v/>
      </c>
      <c r="H5579" t="str">
        <f>LEFT(RAWC8[[#This Row],[Maternal Pheno Tag]],7)</f>
        <v/>
      </c>
    </row>
    <row r="5580" spans="1:8" hidden="1" x14ac:dyDescent="0.25">
      <c r="A5580">
        <v>4</v>
      </c>
      <c r="B5580" t="s">
        <v>17</v>
      </c>
      <c r="C5580" t="str">
        <f>_xlfn.CONCAT(RAWC8[[#This Row],[Table Letter]],"L")</f>
        <v>ML</v>
      </c>
      <c r="D5580">
        <v>6</v>
      </c>
      <c r="E5580" t="str">
        <f>CONCATENATE(RAWC8[[#This Row],[Table Letter]],RAWC8[[#This Row],[Table '#]])</f>
        <v>M4</v>
      </c>
      <c r="F5580" t="str">
        <f>IF(ISEVEN(ROW(RAWC8[[#This Row],[Barcodes]])),C5580,"")</f>
        <v>ML</v>
      </c>
      <c r="G5580" t="str">
        <f t="shared" si="87"/>
        <v>ML</v>
      </c>
      <c r="H5580" t="str">
        <f>LEFT(RAWC8[[#This Row],[Maternal Pheno Tag]],7)</f>
        <v>ML</v>
      </c>
    </row>
    <row r="5581" spans="1:8" hidden="1" x14ac:dyDescent="0.25">
      <c r="A5581">
        <v>4</v>
      </c>
      <c r="B5581" t="s">
        <v>17</v>
      </c>
      <c r="C5581" t="str">
        <f>_xlfn.CONCAT(RAWC8[[#This Row],[Table Letter]],"L")</f>
        <v>ML</v>
      </c>
      <c r="D5581">
        <v>6</v>
      </c>
      <c r="E5581" t="str">
        <f>CONCATENATE(RAWC8[[#This Row],[Table Letter]],RAWC8[[#This Row],[Table '#]])</f>
        <v>M4</v>
      </c>
      <c r="F5581" t="str">
        <f>IF(ISEVEN(ROW(RAWC8[[#This Row],[Barcodes]])),C5581,"")</f>
        <v/>
      </c>
      <c r="G5581" t="str">
        <f t="shared" si="87"/>
        <v/>
      </c>
      <c r="H5581" t="str">
        <f>LEFT(RAWC8[[#This Row],[Maternal Pheno Tag]],7)</f>
        <v/>
      </c>
    </row>
    <row r="5582" spans="1:8" hidden="1" x14ac:dyDescent="0.25">
      <c r="A5582">
        <v>4</v>
      </c>
      <c r="B5582" t="s">
        <v>17</v>
      </c>
      <c r="C5582" t="str">
        <f>_xlfn.CONCAT(RAWC8[[#This Row],[Table Letter]],"L")</f>
        <v>ML</v>
      </c>
      <c r="D5582">
        <v>7</v>
      </c>
      <c r="E5582" t="str">
        <f>CONCATENATE(RAWC8[[#This Row],[Table Letter]],RAWC8[[#This Row],[Table '#]])</f>
        <v>M4</v>
      </c>
      <c r="F5582" t="str">
        <f>IF(ISEVEN(ROW(RAWC8[[#This Row],[Barcodes]])),C5582,"")</f>
        <v>ML</v>
      </c>
      <c r="G5582" t="str">
        <f t="shared" si="87"/>
        <v>ML</v>
      </c>
      <c r="H5582" t="str">
        <f>LEFT(RAWC8[[#This Row],[Maternal Pheno Tag]],7)</f>
        <v>ML</v>
      </c>
    </row>
    <row r="5583" spans="1:8" hidden="1" x14ac:dyDescent="0.25">
      <c r="A5583">
        <v>4</v>
      </c>
      <c r="B5583" t="s">
        <v>17</v>
      </c>
      <c r="C5583" t="str">
        <f>_xlfn.CONCAT(RAWC8[[#This Row],[Table Letter]],"L")</f>
        <v>ML</v>
      </c>
      <c r="D5583">
        <v>7</v>
      </c>
      <c r="E5583" t="str">
        <f>CONCATENATE(RAWC8[[#This Row],[Table Letter]],RAWC8[[#This Row],[Table '#]])</f>
        <v>M4</v>
      </c>
      <c r="F5583" t="str">
        <f>IF(ISEVEN(ROW(RAWC8[[#This Row],[Barcodes]])),C5583,"")</f>
        <v/>
      </c>
      <c r="G5583" t="str">
        <f t="shared" si="87"/>
        <v/>
      </c>
      <c r="H5583" t="str">
        <f>LEFT(RAWC8[[#This Row],[Maternal Pheno Tag]],7)</f>
        <v/>
      </c>
    </row>
    <row r="5584" spans="1:8" hidden="1" x14ac:dyDescent="0.25">
      <c r="A5584">
        <v>4</v>
      </c>
      <c r="B5584" t="s">
        <v>17</v>
      </c>
      <c r="C5584" t="str">
        <f>_xlfn.CONCAT(RAWC8[[#This Row],[Table Letter]],"L")</f>
        <v>ML</v>
      </c>
      <c r="D5584">
        <v>8</v>
      </c>
      <c r="E5584" t="str">
        <f>CONCATENATE(RAWC8[[#This Row],[Table Letter]],RAWC8[[#This Row],[Table '#]])</f>
        <v>M4</v>
      </c>
      <c r="F5584" t="str">
        <f>IF(ISEVEN(ROW(RAWC8[[#This Row],[Barcodes]])),C5584,"")</f>
        <v>ML</v>
      </c>
      <c r="G5584" t="str">
        <f t="shared" si="87"/>
        <v>ML</v>
      </c>
      <c r="H5584" t="str">
        <f>LEFT(RAWC8[[#This Row],[Maternal Pheno Tag]],7)</f>
        <v>ML</v>
      </c>
    </row>
    <row r="5585" spans="1:8" hidden="1" x14ac:dyDescent="0.25">
      <c r="A5585">
        <v>4</v>
      </c>
      <c r="B5585" t="s">
        <v>17</v>
      </c>
      <c r="C5585" t="str">
        <f>_xlfn.CONCAT(RAWC8[[#This Row],[Table Letter]],"L")</f>
        <v>ML</v>
      </c>
      <c r="D5585">
        <v>8</v>
      </c>
      <c r="E5585" t="str">
        <f>CONCATENATE(RAWC8[[#This Row],[Table Letter]],RAWC8[[#This Row],[Table '#]])</f>
        <v>M4</v>
      </c>
      <c r="F5585" t="str">
        <f>IF(ISEVEN(ROW(RAWC8[[#This Row],[Barcodes]])),C5585,"")</f>
        <v/>
      </c>
      <c r="G5585" t="str">
        <f t="shared" si="87"/>
        <v/>
      </c>
      <c r="H5585" t="str">
        <f>LEFT(RAWC8[[#This Row],[Maternal Pheno Tag]],7)</f>
        <v/>
      </c>
    </row>
    <row r="5586" spans="1:8" hidden="1" x14ac:dyDescent="0.25">
      <c r="A5586">
        <v>4</v>
      </c>
      <c r="B5586" t="s">
        <v>17</v>
      </c>
      <c r="C5586" t="str">
        <f>_xlfn.CONCAT(RAWC8[[#This Row],[Table Letter]],"L")</f>
        <v>ML</v>
      </c>
      <c r="D5586">
        <v>9</v>
      </c>
      <c r="E5586" t="str">
        <f>CONCATENATE(RAWC8[[#This Row],[Table Letter]],RAWC8[[#This Row],[Table '#]])</f>
        <v>M4</v>
      </c>
      <c r="F5586" t="str">
        <f>IF(ISEVEN(ROW(RAWC8[[#This Row],[Barcodes]])),C5586,"")</f>
        <v>ML</v>
      </c>
      <c r="G5586" t="str">
        <f t="shared" si="87"/>
        <v>ML</v>
      </c>
      <c r="H5586" t="str">
        <f>LEFT(RAWC8[[#This Row],[Maternal Pheno Tag]],7)</f>
        <v>ML</v>
      </c>
    </row>
    <row r="5587" spans="1:8" hidden="1" x14ac:dyDescent="0.25">
      <c r="A5587">
        <v>4</v>
      </c>
      <c r="B5587" t="s">
        <v>17</v>
      </c>
      <c r="C5587" t="str">
        <f>_xlfn.CONCAT(RAWC8[[#This Row],[Table Letter]],"L")</f>
        <v>ML</v>
      </c>
      <c r="D5587">
        <v>9</v>
      </c>
      <c r="E5587" t="str">
        <f>CONCATENATE(RAWC8[[#This Row],[Table Letter]],RAWC8[[#This Row],[Table '#]])</f>
        <v>M4</v>
      </c>
      <c r="F5587" t="str">
        <f>IF(ISEVEN(ROW(RAWC8[[#This Row],[Barcodes]])),C5587,"")</f>
        <v/>
      </c>
      <c r="G5587" t="str">
        <f t="shared" si="87"/>
        <v/>
      </c>
      <c r="H5587" t="str">
        <f>LEFT(RAWC8[[#This Row],[Maternal Pheno Tag]],7)</f>
        <v/>
      </c>
    </row>
    <row r="5588" spans="1:8" hidden="1" x14ac:dyDescent="0.25">
      <c r="A5588">
        <v>4</v>
      </c>
      <c r="B5588" t="s">
        <v>17</v>
      </c>
      <c r="C5588" t="str">
        <f>_xlfn.CONCAT(RAWC8[[#This Row],[Table Letter]],"L")</f>
        <v>ML</v>
      </c>
      <c r="D5588">
        <v>10</v>
      </c>
      <c r="E5588" t="str">
        <f>CONCATENATE(RAWC8[[#This Row],[Table Letter]],RAWC8[[#This Row],[Table '#]])</f>
        <v>M4</v>
      </c>
      <c r="F5588" t="str">
        <f>IF(ISEVEN(ROW(RAWC8[[#This Row],[Barcodes]])),C5588,"")</f>
        <v>ML</v>
      </c>
      <c r="G5588" t="str">
        <f t="shared" si="87"/>
        <v>ML</v>
      </c>
      <c r="H5588" t="str">
        <f>LEFT(RAWC8[[#This Row],[Maternal Pheno Tag]],7)</f>
        <v>ML</v>
      </c>
    </row>
    <row r="5589" spans="1:8" hidden="1" x14ac:dyDescent="0.25">
      <c r="A5589">
        <v>4</v>
      </c>
      <c r="B5589" t="s">
        <v>17</v>
      </c>
      <c r="C5589" t="str">
        <f>_xlfn.CONCAT(RAWC8[[#This Row],[Table Letter]],"L")</f>
        <v>ML</v>
      </c>
      <c r="D5589">
        <v>10</v>
      </c>
      <c r="E5589" t="str">
        <f>CONCATENATE(RAWC8[[#This Row],[Table Letter]],RAWC8[[#This Row],[Table '#]])</f>
        <v>M4</v>
      </c>
      <c r="F5589" t="str">
        <f>IF(ISEVEN(ROW(RAWC8[[#This Row],[Barcodes]])),C5589,"")</f>
        <v/>
      </c>
      <c r="G5589" t="str">
        <f t="shared" si="87"/>
        <v/>
      </c>
      <c r="H5589" t="str">
        <f>LEFT(RAWC8[[#This Row],[Maternal Pheno Tag]],7)</f>
        <v/>
      </c>
    </row>
    <row r="5590" spans="1:8" hidden="1" x14ac:dyDescent="0.25">
      <c r="A5590">
        <v>4</v>
      </c>
      <c r="B5590" t="s">
        <v>17</v>
      </c>
      <c r="C5590" t="str">
        <f>_xlfn.CONCAT(RAWC8[[#This Row],[Table Letter]],"L")</f>
        <v>ML</v>
      </c>
      <c r="D5590">
        <v>11</v>
      </c>
      <c r="E5590" t="str">
        <f>CONCATENATE(RAWC8[[#This Row],[Table Letter]],RAWC8[[#This Row],[Table '#]])</f>
        <v>M4</v>
      </c>
      <c r="F5590" t="str">
        <f>IF(ISEVEN(ROW(RAWC8[[#This Row],[Barcodes]])),C5590,"")</f>
        <v>ML</v>
      </c>
      <c r="G5590" t="str">
        <f t="shared" si="87"/>
        <v>ML</v>
      </c>
      <c r="H5590" t="str">
        <f>LEFT(RAWC8[[#This Row],[Maternal Pheno Tag]],7)</f>
        <v>ML</v>
      </c>
    </row>
    <row r="5591" spans="1:8" hidden="1" x14ac:dyDescent="0.25">
      <c r="A5591">
        <v>4</v>
      </c>
      <c r="B5591" t="s">
        <v>17</v>
      </c>
      <c r="C5591" t="str">
        <f>_xlfn.CONCAT(RAWC8[[#This Row],[Table Letter]],"L")</f>
        <v>ML</v>
      </c>
      <c r="D5591">
        <v>11</v>
      </c>
      <c r="E5591" t="str">
        <f>CONCATENATE(RAWC8[[#This Row],[Table Letter]],RAWC8[[#This Row],[Table '#]])</f>
        <v>M4</v>
      </c>
      <c r="F5591" t="str">
        <f>IF(ISEVEN(ROW(RAWC8[[#This Row],[Barcodes]])),C5591,"")</f>
        <v/>
      </c>
      <c r="G5591" t="str">
        <f t="shared" si="87"/>
        <v/>
      </c>
      <c r="H5591" t="str">
        <f>LEFT(RAWC8[[#This Row],[Maternal Pheno Tag]],7)</f>
        <v/>
      </c>
    </row>
    <row r="5592" spans="1:8" hidden="1" x14ac:dyDescent="0.25">
      <c r="A5592">
        <v>4</v>
      </c>
      <c r="B5592" t="s">
        <v>17</v>
      </c>
      <c r="C5592" t="str">
        <f>_xlfn.CONCAT(RAWC8[[#This Row],[Table Letter]],"L")</f>
        <v>ML</v>
      </c>
      <c r="D5592">
        <v>12</v>
      </c>
      <c r="E5592" t="str">
        <f>CONCATENATE(RAWC8[[#This Row],[Table Letter]],RAWC8[[#This Row],[Table '#]])</f>
        <v>M4</v>
      </c>
      <c r="F5592" t="str">
        <f>IF(ISEVEN(ROW(RAWC8[[#This Row],[Barcodes]])),C5592,"")</f>
        <v>ML</v>
      </c>
      <c r="G5592" t="str">
        <f t="shared" si="87"/>
        <v>ML</v>
      </c>
      <c r="H5592" t="str">
        <f>LEFT(RAWC8[[#This Row],[Maternal Pheno Tag]],7)</f>
        <v>ML</v>
      </c>
    </row>
    <row r="5593" spans="1:8" hidden="1" x14ac:dyDescent="0.25">
      <c r="A5593">
        <v>4</v>
      </c>
      <c r="B5593" t="s">
        <v>17</v>
      </c>
      <c r="C5593" t="str">
        <f>_xlfn.CONCAT(RAWC8[[#This Row],[Table Letter]],"L")</f>
        <v>ML</v>
      </c>
      <c r="D5593">
        <v>12</v>
      </c>
      <c r="E5593" t="str">
        <f>CONCATENATE(RAWC8[[#This Row],[Table Letter]],RAWC8[[#This Row],[Table '#]])</f>
        <v>M4</v>
      </c>
      <c r="F5593" t="str">
        <f>IF(ISEVEN(ROW(RAWC8[[#This Row],[Barcodes]])),C5593,"")</f>
        <v/>
      </c>
      <c r="G5593" t="str">
        <f t="shared" si="87"/>
        <v/>
      </c>
      <c r="H5593" t="str">
        <f>LEFT(RAWC8[[#This Row],[Maternal Pheno Tag]],7)</f>
        <v/>
      </c>
    </row>
    <row r="5594" spans="1:8" hidden="1" x14ac:dyDescent="0.25">
      <c r="A5594">
        <v>4</v>
      </c>
      <c r="B5594" t="s">
        <v>17</v>
      </c>
      <c r="C5594" t="str">
        <f>_xlfn.CONCAT(RAWC8[[#This Row],[Table Letter]],"L")</f>
        <v>ML</v>
      </c>
      <c r="D5594">
        <v>13</v>
      </c>
      <c r="E5594" t="str">
        <f>CONCATENATE(RAWC8[[#This Row],[Table Letter]],RAWC8[[#This Row],[Table '#]])</f>
        <v>M4</v>
      </c>
      <c r="F5594" t="str">
        <f>IF(ISEVEN(ROW(RAWC8[[#This Row],[Barcodes]])),C5594,"")</f>
        <v>ML</v>
      </c>
      <c r="G5594" t="str">
        <f t="shared" si="87"/>
        <v>ML</v>
      </c>
      <c r="H5594" t="str">
        <f>LEFT(RAWC8[[#This Row],[Maternal Pheno Tag]],7)</f>
        <v>ML</v>
      </c>
    </row>
    <row r="5595" spans="1:8" hidden="1" x14ac:dyDescent="0.25">
      <c r="A5595">
        <v>4</v>
      </c>
      <c r="B5595" t="s">
        <v>17</v>
      </c>
      <c r="C5595" t="str">
        <f>_xlfn.CONCAT(RAWC8[[#This Row],[Table Letter]],"L")</f>
        <v>ML</v>
      </c>
      <c r="D5595">
        <v>13</v>
      </c>
      <c r="E5595" t="str">
        <f>CONCATENATE(RAWC8[[#This Row],[Table Letter]],RAWC8[[#This Row],[Table '#]])</f>
        <v>M4</v>
      </c>
      <c r="F5595" t="str">
        <f>IF(ISEVEN(ROW(RAWC8[[#This Row],[Barcodes]])),C5595,"")</f>
        <v/>
      </c>
      <c r="G5595" t="str">
        <f t="shared" si="87"/>
        <v/>
      </c>
      <c r="H5595" t="str">
        <f>LEFT(RAWC8[[#This Row],[Maternal Pheno Tag]],7)</f>
        <v/>
      </c>
    </row>
    <row r="5596" spans="1:8" hidden="1" x14ac:dyDescent="0.25">
      <c r="A5596">
        <v>4</v>
      </c>
      <c r="B5596" t="s">
        <v>17</v>
      </c>
      <c r="C5596" t="str">
        <f>_xlfn.CONCAT(RAWC8[[#This Row],[Table Letter]],"L")</f>
        <v>ML</v>
      </c>
      <c r="D5596">
        <v>14</v>
      </c>
      <c r="E5596" t="str">
        <f>CONCATENATE(RAWC8[[#This Row],[Table Letter]],RAWC8[[#This Row],[Table '#]])</f>
        <v>M4</v>
      </c>
      <c r="F5596" t="str">
        <f>IF(ISEVEN(ROW(RAWC8[[#This Row],[Barcodes]])),C5596,"")</f>
        <v>ML</v>
      </c>
      <c r="G5596" t="str">
        <f t="shared" si="87"/>
        <v>ML</v>
      </c>
      <c r="H5596" t="str">
        <f>LEFT(RAWC8[[#This Row],[Maternal Pheno Tag]],7)</f>
        <v>ML</v>
      </c>
    </row>
    <row r="5597" spans="1:8" hidden="1" x14ac:dyDescent="0.25">
      <c r="A5597">
        <v>4</v>
      </c>
      <c r="B5597" t="s">
        <v>17</v>
      </c>
      <c r="C5597" t="str">
        <f>_xlfn.CONCAT(RAWC8[[#This Row],[Table Letter]],"L")</f>
        <v>ML</v>
      </c>
      <c r="D5597">
        <v>14</v>
      </c>
      <c r="E5597" t="str">
        <f>CONCATENATE(RAWC8[[#This Row],[Table Letter]],RAWC8[[#This Row],[Table '#]])</f>
        <v>M4</v>
      </c>
      <c r="F5597" t="str">
        <f>IF(ISEVEN(ROW(RAWC8[[#This Row],[Barcodes]])),C5597,"")</f>
        <v/>
      </c>
      <c r="G5597" t="str">
        <f t="shared" si="87"/>
        <v/>
      </c>
      <c r="H5597" t="str">
        <f>LEFT(RAWC8[[#This Row],[Maternal Pheno Tag]],7)</f>
        <v/>
      </c>
    </row>
    <row r="5598" spans="1:8" hidden="1" x14ac:dyDescent="0.25">
      <c r="A5598">
        <v>4</v>
      </c>
      <c r="B5598" t="s">
        <v>17</v>
      </c>
      <c r="C5598" t="str">
        <f>_xlfn.CONCAT(RAWC8[[#This Row],[Table Letter]],"L")</f>
        <v>ML</v>
      </c>
      <c r="D5598">
        <v>15</v>
      </c>
      <c r="E5598" t="str">
        <f>CONCATENATE(RAWC8[[#This Row],[Table Letter]],RAWC8[[#This Row],[Table '#]])</f>
        <v>M4</v>
      </c>
      <c r="F5598" t="str">
        <f>IF(ISEVEN(ROW(RAWC8[[#This Row],[Barcodes]])),C5598,"")</f>
        <v>ML</v>
      </c>
      <c r="G5598" t="str">
        <f t="shared" si="87"/>
        <v>ML</v>
      </c>
      <c r="H5598" t="str">
        <f>LEFT(RAWC8[[#This Row],[Maternal Pheno Tag]],7)</f>
        <v>ML</v>
      </c>
    </row>
    <row r="5599" spans="1:8" hidden="1" x14ac:dyDescent="0.25">
      <c r="A5599">
        <v>4</v>
      </c>
      <c r="B5599" t="s">
        <v>17</v>
      </c>
      <c r="C5599" t="str">
        <f>_xlfn.CONCAT(RAWC8[[#This Row],[Table Letter]],"L")</f>
        <v>ML</v>
      </c>
      <c r="D5599">
        <v>15</v>
      </c>
      <c r="E5599" t="str">
        <f>CONCATENATE(RAWC8[[#This Row],[Table Letter]],RAWC8[[#This Row],[Table '#]])</f>
        <v>M4</v>
      </c>
      <c r="F5599" t="str">
        <f>IF(ISEVEN(ROW(RAWC8[[#This Row],[Barcodes]])),C5599,"")</f>
        <v/>
      </c>
      <c r="G5599" t="str">
        <f t="shared" si="87"/>
        <v/>
      </c>
      <c r="H5599" t="str">
        <f>LEFT(RAWC8[[#This Row],[Maternal Pheno Tag]],7)</f>
        <v/>
      </c>
    </row>
    <row r="5600" spans="1:8" hidden="1" x14ac:dyDescent="0.25">
      <c r="A5600">
        <v>4</v>
      </c>
      <c r="B5600" t="s">
        <v>17</v>
      </c>
      <c r="C5600" t="str">
        <f>_xlfn.CONCAT(RAWC8[[#This Row],[Table Letter]],"L")</f>
        <v>ML</v>
      </c>
      <c r="D5600">
        <v>16</v>
      </c>
      <c r="E5600" t="str">
        <f>CONCATENATE(RAWC8[[#This Row],[Table Letter]],RAWC8[[#This Row],[Table '#]])</f>
        <v>M4</v>
      </c>
      <c r="F5600" t="str">
        <f>IF(ISEVEN(ROW(RAWC8[[#This Row],[Barcodes]])),C5600,"")</f>
        <v>ML</v>
      </c>
      <c r="G5600" t="str">
        <f t="shared" si="87"/>
        <v>ML</v>
      </c>
      <c r="H5600" t="str">
        <f>LEFT(RAWC8[[#This Row],[Maternal Pheno Tag]],7)</f>
        <v>ML</v>
      </c>
    </row>
    <row r="5601" spans="1:8" hidden="1" x14ac:dyDescent="0.25">
      <c r="A5601">
        <v>4</v>
      </c>
      <c r="B5601" t="s">
        <v>17</v>
      </c>
      <c r="C5601" t="str">
        <f>_xlfn.CONCAT(RAWC8[[#This Row],[Table Letter]],"L")</f>
        <v>ML</v>
      </c>
      <c r="D5601">
        <v>16</v>
      </c>
      <c r="E5601" t="str">
        <f>CONCATENATE(RAWC8[[#This Row],[Table Letter]],RAWC8[[#This Row],[Table '#]])</f>
        <v>M4</v>
      </c>
      <c r="F5601" t="str">
        <f>IF(ISEVEN(ROW(RAWC8[[#This Row],[Barcodes]])),C5601,"")</f>
        <v/>
      </c>
      <c r="G5601" t="str">
        <f t="shared" si="87"/>
        <v/>
      </c>
      <c r="H5601" t="str">
        <f>LEFT(RAWC8[[#This Row],[Maternal Pheno Tag]],7)</f>
        <v/>
      </c>
    </row>
    <row r="5602" spans="1:8" hidden="1" x14ac:dyDescent="0.25">
      <c r="A5602">
        <v>4</v>
      </c>
      <c r="B5602" t="s">
        <v>17</v>
      </c>
      <c r="C5602" t="str">
        <f>_xlfn.CONCAT(RAWC8[[#This Row],[Table Letter]],"L")</f>
        <v>ML</v>
      </c>
      <c r="D5602">
        <v>17</v>
      </c>
      <c r="E5602" t="str">
        <f>CONCATENATE(RAWC8[[#This Row],[Table Letter]],RAWC8[[#This Row],[Table '#]])</f>
        <v>M4</v>
      </c>
      <c r="F5602" t="str">
        <f>IF(ISEVEN(ROW(RAWC8[[#This Row],[Barcodes]])),C5602,"")</f>
        <v>ML</v>
      </c>
      <c r="G5602" t="str">
        <f t="shared" si="87"/>
        <v>ML</v>
      </c>
      <c r="H5602" t="str">
        <f>LEFT(RAWC8[[#This Row],[Maternal Pheno Tag]],7)</f>
        <v>ML</v>
      </c>
    </row>
    <row r="5603" spans="1:8" hidden="1" x14ac:dyDescent="0.25">
      <c r="A5603">
        <v>4</v>
      </c>
      <c r="B5603" t="s">
        <v>17</v>
      </c>
      <c r="C5603" t="str">
        <f>_xlfn.CONCAT(RAWC8[[#This Row],[Table Letter]],"L")</f>
        <v>ML</v>
      </c>
      <c r="D5603">
        <v>17</v>
      </c>
      <c r="E5603" t="str">
        <f>CONCATENATE(RAWC8[[#This Row],[Table Letter]],RAWC8[[#This Row],[Table '#]])</f>
        <v>M4</v>
      </c>
      <c r="F5603" t="str">
        <f>IF(ISEVEN(ROW(RAWC8[[#This Row],[Barcodes]])),C5603,"")</f>
        <v/>
      </c>
      <c r="G5603" t="str">
        <f t="shared" si="87"/>
        <v/>
      </c>
      <c r="H5603" t="str">
        <f>LEFT(RAWC8[[#This Row],[Maternal Pheno Tag]],7)</f>
        <v/>
      </c>
    </row>
    <row r="5604" spans="1:8" hidden="1" x14ac:dyDescent="0.25">
      <c r="A5604">
        <v>4</v>
      </c>
      <c r="B5604" t="s">
        <v>17</v>
      </c>
      <c r="C5604" t="str">
        <f>_xlfn.CONCAT(RAWC8[[#This Row],[Table Letter]],"L")</f>
        <v>ML</v>
      </c>
      <c r="D5604">
        <v>18</v>
      </c>
      <c r="E5604" t="str">
        <f>CONCATENATE(RAWC8[[#This Row],[Table Letter]],RAWC8[[#This Row],[Table '#]])</f>
        <v>M4</v>
      </c>
      <c r="F5604" t="str">
        <f>IF(ISEVEN(ROW(RAWC8[[#This Row],[Barcodes]])),C5604,"")</f>
        <v>ML</v>
      </c>
      <c r="G5604" t="str">
        <f t="shared" si="87"/>
        <v>ML</v>
      </c>
      <c r="H5604" t="str">
        <f>LEFT(RAWC8[[#This Row],[Maternal Pheno Tag]],7)</f>
        <v>ML</v>
      </c>
    </row>
    <row r="5605" spans="1:8" hidden="1" x14ac:dyDescent="0.25">
      <c r="A5605">
        <v>4</v>
      </c>
      <c r="B5605" t="s">
        <v>17</v>
      </c>
      <c r="C5605" t="str">
        <f>_xlfn.CONCAT(RAWC8[[#This Row],[Table Letter]],"L")</f>
        <v>ML</v>
      </c>
      <c r="D5605">
        <v>18</v>
      </c>
      <c r="E5605" t="str">
        <f>CONCATENATE(RAWC8[[#This Row],[Table Letter]],RAWC8[[#This Row],[Table '#]])</f>
        <v>M4</v>
      </c>
      <c r="F5605" t="str">
        <f>IF(ISEVEN(ROW(RAWC8[[#This Row],[Barcodes]])),C5605,"")</f>
        <v/>
      </c>
      <c r="G5605" t="str">
        <f t="shared" si="87"/>
        <v/>
      </c>
      <c r="H5605" t="str">
        <f>LEFT(RAWC8[[#This Row],[Maternal Pheno Tag]],7)</f>
        <v/>
      </c>
    </row>
    <row r="5606" spans="1:8" hidden="1" x14ac:dyDescent="0.25">
      <c r="A5606">
        <v>4</v>
      </c>
      <c r="B5606" t="s">
        <v>17</v>
      </c>
      <c r="C5606" t="str">
        <f>_xlfn.CONCAT(RAWC8[[#This Row],[Table Letter]],"L")</f>
        <v>ML</v>
      </c>
      <c r="D5606">
        <v>19</v>
      </c>
      <c r="E5606" t="str">
        <f>CONCATENATE(RAWC8[[#This Row],[Table Letter]],RAWC8[[#This Row],[Table '#]])</f>
        <v>M4</v>
      </c>
      <c r="F5606" t="str">
        <f>IF(ISEVEN(ROW(RAWC8[[#This Row],[Barcodes]])),C5606,"")</f>
        <v>ML</v>
      </c>
      <c r="G5606" t="str">
        <f t="shared" si="87"/>
        <v>ML</v>
      </c>
      <c r="H5606" t="str">
        <f>LEFT(RAWC8[[#This Row],[Maternal Pheno Tag]],7)</f>
        <v>ML</v>
      </c>
    </row>
    <row r="5607" spans="1:8" hidden="1" x14ac:dyDescent="0.25">
      <c r="A5607">
        <v>4</v>
      </c>
      <c r="B5607" t="s">
        <v>17</v>
      </c>
      <c r="C5607" t="str">
        <f>_xlfn.CONCAT(RAWC8[[#This Row],[Table Letter]],"L")</f>
        <v>ML</v>
      </c>
      <c r="D5607">
        <v>19</v>
      </c>
      <c r="E5607" t="str">
        <f>CONCATENATE(RAWC8[[#This Row],[Table Letter]],RAWC8[[#This Row],[Table '#]])</f>
        <v>M4</v>
      </c>
      <c r="F5607" t="str">
        <f>IF(ISEVEN(ROW(RAWC8[[#This Row],[Barcodes]])),C5607,"")</f>
        <v/>
      </c>
      <c r="G5607" t="str">
        <f t="shared" si="87"/>
        <v/>
      </c>
      <c r="H5607" t="str">
        <f>LEFT(RAWC8[[#This Row],[Maternal Pheno Tag]],7)</f>
        <v/>
      </c>
    </row>
    <row r="5608" spans="1:8" hidden="1" x14ac:dyDescent="0.25">
      <c r="A5608">
        <v>4</v>
      </c>
      <c r="B5608" t="s">
        <v>17</v>
      </c>
      <c r="C5608" t="str">
        <f>_xlfn.CONCAT(RAWC8[[#This Row],[Table Letter]],"L")</f>
        <v>ML</v>
      </c>
      <c r="D5608">
        <v>20</v>
      </c>
      <c r="E5608" t="str">
        <f>CONCATENATE(RAWC8[[#This Row],[Table Letter]],RAWC8[[#This Row],[Table '#]])</f>
        <v>M4</v>
      </c>
      <c r="F5608" t="str">
        <f>IF(ISEVEN(ROW(RAWC8[[#This Row],[Barcodes]])),C5608,"")</f>
        <v>ML</v>
      </c>
      <c r="G5608" t="str">
        <f t="shared" si="87"/>
        <v>ML</v>
      </c>
      <c r="H5608" t="str">
        <f>LEFT(RAWC8[[#This Row],[Maternal Pheno Tag]],7)</f>
        <v>ML</v>
      </c>
    </row>
    <row r="5609" spans="1:8" hidden="1" x14ac:dyDescent="0.25">
      <c r="A5609">
        <v>4</v>
      </c>
      <c r="B5609" t="s">
        <v>17</v>
      </c>
      <c r="C5609" t="str">
        <f>_xlfn.CONCAT(RAWC8[[#This Row],[Table Letter]],"L")</f>
        <v>ML</v>
      </c>
      <c r="D5609">
        <v>20</v>
      </c>
      <c r="E5609" t="str">
        <f>CONCATENATE(RAWC8[[#This Row],[Table Letter]],RAWC8[[#This Row],[Table '#]])</f>
        <v>M4</v>
      </c>
      <c r="F5609" t="str">
        <f>IF(ISEVEN(ROW(RAWC8[[#This Row],[Barcodes]])),C5609,"")</f>
        <v/>
      </c>
      <c r="G5609" t="str">
        <f t="shared" si="87"/>
        <v/>
      </c>
      <c r="H5609" t="str">
        <f>LEFT(RAWC8[[#This Row],[Maternal Pheno Tag]],7)</f>
        <v/>
      </c>
    </row>
    <row r="5610" spans="1:8" hidden="1" x14ac:dyDescent="0.25">
      <c r="A5610">
        <v>4</v>
      </c>
      <c r="B5610" t="s">
        <v>17</v>
      </c>
      <c r="C5610" t="str">
        <f>_xlfn.CONCAT(RAWC8[[#This Row],[Table Letter]],"L")</f>
        <v>ML</v>
      </c>
      <c r="D5610">
        <v>21</v>
      </c>
      <c r="E5610" t="str">
        <f>CONCATENATE(RAWC8[[#This Row],[Table Letter]],RAWC8[[#This Row],[Table '#]])</f>
        <v>M4</v>
      </c>
      <c r="F5610" t="str">
        <f>IF(ISEVEN(ROW(RAWC8[[#This Row],[Barcodes]])),C5610,"")</f>
        <v>ML</v>
      </c>
      <c r="G5610" t="str">
        <f t="shared" si="87"/>
        <v>ML</v>
      </c>
      <c r="H5610" t="str">
        <f>LEFT(RAWC8[[#This Row],[Maternal Pheno Tag]],7)</f>
        <v>ML</v>
      </c>
    </row>
    <row r="5611" spans="1:8" hidden="1" x14ac:dyDescent="0.25">
      <c r="A5611">
        <v>4</v>
      </c>
      <c r="B5611" t="s">
        <v>17</v>
      </c>
      <c r="C5611" t="str">
        <f>_xlfn.CONCAT(RAWC8[[#This Row],[Table Letter]],"L")</f>
        <v>ML</v>
      </c>
      <c r="D5611">
        <v>21</v>
      </c>
      <c r="E5611" t="str">
        <f>CONCATENATE(RAWC8[[#This Row],[Table Letter]],RAWC8[[#This Row],[Table '#]])</f>
        <v>M4</v>
      </c>
      <c r="F5611" t="str">
        <f>IF(ISEVEN(ROW(RAWC8[[#This Row],[Barcodes]])),C5611,"")</f>
        <v/>
      </c>
      <c r="G5611" t="str">
        <f t="shared" si="87"/>
        <v/>
      </c>
      <c r="H5611" t="str">
        <f>LEFT(RAWC8[[#This Row],[Maternal Pheno Tag]],7)</f>
        <v/>
      </c>
    </row>
    <row r="5612" spans="1:8" hidden="1" x14ac:dyDescent="0.25">
      <c r="A5612">
        <v>4</v>
      </c>
      <c r="B5612" t="s">
        <v>17</v>
      </c>
      <c r="C5612" t="str">
        <f>_xlfn.CONCAT(RAWC8[[#This Row],[Table Letter]],"L")</f>
        <v>ML</v>
      </c>
      <c r="D5612">
        <v>22</v>
      </c>
      <c r="E5612" t="str">
        <f>CONCATENATE(RAWC8[[#This Row],[Table Letter]],RAWC8[[#This Row],[Table '#]])</f>
        <v>M4</v>
      </c>
      <c r="F5612" t="str">
        <f>IF(ISEVEN(ROW(RAWC8[[#This Row],[Barcodes]])),C5612,"")</f>
        <v>ML</v>
      </c>
      <c r="G5612" t="str">
        <f t="shared" si="87"/>
        <v>ML</v>
      </c>
      <c r="H5612" t="str">
        <f>LEFT(RAWC8[[#This Row],[Maternal Pheno Tag]],7)</f>
        <v>ML</v>
      </c>
    </row>
    <row r="5613" spans="1:8" hidden="1" x14ac:dyDescent="0.25">
      <c r="A5613">
        <v>4</v>
      </c>
      <c r="B5613" t="s">
        <v>17</v>
      </c>
      <c r="C5613" t="str">
        <f>_xlfn.CONCAT(RAWC8[[#This Row],[Table Letter]],"L")</f>
        <v>ML</v>
      </c>
      <c r="D5613">
        <v>22</v>
      </c>
      <c r="E5613" t="str">
        <f>CONCATENATE(RAWC8[[#This Row],[Table Letter]],RAWC8[[#This Row],[Table '#]])</f>
        <v>M4</v>
      </c>
      <c r="F5613" t="str">
        <f>IF(ISEVEN(ROW(RAWC8[[#This Row],[Barcodes]])),C5613,"")</f>
        <v/>
      </c>
      <c r="G5613" t="str">
        <f t="shared" si="87"/>
        <v/>
      </c>
      <c r="H5613" t="str">
        <f>LEFT(RAWC8[[#This Row],[Maternal Pheno Tag]],7)</f>
        <v/>
      </c>
    </row>
    <row r="5614" spans="1:8" hidden="1" x14ac:dyDescent="0.25">
      <c r="A5614">
        <v>4</v>
      </c>
      <c r="B5614" t="s">
        <v>17</v>
      </c>
      <c r="C5614" t="str">
        <f>_xlfn.CONCAT(RAWC8[[#This Row],[Table Letter]],"L")</f>
        <v>ML</v>
      </c>
      <c r="D5614">
        <v>23</v>
      </c>
      <c r="E5614" t="str">
        <f>CONCATENATE(RAWC8[[#This Row],[Table Letter]],RAWC8[[#This Row],[Table '#]])</f>
        <v>M4</v>
      </c>
      <c r="F5614" t="str">
        <f>IF(ISEVEN(ROW(RAWC8[[#This Row],[Barcodes]])),C5614,"")</f>
        <v>ML</v>
      </c>
      <c r="G5614" t="str">
        <f t="shared" si="87"/>
        <v>ML</v>
      </c>
      <c r="H5614" t="str">
        <f>LEFT(RAWC8[[#This Row],[Maternal Pheno Tag]],7)</f>
        <v>ML</v>
      </c>
    </row>
    <row r="5615" spans="1:8" hidden="1" x14ac:dyDescent="0.25">
      <c r="A5615">
        <v>4</v>
      </c>
      <c r="B5615" t="s">
        <v>17</v>
      </c>
      <c r="C5615" t="str">
        <f>_xlfn.CONCAT(RAWC8[[#This Row],[Table Letter]],"L")</f>
        <v>ML</v>
      </c>
      <c r="D5615">
        <v>23</v>
      </c>
      <c r="E5615" t="str">
        <f>CONCATENATE(RAWC8[[#This Row],[Table Letter]],RAWC8[[#This Row],[Table '#]])</f>
        <v>M4</v>
      </c>
      <c r="F5615" t="str">
        <f>IF(ISEVEN(ROW(RAWC8[[#This Row],[Barcodes]])),C5615,"")</f>
        <v/>
      </c>
      <c r="G5615" t="str">
        <f t="shared" si="87"/>
        <v/>
      </c>
      <c r="H5615" t="str">
        <f>LEFT(RAWC8[[#This Row],[Maternal Pheno Tag]],7)</f>
        <v/>
      </c>
    </row>
    <row r="5616" spans="1:8" hidden="1" x14ac:dyDescent="0.25">
      <c r="A5616">
        <v>4</v>
      </c>
      <c r="B5616" t="s">
        <v>17</v>
      </c>
      <c r="C5616" t="str">
        <f>_xlfn.CONCAT(RAWC8[[#This Row],[Table Letter]],"L")</f>
        <v>ML</v>
      </c>
      <c r="D5616">
        <v>24</v>
      </c>
      <c r="E5616" t="str">
        <f>CONCATENATE(RAWC8[[#This Row],[Table Letter]],RAWC8[[#This Row],[Table '#]])</f>
        <v>M4</v>
      </c>
      <c r="F5616" t="str">
        <f>IF(ISEVEN(ROW(RAWC8[[#This Row],[Barcodes]])),C5616,"")</f>
        <v>ML</v>
      </c>
      <c r="G5616" t="str">
        <f t="shared" si="87"/>
        <v>ML</v>
      </c>
      <c r="H5616" t="str">
        <f>LEFT(RAWC8[[#This Row],[Maternal Pheno Tag]],7)</f>
        <v>ML</v>
      </c>
    </row>
    <row r="5617" spans="1:8" hidden="1" x14ac:dyDescent="0.25">
      <c r="A5617">
        <v>4</v>
      </c>
      <c r="B5617" t="s">
        <v>17</v>
      </c>
      <c r="C5617" t="str">
        <f>_xlfn.CONCAT(RAWC8[[#This Row],[Table Letter]],"L")</f>
        <v>ML</v>
      </c>
      <c r="D5617">
        <v>24</v>
      </c>
      <c r="E5617" t="str">
        <f>CONCATENATE(RAWC8[[#This Row],[Table Letter]],RAWC8[[#This Row],[Table '#]])</f>
        <v>M4</v>
      </c>
      <c r="F5617" t="str">
        <f>IF(ISEVEN(ROW(RAWC8[[#This Row],[Barcodes]])),C5617,"")</f>
        <v/>
      </c>
      <c r="G5617" t="str">
        <f t="shared" si="87"/>
        <v/>
      </c>
      <c r="H5617" t="str">
        <f>LEFT(RAWC8[[#This Row],[Maternal Pheno Tag]],7)</f>
        <v/>
      </c>
    </row>
    <row r="5618" spans="1:8" hidden="1" x14ac:dyDescent="0.25">
      <c r="A5618">
        <v>4</v>
      </c>
      <c r="B5618" t="s">
        <v>17</v>
      </c>
      <c r="C5618" t="str">
        <f>_xlfn.CONCAT(RAWC8[[#This Row],[Table Letter]],"L")</f>
        <v>ML</v>
      </c>
      <c r="D5618">
        <v>25</v>
      </c>
      <c r="E5618" t="str">
        <f>CONCATENATE(RAWC8[[#This Row],[Table Letter]],RAWC8[[#This Row],[Table '#]])</f>
        <v>M4</v>
      </c>
      <c r="F5618" t="str">
        <f>IF(ISEVEN(ROW(RAWC8[[#This Row],[Barcodes]])),C5618,"")</f>
        <v>ML</v>
      </c>
      <c r="G5618" t="str">
        <f t="shared" si="87"/>
        <v>ML</v>
      </c>
      <c r="H5618" t="str">
        <f>LEFT(RAWC8[[#This Row],[Maternal Pheno Tag]],7)</f>
        <v>ML</v>
      </c>
    </row>
    <row r="5619" spans="1:8" hidden="1" x14ac:dyDescent="0.25">
      <c r="A5619">
        <v>4</v>
      </c>
      <c r="B5619" t="s">
        <v>17</v>
      </c>
      <c r="C5619" t="str">
        <f>_xlfn.CONCAT(RAWC8[[#This Row],[Table Letter]],"L")</f>
        <v>ML</v>
      </c>
      <c r="D5619">
        <v>25</v>
      </c>
      <c r="E5619" t="str">
        <f>CONCATENATE(RAWC8[[#This Row],[Table Letter]],RAWC8[[#This Row],[Table '#]])</f>
        <v>M4</v>
      </c>
      <c r="F5619" t="str">
        <f>IF(ISEVEN(ROW(RAWC8[[#This Row],[Barcodes]])),C5619,"")</f>
        <v/>
      </c>
      <c r="G5619" t="str">
        <f t="shared" si="87"/>
        <v/>
      </c>
      <c r="H5619" t="str">
        <f>LEFT(RAWC8[[#This Row],[Maternal Pheno Tag]],7)</f>
        <v/>
      </c>
    </row>
    <row r="5620" spans="1:8" hidden="1" x14ac:dyDescent="0.25">
      <c r="A5620">
        <v>4</v>
      </c>
      <c r="B5620" t="s">
        <v>17</v>
      </c>
      <c r="C5620" t="str">
        <f>_xlfn.CONCAT(RAWC8[[#This Row],[Table Letter]],"L")</f>
        <v>ML</v>
      </c>
      <c r="D5620">
        <v>26</v>
      </c>
      <c r="E5620" t="str">
        <f>CONCATENATE(RAWC8[[#This Row],[Table Letter]],RAWC8[[#This Row],[Table '#]])</f>
        <v>M4</v>
      </c>
      <c r="F5620" t="str">
        <f>IF(ISEVEN(ROW(RAWC8[[#This Row],[Barcodes]])),C5620,"")</f>
        <v>ML</v>
      </c>
      <c r="G5620" t="str">
        <f t="shared" si="87"/>
        <v>ML</v>
      </c>
      <c r="H5620" t="str">
        <f>LEFT(RAWC8[[#This Row],[Maternal Pheno Tag]],7)</f>
        <v>ML</v>
      </c>
    </row>
    <row r="5621" spans="1:8" hidden="1" x14ac:dyDescent="0.25">
      <c r="A5621">
        <v>4</v>
      </c>
      <c r="B5621" t="s">
        <v>17</v>
      </c>
      <c r="C5621" t="str">
        <f>_xlfn.CONCAT(RAWC8[[#This Row],[Table Letter]],"L")</f>
        <v>ML</v>
      </c>
      <c r="D5621">
        <v>26</v>
      </c>
      <c r="E5621" t="str">
        <f>CONCATENATE(RAWC8[[#This Row],[Table Letter]],RAWC8[[#This Row],[Table '#]])</f>
        <v>M4</v>
      </c>
      <c r="F5621" t="str">
        <f>IF(ISEVEN(ROW(RAWC8[[#This Row],[Barcodes]])),C5621,"")</f>
        <v/>
      </c>
      <c r="G5621" t="str">
        <f t="shared" si="87"/>
        <v/>
      </c>
      <c r="H5621" t="str">
        <f>LEFT(RAWC8[[#This Row],[Maternal Pheno Tag]],7)</f>
        <v/>
      </c>
    </row>
    <row r="5622" spans="1:8" hidden="1" x14ac:dyDescent="0.25">
      <c r="A5622">
        <v>4</v>
      </c>
      <c r="B5622" t="s">
        <v>17</v>
      </c>
      <c r="C5622" t="str">
        <f>_xlfn.CONCAT(RAWC8[[#This Row],[Table Letter]],"L")</f>
        <v>ML</v>
      </c>
      <c r="D5622">
        <v>27</v>
      </c>
      <c r="E5622" t="str">
        <f>CONCATENATE(RAWC8[[#This Row],[Table Letter]],RAWC8[[#This Row],[Table '#]])</f>
        <v>M4</v>
      </c>
      <c r="F5622" t="str">
        <f>IF(ISEVEN(ROW(RAWC8[[#This Row],[Barcodes]])),C5622,"")</f>
        <v>ML</v>
      </c>
      <c r="G5622" t="str">
        <f t="shared" si="87"/>
        <v>ML</v>
      </c>
      <c r="H5622" t="str">
        <f>LEFT(RAWC8[[#This Row],[Maternal Pheno Tag]],7)</f>
        <v>ML</v>
      </c>
    </row>
    <row r="5623" spans="1:8" hidden="1" x14ac:dyDescent="0.25">
      <c r="A5623">
        <v>4</v>
      </c>
      <c r="B5623" t="s">
        <v>17</v>
      </c>
      <c r="C5623" t="str">
        <f>_xlfn.CONCAT(RAWC8[[#This Row],[Table Letter]],"L")</f>
        <v>ML</v>
      </c>
      <c r="D5623">
        <v>27</v>
      </c>
      <c r="E5623" t="str">
        <f>CONCATENATE(RAWC8[[#This Row],[Table Letter]],RAWC8[[#This Row],[Table '#]])</f>
        <v>M4</v>
      </c>
      <c r="F5623" t="str">
        <f>IF(ISEVEN(ROW(RAWC8[[#This Row],[Barcodes]])),C5623,"")</f>
        <v/>
      </c>
      <c r="G5623" t="str">
        <f t="shared" si="87"/>
        <v/>
      </c>
      <c r="H5623" t="str">
        <f>LEFT(RAWC8[[#This Row],[Maternal Pheno Tag]],7)</f>
        <v/>
      </c>
    </row>
    <row r="5624" spans="1:8" hidden="1" x14ac:dyDescent="0.25">
      <c r="A5624">
        <v>4</v>
      </c>
      <c r="B5624" t="s">
        <v>17</v>
      </c>
      <c r="C5624" t="str">
        <f>_xlfn.CONCAT(RAWC8[[#This Row],[Table Letter]],"L")</f>
        <v>ML</v>
      </c>
      <c r="D5624">
        <v>28</v>
      </c>
      <c r="E5624" t="str">
        <f>CONCATENATE(RAWC8[[#This Row],[Table Letter]],RAWC8[[#This Row],[Table '#]])</f>
        <v>M4</v>
      </c>
      <c r="F5624" t="str">
        <f>IF(ISEVEN(ROW(RAWC8[[#This Row],[Barcodes]])),C5624,"")</f>
        <v>ML</v>
      </c>
      <c r="G5624" t="str">
        <f t="shared" si="87"/>
        <v>ML</v>
      </c>
      <c r="H5624" t="str">
        <f>LEFT(RAWC8[[#This Row],[Maternal Pheno Tag]],7)</f>
        <v>ML</v>
      </c>
    </row>
    <row r="5625" spans="1:8" hidden="1" x14ac:dyDescent="0.25">
      <c r="A5625">
        <v>4</v>
      </c>
      <c r="B5625" t="s">
        <v>17</v>
      </c>
      <c r="C5625" t="str">
        <f>_xlfn.CONCAT(RAWC8[[#This Row],[Table Letter]],"L")</f>
        <v>ML</v>
      </c>
      <c r="D5625">
        <v>28</v>
      </c>
      <c r="E5625" t="str">
        <f>CONCATENATE(RAWC8[[#This Row],[Table Letter]],RAWC8[[#This Row],[Table '#]])</f>
        <v>M4</v>
      </c>
      <c r="F5625" t="str">
        <f>IF(ISEVEN(ROW(RAWC8[[#This Row],[Barcodes]])),C5625,"")</f>
        <v/>
      </c>
      <c r="G5625" t="str">
        <f t="shared" si="87"/>
        <v/>
      </c>
      <c r="H5625" t="str">
        <f>LEFT(RAWC8[[#This Row],[Maternal Pheno Tag]],7)</f>
        <v/>
      </c>
    </row>
    <row r="5626" spans="1:8" hidden="1" x14ac:dyDescent="0.25">
      <c r="A5626">
        <v>4</v>
      </c>
      <c r="B5626" t="s">
        <v>17</v>
      </c>
      <c r="C5626" t="str">
        <f>_xlfn.CONCAT(RAWC8[[#This Row],[Table Letter]],"L")</f>
        <v>ML</v>
      </c>
      <c r="D5626">
        <v>29</v>
      </c>
      <c r="E5626" t="str">
        <f>CONCATENATE(RAWC8[[#This Row],[Table Letter]],RAWC8[[#This Row],[Table '#]])</f>
        <v>M4</v>
      </c>
      <c r="F5626" t="str">
        <f>IF(ISEVEN(ROW(RAWC8[[#This Row],[Barcodes]])),C5626,"")</f>
        <v>ML</v>
      </c>
      <c r="G5626" t="str">
        <f t="shared" si="87"/>
        <v>ML</v>
      </c>
      <c r="H5626" t="str">
        <f>LEFT(RAWC8[[#This Row],[Maternal Pheno Tag]],7)</f>
        <v>ML</v>
      </c>
    </row>
    <row r="5627" spans="1:8" hidden="1" x14ac:dyDescent="0.25">
      <c r="A5627">
        <v>4</v>
      </c>
      <c r="B5627" t="s">
        <v>17</v>
      </c>
      <c r="C5627" t="str">
        <f>_xlfn.CONCAT(RAWC8[[#This Row],[Table Letter]],"L")</f>
        <v>ML</v>
      </c>
      <c r="D5627">
        <v>29</v>
      </c>
      <c r="E5627" t="str">
        <f>CONCATENATE(RAWC8[[#This Row],[Table Letter]],RAWC8[[#This Row],[Table '#]])</f>
        <v>M4</v>
      </c>
      <c r="F5627" t="str">
        <f>IF(ISEVEN(ROW(RAWC8[[#This Row],[Barcodes]])),C5627,"")</f>
        <v/>
      </c>
      <c r="G5627" t="str">
        <f t="shared" si="87"/>
        <v/>
      </c>
      <c r="H5627" t="str">
        <f>LEFT(RAWC8[[#This Row],[Maternal Pheno Tag]],7)</f>
        <v/>
      </c>
    </row>
    <row r="5628" spans="1:8" hidden="1" x14ac:dyDescent="0.25">
      <c r="A5628">
        <v>4</v>
      </c>
      <c r="B5628" t="s">
        <v>17</v>
      </c>
      <c r="C5628" t="str">
        <f>_xlfn.CONCAT(RAWC8[[#This Row],[Table Letter]],"L")</f>
        <v>ML</v>
      </c>
      <c r="D5628">
        <v>30</v>
      </c>
      <c r="E5628" t="str">
        <f>CONCATENATE(RAWC8[[#This Row],[Table Letter]],RAWC8[[#This Row],[Table '#]])</f>
        <v>M4</v>
      </c>
      <c r="F5628" t="str">
        <f>IF(ISEVEN(ROW(RAWC8[[#This Row],[Barcodes]])),C5628,"")</f>
        <v>ML</v>
      </c>
      <c r="G5628" t="str">
        <f t="shared" si="87"/>
        <v>ML</v>
      </c>
      <c r="H5628" t="str">
        <f>LEFT(RAWC8[[#This Row],[Maternal Pheno Tag]],7)</f>
        <v>ML</v>
      </c>
    </row>
    <row r="5629" spans="1:8" hidden="1" x14ac:dyDescent="0.25">
      <c r="A5629">
        <v>4</v>
      </c>
      <c r="B5629" t="s">
        <v>17</v>
      </c>
      <c r="C5629" t="str">
        <f>_xlfn.CONCAT(RAWC8[[#This Row],[Table Letter]],"L")</f>
        <v>ML</v>
      </c>
      <c r="D5629">
        <v>30</v>
      </c>
      <c r="E5629" t="str">
        <f>CONCATENATE(RAWC8[[#This Row],[Table Letter]],RAWC8[[#This Row],[Table '#]])</f>
        <v>M4</v>
      </c>
      <c r="F5629" t="str">
        <f>IF(ISEVEN(ROW(RAWC8[[#This Row],[Barcodes]])),C5629,"")</f>
        <v/>
      </c>
      <c r="G5629" t="str">
        <f t="shared" si="87"/>
        <v/>
      </c>
      <c r="H5629" t="str">
        <f>LEFT(RAWC8[[#This Row],[Maternal Pheno Tag]],7)</f>
        <v/>
      </c>
    </row>
    <row r="5630" spans="1:8" hidden="1" x14ac:dyDescent="0.25">
      <c r="A5630">
        <v>4</v>
      </c>
      <c r="B5630" t="s">
        <v>17</v>
      </c>
      <c r="C5630" t="str">
        <f>_xlfn.CONCAT(RAWC8[[#This Row],[Table Letter]],"L")</f>
        <v>ML</v>
      </c>
      <c r="D5630">
        <v>31</v>
      </c>
      <c r="E5630" t="str">
        <f>CONCATENATE(RAWC8[[#This Row],[Table Letter]],RAWC8[[#This Row],[Table '#]])</f>
        <v>M4</v>
      </c>
      <c r="F5630" t="str">
        <f>IF(ISEVEN(ROW(RAWC8[[#This Row],[Barcodes]])),C5630,"")</f>
        <v>ML</v>
      </c>
      <c r="G5630" t="str">
        <f t="shared" si="87"/>
        <v>ML</v>
      </c>
      <c r="H5630" t="str">
        <f>LEFT(RAWC8[[#This Row],[Maternal Pheno Tag]],7)</f>
        <v>ML</v>
      </c>
    </row>
    <row r="5631" spans="1:8" hidden="1" x14ac:dyDescent="0.25">
      <c r="A5631">
        <v>4</v>
      </c>
      <c r="B5631" t="s">
        <v>17</v>
      </c>
      <c r="C5631" t="str">
        <f>_xlfn.CONCAT(RAWC8[[#This Row],[Table Letter]],"L")</f>
        <v>ML</v>
      </c>
      <c r="D5631">
        <v>31</v>
      </c>
      <c r="E5631" t="str">
        <f>CONCATENATE(RAWC8[[#This Row],[Table Letter]],RAWC8[[#This Row],[Table '#]])</f>
        <v>M4</v>
      </c>
      <c r="F5631" t="str">
        <f>IF(ISEVEN(ROW(RAWC8[[#This Row],[Barcodes]])),C5631,"")</f>
        <v/>
      </c>
      <c r="G5631" t="str">
        <f t="shared" si="87"/>
        <v/>
      </c>
      <c r="H5631" t="str">
        <f>LEFT(RAWC8[[#This Row],[Maternal Pheno Tag]],7)</f>
        <v/>
      </c>
    </row>
    <row r="5632" spans="1:8" hidden="1" x14ac:dyDescent="0.25">
      <c r="A5632">
        <v>4</v>
      </c>
      <c r="B5632" t="s">
        <v>17</v>
      </c>
      <c r="C5632" t="str">
        <f>_xlfn.CONCAT(RAWC8[[#This Row],[Table Letter]],"L")</f>
        <v>ML</v>
      </c>
      <c r="D5632">
        <v>32</v>
      </c>
      <c r="E5632" t="str">
        <f>CONCATENATE(RAWC8[[#This Row],[Table Letter]],RAWC8[[#This Row],[Table '#]])</f>
        <v>M4</v>
      </c>
      <c r="F5632" t="str">
        <f>IF(ISEVEN(ROW(RAWC8[[#This Row],[Barcodes]])),C5632,"")</f>
        <v>ML</v>
      </c>
      <c r="G5632" t="str">
        <f t="shared" si="87"/>
        <v>ML</v>
      </c>
      <c r="H5632" t="str">
        <f>LEFT(RAWC8[[#This Row],[Maternal Pheno Tag]],7)</f>
        <v>ML</v>
      </c>
    </row>
    <row r="5633" spans="1:8" hidden="1" x14ac:dyDescent="0.25">
      <c r="A5633">
        <v>4</v>
      </c>
      <c r="B5633" t="s">
        <v>17</v>
      </c>
      <c r="C5633" t="str">
        <f>_xlfn.CONCAT(RAWC8[[#This Row],[Table Letter]],"L")</f>
        <v>ML</v>
      </c>
      <c r="D5633">
        <v>32</v>
      </c>
      <c r="E5633" t="str">
        <f>CONCATENATE(RAWC8[[#This Row],[Table Letter]],RAWC8[[#This Row],[Table '#]])</f>
        <v>M4</v>
      </c>
      <c r="F5633" t="str">
        <f>IF(ISEVEN(ROW(RAWC8[[#This Row],[Barcodes]])),C5633,"")</f>
        <v/>
      </c>
      <c r="G5633" t="str">
        <f t="shared" si="87"/>
        <v/>
      </c>
      <c r="H5633" t="str">
        <f>LEFT(RAWC8[[#This Row],[Maternal Pheno Tag]],7)</f>
        <v/>
      </c>
    </row>
    <row r="5634" spans="1:8" hidden="1" x14ac:dyDescent="0.25">
      <c r="A5634">
        <v>4</v>
      </c>
      <c r="B5634" t="s">
        <v>17</v>
      </c>
      <c r="C5634" t="str">
        <f>_xlfn.CONCAT(RAWC8[[#This Row],[Table Letter]],"L")</f>
        <v>ML</v>
      </c>
      <c r="D5634">
        <v>33</v>
      </c>
      <c r="E5634" t="str">
        <f>CONCATENATE(RAWC8[[#This Row],[Table Letter]],RAWC8[[#This Row],[Table '#]])</f>
        <v>M4</v>
      </c>
      <c r="F5634" t="str">
        <f>IF(ISEVEN(ROW(RAWC8[[#This Row],[Barcodes]])),C5634,"")</f>
        <v>ML</v>
      </c>
      <c r="G5634" t="str">
        <f t="shared" ref="G5634:G5697" si="88">IF(ISODD(ROW(C5635)),C5635,"")</f>
        <v>ML</v>
      </c>
      <c r="H5634" t="str">
        <f>LEFT(RAWC8[[#This Row],[Maternal Pheno Tag]],7)</f>
        <v>ML</v>
      </c>
    </row>
    <row r="5635" spans="1:8" hidden="1" x14ac:dyDescent="0.25">
      <c r="A5635">
        <v>4</v>
      </c>
      <c r="B5635" t="s">
        <v>17</v>
      </c>
      <c r="C5635" t="str">
        <f>_xlfn.CONCAT(RAWC8[[#This Row],[Table Letter]],"L")</f>
        <v>ML</v>
      </c>
      <c r="D5635">
        <v>33</v>
      </c>
      <c r="E5635" t="str">
        <f>CONCATENATE(RAWC8[[#This Row],[Table Letter]],RAWC8[[#This Row],[Table '#]])</f>
        <v>M4</v>
      </c>
      <c r="F5635" t="str">
        <f>IF(ISEVEN(ROW(RAWC8[[#This Row],[Barcodes]])),C5635,"")</f>
        <v/>
      </c>
      <c r="G5635" t="str">
        <f t="shared" si="88"/>
        <v/>
      </c>
      <c r="H5635" t="str">
        <f>LEFT(RAWC8[[#This Row],[Maternal Pheno Tag]],7)</f>
        <v/>
      </c>
    </row>
    <row r="5636" spans="1:8" hidden="1" x14ac:dyDescent="0.25">
      <c r="A5636">
        <v>4</v>
      </c>
      <c r="B5636" t="s">
        <v>17</v>
      </c>
      <c r="C5636" t="str">
        <f>_xlfn.CONCAT(RAWC8[[#This Row],[Table Letter]],"L")</f>
        <v>ML</v>
      </c>
      <c r="D5636">
        <v>34</v>
      </c>
      <c r="E5636" t="str">
        <f>CONCATENATE(RAWC8[[#This Row],[Table Letter]],RAWC8[[#This Row],[Table '#]])</f>
        <v>M4</v>
      </c>
      <c r="F5636" t="str">
        <f>IF(ISEVEN(ROW(RAWC8[[#This Row],[Barcodes]])),C5636,"")</f>
        <v>ML</v>
      </c>
      <c r="G5636" t="str">
        <f t="shared" si="88"/>
        <v>ML</v>
      </c>
      <c r="H5636" t="str">
        <f>LEFT(RAWC8[[#This Row],[Maternal Pheno Tag]],7)</f>
        <v>ML</v>
      </c>
    </row>
    <row r="5637" spans="1:8" hidden="1" x14ac:dyDescent="0.25">
      <c r="A5637">
        <v>4</v>
      </c>
      <c r="B5637" t="s">
        <v>17</v>
      </c>
      <c r="C5637" t="str">
        <f>_xlfn.CONCAT(RAWC8[[#This Row],[Table Letter]],"L")</f>
        <v>ML</v>
      </c>
      <c r="D5637">
        <v>34</v>
      </c>
      <c r="E5637" t="str">
        <f>CONCATENATE(RAWC8[[#This Row],[Table Letter]],RAWC8[[#This Row],[Table '#]])</f>
        <v>M4</v>
      </c>
      <c r="F5637" t="str">
        <f>IF(ISEVEN(ROW(RAWC8[[#This Row],[Barcodes]])),C5637,"")</f>
        <v/>
      </c>
      <c r="G5637" t="str">
        <f t="shared" si="88"/>
        <v/>
      </c>
      <c r="H5637" t="str">
        <f>LEFT(RAWC8[[#This Row],[Maternal Pheno Tag]],7)</f>
        <v/>
      </c>
    </row>
    <row r="5638" spans="1:8" hidden="1" x14ac:dyDescent="0.25">
      <c r="A5638">
        <v>4</v>
      </c>
      <c r="B5638" t="s">
        <v>17</v>
      </c>
      <c r="C5638" t="str">
        <f>_xlfn.CONCAT(RAWC8[[#This Row],[Table Letter]],"L")</f>
        <v>ML</v>
      </c>
      <c r="D5638">
        <v>35</v>
      </c>
      <c r="E5638" t="str">
        <f>CONCATENATE(RAWC8[[#This Row],[Table Letter]],RAWC8[[#This Row],[Table '#]])</f>
        <v>M4</v>
      </c>
      <c r="F5638" t="str">
        <f>IF(ISEVEN(ROW(RAWC8[[#This Row],[Barcodes]])),C5638,"")</f>
        <v>ML</v>
      </c>
      <c r="G5638" t="str">
        <f t="shared" si="88"/>
        <v>ML</v>
      </c>
      <c r="H5638" t="str">
        <f>LEFT(RAWC8[[#This Row],[Maternal Pheno Tag]],7)</f>
        <v>ML</v>
      </c>
    </row>
    <row r="5639" spans="1:8" hidden="1" x14ac:dyDescent="0.25">
      <c r="A5639">
        <v>4</v>
      </c>
      <c r="B5639" t="s">
        <v>17</v>
      </c>
      <c r="C5639" t="str">
        <f>_xlfn.CONCAT(RAWC8[[#This Row],[Table Letter]],"L")</f>
        <v>ML</v>
      </c>
      <c r="D5639">
        <v>35</v>
      </c>
      <c r="E5639" t="str">
        <f>CONCATENATE(RAWC8[[#This Row],[Table Letter]],RAWC8[[#This Row],[Table '#]])</f>
        <v>M4</v>
      </c>
      <c r="F5639" t="str">
        <f>IF(ISEVEN(ROW(RAWC8[[#This Row],[Barcodes]])),C5639,"")</f>
        <v/>
      </c>
      <c r="G5639" t="str">
        <f t="shared" si="88"/>
        <v/>
      </c>
      <c r="H5639" t="str">
        <f>LEFT(RAWC8[[#This Row],[Maternal Pheno Tag]],7)</f>
        <v/>
      </c>
    </row>
    <row r="5640" spans="1:8" hidden="1" x14ac:dyDescent="0.25">
      <c r="A5640">
        <v>4</v>
      </c>
      <c r="B5640" t="s">
        <v>17</v>
      </c>
      <c r="C5640" t="str">
        <f>_xlfn.CONCAT(RAWC8[[#This Row],[Table Letter]],"L")</f>
        <v>ML</v>
      </c>
      <c r="D5640">
        <v>36</v>
      </c>
      <c r="E5640" t="str">
        <f>CONCATENATE(RAWC8[[#This Row],[Table Letter]],RAWC8[[#This Row],[Table '#]])</f>
        <v>M4</v>
      </c>
      <c r="F5640" t="str">
        <f>IF(ISEVEN(ROW(RAWC8[[#This Row],[Barcodes]])),C5640,"")</f>
        <v>ML</v>
      </c>
      <c r="G5640" t="str">
        <f t="shared" si="88"/>
        <v>ML</v>
      </c>
      <c r="H5640" t="str">
        <f>LEFT(RAWC8[[#This Row],[Maternal Pheno Tag]],7)</f>
        <v>ML</v>
      </c>
    </row>
    <row r="5641" spans="1:8" hidden="1" x14ac:dyDescent="0.25">
      <c r="A5641">
        <v>4</v>
      </c>
      <c r="B5641" t="s">
        <v>17</v>
      </c>
      <c r="C5641" t="str">
        <f>_xlfn.CONCAT(RAWC8[[#This Row],[Table Letter]],"L")</f>
        <v>ML</v>
      </c>
      <c r="D5641">
        <v>36</v>
      </c>
      <c r="E5641" t="str">
        <f>CONCATENATE(RAWC8[[#This Row],[Table Letter]],RAWC8[[#This Row],[Table '#]])</f>
        <v>M4</v>
      </c>
      <c r="F5641" t="str">
        <f>IF(ISEVEN(ROW(RAWC8[[#This Row],[Barcodes]])),C5641,"")</f>
        <v/>
      </c>
      <c r="G5641" t="str">
        <f t="shared" si="88"/>
        <v/>
      </c>
      <c r="H5641" t="str">
        <f>LEFT(RAWC8[[#This Row],[Maternal Pheno Tag]],7)</f>
        <v/>
      </c>
    </row>
    <row r="5642" spans="1:8" hidden="1" x14ac:dyDescent="0.25">
      <c r="A5642">
        <v>4</v>
      </c>
      <c r="B5642" t="s">
        <v>17</v>
      </c>
      <c r="C5642" t="str">
        <f>_xlfn.CONCAT(RAWC8[[#This Row],[Table Letter]],"L")</f>
        <v>ML</v>
      </c>
      <c r="D5642">
        <v>37</v>
      </c>
      <c r="E5642" t="str">
        <f>CONCATENATE(RAWC8[[#This Row],[Table Letter]],RAWC8[[#This Row],[Table '#]])</f>
        <v>M4</v>
      </c>
      <c r="F5642" t="str">
        <f>IF(ISEVEN(ROW(RAWC8[[#This Row],[Barcodes]])),C5642,"")</f>
        <v>ML</v>
      </c>
      <c r="G5642" t="str">
        <f t="shared" si="88"/>
        <v>ML</v>
      </c>
      <c r="H5642" t="str">
        <f>LEFT(RAWC8[[#This Row],[Maternal Pheno Tag]],7)</f>
        <v>ML</v>
      </c>
    </row>
    <row r="5643" spans="1:8" hidden="1" x14ac:dyDescent="0.25">
      <c r="A5643">
        <v>4</v>
      </c>
      <c r="B5643" t="s">
        <v>17</v>
      </c>
      <c r="C5643" t="str">
        <f>_xlfn.CONCAT(RAWC8[[#This Row],[Table Letter]],"L")</f>
        <v>ML</v>
      </c>
      <c r="D5643">
        <v>37</v>
      </c>
      <c r="E5643" t="str">
        <f>CONCATENATE(RAWC8[[#This Row],[Table Letter]],RAWC8[[#This Row],[Table '#]])</f>
        <v>M4</v>
      </c>
      <c r="F5643" t="str">
        <f>IF(ISEVEN(ROW(RAWC8[[#This Row],[Barcodes]])),C5643,"")</f>
        <v/>
      </c>
      <c r="G5643" t="str">
        <f t="shared" si="88"/>
        <v/>
      </c>
      <c r="H5643" t="str">
        <f>LEFT(RAWC8[[#This Row],[Maternal Pheno Tag]],7)</f>
        <v/>
      </c>
    </row>
    <row r="5644" spans="1:8" hidden="1" x14ac:dyDescent="0.25">
      <c r="A5644">
        <v>4</v>
      </c>
      <c r="B5644" t="s">
        <v>17</v>
      </c>
      <c r="C5644" t="str">
        <f>_xlfn.CONCAT(RAWC8[[#This Row],[Table Letter]],"L")</f>
        <v>ML</v>
      </c>
      <c r="D5644">
        <v>38</v>
      </c>
      <c r="E5644" t="str">
        <f>CONCATENATE(RAWC8[[#This Row],[Table Letter]],RAWC8[[#This Row],[Table '#]])</f>
        <v>M4</v>
      </c>
      <c r="F5644" t="str">
        <f>IF(ISEVEN(ROW(RAWC8[[#This Row],[Barcodes]])),C5644,"")</f>
        <v>ML</v>
      </c>
      <c r="G5644" t="str">
        <f t="shared" si="88"/>
        <v>ML</v>
      </c>
      <c r="H5644" t="str">
        <f>LEFT(RAWC8[[#This Row],[Maternal Pheno Tag]],7)</f>
        <v>ML</v>
      </c>
    </row>
    <row r="5645" spans="1:8" hidden="1" x14ac:dyDescent="0.25">
      <c r="A5645">
        <v>4</v>
      </c>
      <c r="B5645" t="s">
        <v>17</v>
      </c>
      <c r="C5645" t="str">
        <f>_xlfn.CONCAT(RAWC8[[#This Row],[Table Letter]],"L")</f>
        <v>ML</v>
      </c>
      <c r="D5645">
        <v>38</v>
      </c>
      <c r="E5645" t="str">
        <f>CONCATENATE(RAWC8[[#This Row],[Table Letter]],RAWC8[[#This Row],[Table '#]])</f>
        <v>M4</v>
      </c>
      <c r="F5645" t="str">
        <f>IF(ISEVEN(ROW(RAWC8[[#This Row],[Barcodes]])),C5645,"")</f>
        <v/>
      </c>
      <c r="G5645" t="str">
        <f t="shared" si="88"/>
        <v/>
      </c>
      <c r="H5645" t="str">
        <f>LEFT(RAWC8[[#This Row],[Maternal Pheno Tag]],7)</f>
        <v/>
      </c>
    </row>
    <row r="5646" spans="1:8" hidden="1" x14ac:dyDescent="0.25">
      <c r="A5646">
        <v>4</v>
      </c>
      <c r="B5646" t="s">
        <v>17</v>
      </c>
      <c r="C5646" t="str">
        <f>_xlfn.CONCAT(RAWC8[[#This Row],[Table Letter]],"L")</f>
        <v>ML</v>
      </c>
      <c r="D5646">
        <v>39</v>
      </c>
      <c r="E5646" t="str">
        <f>CONCATENATE(RAWC8[[#This Row],[Table Letter]],RAWC8[[#This Row],[Table '#]])</f>
        <v>M4</v>
      </c>
      <c r="F5646" t="str">
        <f>IF(ISEVEN(ROW(RAWC8[[#This Row],[Barcodes]])),C5646,"")</f>
        <v>ML</v>
      </c>
      <c r="G5646" t="str">
        <f t="shared" si="88"/>
        <v>ML</v>
      </c>
      <c r="H5646" t="str">
        <f>LEFT(RAWC8[[#This Row],[Maternal Pheno Tag]],7)</f>
        <v>ML</v>
      </c>
    </row>
    <row r="5647" spans="1:8" hidden="1" x14ac:dyDescent="0.25">
      <c r="A5647">
        <v>4</v>
      </c>
      <c r="B5647" t="s">
        <v>17</v>
      </c>
      <c r="C5647" t="str">
        <f>_xlfn.CONCAT(RAWC8[[#This Row],[Table Letter]],"L")</f>
        <v>ML</v>
      </c>
      <c r="D5647">
        <v>39</v>
      </c>
      <c r="E5647" t="str">
        <f>CONCATENATE(RAWC8[[#This Row],[Table Letter]],RAWC8[[#This Row],[Table '#]])</f>
        <v>M4</v>
      </c>
      <c r="F5647" t="str">
        <f>IF(ISEVEN(ROW(RAWC8[[#This Row],[Barcodes]])),C5647,"")</f>
        <v/>
      </c>
      <c r="G5647" t="str">
        <f t="shared" si="88"/>
        <v/>
      </c>
      <c r="H5647" t="str">
        <f>LEFT(RAWC8[[#This Row],[Maternal Pheno Tag]],7)</f>
        <v/>
      </c>
    </row>
    <row r="5648" spans="1:8" hidden="1" x14ac:dyDescent="0.25">
      <c r="A5648">
        <v>4</v>
      </c>
      <c r="B5648" t="s">
        <v>17</v>
      </c>
      <c r="C5648" t="str">
        <f>_xlfn.CONCAT(RAWC8[[#This Row],[Table Letter]],"L")</f>
        <v>ML</v>
      </c>
      <c r="D5648">
        <v>40</v>
      </c>
      <c r="E5648" t="str">
        <f>CONCATENATE(RAWC8[[#This Row],[Table Letter]],RAWC8[[#This Row],[Table '#]])</f>
        <v>M4</v>
      </c>
      <c r="F5648" t="str">
        <f>IF(ISEVEN(ROW(RAWC8[[#This Row],[Barcodes]])),C5648,"")</f>
        <v>ML</v>
      </c>
      <c r="G5648" t="str">
        <f t="shared" si="88"/>
        <v>ML</v>
      </c>
      <c r="H5648" t="str">
        <f>LEFT(RAWC8[[#This Row],[Maternal Pheno Tag]],7)</f>
        <v>ML</v>
      </c>
    </row>
    <row r="5649" spans="1:8" hidden="1" x14ac:dyDescent="0.25">
      <c r="A5649">
        <v>4</v>
      </c>
      <c r="B5649" t="s">
        <v>17</v>
      </c>
      <c r="C5649" t="str">
        <f>_xlfn.CONCAT(RAWC8[[#This Row],[Table Letter]],"L")</f>
        <v>ML</v>
      </c>
      <c r="D5649">
        <v>40</v>
      </c>
      <c r="E5649" t="str">
        <f>CONCATENATE(RAWC8[[#This Row],[Table Letter]],RAWC8[[#This Row],[Table '#]])</f>
        <v>M4</v>
      </c>
      <c r="F5649" t="str">
        <f>IF(ISEVEN(ROW(RAWC8[[#This Row],[Barcodes]])),C5649,"")</f>
        <v/>
      </c>
      <c r="G5649" t="str">
        <f t="shared" si="88"/>
        <v/>
      </c>
      <c r="H5649" t="str">
        <f>LEFT(RAWC8[[#This Row],[Maternal Pheno Tag]],7)</f>
        <v/>
      </c>
    </row>
    <row r="5650" spans="1:8" hidden="1" x14ac:dyDescent="0.25">
      <c r="A5650">
        <v>4</v>
      </c>
      <c r="B5650" t="s">
        <v>17</v>
      </c>
      <c r="C5650" t="str">
        <f>_xlfn.CONCAT(RAWC8[[#This Row],[Table Letter]],"L")</f>
        <v>ML</v>
      </c>
      <c r="D5650">
        <v>41</v>
      </c>
      <c r="E5650" t="str">
        <f>CONCATENATE(RAWC8[[#This Row],[Table Letter]],RAWC8[[#This Row],[Table '#]])</f>
        <v>M4</v>
      </c>
      <c r="F5650" t="str">
        <f>IF(ISEVEN(ROW(RAWC8[[#This Row],[Barcodes]])),C5650,"")</f>
        <v>ML</v>
      </c>
      <c r="G5650" t="str">
        <f t="shared" si="88"/>
        <v>ML</v>
      </c>
      <c r="H5650" t="str">
        <f>LEFT(RAWC8[[#This Row],[Maternal Pheno Tag]],7)</f>
        <v>ML</v>
      </c>
    </row>
    <row r="5651" spans="1:8" hidden="1" x14ac:dyDescent="0.25">
      <c r="A5651">
        <v>4</v>
      </c>
      <c r="B5651" t="s">
        <v>17</v>
      </c>
      <c r="C5651" t="str">
        <f>_xlfn.CONCAT(RAWC8[[#This Row],[Table Letter]],"L")</f>
        <v>ML</v>
      </c>
      <c r="D5651">
        <v>41</v>
      </c>
      <c r="E5651" t="str">
        <f>CONCATENATE(RAWC8[[#This Row],[Table Letter]],RAWC8[[#This Row],[Table '#]])</f>
        <v>M4</v>
      </c>
      <c r="F5651" t="str">
        <f>IF(ISEVEN(ROW(RAWC8[[#This Row],[Barcodes]])),C5651,"")</f>
        <v/>
      </c>
      <c r="G5651" t="str">
        <f t="shared" si="88"/>
        <v/>
      </c>
      <c r="H5651" t="str">
        <f>LEFT(RAWC8[[#This Row],[Maternal Pheno Tag]],7)</f>
        <v/>
      </c>
    </row>
    <row r="5652" spans="1:8" hidden="1" x14ac:dyDescent="0.25">
      <c r="A5652">
        <v>4</v>
      </c>
      <c r="B5652" t="s">
        <v>17</v>
      </c>
      <c r="C5652" t="str">
        <f>_xlfn.CONCAT(RAWC8[[#This Row],[Table Letter]],"L")</f>
        <v>ML</v>
      </c>
      <c r="D5652">
        <v>42</v>
      </c>
      <c r="E5652" t="str">
        <f>CONCATENATE(RAWC8[[#This Row],[Table Letter]],RAWC8[[#This Row],[Table '#]])</f>
        <v>M4</v>
      </c>
      <c r="F5652" t="str">
        <f>IF(ISEVEN(ROW(RAWC8[[#This Row],[Barcodes]])),C5652,"")</f>
        <v>ML</v>
      </c>
      <c r="G5652" t="str">
        <f t="shared" si="88"/>
        <v>ML</v>
      </c>
      <c r="H5652" t="str">
        <f>LEFT(RAWC8[[#This Row],[Maternal Pheno Tag]],7)</f>
        <v>ML</v>
      </c>
    </row>
    <row r="5653" spans="1:8" hidden="1" x14ac:dyDescent="0.25">
      <c r="A5653">
        <v>4</v>
      </c>
      <c r="B5653" t="s">
        <v>17</v>
      </c>
      <c r="C5653" t="str">
        <f>_xlfn.CONCAT(RAWC8[[#This Row],[Table Letter]],"L")</f>
        <v>ML</v>
      </c>
      <c r="D5653">
        <v>42</v>
      </c>
      <c r="E5653" t="str">
        <f>CONCATENATE(RAWC8[[#This Row],[Table Letter]],RAWC8[[#This Row],[Table '#]])</f>
        <v>M4</v>
      </c>
      <c r="F5653" t="str">
        <f>IF(ISEVEN(ROW(RAWC8[[#This Row],[Barcodes]])),C5653,"")</f>
        <v/>
      </c>
      <c r="G5653" t="str">
        <f t="shared" si="88"/>
        <v/>
      </c>
      <c r="H5653" t="str">
        <f>LEFT(RAWC8[[#This Row],[Maternal Pheno Tag]],7)</f>
        <v/>
      </c>
    </row>
    <row r="5654" spans="1:8" hidden="1" x14ac:dyDescent="0.25">
      <c r="A5654">
        <v>4</v>
      </c>
      <c r="B5654" t="s">
        <v>17</v>
      </c>
      <c r="C5654" t="str">
        <f>_xlfn.CONCAT(RAWC8[[#This Row],[Table Letter]],"L")</f>
        <v>ML</v>
      </c>
      <c r="D5654">
        <v>43</v>
      </c>
      <c r="E5654" t="str">
        <f>CONCATENATE(RAWC8[[#This Row],[Table Letter]],RAWC8[[#This Row],[Table '#]])</f>
        <v>M4</v>
      </c>
      <c r="F5654" t="str">
        <f>IF(ISEVEN(ROW(RAWC8[[#This Row],[Barcodes]])),C5654,"")</f>
        <v>ML</v>
      </c>
      <c r="G5654" t="str">
        <f t="shared" si="88"/>
        <v>ML</v>
      </c>
      <c r="H5654" t="str">
        <f>LEFT(RAWC8[[#This Row],[Maternal Pheno Tag]],7)</f>
        <v>ML</v>
      </c>
    </row>
    <row r="5655" spans="1:8" hidden="1" x14ac:dyDescent="0.25">
      <c r="A5655">
        <v>4</v>
      </c>
      <c r="B5655" t="s">
        <v>17</v>
      </c>
      <c r="C5655" t="str">
        <f>_xlfn.CONCAT(RAWC8[[#This Row],[Table Letter]],"L")</f>
        <v>ML</v>
      </c>
      <c r="D5655">
        <v>43</v>
      </c>
      <c r="E5655" t="str">
        <f>CONCATENATE(RAWC8[[#This Row],[Table Letter]],RAWC8[[#This Row],[Table '#]])</f>
        <v>M4</v>
      </c>
      <c r="F5655" t="str">
        <f>IF(ISEVEN(ROW(RAWC8[[#This Row],[Barcodes]])),C5655,"")</f>
        <v/>
      </c>
      <c r="G5655" t="str">
        <f t="shared" si="88"/>
        <v/>
      </c>
      <c r="H5655" t="str">
        <f>LEFT(RAWC8[[#This Row],[Maternal Pheno Tag]],7)</f>
        <v/>
      </c>
    </row>
    <row r="5656" spans="1:8" hidden="1" x14ac:dyDescent="0.25">
      <c r="A5656">
        <v>4</v>
      </c>
      <c r="B5656" t="s">
        <v>17</v>
      </c>
      <c r="C5656" t="str">
        <f>_xlfn.CONCAT(RAWC8[[#This Row],[Table Letter]],"L")</f>
        <v>ML</v>
      </c>
      <c r="D5656">
        <v>44</v>
      </c>
      <c r="E5656" t="str">
        <f>CONCATENATE(RAWC8[[#This Row],[Table Letter]],RAWC8[[#This Row],[Table '#]])</f>
        <v>M4</v>
      </c>
      <c r="F5656" t="str">
        <f>IF(ISEVEN(ROW(RAWC8[[#This Row],[Barcodes]])),C5656,"")</f>
        <v>ML</v>
      </c>
      <c r="G5656" t="str">
        <f t="shared" si="88"/>
        <v>ML</v>
      </c>
      <c r="H5656" t="str">
        <f>LEFT(RAWC8[[#This Row],[Maternal Pheno Tag]],7)</f>
        <v>ML</v>
      </c>
    </row>
    <row r="5657" spans="1:8" hidden="1" x14ac:dyDescent="0.25">
      <c r="A5657">
        <v>4</v>
      </c>
      <c r="B5657" t="s">
        <v>17</v>
      </c>
      <c r="C5657" t="str">
        <f>_xlfn.CONCAT(RAWC8[[#This Row],[Table Letter]],"L")</f>
        <v>ML</v>
      </c>
      <c r="D5657">
        <v>44</v>
      </c>
      <c r="E5657" t="str">
        <f>CONCATENATE(RAWC8[[#This Row],[Table Letter]],RAWC8[[#This Row],[Table '#]])</f>
        <v>M4</v>
      </c>
      <c r="F5657" t="str">
        <f>IF(ISEVEN(ROW(RAWC8[[#This Row],[Barcodes]])),C5657,"")</f>
        <v/>
      </c>
      <c r="G5657" t="str">
        <f t="shared" si="88"/>
        <v/>
      </c>
      <c r="H5657" t="str">
        <f>LEFT(RAWC8[[#This Row],[Maternal Pheno Tag]],7)</f>
        <v/>
      </c>
    </row>
    <row r="5658" spans="1:8" hidden="1" x14ac:dyDescent="0.25">
      <c r="A5658">
        <v>4</v>
      </c>
      <c r="B5658" t="s">
        <v>17</v>
      </c>
      <c r="C5658" t="str">
        <f>_xlfn.CONCAT(RAWC8[[#This Row],[Table Letter]],"L")</f>
        <v>ML</v>
      </c>
      <c r="D5658">
        <v>45</v>
      </c>
      <c r="E5658" t="str">
        <f>CONCATENATE(RAWC8[[#This Row],[Table Letter]],RAWC8[[#This Row],[Table '#]])</f>
        <v>M4</v>
      </c>
      <c r="F5658" t="str">
        <f>IF(ISEVEN(ROW(RAWC8[[#This Row],[Barcodes]])),C5658,"")</f>
        <v>ML</v>
      </c>
      <c r="G5658" t="str">
        <f t="shared" si="88"/>
        <v>ML</v>
      </c>
      <c r="H5658" t="str">
        <f>LEFT(RAWC8[[#This Row],[Maternal Pheno Tag]],7)</f>
        <v>ML</v>
      </c>
    </row>
    <row r="5659" spans="1:8" hidden="1" x14ac:dyDescent="0.25">
      <c r="A5659">
        <v>4</v>
      </c>
      <c r="B5659" t="s">
        <v>17</v>
      </c>
      <c r="C5659" t="str">
        <f>_xlfn.CONCAT(RAWC8[[#This Row],[Table Letter]],"L")</f>
        <v>ML</v>
      </c>
      <c r="D5659">
        <v>45</v>
      </c>
      <c r="E5659" t="str">
        <f>CONCATENATE(RAWC8[[#This Row],[Table Letter]],RAWC8[[#This Row],[Table '#]])</f>
        <v>M4</v>
      </c>
      <c r="F5659" t="str">
        <f>IF(ISEVEN(ROW(RAWC8[[#This Row],[Barcodes]])),C5659,"")</f>
        <v/>
      </c>
      <c r="G5659" t="str">
        <f t="shared" si="88"/>
        <v/>
      </c>
      <c r="H5659" t="str">
        <f>LEFT(RAWC8[[#This Row],[Maternal Pheno Tag]],7)</f>
        <v/>
      </c>
    </row>
    <row r="5660" spans="1:8" hidden="1" x14ac:dyDescent="0.25">
      <c r="A5660">
        <v>4</v>
      </c>
      <c r="B5660" t="s">
        <v>17</v>
      </c>
      <c r="C5660" t="str">
        <f>_xlfn.CONCAT(RAWC8[[#This Row],[Table Letter]],"L")</f>
        <v>ML</v>
      </c>
      <c r="D5660">
        <v>46</v>
      </c>
      <c r="E5660" t="str">
        <f>CONCATENATE(RAWC8[[#This Row],[Table Letter]],RAWC8[[#This Row],[Table '#]])</f>
        <v>M4</v>
      </c>
      <c r="F5660" t="str">
        <f>IF(ISEVEN(ROW(RAWC8[[#This Row],[Barcodes]])),C5660,"")</f>
        <v>ML</v>
      </c>
      <c r="G5660" t="str">
        <f t="shared" si="88"/>
        <v>ML</v>
      </c>
      <c r="H5660" t="str">
        <f>LEFT(RAWC8[[#This Row],[Maternal Pheno Tag]],7)</f>
        <v>ML</v>
      </c>
    </row>
    <row r="5661" spans="1:8" hidden="1" x14ac:dyDescent="0.25">
      <c r="A5661">
        <v>4</v>
      </c>
      <c r="B5661" t="s">
        <v>17</v>
      </c>
      <c r="C5661" t="str">
        <f>_xlfn.CONCAT(RAWC8[[#This Row],[Table Letter]],"L")</f>
        <v>ML</v>
      </c>
      <c r="D5661">
        <v>46</v>
      </c>
      <c r="E5661" t="str">
        <f>CONCATENATE(RAWC8[[#This Row],[Table Letter]],RAWC8[[#This Row],[Table '#]])</f>
        <v>M4</v>
      </c>
      <c r="F5661" t="str">
        <f>IF(ISEVEN(ROW(RAWC8[[#This Row],[Barcodes]])),C5661,"")</f>
        <v/>
      </c>
      <c r="G5661" t="str">
        <f t="shared" si="88"/>
        <v/>
      </c>
      <c r="H5661" t="str">
        <f>LEFT(RAWC8[[#This Row],[Maternal Pheno Tag]],7)</f>
        <v/>
      </c>
    </row>
    <row r="5662" spans="1:8" hidden="1" x14ac:dyDescent="0.25">
      <c r="A5662">
        <v>4</v>
      </c>
      <c r="B5662" t="s">
        <v>17</v>
      </c>
      <c r="C5662" t="str">
        <f>_xlfn.CONCAT(RAWC8[[#This Row],[Table Letter]],"L")</f>
        <v>ML</v>
      </c>
      <c r="D5662">
        <v>47</v>
      </c>
      <c r="E5662" t="str">
        <f>CONCATENATE(RAWC8[[#This Row],[Table Letter]],RAWC8[[#This Row],[Table '#]])</f>
        <v>M4</v>
      </c>
      <c r="F5662" t="str">
        <f>IF(ISEVEN(ROW(RAWC8[[#This Row],[Barcodes]])),C5662,"")</f>
        <v>ML</v>
      </c>
      <c r="G5662" t="str">
        <f t="shared" si="88"/>
        <v>ML</v>
      </c>
      <c r="H5662" t="str">
        <f>LEFT(RAWC8[[#This Row],[Maternal Pheno Tag]],7)</f>
        <v>ML</v>
      </c>
    </row>
    <row r="5663" spans="1:8" hidden="1" x14ac:dyDescent="0.25">
      <c r="A5663">
        <v>4</v>
      </c>
      <c r="B5663" t="s">
        <v>17</v>
      </c>
      <c r="C5663" t="str">
        <f>_xlfn.CONCAT(RAWC8[[#This Row],[Table Letter]],"L")</f>
        <v>ML</v>
      </c>
      <c r="D5663">
        <v>47</v>
      </c>
      <c r="E5663" t="str">
        <f>CONCATENATE(RAWC8[[#This Row],[Table Letter]],RAWC8[[#This Row],[Table '#]])</f>
        <v>M4</v>
      </c>
      <c r="F5663" t="str">
        <f>IF(ISEVEN(ROW(RAWC8[[#This Row],[Barcodes]])),C5663,"")</f>
        <v/>
      </c>
      <c r="G5663" t="str">
        <f t="shared" si="88"/>
        <v/>
      </c>
      <c r="H5663" t="str">
        <f>LEFT(RAWC8[[#This Row],[Maternal Pheno Tag]],7)</f>
        <v/>
      </c>
    </row>
    <row r="5664" spans="1:8" hidden="1" x14ac:dyDescent="0.25">
      <c r="A5664">
        <v>4</v>
      </c>
      <c r="B5664" t="s">
        <v>17</v>
      </c>
      <c r="C5664" t="str">
        <f>_xlfn.CONCAT(RAWC8[[#This Row],[Table Letter]],"L")</f>
        <v>ML</v>
      </c>
      <c r="D5664">
        <v>48</v>
      </c>
      <c r="E5664" t="str">
        <f>CONCATENATE(RAWC8[[#This Row],[Table Letter]],RAWC8[[#This Row],[Table '#]])</f>
        <v>M4</v>
      </c>
      <c r="F5664" t="str">
        <f>IF(ISEVEN(ROW(RAWC8[[#This Row],[Barcodes]])),C5664,"")</f>
        <v>ML</v>
      </c>
      <c r="G5664" t="str">
        <f t="shared" si="88"/>
        <v>ML</v>
      </c>
      <c r="H5664" t="str">
        <f>LEFT(RAWC8[[#This Row],[Maternal Pheno Tag]],7)</f>
        <v>ML</v>
      </c>
    </row>
    <row r="5665" spans="1:8" hidden="1" x14ac:dyDescent="0.25">
      <c r="A5665">
        <v>4</v>
      </c>
      <c r="B5665" t="s">
        <v>17</v>
      </c>
      <c r="C5665" t="str">
        <f>_xlfn.CONCAT(RAWC8[[#This Row],[Table Letter]],"L")</f>
        <v>ML</v>
      </c>
      <c r="D5665">
        <v>48</v>
      </c>
      <c r="E5665" t="str">
        <f>CONCATENATE(RAWC8[[#This Row],[Table Letter]],RAWC8[[#This Row],[Table '#]])</f>
        <v>M4</v>
      </c>
      <c r="F5665" t="str">
        <f>IF(ISEVEN(ROW(RAWC8[[#This Row],[Barcodes]])),C5665,"")</f>
        <v/>
      </c>
      <c r="G5665" t="str">
        <f t="shared" si="88"/>
        <v/>
      </c>
      <c r="H5665" t="str">
        <f>LEFT(RAWC8[[#This Row],[Maternal Pheno Tag]],7)</f>
        <v/>
      </c>
    </row>
    <row r="5666" spans="1:8" hidden="1" x14ac:dyDescent="0.25">
      <c r="A5666">
        <v>5</v>
      </c>
      <c r="B5666" t="s">
        <v>17</v>
      </c>
      <c r="C5666" t="str">
        <f>_xlfn.CONCAT(RAWC8[[#This Row],[Table Letter]],"L")</f>
        <v>ML</v>
      </c>
      <c r="D5666">
        <v>1</v>
      </c>
      <c r="E5666" t="str">
        <f>CONCATENATE(RAWC8[[#This Row],[Table Letter]],RAWC8[[#This Row],[Table '#]])</f>
        <v>M5</v>
      </c>
      <c r="F5666" t="str">
        <f>IF(ISEVEN(ROW(RAWC8[[#This Row],[Barcodes]])),C5666,"")</f>
        <v>ML</v>
      </c>
      <c r="G5666" t="str">
        <f t="shared" si="88"/>
        <v>ML</v>
      </c>
      <c r="H5666" t="str">
        <f>LEFT(RAWC8[[#This Row],[Maternal Pheno Tag]],7)</f>
        <v>ML</v>
      </c>
    </row>
    <row r="5667" spans="1:8" hidden="1" x14ac:dyDescent="0.25">
      <c r="A5667">
        <v>5</v>
      </c>
      <c r="B5667" t="s">
        <v>17</v>
      </c>
      <c r="C5667" t="str">
        <f>_xlfn.CONCAT(RAWC8[[#This Row],[Table Letter]],"L")</f>
        <v>ML</v>
      </c>
      <c r="D5667">
        <v>1</v>
      </c>
      <c r="E5667" t="str">
        <f>CONCATENATE(RAWC8[[#This Row],[Table Letter]],RAWC8[[#This Row],[Table '#]])</f>
        <v>M5</v>
      </c>
      <c r="F5667" t="str">
        <f>IF(ISEVEN(ROW(RAWC8[[#This Row],[Barcodes]])),C5667,"")</f>
        <v/>
      </c>
      <c r="G5667" t="str">
        <f t="shared" si="88"/>
        <v/>
      </c>
      <c r="H5667" t="str">
        <f>LEFT(RAWC8[[#This Row],[Maternal Pheno Tag]],7)</f>
        <v/>
      </c>
    </row>
    <row r="5668" spans="1:8" hidden="1" x14ac:dyDescent="0.25">
      <c r="A5668">
        <v>5</v>
      </c>
      <c r="B5668" t="s">
        <v>17</v>
      </c>
      <c r="C5668" t="str">
        <f>_xlfn.CONCAT(RAWC8[[#This Row],[Table Letter]],"L")</f>
        <v>ML</v>
      </c>
      <c r="D5668">
        <v>2</v>
      </c>
      <c r="E5668" t="str">
        <f>CONCATENATE(RAWC8[[#This Row],[Table Letter]],RAWC8[[#This Row],[Table '#]])</f>
        <v>M5</v>
      </c>
      <c r="F5668" t="str">
        <f>IF(ISEVEN(ROW(RAWC8[[#This Row],[Barcodes]])),C5668,"")</f>
        <v>ML</v>
      </c>
      <c r="G5668" t="str">
        <f t="shared" si="88"/>
        <v>ML</v>
      </c>
      <c r="H5668" t="str">
        <f>LEFT(RAWC8[[#This Row],[Maternal Pheno Tag]],7)</f>
        <v>ML</v>
      </c>
    </row>
    <row r="5669" spans="1:8" hidden="1" x14ac:dyDescent="0.25">
      <c r="A5669">
        <v>5</v>
      </c>
      <c r="B5669" t="s">
        <v>17</v>
      </c>
      <c r="C5669" t="str">
        <f>_xlfn.CONCAT(RAWC8[[#This Row],[Table Letter]],"L")</f>
        <v>ML</v>
      </c>
      <c r="D5669">
        <v>2</v>
      </c>
      <c r="E5669" t="str">
        <f>CONCATENATE(RAWC8[[#This Row],[Table Letter]],RAWC8[[#This Row],[Table '#]])</f>
        <v>M5</v>
      </c>
      <c r="F5669" t="str">
        <f>IF(ISEVEN(ROW(RAWC8[[#This Row],[Barcodes]])),C5669,"")</f>
        <v/>
      </c>
      <c r="G5669" t="str">
        <f t="shared" si="88"/>
        <v/>
      </c>
      <c r="H5669" t="str">
        <f>LEFT(RAWC8[[#This Row],[Maternal Pheno Tag]],7)</f>
        <v/>
      </c>
    </row>
    <row r="5670" spans="1:8" hidden="1" x14ac:dyDescent="0.25">
      <c r="A5670">
        <v>5</v>
      </c>
      <c r="B5670" t="s">
        <v>17</v>
      </c>
      <c r="C5670" t="str">
        <f>_xlfn.CONCAT(RAWC8[[#This Row],[Table Letter]],"L")</f>
        <v>ML</v>
      </c>
      <c r="D5670">
        <v>3</v>
      </c>
      <c r="E5670" t="str">
        <f>CONCATENATE(RAWC8[[#This Row],[Table Letter]],RAWC8[[#This Row],[Table '#]])</f>
        <v>M5</v>
      </c>
      <c r="F5670" t="str">
        <f>IF(ISEVEN(ROW(RAWC8[[#This Row],[Barcodes]])),C5670,"")</f>
        <v>ML</v>
      </c>
      <c r="G5670" t="str">
        <f t="shared" si="88"/>
        <v>ML</v>
      </c>
      <c r="H5670" t="str">
        <f>LEFT(RAWC8[[#This Row],[Maternal Pheno Tag]],7)</f>
        <v>ML</v>
      </c>
    </row>
    <row r="5671" spans="1:8" hidden="1" x14ac:dyDescent="0.25">
      <c r="A5671">
        <v>5</v>
      </c>
      <c r="B5671" t="s">
        <v>17</v>
      </c>
      <c r="C5671" t="str">
        <f>_xlfn.CONCAT(RAWC8[[#This Row],[Table Letter]],"L")</f>
        <v>ML</v>
      </c>
      <c r="D5671">
        <v>3</v>
      </c>
      <c r="E5671" t="str">
        <f>CONCATENATE(RAWC8[[#This Row],[Table Letter]],RAWC8[[#This Row],[Table '#]])</f>
        <v>M5</v>
      </c>
      <c r="F5671" t="str">
        <f>IF(ISEVEN(ROW(RAWC8[[#This Row],[Barcodes]])),C5671,"")</f>
        <v/>
      </c>
      <c r="G5671" t="str">
        <f t="shared" si="88"/>
        <v/>
      </c>
      <c r="H5671" t="str">
        <f>LEFT(RAWC8[[#This Row],[Maternal Pheno Tag]],7)</f>
        <v/>
      </c>
    </row>
    <row r="5672" spans="1:8" hidden="1" x14ac:dyDescent="0.25">
      <c r="A5672">
        <v>5</v>
      </c>
      <c r="B5672" t="s">
        <v>17</v>
      </c>
      <c r="C5672" t="str">
        <f>_xlfn.CONCAT(RAWC8[[#This Row],[Table Letter]],"L")</f>
        <v>ML</v>
      </c>
      <c r="D5672">
        <v>4</v>
      </c>
      <c r="E5672" t="str">
        <f>CONCATENATE(RAWC8[[#This Row],[Table Letter]],RAWC8[[#This Row],[Table '#]])</f>
        <v>M5</v>
      </c>
      <c r="F5672" t="str">
        <f>IF(ISEVEN(ROW(RAWC8[[#This Row],[Barcodes]])),C5672,"")</f>
        <v>ML</v>
      </c>
      <c r="G5672" t="str">
        <f t="shared" si="88"/>
        <v>ML</v>
      </c>
      <c r="H5672" t="str">
        <f>LEFT(RAWC8[[#This Row],[Maternal Pheno Tag]],7)</f>
        <v>ML</v>
      </c>
    </row>
    <row r="5673" spans="1:8" hidden="1" x14ac:dyDescent="0.25">
      <c r="A5673">
        <v>5</v>
      </c>
      <c r="B5673" t="s">
        <v>17</v>
      </c>
      <c r="C5673" t="str">
        <f>_xlfn.CONCAT(RAWC8[[#This Row],[Table Letter]],"L")</f>
        <v>ML</v>
      </c>
      <c r="D5673">
        <v>4</v>
      </c>
      <c r="E5673" t="str">
        <f>CONCATENATE(RAWC8[[#This Row],[Table Letter]],RAWC8[[#This Row],[Table '#]])</f>
        <v>M5</v>
      </c>
      <c r="F5673" t="str">
        <f>IF(ISEVEN(ROW(RAWC8[[#This Row],[Barcodes]])),C5673,"")</f>
        <v/>
      </c>
      <c r="G5673" t="str">
        <f t="shared" si="88"/>
        <v/>
      </c>
      <c r="H5673" t="str">
        <f>LEFT(RAWC8[[#This Row],[Maternal Pheno Tag]],7)</f>
        <v/>
      </c>
    </row>
    <row r="5674" spans="1:8" hidden="1" x14ac:dyDescent="0.25">
      <c r="A5674">
        <v>5</v>
      </c>
      <c r="B5674" t="s">
        <v>17</v>
      </c>
      <c r="C5674" t="str">
        <f>_xlfn.CONCAT(RAWC8[[#This Row],[Table Letter]],"L")</f>
        <v>ML</v>
      </c>
      <c r="D5674">
        <v>5</v>
      </c>
      <c r="E5674" t="str">
        <f>CONCATENATE(RAWC8[[#This Row],[Table Letter]],RAWC8[[#This Row],[Table '#]])</f>
        <v>M5</v>
      </c>
      <c r="F5674" t="str">
        <f>IF(ISEVEN(ROW(RAWC8[[#This Row],[Barcodes]])),C5674,"")</f>
        <v>ML</v>
      </c>
      <c r="G5674" t="str">
        <f t="shared" si="88"/>
        <v>ML</v>
      </c>
      <c r="H5674" t="str">
        <f>LEFT(RAWC8[[#This Row],[Maternal Pheno Tag]],7)</f>
        <v>ML</v>
      </c>
    </row>
    <row r="5675" spans="1:8" hidden="1" x14ac:dyDescent="0.25">
      <c r="A5675">
        <v>5</v>
      </c>
      <c r="B5675" t="s">
        <v>17</v>
      </c>
      <c r="C5675" t="str">
        <f>_xlfn.CONCAT(RAWC8[[#This Row],[Table Letter]],"L")</f>
        <v>ML</v>
      </c>
      <c r="D5675">
        <v>5</v>
      </c>
      <c r="E5675" t="str">
        <f>CONCATENATE(RAWC8[[#This Row],[Table Letter]],RAWC8[[#This Row],[Table '#]])</f>
        <v>M5</v>
      </c>
      <c r="F5675" t="str">
        <f>IF(ISEVEN(ROW(RAWC8[[#This Row],[Barcodes]])),C5675,"")</f>
        <v/>
      </c>
      <c r="G5675" t="str">
        <f t="shared" si="88"/>
        <v/>
      </c>
      <c r="H5675" t="str">
        <f>LEFT(RAWC8[[#This Row],[Maternal Pheno Tag]],7)</f>
        <v/>
      </c>
    </row>
    <row r="5676" spans="1:8" hidden="1" x14ac:dyDescent="0.25">
      <c r="A5676">
        <v>5</v>
      </c>
      <c r="B5676" t="s">
        <v>17</v>
      </c>
      <c r="C5676" t="str">
        <f>_xlfn.CONCAT(RAWC8[[#This Row],[Table Letter]],"L")</f>
        <v>ML</v>
      </c>
      <c r="D5676">
        <v>6</v>
      </c>
      <c r="E5676" t="str">
        <f>CONCATENATE(RAWC8[[#This Row],[Table Letter]],RAWC8[[#This Row],[Table '#]])</f>
        <v>M5</v>
      </c>
      <c r="F5676" t="str">
        <f>IF(ISEVEN(ROW(RAWC8[[#This Row],[Barcodes]])),C5676,"")</f>
        <v>ML</v>
      </c>
      <c r="G5676" t="str">
        <f t="shared" si="88"/>
        <v>ML</v>
      </c>
      <c r="H5676" t="str">
        <f>LEFT(RAWC8[[#This Row],[Maternal Pheno Tag]],7)</f>
        <v>ML</v>
      </c>
    </row>
    <row r="5677" spans="1:8" hidden="1" x14ac:dyDescent="0.25">
      <c r="A5677">
        <v>5</v>
      </c>
      <c r="B5677" t="s">
        <v>17</v>
      </c>
      <c r="C5677" t="str">
        <f>_xlfn.CONCAT(RAWC8[[#This Row],[Table Letter]],"L")</f>
        <v>ML</v>
      </c>
      <c r="D5677">
        <v>6</v>
      </c>
      <c r="E5677" t="str">
        <f>CONCATENATE(RAWC8[[#This Row],[Table Letter]],RAWC8[[#This Row],[Table '#]])</f>
        <v>M5</v>
      </c>
      <c r="F5677" t="str">
        <f>IF(ISEVEN(ROW(RAWC8[[#This Row],[Barcodes]])),C5677,"")</f>
        <v/>
      </c>
      <c r="G5677" t="str">
        <f t="shared" si="88"/>
        <v/>
      </c>
      <c r="H5677" t="str">
        <f>LEFT(RAWC8[[#This Row],[Maternal Pheno Tag]],7)</f>
        <v/>
      </c>
    </row>
    <row r="5678" spans="1:8" hidden="1" x14ac:dyDescent="0.25">
      <c r="A5678">
        <v>5</v>
      </c>
      <c r="B5678" t="s">
        <v>17</v>
      </c>
      <c r="C5678" t="str">
        <f>_xlfn.CONCAT(RAWC8[[#This Row],[Table Letter]],"L")</f>
        <v>ML</v>
      </c>
      <c r="D5678">
        <v>7</v>
      </c>
      <c r="E5678" t="str">
        <f>CONCATENATE(RAWC8[[#This Row],[Table Letter]],RAWC8[[#This Row],[Table '#]])</f>
        <v>M5</v>
      </c>
      <c r="F5678" t="str">
        <f>IF(ISEVEN(ROW(RAWC8[[#This Row],[Barcodes]])),C5678,"")</f>
        <v>ML</v>
      </c>
      <c r="G5678" t="str">
        <f t="shared" si="88"/>
        <v>ML</v>
      </c>
      <c r="H5678" t="str">
        <f>LEFT(RAWC8[[#This Row],[Maternal Pheno Tag]],7)</f>
        <v>ML</v>
      </c>
    </row>
    <row r="5679" spans="1:8" hidden="1" x14ac:dyDescent="0.25">
      <c r="A5679">
        <v>5</v>
      </c>
      <c r="B5679" t="s">
        <v>17</v>
      </c>
      <c r="C5679" t="str">
        <f>_xlfn.CONCAT(RAWC8[[#This Row],[Table Letter]],"L")</f>
        <v>ML</v>
      </c>
      <c r="D5679">
        <v>7</v>
      </c>
      <c r="E5679" t="str">
        <f>CONCATENATE(RAWC8[[#This Row],[Table Letter]],RAWC8[[#This Row],[Table '#]])</f>
        <v>M5</v>
      </c>
      <c r="F5679" t="str">
        <f>IF(ISEVEN(ROW(RAWC8[[#This Row],[Barcodes]])),C5679,"")</f>
        <v/>
      </c>
      <c r="G5679" t="str">
        <f t="shared" si="88"/>
        <v/>
      </c>
      <c r="H5679" t="str">
        <f>LEFT(RAWC8[[#This Row],[Maternal Pheno Tag]],7)</f>
        <v/>
      </c>
    </row>
    <row r="5680" spans="1:8" hidden="1" x14ac:dyDescent="0.25">
      <c r="A5680">
        <v>5</v>
      </c>
      <c r="B5680" t="s">
        <v>17</v>
      </c>
      <c r="C5680" t="str">
        <f>_xlfn.CONCAT(RAWC8[[#This Row],[Table Letter]],"L")</f>
        <v>ML</v>
      </c>
      <c r="D5680">
        <v>8</v>
      </c>
      <c r="E5680" t="str">
        <f>CONCATENATE(RAWC8[[#This Row],[Table Letter]],RAWC8[[#This Row],[Table '#]])</f>
        <v>M5</v>
      </c>
      <c r="F5680" t="str">
        <f>IF(ISEVEN(ROW(RAWC8[[#This Row],[Barcodes]])),C5680,"")</f>
        <v>ML</v>
      </c>
      <c r="G5680" t="str">
        <f t="shared" si="88"/>
        <v>ML</v>
      </c>
      <c r="H5680" t="str">
        <f>LEFT(RAWC8[[#This Row],[Maternal Pheno Tag]],7)</f>
        <v>ML</v>
      </c>
    </row>
    <row r="5681" spans="1:8" hidden="1" x14ac:dyDescent="0.25">
      <c r="A5681">
        <v>5</v>
      </c>
      <c r="B5681" t="s">
        <v>17</v>
      </c>
      <c r="C5681" t="str">
        <f>_xlfn.CONCAT(RAWC8[[#This Row],[Table Letter]],"L")</f>
        <v>ML</v>
      </c>
      <c r="D5681">
        <v>8</v>
      </c>
      <c r="E5681" t="str">
        <f>CONCATENATE(RAWC8[[#This Row],[Table Letter]],RAWC8[[#This Row],[Table '#]])</f>
        <v>M5</v>
      </c>
      <c r="F5681" t="str">
        <f>IF(ISEVEN(ROW(RAWC8[[#This Row],[Barcodes]])),C5681,"")</f>
        <v/>
      </c>
      <c r="G5681" t="str">
        <f t="shared" si="88"/>
        <v/>
      </c>
      <c r="H5681" t="str">
        <f>LEFT(RAWC8[[#This Row],[Maternal Pheno Tag]],7)</f>
        <v/>
      </c>
    </row>
    <row r="5682" spans="1:8" hidden="1" x14ac:dyDescent="0.25">
      <c r="A5682">
        <v>5</v>
      </c>
      <c r="B5682" t="s">
        <v>17</v>
      </c>
      <c r="C5682" t="str">
        <f>_xlfn.CONCAT(RAWC8[[#This Row],[Table Letter]],"L")</f>
        <v>ML</v>
      </c>
      <c r="D5682">
        <v>9</v>
      </c>
      <c r="E5682" t="str">
        <f>CONCATENATE(RAWC8[[#This Row],[Table Letter]],RAWC8[[#This Row],[Table '#]])</f>
        <v>M5</v>
      </c>
      <c r="F5682" t="str">
        <f>IF(ISEVEN(ROW(RAWC8[[#This Row],[Barcodes]])),C5682,"")</f>
        <v>ML</v>
      </c>
      <c r="G5682" t="str">
        <f t="shared" si="88"/>
        <v>ML</v>
      </c>
      <c r="H5682" t="str">
        <f>LEFT(RAWC8[[#This Row],[Maternal Pheno Tag]],7)</f>
        <v>ML</v>
      </c>
    </row>
    <row r="5683" spans="1:8" hidden="1" x14ac:dyDescent="0.25">
      <c r="A5683">
        <v>5</v>
      </c>
      <c r="B5683" t="s">
        <v>17</v>
      </c>
      <c r="C5683" t="str">
        <f>_xlfn.CONCAT(RAWC8[[#This Row],[Table Letter]],"L")</f>
        <v>ML</v>
      </c>
      <c r="D5683">
        <v>9</v>
      </c>
      <c r="E5683" t="str">
        <f>CONCATENATE(RAWC8[[#This Row],[Table Letter]],RAWC8[[#This Row],[Table '#]])</f>
        <v>M5</v>
      </c>
      <c r="F5683" t="str">
        <f>IF(ISEVEN(ROW(RAWC8[[#This Row],[Barcodes]])),C5683,"")</f>
        <v/>
      </c>
      <c r="G5683" t="str">
        <f t="shared" si="88"/>
        <v/>
      </c>
      <c r="H5683" t="str">
        <f>LEFT(RAWC8[[#This Row],[Maternal Pheno Tag]],7)</f>
        <v/>
      </c>
    </row>
    <row r="5684" spans="1:8" hidden="1" x14ac:dyDescent="0.25">
      <c r="A5684">
        <v>5</v>
      </c>
      <c r="B5684" t="s">
        <v>17</v>
      </c>
      <c r="C5684" t="str">
        <f>_xlfn.CONCAT(RAWC8[[#This Row],[Table Letter]],"L")</f>
        <v>ML</v>
      </c>
      <c r="D5684">
        <v>10</v>
      </c>
      <c r="E5684" t="str">
        <f>CONCATENATE(RAWC8[[#This Row],[Table Letter]],RAWC8[[#This Row],[Table '#]])</f>
        <v>M5</v>
      </c>
      <c r="F5684" t="str">
        <f>IF(ISEVEN(ROW(RAWC8[[#This Row],[Barcodes]])),C5684,"")</f>
        <v>ML</v>
      </c>
      <c r="G5684" t="str">
        <f t="shared" si="88"/>
        <v>ML</v>
      </c>
      <c r="H5684" t="str">
        <f>LEFT(RAWC8[[#This Row],[Maternal Pheno Tag]],7)</f>
        <v>ML</v>
      </c>
    </row>
    <row r="5685" spans="1:8" hidden="1" x14ac:dyDescent="0.25">
      <c r="A5685">
        <v>5</v>
      </c>
      <c r="B5685" t="s">
        <v>17</v>
      </c>
      <c r="C5685" t="str">
        <f>_xlfn.CONCAT(RAWC8[[#This Row],[Table Letter]],"L")</f>
        <v>ML</v>
      </c>
      <c r="D5685">
        <v>10</v>
      </c>
      <c r="E5685" t="str">
        <f>CONCATENATE(RAWC8[[#This Row],[Table Letter]],RAWC8[[#This Row],[Table '#]])</f>
        <v>M5</v>
      </c>
      <c r="F5685" t="str">
        <f>IF(ISEVEN(ROW(RAWC8[[#This Row],[Barcodes]])),C5685,"")</f>
        <v/>
      </c>
      <c r="G5685" t="str">
        <f t="shared" si="88"/>
        <v/>
      </c>
      <c r="H5685" t="str">
        <f>LEFT(RAWC8[[#This Row],[Maternal Pheno Tag]],7)</f>
        <v/>
      </c>
    </row>
    <row r="5686" spans="1:8" hidden="1" x14ac:dyDescent="0.25">
      <c r="A5686">
        <v>5</v>
      </c>
      <c r="B5686" t="s">
        <v>17</v>
      </c>
      <c r="C5686" t="str">
        <f>_xlfn.CONCAT(RAWC8[[#This Row],[Table Letter]],"L")</f>
        <v>ML</v>
      </c>
      <c r="D5686">
        <v>11</v>
      </c>
      <c r="E5686" t="str">
        <f>CONCATENATE(RAWC8[[#This Row],[Table Letter]],RAWC8[[#This Row],[Table '#]])</f>
        <v>M5</v>
      </c>
      <c r="F5686" t="str">
        <f>IF(ISEVEN(ROW(RAWC8[[#This Row],[Barcodes]])),C5686,"")</f>
        <v>ML</v>
      </c>
      <c r="G5686" t="str">
        <f t="shared" si="88"/>
        <v>ML</v>
      </c>
      <c r="H5686" t="str">
        <f>LEFT(RAWC8[[#This Row],[Maternal Pheno Tag]],7)</f>
        <v>ML</v>
      </c>
    </row>
    <row r="5687" spans="1:8" hidden="1" x14ac:dyDescent="0.25">
      <c r="A5687">
        <v>5</v>
      </c>
      <c r="B5687" t="s">
        <v>17</v>
      </c>
      <c r="C5687" t="str">
        <f>_xlfn.CONCAT(RAWC8[[#This Row],[Table Letter]],"L")</f>
        <v>ML</v>
      </c>
      <c r="D5687">
        <v>11</v>
      </c>
      <c r="E5687" t="str">
        <f>CONCATENATE(RAWC8[[#This Row],[Table Letter]],RAWC8[[#This Row],[Table '#]])</f>
        <v>M5</v>
      </c>
      <c r="F5687" t="str">
        <f>IF(ISEVEN(ROW(RAWC8[[#This Row],[Barcodes]])),C5687,"")</f>
        <v/>
      </c>
      <c r="G5687" t="str">
        <f t="shared" si="88"/>
        <v/>
      </c>
      <c r="H5687" t="str">
        <f>LEFT(RAWC8[[#This Row],[Maternal Pheno Tag]],7)</f>
        <v/>
      </c>
    </row>
    <row r="5688" spans="1:8" hidden="1" x14ac:dyDescent="0.25">
      <c r="A5688">
        <v>5</v>
      </c>
      <c r="B5688" t="s">
        <v>17</v>
      </c>
      <c r="C5688" t="str">
        <f>_xlfn.CONCAT(RAWC8[[#This Row],[Table Letter]],"L")</f>
        <v>ML</v>
      </c>
      <c r="D5688">
        <v>12</v>
      </c>
      <c r="E5688" t="str">
        <f>CONCATENATE(RAWC8[[#This Row],[Table Letter]],RAWC8[[#This Row],[Table '#]])</f>
        <v>M5</v>
      </c>
      <c r="F5688" t="str">
        <f>IF(ISEVEN(ROW(RAWC8[[#This Row],[Barcodes]])),C5688,"")</f>
        <v>ML</v>
      </c>
      <c r="G5688" t="str">
        <f t="shared" si="88"/>
        <v>ML</v>
      </c>
      <c r="H5688" t="str">
        <f>LEFT(RAWC8[[#This Row],[Maternal Pheno Tag]],7)</f>
        <v>ML</v>
      </c>
    </row>
    <row r="5689" spans="1:8" hidden="1" x14ac:dyDescent="0.25">
      <c r="A5689">
        <v>5</v>
      </c>
      <c r="B5689" t="s">
        <v>17</v>
      </c>
      <c r="C5689" t="str">
        <f>_xlfn.CONCAT(RAWC8[[#This Row],[Table Letter]],"L")</f>
        <v>ML</v>
      </c>
      <c r="D5689">
        <v>12</v>
      </c>
      <c r="E5689" t="str">
        <f>CONCATENATE(RAWC8[[#This Row],[Table Letter]],RAWC8[[#This Row],[Table '#]])</f>
        <v>M5</v>
      </c>
      <c r="F5689" t="str">
        <f>IF(ISEVEN(ROW(RAWC8[[#This Row],[Barcodes]])),C5689,"")</f>
        <v/>
      </c>
      <c r="G5689" t="str">
        <f t="shared" si="88"/>
        <v/>
      </c>
      <c r="H5689" t="str">
        <f>LEFT(RAWC8[[#This Row],[Maternal Pheno Tag]],7)</f>
        <v/>
      </c>
    </row>
    <row r="5690" spans="1:8" hidden="1" x14ac:dyDescent="0.25">
      <c r="A5690">
        <v>5</v>
      </c>
      <c r="B5690" t="s">
        <v>17</v>
      </c>
      <c r="C5690" t="str">
        <f>_xlfn.CONCAT(RAWC8[[#This Row],[Table Letter]],"L")</f>
        <v>ML</v>
      </c>
      <c r="D5690">
        <v>13</v>
      </c>
      <c r="E5690" t="str">
        <f>CONCATENATE(RAWC8[[#This Row],[Table Letter]],RAWC8[[#This Row],[Table '#]])</f>
        <v>M5</v>
      </c>
      <c r="F5690" t="str">
        <f>IF(ISEVEN(ROW(RAWC8[[#This Row],[Barcodes]])),C5690,"")</f>
        <v>ML</v>
      </c>
      <c r="G5690" t="str">
        <f t="shared" si="88"/>
        <v>ML</v>
      </c>
      <c r="H5690" t="str">
        <f>LEFT(RAWC8[[#This Row],[Maternal Pheno Tag]],7)</f>
        <v>ML</v>
      </c>
    </row>
    <row r="5691" spans="1:8" hidden="1" x14ac:dyDescent="0.25">
      <c r="A5691">
        <v>5</v>
      </c>
      <c r="B5691" t="s">
        <v>17</v>
      </c>
      <c r="C5691" t="str">
        <f>_xlfn.CONCAT(RAWC8[[#This Row],[Table Letter]],"L")</f>
        <v>ML</v>
      </c>
      <c r="D5691">
        <v>13</v>
      </c>
      <c r="E5691" t="str">
        <f>CONCATENATE(RAWC8[[#This Row],[Table Letter]],RAWC8[[#This Row],[Table '#]])</f>
        <v>M5</v>
      </c>
      <c r="F5691" t="str">
        <f>IF(ISEVEN(ROW(RAWC8[[#This Row],[Barcodes]])),C5691,"")</f>
        <v/>
      </c>
      <c r="G5691" t="str">
        <f t="shared" si="88"/>
        <v/>
      </c>
      <c r="H5691" t="str">
        <f>LEFT(RAWC8[[#This Row],[Maternal Pheno Tag]],7)</f>
        <v/>
      </c>
    </row>
    <row r="5692" spans="1:8" hidden="1" x14ac:dyDescent="0.25">
      <c r="A5692">
        <v>5</v>
      </c>
      <c r="B5692" t="s">
        <v>17</v>
      </c>
      <c r="C5692" t="str">
        <f>_xlfn.CONCAT(RAWC8[[#This Row],[Table Letter]],"L")</f>
        <v>ML</v>
      </c>
      <c r="D5692">
        <v>14</v>
      </c>
      <c r="E5692" t="str">
        <f>CONCATENATE(RAWC8[[#This Row],[Table Letter]],RAWC8[[#This Row],[Table '#]])</f>
        <v>M5</v>
      </c>
      <c r="F5692" t="str">
        <f>IF(ISEVEN(ROW(RAWC8[[#This Row],[Barcodes]])),C5692,"")</f>
        <v>ML</v>
      </c>
      <c r="G5692" t="str">
        <f t="shared" si="88"/>
        <v>ML</v>
      </c>
      <c r="H5692" t="str">
        <f>LEFT(RAWC8[[#This Row],[Maternal Pheno Tag]],7)</f>
        <v>ML</v>
      </c>
    </row>
    <row r="5693" spans="1:8" hidden="1" x14ac:dyDescent="0.25">
      <c r="A5693">
        <v>5</v>
      </c>
      <c r="B5693" t="s">
        <v>17</v>
      </c>
      <c r="C5693" t="str">
        <f>_xlfn.CONCAT(RAWC8[[#This Row],[Table Letter]],"L")</f>
        <v>ML</v>
      </c>
      <c r="D5693">
        <v>14</v>
      </c>
      <c r="E5693" t="str">
        <f>CONCATENATE(RAWC8[[#This Row],[Table Letter]],RAWC8[[#This Row],[Table '#]])</f>
        <v>M5</v>
      </c>
      <c r="F5693" t="str">
        <f>IF(ISEVEN(ROW(RAWC8[[#This Row],[Barcodes]])),C5693,"")</f>
        <v/>
      </c>
      <c r="G5693" t="str">
        <f t="shared" si="88"/>
        <v/>
      </c>
      <c r="H5693" t="str">
        <f>LEFT(RAWC8[[#This Row],[Maternal Pheno Tag]],7)</f>
        <v/>
      </c>
    </row>
    <row r="5694" spans="1:8" hidden="1" x14ac:dyDescent="0.25">
      <c r="A5694">
        <v>5</v>
      </c>
      <c r="B5694" t="s">
        <v>17</v>
      </c>
      <c r="C5694" t="str">
        <f>_xlfn.CONCAT(RAWC8[[#This Row],[Table Letter]],"L")</f>
        <v>ML</v>
      </c>
      <c r="D5694">
        <v>15</v>
      </c>
      <c r="E5694" t="str">
        <f>CONCATENATE(RAWC8[[#This Row],[Table Letter]],RAWC8[[#This Row],[Table '#]])</f>
        <v>M5</v>
      </c>
      <c r="F5694" t="str">
        <f>IF(ISEVEN(ROW(RAWC8[[#This Row],[Barcodes]])),C5694,"")</f>
        <v>ML</v>
      </c>
      <c r="G5694" t="str">
        <f t="shared" si="88"/>
        <v>ML</v>
      </c>
      <c r="H5694" t="str">
        <f>LEFT(RAWC8[[#This Row],[Maternal Pheno Tag]],7)</f>
        <v>ML</v>
      </c>
    </row>
    <row r="5695" spans="1:8" hidden="1" x14ac:dyDescent="0.25">
      <c r="A5695">
        <v>5</v>
      </c>
      <c r="B5695" t="s">
        <v>17</v>
      </c>
      <c r="C5695" t="str">
        <f>_xlfn.CONCAT(RAWC8[[#This Row],[Table Letter]],"L")</f>
        <v>ML</v>
      </c>
      <c r="D5695">
        <v>15</v>
      </c>
      <c r="E5695" t="str">
        <f>CONCATENATE(RAWC8[[#This Row],[Table Letter]],RAWC8[[#This Row],[Table '#]])</f>
        <v>M5</v>
      </c>
      <c r="F5695" t="str">
        <f>IF(ISEVEN(ROW(RAWC8[[#This Row],[Barcodes]])),C5695,"")</f>
        <v/>
      </c>
      <c r="G5695" t="str">
        <f t="shared" si="88"/>
        <v/>
      </c>
      <c r="H5695" t="str">
        <f>LEFT(RAWC8[[#This Row],[Maternal Pheno Tag]],7)</f>
        <v/>
      </c>
    </row>
    <row r="5696" spans="1:8" hidden="1" x14ac:dyDescent="0.25">
      <c r="A5696">
        <v>5</v>
      </c>
      <c r="B5696" t="s">
        <v>17</v>
      </c>
      <c r="C5696" t="str">
        <f>_xlfn.CONCAT(RAWC8[[#This Row],[Table Letter]],"L")</f>
        <v>ML</v>
      </c>
      <c r="D5696">
        <v>16</v>
      </c>
      <c r="E5696" t="str">
        <f>CONCATENATE(RAWC8[[#This Row],[Table Letter]],RAWC8[[#This Row],[Table '#]])</f>
        <v>M5</v>
      </c>
      <c r="F5696" t="str">
        <f>IF(ISEVEN(ROW(RAWC8[[#This Row],[Barcodes]])),C5696,"")</f>
        <v>ML</v>
      </c>
      <c r="G5696" t="str">
        <f t="shared" si="88"/>
        <v>ML</v>
      </c>
      <c r="H5696" t="str">
        <f>LEFT(RAWC8[[#This Row],[Maternal Pheno Tag]],7)</f>
        <v>ML</v>
      </c>
    </row>
    <row r="5697" spans="1:8" hidden="1" x14ac:dyDescent="0.25">
      <c r="A5697">
        <v>5</v>
      </c>
      <c r="B5697" t="s">
        <v>17</v>
      </c>
      <c r="C5697" t="str">
        <f>_xlfn.CONCAT(RAWC8[[#This Row],[Table Letter]],"L")</f>
        <v>ML</v>
      </c>
      <c r="D5697">
        <v>16</v>
      </c>
      <c r="E5697" t="str">
        <f>CONCATENATE(RAWC8[[#This Row],[Table Letter]],RAWC8[[#This Row],[Table '#]])</f>
        <v>M5</v>
      </c>
      <c r="F5697" t="str">
        <f>IF(ISEVEN(ROW(RAWC8[[#This Row],[Barcodes]])),C5697,"")</f>
        <v/>
      </c>
      <c r="G5697" t="str">
        <f t="shared" si="88"/>
        <v/>
      </c>
      <c r="H5697" t="str">
        <f>LEFT(RAWC8[[#This Row],[Maternal Pheno Tag]],7)</f>
        <v/>
      </c>
    </row>
    <row r="5698" spans="1:8" hidden="1" x14ac:dyDescent="0.25">
      <c r="A5698">
        <v>5</v>
      </c>
      <c r="B5698" t="s">
        <v>17</v>
      </c>
      <c r="C5698" t="str">
        <f>_xlfn.CONCAT(RAWC8[[#This Row],[Table Letter]],"L")</f>
        <v>ML</v>
      </c>
      <c r="D5698">
        <v>17</v>
      </c>
      <c r="E5698" t="str">
        <f>CONCATENATE(RAWC8[[#This Row],[Table Letter]],RAWC8[[#This Row],[Table '#]])</f>
        <v>M5</v>
      </c>
      <c r="F5698" t="str">
        <f>IF(ISEVEN(ROW(RAWC8[[#This Row],[Barcodes]])),C5698,"")</f>
        <v>ML</v>
      </c>
      <c r="G5698" t="str">
        <f t="shared" ref="G5698:G5761" si="89">IF(ISODD(ROW(C5699)),C5699,"")</f>
        <v>ML</v>
      </c>
      <c r="H5698" t="str">
        <f>LEFT(RAWC8[[#This Row],[Maternal Pheno Tag]],7)</f>
        <v>ML</v>
      </c>
    </row>
    <row r="5699" spans="1:8" hidden="1" x14ac:dyDescent="0.25">
      <c r="A5699">
        <v>5</v>
      </c>
      <c r="B5699" t="s">
        <v>17</v>
      </c>
      <c r="C5699" t="str">
        <f>_xlfn.CONCAT(RAWC8[[#This Row],[Table Letter]],"L")</f>
        <v>ML</v>
      </c>
      <c r="D5699">
        <v>17</v>
      </c>
      <c r="E5699" t="str">
        <f>CONCATENATE(RAWC8[[#This Row],[Table Letter]],RAWC8[[#This Row],[Table '#]])</f>
        <v>M5</v>
      </c>
      <c r="F5699" t="str">
        <f>IF(ISEVEN(ROW(RAWC8[[#This Row],[Barcodes]])),C5699,"")</f>
        <v/>
      </c>
      <c r="G5699" t="str">
        <f t="shared" si="89"/>
        <v/>
      </c>
      <c r="H5699" t="str">
        <f>LEFT(RAWC8[[#This Row],[Maternal Pheno Tag]],7)</f>
        <v/>
      </c>
    </row>
    <row r="5700" spans="1:8" hidden="1" x14ac:dyDescent="0.25">
      <c r="A5700">
        <v>5</v>
      </c>
      <c r="B5700" t="s">
        <v>17</v>
      </c>
      <c r="C5700" t="str">
        <f>_xlfn.CONCAT(RAWC8[[#This Row],[Table Letter]],"L")</f>
        <v>ML</v>
      </c>
      <c r="D5700">
        <v>18</v>
      </c>
      <c r="E5700" t="str">
        <f>CONCATENATE(RAWC8[[#This Row],[Table Letter]],RAWC8[[#This Row],[Table '#]])</f>
        <v>M5</v>
      </c>
      <c r="F5700" t="str">
        <f>IF(ISEVEN(ROW(RAWC8[[#This Row],[Barcodes]])),C5700,"")</f>
        <v>ML</v>
      </c>
      <c r="G5700" t="str">
        <f t="shared" si="89"/>
        <v>ML</v>
      </c>
      <c r="H5700" t="str">
        <f>LEFT(RAWC8[[#This Row],[Maternal Pheno Tag]],7)</f>
        <v>ML</v>
      </c>
    </row>
    <row r="5701" spans="1:8" hidden="1" x14ac:dyDescent="0.25">
      <c r="A5701">
        <v>5</v>
      </c>
      <c r="B5701" t="s">
        <v>17</v>
      </c>
      <c r="C5701" t="str">
        <f>_xlfn.CONCAT(RAWC8[[#This Row],[Table Letter]],"L")</f>
        <v>ML</v>
      </c>
      <c r="D5701">
        <v>18</v>
      </c>
      <c r="E5701" t="str">
        <f>CONCATENATE(RAWC8[[#This Row],[Table Letter]],RAWC8[[#This Row],[Table '#]])</f>
        <v>M5</v>
      </c>
      <c r="F5701" t="str">
        <f>IF(ISEVEN(ROW(RAWC8[[#This Row],[Barcodes]])),C5701,"")</f>
        <v/>
      </c>
      <c r="G5701" t="str">
        <f t="shared" si="89"/>
        <v/>
      </c>
      <c r="H5701" t="str">
        <f>LEFT(RAWC8[[#This Row],[Maternal Pheno Tag]],7)</f>
        <v/>
      </c>
    </row>
    <row r="5702" spans="1:8" hidden="1" x14ac:dyDescent="0.25">
      <c r="A5702">
        <v>5</v>
      </c>
      <c r="B5702" t="s">
        <v>17</v>
      </c>
      <c r="C5702" t="str">
        <f>_xlfn.CONCAT(RAWC8[[#This Row],[Table Letter]],"L")</f>
        <v>ML</v>
      </c>
      <c r="D5702">
        <v>19</v>
      </c>
      <c r="E5702" t="str">
        <f>CONCATENATE(RAWC8[[#This Row],[Table Letter]],RAWC8[[#This Row],[Table '#]])</f>
        <v>M5</v>
      </c>
      <c r="F5702" t="str">
        <f>IF(ISEVEN(ROW(RAWC8[[#This Row],[Barcodes]])),C5702,"")</f>
        <v>ML</v>
      </c>
      <c r="G5702" t="str">
        <f t="shared" si="89"/>
        <v>ML</v>
      </c>
      <c r="H5702" t="str">
        <f>LEFT(RAWC8[[#This Row],[Maternal Pheno Tag]],7)</f>
        <v>ML</v>
      </c>
    </row>
    <row r="5703" spans="1:8" hidden="1" x14ac:dyDescent="0.25">
      <c r="A5703">
        <v>5</v>
      </c>
      <c r="B5703" t="s">
        <v>17</v>
      </c>
      <c r="C5703" t="str">
        <f>_xlfn.CONCAT(RAWC8[[#This Row],[Table Letter]],"L")</f>
        <v>ML</v>
      </c>
      <c r="D5703">
        <v>19</v>
      </c>
      <c r="E5703" t="str">
        <f>CONCATENATE(RAWC8[[#This Row],[Table Letter]],RAWC8[[#This Row],[Table '#]])</f>
        <v>M5</v>
      </c>
      <c r="F5703" t="str">
        <f>IF(ISEVEN(ROW(RAWC8[[#This Row],[Barcodes]])),C5703,"")</f>
        <v/>
      </c>
      <c r="G5703" t="str">
        <f t="shared" si="89"/>
        <v/>
      </c>
      <c r="H5703" t="str">
        <f>LEFT(RAWC8[[#This Row],[Maternal Pheno Tag]],7)</f>
        <v/>
      </c>
    </row>
    <row r="5704" spans="1:8" hidden="1" x14ac:dyDescent="0.25">
      <c r="A5704">
        <v>5</v>
      </c>
      <c r="B5704" t="s">
        <v>17</v>
      </c>
      <c r="C5704" t="str">
        <f>_xlfn.CONCAT(RAWC8[[#This Row],[Table Letter]],"L")</f>
        <v>ML</v>
      </c>
      <c r="D5704">
        <v>20</v>
      </c>
      <c r="E5704" t="str">
        <f>CONCATENATE(RAWC8[[#This Row],[Table Letter]],RAWC8[[#This Row],[Table '#]])</f>
        <v>M5</v>
      </c>
      <c r="F5704" t="str">
        <f>IF(ISEVEN(ROW(RAWC8[[#This Row],[Barcodes]])),C5704,"")</f>
        <v>ML</v>
      </c>
      <c r="G5704" t="str">
        <f t="shared" si="89"/>
        <v>ML</v>
      </c>
      <c r="H5704" t="str">
        <f>LEFT(RAWC8[[#This Row],[Maternal Pheno Tag]],7)</f>
        <v>ML</v>
      </c>
    </row>
    <row r="5705" spans="1:8" hidden="1" x14ac:dyDescent="0.25">
      <c r="A5705">
        <v>5</v>
      </c>
      <c r="B5705" t="s">
        <v>17</v>
      </c>
      <c r="C5705" t="str">
        <f>_xlfn.CONCAT(RAWC8[[#This Row],[Table Letter]],"L")</f>
        <v>ML</v>
      </c>
      <c r="D5705">
        <v>20</v>
      </c>
      <c r="E5705" t="str">
        <f>CONCATENATE(RAWC8[[#This Row],[Table Letter]],RAWC8[[#This Row],[Table '#]])</f>
        <v>M5</v>
      </c>
      <c r="F5705" t="str">
        <f>IF(ISEVEN(ROW(RAWC8[[#This Row],[Barcodes]])),C5705,"")</f>
        <v/>
      </c>
      <c r="G5705" t="str">
        <f t="shared" si="89"/>
        <v/>
      </c>
      <c r="H5705" t="str">
        <f>LEFT(RAWC8[[#This Row],[Maternal Pheno Tag]],7)</f>
        <v/>
      </c>
    </row>
    <row r="5706" spans="1:8" hidden="1" x14ac:dyDescent="0.25">
      <c r="A5706">
        <v>5</v>
      </c>
      <c r="B5706" t="s">
        <v>17</v>
      </c>
      <c r="C5706" t="str">
        <f>_xlfn.CONCAT(RAWC8[[#This Row],[Table Letter]],"L")</f>
        <v>ML</v>
      </c>
      <c r="D5706">
        <v>21</v>
      </c>
      <c r="E5706" t="str">
        <f>CONCATENATE(RAWC8[[#This Row],[Table Letter]],RAWC8[[#This Row],[Table '#]])</f>
        <v>M5</v>
      </c>
      <c r="F5706" t="str">
        <f>IF(ISEVEN(ROW(RAWC8[[#This Row],[Barcodes]])),C5706,"")</f>
        <v>ML</v>
      </c>
      <c r="G5706" t="str">
        <f t="shared" si="89"/>
        <v>ML</v>
      </c>
      <c r="H5706" t="str">
        <f>LEFT(RAWC8[[#This Row],[Maternal Pheno Tag]],7)</f>
        <v>ML</v>
      </c>
    </row>
    <row r="5707" spans="1:8" hidden="1" x14ac:dyDescent="0.25">
      <c r="A5707">
        <v>5</v>
      </c>
      <c r="B5707" t="s">
        <v>17</v>
      </c>
      <c r="C5707" t="str">
        <f>_xlfn.CONCAT(RAWC8[[#This Row],[Table Letter]],"L")</f>
        <v>ML</v>
      </c>
      <c r="D5707">
        <v>21</v>
      </c>
      <c r="E5707" t="str">
        <f>CONCATENATE(RAWC8[[#This Row],[Table Letter]],RAWC8[[#This Row],[Table '#]])</f>
        <v>M5</v>
      </c>
      <c r="F5707" t="str">
        <f>IF(ISEVEN(ROW(RAWC8[[#This Row],[Barcodes]])),C5707,"")</f>
        <v/>
      </c>
      <c r="G5707" t="str">
        <f t="shared" si="89"/>
        <v/>
      </c>
      <c r="H5707" t="str">
        <f>LEFT(RAWC8[[#This Row],[Maternal Pheno Tag]],7)</f>
        <v/>
      </c>
    </row>
    <row r="5708" spans="1:8" hidden="1" x14ac:dyDescent="0.25">
      <c r="A5708">
        <v>5</v>
      </c>
      <c r="B5708" t="s">
        <v>17</v>
      </c>
      <c r="C5708" t="str">
        <f>_xlfn.CONCAT(RAWC8[[#This Row],[Table Letter]],"L")</f>
        <v>ML</v>
      </c>
      <c r="D5708">
        <v>22</v>
      </c>
      <c r="E5708" t="str">
        <f>CONCATENATE(RAWC8[[#This Row],[Table Letter]],RAWC8[[#This Row],[Table '#]])</f>
        <v>M5</v>
      </c>
      <c r="F5708" t="str">
        <f>IF(ISEVEN(ROW(RAWC8[[#This Row],[Barcodes]])),C5708,"")</f>
        <v>ML</v>
      </c>
      <c r="G5708" t="str">
        <f t="shared" si="89"/>
        <v>ML</v>
      </c>
      <c r="H5708" t="str">
        <f>LEFT(RAWC8[[#This Row],[Maternal Pheno Tag]],7)</f>
        <v>ML</v>
      </c>
    </row>
    <row r="5709" spans="1:8" hidden="1" x14ac:dyDescent="0.25">
      <c r="A5709">
        <v>5</v>
      </c>
      <c r="B5709" t="s">
        <v>17</v>
      </c>
      <c r="C5709" t="str">
        <f>_xlfn.CONCAT(RAWC8[[#This Row],[Table Letter]],"L")</f>
        <v>ML</v>
      </c>
      <c r="D5709">
        <v>22</v>
      </c>
      <c r="E5709" t="str">
        <f>CONCATENATE(RAWC8[[#This Row],[Table Letter]],RAWC8[[#This Row],[Table '#]])</f>
        <v>M5</v>
      </c>
      <c r="F5709" t="str">
        <f>IF(ISEVEN(ROW(RAWC8[[#This Row],[Barcodes]])),C5709,"")</f>
        <v/>
      </c>
      <c r="G5709" t="str">
        <f t="shared" si="89"/>
        <v/>
      </c>
      <c r="H5709" t="str">
        <f>LEFT(RAWC8[[#This Row],[Maternal Pheno Tag]],7)</f>
        <v/>
      </c>
    </row>
    <row r="5710" spans="1:8" hidden="1" x14ac:dyDescent="0.25">
      <c r="A5710">
        <v>5</v>
      </c>
      <c r="B5710" t="s">
        <v>17</v>
      </c>
      <c r="C5710" t="str">
        <f>_xlfn.CONCAT(RAWC8[[#This Row],[Table Letter]],"L")</f>
        <v>ML</v>
      </c>
      <c r="D5710">
        <v>23</v>
      </c>
      <c r="E5710" t="str">
        <f>CONCATENATE(RAWC8[[#This Row],[Table Letter]],RAWC8[[#This Row],[Table '#]])</f>
        <v>M5</v>
      </c>
      <c r="F5710" t="str">
        <f>IF(ISEVEN(ROW(RAWC8[[#This Row],[Barcodes]])),C5710,"")</f>
        <v>ML</v>
      </c>
      <c r="G5710" t="str">
        <f t="shared" si="89"/>
        <v>ML</v>
      </c>
      <c r="H5710" t="str">
        <f>LEFT(RAWC8[[#This Row],[Maternal Pheno Tag]],7)</f>
        <v>ML</v>
      </c>
    </row>
    <row r="5711" spans="1:8" hidden="1" x14ac:dyDescent="0.25">
      <c r="A5711">
        <v>5</v>
      </c>
      <c r="B5711" t="s">
        <v>17</v>
      </c>
      <c r="C5711" t="str">
        <f>_xlfn.CONCAT(RAWC8[[#This Row],[Table Letter]],"L")</f>
        <v>ML</v>
      </c>
      <c r="D5711">
        <v>23</v>
      </c>
      <c r="E5711" t="str">
        <f>CONCATENATE(RAWC8[[#This Row],[Table Letter]],RAWC8[[#This Row],[Table '#]])</f>
        <v>M5</v>
      </c>
      <c r="F5711" t="str">
        <f>IF(ISEVEN(ROW(RAWC8[[#This Row],[Barcodes]])),C5711,"")</f>
        <v/>
      </c>
      <c r="G5711" t="str">
        <f t="shared" si="89"/>
        <v/>
      </c>
      <c r="H5711" t="str">
        <f>LEFT(RAWC8[[#This Row],[Maternal Pheno Tag]],7)</f>
        <v/>
      </c>
    </row>
    <row r="5712" spans="1:8" hidden="1" x14ac:dyDescent="0.25">
      <c r="A5712">
        <v>5</v>
      </c>
      <c r="B5712" t="s">
        <v>17</v>
      </c>
      <c r="C5712" t="str">
        <f>_xlfn.CONCAT(RAWC8[[#This Row],[Table Letter]],"L")</f>
        <v>ML</v>
      </c>
      <c r="D5712">
        <v>24</v>
      </c>
      <c r="E5712" t="str">
        <f>CONCATENATE(RAWC8[[#This Row],[Table Letter]],RAWC8[[#This Row],[Table '#]])</f>
        <v>M5</v>
      </c>
      <c r="F5712" t="str">
        <f>IF(ISEVEN(ROW(RAWC8[[#This Row],[Barcodes]])),C5712,"")</f>
        <v>ML</v>
      </c>
      <c r="G5712" t="str">
        <f t="shared" si="89"/>
        <v>ML</v>
      </c>
      <c r="H5712" t="str">
        <f>LEFT(RAWC8[[#This Row],[Maternal Pheno Tag]],7)</f>
        <v>ML</v>
      </c>
    </row>
    <row r="5713" spans="1:8" hidden="1" x14ac:dyDescent="0.25">
      <c r="A5713">
        <v>5</v>
      </c>
      <c r="B5713" t="s">
        <v>17</v>
      </c>
      <c r="C5713" t="str">
        <f>_xlfn.CONCAT(RAWC8[[#This Row],[Table Letter]],"L")</f>
        <v>ML</v>
      </c>
      <c r="D5713">
        <v>24</v>
      </c>
      <c r="E5713" t="str">
        <f>CONCATENATE(RAWC8[[#This Row],[Table Letter]],RAWC8[[#This Row],[Table '#]])</f>
        <v>M5</v>
      </c>
      <c r="F5713" t="str">
        <f>IF(ISEVEN(ROW(RAWC8[[#This Row],[Barcodes]])),C5713,"")</f>
        <v/>
      </c>
      <c r="G5713" t="str">
        <f t="shared" si="89"/>
        <v/>
      </c>
      <c r="H5713" t="str">
        <f>LEFT(RAWC8[[#This Row],[Maternal Pheno Tag]],7)</f>
        <v/>
      </c>
    </row>
    <row r="5714" spans="1:8" hidden="1" x14ac:dyDescent="0.25">
      <c r="A5714">
        <v>5</v>
      </c>
      <c r="B5714" t="s">
        <v>17</v>
      </c>
      <c r="C5714" t="str">
        <f>_xlfn.CONCAT(RAWC8[[#This Row],[Table Letter]],"L")</f>
        <v>ML</v>
      </c>
      <c r="D5714">
        <v>25</v>
      </c>
      <c r="E5714" t="str">
        <f>CONCATENATE(RAWC8[[#This Row],[Table Letter]],RAWC8[[#This Row],[Table '#]])</f>
        <v>M5</v>
      </c>
      <c r="F5714" t="str">
        <f>IF(ISEVEN(ROW(RAWC8[[#This Row],[Barcodes]])),C5714,"")</f>
        <v>ML</v>
      </c>
      <c r="G5714" t="str">
        <f t="shared" si="89"/>
        <v>ML</v>
      </c>
      <c r="H5714" t="str">
        <f>LEFT(RAWC8[[#This Row],[Maternal Pheno Tag]],7)</f>
        <v>ML</v>
      </c>
    </row>
    <row r="5715" spans="1:8" hidden="1" x14ac:dyDescent="0.25">
      <c r="A5715">
        <v>5</v>
      </c>
      <c r="B5715" t="s">
        <v>17</v>
      </c>
      <c r="C5715" t="str">
        <f>_xlfn.CONCAT(RAWC8[[#This Row],[Table Letter]],"L")</f>
        <v>ML</v>
      </c>
      <c r="D5715">
        <v>25</v>
      </c>
      <c r="E5715" t="str">
        <f>CONCATENATE(RAWC8[[#This Row],[Table Letter]],RAWC8[[#This Row],[Table '#]])</f>
        <v>M5</v>
      </c>
      <c r="F5715" t="str">
        <f>IF(ISEVEN(ROW(RAWC8[[#This Row],[Barcodes]])),C5715,"")</f>
        <v/>
      </c>
      <c r="G5715" t="str">
        <f t="shared" si="89"/>
        <v/>
      </c>
      <c r="H5715" t="str">
        <f>LEFT(RAWC8[[#This Row],[Maternal Pheno Tag]],7)</f>
        <v/>
      </c>
    </row>
    <row r="5716" spans="1:8" hidden="1" x14ac:dyDescent="0.25">
      <c r="A5716">
        <v>5</v>
      </c>
      <c r="B5716" t="s">
        <v>17</v>
      </c>
      <c r="C5716" t="str">
        <f>_xlfn.CONCAT(RAWC8[[#This Row],[Table Letter]],"L")</f>
        <v>ML</v>
      </c>
      <c r="D5716">
        <v>26</v>
      </c>
      <c r="E5716" t="str">
        <f>CONCATENATE(RAWC8[[#This Row],[Table Letter]],RAWC8[[#This Row],[Table '#]])</f>
        <v>M5</v>
      </c>
      <c r="F5716" t="str">
        <f>IF(ISEVEN(ROW(RAWC8[[#This Row],[Barcodes]])),C5716,"")</f>
        <v>ML</v>
      </c>
      <c r="G5716" t="str">
        <f t="shared" si="89"/>
        <v>ML</v>
      </c>
      <c r="H5716" t="str">
        <f>LEFT(RAWC8[[#This Row],[Maternal Pheno Tag]],7)</f>
        <v>ML</v>
      </c>
    </row>
    <row r="5717" spans="1:8" hidden="1" x14ac:dyDescent="0.25">
      <c r="A5717">
        <v>5</v>
      </c>
      <c r="B5717" t="s">
        <v>17</v>
      </c>
      <c r="C5717" t="str">
        <f>_xlfn.CONCAT(RAWC8[[#This Row],[Table Letter]],"L")</f>
        <v>ML</v>
      </c>
      <c r="D5717">
        <v>26</v>
      </c>
      <c r="E5717" t="str">
        <f>CONCATENATE(RAWC8[[#This Row],[Table Letter]],RAWC8[[#This Row],[Table '#]])</f>
        <v>M5</v>
      </c>
      <c r="F5717" t="str">
        <f>IF(ISEVEN(ROW(RAWC8[[#This Row],[Barcodes]])),C5717,"")</f>
        <v/>
      </c>
      <c r="G5717" t="str">
        <f t="shared" si="89"/>
        <v/>
      </c>
      <c r="H5717" t="str">
        <f>LEFT(RAWC8[[#This Row],[Maternal Pheno Tag]],7)</f>
        <v/>
      </c>
    </row>
    <row r="5718" spans="1:8" hidden="1" x14ac:dyDescent="0.25">
      <c r="A5718">
        <v>5</v>
      </c>
      <c r="B5718" t="s">
        <v>17</v>
      </c>
      <c r="C5718" t="str">
        <f>_xlfn.CONCAT(RAWC8[[#This Row],[Table Letter]],"L")</f>
        <v>ML</v>
      </c>
      <c r="D5718">
        <v>27</v>
      </c>
      <c r="E5718" t="str">
        <f>CONCATENATE(RAWC8[[#This Row],[Table Letter]],RAWC8[[#This Row],[Table '#]])</f>
        <v>M5</v>
      </c>
      <c r="F5718" t="str">
        <f>IF(ISEVEN(ROW(RAWC8[[#This Row],[Barcodes]])),C5718,"")</f>
        <v>ML</v>
      </c>
      <c r="G5718" t="str">
        <f t="shared" si="89"/>
        <v>ML</v>
      </c>
      <c r="H5718" t="str">
        <f>LEFT(RAWC8[[#This Row],[Maternal Pheno Tag]],7)</f>
        <v>ML</v>
      </c>
    </row>
    <row r="5719" spans="1:8" hidden="1" x14ac:dyDescent="0.25">
      <c r="A5719">
        <v>5</v>
      </c>
      <c r="B5719" t="s">
        <v>17</v>
      </c>
      <c r="C5719" t="str">
        <f>_xlfn.CONCAT(RAWC8[[#This Row],[Table Letter]],"L")</f>
        <v>ML</v>
      </c>
      <c r="D5719">
        <v>27</v>
      </c>
      <c r="E5719" t="str">
        <f>CONCATENATE(RAWC8[[#This Row],[Table Letter]],RAWC8[[#This Row],[Table '#]])</f>
        <v>M5</v>
      </c>
      <c r="F5719" t="str">
        <f>IF(ISEVEN(ROW(RAWC8[[#This Row],[Barcodes]])),C5719,"")</f>
        <v/>
      </c>
      <c r="G5719" t="str">
        <f t="shared" si="89"/>
        <v/>
      </c>
      <c r="H5719" t="str">
        <f>LEFT(RAWC8[[#This Row],[Maternal Pheno Tag]],7)</f>
        <v/>
      </c>
    </row>
    <row r="5720" spans="1:8" hidden="1" x14ac:dyDescent="0.25">
      <c r="A5720">
        <v>5</v>
      </c>
      <c r="B5720" t="s">
        <v>17</v>
      </c>
      <c r="C5720" t="str">
        <f>_xlfn.CONCAT(RAWC8[[#This Row],[Table Letter]],"L")</f>
        <v>ML</v>
      </c>
      <c r="D5720">
        <v>28</v>
      </c>
      <c r="E5720" t="str">
        <f>CONCATENATE(RAWC8[[#This Row],[Table Letter]],RAWC8[[#This Row],[Table '#]])</f>
        <v>M5</v>
      </c>
      <c r="F5720" t="str">
        <f>IF(ISEVEN(ROW(RAWC8[[#This Row],[Barcodes]])),C5720,"")</f>
        <v>ML</v>
      </c>
      <c r="G5720" t="str">
        <f t="shared" si="89"/>
        <v>ML</v>
      </c>
      <c r="H5720" t="str">
        <f>LEFT(RAWC8[[#This Row],[Maternal Pheno Tag]],7)</f>
        <v>ML</v>
      </c>
    </row>
    <row r="5721" spans="1:8" hidden="1" x14ac:dyDescent="0.25">
      <c r="A5721">
        <v>5</v>
      </c>
      <c r="B5721" t="s">
        <v>17</v>
      </c>
      <c r="C5721" t="str">
        <f>_xlfn.CONCAT(RAWC8[[#This Row],[Table Letter]],"L")</f>
        <v>ML</v>
      </c>
      <c r="D5721">
        <v>28</v>
      </c>
      <c r="E5721" t="str">
        <f>CONCATENATE(RAWC8[[#This Row],[Table Letter]],RAWC8[[#This Row],[Table '#]])</f>
        <v>M5</v>
      </c>
      <c r="F5721" t="str">
        <f>IF(ISEVEN(ROW(RAWC8[[#This Row],[Barcodes]])),C5721,"")</f>
        <v/>
      </c>
      <c r="G5721" t="str">
        <f t="shared" si="89"/>
        <v/>
      </c>
      <c r="H5721" t="str">
        <f>LEFT(RAWC8[[#This Row],[Maternal Pheno Tag]],7)</f>
        <v/>
      </c>
    </row>
    <row r="5722" spans="1:8" hidden="1" x14ac:dyDescent="0.25">
      <c r="A5722">
        <v>5</v>
      </c>
      <c r="B5722" t="s">
        <v>17</v>
      </c>
      <c r="C5722" t="str">
        <f>_xlfn.CONCAT(RAWC8[[#This Row],[Table Letter]],"L")</f>
        <v>ML</v>
      </c>
      <c r="D5722">
        <v>29</v>
      </c>
      <c r="E5722" t="str">
        <f>CONCATENATE(RAWC8[[#This Row],[Table Letter]],RAWC8[[#This Row],[Table '#]])</f>
        <v>M5</v>
      </c>
      <c r="F5722" t="str">
        <f>IF(ISEVEN(ROW(RAWC8[[#This Row],[Barcodes]])),C5722,"")</f>
        <v>ML</v>
      </c>
      <c r="G5722" t="str">
        <f t="shared" si="89"/>
        <v>ML</v>
      </c>
      <c r="H5722" t="str">
        <f>LEFT(RAWC8[[#This Row],[Maternal Pheno Tag]],7)</f>
        <v>ML</v>
      </c>
    </row>
    <row r="5723" spans="1:8" hidden="1" x14ac:dyDescent="0.25">
      <c r="A5723">
        <v>5</v>
      </c>
      <c r="B5723" t="s">
        <v>17</v>
      </c>
      <c r="C5723" t="str">
        <f>_xlfn.CONCAT(RAWC8[[#This Row],[Table Letter]],"L")</f>
        <v>ML</v>
      </c>
      <c r="D5723">
        <v>29</v>
      </c>
      <c r="E5723" t="str">
        <f>CONCATENATE(RAWC8[[#This Row],[Table Letter]],RAWC8[[#This Row],[Table '#]])</f>
        <v>M5</v>
      </c>
      <c r="F5723" t="str">
        <f>IF(ISEVEN(ROW(RAWC8[[#This Row],[Barcodes]])),C5723,"")</f>
        <v/>
      </c>
      <c r="G5723" t="str">
        <f t="shared" si="89"/>
        <v/>
      </c>
      <c r="H5723" t="str">
        <f>LEFT(RAWC8[[#This Row],[Maternal Pheno Tag]],7)</f>
        <v/>
      </c>
    </row>
    <row r="5724" spans="1:8" hidden="1" x14ac:dyDescent="0.25">
      <c r="A5724">
        <v>5</v>
      </c>
      <c r="B5724" t="s">
        <v>17</v>
      </c>
      <c r="C5724" t="str">
        <f>_xlfn.CONCAT(RAWC8[[#This Row],[Table Letter]],"L")</f>
        <v>ML</v>
      </c>
      <c r="D5724">
        <v>30</v>
      </c>
      <c r="E5724" t="str">
        <f>CONCATENATE(RAWC8[[#This Row],[Table Letter]],RAWC8[[#This Row],[Table '#]])</f>
        <v>M5</v>
      </c>
      <c r="F5724" t="str">
        <f>IF(ISEVEN(ROW(RAWC8[[#This Row],[Barcodes]])),C5724,"")</f>
        <v>ML</v>
      </c>
      <c r="G5724" t="str">
        <f t="shared" si="89"/>
        <v>ML</v>
      </c>
      <c r="H5724" t="str">
        <f>LEFT(RAWC8[[#This Row],[Maternal Pheno Tag]],7)</f>
        <v>ML</v>
      </c>
    </row>
    <row r="5725" spans="1:8" hidden="1" x14ac:dyDescent="0.25">
      <c r="A5725">
        <v>5</v>
      </c>
      <c r="B5725" t="s">
        <v>17</v>
      </c>
      <c r="C5725" t="str">
        <f>_xlfn.CONCAT(RAWC8[[#This Row],[Table Letter]],"L")</f>
        <v>ML</v>
      </c>
      <c r="D5725">
        <v>30</v>
      </c>
      <c r="E5725" t="str">
        <f>CONCATENATE(RAWC8[[#This Row],[Table Letter]],RAWC8[[#This Row],[Table '#]])</f>
        <v>M5</v>
      </c>
      <c r="F5725" t="str">
        <f>IF(ISEVEN(ROW(RAWC8[[#This Row],[Barcodes]])),C5725,"")</f>
        <v/>
      </c>
      <c r="G5725" t="str">
        <f t="shared" si="89"/>
        <v/>
      </c>
      <c r="H5725" t="str">
        <f>LEFT(RAWC8[[#This Row],[Maternal Pheno Tag]],7)</f>
        <v/>
      </c>
    </row>
    <row r="5726" spans="1:8" hidden="1" x14ac:dyDescent="0.25">
      <c r="A5726">
        <v>5</v>
      </c>
      <c r="B5726" t="s">
        <v>17</v>
      </c>
      <c r="C5726" t="str">
        <f>_xlfn.CONCAT(RAWC8[[#This Row],[Table Letter]],"L")</f>
        <v>ML</v>
      </c>
      <c r="D5726">
        <v>31</v>
      </c>
      <c r="E5726" t="str">
        <f>CONCATENATE(RAWC8[[#This Row],[Table Letter]],RAWC8[[#This Row],[Table '#]])</f>
        <v>M5</v>
      </c>
      <c r="F5726" t="str">
        <f>IF(ISEVEN(ROW(RAWC8[[#This Row],[Barcodes]])),C5726,"")</f>
        <v>ML</v>
      </c>
      <c r="G5726" t="str">
        <f t="shared" si="89"/>
        <v>ML</v>
      </c>
      <c r="H5726" t="str">
        <f>LEFT(RAWC8[[#This Row],[Maternal Pheno Tag]],7)</f>
        <v>ML</v>
      </c>
    </row>
    <row r="5727" spans="1:8" hidden="1" x14ac:dyDescent="0.25">
      <c r="A5727">
        <v>5</v>
      </c>
      <c r="B5727" t="s">
        <v>17</v>
      </c>
      <c r="C5727" t="str">
        <f>_xlfn.CONCAT(RAWC8[[#This Row],[Table Letter]],"L")</f>
        <v>ML</v>
      </c>
      <c r="D5727">
        <v>31</v>
      </c>
      <c r="E5727" t="str">
        <f>CONCATENATE(RAWC8[[#This Row],[Table Letter]],RAWC8[[#This Row],[Table '#]])</f>
        <v>M5</v>
      </c>
      <c r="F5727" t="str">
        <f>IF(ISEVEN(ROW(RAWC8[[#This Row],[Barcodes]])),C5727,"")</f>
        <v/>
      </c>
      <c r="G5727" t="str">
        <f t="shared" si="89"/>
        <v/>
      </c>
      <c r="H5727" t="str">
        <f>LEFT(RAWC8[[#This Row],[Maternal Pheno Tag]],7)</f>
        <v/>
      </c>
    </row>
    <row r="5728" spans="1:8" hidden="1" x14ac:dyDescent="0.25">
      <c r="A5728">
        <v>5</v>
      </c>
      <c r="B5728" t="s">
        <v>17</v>
      </c>
      <c r="C5728" t="str">
        <f>_xlfn.CONCAT(RAWC8[[#This Row],[Table Letter]],"L")</f>
        <v>ML</v>
      </c>
      <c r="D5728">
        <v>32</v>
      </c>
      <c r="E5728" t="str">
        <f>CONCATENATE(RAWC8[[#This Row],[Table Letter]],RAWC8[[#This Row],[Table '#]])</f>
        <v>M5</v>
      </c>
      <c r="F5728" t="str">
        <f>IF(ISEVEN(ROW(RAWC8[[#This Row],[Barcodes]])),C5728,"")</f>
        <v>ML</v>
      </c>
      <c r="G5728" t="str">
        <f t="shared" si="89"/>
        <v>ML</v>
      </c>
      <c r="H5728" t="str">
        <f>LEFT(RAWC8[[#This Row],[Maternal Pheno Tag]],7)</f>
        <v>ML</v>
      </c>
    </row>
    <row r="5729" spans="1:8" hidden="1" x14ac:dyDescent="0.25">
      <c r="A5729">
        <v>5</v>
      </c>
      <c r="B5729" t="s">
        <v>17</v>
      </c>
      <c r="C5729" t="str">
        <f>_xlfn.CONCAT(RAWC8[[#This Row],[Table Letter]],"L")</f>
        <v>ML</v>
      </c>
      <c r="D5729">
        <v>32</v>
      </c>
      <c r="E5729" t="str">
        <f>CONCATENATE(RAWC8[[#This Row],[Table Letter]],RAWC8[[#This Row],[Table '#]])</f>
        <v>M5</v>
      </c>
      <c r="F5729" t="str">
        <f>IF(ISEVEN(ROW(RAWC8[[#This Row],[Barcodes]])),C5729,"")</f>
        <v/>
      </c>
      <c r="G5729" t="str">
        <f t="shared" si="89"/>
        <v/>
      </c>
      <c r="H5729" t="str">
        <f>LEFT(RAWC8[[#This Row],[Maternal Pheno Tag]],7)</f>
        <v/>
      </c>
    </row>
    <row r="5730" spans="1:8" hidden="1" x14ac:dyDescent="0.25">
      <c r="A5730">
        <v>5</v>
      </c>
      <c r="B5730" t="s">
        <v>17</v>
      </c>
      <c r="C5730" t="str">
        <f>_xlfn.CONCAT(RAWC8[[#This Row],[Table Letter]],"L")</f>
        <v>ML</v>
      </c>
      <c r="D5730">
        <v>33</v>
      </c>
      <c r="E5730" t="str">
        <f>CONCATENATE(RAWC8[[#This Row],[Table Letter]],RAWC8[[#This Row],[Table '#]])</f>
        <v>M5</v>
      </c>
      <c r="F5730" t="str">
        <f>IF(ISEVEN(ROW(RAWC8[[#This Row],[Barcodes]])),C5730,"")</f>
        <v>ML</v>
      </c>
      <c r="G5730" t="str">
        <f t="shared" si="89"/>
        <v>ML</v>
      </c>
      <c r="H5730" t="str">
        <f>LEFT(RAWC8[[#This Row],[Maternal Pheno Tag]],7)</f>
        <v>ML</v>
      </c>
    </row>
    <row r="5731" spans="1:8" hidden="1" x14ac:dyDescent="0.25">
      <c r="A5731">
        <v>5</v>
      </c>
      <c r="B5731" t="s">
        <v>17</v>
      </c>
      <c r="C5731" t="str">
        <f>_xlfn.CONCAT(RAWC8[[#This Row],[Table Letter]],"L")</f>
        <v>ML</v>
      </c>
      <c r="D5731">
        <v>33</v>
      </c>
      <c r="E5731" t="str">
        <f>CONCATENATE(RAWC8[[#This Row],[Table Letter]],RAWC8[[#This Row],[Table '#]])</f>
        <v>M5</v>
      </c>
      <c r="F5731" t="str">
        <f>IF(ISEVEN(ROW(RAWC8[[#This Row],[Barcodes]])),C5731,"")</f>
        <v/>
      </c>
      <c r="G5731" t="str">
        <f t="shared" si="89"/>
        <v/>
      </c>
      <c r="H5731" t="str">
        <f>LEFT(RAWC8[[#This Row],[Maternal Pheno Tag]],7)</f>
        <v/>
      </c>
    </row>
    <row r="5732" spans="1:8" hidden="1" x14ac:dyDescent="0.25">
      <c r="A5732">
        <v>5</v>
      </c>
      <c r="B5732" t="s">
        <v>17</v>
      </c>
      <c r="C5732" t="str">
        <f>_xlfn.CONCAT(RAWC8[[#This Row],[Table Letter]],"L")</f>
        <v>ML</v>
      </c>
      <c r="D5732">
        <v>34</v>
      </c>
      <c r="E5732" t="str">
        <f>CONCATENATE(RAWC8[[#This Row],[Table Letter]],RAWC8[[#This Row],[Table '#]])</f>
        <v>M5</v>
      </c>
      <c r="F5732" t="str">
        <f>IF(ISEVEN(ROW(RAWC8[[#This Row],[Barcodes]])),C5732,"")</f>
        <v>ML</v>
      </c>
      <c r="G5732" t="str">
        <f t="shared" si="89"/>
        <v>ML</v>
      </c>
      <c r="H5732" t="str">
        <f>LEFT(RAWC8[[#This Row],[Maternal Pheno Tag]],7)</f>
        <v>ML</v>
      </c>
    </row>
    <row r="5733" spans="1:8" hidden="1" x14ac:dyDescent="0.25">
      <c r="A5733">
        <v>5</v>
      </c>
      <c r="B5733" t="s">
        <v>17</v>
      </c>
      <c r="C5733" t="str">
        <f>_xlfn.CONCAT(RAWC8[[#This Row],[Table Letter]],"L")</f>
        <v>ML</v>
      </c>
      <c r="D5733">
        <v>34</v>
      </c>
      <c r="E5733" t="str">
        <f>CONCATENATE(RAWC8[[#This Row],[Table Letter]],RAWC8[[#This Row],[Table '#]])</f>
        <v>M5</v>
      </c>
      <c r="F5733" t="str">
        <f>IF(ISEVEN(ROW(RAWC8[[#This Row],[Barcodes]])),C5733,"")</f>
        <v/>
      </c>
      <c r="G5733" t="str">
        <f t="shared" si="89"/>
        <v/>
      </c>
      <c r="H5733" t="str">
        <f>LEFT(RAWC8[[#This Row],[Maternal Pheno Tag]],7)</f>
        <v/>
      </c>
    </row>
    <row r="5734" spans="1:8" hidden="1" x14ac:dyDescent="0.25">
      <c r="A5734">
        <v>5</v>
      </c>
      <c r="B5734" t="s">
        <v>17</v>
      </c>
      <c r="C5734" t="str">
        <f>_xlfn.CONCAT(RAWC8[[#This Row],[Table Letter]],"L")</f>
        <v>ML</v>
      </c>
      <c r="D5734">
        <v>35</v>
      </c>
      <c r="E5734" t="str">
        <f>CONCATENATE(RAWC8[[#This Row],[Table Letter]],RAWC8[[#This Row],[Table '#]])</f>
        <v>M5</v>
      </c>
      <c r="F5734" t="str">
        <f>IF(ISEVEN(ROW(RAWC8[[#This Row],[Barcodes]])),C5734,"")</f>
        <v>ML</v>
      </c>
      <c r="G5734" t="str">
        <f t="shared" si="89"/>
        <v>ML</v>
      </c>
      <c r="H5734" t="str">
        <f>LEFT(RAWC8[[#This Row],[Maternal Pheno Tag]],7)</f>
        <v>ML</v>
      </c>
    </row>
    <row r="5735" spans="1:8" hidden="1" x14ac:dyDescent="0.25">
      <c r="A5735">
        <v>5</v>
      </c>
      <c r="B5735" t="s">
        <v>17</v>
      </c>
      <c r="C5735" t="str">
        <f>_xlfn.CONCAT(RAWC8[[#This Row],[Table Letter]],"L")</f>
        <v>ML</v>
      </c>
      <c r="D5735">
        <v>35</v>
      </c>
      <c r="E5735" t="str">
        <f>CONCATENATE(RAWC8[[#This Row],[Table Letter]],RAWC8[[#This Row],[Table '#]])</f>
        <v>M5</v>
      </c>
      <c r="F5735" t="str">
        <f>IF(ISEVEN(ROW(RAWC8[[#This Row],[Barcodes]])),C5735,"")</f>
        <v/>
      </c>
      <c r="G5735" t="str">
        <f t="shared" si="89"/>
        <v/>
      </c>
      <c r="H5735" t="str">
        <f>LEFT(RAWC8[[#This Row],[Maternal Pheno Tag]],7)</f>
        <v/>
      </c>
    </row>
    <row r="5736" spans="1:8" hidden="1" x14ac:dyDescent="0.25">
      <c r="A5736">
        <v>5</v>
      </c>
      <c r="B5736" t="s">
        <v>17</v>
      </c>
      <c r="C5736" t="str">
        <f>_xlfn.CONCAT(RAWC8[[#This Row],[Table Letter]],"L")</f>
        <v>ML</v>
      </c>
      <c r="D5736">
        <v>36</v>
      </c>
      <c r="E5736" t="str">
        <f>CONCATENATE(RAWC8[[#This Row],[Table Letter]],RAWC8[[#This Row],[Table '#]])</f>
        <v>M5</v>
      </c>
      <c r="F5736" t="str">
        <f>IF(ISEVEN(ROW(RAWC8[[#This Row],[Barcodes]])),C5736,"")</f>
        <v>ML</v>
      </c>
      <c r="G5736" t="str">
        <f t="shared" si="89"/>
        <v>ML</v>
      </c>
      <c r="H5736" t="str">
        <f>LEFT(RAWC8[[#This Row],[Maternal Pheno Tag]],7)</f>
        <v>ML</v>
      </c>
    </row>
    <row r="5737" spans="1:8" hidden="1" x14ac:dyDescent="0.25">
      <c r="A5737">
        <v>5</v>
      </c>
      <c r="B5737" t="s">
        <v>17</v>
      </c>
      <c r="C5737" t="str">
        <f>_xlfn.CONCAT(RAWC8[[#This Row],[Table Letter]],"L")</f>
        <v>ML</v>
      </c>
      <c r="D5737">
        <v>36</v>
      </c>
      <c r="E5737" t="str">
        <f>CONCATENATE(RAWC8[[#This Row],[Table Letter]],RAWC8[[#This Row],[Table '#]])</f>
        <v>M5</v>
      </c>
      <c r="F5737" t="str">
        <f>IF(ISEVEN(ROW(RAWC8[[#This Row],[Barcodes]])),C5737,"")</f>
        <v/>
      </c>
      <c r="G5737" t="str">
        <f t="shared" si="89"/>
        <v/>
      </c>
      <c r="H5737" t="str">
        <f>LEFT(RAWC8[[#This Row],[Maternal Pheno Tag]],7)</f>
        <v/>
      </c>
    </row>
    <row r="5738" spans="1:8" hidden="1" x14ac:dyDescent="0.25">
      <c r="A5738">
        <v>5</v>
      </c>
      <c r="B5738" t="s">
        <v>17</v>
      </c>
      <c r="C5738" t="str">
        <f>_xlfn.CONCAT(RAWC8[[#This Row],[Table Letter]],"L")</f>
        <v>ML</v>
      </c>
      <c r="D5738">
        <v>37</v>
      </c>
      <c r="E5738" t="str">
        <f>CONCATENATE(RAWC8[[#This Row],[Table Letter]],RAWC8[[#This Row],[Table '#]])</f>
        <v>M5</v>
      </c>
      <c r="F5738" t="str">
        <f>IF(ISEVEN(ROW(RAWC8[[#This Row],[Barcodes]])),C5738,"")</f>
        <v>ML</v>
      </c>
      <c r="G5738" t="str">
        <f t="shared" si="89"/>
        <v>ML</v>
      </c>
      <c r="H5738" t="str">
        <f>LEFT(RAWC8[[#This Row],[Maternal Pheno Tag]],7)</f>
        <v>ML</v>
      </c>
    </row>
    <row r="5739" spans="1:8" hidden="1" x14ac:dyDescent="0.25">
      <c r="A5739">
        <v>5</v>
      </c>
      <c r="B5739" t="s">
        <v>17</v>
      </c>
      <c r="C5739" t="str">
        <f>_xlfn.CONCAT(RAWC8[[#This Row],[Table Letter]],"L")</f>
        <v>ML</v>
      </c>
      <c r="D5739">
        <v>37</v>
      </c>
      <c r="E5739" t="str">
        <f>CONCATENATE(RAWC8[[#This Row],[Table Letter]],RAWC8[[#This Row],[Table '#]])</f>
        <v>M5</v>
      </c>
      <c r="F5739" t="str">
        <f>IF(ISEVEN(ROW(RAWC8[[#This Row],[Barcodes]])),C5739,"")</f>
        <v/>
      </c>
      <c r="G5739" t="str">
        <f t="shared" si="89"/>
        <v/>
      </c>
      <c r="H5739" t="str">
        <f>LEFT(RAWC8[[#This Row],[Maternal Pheno Tag]],7)</f>
        <v/>
      </c>
    </row>
    <row r="5740" spans="1:8" hidden="1" x14ac:dyDescent="0.25">
      <c r="A5740">
        <v>5</v>
      </c>
      <c r="B5740" t="s">
        <v>17</v>
      </c>
      <c r="C5740" t="str">
        <f>_xlfn.CONCAT(RAWC8[[#This Row],[Table Letter]],"L")</f>
        <v>ML</v>
      </c>
      <c r="D5740">
        <v>38</v>
      </c>
      <c r="E5740" t="str">
        <f>CONCATENATE(RAWC8[[#This Row],[Table Letter]],RAWC8[[#This Row],[Table '#]])</f>
        <v>M5</v>
      </c>
      <c r="F5740" t="str">
        <f>IF(ISEVEN(ROW(RAWC8[[#This Row],[Barcodes]])),C5740,"")</f>
        <v>ML</v>
      </c>
      <c r="G5740" t="str">
        <f t="shared" si="89"/>
        <v>ML</v>
      </c>
      <c r="H5740" t="str">
        <f>LEFT(RAWC8[[#This Row],[Maternal Pheno Tag]],7)</f>
        <v>ML</v>
      </c>
    </row>
    <row r="5741" spans="1:8" hidden="1" x14ac:dyDescent="0.25">
      <c r="A5741">
        <v>5</v>
      </c>
      <c r="B5741" t="s">
        <v>17</v>
      </c>
      <c r="C5741" t="str">
        <f>_xlfn.CONCAT(RAWC8[[#This Row],[Table Letter]],"L")</f>
        <v>ML</v>
      </c>
      <c r="D5741">
        <v>38</v>
      </c>
      <c r="E5741" t="str">
        <f>CONCATENATE(RAWC8[[#This Row],[Table Letter]],RAWC8[[#This Row],[Table '#]])</f>
        <v>M5</v>
      </c>
      <c r="F5741" t="str">
        <f>IF(ISEVEN(ROW(RAWC8[[#This Row],[Barcodes]])),C5741,"")</f>
        <v/>
      </c>
      <c r="G5741" t="str">
        <f t="shared" si="89"/>
        <v/>
      </c>
      <c r="H5741" t="str">
        <f>LEFT(RAWC8[[#This Row],[Maternal Pheno Tag]],7)</f>
        <v/>
      </c>
    </row>
    <row r="5742" spans="1:8" hidden="1" x14ac:dyDescent="0.25">
      <c r="A5742">
        <v>5</v>
      </c>
      <c r="B5742" t="s">
        <v>17</v>
      </c>
      <c r="C5742" t="str">
        <f>_xlfn.CONCAT(RAWC8[[#This Row],[Table Letter]],"L")</f>
        <v>ML</v>
      </c>
      <c r="D5742">
        <v>39</v>
      </c>
      <c r="E5742" t="str">
        <f>CONCATENATE(RAWC8[[#This Row],[Table Letter]],RAWC8[[#This Row],[Table '#]])</f>
        <v>M5</v>
      </c>
      <c r="F5742" t="str">
        <f>IF(ISEVEN(ROW(RAWC8[[#This Row],[Barcodes]])),C5742,"")</f>
        <v>ML</v>
      </c>
      <c r="G5742" t="str">
        <f t="shared" si="89"/>
        <v>ML</v>
      </c>
      <c r="H5742" t="str">
        <f>LEFT(RAWC8[[#This Row],[Maternal Pheno Tag]],7)</f>
        <v>ML</v>
      </c>
    </row>
    <row r="5743" spans="1:8" hidden="1" x14ac:dyDescent="0.25">
      <c r="A5743">
        <v>5</v>
      </c>
      <c r="B5743" t="s">
        <v>17</v>
      </c>
      <c r="C5743" t="str">
        <f>_xlfn.CONCAT(RAWC8[[#This Row],[Table Letter]],"L")</f>
        <v>ML</v>
      </c>
      <c r="D5743">
        <v>39</v>
      </c>
      <c r="E5743" t="str">
        <f>CONCATENATE(RAWC8[[#This Row],[Table Letter]],RAWC8[[#This Row],[Table '#]])</f>
        <v>M5</v>
      </c>
      <c r="F5743" t="str">
        <f>IF(ISEVEN(ROW(RAWC8[[#This Row],[Barcodes]])),C5743,"")</f>
        <v/>
      </c>
      <c r="G5743" t="str">
        <f t="shared" si="89"/>
        <v/>
      </c>
      <c r="H5743" t="str">
        <f>LEFT(RAWC8[[#This Row],[Maternal Pheno Tag]],7)</f>
        <v/>
      </c>
    </row>
    <row r="5744" spans="1:8" hidden="1" x14ac:dyDescent="0.25">
      <c r="A5744">
        <v>5</v>
      </c>
      <c r="B5744" t="s">
        <v>17</v>
      </c>
      <c r="C5744" t="str">
        <f>_xlfn.CONCAT(RAWC8[[#This Row],[Table Letter]],"L")</f>
        <v>ML</v>
      </c>
      <c r="D5744">
        <v>40</v>
      </c>
      <c r="E5744" t="str">
        <f>CONCATENATE(RAWC8[[#This Row],[Table Letter]],RAWC8[[#This Row],[Table '#]])</f>
        <v>M5</v>
      </c>
      <c r="F5744" t="str">
        <f>IF(ISEVEN(ROW(RAWC8[[#This Row],[Barcodes]])),C5744,"")</f>
        <v>ML</v>
      </c>
      <c r="G5744" t="str">
        <f t="shared" si="89"/>
        <v>ML</v>
      </c>
      <c r="H5744" t="str">
        <f>LEFT(RAWC8[[#This Row],[Maternal Pheno Tag]],7)</f>
        <v>ML</v>
      </c>
    </row>
    <row r="5745" spans="1:8" hidden="1" x14ac:dyDescent="0.25">
      <c r="A5745">
        <v>5</v>
      </c>
      <c r="B5745" t="s">
        <v>17</v>
      </c>
      <c r="C5745" t="str">
        <f>_xlfn.CONCAT(RAWC8[[#This Row],[Table Letter]],"L")</f>
        <v>ML</v>
      </c>
      <c r="D5745">
        <v>40</v>
      </c>
      <c r="E5745" t="str">
        <f>CONCATENATE(RAWC8[[#This Row],[Table Letter]],RAWC8[[#This Row],[Table '#]])</f>
        <v>M5</v>
      </c>
      <c r="F5745" t="str">
        <f>IF(ISEVEN(ROW(RAWC8[[#This Row],[Barcodes]])),C5745,"")</f>
        <v/>
      </c>
      <c r="G5745" t="str">
        <f t="shared" si="89"/>
        <v/>
      </c>
      <c r="H5745" t="str">
        <f>LEFT(RAWC8[[#This Row],[Maternal Pheno Tag]],7)</f>
        <v/>
      </c>
    </row>
    <row r="5746" spans="1:8" hidden="1" x14ac:dyDescent="0.25">
      <c r="A5746">
        <v>5</v>
      </c>
      <c r="B5746" t="s">
        <v>17</v>
      </c>
      <c r="C5746" t="str">
        <f>_xlfn.CONCAT(RAWC8[[#This Row],[Table Letter]],"L")</f>
        <v>ML</v>
      </c>
      <c r="D5746">
        <v>41</v>
      </c>
      <c r="E5746" t="str">
        <f>CONCATENATE(RAWC8[[#This Row],[Table Letter]],RAWC8[[#This Row],[Table '#]])</f>
        <v>M5</v>
      </c>
      <c r="F5746" t="str">
        <f>IF(ISEVEN(ROW(RAWC8[[#This Row],[Barcodes]])),C5746,"")</f>
        <v>ML</v>
      </c>
      <c r="G5746" t="str">
        <f t="shared" si="89"/>
        <v>ML</v>
      </c>
      <c r="H5746" t="str">
        <f>LEFT(RAWC8[[#This Row],[Maternal Pheno Tag]],7)</f>
        <v>ML</v>
      </c>
    </row>
    <row r="5747" spans="1:8" hidden="1" x14ac:dyDescent="0.25">
      <c r="A5747">
        <v>5</v>
      </c>
      <c r="B5747" t="s">
        <v>17</v>
      </c>
      <c r="C5747" t="str">
        <f>_xlfn.CONCAT(RAWC8[[#This Row],[Table Letter]],"L")</f>
        <v>ML</v>
      </c>
      <c r="D5747">
        <v>41</v>
      </c>
      <c r="E5747" t="str">
        <f>CONCATENATE(RAWC8[[#This Row],[Table Letter]],RAWC8[[#This Row],[Table '#]])</f>
        <v>M5</v>
      </c>
      <c r="F5747" t="str">
        <f>IF(ISEVEN(ROW(RAWC8[[#This Row],[Barcodes]])),C5747,"")</f>
        <v/>
      </c>
      <c r="G5747" t="str">
        <f t="shared" si="89"/>
        <v/>
      </c>
      <c r="H5747" t="str">
        <f>LEFT(RAWC8[[#This Row],[Maternal Pheno Tag]],7)</f>
        <v/>
      </c>
    </row>
    <row r="5748" spans="1:8" hidden="1" x14ac:dyDescent="0.25">
      <c r="A5748">
        <v>5</v>
      </c>
      <c r="B5748" t="s">
        <v>17</v>
      </c>
      <c r="C5748" t="str">
        <f>_xlfn.CONCAT(RAWC8[[#This Row],[Table Letter]],"L")</f>
        <v>ML</v>
      </c>
      <c r="D5748">
        <v>42</v>
      </c>
      <c r="E5748" t="str">
        <f>CONCATENATE(RAWC8[[#This Row],[Table Letter]],RAWC8[[#This Row],[Table '#]])</f>
        <v>M5</v>
      </c>
      <c r="F5748" t="str">
        <f>IF(ISEVEN(ROW(RAWC8[[#This Row],[Barcodes]])),C5748,"")</f>
        <v>ML</v>
      </c>
      <c r="G5748" t="str">
        <f t="shared" si="89"/>
        <v>ML</v>
      </c>
      <c r="H5748" t="str">
        <f>LEFT(RAWC8[[#This Row],[Maternal Pheno Tag]],7)</f>
        <v>ML</v>
      </c>
    </row>
    <row r="5749" spans="1:8" hidden="1" x14ac:dyDescent="0.25">
      <c r="A5749">
        <v>5</v>
      </c>
      <c r="B5749" t="s">
        <v>17</v>
      </c>
      <c r="C5749" t="str">
        <f>_xlfn.CONCAT(RAWC8[[#This Row],[Table Letter]],"L")</f>
        <v>ML</v>
      </c>
      <c r="D5749">
        <v>42</v>
      </c>
      <c r="E5749" t="str">
        <f>CONCATENATE(RAWC8[[#This Row],[Table Letter]],RAWC8[[#This Row],[Table '#]])</f>
        <v>M5</v>
      </c>
      <c r="F5749" t="str">
        <f>IF(ISEVEN(ROW(RAWC8[[#This Row],[Barcodes]])),C5749,"")</f>
        <v/>
      </c>
      <c r="G5749" t="str">
        <f t="shared" si="89"/>
        <v/>
      </c>
      <c r="H5749" t="str">
        <f>LEFT(RAWC8[[#This Row],[Maternal Pheno Tag]],7)</f>
        <v/>
      </c>
    </row>
    <row r="5750" spans="1:8" hidden="1" x14ac:dyDescent="0.25">
      <c r="A5750">
        <v>5</v>
      </c>
      <c r="B5750" t="s">
        <v>17</v>
      </c>
      <c r="C5750" t="str">
        <f>_xlfn.CONCAT(RAWC8[[#This Row],[Table Letter]],"L")</f>
        <v>ML</v>
      </c>
      <c r="D5750">
        <v>43</v>
      </c>
      <c r="E5750" t="str">
        <f>CONCATENATE(RAWC8[[#This Row],[Table Letter]],RAWC8[[#This Row],[Table '#]])</f>
        <v>M5</v>
      </c>
      <c r="F5750" t="str">
        <f>IF(ISEVEN(ROW(RAWC8[[#This Row],[Barcodes]])),C5750,"")</f>
        <v>ML</v>
      </c>
      <c r="G5750" t="str">
        <f t="shared" si="89"/>
        <v>ML</v>
      </c>
      <c r="H5750" t="str">
        <f>LEFT(RAWC8[[#This Row],[Maternal Pheno Tag]],7)</f>
        <v>ML</v>
      </c>
    </row>
    <row r="5751" spans="1:8" hidden="1" x14ac:dyDescent="0.25">
      <c r="A5751">
        <v>5</v>
      </c>
      <c r="B5751" t="s">
        <v>17</v>
      </c>
      <c r="C5751" t="str">
        <f>_xlfn.CONCAT(RAWC8[[#This Row],[Table Letter]],"L")</f>
        <v>ML</v>
      </c>
      <c r="D5751">
        <v>43</v>
      </c>
      <c r="E5751" t="str">
        <f>CONCATENATE(RAWC8[[#This Row],[Table Letter]],RAWC8[[#This Row],[Table '#]])</f>
        <v>M5</v>
      </c>
      <c r="F5751" t="str">
        <f>IF(ISEVEN(ROW(RAWC8[[#This Row],[Barcodes]])),C5751,"")</f>
        <v/>
      </c>
      <c r="G5751" t="str">
        <f t="shared" si="89"/>
        <v/>
      </c>
      <c r="H5751" t="str">
        <f>LEFT(RAWC8[[#This Row],[Maternal Pheno Tag]],7)</f>
        <v/>
      </c>
    </row>
    <row r="5752" spans="1:8" hidden="1" x14ac:dyDescent="0.25">
      <c r="A5752">
        <v>5</v>
      </c>
      <c r="B5752" t="s">
        <v>17</v>
      </c>
      <c r="C5752" t="str">
        <f>_xlfn.CONCAT(RAWC8[[#This Row],[Table Letter]],"L")</f>
        <v>ML</v>
      </c>
      <c r="D5752">
        <v>44</v>
      </c>
      <c r="E5752" t="str">
        <f>CONCATENATE(RAWC8[[#This Row],[Table Letter]],RAWC8[[#This Row],[Table '#]])</f>
        <v>M5</v>
      </c>
      <c r="F5752" t="str">
        <f>IF(ISEVEN(ROW(RAWC8[[#This Row],[Barcodes]])),C5752,"")</f>
        <v>ML</v>
      </c>
      <c r="G5752" t="str">
        <f t="shared" si="89"/>
        <v>ML</v>
      </c>
      <c r="H5752" t="str">
        <f>LEFT(RAWC8[[#This Row],[Maternal Pheno Tag]],7)</f>
        <v>ML</v>
      </c>
    </row>
    <row r="5753" spans="1:8" hidden="1" x14ac:dyDescent="0.25">
      <c r="A5753">
        <v>5</v>
      </c>
      <c r="B5753" t="s">
        <v>17</v>
      </c>
      <c r="C5753" t="str">
        <f>_xlfn.CONCAT(RAWC8[[#This Row],[Table Letter]],"L")</f>
        <v>ML</v>
      </c>
      <c r="D5753">
        <v>44</v>
      </c>
      <c r="E5753" t="str">
        <f>CONCATENATE(RAWC8[[#This Row],[Table Letter]],RAWC8[[#This Row],[Table '#]])</f>
        <v>M5</v>
      </c>
      <c r="F5753" t="str">
        <f>IF(ISEVEN(ROW(RAWC8[[#This Row],[Barcodes]])),C5753,"")</f>
        <v/>
      </c>
      <c r="G5753" t="str">
        <f t="shared" si="89"/>
        <v/>
      </c>
      <c r="H5753" t="str">
        <f>LEFT(RAWC8[[#This Row],[Maternal Pheno Tag]],7)</f>
        <v/>
      </c>
    </row>
    <row r="5754" spans="1:8" hidden="1" x14ac:dyDescent="0.25">
      <c r="A5754">
        <v>5</v>
      </c>
      <c r="B5754" t="s">
        <v>17</v>
      </c>
      <c r="C5754" t="str">
        <f>_xlfn.CONCAT(RAWC8[[#This Row],[Table Letter]],"L")</f>
        <v>ML</v>
      </c>
      <c r="D5754">
        <v>45</v>
      </c>
      <c r="E5754" t="str">
        <f>CONCATENATE(RAWC8[[#This Row],[Table Letter]],RAWC8[[#This Row],[Table '#]])</f>
        <v>M5</v>
      </c>
      <c r="F5754" t="str">
        <f>IF(ISEVEN(ROW(RAWC8[[#This Row],[Barcodes]])),C5754,"")</f>
        <v>ML</v>
      </c>
      <c r="G5754" t="str">
        <f t="shared" si="89"/>
        <v>ML</v>
      </c>
      <c r="H5754" t="str">
        <f>LEFT(RAWC8[[#This Row],[Maternal Pheno Tag]],7)</f>
        <v>ML</v>
      </c>
    </row>
    <row r="5755" spans="1:8" hidden="1" x14ac:dyDescent="0.25">
      <c r="A5755">
        <v>5</v>
      </c>
      <c r="B5755" t="s">
        <v>17</v>
      </c>
      <c r="C5755" t="str">
        <f>_xlfn.CONCAT(RAWC8[[#This Row],[Table Letter]],"L")</f>
        <v>ML</v>
      </c>
      <c r="D5755">
        <v>45</v>
      </c>
      <c r="E5755" t="str">
        <f>CONCATENATE(RAWC8[[#This Row],[Table Letter]],RAWC8[[#This Row],[Table '#]])</f>
        <v>M5</v>
      </c>
      <c r="F5755" t="str">
        <f>IF(ISEVEN(ROW(RAWC8[[#This Row],[Barcodes]])),C5755,"")</f>
        <v/>
      </c>
      <c r="G5755" t="str">
        <f t="shared" si="89"/>
        <v/>
      </c>
      <c r="H5755" t="str">
        <f>LEFT(RAWC8[[#This Row],[Maternal Pheno Tag]],7)</f>
        <v/>
      </c>
    </row>
    <row r="5756" spans="1:8" hidden="1" x14ac:dyDescent="0.25">
      <c r="A5756">
        <v>5</v>
      </c>
      <c r="B5756" t="s">
        <v>17</v>
      </c>
      <c r="C5756" t="str">
        <f>_xlfn.CONCAT(RAWC8[[#This Row],[Table Letter]],"L")</f>
        <v>ML</v>
      </c>
      <c r="D5756">
        <v>46</v>
      </c>
      <c r="E5756" t="str">
        <f>CONCATENATE(RAWC8[[#This Row],[Table Letter]],RAWC8[[#This Row],[Table '#]])</f>
        <v>M5</v>
      </c>
      <c r="F5756" t="str">
        <f>IF(ISEVEN(ROW(RAWC8[[#This Row],[Barcodes]])),C5756,"")</f>
        <v>ML</v>
      </c>
      <c r="G5756" t="str">
        <f t="shared" si="89"/>
        <v>ML</v>
      </c>
      <c r="H5756" t="str">
        <f>LEFT(RAWC8[[#This Row],[Maternal Pheno Tag]],7)</f>
        <v>ML</v>
      </c>
    </row>
    <row r="5757" spans="1:8" hidden="1" x14ac:dyDescent="0.25">
      <c r="A5757">
        <v>5</v>
      </c>
      <c r="B5757" t="s">
        <v>17</v>
      </c>
      <c r="C5757" t="str">
        <f>_xlfn.CONCAT(RAWC8[[#This Row],[Table Letter]],"L")</f>
        <v>ML</v>
      </c>
      <c r="D5757">
        <v>46</v>
      </c>
      <c r="E5757" t="str">
        <f>CONCATENATE(RAWC8[[#This Row],[Table Letter]],RAWC8[[#This Row],[Table '#]])</f>
        <v>M5</v>
      </c>
      <c r="F5757" t="str">
        <f>IF(ISEVEN(ROW(RAWC8[[#This Row],[Barcodes]])),C5757,"")</f>
        <v/>
      </c>
      <c r="G5757" t="str">
        <f t="shared" si="89"/>
        <v/>
      </c>
      <c r="H5757" t="str">
        <f>LEFT(RAWC8[[#This Row],[Maternal Pheno Tag]],7)</f>
        <v/>
      </c>
    </row>
    <row r="5758" spans="1:8" hidden="1" x14ac:dyDescent="0.25">
      <c r="A5758">
        <v>5</v>
      </c>
      <c r="B5758" t="s">
        <v>17</v>
      </c>
      <c r="C5758" t="str">
        <f>_xlfn.CONCAT(RAWC8[[#This Row],[Table Letter]],"L")</f>
        <v>ML</v>
      </c>
      <c r="D5758">
        <v>47</v>
      </c>
      <c r="E5758" t="str">
        <f>CONCATENATE(RAWC8[[#This Row],[Table Letter]],RAWC8[[#This Row],[Table '#]])</f>
        <v>M5</v>
      </c>
      <c r="F5758" t="str">
        <f>IF(ISEVEN(ROW(RAWC8[[#This Row],[Barcodes]])),C5758,"")</f>
        <v>ML</v>
      </c>
      <c r="G5758" t="str">
        <f t="shared" si="89"/>
        <v>ML</v>
      </c>
      <c r="H5758" t="str">
        <f>LEFT(RAWC8[[#This Row],[Maternal Pheno Tag]],7)</f>
        <v>ML</v>
      </c>
    </row>
    <row r="5759" spans="1:8" hidden="1" x14ac:dyDescent="0.25">
      <c r="A5759">
        <v>5</v>
      </c>
      <c r="B5759" t="s">
        <v>17</v>
      </c>
      <c r="C5759" t="str">
        <f>_xlfn.CONCAT(RAWC8[[#This Row],[Table Letter]],"L")</f>
        <v>ML</v>
      </c>
      <c r="D5759">
        <v>47</v>
      </c>
      <c r="E5759" t="str">
        <f>CONCATENATE(RAWC8[[#This Row],[Table Letter]],RAWC8[[#This Row],[Table '#]])</f>
        <v>M5</v>
      </c>
      <c r="F5759" t="str">
        <f>IF(ISEVEN(ROW(RAWC8[[#This Row],[Barcodes]])),C5759,"")</f>
        <v/>
      </c>
      <c r="G5759" t="str">
        <f t="shared" si="89"/>
        <v/>
      </c>
      <c r="H5759" t="str">
        <f>LEFT(RAWC8[[#This Row],[Maternal Pheno Tag]],7)</f>
        <v/>
      </c>
    </row>
    <row r="5760" spans="1:8" hidden="1" x14ac:dyDescent="0.25">
      <c r="A5760">
        <v>5</v>
      </c>
      <c r="B5760" t="s">
        <v>17</v>
      </c>
      <c r="C5760" t="str">
        <f>_xlfn.CONCAT(RAWC8[[#This Row],[Table Letter]],"L")</f>
        <v>ML</v>
      </c>
      <c r="D5760">
        <v>48</v>
      </c>
      <c r="E5760" t="str">
        <f>CONCATENATE(RAWC8[[#This Row],[Table Letter]],RAWC8[[#This Row],[Table '#]])</f>
        <v>M5</v>
      </c>
      <c r="F5760" t="str">
        <f>IF(ISEVEN(ROW(RAWC8[[#This Row],[Barcodes]])),C5760,"")</f>
        <v>ML</v>
      </c>
      <c r="G5760" t="str">
        <f t="shared" si="89"/>
        <v>ML</v>
      </c>
      <c r="H5760" t="str">
        <f>LEFT(RAWC8[[#This Row],[Maternal Pheno Tag]],7)</f>
        <v>ML</v>
      </c>
    </row>
    <row r="5761" spans="1:8" hidden="1" x14ac:dyDescent="0.25">
      <c r="A5761">
        <v>5</v>
      </c>
      <c r="B5761" t="s">
        <v>17</v>
      </c>
      <c r="C5761" t="str">
        <f>_xlfn.CONCAT(RAWC8[[#This Row],[Table Letter]],"L")</f>
        <v>ML</v>
      </c>
      <c r="D5761">
        <v>48</v>
      </c>
      <c r="E5761" t="str">
        <f>CONCATENATE(RAWC8[[#This Row],[Table Letter]],RAWC8[[#This Row],[Table '#]])</f>
        <v>M5</v>
      </c>
      <c r="F5761" t="str">
        <f>IF(ISEVEN(ROW(RAWC8[[#This Row],[Barcodes]])),C5761,"")</f>
        <v/>
      </c>
      <c r="G5761" t="str">
        <f t="shared" si="89"/>
        <v/>
      </c>
      <c r="H5761" t="str">
        <f>LEFT(RAWC8[[#This Row],[Maternal Pheno Tag]],7)</f>
        <v/>
      </c>
    </row>
    <row r="5762" spans="1:8" hidden="1" x14ac:dyDescent="0.25">
      <c r="A5762">
        <v>1</v>
      </c>
      <c r="B5762" t="s">
        <v>18</v>
      </c>
      <c r="C5762" t="str">
        <f>_xlfn.CONCAT(RAWC8[[#This Row],[Table Letter]],"L")</f>
        <v>NL</v>
      </c>
      <c r="D5762">
        <v>1</v>
      </c>
      <c r="E5762" t="str">
        <f>CONCATENATE(RAWC8[[#This Row],[Table Letter]],RAWC8[[#This Row],[Table '#]])</f>
        <v>N1</v>
      </c>
      <c r="F5762" t="str">
        <f>IF(ISEVEN(ROW(RAWC8[[#This Row],[Barcodes]])),C5762,"")</f>
        <v>NL</v>
      </c>
      <c r="G5762" t="str">
        <f t="shared" ref="G5762:G5825" si="90">IF(ISODD(ROW(C5763)),C5763,"")</f>
        <v>NL</v>
      </c>
      <c r="H5762" t="str">
        <f>LEFT(RAWC8[[#This Row],[Maternal Pheno Tag]],7)</f>
        <v>NL</v>
      </c>
    </row>
    <row r="5763" spans="1:8" hidden="1" x14ac:dyDescent="0.25">
      <c r="A5763">
        <v>1</v>
      </c>
      <c r="B5763" t="s">
        <v>18</v>
      </c>
      <c r="C5763" t="str">
        <f>_xlfn.CONCAT(RAWC8[[#This Row],[Table Letter]],"L")</f>
        <v>NL</v>
      </c>
      <c r="D5763">
        <v>1</v>
      </c>
      <c r="E5763" t="str">
        <f>CONCATENATE(RAWC8[[#This Row],[Table Letter]],RAWC8[[#This Row],[Table '#]])</f>
        <v>N1</v>
      </c>
      <c r="F5763" t="str">
        <f>IF(ISEVEN(ROW(RAWC8[[#This Row],[Barcodes]])),C5763,"")</f>
        <v/>
      </c>
      <c r="G5763" t="str">
        <f t="shared" si="90"/>
        <v/>
      </c>
      <c r="H5763" t="str">
        <f>LEFT(RAWC8[[#This Row],[Maternal Pheno Tag]],7)</f>
        <v/>
      </c>
    </row>
    <row r="5764" spans="1:8" hidden="1" x14ac:dyDescent="0.25">
      <c r="A5764">
        <v>1</v>
      </c>
      <c r="B5764" t="s">
        <v>18</v>
      </c>
      <c r="C5764" t="str">
        <f>_xlfn.CONCAT(RAWC8[[#This Row],[Table Letter]],"L")</f>
        <v>NL</v>
      </c>
      <c r="D5764">
        <v>2</v>
      </c>
      <c r="E5764" t="str">
        <f>CONCATENATE(RAWC8[[#This Row],[Table Letter]],RAWC8[[#This Row],[Table '#]])</f>
        <v>N1</v>
      </c>
      <c r="F5764" t="str">
        <f>IF(ISEVEN(ROW(RAWC8[[#This Row],[Barcodes]])),C5764,"")</f>
        <v>NL</v>
      </c>
      <c r="G5764" t="str">
        <f t="shared" si="90"/>
        <v>NL</v>
      </c>
      <c r="H5764" t="str">
        <f>LEFT(RAWC8[[#This Row],[Maternal Pheno Tag]],7)</f>
        <v>NL</v>
      </c>
    </row>
    <row r="5765" spans="1:8" hidden="1" x14ac:dyDescent="0.25">
      <c r="A5765">
        <v>1</v>
      </c>
      <c r="B5765" t="s">
        <v>18</v>
      </c>
      <c r="C5765" t="str">
        <f>_xlfn.CONCAT(RAWC8[[#This Row],[Table Letter]],"L")</f>
        <v>NL</v>
      </c>
      <c r="D5765">
        <v>2</v>
      </c>
      <c r="E5765" t="str">
        <f>CONCATENATE(RAWC8[[#This Row],[Table Letter]],RAWC8[[#This Row],[Table '#]])</f>
        <v>N1</v>
      </c>
      <c r="F5765" t="str">
        <f>IF(ISEVEN(ROW(RAWC8[[#This Row],[Barcodes]])),C5765,"")</f>
        <v/>
      </c>
      <c r="G5765" t="str">
        <f t="shared" si="90"/>
        <v/>
      </c>
      <c r="H5765" t="str">
        <f>LEFT(RAWC8[[#This Row],[Maternal Pheno Tag]],7)</f>
        <v/>
      </c>
    </row>
    <row r="5766" spans="1:8" hidden="1" x14ac:dyDescent="0.25">
      <c r="A5766">
        <v>1</v>
      </c>
      <c r="B5766" t="s">
        <v>18</v>
      </c>
      <c r="C5766" t="str">
        <f>_xlfn.CONCAT(RAWC8[[#This Row],[Table Letter]],"L")</f>
        <v>NL</v>
      </c>
      <c r="D5766">
        <v>3</v>
      </c>
      <c r="E5766" t="str">
        <f>CONCATENATE(RAWC8[[#This Row],[Table Letter]],RAWC8[[#This Row],[Table '#]])</f>
        <v>N1</v>
      </c>
      <c r="F5766" t="str">
        <f>IF(ISEVEN(ROW(RAWC8[[#This Row],[Barcodes]])),C5766,"")</f>
        <v>NL</v>
      </c>
      <c r="G5766" t="str">
        <f t="shared" si="90"/>
        <v>NL</v>
      </c>
      <c r="H5766" t="str">
        <f>LEFT(RAWC8[[#This Row],[Maternal Pheno Tag]],7)</f>
        <v>NL</v>
      </c>
    </row>
    <row r="5767" spans="1:8" hidden="1" x14ac:dyDescent="0.25">
      <c r="A5767">
        <v>1</v>
      </c>
      <c r="B5767" t="s">
        <v>18</v>
      </c>
      <c r="C5767" t="str">
        <f>_xlfn.CONCAT(RAWC8[[#This Row],[Table Letter]],"L")</f>
        <v>NL</v>
      </c>
      <c r="D5767">
        <v>3</v>
      </c>
      <c r="E5767" t="str">
        <f>CONCATENATE(RAWC8[[#This Row],[Table Letter]],RAWC8[[#This Row],[Table '#]])</f>
        <v>N1</v>
      </c>
      <c r="F5767" t="str">
        <f>IF(ISEVEN(ROW(RAWC8[[#This Row],[Barcodes]])),C5767,"")</f>
        <v/>
      </c>
      <c r="G5767" t="str">
        <f t="shared" si="90"/>
        <v/>
      </c>
      <c r="H5767" t="str">
        <f>LEFT(RAWC8[[#This Row],[Maternal Pheno Tag]],7)</f>
        <v/>
      </c>
    </row>
    <row r="5768" spans="1:8" hidden="1" x14ac:dyDescent="0.25">
      <c r="A5768">
        <v>1</v>
      </c>
      <c r="B5768" t="s">
        <v>18</v>
      </c>
      <c r="C5768" t="str">
        <f>_xlfn.CONCAT(RAWC8[[#This Row],[Table Letter]],"L")</f>
        <v>NL</v>
      </c>
      <c r="D5768">
        <v>4</v>
      </c>
      <c r="E5768" t="str">
        <f>CONCATENATE(RAWC8[[#This Row],[Table Letter]],RAWC8[[#This Row],[Table '#]])</f>
        <v>N1</v>
      </c>
      <c r="F5768" t="str">
        <f>IF(ISEVEN(ROW(RAWC8[[#This Row],[Barcodes]])),C5768,"")</f>
        <v>NL</v>
      </c>
      <c r="G5768" t="str">
        <f t="shared" si="90"/>
        <v>NL</v>
      </c>
      <c r="H5768" t="str">
        <f>LEFT(RAWC8[[#This Row],[Maternal Pheno Tag]],7)</f>
        <v>NL</v>
      </c>
    </row>
    <row r="5769" spans="1:8" hidden="1" x14ac:dyDescent="0.25">
      <c r="A5769">
        <v>1</v>
      </c>
      <c r="B5769" t="s">
        <v>18</v>
      </c>
      <c r="C5769" t="str">
        <f>_xlfn.CONCAT(RAWC8[[#This Row],[Table Letter]],"L")</f>
        <v>NL</v>
      </c>
      <c r="D5769">
        <v>4</v>
      </c>
      <c r="E5769" t="str">
        <f>CONCATENATE(RAWC8[[#This Row],[Table Letter]],RAWC8[[#This Row],[Table '#]])</f>
        <v>N1</v>
      </c>
      <c r="F5769" t="str">
        <f>IF(ISEVEN(ROW(RAWC8[[#This Row],[Barcodes]])),C5769,"")</f>
        <v/>
      </c>
      <c r="G5769" t="str">
        <f t="shared" si="90"/>
        <v/>
      </c>
      <c r="H5769" t="str">
        <f>LEFT(RAWC8[[#This Row],[Maternal Pheno Tag]],7)</f>
        <v/>
      </c>
    </row>
    <row r="5770" spans="1:8" hidden="1" x14ac:dyDescent="0.25">
      <c r="A5770">
        <v>1</v>
      </c>
      <c r="B5770" t="s">
        <v>18</v>
      </c>
      <c r="C5770" t="str">
        <f>_xlfn.CONCAT(RAWC8[[#This Row],[Table Letter]],"L")</f>
        <v>NL</v>
      </c>
      <c r="D5770">
        <v>5</v>
      </c>
      <c r="E5770" t="str">
        <f>CONCATENATE(RAWC8[[#This Row],[Table Letter]],RAWC8[[#This Row],[Table '#]])</f>
        <v>N1</v>
      </c>
      <c r="F5770" t="str">
        <f>IF(ISEVEN(ROW(RAWC8[[#This Row],[Barcodes]])),C5770,"")</f>
        <v>NL</v>
      </c>
      <c r="G5770" t="str">
        <f t="shared" si="90"/>
        <v>NL</v>
      </c>
      <c r="H5770" t="str">
        <f>LEFT(RAWC8[[#This Row],[Maternal Pheno Tag]],7)</f>
        <v>NL</v>
      </c>
    </row>
    <row r="5771" spans="1:8" hidden="1" x14ac:dyDescent="0.25">
      <c r="A5771">
        <v>1</v>
      </c>
      <c r="B5771" t="s">
        <v>18</v>
      </c>
      <c r="C5771" t="str">
        <f>_xlfn.CONCAT(RAWC8[[#This Row],[Table Letter]],"L")</f>
        <v>NL</v>
      </c>
      <c r="D5771">
        <v>5</v>
      </c>
      <c r="E5771" t="str">
        <f>CONCATENATE(RAWC8[[#This Row],[Table Letter]],RAWC8[[#This Row],[Table '#]])</f>
        <v>N1</v>
      </c>
      <c r="F5771" t="str">
        <f>IF(ISEVEN(ROW(RAWC8[[#This Row],[Barcodes]])),C5771,"")</f>
        <v/>
      </c>
      <c r="G5771" t="str">
        <f t="shared" si="90"/>
        <v/>
      </c>
      <c r="H5771" t="str">
        <f>LEFT(RAWC8[[#This Row],[Maternal Pheno Tag]],7)</f>
        <v/>
      </c>
    </row>
    <row r="5772" spans="1:8" hidden="1" x14ac:dyDescent="0.25">
      <c r="A5772">
        <v>1</v>
      </c>
      <c r="B5772" t="s">
        <v>18</v>
      </c>
      <c r="C5772" t="str">
        <f>_xlfn.CONCAT(RAWC8[[#This Row],[Table Letter]],"L")</f>
        <v>NL</v>
      </c>
      <c r="D5772">
        <v>6</v>
      </c>
      <c r="E5772" t="str">
        <f>CONCATENATE(RAWC8[[#This Row],[Table Letter]],RAWC8[[#This Row],[Table '#]])</f>
        <v>N1</v>
      </c>
      <c r="F5772" t="str">
        <f>IF(ISEVEN(ROW(RAWC8[[#This Row],[Barcodes]])),C5772,"")</f>
        <v>NL</v>
      </c>
      <c r="G5772" t="str">
        <f t="shared" si="90"/>
        <v>NL</v>
      </c>
      <c r="H5772" t="str">
        <f>LEFT(RAWC8[[#This Row],[Maternal Pheno Tag]],7)</f>
        <v>NL</v>
      </c>
    </row>
    <row r="5773" spans="1:8" hidden="1" x14ac:dyDescent="0.25">
      <c r="A5773">
        <v>1</v>
      </c>
      <c r="B5773" t="s">
        <v>18</v>
      </c>
      <c r="C5773" t="str">
        <f>_xlfn.CONCAT(RAWC8[[#This Row],[Table Letter]],"L")</f>
        <v>NL</v>
      </c>
      <c r="D5773">
        <v>6</v>
      </c>
      <c r="E5773" t="str">
        <f>CONCATENATE(RAWC8[[#This Row],[Table Letter]],RAWC8[[#This Row],[Table '#]])</f>
        <v>N1</v>
      </c>
      <c r="F5773" t="str">
        <f>IF(ISEVEN(ROW(RAWC8[[#This Row],[Barcodes]])),C5773,"")</f>
        <v/>
      </c>
      <c r="G5773" t="str">
        <f t="shared" si="90"/>
        <v/>
      </c>
      <c r="H5773" t="str">
        <f>LEFT(RAWC8[[#This Row],[Maternal Pheno Tag]],7)</f>
        <v/>
      </c>
    </row>
    <row r="5774" spans="1:8" hidden="1" x14ac:dyDescent="0.25">
      <c r="A5774">
        <v>1</v>
      </c>
      <c r="B5774" t="s">
        <v>18</v>
      </c>
      <c r="C5774" t="str">
        <f>_xlfn.CONCAT(RAWC8[[#This Row],[Table Letter]],"L")</f>
        <v>NL</v>
      </c>
      <c r="D5774">
        <v>7</v>
      </c>
      <c r="E5774" t="str">
        <f>CONCATENATE(RAWC8[[#This Row],[Table Letter]],RAWC8[[#This Row],[Table '#]])</f>
        <v>N1</v>
      </c>
      <c r="F5774" t="str">
        <f>IF(ISEVEN(ROW(RAWC8[[#This Row],[Barcodes]])),C5774,"")</f>
        <v>NL</v>
      </c>
      <c r="G5774" t="str">
        <f t="shared" si="90"/>
        <v>NL</v>
      </c>
      <c r="H5774" t="str">
        <f>LEFT(RAWC8[[#This Row],[Maternal Pheno Tag]],7)</f>
        <v>NL</v>
      </c>
    </row>
    <row r="5775" spans="1:8" hidden="1" x14ac:dyDescent="0.25">
      <c r="A5775">
        <v>1</v>
      </c>
      <c r="B5775" t="s">
        <v>18</v>
      </c>
      <c r="C5775" t="str">
        <f>_xlfn.CONCAT(RAWC8[[#This Row],[Table Letter]],"L")</f>
        <v>NL</v>
      </c>
      <c r="D5775">
        <v>7</v>
      </c>
      <c r="E5775" t="str">
        <f>CONCATENATE(RAWC8[[#This Row],[Table Letter]],RAWC8[[#This Row],[Table '#]])</f>
        <v>N1</v>
      </c>
      <c r="F5775" t="str">
        <f>IF(ISEVEN(ROW(RAWC8[[#This Row],[Barcodes]])),C5775,"")</f>
        <v/>
      </c>
      <c r="G5775" t="str">
        <f t="shared" si="90"/>
        <v/>
      </c>
      <c r="H5775" t="str">
        <f>LEFT(RAWC8[[#This Row],[Maternal Pheno Tag]],7)</f>
        <v/>
      </c>
    </row>
    <row r="5776" spans="1:8" hidden="1" x14ac:dyDescent="0.25">
      <c r="A5776">
        <v>1</v>
      </c>
      <c r="B5776" t="s">
        <v>18</v>
      </c>
      <c r="C5776" t="str">
        <f>_xlfn.CONCAT(RAWC8[[#This Row],[Table Letter]],"L")</f>
        <v>NL</v>
      </c>
      <c r="D5776">
        <v>8</v>
      </c>
      <c r="E5776" t="str">
        <f>CONCATENATE(RAWC8[[#This Row],[Table Letter]],RAWC8[[#This Row],[Table '#]])</f>
        <v>N1</v>
      </c>
      <c r="F5776" t="str">
        <f>IF(ISEVEN(ROW(RAWC8[[#This Row],[Barcodes]])),C5776,"")</f>
        <v>NL</v>
      </c>
      <c r="G5776" t="str">
        <f t="shared" si="90"/>
        <v>NL</v>
      </c>
      <c r="H5776" t="str">
        <f>LEFT(RAWC8[[#This Row],[Maternal Pheno Tag]],7)</f>
        <v>NL</v>
      </c>
    </row>
    <row r="5777" spans="1:8" hidden="1" x14ac:dyDescent="0.25">
      <c r="A5777">
        <v>1</v>
      </c>
      <c r="B5777" t="s">
        <v>18</v>
      </c>
      <c r="C5777" t="str">
        <f>_xlfn.CONCAT(RAWC8[[#This Row],[Table Letter]],"L")</f>
        <v>NL</v>
      </c>
      <c r="D5777">
        <v>8</v>
      </c>
      <c r="E5777" t="str">
        <f>CONCATENATE(RAWC8[[#This Row],[Table Letter]],RAWC8[[#This Row],[Table '#]])</f>
        <v>N1</v>
      </c>
      <c r="F5777" t="str">
        <f>IF(ISEVEN(ROW(RAWC8[[#This Row],[Barcodes]])),C5777,"")</f>
        <v/>
      </c>
      <c r="G5777" t="str">
        <f t="shared" si="90"/>
        <v/>
      </c>
      <c r="H5777" t="str">
        <f>LEFT(RAWC8[[#This Row],[Maternal Pheno Tag]],7)</f>
        <v/>
      </c>
    </row>
    <row r="5778" spans="1:8" hidden="1" x14ac:dyDescent="0.25">
      <c r="A5778">
        <v>1</v>
      </c>
      <c r="B5778" t="s">
        <v>18</v>
      </c>
      <c r="C5778" t="str">
        <f>_xlfn.CONCAT(RAWC8[[#This Row],[Table Letter]],"L")</f>
        <v>NL</v>
      </c>
      <c r="D5778">
        <v>9</v>
      </c>
      <c r="E5778" t="str">
        <f>CONCATENATE(RAWC8[[#This Row],[Table Letter]],RAWC8[[#This Row],[Table '#]])</f>
        <v>N1</v>
      </c>
      <c r="F5778" t="str">
        <f>IF(ISEVEN(ROW(RAWC8[[#This Row],[Barcodes]])),C5778,"")</f>
        <v>NL</v>
      </c>
      <c r="G5778" t="str">
        <f t="shared" si="90"/>
        <v>NL</v>
      </c>
      <c r="H5778" t="str">
        <f>LEFT(RAWC8[[#This Row],[Maternal Pheno Tag]],7)</f>
        <v>NL</v>
      </c>
    </row>
    <row r="5779" spans="1:8" hidden="1" x14ac:dyDescent="0.25">
      <c r="A5779">
        <v>1</v>
      </c>
      <c r="B5779" t="s">
        <v>18</v>
      </c>
      <c r="C5779" t="str">
        <f>_xlfn.CONCAT(RAWC8[[#This Row],[Table Letter]],"L")</f>
        <v>NL</v>
      </c>
      <c r="D5779">
        <v>9</v>
      </c>
      <c r="E5779" t="str">
        <f>CONCATENATE(RAWC8[[#This Row],[Table Letter]],RAWC8[[#This Row],[Table '#]])</f>
        <v>N1</v>
      </c>
      <c r="F5779" t="str">
        <f>IF(ISEVEN(ROW(RAWC8[[#This Row],[Barcodes]])),C5779,"")</f>
        <v/>
      </c>
      <c r="G5779" t="str">
        <f t="shared" si="90"/>
        <v/>
      </c>
      <c r="H5779" t="str">
        <f>LEFT(RAWC8[[#This Row],[Maternal Pheno Tag]],7)</f>
        <v/>
      </c>
    </row>
    <row r="5780" spans="1:8" hidden="1" x14ac:dyDescent="0.25">
      <c r="A5780">
        <v>1</v>
      </c>
      <c r="B5780" t="s">
        <v>18</v>
      </c>
      <c r="C5780" t="str">
        <f>_xlfn.CONCAT(RAWC8[[#This Row],[Table Letter]],"L")</f>
        <v>NL</v>
      </c>
      <c r="D5780">
        <v>10</v>
      </c>
      <c r="E5780" t="str">
        <f>CONCATENATE(RAWC8[[#This Row],[Table Letter]],RAWC8[[#This Row],[Table '#]])</f>
        <v>N1</v>
      </c>
      <c r="F5780" t="str">
        <f>IF(ISEVEN(ROW(RAWC8[[#This Row],[Barcodes]])),C5780,"")</f>
        <v>NL</v>
      </c>
      <c r="G5780" t="str">
        <f t="shared" si="90"/>
        <v>NL</v>
      </c>
      <c r="H5780" t="str">
        <f>LEFT(RAWC8[[#This Row],[Maternal Pheno Tag]],7)</f>
        <v>NL</v>
      </c>
    </row>
    <row r="5781" spans="1:8" hidden="1" x14ac:dyDescent="0.25">
      <c r="A5781">
        <v>1</v>
      </c>
      <c r="B5781" t="s">
        <v>18</v>
      </c>
      <c r="C5781" t="str">
        <f>_xlfn.CONCAT(RAWC8[[#This Row],[Table Letter]],"L")</f>
        <v>NL</v>
      </c>
      <c r="D5781">
        <v>10</v>
      </c>
      <c r="E5781" t="str">
        <f>CONCATENATE(RAWC8[[#This Row],[Table Letter]],RAWC8[[#This Row],[Table '#]])</f>
        <v>N1</v>
      </c>
      <c r="F5781" t="str">
        <f>IF(ISEVEN(ROW(RAWC8[[#This Row],[Barcodes]])),C5781,"")</f>
        <v/>
      </c>
      <c r="G5781" t="str">
        <f t="shared" si="90"/>
        <v/>
      </c>
      <c r="H5781" t="str">
        <f>LEFT(RAWC8[[#This Row],[Maternal Pheno Tag]],7)</f>
        <v/>
      </c>
    </row>
    <row r="5782" spans="1:8" hidden="1" x14ac:dyDescent="0.25">
      <c r="A5782">
        <v>1</v>
      </c>
      <c r="B5782" t="s">
        <v>18</v>
      </c>
      <c r="C5782" t="str">
        <f>_xlfn.CONCAT(RAWC8[[#This Row],[Table Letter]],"L")</f>
        <v>NL</v>
      </c>
      <c r="D5782">
        <v>11</v>
      </c>
      <c r="E5782" t="str">
        <f>CONCATENATE(RAWC8[[#This Row],[Table Letter]],RAWC8[[#This Row],[Table '#]])</f>
        <v>N1</v>
      </c>
      <c r="F5782" t="str">
        <f>IF(ISEVEN(ROW(RAWC8[[#This Row],[Barcodes]])),C5782,"")</f>
        <v>NL</v>
      </c>
      <c r="G5782" t="str">
        <f t="shared" si="90"/>
        <v>NL</v>
      </c>
      <c r="H5782" t="str">
        <f>LEFT(RAWC8[[#This Row],[Maternal Pheno Tag]],7)</f>
        <v>NL</v>
      </c>
    </row>
    <row r="5783" spans="1:8" hidden="1" x14ac:dyDescent="0.25">
      <c r="A5783">
        <v>1</v>
      </c>
      <c r="B5783" t="s">
        <v>18</v>
      </c>
      <c r="C5783" t="str">
        <f>_xlfn.CONCAT(RAWC8[[#This Row],[Table Letter]],"L")</f>
        <v>NL</v>
      </c>
      <c r="D5783">
        <v>11</v>
      </c>
      <c r="E5783" t="str">
        <f>CONCATENATE(RAWC8[[#This Row],[Table Letter]],RAWC8[[#This Row],[Table '#]])</f>
        <v>N1</v>
      </c>
      <c r="F5783" t="str">
        <f>IF(ISEVEN(ROW(RAWC8[[#This Row],[Barcodes]])),C5783,"")</f>
        <v/>
      </c>
      <c r="G5783" t="str">
        <f t="shared" si="90"/>
        <v/>
      </c>
      <c r="H5783" t="str">
        <f>LEFT(RAWC8[[#This Row],[Maternal Pheno Tag]],7)</f>
        <v/>
      </c>
    </row>
    <row r="5784" spans="1:8" hidden="1" x14ac:dyDescent="0.25">
      <c r="A5784">
        <v>1</v>
      </c>
      <c r="B5784" t="s">
        <v>18</v>
      </c>
      <c r="C5784" t="str">
        <f>_xlfn.CONCAT(RAWC8[[#This Row],[Table Letter]],"L")</f>
        <v>NL</v>
      </c>
      <c r="D5784">
        <v>12</v>
      </c>
      <c r="E5784" t="str">
        <f>CONCATENATE(RAWC8[[#This Row],[Table Letter]],RAWC8[[#This Row],[Table '#]])</f>
        <v>N1</v>
      </c>
      <c r="F5784" t="str">
        <f>IF(ISEVEN(ROW(RAWC8[[#This Row],[Barcodes]])),C5784,"")</f>
        <v>NL</v>
      </c>
      <c r="G5784" t="str">
        <f t="shared" si="90"/>
        <v>NL</v>
      </c>
      <c r="H5784" t="str">
        <f>LEFT(RAWC8[[#This Row],[Maternal Pheno Tag]],7)</f>
        <v>NL</v>
      </c>
    </row>
    <row r="5785" spans="1:8" hidden="1" x14ac:dyDescent="0.25">
      <c r="A5785">
        <v>1</v>
      </c>
      <c r="B5785" t="s">
        <v>18</v>
      </c>
      <c r="C5785" t="str">
        <f>_xlfn.CONCAT(RAWC8[[#This Row],[Table Letter]],"L")</f>
        <v>NL</v>
      </c>
      <c r="D5785">
        <v>12</v>
      </c>
      <c r="E5785" t="str">
        <f>CONCATENATE(RAWC8[[#This Row],[Table Letter]],RAWC8[[#This Row],[Table '#]])</f>
        <v>N1</v>
      </c>
      <c r="F5785" t="str">
        <f>IF(ISEVEN(ROW(RAWC8[[#This Row],[Barcodes]])),C5785,"")</f>
        <v/>
      </c>
      <c r="G5785" t="str">
        <f t="shared" si="90"/>
        <v/>
      </c>
      <c r="H5785" t="str">
        <f>LEFT(RAWC8[[#This Row],[Maternal Pheno Tag]],7)</f>
        <v/>
      </c>
    </row>
    <row r="5786" spans="1:8" hidden="1" x14ac:dyDescent="0.25">
      <c r="A5786">
        <v>1</v>
      </c>
      <c r="B5786" t="s">
        <v>18</v>
      </c>
      <c r="C5786" t="str">
        <f>_xlfn.CONCAT(RAWC8[[#This Row],[Table Letter]],"L")</f>
        <v>NL</v>
      </c>
      <c r="D5786">
        <v>13</v>
      </c>
      <c r="E5786" t="str">
        <f>CONCATENATE(RAWC8[[#This Row],[Table Letter]],RAWC8[[#This Row],[Table '#]])</f>
        <v>N1</v>
      </c>
      <c r="F5786" t="str">
        <f>IF(ISEVEN(ROW(RAWC8[[#This Row],[Barcodes]])),C5786,"")</f>
        <v>NL</v>
      </c>
      <c r="G5786" t="str">
        <f t="shared" si="90"/>
        <v>NL</v>
      </c>
      <c r="H5786" t="str">
        <f>LEFT(RAWC8[[#This Row],[Maternal Pheno Tag]],7)</f>
        <v>NL</v>
      </c>
    </row>
    <row r="5787" spans="1:8" hidden="1" x14ac:dyDescent="0.25">
      <c r="A5787">
        <v>1</v>
      </c>
      <c r="B5787" t="s">
        <v>18</v>
      </c>
      <c r="C5787" t="str">
        <f>_xlfn.CONCAT(RAWC8[[#This Row],[Table Letter]],"L")</f>
        <v>NL</v>
      </c>
      <c r="D5787">
        <v>13</v>
      </c>
      <c r="E5787" t="str">
        <f>CONCATENATE(RAWC8[[#This Row],[Table Letter]],RAWC8[[#This Row],[Table '#]])</f>
        <v>N1</v>
      </c>
      <c r="F5787" t="str">
        <f>IF(ISEVEN(ROW(RAWC8[[#This Row],[Barcodes]])),C5787,"")</f>
        <v/>
      </c>
      <c r="G5787" t="str">
        <f t="shared" si="90"/>
        <v/>
      </c>
      <c r="H5787" t="str">
        <f>LEFT(RAWC8[[#This Row],[Maternal Pheno Tag]],7)</f>
        <v/>
      </c>
    </row>
    <row r="5788" spans="1:8" hidden="1" x14ac:dyDescent="0.25">
      <c r="A5788">
        <v>1</v>
      </c>
      <c r="B5788" t="s">
        <v>18</v>
      </c>
      <c r="C5788" t="str">
        <f>_xlfn.CONCAT(RAWC8[[#This Row],[Table Letter]],"L")</f>
        <v>NL</v>
      </c>
      <c r="D5788">
        <v>14</v>
      </c>
      <c r="E5788" t="str">
        <f>CONCATENATE(RAWC8[[#This Row],[Table Letter]],RAWC8[[#This Row],[Table '#]])</f>
        <v>N1</v>
      </c>
      <c r="F5788" t="str">
        <f>IF(ISEVEN(ROW(RAWC8[[#This Row],[Barcodes]])),C5788,"")</f>
        <v>NL</v>
      </c>
      <c r="G5788" t="str">
        <f t="shared" si="90"/>
        <v>NL</v>
      </c>
      <c r="H5788" t="str">
        <f>LEFT(RAWC8[[#This Row],[Maternal Pheno Tag]],7)</f>
        <v>NL</v>
      </c>
    </row>
    <row r="5789" spans="1:8" hidden="1" x14ac:dyDescent="0.25">
      <c r="A5789">
        <v>1</v>
      </c>
      <c r="B5789" t="s">
        <v>18</v>
      </c>
      <c r="C5789" t="str">
        <f>_xlfn.CONCAT(RAWC8[[#This Row],[Table Letter]],"L")</f>
        <v>NL</v>
      </c>
      <c r="D5789">
        <v>14</v>
      </c>
      <c r="E5789" t="str">
        <f>CONCATENATE(RAWC8[[#This Row],[Table Letter]],RAWC8[[#This Row],[Table '#]])</f>
        <v>N1</v>
      </c>
      <c r="F5789" t="str">
        <f>IF(ISEVEN(ROW(RAWC8[[#This Row],[Barcodes]])),C5789,"")</f>
        <v/>
      </c>
      <c r="G5789" t="str">
        <f t="shared" si="90"/>
        <v/>
      </c>
      <c r="H5789" t="str">
        <f>LEFT(RAWC8[[#This Row],[Maternal Pheno Tag]],7)</f>
        <v/>
      </c>
    </row>
    <row r="5790" spans="1:8" hidden="1" x14ac:dyDescent="0.25">
      <c r="A5790">
        <v>1</v>
      </c>
      <c r="B5790" t="s">
        <v>18</v>
      </c>
      <c r="C5790" t="str">
        <f>_xlfn.CONCAT(RAWC8[[#This Row],[Table Letter]],"L")</f>
        <v>NL</v>
      </c>
      <c r="D5790">
        <v>15</v>
      </c>
      <c r="E5790" t="str">
        <f>CONCATENATE(RAWC8[[#This Row],[Table Letter]],RAWC8[[#This Row],[Table '#]])</f>
        <v>N1</v>
      </c>
      <c r="F5790" t="str">
        <f>IF(ISEVEN(ROW(RAWC8[[#This Row],[Barcodes]])),C5790,"")</f>
        <v>NL</v>
      </c>
      <c r="G5790" t="str">
        <f t="shared" si="90"/>
        <v>NL</v>
      </c>
      <c r="H5790" t="str">
        <f>LEFT(RAWC8[[#This Row],[Maternal Pheno Tag]],7)</f>
        <v>NL</v>
      </c>
    </row>
    <row r="5791" spans="1:8" hidden="1" x14ac:dyDescent="0.25">
      <c r="A5791">
        <v>1</v>
      </c>
      <c r="B5791" t="s">
        <v>18</v>
      </c>
      <c r="C5791" t="str">
        <f>_xlfn.CONCAT(RAWC8[[#This Row],[Table Letter]],"L")</f>
        <v>NL</v>
      </c>
      <c r="D5791">
        <v>15</v>
      </c>
      <c r="E5791" t="str">
        <f>CONCATENATE(RAWC8[[#This Row],[Table Letter]],RAWC8[[#This Row],[Table '#]])</f>
        <v>N1</v>
      </c>
      <c r="F5791" t="str">
        <f>IF(ISEVEN(ROW(RAWC8[[#This Row],[Barcodes]])),C5791,"")</f>
        <v/>
      </c>
      <c r="G5791" t="str">
        <f t="shared" si="90"/>
        <v/>
      </c>
      <c r="H5791" t="str">
        <f>LEFT(RAWC8[[#This Row],[Maternal Pheno Tag]],7)</f>
        <v/>
      </c>
    </row>
    <row r="5792" spans="1:8" hidden="1" x14ac:dyDescent="0.25">
      <c r="A5792">
        <v>1</v>
      </c>
      <c r="B5792" t="s">
        <v>18</v>
      </c>
      <c r="C5792" t="str">
        <f>_xlfn.CONCAT(RAWC8[[#This Row],[Table Letter]],"L")</f>
        <v>NL</v>
      </c>
      <c r="D5792">
        <v>16</v>
      </c>
      <c r="E5792" t="str">
        <f>CONCATENATE(RAWC8[[#This Row],[Table Letter]],RAWC8[[#This Row],[Table '#]])</f>
        <v>N1</v>
      </c>
      <c r="F5792" t="str">
        <f>IF(ISEVEN(ROW(RAWC8[[#This Row],[Barcodes]])),C5792,"")</f>
        <v>NL</v>
      </c>
      <c r="G5792" t="str">
        <f t="shared" si="90"/>
        <v>NL</v>
      </c>
      <c r="H5792" t="str">
        <f>LEFT(RAWC8[[#This Row],[Maternal Pheno Tag]],7)</f>
        <v>NL</v>
      </c>
    </row>
    <row r="5793" spans="1:8" hidden="1" x14ac:dyDescent="0.25">
      <c r="A5793">
        <v>1</v>
      </c>
      <c r="B5793" t="s">
        <v>18</v>
      </c>
      <c r="C5793" t="str">
        <f>_xlfn.CONCAT(RAWC8[[#This Row],[Table Letter]],"L")</f>
        <v>NL</v>
      </c>
      <c r="D5793">
        <v>16</v>
      </c>
      <c r="E5793" t="str">
        <f>CONCATENATE(RAWC8[[#This Row],[Table Letter]],RAWC8[[#This Row],[Table '#]])</f>
        <v>N1</v>
      </c>
      <c r="F5793" t="str">
        <f>IF(ISEVEN(ROW(RAWC8[[#This Row],[Barcodes]])),C5793,"")</f>
        <v/>
      </c>
      <c r="G5793" t="str">
        <f t="shared" si="90"/>
        <v/>
      </c>
      <c r="H5793" t="str">
        <f>LEFT(RAWC8[[#This Row],[Maternal Pheno Tag]],7)</f>
        <v/>
      </c>
    </row>
    <row r="5794" spans="1:8" hidden="1" x14ac:dyDescent="0.25">
      <c r="A5794">
        <v>1</v>
      </c>
      <c r="B5794" t="s">
        <v>18</v>
      </c>
      <c r="C5794" t="str">
        <f>_xlfn.CONCAT(RAWC8[[#This Row],[Table Letter]],"L")</f>
        <v>NL</v>
      </c>
      <c r="D5794">
        <v>17</v>
      </c>
      <c r="E5794" t="str">
        <f>CONCATENATE(RAWC8[[#This Row],[Table Letter]],RAWC8[[#This Row],[Table '#]])</f>
        <v>N1</v>
      </c>
      <c r="F5794" t="str">
        <f>IF(ISEVEN(ROW(RAWC8[[#This Row],[Barcodes]])),C5794,"")</f>
        <v>NL</v>
      </c>
      <c r="G5794" t="str">
        <f t="shared" si="90"/>
        <v>NL</v>
      </c>
      <c r="H5794" t="str">
        <f>LEFT(RAWC8[[#This Row],[Maternal Pheno Tag]],7)</f>
        <v>NL</v>
      </c>
    </row>
    <row r="5795" spans="1:8" hidden="1" x14ac:dyDescent="0.25">
      <c r="A5795">
        <v>1</v>
      </c>
      <c r="B5795" t="s">
        <v>18</v>
      </c>
      <c r="C5795" t="str">
        <f>_xlfn.CONCAT(RAWC8[[#This Row],[Table Letter]],"L")</f>
        <v>NL</v>
      </c>
      <c r="D5795">
        <v>17</v>
      </c>
      <c r="E5795" t="str">
        <f>CONCATENATE(RAWC8[[#This Row],[Table Letter]],RAWC8[[#This Row],[Table '#]])</f>
        <v>N1</v>
      </c>
      <c r="F5795" t="str">
        <f>IF(ISEVEN(ROW(RAWC8[[#This Row],[Barcodes]])),C5795,"")</f>
        <v/>
      </c>
      <c r="G5795" t="str">
        <f t="shared" si="90"/>
        <v/>
      </c>
      <c r="H5795" t="str">
        <f>LEFT(RAWC8[[#This Row],[Maternal Pheno Tag]],7)</f>
        <v/>
      </c>
    </row>
    <row r="5796" spans="1:8" hidden="1" x14ac:dyDescent="0.25">
      <c r="A5796">
        <v>1</v>
      </c>
      <c r="B5796" t="s">
        <v>18</v>
      </c>
      <c r="C5796" t="str">
        <f>_xlfn.CONCAT(RAWC8[[#This Row],[Table Letter]],"L")</f>
        <v>NL</v>
      </c>
      <c r="D5796">
        <v>18</v>
      </c>
      <c r="E5796" t="str">
        <f>CONCATENATE(RAWC8[[#This Row],[Table Letter]],RAWC8[[#This Row],[Table '#]])</f>
        <v>N1</v>
      </c>
      <c r="F5796" t="str">
        <f>IF(ISEVEN(ROW(RAWC8[[#This Row],[Barcodes]])),C5796,"")</f>
        <v>NL</v>
      </c>
      <c r="G5796" t="str">
        <f t="shared" si="90"/>
        <v>NL</v>
      </c>
      <c r="H5796" t="str">
        <f>LEFT(RAWC8[[#This Row],[Maternal Pheno Tag]],7)</f>
        <v>NL</v>
      </c>
    </row>
    <row r="5797" spans="1:8" hidden="1" x14ac:dyDescent="0.25">
      <c r="A5797">
        <v>1</v>
      </c>
      <c r="B5797" t="s">
        <v>18</v>
      </c>
      <c r="C5797" t="str">
        <f>_xlfn.CONCAT(RAWC8[[#This Row],[Table Letter]],"L")</f>
        <v>NL</v>
      </c>
      <c r="D5797">
        <v>18</v>
      </c>
      <c r="E5797" t="str">
        <f>CONCATENATE(RAWC8[[#This Row],[Table Letter]],RAWC8[[#This Row],[Table '#]])</f>
        <v>N1</v>
      </c>
      <c r="F5797" t="str">
        <f>IF(ISEVEN(ROW(RAWC8[[#This Row],[Barcodes]])),C5797,"")</f>
        <v/>
      </c>
      <c r="G5797" t="str">
        <f t="shared" si="90"/>
        <v/>
      </c>
      <c r="H5797" t="str">
        <f>LEFT(RAWC8[[#This Row],[Maternal Pheno Tag]],7)</f>
        <v/>
      </c>
    </row>
    <row r="5798" spans="1:8" hidden="1" x14ac:dyDescent="0.25">
      <c r="A5798">
        <v>1</v>
      </c>
      <c r="B5798" t="s">
        <v>18</v>
      </c>
      <c r="C5798" t="str">
        <f>_xlfn.CONCAT(RAWC8[[#This Row],[Table Letter]],"L")</f>
        <v>NL</v>
      </c>
      <c r="D5798">
        <v>19</v>
      </c>
      <c r="E5798" t="str">
        <f>CONCATENATE(RAWC8[[#This Row],[Table Letter]],RAWC8[[#This Row],[Table '#]])</f>
        <v>N1</v>
      </c>
      <c r="F5798" t="str">
        <f>IF(ISEVEN(ROW(RAWC8[[#This Row],[Barcodes]])),C5798,"")</f>
        <v>NL</v>
      </c>
      <c r="G5798" t="str">
        <f t="shared" si="90"/>
        <v>NL</v>
      </c>
      <c r="H5798" t="str">
        <f>LEFT(RAWC8[[#This Row],[Maternal Pheno Tag]],7)</f>
        <v>NL</v>
      </c>
    </row>
    <row r="5799" spans="1:8" hidden="1" x14ac:dyDescent="0.25">
      <c r="A5799">
        <v>1</v>
      </c>
      <c r="B5799" t="s">
        <v>18</v>
      </c>
      <c r="C5799" t="str">
        <f>_xlfn.CONCAT(RAWC8[[#This Row],[Table Letter]],"L")</f>
        <v>NL</v>
      </c>
      <c r="D5799">
        <v>19</v>
      </c>
      <c r="E5799" t="str">
        <f>CONCATENATE(RAWC8[[#This Row],[Table Letter]],RAWC8[[#This Row],[Table '#]])</f>
        <v>N1</v>
      </c>
      <c r="F5799" t="str">
        <f>IF(ISEVEN(ROW(RAWC8[[#This Row],[Barcodes]])),C5799,"")</f>
        <v/>
      </c>
      <c r="G5799" t="str">
        <f t="shared" si="90"/>
        <v/>
      </c>
      <c r="H5799" t="str">
        <f>LEFT(RAWC8[[#This Row],[Maternal Pheno Tag]],7)</f>
        <v/>
      </c>
    </row>
    <row r="5800" spans="1:8" hidden="1" x14ac:dyDescent="0.25">
      <c r="A5800">
        <v>1</v>
      </c>
      <c r="B5800" t="s">
        <v>18</v>
      </c>
      <c r="C5800" t="str">
        <f>_xlfn.CONCAT(RAWC8[[#This Row],[Table Letter]],"L")</f>
        <v>NL</v>
      </c>
      <c r="D5800">
        <v>20</v>
      </c>
      <c r="E5800" t="str">
        <f>CONCATENATE(RAWC8[[#This Row],[Table Letter]],RAWC8[[#This Row],[Table '#]])</f>
        <v>N1</v>
      </c>
      <c r="F5800" t="str">
        <f>IF(ISEVEN(ROW(RAWC8[[#This Row],[Barcodes]])),C5800,"")</f>
        <v>NL</v>
      </c>
      <c r="G5800" t="str">
        <f t="shared" si="90"/>
        <v>NL</v>
      </c>
      <c r="H5800" t="str">
        <f>LEFT(RAWC8[[#This Row],[Maternal Pheno Tag]],7)</f>
        <v>NL</v>
      </c>
    </row>
    <row r="5801" spans="1:8" hidden="1" x14ac:dyDescent="0.25">
      <c r="A5801">
        <v>1</v>
      </c>
      <c r="B5801" t="s">
        <v>18</v>
      </c>
      <c r="C5801" t="str">
        <f>_xlfn.CONCAT(RAWC8[[#This Row],[Table Letter]],"L")</f>
        <v>NL</v>
      </c>
      <c r="D5801">
        <v>20</v>
      </c>
      <c r="E5801" t="str">
        <f>CONCATENATE(RAWC8[[#This Row],[Table Letter]],RAWC8[[#This Row],[Table '#]])</f>
        <v>N1</v>
      </c>
      <c r="F5801" t="str">
        <f>IF(ISEVEN(ROW(RAWC8[[#This Row],[Barcodes]])),C5801,"")</f>
        <v/>
      </c>
      <c r="G5801" t="str">
        <f t="shared" si="90"/>
        <v/>
      </c>
      <c r="H5801" t="str">
        <f>LEFT(RAWC8[[#This Row],[Maternal Pheno Tag]],7)</f>
        <v/>
      </c>
    </row>
    <row r="5802" spans="1:8" hidden="1" x14ac:dyDescent="0.25">
      <c r="A5802">
        <v>1</v>
      </c>
      <c r="B5802" t="s">
        <v>18</v>
      </c>
      <c r="C5802" t="str">
        <f>_xlfn.CONCAT(RAWC8[[#This Row],[Table Letter]],"L")</f>
        <v>NL</v>
      </c>
      <c r="D5802">
        <v>21</v>
      </c>
      <c r="E5802" t="str">
        <f>CONCATENATE(RAWC8[[#This Row],[Table Letter]],RAWC8[[#This Row],[Table '#]])</f>
        <v>N1</v>
      </c>
      <c r="F5802" t="str">
        <f>IF(ISEVEN(ROW(RAWC8[[#This Row],[Barcodes]])),C5802,"")</f>
        <v>NL</v>
      </c>
      <c r="G5802" t="str">
        <f t="shared" si="90"/>
        <v>NL</v>
      </c>
      <c r="H5802" t="str">
        <f>LEFT(RAWC8[[#This Row],[Maternal Pheno Tag]],7)</f>
        <v>NL</v>
      </c>
    </row>
    <row r="5803" spans="1:8" hidden="1" x14ac:dyDescent="0.25">
      <c r="A5803">
        <v>1</v>
      </c>
      <c r="B5803" t="s">
        <v>18</v>
      </c>
      <c r="C5803" t="str">
        <f>_xlfn.CONCAT(RAWC8[[#This Row],[Table Letter]],"L")</f>
        <v>NL</v>
      </c>
      <c r="D5803">
        <v>21</v>
      </c>
      <c r="E5803" t="str">
        <f>CONCATENATE(RAWC8[[#This Row],[Table Letter]],RAWC8[[#This Row],[Table '#]])</f>
        <v>N1</v>
      </c>
      <c r="F5803" t="str">
        <f>IF(ISEVEN(ROW(RAWC8[[#This Row],[Barcodes]])),C5803,"")</f>
        <v/>
      </c>
      <c r="G5803" t="str">
        <f t="shared" si="90"/>
        <v/>
      </c>
      <c r="H5803" t="str">
        <f>LEFT(RAWC8[[#This Row],[Maternal Pheno Tag]],7)</f>
        <v/>
      </c>
    </row>
    <row r="5804" spans="1:8" hidden="1" x14ac:dyDescent="0.25">
      <c r="A5804">
        <v>1</v>
      </c>
      <c r="B5804" t="s">
        <v>18</v>
      </c>
      <c r="C5804" t="str">
        <f>_xlfn.CONCAT(RAWC8[[#This Row],[Table Letter]],"L")</f>
        <v>NL</v>
      </c>
      <c r="D5804">
        <v>22</v>
      </c>
      <c r="E5804" t="str">
        <f>CONCATENATE(RAWC8[[#This Row],[Table Letter]],RAWC8[[#This Row],[Table '#]])</f>
        <v>N1</v>
      </c>
      <c r="F5804" t="str">
        <f>IF(ISEVEN(ROW(RAWC8[[#This Row],[Barcodes]])),C5804,"")</f>
        <v>NL</v>
      </c>
      <c r="G5804" t="str">
        <f t="shared" si="90"/>
        <v>NL</v>
      </c>
      <c r="H5804" t="str">
        <f>LEFT(RAWC8[[#This Row],[Maternal Pheno Tag]],7)</f>
        <v>NL</v>
      </c>
    </row>
    <row r="5805" spans="1:8" hidden="1" x14ac:dyDescent="0.25">
      <c r="A5805">
        <v>1</v>
      </c>
      <c r="B5805" t="s">
        <v>18</v>
      </c>
      <c r="C5805" t="str">
        <f>_xlfn.CONCAT(RAWC8[[#This Row],[Table Letter]],"L")</f>
        <v>NL</v>
      </c>
      <c r="D5805">
        <v>22</v>
      </c>
      <c r="E5805" t="str">
        <f>CONCATENATE(RAWC8[[#This Row],[Table Letter]],RAWC8[[#This Row],[Table '#]])</f>
        <v>N1</v>
      </c>
      <c r="F5805" t="str">
        <f>IF(ISEVEN(ROW(RAWC8[[#This Row],[Barcodes]])),C5805,"")</f>
        <v/>
      </c>
      <c r="G5805" t="str">
        <f t="shared" si="90"/>
        <v/>
      </c>
      <c r="H5805" t="str">
        <f>LEFT(RAWC8[[#This Row],[Maternal Pheno Tag]],7)</f>
        <v/>
      </c>
    </row>
    <row r="5806" spans="1:8" hidden="1" x14ac:dyDescent="0.25">
      <c r="A5806">
        <v>1</v>
      </c>
      <c r="B5806" t="s">
        <v>18</v>
      </c>
      <c r="C5806" t="str">
        <f>_xlfn.CONCAT(RAWC8[[#This Row],[Table Letter]],"L")</f>
        <v>NL</v>
      </c>
      <c r="D5806">
        <v>23</v>
      </c>
      <c r="E5806" t="str">
        <f>CONCATENATE(RAWC8[[#This Row],[Table Letter]],RAWC8[[#This Row],[Table '#]])</f>
        <v>N1</v>
      </c>
      <c r="F5806" t="str">
        <f>IF(ISEVEN(ROW(RAWC8[[#This Row],[Barcodes]])),C5806,"")</f>
        <v>NL</v>
      </c>
      <c r="G5806" t="str">
        <f t="shared" si="90"/>
        <v>NL</v>
      </c>
      <c r="H5806" t="str">
        <f>LEFT(RAWC8[[#This Row],[Maternal Pheno Tag]],7)</f>
        <v>NL</v>
      </c>
    </row>
    <row r="5807" spans="1:8" hidden="1" x14ac:dyDescent="0.25">
      <c r="A5807">
        <v>1</v>
      </c>
      <c r="B5807" t="s">
        <v>18</v>
      </c>
      <c r="C5807" t="str">
        <f>_xlfn.CONCAT(RAWC8[[#This Row],[Table Letter]],"L")</f>
        <v>NL</v>
      </c>
      <c r="D5807">
        <v>23</v>
      </c>
      <c r="E5807" t="str">
        <f>CONCATENATE(RAWC8[[#This Row],[Table Letter]],RAWC8[[#This Row],[Table '#]])</f>
        <v>N1</v>
      </c>
      <c r="F5807" t="str">
        <f>IF(ISEVEN(ROW(RAWC8[[#This Row],[Barcodes]])),C5807,"")</f>
        <v/>
      </c>
      <c r="G5807" t="str">
        <f t="shared" si="90"/>
        <v/>
      </c>
      <c r="H5807" t="str">
        <f>LEFT(RAWC8[[#This Row],[Maternal Pheno Tag]],7)</f>
        <v/>
      </c>
    </row>
    <row r="5808" spans="1:8" hidden="1" x14ac:dyDescent="0.25">
      <c r="A5808">
        <v>1</v>
      </c>
      <c r="B5808" t="s">
        <v>18</v>
      </c>
      <c r="C5808" t="str">
        <f>_xlfn.CONCAT(RAWC8[[#This Row],[Table Letter]],"L")</f>
        <v>NL</v>
      </c>
      <c r="D5808">
        <v>24</v>
      </c>
      <c r="E5808" t="str">
        <f>CONCATENATE(RAWC8[[#This Row],[Table Letter]],RAWC8[[#This Row],[Table '#]])</f>
        <v>N1</v>
      </c>
      <c r="F5808" t="str">
        <f>IF(ISEVEN(ROW(RAWC8[[#This Row],[Barcodes]])),C5808,"")</f>
        <v>NL</v>
      </c>
      <c r="G5808" t="str">
        <f t="shared" si="90"/>
        <v>NL</v>
      </c>
      <c r="H5808" t="str">
        <f>LEFT(RAWC8[[#This Row],[Maternal Pheno Tag]],7)</f>
        <v>NL</v>
      </c>
    </row>
    <row r="5809" spans="1:8" hidden="1" x14ac:dyDescent="0.25">
      <c r="A5809">
        <v>1</v>
      </c>
      <c r="B5809" t="s">
        <v>18</v>
      </c>
      <c r="C5809" t="str">
        <f>_xlfn.CONCAT(RAWC8[[#This Row],[Table Letter]],"L")</f>
        <v>NL</v>
      </c>
      <c r="D5809">
        <v>24</v>
      </c>
      <c r="E5809" t="str">
        <f>CONCATENATE(RAWC8[[#This Row],[Table Letter]],RAWC8[[#This Row],[Table '#]])</f>
        <v>N1</v>
      </c>
      <c r="F5809" t="str">
        <f>IF(ISEVEN(ROW(RAWC8[[#This Row],[Barcodes]])),C5809,"")</f>
        <v/>
      </c>
      <c r="G5809" t="str">
        <f t="shared" si="90"/>
        <v/>
      </c>
      <c r="H5809" t="str">
        <f>LEFT(RAWC8[[#This Row],[Maternal Pheno Tag]],7)</f>
        <v/>
      </c>
    </row>
    <row r="5810" spans="1:8" hidden="1" x14ac:dyDescent="0.25">
      <c r="A5810">
        <v>1</v>
      </c>
      <c r="B5810" t="s">
        <v>18</v>
      </c>
      <c r="C5810" t="str">
        <f>_xlfn.CONCAT(RAWC8[[#This Row],[Table Letter]],"L")</f>
        <v>NL</v>
      </c>
      <c r="D5810">
        <v>25</v>
      </c>
      <c r="E5810" t="str">
        <f>CONCATENATE(RAWC8[[#This Row],[Table Letter]],RAWC8[[#This Row],[Table '#]])</f>
        <v>N1</v>
      </c>
      <c r="F5810" t="str">
        <f>IF(ISEVEN(ROW(RAWC8[[#This Row],[Barcodes]])),C5810,"")</f>
        <v>NL</v>
      </c>
      <c r="G5810" t="str">
        <f t="shared" si="90"/>
        <v>NL</v>
      </c>
      <c r="H5810" t="str">
        <f>LEFT(RAWC8[[#This Row],[Maternal Pheno Tag]],7)</f>
        <v>NL</v>
      </c>
    </row>
    <row r="5811" spans="1:8" hidden="1" x14ac:dyDescent="0.25">
      <c r="A5811">
        <v>1</v>
      </c>
      <c r="B5811" t="s">
        <v>18</v>
      </c>
      <c r="C5811" t="str">
        <f>_xlfn.CONCAT(RAWC8[[#This Row],[Table Letter]],"L")</f>
        <v>NL</v>
      </c>
      <c r="D5811">
        <v>25</v>
      </c>
      <c r="E5811" t="str">
        <f>CONCATENATE(RAWC8[[#This Row],[Table Letter]],RAWC8[[#This Row],[Table '#]])</f>
        <v>N1</v>
      </c>
      <c r="F5811" t="str">
        <f>IF(ISEVEN(ROW(RAWC8[[#This Row],[Barcodes]])),C5811,"")</f>
        <v/>
      </c>
      <c r="G5811" t="str">
        <f t="shared" si="90"/>
        <v/>
      </c>
      <c r="H5811" t="str">
        <f>LEFT(RAWC8[[#This Row],[Maternal Pheno Tag]],7)</f>
        <v/>
      </c>
    </row>
    <row r="5812" spans="1:8" hidden="1" x14ac:dyDescent="0.25">
      <c r="A5812">
        <v>1</v>
      </c>
      <c r="B5812" t="s">
        <v>18</v>
      </c>
      <c r="C5812" t="str">
        <f>_xlfn.CONCAT(RAWC8[[#This Row],[Table Letter]],"L")</f>
        <v>NL</v>
      </c>
      <c r="D5812">
        <v>26</v>
      </c>
      <c r="E5812" t="str">
        <f>CONCATENATE(RAWC8[[#This Row],[Table Letter]],RAWC8[[#This Row],[Table '#]])</f>
        <v>N1</v>
      </c>
      <c r="F5812" t="str">
        <f>IF(ISEVEN(ROW(RAWC8[[#This Row],[Barcodes]])),C5812,"")</f>
        <v>NL</v>
      </c>
      <c r="G5812" t="str">
        <f t="shared" si="90"/>
        <v>NL</v>
      </c>
      <c r="H5812" t="str">
        <f>LEFT(RAWC8[[#This Row],[Maternal Pheno Tag]],7)</f>
        <v>NL</v>
      </c>
    </row>
    <row r="5813" spans="1:8" hidden="1" x14ac:dyDescent="0.25">
      <c r="A5813">
        <v>1</v>
      </c>
      <c r="B5813" t="s">
        <v>18</v>
      </c>
      <c r="C5813" t="str">
        <f>_xlfn.CONCAT(RAWC8[[#This Row],[Table Letter]],"L")</f>
        <v>NL</v>
      </c>
      <c r="D5813">
        <v>26</v>
      </c>
      <c r="E5813" t="str">
        <f>CONCATENATE(RAWC8[[#This Row],[Table Letter]],RAWC8[[#This Row],[Table '#]])</f>
        <v>N1</v>
      </c>
      <c r="F5813" t="str">
        <f>IF(ISEVEN(ROW(RAWC8[[#This Row],[Barcodes]])),C5813,"")</f>
        <v/>
      </c>
      <c r="G5813" t="str">
        <f t="shared" si="90"/>
        <v/>
      </c>
      <c r="H5813" t="str">
        <f>LEFT(RAWC8[[#This Row],[Maternal Pheno Tag]],7)</f>
        <v/>
      </c>
    </row>
    <row r="5814" spans="1:8" hidden="1" x14ac:dyDescent="0.25">
      <c r="A5814">
        <v>1</v>
      </c>
      <c r="B5814" t="s">
        <v>18</v>
      </c>
      <c r="C5814" t="str">
        <f>_xlfn.CONCAT(RAWC8[[#This Row],[Table Letter]],"L")</f>
        <v>NL</v>
      </c>
      <c r="D5814">
        <v>27</v>
      </c>
      <c r="E5814" t="str">
        <f>CONCATENATE(RAWC8[[#This Row],[Table Letter]],RAWC8[[#This Row],[Table '#]])</f>
        <v>N1</v>
      </c>
      <c r="F5814" t="str">
        <f>IF(ISEVEN(ROW(RAWC8[[#This Row],[Barcodes]])),C5814,"")</f>
        <v>NL</v>
      </c>
      <c r="G5814" t="str">
        <f t="shared" si="90"/>
        <v>NL</v>
      </c>
      <c r="H5814" t="str">
        <f>LEFT(RAWC8[[#This Row],[Maternal Pheno Tag]],7)</f>
        <v>NL</v>
      </c>
    </row>
    <row r="5815" spans="1:8" hidden="1" x14ac:dyDescent="0.25">
      <c r="A5815">
        <v>1</v>
      </c>
      <c r="B5815" t="s">
        <v>18</v>
      </c>
      <c r="C5815" t="str">
        <f>_xlfn.CONCAT(RAWC8[[#This Row],[Table Letter]],"L")</f>
        <v>NL</v>
      </c>
      <c r="D5815">
        <v>27</v>
      </c>
      <c r="E5815" t="str">
        <f>CONCATENATE(RAWC8[[#This Row],[Table Letter]],RAWC8[[#This Row],[Table '#]])</f>
        <v>N1</v>
      </c>
      <c r="F5815" t="str">
        <f>IF(ISEVEN(ROW(RAWC8[[#This Row],[Barcodes]])),C5815,"")</f>
        <v/>
      </c>
      <c r="G5815" t="str">
        <f t="shared" si="90"/>
        <v/>
      </c>
      <c r="H5815" t="str">
        <f>LEFT(RAWC8[[#This Row],[Maternal Pheno Tag]],7)</f>
        <v/>
      </c>
    </row>
    <row r="5816" spans="1:8" hidden="1" x14ac:dyDescent="0.25">
      <c r="A5816">
        <v>1</v>
      </c>
      <c r="B5816" t="s">
        <v>18</v>
      </c>
      <c r="C5816" t="str">
        <f>_xlfn.CONCAT(RAWC8[[#This Row],[Table Letter]],"L")</f>
        <v>NL</v>
      </c>
      <c r="D5816">
        <v>28</v>
      </c>
      <c r="E5816" t="str">
        <f>CONCATENATE(RAWC8[[#This Row],[Table Letter]],RAWC8[[#This Row],[Table '#]])</f>
        <v>N1</v>
      </c>
      <c r="F5816" t="str">
        <f>IF(ISEVEN(ROW(RAWC8[[#This Row],[Barcodes]])),C5816,"")</f>
        <v>NL</v>
      </c>
      <c r="G5816" t="str">
        <f t="shared" si="90"/>
        <v>NL</v>
      </c>
      <c r="H5816" t="str">
        <f>LEFT(RAWC8[[#This Row],[Maternal Pheno Tag]],7)</f>
        <v>NL</v>
      </c>
    </row>
    <row r="5817" spans="1:8" hidden="1" x14ac:dyDescent="0.25">
      <c r="A5817">
        <v>1</v>
      </c>
      <c r="B5817" t="s">
        <v>18</v>
      </c>
      <c r="C5817" t="str">
        <f>_xlfn.CONCAT(RAWC8[[#This Row],[Table Letter]],"L")</f>
        <v>NL</v>
      </c>
      <c r="D5817">
        <v>28</v>
      </c>
      <c r="E5817" t="str">
        <f>CONCATENATE(RAWC8[[#This Row],[Table Letter]],RAWC8[[#This Row],[Table '#]])</f>
        <v>N1</v>
      </c>
      <c r="F5817" t="str">
        <f>IF(ISEVEN(ROW(RAWC8[[#This Row],[Barcodes]])),C5817,"")</f>
        <v/>
      </c>
      <c r="G5817" t="str">
        <f t="shared" si="90"/>
        <v/>
      </c>
      <c r="H5817" t="str">
        <f>LEFT(RAWC8[[#This Row],[Maternal Pheno Tag]],7)</f>
        <v/>
      </c>
    </row>
    <row r="5818" spans="1:8" hidden="1" x14ac:dyDescent="0.25">
      <c r="A5818">
        <v>1</v>
      </c>
      <c r="B5818" t="s">
        <v>18</v>
      </c>
      <c r="C5818" t="str">
        <f>_xlfn.CONCAT(RAWC8[[#This Row],[Table Letter]],"L")</f>
        <v>NL</v>
      </c>
      <c r="D5818">
        <v>29</v>
      </c>
      <c r="E5818" t="str">
        <f>CONCATENATE(RAWC8[[#This Row],[Table Letter]],RAWC8[[#This Row],[Table '#]])</f>
        <v>N1</v>
      </c>
      <c r="F5818" t="str">
        <f>IF(ISEVEN(ROW(RAWC8[[#This Row],[Barcodes]])),C5818,"")</f>
        <v>NL</v>
      </c>
      <c r="G5818" t="str">
        <f t="shared" si="90"/>
        <v>NL</v>
      </c>
      <c r="H5818" t="str">
        <f>LEFT(RAWC8[[#This Row],[Maternal Pheno Tag]],7)</f>
        <v>NL</v>
      </c>
    </row>
    <row r="5819" spans="1:8" hidden="1" x14ac:dyDescent="0.25">
      <c r="A5819">
        <v>1</v>
      </c>
      <c r="B5819" t="s">
        <v>18</v>
      </c>
      <c r="C5819" t="str">
        <f>_xlfn.CONCAT(RAWC8[[#This Row],[Table Letter]],"L")</f>
        <v>NL</v>
      </c>
      <c r="D5819">
        <v>29</v>
      </c>
      <c r="E5819" t="str">
        <f>CONCATENATE(RAWC8[[#This Row],[Table Letter]],RAWC8[[#This Row],[Table '#]])</f>
        <v>N1</v>
      </c>
      <c r="F5819" t="str">
        <f>IF(ISEVEN(ROW(RAWC8[[#This Row],[Barcodes]])),C5819,"")</f>
        <v/>
      </c>
      <c r="G5819" t="str">
        <f t="shared" si="90"/>
        <v/>
      </c>
      <c r="H5819" t="str">
        <f>LEFT(RAWC8[[#This Row],[Maternal Pheno Tag]],7)</f>
        <v/>
      </c>
    </row>
    <row r="5820" spans="1:8" hidden="1" x14ac:dyDescent="0.25">
      <c r="A5820">
        <v>1</v>
      </c>
      <c r="B5820" t="s">
        <v>18</v>
      </c>
      <c r="C5820" t="str">
        <f>_xlfn.CONCAT(RAWC8[[#This Row],[Table Letter]],"L")</f>
        <v>NL</v>
      </c>
      <c r="D5820">
        <v>30</v>
      </c>
      <c r="E5820" t="str">
        <f>CONCATENATE(RAWC8[[#This Row],[Table Letter]],RAWC8[[#This Row],[Table '#]])</f>
        <v>N1</v>
      </c>
      <c r="F5820" t="str">
        <f>IF(ISEVEN(ROW(RAWC8[[#This Row],[Barcodes]])),C5820,"")</f>
        <v>NL</v>
      </c>
      <c r="G5820" t="str">
        <f t="shared" si="90"/>
        <v>NL</v>
      </c>
      <c r="H5820" t="str">
        <f>LEFT(RAWC8[[#This Row],[Maternal Pheno Tag]],7)</f>
        <v>NL</v>
      </c>
    </row>
    <row r="5821" spans="1:8" hidden="1" x14ac:dyDescent="0.25">
      <c r="A5821">
        <v>1</v>
      </c>
      <c r="B5821" t="s">
        <v>18</v>
      </c>
      <c r="C5821" t="str">
        <f>_xlfn.CONCAT(RAWC8[[#This Row],[Table Letter]],"L")</f>
        <v>NL</v>
      </c>
      <c r="D5821">
        <v>30</v>
      </c>
      <c r="E5821" t="str">
        <f>CONCATENATE(RAWC8[[#This Row],[Table Letter]],RAWC8[[#This Row],[Table '#]])</f>
        <v>N1</v>
      </c>
      <c r="F5821" t="str">
        <f>IF(ISEVEN(ROW(RAWC8[[#This Row],[Barcodes]])),C5821,"")</f>
        <v/>
      </c>
      <c r="G5821" t="str">
        <f t="shared" si="90"/>
        <v/>
      </c>
      <c r="H5821" t="str">
        <f>LEFT(RAWC8[[#This Row],[Maternal Pheno Tag]],7)</f>
        <v/>
      </c>
    </row>
    <row r="5822" spans="1:8" hidden="1" x14ac:dyDescent="0.25">
      <c r="A5822">
        <v>1</v>
      </c>
      <c r="B5822" t="s">
        <v>18</v>
      </c>
      <c r="C5822" t="str">
        <f>_xlfn.CONCAT(RAWC8[[#This Row],[Table Letter]],"L")</f>
        <v>NL</v>
      </c>
      <c r="D5822">
        <v>31</v>
      </c>
      <c r="E5822" t="str">
        <f>CONCATENATE(RAWC8[[#This Row],[Table Letter]],RAWC8[[#This Row],[Table '#]])</f>
        <v>N1</v>
      </c>
      <c r="F5822" t="str">
        <f>IF(ISEVEN(ROW(RAWC8[[#This Row],[Barcodes]])),C5822,"")</f>
        <v>NL</v>
      </c>
      <c r="G5822" t="str">
        <f t="shared" si="90"/>
        <v>NL</v>
      </c>
      <c r="H5822" t="str">
        <f>LEFT(RAWC8[[#This Row],[Maternal Pheno Tag]],7)</f>
        <v>NL</v>
      </c>
    </row>
    <row r="5823" spans="1:8" hidden="1" x14ac:dyDescent="0.25">
      <c r="A5823">
        <v>1</v>
      </c>
      <c r="B5823" t="s">
        <v>18</v>
      </c>
      <c r="C5823" t="str">
        <f>_xlfn.CONCAT(RAWC8[[#This Row],[Table Letter]],"L")</f>
        <v>NL</v>
      </c>
      <c r="D5823">
        <v>31</v>
      </c>
      <c r="E5823" t="str">
        <f>CONCATENATE(RAWC8[[#This Row],[Table Letter]],RAWC8[[#This Row],[Table '#]])</f>
        <v>N1</v>
      </c>
      <c r="F5823" t="str">
        <f>IF(ISEVEN(ROW(RAWC8[[#This Row],[Barcodes]])),C5823,"")</f>
        <v/>
      </c>
      <c r="G5823" t="str">
        <f t="shared" si="90"/>
        <v/>
      </c>
      <c r="H5823" t="str">
        <f>LEFT(RAWC8[[#This Row],[Maternal Pheno Tag]],7)</f>
        <v/>
      </c>
    </row>
    <row r="5824" spans="1:8" hidden="1" x14ac:dyDescent="0.25">
      <c r="A5824">
        <v>1</v>
      </c>
      <c r="B5824" t="s">
        <v>18</v>
      </c>
      <c r="C5824" t="str">
        <f>_xlfn.CONCAT(RAWC8[[#This Row],[Table Letter]],"L")</f>
        <v>NL</v>
      </c>
      <c r="D5824">
        <v>32</v>
      </c>
      <c r="E5824" t="str">
        <f>CONCATENATE(RAWC8[[#This Row],[Table Letter]],RAWC8[[#This Row],[Table '#]])</f>
        <v>N1</v>
      </c>
      <c r="F5824" t="str">
        <f>IF(ISEVEN(ROW(RAWC8[[#This Row],[Barcodes]])),C5824,"")</f>
        <v>NL</v>
      </c>
      <c r="G5824" t="str">
        <f t="shared" si="90"/>
        <v>NL</v>
      </c>
      <c r="H5824" t="str">
        <f>LEFT(RAWC8[[#This Row],[Maternal Pheno Tag]],7)</f>
        <v>NL</v>
      </c>
    </row>
    <row r="5825" spans="1:8" hidden="1" x14ac:dyDescent="0.25">
      <c r="A5825">
        <v>1</v>
      </c>
      <c r="B5825" t="s">
        <v>18</v>
      </c>
      <c r="C5825" t="str">
        <f>_xlfn.CONCAT(RAWC8[[#This Row],[Table Letter]],"L")</f>
        <v>NL</v>
      </c>
      <c r="D5825">
        <v>32</v>
      </c>
      <c r="E5825" t="str">
        <f>CONCATENATE(RAWC8[[#This Row],[Table Letter]],RAWC8[[#This Row],[Table '#]])</f>
        <v>N1</v>
      </c>
      <c r="F5825" t="str">
        <f>IF(ISEVEN(ROW(RAWC8[[#This Row],[Barcodes]])),C5825,"")</f>
        <v/>
      </c>
      <c r="G5825" t="str">
        <f t="shared" si="90"/>
        <v/>
      </c>
      <c r="H5825" t="str">
        <f>LEFT(RAWC8[[#This Row],[Maternal Pheno Tag]],7)</f>
        <v/>
      </c>
    </row>
    <row r="5826" spans="1:8" hidden="1" x14ac:dyDescent="0.25">
      <c r="A5826">
        <v>1</v>
      </c>
      <c r="B5826" t="s">
        <v>18</v>
      </c>
      <c r="C5826" t="str">
        <f>_xlfn.CONCAT(RAWC8[[#This Row],[Table Letter]],"L")</f>
        <v>NL</v>
      </c>
      <c r="D5826">
        <v>33</v>
      </c>
      <c r="E5826" t="str">
        <f>CONCATENATE(RAWC8[[#This Row],[Table Letter]],RAWC8[[#This Row],[Table '#]])</f>
        <v>N1</v>
      </c>
      <c r="F5826" t="str">
        <f>IF(ISEVEN(ROW(RAWC8[[#This Row],[Barcodes]])),C5826,"")</f>
        <v>NL</v>
      </c>
      <c r="G5826" t="str">
        <f t="shared" ref="G5826:G5889" si="91">IF(ISODD(ROW(C5827)),C5827,"")</f>
        <v>NL</v>
      </c>
      <c r="H5826" t="str">
        <f>LEFT(RAWC8[[#This Row],[Maternal Pheno Tag]],7)</f>
        <v>NL</v>
      </c>
    </row>
    <row r="5827" spans="1:8" hidden="1" x14ac:dyDescent="0.25">
      <c r="A5827">
        <v>1</v>
      </c>
      <c r="B5827" t="s">
        <v>18</v>
      </c>
      <c r="C5827" t="str">
        <f>_xlfn.CONCAT(RAWC8[[#This Row],[Table Letter]],"L")</f>
        <v>NL</v>
      </c>
      <c r="D5827">
        <v>33</v>
      </c>
      <c r="E5827" t="str">
        <f>CONCATENATE(RAWC8[[#This Row],[Table Letter]],RAWC8[[#This Row],[Table '#]])</f>
        <v>N1</v>
      </c>
      <c r="F5827" t="str">
        <f>IF(ISEVEN(ROW(RAWC8[[#This Row],[Barcodes]])),C5827,"")</f>
        <v/>
      </c>
      <c r="G5827" t="str">
        <f t="shared" si="91"/>
        <v/>
      </c>
      <c r="H5827" t="str">
        <f>LEFT(RAWC8[[#This Row],[Maternal Pheno Tag]],7)</f>
        <v/>
      </c>
    </row>
    <row r="5828" spans="1:8" hidden="1" x14ac:dyDescent="0.25">
      <c r="A5828">
        <v>1</v>
      </c>
      <c r="B5828" t="s">
        <v>18</v>
      </c>
      <c r="C5828" t="str">
        <f>_xlfn.CONCAT(RAWC8[[#This Row],[Table Letter]],"L")</f>
        <v>NL</v>
      </c>
      <c r="D5828">
        <v>34</v>
      </c>
      <c r="E5828" t="str">
        <f>CONCATENATE(RAWC8[[#This Row],[Table Letter]],RAWC8[[#This Row],[Table '#]])</f>
        <v>N1</v>
      </c>
      <c r="F5828" t="str">
        <f>IF(ISEVEN(ROW(RAWC8[[#This Row],[Barcodes]])),C5828,"")</f>
        <v>NL</v>
      </c>
      <c r="G5828" t="str">
        <f t="shared" si="91"/>
        <v>NL</v>
      </c>
      <c r="H5828" t="str">
        <f>LEFT(RAWC8[[#This Row],[Maternal Pheno Tag]],7)</f>
        <v>NL</v>
      </c>
    </row>
    <row r="5829" spans="1:8" hidden="1" x14ac:dyDescent="0.25">
      <c r="A5829">
        <v>1</v>
      </c>
      <c r="B5829" t="s">
        <v>18</v>
      </c>
      <c r="C5829" t="str">
        <f>_xlfn.CONCAT(RAWC8[[#This Row],[Table Letter]],"L")</f>
        <v>NL</v>
      </c>
      <c r="D5829">
        <v>34</v>
      </c>
      <c r="E5829" t="str">
        <f>CONCATENATE(RAWC8[[#This Row],[Table Letter]],RAWC8[[#This Row],[Table '#]])</f>
        <v>N1</v>
      </c>
      <c r="F5829" t="str">
        <f>IF(ISEVEN(ROW(RAWC8[[#This Row],[Barcodes]])),C5829,"")</f>
        <v/>
      </c>
      <c r="G5829" t="str">
        <f t="shared" si="91"/>
        <v/>
      </c>
      <c r="H5829" t="str">
        <f>LEFT(RAWC8[[#This Row],[Maternal Pheno Tag]],7)</f>
        <v/>
      </c>
    </row>
    <row r="5830" spans="1:8" hidden="1" x14ac:dyDescent="0.25">
      <c r="A5830">
        <v>1</v>
      </c>
      <c r="B5830" t="s">
        <v>18</v>
      </c>
      <c r="C5830" t="str">
        <f>_xlfn.CONCAT(RAWC8[[#This Row],[Table Letter]],"L")</f>
        <v>NL</v>
      </c>
      <c r="D5830">
        <v>35</v>
      </c>
      <c r="E5830" t="str">
        <f>CONCATENATE(RAWC8[[#This Row],[Table Letter]],RAWC8[[#This Row],[Table '#]])</f>
        <v>N1</v>
      </c>
      <c r="F5830" t="str">
        <f>IF(ISEVEN(ROW(RAWC8[[#This Row],[Barcodes]])),C5830,"")</f>
        <v>NL</v>
      </c>
      <c r="G5830" t="str">
        <f t="shared" si="91"/>
        <v>NL</v>
      </c>
      <c r="H5830" t="str">
        <f>LEFT(RAWC8[[#This Row],[Maternal Pheno Tag]],7)</f>
        <v>NL</v>
      </c>
    </row>
    <row r="5831" spans="1:8" hidden="1" x14ac:dyDescent="0.25">
      <c r="A5831">
        <v>1</v>
      </c>
      <c r="B5831" t="s">
        <v>18</v>
      </c>
      <c r="C5831" t="str">
        <f>_xlfn.CONCAT(RAWC8[[#This Row],[Table Letter]],"L")</f>
        <v>NL</v>
      </c>
      <c r="D5831">
        <v>35</v>
      </c>
      <c r="E5831" t="str">
        <f>CONCATENATE(RAWC8[[#This Row],[Table Letter]],RAWC8[[#This Row],[Table '#]])</f>
        <v>N1</v>
      </c>
      <c r="F5831" t="str">
        <f>IF(ISEVEN(ROW(RAWC8[[#This Row],[Barcodes]])),C5831,"")</f>
        <v/>
      </c>
      <c r="G5831" t="str">
        <f t="shared" si="91"/>
        <v/>
      </c>
      <c r="H5831" t="str">
        <f>LEFT(RAWC8[[#This Row],[Maternal Pheno Tag]],7)</f>
        <v/>
      </c>
    </row>
    <row r="5832" spans="1:8" hidden="1" x14ac:dyDescent="0.25">
      <c r="A5832">
        <v>1</v>
      </c>
      <c r="B5832" t="s">
        <v>18</v>
      </c>
      <c r="C5832" t="str">
        <f>_xlfn.CONCAT(RAWC8[[#This Row],[Table Letter]],"L")</f>
        <v>NL</v>
      </c>
      <c r="D5832">
        <v>36</v>
      </c>
      <c r="E5832" t="str">
        <f>CONCATENATE(RAWC8[[#This Row],[Table Letter]],RAWC8[[#This Row],[Table '#]])</f>
        <v>N1</v>
      </c>
      <c r="F5832" t="str">
        <f>IF(ISEVEN(ROW(RAWC8[[#This Row],[Barcodes]])),C5832,"")</f>
        <v>NL</v>
      </c>
      <c r="G5832" t="str">
        <f t="shared" si="91"/>
        <v>NL</v>
      </c>
      <c r="H5832" t="str">
        <f>LEFT(RAWC8[[#This Row],[Maternal Pheno Tag]],7)</f>
        <v>NL</v>
      </c>
    </row>
    <row r="5833" spans="1:8" hidden="1" x14ac:dyDescent="0.25">
      <c r="A5833">
        <v>1</v>
      </c>
      <c r="B5833" t="s">
        <v>18</v>
      </c>
      <c r="C5833" t="str">
        <f>_xlfn.CONCAT(RAWC8[[#This Row],[Table Letter]],"L")</f>
        <v>NL</v>
      </c>
      <c r="D5833">
        <v>36</v>
      </c>
      <c r="E5833" t="str">
        <f>CONCATENATE(RAWC8[[#This Row],[Table Letter]],RAWC8[[#This Row],[Table '#]])</f>
        <v>N1</v>
      </c>
      <c r="F5833" t="str">
        <f>IF(ISEVEN(ROW(RAWC8[[#This Row],[Barcodes]])),C5833,"")</f>
        <v/>
      </c>
      <c r="G5833" t="str">
        <f t="shared" si="91"/>
        <v/>
      </c>
      <c r="H5833" t="str">
        <f>LEFT(RAWC8[[#This Row],[Maternal Pheno Tag]],7)</f>
        <v/>
      </c>
    </row>
    <row r="5834" spans="1:8" hidden="1" x14ac:dyDescent="0.25">
      <c r="A5834">
        <v>1</v>
      </c>
      <c r="B5834" t="s">
        <v>18</v>
      </c>
      <c r="C5834" t="str">
        <f>_xlfn.CONCAT(RAWC8[[#This Row],[Table Letter]],"L")</f>
        <v>NL</v>
      </c>
      <c r="D5834">
        <v>37</v>
      </c>
      <c r="E5834" t="str">
        <f>CONCATENATE(RAWC8[[#This Row],[Table Letter]],RAWC8[[#This Row],[Table '#]])</f>
        <v>N1</v>
      </c>
      <c r="F5834" t="str">
        <f>IF(ISEVEN(ROW(RAWC8[[#This Row],[Barcodes]])),C5834,"")</f>
        <v>NL</v>
      </c>
      <c r="G5834" t="str">
        <f t="shared" si="91"/>
        <v>NL</v>
      </c>
      <c r="H5834" t="str">
        <f>LEFT(RAWC8[[#This Row],[Maternal Pheno Tag]],7)</f>
        <v>NL</v>
      </c>
    </row>
    <row r="5835" spans="1:8" hidden="1" x14ac:dyDescent="0.25">
      <c r="A5835">
        <v>1</v>
      </c>
      <c r="B5835" t="s">
        <v>18</v>
      </c>
      <c r="C5835" t="str">
        <f>_xlfn.CONCAT(RAWC8[[#This Row],[Table Letter]],"L")</f>
        <v>NL</v>
      </c>
      <c r="D5835">
        <v>37</v>
      </c>
      <c r="E5835" t="str">
        <f>CONCATENATE(RAWC8[[#This Row],[Table Letter]],RAWC8[[#This Row],[Table '#]])</f>
        <v>N1</v>
      </c>
      <c r="F5835" t="str">
        <f>IF(ISEVEN(ROW(RAWC8[[#This Row],[Barcodes]])),C5835,"")</f>
        <v/>
      </c>
      <c r="G5835" t="str">
        <f t="shared" si="91"/>
        <v/>
      </c>
      <c r="H5835" t="str">
        <f>LEFT(RAWC8[[#This Row],[Maternal Pheno Tag]],7)</f>
        <v/>
      </c>
    </row>
    <row r="5836" spans="1:8" hidden="1" x14ac:dyDescent="0.25">
      <c r="A5836">
        <v>1</v>
      </c>
      <c r="B5836" t="s">
        <v>18</v>
      </c>
      <c r="C5836" t="str">
        <f>_xlfn.CONCAT(RAWC8[[#This Row],[Table Letter]],"L")</f>
        <v>NL</v>
      </c>
      <c r="D5836">
        <v>38</v>
      </c>
      <c r="E5836" t="str">
        <f>CONCATENATE(RAWC8[[#This Row],[Table Letter]],RAWC8[[#This Row],[Table '#]])</f>
        <v>N1</v>
      </c>
      <c r="F5836" t="str">
        <f>IF(ISEVEN(ROW(RAWC8[[#This Row],[Barcodes]])),C5836,"")</f>
        <v>NL</v>
      </c>
      <c r="G5836" t="str">
        <f t="shared" si="91"/>
        <v>NL</v>
      </c>
      <c r="H5836" t="str">
        <f>LEFT(RAWC8[[#This Row],[Maternal Pheno Tag]],7)</f>
        <v>NL</v>
      </c>
    </row>
    <row r="5837" spans="1:8" hidden="1" x14ac:dyDescent="0.25">
      <c r="A5837">
        <v>1</v>
      </c>
      <c r="B5837" t="s">
        <v>18</v>
      </c>
      <c r="C5837" t="str">
        <f>_xlfn.CONCAT(RAWC8[[#This Row],[Table Letter]],"L")</f>
        <v>NL</v>
      </c>
      <c r="D5837">
        <v>38</v>
      </c>
      <c r="E5837" t="str">
        <f>CONCATENATE(RAWC8[[#This Row],[Table Letter]],RAWC8[[#This Row],[Table '#]])</f>
        <v>N1</v>
      </c>
      <c r="F5837" t="str">
        <f>IF(ISEVEN(ROW(RAWC8[[#This Row],[Barcodes]])),C5837,"")</f>
        <v/>
      </c>
      <c r="G5837" t="str">
        <f t="shared" si="91"/>
        <v/>
      </c>
      <c r="H5837" t="str">
        <f>LEFT(RAWC8[[#This Row],[Maternal Pheno Tag]],7)</f>
        <v/>
      </c>
    </row>
    <row r="5838" spans="1:8" hidden="1" x14ac:dyDescent="0.25">
      <c r="A5838">
        <v>1</v>
      </c>
      <c r="B5838" t="s">
        <v>18</v>
      </c>
      <c r="C5838" t="str">
        <f>_xlfn.CONCAT(RAWC8[[#This Row],[Table Letter]],"L")</f>
        <v>NL</v>
      </c>
      <c r="D5838">
        <v>39</v>
      </c>
      <c r="E5838" t="str">
        <f>CONCATENATE(RAWC8[[#This Row],[Table Letter]],RAWC8[[#This Row],[Table '#]])</f>
        <v>N1</v>
      </c>
      <c r="F5838" t="str">
        <f>IF(ISEVEN(ROW(RAWC8[[#This Row],[Barcodes]])),C5838,"")</f>
        <v>NL</v>
      </c>
      <c r="G5838" t="str">
        <f t="shared" si="91"/>
        <v>NL</v>
      </c>
      <c r="H5838" t="str">
        <f>LEFT(RAWC8[[#This Row],[Maternal Pheno Tag]],7)</f>
        <v>NL</v>
      </c>
    </row>
    <row r="5839" spans="1:8" hidden="1" x14ac:dyDescent="0.25">
      <c r="A5839">
        <v>1</v>
      </c>
      <c r="B5839" t="s">
        <v>18</v>
      </c>
      <c r="C5839" t="str">
        <f>_xlfn.CONCAT(RAWC8[[#This Row],[Table Letter]],"L")</f>
        <v>NL</v>
      </c>
      <c r="D5839">
        <v>39</v>
      </c>
      <c r="E5839" t="str">
        <f>CONCATENATE(RAWC8[[#This Row],[Table Letter]],RAWC8[[#This Row],[Table '#]])</f>
        <v>N1</v>
      </c>
      <c r="F5839" t="str">
        <f>IF(ISEVEN(ROW(RAWC8[[#This Row],[Barcodes]])),C5839,"")</f>
        <v/>
      </c>
      <c r="G5839" t="str">
        <f t="shared" si="91"/>
        <v/>
      </c>
      <c r="H5839" t="str">
        <f>LEFT(RAWC8[[#This Row],[Maternal Pheno Tag]],7)</f>
        <v/>
      </c>
    </row>
    <row r="5840" spans="1:8" hidden="1" x14ac:dyDescent="0.25">
      <c r="A5840">
        <v>1</v>
      </c>
      <c r="B5840" t="s">
        <v>18</v>
      </c>
      <c r="C5840" t="str">
        <f>_xlfn.CONCAT(RAWC8[[#This Row],[Table Letter]],"L")</f>
        <v>NL</v>
      </c>
      <c r="D5840">
        <v>40</v>
      </c>
      <c r="E5840" t="str">
        <f>CONCATENATE(RAWC8[[#This Row],[Table Letter]],RAWC8[[#This Row],[Table '#]])</f>
        <v>N1</v>
      </c>
      <c r="F5840" t="str">
        <f>IF(ISEVEN(ROW(RAWC8[[#This Row],[Barcodes]])),C5840,"")</f>
        <v>NL</v>
      </c>
      <c r="G5840" t="str">
        <f t="shared" si="91"/>
        <v>NL</v>
      </c>
      <c r="H5840" t="str">
        <f>LEFT(RAWC8[[#This Row],[Maternal Pheno Tag]],7)</f>
        <v>NL</v>
      </c>
    </row>
    <row r="5841" spans="1:8" hidden="1" x14ac:dyDescent="0.25">
      <c r="A5841">
        <v>1</v>
      </c>
      <c r="B5841" t="s">
        <v>18</v>
      </c>
      <c r="C5841" t="str">
        <f>_xlfn.CONCAT(RAWC8[[#This Row],[Table Letter]],"L")</f>
        <v>NL</v>
      </c>
      <c r="D5841">
        <v>40</v>
      </c>
      <c r="E5841" t="str">
        <f>CONCATENATE(RAWC8[[#This Row],[Table Letter]],RAWC8[[#This Row],[Table '#]])</f>
        <v>N1</v>
      </c>
      <c r="F5841" t="str">
        <f>IF(ISEVEN(ROW(RAWC8[[#This Row],[Barcodes]])),C5841,"")</f>
        <v/>
      </c>
      <c r="G5841" t="str">
        <f t="shared" si="91"/>
        <v/>
      </c>
      <c r="H5841" t="str">
        <f>LEFT(RAWC8[[#This Row],[Maternal Pheno Tag]],7)</f>
        <v/>
      </c>
    </row>
    <row r="5842" spans="1:8" hidden="1" x14ac:dyDescent="0.25">
      <c r="A5842">
        <v>1</v>
      </c>
      <c r="B5842" t="s">
        <v>18</v>
      </c>
      <c r="C5842" t="str">
        <f>_xlfn.CONCAT(RAWC8[[#This Row],[Table Letter]],"L")</f>
        <v>NL</v>
      </c>
      <c r="D5842">
        <v>41</v>
      </c>
      <c r="E5842" t="str">
        <f>CONCATENATE(RAWC8[[#This Row],[Table Letter]],RAWC8[[#This Row],[Table '#]])</f>
        <v>N1</v>
      </c>
      <c r="F5842" t="str">
        <f>IF(ISEVEN(ROW(RAWC8[[#This Row],[Barcodes]])),C5842,"")</f>
        <v>NL</v>
      </c>
      <c r="G5842" t="str">
        <f t="shared" si="91"/>
        <v>NL</v>
      </c>
      <c r="H5842" t="str">
        <f>LEFT(RAWC8[[#This Row],[Maternal Pheno Tag]],7)</f>
        <v>NL</v>
      </c>
    </row>
    <row r="5843" spans="1:8" hidden="1" x14ac:dyDescent="0.25">
      <c r="A5843">
        <v>1</v>
      </c>
      <c r="B5843" t="s">
        <v>18</v>
      </c>
      <c r="C5843" t="str">
        <f>_xlfn.CONCAT(RAWC8[[#This Row],[Table Letter]],"L")</f>
        <v>NL</v>
      </c>
      <c r="D5843">
        <v>41</v>
      </c>
      <c r="E5843" t="str">
        <f>CONCATENATE(RAWC8[[#This Row],[Table Letter]],RAWC8[[#This Row],[Table '#]])</f>
        <v>N1</v>
      </c>
      <c r="F5843" t="str">
        <f>IF(ISEVEN(ROW(RAWC8[[#This Row],[Barcodes]])),C5843,"")</f>
        <v/>
      </c>
      <c r="G5843" t="str">
        <f t="shared" si="91"/>
        <v/>
      </c>
      <c r="H5843" t="str">
        <f>LEFT(RAWC8[[#This Row],[Maternal Pheno Tag]],7)</f>
        <v/>
      </c>
    </row>
    <row r="5844" spans="1:8" hidden="1" x14ac:dyDescent="0.25">
      <c r="A5844">
        <v>1</v>
      </c>
      <c r="B5844" t="s">
        <v>18</v>
      </c>
      <c r="C5844" t="str">
        <f>_xlfn.CONCAT(RAWC8[[#This Row],[Table Letter]],"L")</f>
        <v>NL</v>
      </c>
      <c r="D5844">
        <v>42</v>
      </c>
      <c r="E5844" t="str">
        <f>CONCATENATE(RAWC8[[#This Row],[Table Letter]],RAWC8[[#This Row],[Table '#]])</f>
        <v>N1</v>
      </c>
      <c r="F5844" t="str">
        <f>IF(ISEVEN(ROW(RAWC8[[#This Row],[Barcodes]])),C5844,"")</f>
        <v>NL</v>
      </c>
      <c r="G5844" t="str">
        <f t="shared" si="91"/>
        <v>NL</v>
      </c>
      <c r="H5844" t="str">
        <f>LEFT(RAWC8[[#This Row],[Maternal Pheno Tag]],7)</f>
        <v>NL</v>
      </c>
    </row>
    <row r="5845" spans="1:8" hidden="1" x14ac:dyDescent="0.25">
      <c r="A5845">
        <v>1</v>
      </c>
      <c r="B5845" t="s">
        <v>18</v>
      </c>
      <c r="C5845" t="str">
        <f>_xlfn.CONCAT(RAWC8[[#This Row],[Table Letter]],"L")</f>
        <v>NL</v>
      </c>
      <c r="D5845">
        <v>42</v>
      </c>
      <c r="E5845" t="str">
        <f>CONCATENATE(RAWC8[[#This Row],[Table Letter]],RAWC8[[#This Row],[Table '#]])</f>
        <v>N1</v>
      </c>
      <c r="F5845" t="str">
        <f>IF(ISEVEN(ROW(RAWC8[[#This Row],[Barcodes]])),C5845,"")</f>
        <v/>
      </c>
      <c r="G5845" t="str">
        <f t="shared" si="91"/>
        <v/>
      </c>
      <c r="H5845" t="str">
        <f>LEFT(RAWC8[[#This Row],[Maternal Pheno Tag]],7)</f>
        <v/>
      </c>
    </row>
    <row r="5846" spans="1:8" hidden="1" x14ac:dyDescent="0.25">
      <c r="A5846">
        <v>1</v>
      </c>
      <c r="B5846" t="s">
        <v>18</v>
      </c>
      <c r="C5846" t="str">
        <f>_xlfn.CONCAT(RAWC8[[#This Row],[Table Letter]],"L")</f>
        <v>NL</v>
      </c>
      <c r="D5846">
        <v>43</v>
      </c>
      <c r="E5846" t="str">
        <f>CONCATENATE(RAWC8[[#This Row],[Table Letter]],RAWC8[[#This Row],[Table '#]])</f>
        <v>N1</v>
      </c>
      <c r="F5846" t="str">
        <f>IF(ISEVEN(ROW(RAWC8[[#This Row],[Barcodes]])),C5846,"")</f>
        <v>NL</v>
      </c>
      <c r="G5846" t="str">
        <f t="shared" si="91"/>
        <v>NL</v>
      </c>
      <c r="H5846" t="str">
        <f>LEFT(RAWC8[[#This Row],[Maternal Pheno Tag]],7)</f>
        <v>NL</v>
      </c>
    </row>
    <row r="5847" spans="1:8" hidden="1" x14ac:dyDescent="0.25">
      <c r="A5847">
        <v>1</v>
      </c>
      <c r="B5847" t="s">
        <v>18</v>
      </c>
      <c r="C5847" t="str">
        <f>_xlfn.CONCAT(RAWC8[[#This Row],[Table Letter]],"L")</f>
        <v>NL</v>
      </c>
      <c r="D5847">
        <v>43</v>
      </c>
      <c r="E5847" t="str">
        <f>CONCATENATE(RAWC8[[#This Row],[Table Letter]],RAWC8[[#This Row],[Table '#]])</f>
        <v>N1</v>
      </c>
      <c r="F5847" t="str">
        <f>IF(ISEVEN(ROW(RAWC8[[#This Row],[Barcodes]])),C5847,"")</f>
        <v/>
      </c>
      <c r="G5847" t="str">
        <f t="shared" si="91"/>
        <v/>
      </c>
      <c r="H5847" t="str">
        <f>LEFT(RAWC8[[#This Row],[Maternal Pheno Tag]],7)</f>
        <v/>
      </c>
    </row>
    <row r="5848" spans="1:8" hidden="1" x14ac:dyDescent="0.25">
      <c r="A5848">
        <v>1</v>
      </c>
      <c r="B5848" t="s">
        <v>18</v>
      </c>
      <c r="C5848" t="str">
        <f>_xlfn.CONCAT(RAWC8[[#This Row],[Table Letter]],"L")</f>
        <v>NL</v>
      </c>
      <c r="D5848">
        <v>44</v>
      </c>
      <c r="E5848" t="str">
        <f>CONCATENATE(RAWC8[[#This Row],[Table Letter]],RAWC8[[#This Row],[Table '#]])</f>
        <v>N1</v>
      </c>
      <c r="F5848" t="str">
        <f>IF(ISEVEN(ROW(RAWC8[[#This Row],[Barcodes]])),C5848,"")</f>
        <v>NL</v>
      </c>
      <c r="G5848" t="str">
        <f t="shared" si="91"/>
        <v>NL</v>
      </c>
      <c r="H5848" t="str">
        <f>LEFT(RAWC8[[#This Row],[Maternal Pheno Tag]],7)</f>
        <v>NL</v>
      </c>
    </row>
    <row r="5849" spans="1:8" hidden="1" x14ac:dyDescent="0.25">
      <c r="A5849">
        <v>1</v>
      </c>
      <c r="B5849" t="s">
        <v>18</v>
      </c>
      <c r="C5849" t="str">
        <f>_xlfn.CONCAT(RAWC8[[#This Row],[Table Letter]],"L")</f>
        <v>NL</v>
      </c>
      <c r="D5849">
        <v>44</v>
      </c>
      <c r="E5849" t="str">
        <f>CONCATENATE(RAWC8[[#This Row],[Table Letter]],RAWC8[[#This Row],[Table '#]])</f>
        <v>N1</v>
      </c>
      <c r="F5849" t="str">
        <f>IF(ISEVEN(ROW(RAWC8[[#This Row],[Barcodes]])),C5849,"")</f>
        <v/>
      </c>
      <c r="G5849" t="str">
        <f t="shared" si="91"/>
        <v/>
      </c>
      <c r="H5849" t="str">
        <f>LEFT(RAWC8[[#This Row],[Maternal Pheno Tag]],7)</f>
        <v/>
      </c>
    </row>
    <row r="5850" spans="1:8" hidden="1" x14ac:dyDescent="0.25">
      <c r="A5850">
        <v>1</v>
      </c>
      <c r="B5850" t="s">
        <v>18</v>
      </c>
      <c r="C5850" t="str">
        <f>_xlfn.CONCAT(RAWC8[[#This Row],[Table Letter]],"L")</f>
        <v>NL</v>
      </c>
      <c r="D5850">
        <v>45</v>
      </c>
      <c r="E5850" t="str">
        <f>CONCATENATE(RAWC8[[#This Row],[Table Letter]],RAWC8[[#This Row],[Table '#]])</f>
        <v>N1</v>
      </c>
      <c r="F5850" t="str">
        <f>IF(ISEVEN(ROW(RAWC8[[#This Row],[Barcodes]])),C5850,"")</f>
        <v>NL</v>
      </c>
      <c r="G5850" t="str">
        <f t="shared" si="91"/>
        <v>NL</v>
      </c>
      <c r="H5850" t="str">
        <f>LEFT(RAWC8[[#This Row],[Maternal Pheno Tag]],7)</f>
        <v>NL</v>
      </c>
    </row>
    <row r="5851" spans="1:8" hidden="1" x14ac:dyDescent="0.25">
      <c r="A5851">
        <v>1</v>
      </c>
      <c r="B5851" t="s">
        <v>18</v>
      </c>
      <c r="C5851" t="str">
        <f>_xlfn.CONCAT(RAWC8[[#This Row],[Table Letter]],"L")</f>
        <v>NL</v>
      </c>
      <c r="D5851">
        <v>45</v>
      </c>
      <c r="E5851" t="str">
        <f>CONCATENATE(RAWC8[[#This Row],[Table Letter]],RAWC8[[#This Row],[Table '#]])</f>
        <v>N1</v>
      </c>
      <c r="F5851" t="str">
        <f>IF(ISEVEN(ROW(RAWC8[[#This Row],[Barcodes]])),C5851,"")</f>
        <v/>
      </c>
      <c r="G5851" t="str">
        <f t="shared" si="91"/>
        <v/>
      </c>
      <c r="H5851" t="str">
        <f>LEFT(RAWC8[[#This Row],[Maternal Pheno Tag]],7)</f>
        <v/>
      </c>
    </row>
    <row r="5852" spans="1:8" hidden="1" x14ac:dyDescent="0.25">
      <c r="A5852">
        <v>1</v>
      </c>
      <c r="B5852" t="s">
        <v>18</v>
      </c>
      <c r="C5852" t="str">
        <f>_xlfn.CONCAT(RAWC8[[#This Row],[Table Letter]],"L")</f>
        <v>NL</v>
      </c>
      <c r="D5852">
        <v>46</v>
      </c>
      <c r="E5852" t="str">
        <f>CONCATENATE(RAWC8[[#This Row],[Table Letter]],RAWC8[[#This Row],[Table '#]])</f>
        <v>N1</v>
      </c>
      <c r="F5852" t="str">
        <f>IF(ISEVEN(ROW(RAWC8[[#This Row],[Barcodes]])),C5852,"")</f>
        <v>NL</v>
      </c>
      <c r="G5852" t="str">
        <f t="shared" si="91"/>
        <v>NL</v>
      </c>
      <c r="H5852" t="str">
        <f>LEFT(RAWC8[[#This Row],[Maternal Pheno Tag]],7)</f>
        <v>NL</v>
      </c>
    </row>
    <row r="5853" spans="1:8" hidden="1" x14ac:dyDescent="0.25">
      <c r="A5853">
        <v>1</v>
      </c>
      <c r="B5853" t="s">
        <v>18</v>
      </c>
      <c r="C5853" t="str">
        <f>_xlfn.CONCAT(RAWC8[[#This Row],[Table Letter]],"L")</f>
        <v>NL</v>
      </c>
      <c r="D5853">
        <v>46</v>
      </c>
      <c r="E5853" t="str">
        <f>CONCATENATE(RAWC8[[#This Row],[Table Letter]],RAWC8[[#This Row],[Table '#]])</f>
        <v>N1</v>
      </c>
      <c r="F5853" t="str">
        <f>IF(ISEVEN(ROW(RAWC8[[#This Row],[Barcodes]])),C5853,"")</f>
        <v/>
      </c>
      <c r="G5853" t="str">
        <f t="shared" si="91"/>
        <v/>
      </c>
      <c r="H5853" t="str">
        <f>LEFT(RAWC8[[#This Row],[Maternal Pheno Tag]],7)</f>
        <v/>
      </c>
    </row>
    <row r="5854" spans="1:8" hidden="1" x14ac:dyDescent="0.25">
      <c r="A5854">
        <v>1</v>
      </c>
      <c r="B5854" t="s">
        <v>18</v>
      </c>
      <c r="C5854" t="str">
        <f>_xlfn.CONCAT(RAWC8[[#This Row],[Table Letter]],"L")</f>
        <v>NL</v>
      </c>
      <c r="D5854">
        <v>47</v>
      </c>
      <c r="E5854" t="str">
        <f>CONCATENATE(RAWC8[[#This Row],[Table Letter]],RAWC8[[#This Row],[Table '#]])</f>
        <v>N1</v>
      </c>
      <c r="F5854" t="str">
        <f>IF(ISEVEN(ROW(RAWC8[[#This Row],[Barcodes]])),C5854,"")</f>
        <v>NL</v>
      </c>
      <c r="G5854" t="str">
        <f t="shared" si="91"/>
        <v>NL</v>
      </c>
      <c r="H5854" t="str">
        <f>LEFT(RAWC8[[#This Row],[Maternal Pheno Tag]],7)</f>
        <v>NL</v>
      </c>
    </row>
    <row r="5855" spans="1:8" hidden="1" x14ac:dyDescent="0.25">
      <c r="A5855">
        <v>1</v>
      </c>
      <c r="B5855" t="s">
        <v>18</v>
      </c>
      <c r="C5855" t="str">
        <f>_xlfn.CONCAT(RAWC8[[#This Row],[Table Letter]],"L")</f>
        <v>NL</v>
      </c>
      <c r="D5855">
        <v>47</v>
      </c>
      <c r="E5855" t="str">
        <f>CONCATENATE(RAWC8[[#This Row],[Table Letter]],RAWC8[[#This Row],[Table '#]])</f>
        <v>N1</v>
      </c>
      <c r="F5855" t="str">
        <f>IF(ISEVEN(ROW(RAWC8[[#This Row],[Barcodes]])),C5855,"")</f>
        <v/>
      </c>
      <c r="G5855" t="str">
        <f t="shared" si="91"/>
        <v/>
      </c>
      <c r="H5855" t="str">
        <f>LEFT(RAWC8[[#This Row],[Maternal Pheno Tag]],7)</f>
        <v/>
      </c>
    </row>
    <row r="5856" spans="1:8" hidden="1" x14ac:dyDescent="0.25">
      <c r="A5856">
        <v>1</v>
      </c>
      <c r="B5856" t="s">
        <v>18</v>
      </c>
      <c r="C5856" t="str">
        <f>_xlfn.CONCAT(RAWC8[[#This Row],[Table Letter]],"L")</f>
        <v>NL</v>
      </c>
      <c r="D5856">
        <v>48</v>
      </c>
      <c r="E5856" t="str">
        <f>CONCATENATE(RAWC8[[#This Row],[Table Letter]],RAWC8[[#This Row],[Table '#]])</f>
        <v>N1</v>
      </c>
      <c r="F5856" t="str">
        <f>IF(ISEVEN(ROW(RAWC8[[#This Row],[Barcodes]])),C5856,"")</f>
        <v>NL</v>
      </c>
      <c r="G5856" t="str">
        <f t="shared" si="91"/>
        <v>NL</v>
      </c>
      <c r="H5856" t="str">
        <f>LEFT(RAWC8[[#This Row],[Maternal Pheno Tag]],7)</f>
        <v>NL</v>
      </c>
    </row>
    <row r="5857" spans="1:8" hidden="1" x14ac:dyDescent="0.25">
      <c r="A5857">
        <v>1</v>
      </c>
      <c r="B5857" t="s">
        <v>18</v>
      </c>
      <c r="C5857" t="str">
        <f>_xlfn.CONCAT(RAWC8[[#This Row],[Table Letter]],"L")</f>
        <v>NL</v>
      </c>
      <c r="D5857">
        <v>48</v>
      </c>
      <c r="E5857" t="str">
        <f>CONCATENATE(RAWC8[[#This Row],[Table Letter]],RAWC8[[#This Row],[Table '#]])</f>
        <v>N1</v>
      </c>
      <c r="F5857" t="str">
        <f>IF(ISEVEN(ROW(RAWC8[[#This Row],[Barcodes]])),C5857,"")</f>
        <v/>
      </c>
      <c r="G5857" t="str">
        <f t="shared" si="91"/>
        <v/>
      </c>
      <c r="H5857" t="str">
        <f>LEFT(RAWC8[[#This Row],[Maternal Pheno Tag]],7)</f>
        <v/>
      </c>
    </row>
    <row r="5858" spans="1:8" hidden="1" x14ac:dyDescent="0.25">
      <c r="A5858">
        <v>2</v>
      </c>
      <c r="B5858" t="s">
        <v>18</v>
      </c>
      <c r="C5858" t="str">
        <f>_xlfn.CONCAT(RAWC8[[#This Row],[Table Letter]],"L")</f>
        <v>NL</v>
      </c>
      <c r="D5858">
        <v>1</v>
      </c>
      <c r="E5858" t="str">
        <f>CONCATENATE(RAWC8[[#This Row],[Table Letter]],RAWC8[[#This Row],[Table '#]])</f>
        <v>N2</v>
      </c>
      <c r="F5858" t="str">
        <f>IF(ISEVEN(ROW(RAWC8[[#This Row],[Barcodes]])),C5858,"")</f>
        <v>NL</v>
      </c>
      <c r="G5858" t="str">
        <f t="shared" si="91"/>
        <v>NL</v>
      </c>
      <c r="H5858" t="str">
        <f>LEFT(RAWC8[[#This Row],[Maternal Pheno Tag]],7)</f>
        <v>NL</v>
      </c>
    </row>
    <row r="5859" spans="1:8" hidden="1" x14ac:dyDescent="0.25">
      <c r="A5859">
        <v>2</v>
      </c>
      <c r="B5859" t="s">
        <v>18</v>
      </c>
      <c r="C5859" t="str">
        <f>_xlfn.CONCAT(RAWC8[[#This Row],[Table Letter]],"L")</f>
        <v>NL</v>
      </c>
      <c r="D5859">
        <v>1</v>
      </c>
      <c r="E5859" t="str">
        <f>CONCATENATE(RAWC8[[#This Row],[Table Letter]],RAWC8[[#This Row],[Table '#]])</f>
        <v>N2</v>
      </c>
      <c r="F5859" t="str">
        <f>IF(ISEVEN(ROW(RAWC8[[#This Row],[Barcodes]])),C5859,"")</f>
        <v/>
      </c>
      <c r="G5859" t="str">
        <f t="shared" si="91"/>
        <v/>
      </c>
      <c r="H5859" t="str">
        <f>LEFT(RAWC8[[#This Row],[Maternal Pheno Tag]],7)</f>
        <v/>
      </c>
    </row>
    <row r="5860" spans="1:8" hidden="1" x14ac:dyDescent="0.25">
      <c r="A5860">
        <v>2</v>
      </c>
      <c r="B5860" t="s">
        <v>18</v>
      </c>
      <c r="C5860" t="str">
        <f>_xlfn.CONCAT(RAWC8[[#This Row],[Table Letter]],"L")</f>
        <v>NL</v>
      </c>
      <c r="D5860">
        <v>2</v>
      </c>
      <c r="E5860" t="str">
        <f>CONCATENATE(RAWC8[[#This Row],[Table Letter]],RAWC8[[#This Row],[Table '#]])</f>
        <v>N2</v>
      </c>
      <c r="F5860" t="str">
        <f>IF(ISEVEN(ROW(RAWC8[[#This Row],[Barcodes]])),C5860,"")</f>
        <v>NL</v>
      </c>
      <c r="G5860" t="str">
        <f t="shared" si="91"/>
        <v>NL</v>
      </c>
      <c r="H5860" t="str">
        <f>LEFT(RAWC8[[#This Row],[Maternal Pheno Tag]],7)</f>
        <v>NL</v>
      </c>
    </row>
    <row r="5861" spans="1:8" hidden="1" x14ac:dyDescent="0.25">
      <c r="A5861">
        <v>2</v>
      </c>
      <c r="B5861" t="s">
        <v>18</v>
      </c>
      <c r="C5861" t="str">
        <f>_xlfn.CONCAT(RAWC8[[#This Row],[Table Letter]],"L")</f>
        <v>NL</v>
      </c>
      <c r="D5861">
        <v>2</v>
      </c>
      <c r="E5861" t="str">
        <f>CONCATENATE(RAWC8[[#This Row],[Table Letter]],RAWC8[[#This Row],[Table '#]])</f>
        <v>N2</v>
      </c>
      <c r="F5861" t="str">
        <f>IF(ISEVEN(ROW(RAWC8[[#This Row],[Barcodes]])),C5861,"")</f>
        <v/>
      </c>
      <c r="G5861" t="str">
        <f t="shared" si="91"/>
        <v/>
      </c>
      <c r="H5861" t="str">
        <f>LEFT(RAWC8[[#This Row],[Maternal Pheno Tag]],7)</f>
        <v/>
      </c>
    </row>
    <row r="5862" spans="1:8" hidden="1" x14ac:dyDescent="0.25">
      <c r="A5862">
        <v>2</v>
      </c>
      <c r="B5862" t="s">
        <v>18</v>
      </c>
      <c r="C5862" t="str">
        <f>_xlfn.CONCAT(RAWC8[[#This Row],[Table Letter]],"L")</f>
        <v>NL</v>
      </c>
      <c r="D5862">
        <v>3</v>
      </c>
      <c r="E5862" t="str">
        <f>CONCATENATE(RAWC8[[#This Row],[Table Letter]],RAWC8[[#This Row],[Table '#]])</f>
        <v>N2</v>
      </c>
      <c r="F5862" t="str">
        <f>IF(ISEVEN(ROW(RAWC8[[#This Row],[Barcodes]])),C5862,"")</f>
        <v>NL</v>
      </c>
      <c r="G5862" t="str">
        <f t="shared" si="91"/>
        <v>NL</v>
      </c>
      <c r="H5862" t="str">
        <f>LEFT(RAWC8[[#This Row],[Maternal Pheno Tag]],7)</f>
        <v>NL</v>
      </c>
    </row>
    <row r="5863" spans="1:8" hidden="1" x14ac:dyDescent="0.25">
      <c r="A5863">
        <v>2</v>
      </c>
      <c r="B5863" t="s">
        <v>18</v>
      </c>
      <c r="C5863" t="str">
        <f>_xlfn.CONCAT(RAWC8[[#This Row],[Table Letter]],"L")</f>
        <v>NL</v>
      </c>
      <c r="D5863">
        <v>3</v>
      </c>
      <c r="E5863" t="str">
        <f>CONCATENATE(RAWC8[[#This Row],[Table Letter]],RAWC8[[#This Row],[Table '#]])</f>
        <v>N2</v>
      </c>
      <c r="F5863" t="str">
        <f>IF(ISEVEN(ROW(RAWC8[[#This Row],[Barcodes]])),C5863,"")</f>
        <v/>
      </c>
      <c r="G5863" t="str">
        <f t="shared" si="91"/>
        <v/>
      </c>
      <c r="H5863" t="str">
        <f>LEFT(RAWC8[[#This Row],[Maternal Pheno Tag]],7)</f>
        <v/>
      </c>
    </row>
    <row r="5864" spans="1:8" hidden="1" x14ac:dyDescent="0.25">
      <c r="A5864">
        <v>2</v>
      </c>
      <c r="B5864" t="s">
        <v>18</v>
      </c>
      <c r="C5864" t="str">
        <f>_xlfn.CONCAT(RAWC8[[#This Row],[Table Letter]],"L")</f>
        <v>NL</v>
      </c>
      <c r="D5864">
        <v>4</v>
      </c>
      <c r="E5864" t="str">
        <f>CONCATENATE(RAWC8[[#This Row],[Table Letter]],RAWC8[[#This Row],[Table '#]])</f>
        <v>N2</v>
      </c>
      <c r="F5864" t="str">
        <f>IF(ISEVEN(ROW(RAWC8[[#This Row],[Barcodes]])),C5864,"")</f>
        <v>NL</v>
      </c>
      <c r="G5864" t="str">
        <f t="shared" si="91"/>
        <v>NL</v>
      </c>
      <c r="H5864" t="str">
        <f>LEFT(RAWC8[[#This Row],[Maternal Pheno Tag]],7)</f>
        <v>NL</v>
      </c>
    </row>
    <row r="5865" spans="1:8" hidden="1" x14ac:dyDescent="0.25">
      <c r="A5865">
        <v>2</v>
      </c>
      <c r="B5865" t="s">
        <v>18</v>
      </c>
      <c r="C5865" t="str">
        <f>_xlfn.CONCAT(RAWC8[[#This Row],[Table Letter]],"L")</f>
        <v>NL</v>
      </c>
      <c r="D5865">
        <v>4</v>
      </c>
      <c r="E5865" t="str">
        <f>CONCATENATE(RAWC8[[#This Row],[Table Letter]],RAWC8[[#This Row],[Table '#]])</f>
        <v>N2</v>
      </c>
      <c r="F5865" t="str">
        <f>IF(ISEVEN(ROW(RAWC8[[#This Row],[Barcodes]])),C5865,"")</f>
        <v/>
      </c>
      <c r="G5865" t="str">
        <f t="shared" si="91"/>
        <v/>
      </c>
      <c r="H5865" t="str">
        <f>LEFT(RAWC8[[#This Row],[Maternal Pheno Tag]],7)</f>
        <v/>
      </c>
    </row>
    <row r="5866" spans="1:8" hidden="1" x14ac:dyDescent="0.25">
      <c r="A5866">
        <v>2</v>
      </c>
      <c r="B5866" t="s">
        <v>18</v>
      </c>
      <c r="C5866" t="str">
        <f>_xlfn.CONCAT(RAWC8[[#This Row],[Table Letter]],"L")</f>
        <v>NL</v>
      </c>
      <c r="D5866">
        <v>5</v>
      </c>
      <c r="E5866" t="str">
        <f>CONCATENATE(RAWC8[[#This Row],[Table Letter]],RAWC8[[#This Row],[Table '#]])</f>
        <v>N2</v>
      </c>
      <c r="F5866" t="str">
        <f>IF(ISEVEN(ROW(RAWC8[[#This Row],[Barcodes]])),C5866,"")</f>
        <v>NL</v>
      </c>
      <c r="G5866" t="str">
        <f t="shared" si="91"/>
        <v>NL</v>
      </c>
      <c r="H5866" t="str">
        <f>LEFT(RAWC8[[#This Row],[Maternal Pheno Tag]],7)</f>
        <v>NL</v>
      </c>
    </row>
    <row r="5867" spans="1:8" hidden="1" x14ac:dyDescent="0.25">
      <c r="A5867">
        <v>2</v>
      </c>
      <c r="B5867" t="s">
        <v>18</v>
      </c>
      <c r="C5867" t="str">
        <f>_xlfn.CONCAT(RAWC8[[#This Row],[Table Letter]],"L")</f>
        <v>NL</v>
      </c>
      <c r="D5867">
        <v>5</v>
      </c>
      <c r="E5867" t="str">
        <f>CONCATENATE(RAWC8[[#This Row],[Table Letter]],RAWC8[[#This Row],[Table '#]])</f>
        <v>N2</v>
      </c>
      <c r="F5867" t="str">
        <f>IF(ISEVEN(ROW(RAWC8[[#This Row],[Barcodes]])),C5867,"")</f>
        <v/>
      </c>
      <c r="G5867" t="str">
        <f t="shared" si="91"/>
        <v/>
      </c>
      <c r="H5867" t="str">
        <f>LEFT(RAWC8[[#This Row],[Maternal Pheno Tag]],7)</f>
        <v/>
      </c>
    </row>
    <row r="5868" spans="1:8" hidden="1" x14ac:dyDescent="0.25">
      <c r="A5868">
        <v>2</v>
      </c>
      <c r="B5868" t="s">
        <v>18</v>
      </c>
      <c r="C5868" t="str">
        <f>_xlfn.CONCAT(RAWC8[[#This Row],[Table Letter]],"L")</f>
        <v>NL</v>
      </c>
      <c r="D5868">
        <v>6</v>
      </c>
      <c r="E5868" t="str">
        <f>CONCATENATE(RAWC8[[#This Row],[Table Letter]],RAWC8[[#This Row],[Table '#]])</f>
        <v>N2</v>
      </c>
      <c r="F5868" t="str">
        <f>IF(ISEVEN(ROW(RAWC8[[#This Row],[Barcodes]])),C5868,"")</f>
        <v>NL</v>
      </c>
      <c r="G5868" t="str">
        <f t="shared" si="91"/>
        <v>NL</v>
      </c>
      <c r="H5868" t="str">
        <f>LEFT(RAWC8[[#This Row],[Maternal Pheno Tag]],7)</f>
        <v>NL</v>
      </c>
    </row>
    <row r="5869" spans="1:8" hidden="1" x14ac:dyDescent="0.25">
      <c r="A5869">
        <v>2</v>
      </c>
      <c r="B5869" t="s">
        <v>18</v>
      </c>
      <c r="C5869" t="str">
        <f>_xlfn.CONCAT(RAWC8[[#This Row],[Table Letter]],"L")</f>
        <v>NL</v>
      </c>
      <c r="D5869">
        <v>6</v>
      </c>
      <c r="E5869" t="str">
        <f>CONCATENATE(RAWC8[[#This Row],[Table Letter]],RAWC8[[#This Row],[Table '#]])</f>
        <v>N2</v>
      </c>
      <c r="F5869" t="str">
        <f>IF(ISEVEN(ROW(RAWC8[[#This Row],[Barcodes]])),C5869,"")</f>
        <v/>
      </c>
      <c r="G5869" t="str">
        <f t="shared" si="91"/>
        <v/>
      </c>
      <c r="H5869" t="str">
        <f>LEFT(RAWC8[[#This Row],[Maternal Pheno Tag]],7)</f>
        <v/>
      </c>
    </row>
    <row r="5870" spans="1:8" hidden="1" x14ac:dyDescent="0.25">
      <c r="A5870">
        <v>2</v>
      </c>
      <c r="B5870" t="s">
        <v>18</v>
      </c>
      <c r="C5870" t="str">
        <f>_xlfn.CONCAT(RAWC8[[#This Row],[Table Letter]],"L")</f>
        <v>NL</v>
      </c>
      <c r="D5870">
        <v>7</v>
      </c>
      <c r="E5870" t="str">
        <f>CONCATENATE(RAWC8[[#This Row],[Table Letter]],RAWC8[[#This Row],[Table '#]])</f>
        <v>N2</v>
      </c>
      <c r="F5870" t="str">
        <f>IF(ISEVEN(ROW(RAWC8[[#This Row],[Barcodes]])),C5870,"")</f>
        <v>NL</v>
      </c>
      <c r="G5870" t="str">
        <f t="shared" si="91"/>
        <v>NL</v>
      </c>
      <c r="H5870" t="str">
        <f>LEFT(RAWC8[[#This Row],[Maternal Pheno Tag]],7)</f>
        <v>NL</v>
      </c>
    </row>
    <row r="5871" spans="1:8" hidden="1" x14ac:dyDescent="0.25">
      <c r="A5871">
        <v>2</v>
      </c>
      <c r="B5871" t="s">
        <v>18</v>
      </c>
      <c r="C5871" t="str">
        <f>_xlfn.CONCAT(RAWC8[[#This Row],[Table Letter]],"L")</f>
        <v>NL</v>
      </c>
      <c r="D5871">
        <v>7</v>
      </c>
      <c r="E5871" t="str">
        <f>CONCATENATE(RAWC8[[#This Row],[Table Letter]],RAWC8[[#This Row],[Table '#]])</f>
        <v>N2</v>
      </c>
      <c r="F5871" t="str">
        <f>IF(ISEVEN(ROW(RAWC8[[#This Row],[Barcodes]])),C5871,"")</f>
        <v/>
      </c>
      <c r="G5871" t="str">
        <f t="shared" si="91"/>
        <v/>
      </c>
      <c r="H5871" t="str">
        <f>LEFT(RAWC8[[#This Row],[Maternal Pheno Tag]],7)</f>
        <v/>
      </c>
    </row>
    <row r="5872" spans="1:8" hidden="1" x14ac:dyDescent="0.25">
      <c r="A5872">
        <v>2</v>
      </c>
      <c r="B5872" t="s">
        <v>18</v>
      </c>
      <c r="C5872" t="str">
        <f>_xlfn.CONCAT(RAWC8[[#This Row],[Table Letter]],"L")</f>
        <v>NL</v>
      </c>
      <c r="D5872">
        <v>8</v>
      </c>
      <c r="E5872" t="str">
        <f>CONCATENATE(RAWC8[[#This Row],[Table Letter]],RAWC8[[#This Row],[Table '#]])</f>
        <v>N2</v>
      </c>
      <c r="F5872" t="str">
        <f>IF(ISEVEN(ROW(RAWC8[[#This Row],[Barcodes]])),C5872,"")</f>
        <v>NL</v>
      </c>
      <c r="G5872" t="str">
        <f t="shared" si="91"/>
        <v>NL</v>
      </c>
      <c r="H5872" t="str">
        <f>LEFT(RAWC8[[#This Row],[Maternal Pheno Tag]],7)</f>
        <v>NL</v>
      </c>
    </row>
    <row r="5873" spans="1:8" hidden="1" x14ac:dyDescent="0.25">
      <c r="A5873">
        <v>2</v>
      </c>
      <c r="B5873" t="s">
        <v>18</v>
      </c>
      <c r="C5873" t="str">
        <f>_xlfn.CONCAT(RAWC8[[#This Row],[Table Letter]],"L")</f>
        <v>NL</v>
      </c>
      <c r="D5873">
        <v>8</v>
      </c>
      <c r="E5873" t="str">
        <f>CONCATENATE(RAWC8[[#This Row],[Table Letter]],RAWC8[[#This Row],[Table '#]])</f>
        <v>N2</v>
      </c>
      <c r="F5873" t="str">
        <f>IF(ISEVEN(ROW(RAWC8[[#This Row],[Barcodes]])),C5873,"")</f>
        <v/>
      </c>
      <c r="G5873" t="str">
        <f t="shared" si="91"/>
        <v/>
      </c>
      <c r="H5873" t="str">
        <f>LEFT(RAWC8[[#This Row],[Maternal Pheno Tag]],7)</f>
        <v/>
      </c>
    </row>
    <row r="5874" spans="1:8" hidden="1" x14ac:dyDescent="0.25">
      <c r="A5874">
        <v>2</v>
      </c>
      <c r="B5874" t="s">
        <v>18</v>
      </c>
      <c r="C5874" t="str">
        <f>_xlfn.CONCAT(RAWC8[[#This Row],[Table Letter]],"L")</f>
        <v>NL</v>
      </c>
      <c r="D5874">
        <v>9</v>
      </c>
      <c r="E5874" t="str">
        <f>CONCATENATE(RAWC8[[#This Row],[Table Letter]],RAWC8[[#This Row],[Table '#]])</f>
        <v>N2</v>
      </c>
      <c r="F5874" t="str">
        <f>IF(ISEVEN(ROW(RAWC8[[#This Row],[Barcodes]])),C5874,"")</f>
        <v>NL</v>
      </c>
      <c r="G5874" t="str">
        <f t="shared" si="91"/>
        <v>NL</v>
      </c>
      <c r="H5874" t="str">
        <f>LEFT(RAWC8[[#This Row],[Maternal Pheno Tag]],7)</f>
        <v>NL</v>
      </c>
    </row>
    <row r="5875" spans="1:8" hidden="1" x14ac:dyDescent="0.25">
      <c r="A5875">
        <v>2</v>
      </c>
      <c r="B5875" t="s">
        <v>18</v>
      </c>
      <c r="C5875" t="str">
        <f>_xlfn.CONCAT(RAWC8[[#This Row],[Table Letter]],"L")</f>
        <v>NL</v>
      </c>
      <c r="D5875">
        <v>9</v>
      </c>
      <c r="E5875" t="str">
        <f>CONCATENATE(RAWC8[[#This Row],[Table Letter]],RAWC8[[#This Row],[Table '#]])</f>
        <v>N2</v>
      </c>
      <c r="F5875" t="str">
        <f>IF(ISEVEN(ROW(RAWC8[[#This Row],[Barcodes]])),C5875,"")</f>
        <v/>
      </c>
      <c r="G5875" t="str">
        <f t="shared" si="91"/>
        <v/>
      </c>
      <c r="H5875" t="str">
        <f>LEFT(RAWC8[[#This Row],[Maternal Pheno Tag]],7)</f>
        <v/>
      </c>
    </row>
    <row r="5876" spans="1:8" hidden="1" x14ac:dyDescent="0.25">
      <c r="A5876">
        <v>2</v>
      </c>
      <c r="B5876" t="s">
        <v>18</v>
      </c>
      <c r="C5876" t="str">
        <f>_xlfn.CONCAT(RAWC8[[#This Row],[Table Letter]],"L")</f>
        <v>NL</v>
      </c>
      <c r="D5876">
        <v>10</v>
      </c>
      <c r="E5876" t="str">
        <f>CONCATENATE(RAWC8[[#This Row],[Table Letter]],RAWC8[[#This Row],[Table '#]])</f>
        <v>N2</v>
      </c>
      <c r="F5876" t="str">
        <f>IF(ISEVEN(ROW(RAWC8[[#This Row],[Barcodes]])),C5876,"")</f>
        <v>NL</v>
      </c>
      <c r="G5876" t="str">
        <f t="shared" si="91"/>
        <v>NL</v>
      </c>
      <c r="H5876" t="str">
        <f>LEFT(RAWC8[[#This Row],[Maternal Pheno Tag]],7)</f>
        <v>NL</v>
      </c>
    </row>
    <row r="5877" spans="1:8" hidden="1" x14ac:dyDescent="0.25">
      <c r="A5877">
        <v>2</v>
      </c>
      <c r="B5877" t="s">
        <v>18</v>
      </c>
      <c r="C5877" t="str">
        <f>_xlfn.CONCAT(RAWC8[[#This Row],[Table Letter]],"L")</f>
        <v>NL</v>
      </c>
      <c r="D5877">
        <v>10</v>
      </c>
      <c r="E5877" t="str">
        <f>CONCATENATE(RAWC8[[#This Row],[Table Letter]],RAWC8[[#This Row],[Table '#]])</f>
        <v>N2</v>
      </c>
      <c r="F5877" t="str">
        <f>IF(ISEVEN(ROW(RAWC8[[#This Row],[Barcodes]])),C5877,"")</f>
        <v/>
      </c>
      <c r="G5877" t="str">
        <f t="shared" si="91"/>
        <v/>
      </c>
      <c r="H5877" t="str">
        <f>LEFT(RAWC8[[#This Row],[Maternal Pheno Tag]],7)</f>
        <v/>
      </c>
    </row>
    <row r="5878" spans="1:8" hidden="1" x14ac:dyDescent="0.25">
      <c r="A5878">
        <v>2</v>
      </c>
      <c r="B5878" t="s">
        <v>18</v>
      </c>
      <c r="C5878" t="str">
        <f>_xlfn.CONCAT(RAWC8[[#This Row],[Table Letter]],"L")</f>
        <v>NL</v>
      </c>
      <c r="D5878">
        <v>11</v>
      </c>
      <c r="E5878" t="str">
        <f>CONCATENATE(RAWC8[[#This Row],[Table Letter]],RAWC8[[#This Row],[Table '#]])</f>
        <v>N2</v>
      </c>
      <c r="F5878" t="str">
        <f>IF(ISEVEN(ROW(RAWC8[[#This Row],[Barcodes]])),C5878,"")</f>
        <v>NL</v>
      </c>
      <c r="G5878" t="str">
        <f t="shared" si="91"/>
        <v>NL</v>
      </c>
      <c r="H5878" t="str">
        <f>LEFT(RAWC8[[#This Row],[Maternal Pheno Tag]],7)</f>
        <v>NL</v>
      </c>
    </row>
    <row r="5879" spans="1:8" hidden="1" x14ac:dyDescent="0.25">
      <c r="A5879">
        <v>2</v>
      </c>
      <c r="B5879" t="s">
        <v>18</v>
      </c>
      <c r="C5879" t="str">
        <f>_xlfn.CONCAT(RAWC8[[#This Row],[Table Letter]],"L")</f>
        <v>NL</v>
      </c>
      <c r="D5879">
        <v>11</v>
      </c>
      <c r="E5879" t="str">
        <f>CONCATENATE(RAWC8[[#This Row],[Table Letter]],RAWC8[[#This Row],[Table '#]])</f>
        <v>N2</v>
      </c>
      <c r="F5879" t="str">
        <f>IF(ISEVEN(ROW(RAWC8[[#This Row],[Barcodes]])),C5879,"")</f>
        <v/>
      </c>
      <c r="G5879" t="str">
        <f t="shared" si="91"/>
        <v/>
      </c>
      <c r="H5879" t="str">
        <f>LEFT(RAWC8[[#This Row],[Maternal Pheno Tag]],7)</f>
        <v/>
      </c>
    </row>
    <row r="5880" spans="1:8" hidden="1" x14ac:dyDescent="0.25">
      <c r="A5880">
        <v>2</v>
      </c>
      <c r="B5880" t="s">
        <v>18</v>
      </c>
      <c r="C5880" t="str">
        <f>_xlfn.CONCAT(RAWC8[[#This Row],[Table Letter]],"L")</f>
        <v>NL</v>
      </c>
      <c r="D5880">
        <v>12</v>
      </c>
      <c r="E5880" t="str">
        <f>CONCATENATE(RAWC8[[#This Row],[Table Letter]],RAWC8[[#This Row],[Table '#]])</f>
        <v>N2</v>
      </c>
      <c r="F5880" t="str">
        <f>IF(ISEVEN(ROW(RAWC8[[#This Row],[Barcodes]])),C5880,"")</f>
        <v>NL</v>
      </c>
      <c r="G5880" t="str">
        <f t="shared" si="91"/>
        <v>NL</v>
      </c>
      <c r="H5880" t="str">
        <f>LEFT(RAWC8[[#This Row],[Maternal Pheno Tag]],7)</f>
        <v>NL</v>
      </c>
    </row>
    <row r="5881" spans="1:8" hidden="1" x14ac:dyDescent="0.25">
      <c r="A5881">
        <v>2</v>
      </c>
      <c r="B5881" t="s">
        <v>18</v>
      </c>
      <c r="C5881" t="str">
        <f>_xlfn.CONCAT(RAWC8[[#This Row],[Table Letter]],"L")</f>
        <v>NL</v>
      </c>
      <c r="D5881">
        <v>12</v>
      </c>
      <c r="E5881" t="str">
        <f>CONCATENATE(RAWC8[[#This Row],[Table Letter]],RAWC8[[#This Row],[Table '#]])</f>
        <v>N2</v>
      </c>
      <c r="F5881" t="str">
        <f>IF(ISEVEN(ROW(RAWC8[[#This Row],[Barcodes]])),C5881,"")</f>
        <v/>
      </c>
      <c r="G5881" t="str">
        <f t="shared" si="91"/>
        <v/>
      </c>
      <c r="H5881" t="str">
        <f>LEFT(RAWC8[[#This Row],[Maternal Pheno Tag]],7)</f>
        <v/>
      </c>
    </row>
    <row r="5882" spans="1:8" hidden="1" x14ac:dyDescent="0.25">
      <c r="A5882">
        <v>2</v>
      </c>
      <c r="B5882" t="s">
        <v>18</v>
      </c>
      <c r="C5882" t="str">
        <f>_xlfn.CONCAT(RAWC8[[#This Row],[Table Letter]],"L")</f>
        <v>NL</v>
      </c>
      <c r="D5882">
        <v>13</v>
      </c>
      <c r="E5882" t="str">
        <f>CONCATENATE(RAWC8[[#This Row],[Table Letter]],RAWC8[[#This Row],[Table '#]])</f>
        <v>N2</v>
      </c>
      <c r="F5882" t="str">
        <f>IF(ISEVEN(ROW(RAWC8[[#This Row],[Barcodes]])),C5882,"")</f>
        <v>NL</v>
      </c>
      <c r="G5882" t="str">
        <f t="shared" si="91"/>
        <v>NL</v>
      </c>
      <c r="H5882" t="str">
        <f>LEFT(RAWC8[[#This Row],[Maternal Pheno Tag]],7)</f>
        <v>NL</v>
      </c>
    </row>
    <row r="5883" spans="1:8" hidden="1" x14ac:dyDescent="0.25">
      <c r="A5883">
        <v>2</v>
      </c>
      <c r="B5883" t="s">
        <v>18</v>
      </c>
      <c r="C5883" t="str">
        <f>_xlfn.CONCAT(RAWC8[[#This Row],[Table Letter]],"L")</f>
        <v>NL</v>
      </c>
      <c r="D5883">
        <v>13</v>
      </c>
      <c r="E5883" t="str">
        <f>CONCATENATE(RAWC8[[#This Row],[Table Letter]],RAWC8[[#This Row],[Table '#]])</f>
        <v>N2</v>
      </c>
      <c r="F5883" t="str">
        <f>IF(ISEVEN(ROW(RAWC8[[#This Row],[Barcodes]])),C5883,"")</f>
        <v/>
      </c>
      <c r="G5883" t="str">
        <f t="shared" si="91"/>
        <v/>
      </c>
      <c r="H5883" t="str">
        <f>LEFT(RAWC8[[#This Row],[Maternal Pheno Tag]],7)</f>
        <v/>
      </c>
    </row>
    <row r="5884" spans="1:8" hidden="1" x14ac:dyDescent="0.25">
      <c r="A5884">
        <v>2</v>
      </c>
      <c r="B5884" t="s">
        <v>18</v>
      </c>
      <c r="C5884" t="str">
        <f>_xlfn.CONCAT(RAWC8[[#This Row],[Table Letter]],"L")</f>
        <v>NL</v>
      </c>
      <c r="D5884">
        <v>14</v>
      </c>
      <c r="E5884" t="str">
        <f>CONCATENATE(RAWC8[[#This Row],[Table Letter]],RAWC8[[#This Row],[Table '#]])</f>
        <v>N2</v>
      </c>
      <c r="F5884" t="str">
        <f>IF(ISEVEN(ROW(RAWC8[[#This Row],[Barcodes]])),C5884,"")</f>
        <v>NL</v>
      </c>
      <c r="G5884" t="str">
        <f t="shared" si="91"/>
        <v>NL</v>
      </c>
      <c r="H5884" t="str">
        <f>LEFT(RAWC8[[#This Row],[Maternal Pheno Tag]],7)</f>
        <v>NL</v>
      </c>
    </row>
    <row r="5885" spans="1:8" hidden="1" x14ac:dyDescent="0.25">
      <c r="A5885">
        <v>2</v>
      </c>
      <c r="B5885" t="s">
        <v>18</v>
      </c>
      <c r="C5885" t="str">
        <f>_xlfn.CONCAT(RAWC8[[#This Row],[Table Letter]],"L")</f>
        <v>NL</v>
      </c>
      <c r="D5885">
        <v>14</v>
      </c>
      <c r="E5885" t="str">
        <f>CONCATENATE(RAWC8[[#This Row],[Table Letter]],RAWC8[[#This Row],[Table '#]])</f>
        <v>N2</v>
      </c>
      <c r="F5885" t="str">
        <f>IF(ISEVEN(ROW(RAWC8[[#This Row],[Barcodes]])),C5885,"")</f>
        <v/>
      </c>
      <c r="G5885" t="str">
        <f t="shared" si="91"/>
        <v/>
      </c>
      <c r="H5885" t="str">
        <f>LEFT(RAWC8[[#This Row],[Maternal Pheno Tag]],7)</f>
        <v/>
      </c>
    </row>
    <row r="5886" spans="1:8" hidden="1" x14ac:dyDescent="0.25">
      <c r="A5886">
        <v>2</v>
      </c>
      <c r="B5886" t="s">
        <v>18</v>
      </c>
      <c r="C5886" t="str">
        <f>_xlfn.CONCAT(RAWC8[[#This Row],[Table Letter]],"L")</f>
        <v>NL</v>
      </c>
      <c r="D5886">
        <v>15</v>
      </c>
      <c r="E5886" t="str">
        <f>CONCATENATE(RAWC8[[#This Row],[Table Letter]],RAWC8[[#This Row],[Table '#]])</f>
        <v>N2</v>
      </c>
      <c r="F5886" t="str">
        <f>IF(ISEVEN(ROW(RAWC8[[#This Row],[Barcodes]])),C5886,"")</f>
        <v>NL</v>
      </c>
      <c r="G5886" t="str">
        <f t="shared" si="91"/>
        <v>NL</v>
      </c>
      <c r="H5886" t="str">
        <f>LEFT(RAWC8[[#This Row],[Maternal Pheno Tag]],7)</f>
        <v>NL</v>
      </c>
    </row>
    <row r="5887" spans="1:8" hidden="1" x14ac:dyDescent="0.25">
      <c r="A5887">
        <v>2</v>
      </c>
      <c r="B5887" t="s">
        <v>18</v>
      </c>
      <c r="C5887" t="str">
        <f>_xlfn.CONCAT(RAWC8[[#This Row],[Table Letter]],"L")</f>
        <v>NL</v>
      </c>
      <c r="D5887">
        <v>15</v>
      </c>
      <c r="E5887" t="str">
        <f>CONCATENATE(RAWC8[[#This Row],[Table Letter]],RAWC8[[#This Row],[Table '#]])</f>
        <v>N2</v>
      </c>
      <c r="F5887" t="str">
        <f>IF(ISEVEN(ROW(RAWC8[[#This Row],[Barcodes]])),C5887,"")</f>
        <v/>
      </c>
      <c r="G5887" t="str">
        <f t="shared" si="91"/>
        <v/>
      </c>
      <c r="H5887" t="str">
        <f>LEFT(RAWC8[[#This Row],[Maternal Pheno Tag]],7)</f>
        <v/>
      </c>
    </row>
    <row r="5888" spans="1:8" hidden="1" x14ac:dyDescent="0.25">
      <c r="A5888">
        <v>2</v>
      </c>
      <c r="B5888" t="s">
        <v>18</v>
      </c>
      <c r="C5888" t="str">
        <f>_xlfn.CONCAT(RAWC8[[#This Row],[Table Letter]],"L")</f>
        <v>NL</v>
      </c>
      <c r="D5888">
        <v>16</v>
      </c>
      <c r="E5888" t="str">
        <f>CONCATENATE(RAWC8[[#This Row],[Table Letter]],RAWC8[[#This Row],[Table '#]])</f>
        <v>N2</v>
      </c>
      <c r="F5888" t="str">
        <f>IF(ISEVEN(ROW(RAWC8[[#This Row],[Barcodes]])),C5888,"")</f>
        <v>NL</v>
      </c>
      <c r="G5888" t="str">
        <f t="shared" si="91"/>
        <v>NL</v>
      </c>
      <c r="H5888" t="str">
        <f>LEFT(RAWC8[[#This Row],[Maternal Pheno Tag]],7)</f>
        <v>NL</v>
      </c>
    </row>
    <row r="5889" spans="1:8" hidden="1" x14ac:dyDescent="0.25">
      <c r="A5889">
        <v>2</v>
      </c>
      <c r="B5889" t="s">
        <v>18</v>
      </c>
      <c r="C5889" t="str">
        <f>_xlfn.CONCAT(RAWC8[[#This Row],[Table Letter]],"L")</f>
        <v>NL</v>
      </c>
      <c r="D5889">
        <v>16</v>
      </c>
      <c r="E5889" t="str">
        <f>CONCATENATE(RAWC8[[#This Row],[Table Letter]],RAWC8[[#This Row],[Table '#]])</f>
        <v>N2</v>
      </c>
      <c r="F5889" t="str">
        <f>IF(ISEVEN(ROW(RAWC8[[#This Row],[Barcodes]])),C5889,"")</f>
        <v/>
      </c>
      <c r="G5889" t="str">
        <f t="shared" si="91"/>
        <v/>
      </c>
      <c r="H5889" t="str">
        <f>LEFT(RAWC8[[#This Row],[Maternal Pheno Tag]],7)</f>
        <v/>
      </c>
    </row>
    <row r="5890" spans="1:8" hidden="1" x14ac:dyDescent="0.25">
      <c r="A5890">
        <v>2</v>
      </c>
      <c r="B5890" t="s">
        <v>18</v>
      </c>
      <c r="C5890" t="str">
        <f>_xlfn.CONCAT(RAWC8[[#This Row],[Table Letter]],"L")</f>
        <v>NL</v>
      </c>
      <c r="D5890">
        <v>17</v>
      </c>
      <c r="E5890" t="str">
        <f>CONCATENATE(RAWC8[[#This Row],[Table Letter]],RAWC8[[#This Row],[Table '#]])</f>
        <v>N2</v>
      </c>
      <c r="F5890" t="str">
        <f>IF(ISEVEN(ROW(RAWC8[[#This Row],[Barcodes]])),C5890,"")</f>
        <v>NL</v>
      </c>
      <c r="G5890" t="str">
        <f t="shared" ref="G5890:G5953" si="92">IF(ISODD(ROW(C5891)),C5891,"")</f>
        <v>NL</v>
      </c>
      <c r="H5890" t="str">
        <f>LEFT(RAWC8[[#This Row],[Maternal Pheno Tag]],7)</f>
        <v>NL</v>
      </c>
    </row>
    <row r="5891" spans="1:8" hidden="1" x14ac:dyDescent="0.25">
      <c r="A5891">
        <v>2</v>
      </c>
      <c r="B5891" t="s">
        <v>18</v>
      </c>
      <c r="C5891" t="str">
        <f>_xlfn.CONCAT(RAWC8[[#This Row],[Table Letter]],"L")</f>
        <v>NL</v>
      </c>
      <c r="D5891">
        <v>17</v>
      </c>
      <c r="E5891" t="str">
        <f>CONCATENATE(RAWC8[[#This Row],[Table Letter]],RAWC8[[#This Row],[Table '#]])</f>
        <v>N2</v>
      </c>
      <c r="F5891" t="str">
        <f>IF(ISEVEN(ROW(RAWC8[[#This Row],[Barcodes]])),C5891,"")</f>
        <v/>
      </c>
      <c r="G5891" t="str">
        <f t="shared" si="92"/>
        <v/>
      </c>
      <c r="H5891" t="str">
        <f>LEFT(RAWC8[[#This Row],[Maternal Pheno Tag]],7)</f>
        <v/>
      </c>
    </row>
    <row r="5892" spans="1:8" hidden="1" x14ac:dyDescent="0.25">
      <c r="A5892">
        <v>2</v>
      </c>
      <c r="B5892" t="s">
        <v>18</v>
      </c>
      <c r="C5892" t="str">
        <f>_xlfn.CONCAT(RAWC8[[#This Row],[Table Letter]],"L")</f>
        <v>NL</v>
      </c>
      <c r="D5892">
        <v>18</v>
      </c>
      <c r="E5892" t="str">
        <f>CONCATENATE(RAWC8[[#This Row],[Table Letter]],RAWC8[[#This Row],[Table '#]])</f>
        <v>N2</v>
      </c>
      <c r="F5892" t="str">
        <f>IF(ISEVEN(ROW(RAWC8[[#This Row],[Barcodes]])),C5892,"")</f>
        <v>NL</v>
      </c>
      <c r="G5892" t="str">
        <f t="shared" si="92"/>
        <v>NL</v>
      </c>
      <c r="H5892" t="str">
        <f>LEFT(RAWC8[[#This Row],[Maternal Pheno Tag]],7)</f>
        <v>NL</v>
      </c>
    </row>
    <row r="5893" spans="1:8" hidden="1" x14ac:dyDescent="0.25">
      <c r="A5893">
        <v>2</v>
      </c>
      <c r="B5893" t="s">
        <v>18</v>
      </c>
      <c r="C5893" t="str">
        <f>_xlfn.CONCAT(RAWC8[[#This Row],[Table Letter]],"L")</f>
        <v>NL</v>
      </c>
      <c r="D5893">
        <v>18</v>
      </c>
      <c r="E5893" t="str">
        <f>CONCATENATE(RAWC8[[#This Row],[Table Letter]],RAWC8[[#This Row],[Table '#]])</f>
        <v>N2</v>
      </c>
      <c r="F5893" t="str">
        <f>IF(ISEVEN(ROW(RAWC8[[#This Row],[Barcodes]])),C5893,"")</f>
        <v/>
      </c>
      <c r="G5893" t="str">
        <f t="shared" si="92"/>
        <v/>
      </c>
      <c r="H5893" t="str">
        <f>LEFT(RAWC8[[#This Row],[Maternal Pheno Tag]],7)</f>
        <v/>
      </c>
    </row>
    <row r="5894" spans="1:8" hidden="1" x14ac:dyDescent="0.25">
      <c r="A5894">
        <v>2</v>
      </c>
      <c r="B5894" t="s">
        <v>18</v>
      </c>
      <c r="C5894" t="str">
        <f>_xlfn.CONCAT(RAWC8[[#This Row],[Table Letter]],"L")</f>
        <v>NL</v>
      </c>
      <c r="D5894">
        <v>19</v>
      </c>
      <c r="E5894" t="str">
        <f>CONCATENATE(RAWC8[[#This Row],[Table Letter]],RAWC8[[#This Row],[Table '#]])</f>
        <v>N2</v>
      </c>
      <c r="F5894" t="str">
        <f>IF(ISEVEN(ROW(RAWC8[[#This Row],[Barcodes]])),C5894,"")</f>
        <v>NL</v>
      </c>
      <c r="G5894" t="str">
        <f t="shared" si="92"/>
        <v>NL</v>
      </c>
      <c r="H5894" t="str">
        <f>LEFT(RAWC8[[#This Row],[Maternal Pheno Tag]],7)</f>
        <v>NL</v>
      </c>
    </row>
    <row r="5895" spans="1:8" hidden="1" x14ac:dyDescent="0.25">
      <c r="A5895">
        <v>2</v>
      </c>
      <c r="B5895" t="s">
        <v>18</v>
      </c>
      <c r="C5895" t="str">
        <f>_xlfn.CONCAT(RAWC8[[#This Row],[Table Letter]],"L")</f>
        <v>NL</v>
      </c>
      <c r="D5895">
        <v>19</v>
      </c>
      <c r="E5895" t="str">
        <f>CONCATENATE(RAWC8[[#This Row],[Table Letter]],RAWC8[[#This Row],[Table '#]])</f>
        <v>N2</v>
      </c>
      <c r="F5895" t="str">
        <f>IF(ISEVEN(ROW(RAWC8[[#This Row],[Barcodes]])),C5895,"")</f>
        <v/>
      </c>
      <c r="G5895" t="str">
        <f t="shared" si="92"/>
        <v/>
      </c>
      <c r="H5895" t="str">
        <f>LEFT(RAWC8[[#This Row],[Maternal Pheno Tag]],7)</f>
        <v/>
      </c>
    </row>
    <row r="5896" spans="1:8" hidden="1" x14ac:dyDescent="0.25">
      <c r="A5896">
        <v>2</v>
      </c>
      <c r="B5896" t="s">
        <v>18</v>
      </c>
      <c r="C5896" t="str">
        <f>_xlfn.CONCAT(RAWC8[[#This Row],[Table Letter]],"L")</f>
        <v>NL</v>
      </c>
      <c r="D5896">
        <v>20</v>
      </c>
      <c r="E5896" t="str">
        <f>CONCATENATE(RAWC8[[#This Row],[Table Letter]],RAWC8[[#This Row],[Table '#]])</f>
        <v>N2</v>
      </c>
      <c r="F5896" t="str">
        <f>IF(ISEVEN(ROW(RAWC8[[#This Row],[Barcodes]])),C5896,"")</f>
        <v>NL</v>
      </c>
      <c r="G5896" t="str">
        <f t="shared" si="92"/>
        <v>NL</v>
      </c>
      <c r="H5896" t="str">
        <f>LEFT(RAWC8[[#This Row],[Maternal Pheno Tag]],7)</f>
        <v>NL</v>
      </c>
    </row>
    <row r="5897" spans="1:8" hidden="1" x14ac:dyDescent="0.25">
      <c r="A5897">
        <v>2</v>
      </c>
      <c r="B5897" t="s">
        <v>18</v>
      </c>
      <c r="C5897" t="str">
        <f>_xlfn.CONCAT(RAWC8[[#This Row],[Table Letter]],"L")</f>
        <v>NL</v>
      </c>
      <c r="D5897">
        <v>20</v>
      </c>
      <c r="E5897" t="str">
        <f>CONCATENATE(RAWC8[[#This Row],[Table Letter]],RAWC8[[#This Row],[Table '#]])</f>
        <v>N2</v>
      </c>
      <c r="F5897" t="str">
        <f>IF(ISEVEN(ROW(RAWC8[[#This Row],[Barcodes]])),C5897,"")</f>
        <v/>
      </c>
      <c r="G5897" t="str">
        <f t="shared" si="92"/>
        <v/>
      </c>
      <c r="H5897" t="str">
        <f>LEFT(RAWC8[[#This Row],[Maternal Pheno Tag]],7)</f>
        <v/>
      </c>
    </row>
    <row r="5898" spans="1:8" hidden="1" x14ac:dyDescent="0.25">
      <c r="A5898">
        <v>2</v>
      </c>
      <c r="B5898" t="s">
        <v>18</v>
      </c>
      <c r="C5898" t="str">
        <f>_xlfn.CONCAT(RAWC8[[#This Row],[Table Letter]],"L")</f>
        <v>NL</v>
      </c>
      <c r="D5898">
        <v>21</v>
      </c>
      <c r="E5898" t="str">
        <f>CONCATENATE(RAWC8[[#This Row],[Table Letter]],RAWC8[[#This Row],[Table '#]])</f>
        <v>N2</v>
      </c>
      <c r="F5898" t="str">
        <f>IF(ISEVEN(ROW(RAWC8[[#This Row],[Barcodes]])),C5898,"")</f>
        <v>NL</v>
      </c>
      <c r="G5898" t="str">
        <f t="shared" si="92"/>
        <v>NL</v>
      </c>
      <c r="H5898" t="str">
        <f>LEFT(RAWC8[[#This Row],[Maternal Pheno Tag]],7)</f>
        <v>NL</v>
      </c>
    </row>
    <row r="5899" spans="1:8" hidden="1" x14ac:dyDescent="0.25">
      <c r="A5899">
        <v>2</v>
      </c>
      <c r="B5899" t="s">
        <v>18</v>
      </c>
      <c r="C5899" t="str">
        <f>_xlfn.CONCAT(RAWC8[[#This Row],[Table Letter]],"L")</f>
        <v>NL</v>
      </c>
      <c r="D5899">
        <v>21</v>
      </c>
      <c r="E5899" t="str">
        <f>CONCATENATE(RAWC8[[#This Row],[Table Letter]],RAWC8[[#This Row],[Table '#]])</f>
        <v>N2</v>
      </c>
      <c r="F5899" t="str">
        <f>IF(ISEVEN(ROW(RAWC8[[#This Row],[Barcodes]])),C5899,"")</f>
        <v/>
      </c>
      <c r="G5899" t="str">
        <f t="shared" si="92"/>
        <v/>
      </c>
      <c r="H5899" t="str">
        <f>LEFT(RAWC8[[#This Row],[Maternal Pheno Tag]],7)</f>
        <v/>
      </c>
    </row>
    <row r="5900" spans="1:8" hidden="1" x14ac:dyDescent="0.25">
      <c r="A5900">
        <v>2</v>
      </c>
      <c r="B5900" t="s">
        <v>18</v>
      </c>
      <c r="C5900" t="str">
        <f>_xlfn.CONCAT(RAWC8[[#This Row],[Table Letter]],"L")</f>
        <v>NL</v>
      </c>
      <c r="D5900">
        <v>22</v>
      </c>
      <c r="E5900" t="str">
        <f>CONCATENATE(RAWC8[[#This Row],[Table Letter]],RAWC8[[#This Row],[Table '#]])</f>
        <v>N2</v>
      </c>
      <c r="F5900" t="str">
        <f>IF(ISEVEN(ROW(RAWC8[[#This Row],[Barcodes]])),C5900,"")</f>
        <v>NL</v>
      </c>
      <c r="G5900" t="str">
        <f t="shared" si="92"/>
        <v>NL</v>
      </c>
      <c r="H5900" t="str">
        <f>LEFT(RAWC8[[#This Row],[Maternal Pheno Tag]],7)</f>
        <v>NL</v>
      </c>
    </row>
    <row r="5901" spans="1:8" hidden="1" x14ac:dyDescent="0.25">
      <c r="A5901">
        <v>2</v>
      </c>
      <c r="B5901" t="s">
        <v>18</v>
      </c>
      <c r="C5901" t="str">
        <f>_xlfn.CONCAT(RAWC8[[#This Row],[Table Letter]],"L")</f>
        <v>NL</v>
      </c>
      <c r="D5901">
        <v>22</v>
      </c>
      <c r="E5901" t="str">
        <f>CONCATENATE(RAWC8[[#This Row],[Table Letter]],RAWC8[[#This Row],[Table '#]])</f>
        <v>N2</v>
      </c>
      <c r="F5901" t="str">
        <f>IF(ISEVEN(ROW(RAWC8[[#This Row],[Barcodes]])),C5901,"")</f>
        <v/>
      </c>
      <c r="G5901" t="str">
        <f t="shared" si="92"/>
        <v/>
      </c>
      <c r="H5901" t="str">
        <f>LEFT(RAWC8[[#This Row],[Maternal Pheno Tag]],7)</f>
        <v/>
      </c>
    </row>
    <row r="5902" spans="1:8" hidden="1" x14ac:dyDescent="0.25">
      <c r="A5902">
        <v>2</v>
      </c>
      <c r="B5902" t="s">
        <v>18</v>
      </c>
      <c r="C5902" t="str">
        <f>_xlfn.CONCAT(RAWC8[[#This Row],[Table Letter]],"L")</f>
        <v>NL</v>
      </c>
      <c r="D5902">
        <v>23</v>
      </c>
      <c r="E5902" t="str">
        <f>CONCATENATE(RAWC8[[#This Row],[Table Letter]],RAWC8[[#This Row],[Table '#]])</f>
        <v>N2</v>
      </c>
      <c r="F5902" t="str">
        <f>IF(ISEVEN(ROW(RAWC8[[#This Row],[Barcodes]])),C5902,"")</f>
        <v>NL</v>
      </c>
      <c r="G5902" t="str">
        <f t="shared" si="92"/>
        <v>NL</v>
      </c>
      <c r="H5902" t="str">
        <f>LEFT(RAWC8[[#This Row],[Maternal Pheno Tag]],7)</f>
        <v>NL</v>
      </c>
    </row>
    <row r="5903" spans="1:8" hidden="1" x14ac:dyDescent="0.25">
      <c r="A5903">
        <v>2</v>
      </c>
      <c r="B5903" t="s">
        <v>18</v>
      </c>
      <c r="C5903" t="str">
        <f>_xlfn.CONCAT(RAWC8[[#This Row],[Table Letter]],"L")</f>
        <v>NL</v>
      </c>
      <c r="D5903">
        <v>23</v>
      </c>
      <c r="E5903" t="str">
        <f>CONCATENATE(RAWC8[[#This Row],[Table Letter]],RAWC8[[#This Row],[Table '#]])</f>
        <v>N2</v>
      </c>
      <c r="F5903" t="str">
        <f>IF(ISEVEN(ROW(RAWC8[[#This Row],[Barcodes]])),C5903,"")</f>
        <v/>
      </c>
      <c r="G5903" t="str">
        <f t="shared" si="92"/>
        <v/>
      </c>
      <c r="H5903" t="str">
        <f>LEFT(RAWC8[[#This Row],[Maternal Pheno Tag]],7)</f>
        <v/>
      </c>
    </row>
    <row r="5904" spans="1:8" hidden="1" x14ac:dyDescent="0.25">
      <c r="A5904">
        <v>2</v>
      </c>
      <c r="B5904" t="s">
        <v>18</v>
      </c>
      <c r="C5904" t="str">
        <f>_xlfn.CONCAT(RAWC8[[#This Row],[Table Letter]],"L")</f>
        <v>NL</v>
      </c>
      <c r="D5904">
        <v>24</v>
      </c>
      <c r="E5904" t="str">
        <f>CONCATENATE(RAWC8[[#This Row],[Table Letter]],RAWC8[[#This Row],[Table '#]])</f>
        <v>N2</v>
      </c>
      <c r="F5904" t="str">
        <f>IF(ISEVEN(ROW(RAWC8[[#This Row],[Barcodes]])),C5904,"")</f>
        <v>NL</v>
      </c>
      <c r="G5904" t="str">
        <f t="shared" si="92"/>
        <v>NL</v>
      </c>
      <c r="H5904" t="str">
        <f>LEFT(RAWC8[[#This Row],[Maternal Pheno Tag]],7)</f>
        <v>NL</v>
      </c>
    </row>
    <row r="5905" spans="1:8" hidden="1" x14ac:dyDescent="0.25">
      <c r="A5905">
        <v>2</v>
      </c>
      <c r="B5905" t="s">
        <v>18</v>
      </c>
      <c r="C5905" t="str">
        <f>_xlfn.CONCAT(RAWC8[[#This Row],[Table Letter]],"L")</f>
        <v>NL</v>
      </c>
      <c r="D5905">
        <v>24</v>
      </c>
      <c r="E5905" t="str">
        <f>CONCATENATE(RAWC8[[#This Row],[Table Letter]],RAWC8[[#This Row],[Table '#]])</f>
        <v>N2</v>
      </c>
      <c r="F5905" t="str">
        <f>IF(ISEVEN(ROW(RAWC8[[#This Row],[Barcodes]])),C5905,"")</f>
        <v/>
      </c>
      <c r="G5905" t="str">
        <f t="shared" si="92"/>
        <v/>
      </c>
      <c r="H5905" t="str">
        <f>LEFT(RAWC8[[#This Row],[Maternal Pheno Tag]],7)</f>
        <v/>
      </c>
    </row>
    <row r="5906" spans="1:8" hidden="1" x14ac:dyDescent="0.25">
      <c r="A5906">
        <v>2</v>
      </c>
      <c r="B5906" t="s">
        <v>18</v>
      </c>
      <c r="C5906" t="str">
        <f>_xlfn.CONCAT(RAWC8[[#This Row],[Table Letter]],"L")</f>
        <v>NL</v>
      </c>
      <c r="D5906">
        <v>25</v>
      </c>
      <c r="E5906" t="str">
        <f>CONCATENATE(RAWC8[[#This Row],[Table Letter]],RAWC8[[#This Row],[Table '#]])</f>
        <v>N2</v>
      </c>
      <c r="F5906" t="str">
        <f>IF(ISEVEN(ROW(RAWC8[[#This Row],[Barcodes]])),C5906,"")</f>
        <v>NL</v>
      </c>
      <c r="G5906" t="str">
        <f t="shared" si="92"/>
        <v>NL</v>
      </c>
      <c r="H5906" t="str">
        <f>LEFT(RAWC8[[#This Row],[Maternal Pheno Tag]],7)</f>
        <v>NL</v>
      </c>
    </row>
    <row r="5907" spans="1:8" hidden="1" x14ac:dyDescent="0.25">
      <c r="A5907">
        <v>2</v>
      </c>
      <c r="B5907" t="s">
        <v>18</v>
      </c>
      <c r="C5907" t="str">
        <f>_xlfn.CONCAT(RAWC8[[#This Row],[Table Letter]],"L")</f>
        <v>NL</v>
      </c>
      <c r="D5907">
        <v>25</v>
      </c>
      <c r="E5907" t="str">
        <f>CONCATENATE(RAWC8[[#This Row],[Table Letter]],RAWC8[[#This Row],[Table '#]])</f>
        <v>N2</v>
      </c>
      <c r="F5907" t="str">
        <f>IF(ISEVEN(ROW(RAWC8[[#This Row],[Barcodes]])),C5907,"")</f>
        <v/>
      </c>
      <c r="G5907" t="str">
        <f t="shared" si="92"/>
        <v/>
      </c>
      <c r="H5907" t="str">
        <f>LEFT(RAWC8[[#This Row],[Maternal Pheno Tag]],7)</f>
        <v/>
      </c>
    </row>
    <row r="5908" spans="1:8" hidden="1" x14ac:dyDescent="0.25">
      <c r="A5908">
        <v>2</v>
      </c>
      <c r="B5908" t="s">
        <v>18</v>
      </c>
      <c r="C5908" t="str">
        <f>_xlfn.CONCAT(RAWC8[[#This Row],[Table Letter]],"L")</f>
        <v>NL</v>
      </c>
      <c r="D5908">
        <v>26</v>
      </c>
      <c r="E5908" t="str">
        <f>CONCATENATE(RAWC8[[#This Row],[Table Letter]],RAWC8[[#This Row],[Table '#]])</f>
        <v>N2</v>
      </c>
      <c r="F5908" t="str">
        <f>IF(ISEVEN(ROW(RAWC8[[#This Row],[Barcodes]])),C5908,"")</f>
        <v>NL</v>
      </c>
      <c r="G5908" t="str">
        <f t="shared" si="92"/>
        <v>NL</v>
      </c>
      <c r="H5908" t="str">
        <f>LEFT(RAWC8[[#This Row],[Maternal Pheno Tag]],7)</f>
        <v>NL</v>
      </c>
    </row>
    <row r="5909" spans="1:8" hidden="1" x14ac:dyDescent="0.25">
      <c r="A5909">
        <v>2</v>
      </c>
      <c r="B5909" t="s">
        <v>18</v>
      </c>
      <c r="C5909" t="str">
        <f>_xlfn.CONCAT(RAWC8[[#This Row],[Table Letter]],"L")</f>
        <v>NL</v>
      </c>
      <c r="D5909">
        <v>26</v>
      </c>
      <c r="E5909" t="str">
        <f>CONCATENATE(RAWC8[[#This Row],[Table Letter]],RAWC8[[#This Row],[Table '#]])</f>
        <v>N2</v>
      </c>
      <c r="F5909" t="str">
        <f>IF(ISEVEN(ROW(RAWC8[[#This Row],[Barcodes]])),C5909,"")</f>
        <v/>
      </c>
      <c r="G5909" t="str">
        <f t="shared" si="92"/>
        <v/>
      </c>
      <c r="H5909" t="str">
        <f>LEFT(RAWC8[[#This Row],[Maternal Pheno Tag]],7)</f>
        <v/>
      </c>
    </row>
    <row r="5910" spans="1:8" hidden="1" x14ac:dyDescent="0.25">
      <c r="A5910">
        <v>2</v>
      </c>
      <c r="B5910" t="s">
        <v>18</v>
      </c>
      <c r="C5910" t="str">
        <f>_xlfn.CONCAT(RAWC8[[#This Row],[Table Letter]],"L")</f>
        <v>NL</v>
      </c>
      <c r="D5910">
        <v>27</v>
      </c>
      <c r="E5910" t="str">
        <f>CONCATENATE(RAWC8[[#This Row],[Table Letter]],RAWC8[[#This Row],[Table '#]])</f>
        <v>N2</v>
      </c>
      <c r="F5910" t="str">
        <f>IF(ISEVEN(ROW(RAWC8[[#This Row],[Barcodes]])),C5910,"")</f>
        <v>NL</v>
      </c>
      <c r="G5910" t="str">
        <f t="shared" si="92"/>
        <v>NL</v>
      </c>
      <c r="H5910" t="str">
        <f>LEFT(RAWC8[[#This Row],[Maternal Pheno Tag]],7)</f>
        <v>NL</v>
      </c>
    </row>
    <row r="5911" spans="1:8" hidden="1" x14ac:dyDescent="0.25">
      <c r="A5911">
        <v>2</v>
      </c>
      <c r="B5911" t="s">
        <v>18</v>
      </c>
      <c r="C5911" t="str">
        <f>_xlfn.CONCAT(RAWC8[[#This Row],[Table Letter]],"L")</f>
        <v>NL</v>
      </c>
      <c r="D5911">
        <v>27</v>
      </c>
      <c r="E5911" t="str">
        <f>CONCATENATE(RAWC8[[#This Row],[Table Letter]],RAWC8[[#This Row],[Table '#]])</f>
        <v>N2</v>
      </c>
      <c r="F5911" t="str">
        <f>IF(ISEVEN(ROW(RAWC8[[#This Row],[Barcodes]])),C5911,"")</f>
        <v/>
      </c>
      <c r="G5911" t="str">
        <f t="shared" si="92"/>
        <v/>
      </c>
      <c r="H5911" t="str">
        <f>LEFT(RAWC8[[#This Row],[Maternal Pheno Tag]],7)</f>
        <v/>
      </c>
    </row>
    <row r="5912" spans="1:8" hidden="1" x14ac:dyDescent="0.25">
      <c r="A5912">
        <v>2</v>
      </c>
      <c r="B5912" t="s">
        <v>18</v>
      </c>
      <c r="C5912" t="str">
        <f>_xlfn.CONCAT(RAWC8[[#This Row],[Table Letter]],"L")</f>
        <v>NL</v>
      </c>
      <c r="D5912">
        <v>28</v>
      </c>
      <c r="E5912" t="str">
        <f>CONCATENATE(RAWC8[[#This Row],[Table Letter]],RAWC8[[#This Row],[Table '#]])</f>
        <v>N2</v>
      </c>
      <c r="F5912" t="str">
        <f>IF(ISEVEN(ROW(RAWC8[[#This Row],[Barcodes]])),C5912,"")</f>
        <v>NL</v>
      </c>
      <c r="G5912" t="str">
        <f t="shared" si="92"/>
        <v>NL</v>
      </c>
      <c r="H5912" t="str">
        <f>LEFT(RAWC8[[#This Row],[Maternal Pheno Tag]],7)</f>
        <v>NL</v>
      </c>
    </row>
    <row r="5913" spans="1:8" hidden="1" x14ac:dyDescent="0.25">
      <c r="A5913">
        <v>2</v>
      </c>
      <c r="B5913" t="s">
        <v>18</v>
      </c>
      <c r="C5913" t="str">
        <f>_xlfn.CONCAT(RAWC8[[#This Row],[Table Letter]],"L")</f>
        <v>NL</v>
      </c>
      <c r="D5913">
        <v>28</v>
      </c>
      <c r="E5913" t="str">
        <f>CONCATENATE(RAWC8[[#This Row],[Table Letter]],RAWC8[[#This Row],[Table '#]])</f>
        <v>N2</v>
      </c>
      <c r="F5913" t="str">
        <f>IF(ISEVEN(ROW(RAWC8[[#This Row],[Barcodes]])),C5913,"")</f>
        <v/>
      </c>
      <c r="G5913" t="str">
        <f t="shared" si="92"/>
        <v/>
      </c>
      <c r="H5913" t="str">
        <f>LEFT(RAWC8[[#This Row],[Maternal Pheno Tag]],7)</f>
        <v/>
      </c>
    </row>
    <row r="5914" spans="1:8" hidden="1" x14ac:dyDescent="0.25">
      <c r="A5914">
        <v>2</v>
      </c>
      <c r="B5914" t="s">
        <v>18</v>
      </c>
      <c r="C5914" t="str">
        <f>_xlfn.CONCAT(RAWC8[[#This Row],[Table Letter]],"L")</f>
        <v>NL</v>
      </c>
      <c r="D5914">
        <v>29</v>
      </c>
      <c r="E5914" t="str">
        <f>CONCATENATE(RAWC8[[#This Row],[Table Letter]],RAWC8[[#This Row],[Table '#]])</f>
        <v>N2</v>
      </c>
      <c r="F5914" t="str">
        <f>IF(ISEVEN(ROW(RAWC8[[#This Row],[Barcodes]])),C5914,"")</f>
        <v>NL</v>
      </c>
      <c r="G5914" t="str">
        <f t="shared" si="92"/>
        <v>NL</v>
      </c>
      <c r="H5914" t="str">
        <f>LEFT(RAWC8[[#This Row],[Maternal Pheno Tag]],7)</f>
        <v>NL</v>
      </c>
    </row>
    <row r="5915" spans="1:8" hidden="1" x14ac:dyDescent="0.25">
      <c r="A5915">
        <v>2</v>
      </c>
      <c r="B5915" t="s">
        <v>18</v>
      </c>
      <c r="C5915" t="str">
        <f>_xlfn.CONCAT(RAWC8[[#This Row],[Table Letter]],"L")</f>
        <v>NL</v>
      </c>
      <c r="D5915">
        <v>29</v>
      </c>
      <c r="E5915" t="str">
        <f>CONCATENATE(RAWC8[[#This Row],[Table Letter]],RAWC8[[#This Row],[Table '#]])</f>
        <v>N2</v>
      </c>
      <c r="F5915" t="str">
        <f>IF(ISEVEN(ROW(RAWC8[[#This Row],[Barcodes]])),C5915,"")</f>
        <v/>
      </c>
      <c r="G5915" t="str">
        <f t="shared" si="92"/>
        <v/>
      </c>
      <c r="H5915" t="str">
        <f>LEFT(RAWC8[[#This Row],[Maternal Pheno Tag]],7)</f>
        <v/>
      </c>
    </row>
    <row r="5916" spans="1:8" hidden="1" x14ac:dyDescent="0.25">
      <c r="A5916">
        <v>2</v>
      </c>
      <c r="B5916" t="s">
        <v>18</v>
      </c>
      <c r="C5916" t="str">
        <f>_xlfn.CONCAT(RAWC8[[#This Row],[Table Letter]],"L")</f>
        <v>NL</v>
      </c>
      <c r="D5916">
        <v>30</v>
      </c>
      <c r="E5916" t="str">
        <f>CONCATENATE(RAWC8[[#This Row],[Table Letter]],RAWC8[[#This Row],[Table '#]])</f>
        <v>N2</v>
      </c>
      <c r="F5916" t="str">
        <f>IF(ISEVEN(ROW(RAWC8[[#This Row],[Barcodes]])),C5916,"")</f>
        <v>NL</v>
      </c>
      <c r="G5916" t="str">
        <f t="shared" si="92"/>
        <v>NL</v>
      </c>
      <c r="H5916" t="str">
        <f>LEFT(RAWC8[[#This Row],[Maternal Pheno Tag]],7)</f>
        <v>NL</v>
      </c>
    </row>
    <row r="5917" spans="1:8" hidden="1" x14ac:dyDescent="0.25">
      <c r="A5917">
        <v>2</v>
      </c>
      <c r="B5917" t="s">
        <v>18</v>
      </c>
      <c r="C5917" t="str">
        <f>_xlfn.CONCAT(RAWC8[[#This Row],[Table Letter]],"L")</f>
        <v>NL</v>
      </c>
      <c r="D5917">
        <v>30</v>
      </c>
      <c r="E5917" t="str">
        <f>CONCATENATE(RAWC8[[#This Row],[Table Letter]],RAWC8[[#This Row],[Table '#]])</f>
        <v>N2</v>
      </c>
      <c r="F5917" t="str">
        <f>IF(ISEVEN(ROW(RAWC8[[#This Row],[Barcodes]])),C5917,"")</f>
        <v/>
      </c>
      <c r="G5917" t="str">
        <f t="shared" si="92"/>
        <v/>
      </c>
      <c r="H5917" t="str">
        <f>LEFT(RAWC8[[#This Row],[Maternal Pheno Tag]],7)</f>
        <v/>
      </c>
    </row>
    <row r="5918" spans="1:8" hidden="1" x14ac:dyDescent="0.25">
      <c r="A5918">
        <v>2</v>
      </c>
      <c r="B5918" t="s">
        <v>18</v>
      </c>
      <c r="C5918" t="str">
        <f>_xlfn.CONCAT(RAWC8[[#This Row],[Table Letter]],"L")</f>
        <v>NL</v>
      </c>
      <c r="D5918">
        <v>31</v>
      </c>
      <c r="E5918" t="str">
        <f>CONCATENATE(RAWC8[[#This Row],[Table Letter]],RAWC8[[#This Row],[Table '#]])</f>
        <v>N2</v>
      </c>
      <c r="F5918" t="str">
        <f>IF(ISEVEN(ROW(RAWC8[[#This Row],[Barcodes]])),C5918,"")</f>
        <v>NL</v>
      </c>
      <c r="G5918" t="str">
        <f t="shared" si="92"/>
        <v>NL</v>
      </c>
      <c r="H5918" t="str">
        <f>LEFT(RAWC8[[#This Row],[Maternal Pheno Tag]],7)</f>
        <v>NL</v>
      </c>
    </row>
    <row r="5919" spans="1:8" hidden="1" x14ac:dyDescent="0.25">
      <c r="A5919">
        <v>2</v>
      </c>
      <c r="B5919" t="s">
        <v>18</v>
      </c>
      <c r="C5919" t="str">
        <f>_xlfn.CONCAT(RAWC8[[#This Row],[Table Letter]],"L")</f>
        <v>NL</v>
      </c>
      <c r="D5919">
        <v>31</v>
      </c>
      <c r="E5919" t="str">
        <f>CONCATENATE(RAWC8[[#This Row],[Table Letter]],RAWC8[[#This Row],[Table '#]])</f>
        <v>N2</v>
      </c>
      <c r="F5919" t="str">
        <f>IF(ISEVEN(ROW(RAWC8[[#This Row],[Barcodes]])),C5919,"")</f>
        <v/>
      </c>
      <c r="G5919" t="str">
        <f t="shared" si="92"/>
        <v/>
      </c>
      <c r="H5919" t="str">
        <f>LEFT(RAWC8[[#This Row],[Maternal Pheno Tag]],7)</f>
        <v/>
      </c>
    </row>
    <row r="5920" spans="1:8" hidden="1" x14ac:dyDescent="0.25">
      <c r="A5920">
        <v>2</v>
      </c>
      <c r="B5920" t="s">
        <v>18</v>
      </c>
      <c r="C5920" t="str">
        <f>_xlfn.CONCAT(RAWC8[[#This Row],[Table Letter]],"L")</f>
        <v>NL</v>
      </c>
      <c r="D5920">
        <v>32</v>
      </c>
      <c r="E5920" t="str">
        <f>CONCATENATE(RAWC8[[#This Row],[Table Letter]],RAWC8[[#This Row],[Table '#]])</f>
        <v>N2</v>
      </c>
      <c r="F5920" t="str">
        <f>IF(ISEVEN(ROW(RAWC8[[#This Row],[Barcodes]])),C5920,"")</f>
        <v>NL</v>
      </c>
      <c r="G5920" t="str">
        <f t="shared" si="92"/>
        <v>NL</v>
      </c>
      <c r="H5920" t="str">
        <f>LEFT(RAWC8[[#This Row],[Maternal Pheno Tag]],7)</f>
        <v>NL</v>
      </c>
    </row>
    <row r="5921" spans="1:8" hidden="1" x14ac:dyDescent="0.25">
      <c r="A5921">
        <v>2</v>
      </c>
      <c r="B5921" t="s">
        <v>18</v>
      </c>
      <c r="C5921" t="str">
        <f>_xlfn.CONCAT(RAWC8[[#This Row],[Table Letter]],"L")</f>
        <v>NL</v>
      </c>
      <c r="D5921">
        <v>32</v>
      </c>
      <c r="E5921" t="str">
        <f>CONCATENATE(RAWC8[[#This Row],[Table Letter]],RAWC8[[#This Row],[Table '#]])</f>
        <v>N2</v>
      </c>
      <c r="F5921" t="str">
        <f>IF(ISEVEN(ROW(RAWC8[[#This Row],[Barcodes]])),C5921,"")</f>
        <v/>
      </c>
      <c r="G5921" t="str">
        <f t="shared" si="92"/>
        <v/>
      </c>
      <c r="H5921" t="str">
        <f>LEFT(RAWC8[[#This Row],[Maternal Pheno Tag]],7)</f>
        <v/>
      </c>
    </row>
    <row r="5922" spans="1:8" hidden="1" x14ac:dyDescent="0.25">
      <c r="A5922">
        <v>2</v>
      </c>
      <c r="B5922" t="s">
        <v>18</v>
      </c>
      <c r="C5922" t="str">
        <f>_xlfn.CONCAT(RAWC8[[#This Row],[Table Letter]],"L")</f>
        <v>NL</v>
      </c>
      <c r="D5922">
        <v>33</v>
      </c>
      <c r="E5922" t="str">
        <f>CONCATENATE(RAWC8[[#This Row],[Table Letter]],RAWC8[[#This Row],[Table '#]])</f>
        <v>N2</v>
      </c>
      <c r="F5922" t="str">
        <f>IF(ISEVEN(ROW(RAWC8[[#This Row],[Barcodes]])),C5922,"")</f>
        <v>NL</v>
      </c>
      <c r="G5922" t="str">
        <f t="shared" si="92"/>
        <v>NL</v>
      </c>
      <c r="H5922" t="str">
        <f>LEFT(RAWC8[[#This Row],[Maternal Pheno Tag]],7)</f>
        <v>NL</v>
      </c>
    </row>
    <row r="5923" spans="1:8" hidden="1" x14ac:dyDescent="0.25">
      <c r="A5923">
        <v>2</v>
      </c>
      <c r="B5923" t="s">
        <v>18</v>
      </c>
      <c r="C5923" t="str">
        <f>_xlfn.CONCAT(RAWC8[[#This Row],[Table Letter]],"L")</f>
        <v>NL</v>
      </c>
      <c r="D5923">
        <v>33</v>
      </c>
      <c r="E5923" t="str">
        <f>CONCATENATE(RAWC8[[#This Row],[Table Letter]],RAWC8[[#This Row],[Table '#]])</f>
        <v>N2</v>
      </c>
      <c r="F5923" t="str">
        <f>IF(ISEVEN(ROW(RAWC8[[#This Row],[Barcodes]])),C5923,"")</f>
        <v/>
      </c>
      <c r="G5923" t="str">
        <f t="shared" si="92"/>
        <v/>
      </c>
      <c r="H5923" t="str">
        <f>LEFT(RAWC8[[#This Row],[Maternal Pheno Tag]],7)</f>
        <v/>
      </c>
    </row>
    <row r="5924" spans="1:8" hidden="1" x14ac:dyDescent="0.25">
      <c r="A5924">
        <v>2</v>
      </c>
      <c r="B5924" t="s">
        <v>18</v>
      </c>
      <c r="C5924" t="str">
        <f>_xlfn.CONCAT(RAWC8[[#This Row],[Table Letter]],"L")</f>
        <v>NL</v>
      </c>
      <c r="D5924">
        <v>34</v>
      </c>
      <c r="E5924" t="str">
        <f>CONCATENATE(RAWC8[[#This Row],[Table Letter]],RAWC8[[#This Row],[Table '#]])</f>
        <v>N2</v>
      </c>
      <c r="F5924" t="str">
        <f>IF(ISEVEN(ROW(RAWC8[[#This Row],[Barcodes]])),C5924,"")</f>
        <v>NL</v>
      </c>
      <c r="G5924" t="str">
        <f t="shared" si="92"/>
        <v>NL</v>
      </c>
      <c r="H5924" t="str">
        <f>LEFT(RAWC8[[#This Row],[Maternal Pheno Tag]],7)</f>
        <v>NL</v>
      </c>
    </row>
    <row r="5925" spans="1:8" hidden="1" x14ac:dyDescent="0.25">
      <c r="A5925">
        <v>2</v>
      </c>
      <c r="B5925" t="s">
        <v>18</v>
      </c>
      <c r="C5925" t="str">
        <f>_xlfn.CONCAT(RAWC8[[#This Row],[Table Letter]],"L")</f>
        <v>NL</v>
      </c>
      <c r="D5925">
        <v>34</v>
      </c>
      <c r="E5925" t="str">
        <f>CONCATENATE(RAWC8[[#This Row],[Table Letter]],RAWC8[[#This Row],[Table '#]])</f>
        <v>N2</v>
      </c>
      <c r="F5925" t="str">
        <f>IF(ISEVEN(ROW(RAWC8[[#This Row],[Barcodes]])),C5925,"")</f>
        <v/>
      </c>
      <c r="G5925" t="str">
        <f t="shared" si="92"/>
        <v/>
      </c>
      <c r="H5925" t="str">
        <f>LEFT(RAWC8[[#This Row],[Maternal Pheno Tag]],7)</f>
        <v/>
      </c>
    </row>
    <row r="5926" spans="1:8" hidden="1" x14ac:dyDescent="0.25">
      <c r="A5926">
        <v>2</v>
      </c>
      <c r="B5926" t="s">
        <v>18</v>
      </c>
      <c r="C5926" t="str">
        <f>_xlfn.CONCAT(RAWC8[[#This Row],[Table Letter]],"L")</f>
        <v>NL</v>
      </c>
      <c r="D5926">
        <v>35</v>
      </c>
      <c r="E5926" t="str">
        <f>CONCATENATE(RAWC8[[#This Row],[Table Letter]],RAWC8[[#This Row],[Table '#]])</f>
        <v>N2</v>
      </c>
      <c r="F5926" t="str">
        <f>IF(ISEVEN(ROW(RAWC8[[#This Row],[Barcodes]])),C5926,"")</f>
        <v>NL</v>
      </c>
      <c r="G5926" t="str">
        <f t="shared" si="92"/>
        <v>NL</v>
      </c>
      <c r="H5926" t="str">
        <f>LEFT(RAWC8[[#This Row],[Maternal Pheno Tag]],7)</f>
        <v>NL</v>
      </c>
    </row>
    <row r="5927" spans="1:8" hidden="1" x14ac:dyDescent="0.25">
      <c r="A5927">
        <v>2</v>
      </c>
      <c r="B5927" t="s">
        <v>18</v>
      </c>
      <c r="C5927" t="str">
        <f>_xlfn.CONCAT(RAWC8[[#This Row],[Table Letter]],"L")</f>
        <v>NL</v>
      </c>
      <c r="D5927">
        <v>35</v>
      </c>
      <c r="E5927" t="str">
        <f>CONCATENATE(RAWC8[[#This Row],[Table Letter]],RAWC8[[#This Row],[Table '#]])</f>
        <v>N2</v>
      </c>
      <c r="F5927" t="str">
        <f>IF(ISEVEN(ROW(RAWC8[[#This Row],[Barcodes]])),C5927,"")</f>
        <v/>
      </c>
      <c r="G5927" t="str">
        <f t="shared" si="92"/>
        <v/>
      </c>
      <c r="H5927" t="str">
        <f>LEFT(RAWC8[[#This Row],[Maternal Pheno Tag]],7)</f>
        <v/>
      </c>
    </row>
    <row r="5928" spans="1:8" hidden="1" x14ac:dyDescent="0.25">
      <c r="A5928">
        <v>2</v>
      </c>
      <c r="B5928" t="s">
        <v>18</v>
      </c>
      <c r="C5928" t="str">
        <f>_xlfn.CONCAT(RAWC8[[#This Row],[Table Letter]],"L")</f>
        <v>NL</v>
      </c>
      <c r="D5928">
        <v>36</v>
      </c>
      <c r="E5928" t="str">
        <f>CONCATENATE(RAWC8[[#This Row],[Table Letter]],RAWC8[[#This Row],[Table '#]])</f>
        <v>N2</v>
      </c>
      <c r="F5928" t="str">
        <f>IF(ISEVEN(ROW(RAWC8[[#This Row],[Barcodes]])),C5928,"")</f>
        <v>NL</v>
      </c>
      <c r="G5928" t="str">
        <f t="shared" si="92"/>
        <v>NL</v>
      </c>
      <c r="H5928" t="str">
        <f>LEFT(RAWC8[[#This Row],[Maternal Pheno Tag]],7)</f>
        <v>NL</v>
      </c>
    </row>
    <row r="5929" spans="1:8" hidden="1" x14ac:dyDescent="0.25">
      <c r="A5929">
        <v>2</v>
      </c>
      <c r="B5929" t="s">
        <v>18</v>
      </c>
      <c r="C5929" t="str">
        <f>_xlfn.CONCAT(RAWC8[[#This Row],[Table Letter]],"L")</f>
        <v>NL</v>
      </c>
      <c r="D5929">
        <v>36</v>
      </c>
      <c r="E5929" t="str">
        <f>CONCATENATE(RAWC8[[#This Row],[Table Letter]],RAWC8[[#This Row],[Table '#]])</f>
        <v>N2</v>
      </c>
      <c r="F5929" t="str">
        <f>IF(ISEVEN(ROW(RAWC8[[#This Row],[Barcodes]])),C5929,"")</f>
        <v/>
      </c>
      <c r="G5929" t="str">
        <f t="shared" si="92"/>
        <v/>
      </c>
      <c r="H5929" t="str">
        <f>LEFT(RAWC8[[#This Row],[Maternal Pheno Tag]],7)</f>
        <v/>
      </c>
    </row>
    <row r="5930" spans="1:8" hidden="1" x14ac:dyDescent="0.25">
      <c r="A5930">
        <v>2</v>
      </c>
      <c r="B5930" t="s">
        <v>18</v>
      </c>
      <c r="C5930" t="str">
        <f>_xlfn.CONCAT(RAWC8[[#This Row],[Table Letter]],"L")</f>
        <v>NL</v>
      </c>
      <c r="D5930">
        <v>37</v>
      </c>
      <c r="E5930" t="str">
        <f>CONCATENATE(RAWC8[[#This Row],[Table Letter]],RAWC8[[#This Row],[Table '#]])</f>
        <v>N2</v>
      </c>
      <c r="F5930" t="str">
        <f>IF(ISEVEN(ROW(RAWC8[[#This Row],[Barcodes]])),C5930,"")</f>
        <v>NL</v>
      </c>
      <c r="G5930" t="str">
        <f t="shared" si="92"/>
        <v>NL</v>
      </c>
      <c r="H5930" t="str">
        <f>LEFT(RAWC8[[#This Row],[Maternal Pheno Tag]],7)</f>
        <v>NL</v>
      </c>
    </row>
    <row r="5931" spans="1:8" hidden="1" x14ac:dyDescent="0.25">
      <c r="A5931">
        <v>2</v>
      </c>
      <c r="B5931" t="s">
        <v>18</v>
      </c>
      <c r="C5931" t="str">
        <f>_xlfn.CONCAT(RAWC8[[#This Row],[Table Letter]],"L")</f>
        <v>NL</v>
      </c>
      <c r="D5931">
        <v>37</v>
      </c>
      <c r="E5931" t="str">
        <f>CONCATENATE(RAWC8[[#This Row],[Table Letter]],RAWC8[[#This Row],[Table '#]])</f>
        <v>N2</v>
      </c>
      <c r="F5931" t="str">
        <f>IF(ISEVEN(ROW(RAWC8[[#This Row],[Barcodes]])),C5931,"")</f>
        <v/>
      </c>
      <c r="G5931" t="str">
        <f t="shared" si="92"/>
        <v/>
      </c>
      <c r="H5931" t="str">
        <f>LEFT(RAWC8[[#This Row],[Maternal Pheno Tag]],7)</f>
        <v/>
      </c>
    </row>
    <row r="5932" spans="1:8" hidden="1" x14ac:dyDescent="0.25">
      <c r="A5932">
        <v>2</v>
      </c>
      <c r="B5932" t="s">
        <v>18</v>
      </c>
      <c r="C5932" t="str">
        <f>_xlfn.CONCAT(RAWC8[[#This Row],[Table Letter]],"L")</f>
        <v>NL</v>
      </c>
      <c r="D5932">
        <v>38</v>
      </c>
      <c r="E5932" t="str">
        <f>CONCATENATE(RAWC8[[#This Row],[Table Letter]],RAWC8[[#This Row],[Table '#]])</f>
        <v>N2</v>
      </c>
      <c r="F5932" t="str">
        <f>IF(ISEVEN(ROW(RAWC8[[#This Row],[Barcodes]])),C5932,"")</f>
        <v>NL</v>
      </c>
      <c r="G5932" t="str">
        <f t="shared" si="92"/>
        <v>NL</v>
      </c>
      <c r="H5932" t="str">
        <f>LEFT(RAWC8[[#This Row],[Maternal Pheno Tag]],7)</f>
        <v>NL</v>
      </c>
    </row>
    <row r="5933" spans="1:8" hidden="1" x14ac:dyDescent="0.25">
      <c r="A5933">
        <v>2</v>
      </c>
      <c r="B5933" t="s">
        <v>18</v>
      </c>
      <c r="C5933" t="str">
        <f>_xlfn.CONCAT(RAWC8[[#This Row],[Table Letter]],"L")</f>
        <v>NL</v>
      </c>
      <c r="D5933">
        <v>38</v>
      </c>
      <c r="E5933" t="str">
        <f>CONCATENATE(RAWC8[[#This Row],[Table Letter]],RAWC8[[#This Row],[Table '#]])</f>
        <v>N2</v>
      </c>
      <c r="F5933" t="str">
        <f>IF(ISEVEN(ROW(RAWC8[[#This Row],[Barcodes]])),C5933,"")</f>
        <v/>
      </c>
      <c r="G5933" t="str">
        <f t="shared" si="92"/>
        <v/>
      </c>
      <c r="H5933" t="str">
        <f>LEFT(RAWC8[[#This Row],[Maternal Pheno Tag]],7)</f>
        <v/>
      </c>
    </row>
    <row r="5934" spans="1:8" hidden="1" x14ac:dyDescent="0.25">
      <c r="A5934">
        <v>2</v>
      </c>
      <c r="B5934" t="s">
        <v>18</v>
      </c>
      <c r="C5934" t="str">
        <f>_xlfn.CONCAT(RAWC8[[#This Row],[Table Letter]],"L")</f>
        <v>NL</v>
      </c>
      <c r="D5934">
        <v>39</v>
      </c>
      <c r="E5934" t="str">
        <f>CONCATENATE(RAWC8[[#This Row],[Table Letter]],RAWC8[[#This Row],[Table '#]])</f>
        <v>N2</v>
      </c>
      <c r="F5934" t="str">
        <f>IF(ISEVEN(ROW(RAWC8[[#This Row],[Barcodes]])),C5934,"")</f>
        <v>NL</v>
      </c>
      <c r="G5934" t="str">
        <f t="shared" si="92"/>
        <v>NL</v>
      </c>
      <c r="H5934" t="str">
        <f>LEFT(RAWC8[[#This Row],[Maternal Pheno Tag]],7)</f>
        <v>NL</v>
      </c>
    </row>
    <row r="5935" spans="1:8" hidden="1" x14ac:dyDescent="0.25">
      <c r="A5935">
        <v>2</v>
      </c>
      <c r="B5935" t="s">
        <v>18</v>
      </c>
      <c r="C5935" t="str">
        <f>_xlfn.CONCAT(RAWC8[[#This Row],[Table Letter]],"L")</f>
        <v>NL</v>
      </c>
      <c r="D5935">
        <v>39</v>
      </c>
      <c r="E5935" t="str">
        <f>CONCATENATE(RAWC8[[#This Row],[Table Letter]],RAWC8[[#This Row],[Table '#]])</f>
        <v>N2</v>
      </c>
      <c r="F5935" t="str">
        <f>IF(ISEVEN(ROW(RAWC8[[#This Row],[Barcodes]])),C5935,"")</f>
        <v/>
      </c>
      <c r="G5935" t="str">
        <f t="shared" si="92"/>
        <v/>
      </c>
      <c r="H5935" t="str">
        <f>LEFT(RAWC8[[#This Row],[Maternal Pheno Tag]],7)</f>
        <v/>
      </c>
    </row>
    <row r="5936" spans="1:8" hidden="1" x14ac:dyDescent="0.25">
      <c r="A5936">
        <v>2</v>
      </c>
      <c r="B5936" t="s">
        <v>18</v>
      </c>
      <c r="C5936" t="str">
        <f>_xlfn.CONCAT(RAWC8[[#This Row],[Table Letter]],"L")</f>
        <v>NL</v>
      </c>
      <c r="D5936">
        <v>40</v>
      </c>
      <c r="E5936" t="str">
        <f>CONCATENATE(RAWC8[[#This Row],[Table Letter]],RAWC8[[#This Row],[Table '#]])</f>
        <v>N2</v>
      </c>
      <c r="F5936" t="str">
        <f>IF(ISEVEN(ROW(RAWC8[[#This Row],[Barcodes]])),C5936,"")</f>
        <v>NL</v>
      </c>
      <c r="G5936" t="str">
        <f t="shared" si="92"/>
        <v>NL</v>
      </c>
      <c r="H5936" t="str">
        <f>LEFT(RAWC8[[#This Row],[Maternal Pheno Tag]],7)</f>
        <v>NL</v>
      </c>
    </row>
    <row r="5937" spans="1:8" hidden="1" x14ac:dyDescent="0.25">
      <c r="A5937">
        <v>2</v>
      </c>
      <c r="B5937" t="s">
        <v>18</v>
      </c>
      <c r="C5937" t="str">
        <f>_xlfn.CONCAT(RAWC8[[#This Row],[Table Letter]],"L")</f>
        <v>NL</v>
      </c>
      <c r="D5937">
        <v>40</v>
      </c>
      <c r="E5937" t="str">
        <f>CONCATENATE(RAWC8[[#This Row],[Table Letter]],RAWC8[[#This Row],[Table '#]])</f>
        <v>N2</v>
      </c>
      <c r="F5937" t="str">
        <f>IF(ISEVEN(ROW(RAWC8[[#This Row],[Barcodes]])),C5937,"")</f>
        <v/>
      </c>
      <c r="G5937" t="str">
        <f t="shared" si="92"/>
        <v/>
      </c>
      <c r="H5937" t="str">
        <f>LEFT(RAWC8[[#This Row],[Maternal Pheno Tag]],7)</f>
        <v/>
      </c>
    </row>
    <row r="5938" spans="1:8" hidden="1" x14ac:dyDescent="0.25">
      <c r="A5938">
        <v>2</v>
      </c>
      <c r="B5938" t="s">
        <v>18</v>
      </c>
      <c r="C5938" t="str">
        <f>_xlfn.CONCAT(RAWC8[[#This Row],[Table Letter]],"L")</f>
        <v>NL</v>
      </c>
      <c r="D5938">
        <v>41</v>
      </c>
      <c r="E5938" t="str">
        <f>CONCATENATE(RAWC8[[#This Row],[Table Letter]],RAWC8[[#This Row],[Table '#]])</f>
        <v>N2</v>
      </c>
      <c r="F5938" t="str">
        <f>IF(ISEVEN(ROW(RAWC8[[#This Row],[Barcodes]])),C5938,"")</f>
        <v>NL</v>
      </c>
      <c r="G5938" t="str">
        <f t="shared" si="92"/>
        <v>NL</v>
      </c>
      <c r="H5938" t="str">
        <f>LEFT(RAWC8[[#This Row],[Maternal Pheno Tag]],7)</f>
        <v>NL</v>
      </c>
    </row>
    <row r="5939" spans="1:8" hidden="1" x14ac:dyDescent="0.25">
      <c r="A5939">
        <v>2</v>
      </c>
      <c r="B5939" t="s">
        <v>18</v>
      </c>
      <c r="C5939" t="str">
        <f>_xlfn.CONCAT(RAWC8[[#This Row],[Table Letter]],"L")</f>
        <v>NL</v>
      </c>
      <c r="D5939">
        <v>41</v>
      </c>
      <c r="E5939" t="str">
        <f>CONCATENATE(RAWC8[[#This Row],[Table Letter]],RAWC8[[#This Row],[Table '#]])</f>
        <v>N2</v>
      </c>
      <c r="F5939" t="str">
        <f>IF(ISEVEN(ROW(RAWC8[[#This Row],[Barcodes]])),C5939,"")</f>
        <v/>
      </c>
      <c r="G5939" t="str">
        <f t="shared" si="92"/>
        <v/>
      </c>
      <c r="H5939" t="str">
        <f>LEFT(RAWC8[[#This Row],[Maternal Pheno Tag]],7)</f>
        <v/>
      </c>
    </row>
    <row r="5940" spans="1:8" hidden="1" x14ac:dyDescent="0.25">
      <c r="A5940">
        <v>2</v>
      </c>
      <c r="B5940" t="s">
        <v>18</v>
      </c>
      <c r="C5940" t="str">
        <f>_xlfn.CONCAT(RAWC8[[#This Row],[Table Letter]],"L")</f>
        <v>NL</v>
      </c>
      <c r="D5940">
        <v>42</v>
      </c>
      <c r="E5940" t="str">
        <f>CONCATENATE(RAWC8[[#This Row],[Table Letter]],RAWC8[[#This Row],[Table '#]])</f>
        <v>N2</v>
      </c>
      <c r="F5940" t="str">
        <f>IF(ISEVEN(ROW(RAWC8[[#This Row],[Barcodes]])),C5940,"")</f>
        <v>NL</v>
      </c>
      <c r="G5940" t="str">
        <f t="shared" si="92"/>
        <v>NL</v>
      </c>
      <c r="H5940" t="str">
        <f>LEFT(RAWC8[[#This Row],[Maternal Pheno Tag]],7)</f>
        <v>NL</v>
      </c>
    </row>
    <row r="5941" spans="1:8" hidden="1" x14ac:dyDescent="0.25">
      <c r="A5941">
        <v>2</v>
      </c>
      <c r="B5941" t="s">
        <v>18</v>
      </c>
      <c r="C5941" t="str">
        <f>_xlfn.CONCAT(RAWC8[[#This Row],[Table Letter]],"L")</f>
        <v>NL</v>
      </c>
      <c r="D5941">
        <v>42</v>
      </c>
      <c r="E5941" t="str">
        <f>CONCATENATE(RAWC8[[#This Row],[Table Letter]],RAWC8[[#This Row],[Table '#]])</f>
        <v>N2</v>
      </c>
      <c r="F5941" t="str">
        <f>IF(ISEVEN(ROW(RAWC8[[#This Row],[Barcodes]])),C5941,"")</f>
        <v/>
      </c>
      <c r="G5941" t="str">
        <f t="shared" si="92"/>
        <v/>
      </c>
      <c r="H5941" t="str">
        <f>LEFT(RAWC8[[#This Row],[Maternal Pheno Tag]],7)</f>
        <v/>
      </c>
    </row>
    <row r="5942" spans="1:8" hidden="1" x14ac:dyDescent="0.25">
      <c r="A5942">
        <v>2</v>
      </c>
      <c r="B5942" t="s">
        <v>18</v>
      </c>
      <c r="C5942" t="str">
        <f>_xlfn.CONCAT(RAWC8[[#This Row],[Table Letter]],"L")</f>
        <v>NL</v>
      </c>
      <c r="D5942">
        <v>43</v>
      </c>
      <c r="E5942" t="str">
        <f>CONCATENATE(RAWC8[[#This Row],[Table Letter]],RAWC8[[#This Row],[Table '#]])</f>
        <v>N2</v>
      </c>
      <c r="F5942" t="str">
        <f>IF(ISEVEN(ROW(RAWC8[[#This Row],[Barcodes]])),C5942,"")</f>
        <v>NL</v>
      </c>
      <c r="G5942" t="str">
        <f t="shared" si="92"/>
        <v>NL</v>
      </c>
      <c r="H5942" t="str">
        <f>LEFT(RAWC8[[#This Row],[Maternal Pheno Tag]],7)</f>
        <v>NL</v>
      </c>
    </row>
    <row r="5943" spans="1:8" hidden="1" x14ac:dyDescent="0.25">
      <c r="A5943">
        <v>2</v>
      </c>
      <c r="B5943" t="s">
        <v>18</v>
      </c>
      <c r="C5943" t="str">
        <f>_xlfn.CONCAT(RAWC8[[#This Row],[Table Letter]],"L")</f>
        <v>NL</v>
      </c>
      <c r="D5943">
        <v>43</v>
      </c>
      <c r="E5943" t="str">
        <f>CONCATENATE(RAWC8[[#This Row],[Table Letter]],RAWC8[[#This Row],[Table '#]])</f>
        <v>N2</v>
      </c>
      <c r="F5943" t="str">
        <f>IF(ISEVEN(ROW(RAWC8[[#This Row],[Barcodes]])),C5943,"")</f>
        <v/>
      </c>
      <c r="G5943" t="str">
        <f t="shared" si="92"/>
        <v/>
      </c>
      <c r="H5943" t="str">
        <f>LEFT(RAWC8[[#This Row],[Maternal Pheno Tag]],7)</f>
        <v/>
      </c>
    </row>
    <row r="5944" spans="1:8" hidden="1" x14ac:dyDescent="0.25">
      <c r="A5944">
        <v>2</v>
      </c>
      <c r="B5944" t="s">
        <v>18</v>
      </c>
      <c r="C5944" t="str">
        <f>_xlfn.CONCAT(RAWC8[[#This Row],[Table Letter]],"L")</f>
        <v>NL</v>
      </c>
      <c r="D5944">
        <v>44</v>
      </c>
      <c r="E5944" t="str">
        <f>CONCATENATE(RAWC8[[#This Row],[Table Letter]],RAWC8[[#This Row],[Table '#]])</f>
        <v>N2</v>
      </c>
      <c r="F5944" t="str">
        <f>IF(ISEVEN(ROW(RAWC8[[#This Row],[Barcodes]])),C5944,"")</f>
        <v>NL</v>
      </c>
      <c r="G5944" t="str">
        <f t="shared" si="92"/>
        <v>NL</v>
      </c>
      <c r="H5944" t="str">
        <f>LEFT(RAWC8[[#This Row],[Maternal Pheno Tag]],7)</f>
        <v>NL</v>
      </c>
    </row>
    <row r="5945" spans="1:8" hidden="1" x14ac:dyDescent="0.25">
      <c r="A5945">
        <v>2</v>
      </c>
      <c r="B5945" t="s">
        <v>18</v>
      </c>
      <c r="C5945" t="str">
        <f>_xlfn.CONCAT(RAWC8[[#This Row],[Table Letter]],"L")</f>
        <v>NL</v>
      </c>
      <c r="D5945">
        <v>44</v>
      </c>
      <c r="E5945" t="str">
        <f>CONCATENATE(RAWC8[[#This Row],[Table Letter]],RAWC8[[#This Row],[Table '#]])</f>
        <v>N2</v>
      </c>
      <c r="F5945" t="str">
        <f>IF(ISEVEN(ROW(RAWC8[[#This Row],[Barcodes]])),C5945,"")</f>
        <v/>
      </c>
      <c r="G5945" t="str">
        <f t="shared" si="92"/>
        <v/>
      </c>
      <c r="H5945" t="str">
        <f>LEFT(RAWC8[[#This Row],[Maternal Pheno Tag]],7)</f>
        <v/>
      </c>
    </row>
    <row r="5946" spans="1:8" hidden="1" x14ac:dyDescent="0.25">
      <c r="A5946">
        <v>2</v>
      </c>
      <c r="B5946" t="s">
        <v>18</v>
      </c>
      <c r="C5946" t="str">
        <f>_xlfn.CONCAT(RAWC8[[#This Row],[Table Letter]],"L")</f>
        <v>NL</v>
      </c>
      <c r="D5946">
        <v>45</v>
      </c>
      <c r="E5946" t="str">
        <f>CONCATENATE(RAWC8[[#This Row],[Table Letter]],RAWC8[[#This Row],[Table '#]])</f>
        <v>N2</v>
      </c>
      <c r="F5946" t="str">
        <f>IF(ISEVEN(ROW(RAWC8[[#This Row],[Barcodes]])),C5946,"")</f>
        <v>NL</v>
      </c>
      <c r="G5946" t="str">
        <f t="shared" si="92"/>
        <v>NL</v>
      </c>
      <c r="H5946" t="str">
        <f>LEFT(RAWC8[[#This Row],[Maternal Pheno Tag]],7)</f>
        <v>NL</v>
      </c>
    </row>
    <row r="5947" spans="1:8" hidden="1" x14ac:dyDescent="0.25">
      <c r="A5947">
        <v>2</v>
      </c>
      <c r="B5947" t="s">
        <v>18</v>
      </c>
      <c r="C5947" t="str">
        <f>_xlfn.CONCAT(RAWC8[[#This Row],[Table Letter]],"L")</f>
        <v>NL</v>
      </c>
      <c r="D5947">
        <v>45</v>
      </c>
      <c r="E5947" t="str">
        <f>CONCATENATE(RAWC8[[#This Row],[Table Letter]],RAWC8[[#This Row],[Table '#]])</f>
        <v>N2</v>
      </c>
      <c r="F5947" t="str">
        <f>IF(ISEVEN(ROW(RAWC8[[#This Row],[Barcodes]])),C5947,"")</f>
        <v/>
      </c>
      <c r="G5947" t="str">
        <f t="shared" si="92"/>
        <v/>
      </c>
      <c r="H5947" t="str">
        <f>LEFT(RAWC8[[#This Row],[Maternal Pheno Tag]],7)</f>
        <v/>
      </c>
    </row>
    <row r="5948" spans="1:8" hidden="1" x14ac:dyDescent="0.25">
      <c r="A5948">
        <v>2</v>
      </c>
      <c r="B5948" t="s">
        <v>18</v>
      </c>
      <c r="C5948" t="str">
        <f>_xlfn.CONCAT(RAWC8[[#This Row],[Table Letter]],"L")</f>
        <v>NL</v>
      </c>
      <c r="D5948">
        <v>46</v>
      </c>
      <c r="E5948" t="str">
        <f>CONCATENATE(RAWC8[[#This Row],[Table Letter]],RAWC8[[#This Row],[Table '#]])</f>
        <v>N2</v>
      </c>
      <c r="F5948" t="str">
        <f>IF(ISEVEN(ROW(RAWC8[[#This Row],[Barcodes]])),C5948,"")</f>
        <v>NL</v>
      </c>
      <c r="G5948" t="str">
        <f t="shared" si="92"/>
        <v>NL</v>
      </c>
      <c r="H5948" t="str">
        <f>LEFT(RAWC8[[#This Row],[Maternal Pheno Tag]],7)</f>
        <v>NL</v>
      </c>
    </row>
    <row r="5949" spans="1:8" hidden="1" x14ac:dyDescent="0.25">
      <c r="A5949">
        <v>2</v>
      </c>
      <c r="B5949" t="s">
        <v>18</v>
      </c>
      <c r="C5949" t="str">
        <f>_xlfn.CONCAT(RAWC8[[#This Row],[Table Letter]],"L")</f>
        <v>NL</v>
      </c>
      <c r="D5949">
        <v>46</v>
      </c>
      <c r="E5949" t="str">
        <f>CONCATENATE(RAWC8[[#This Row],[Table Letter]],RAWC8[[#This Row],[Table '#]])</f>
        <v>N2</v>
      </c>
      <c r="F5949" t="str">
        <f>IF(ISEVEN(ROW(RAWC8[[#This Row],[Barcodes]])),C5949,"")</f>
        <v/>
      </c>
      <c r="G5949" t="str">
        <f t="shared" si="92"/>
        <v/>
      </c>
      <c r="H5949" t="str">
        <f>LEFT(RAWC8[[#This Row],[Maternal Pheno Tag]],7)</f>
        <v/>
      </c>
    </row>
    <row r="5950" spans="1:8" hidden="1" x14ac:dyDescent="0.25">
      <c r="A5950">
        <v>2</v>
      </c>
      <c r="B5950" t="s">
        <v>18</v>
      </c>
      <c r="C5950" t="str">
        <f>_xlfn.CONCAT(RAWC8[[#This Row],[Table Letter]],"L")</f>
        <v>NL</v>
      </c>
      <c r="D5950">
        <v>47</v>
      </c>
      <c r="E5950" t="str">
        <f>CONCATENATE(RAWC8[[#This Row],[Table Letter]],RAWC8[[#This Row],[Table '#]])</f>
        <v>N2</v>
      </c>
      <c r="F5950" t="str">
        <f>IF(ISEVEN(ROW(RAWC8[[#This Row],[Barcodes]])),C5950,"")</f>
        <v>NL</v>
      </c>
      <c r="G5950" t="str">
        <f t="shared" si="92"/>
        <v>NL</v>
      </c>
      <c r="H5950" t="str">
        <f>LEFT(RAWC8[[#This Row],[Maternal Pheno Tag]],7)</f>
        <v>NL</v>
      </c>
    </row>
    <row r="5951" spans="1:8" hidden="1" x14ac:dyDescent="0.25">
      <c r="A5951">
        <v>2</v>
      </c>
      <c r="B5951" t="s">
        <v>18</v>
      </c>
      <c r="C5951" t="str">
        <f>_xlfn.CONCAT(RAWC8[[#This Row],[Table Letter]],"L")</f>
        <v>NL</v>
      </c>
      <c r="D5951">
        <v>47</v>
      </c>
      <c r="E5951" t="str">
        <f>CONCATENATE(RAWC8[[#This Row],[Table Letter]],RAWC8[[#This Row],[Table '#]])</f>
        <v>N2</v>
      </c>
      <c r="F5951" t="str">
        <f>IF(ISEVEN(ROW(RAWC8[[#This Row],[Barcodes]])),C5951,"")</f>
        <v/>
      </c>
      <c r="G5951" t="str">
        <f t="shared" si="92"/>
        <v/>
      </c>
      <c r="H5951" t="str">
        <f>LEFT(RAWC8[[#This Row],[Maternal Pheno Tag]],7)</f>
        <v/>
      </c>
    </row>
    <row r="5952" spans="1:8" hidden="1" x14ac:dyDescent="0.25">
      <c r="A5952">
        <v>2</v>
      </c>
      <c r="B5952" t="s">
        <v>18</v>
      </c>
      <c r="C5952" t="str">
        <f>_xlfn.CONCAT(RAWC8[[#This Row],[Table Letter]],"L")</f>
        <v>NL</v>
      </c>
      <c r="D5952">
        <v>48</v>
      </c>
      <c r="E5952" t="str">
        <f>CONCATENATE(RAWC8[[#This Row],[Table Letter]],RAWC8[[#This Row],[Table '#]])</f>
        <v>N2</v>
      </c>
      <c r="F5952" t="str">
        <f>IF(ISEVEN(ROW(RAWC8[[#This Row],[Barcodes]])),C5952,"")</f>
        <v>NL</v>
      </c>
      <c r="G5952" t="str">
        <f t="shared" si="92"/>
        <v>NL</v>
      </c>
      <c r="H5952" t="str">
        <f>LEFT(RAWC8[[#This Row],[Maternal Pheno Tag]],7)</f>
        <v>NL</v>
      </c>
    </row>
    <row r="5953" spans="1:8" hidden="1" x14ac:dyDescent="0.25">
      <c r="A5953">
        <v>2</v>
      </c>
      <c r="B5953" t="s">
        <v>18</v>
      </c>
      <c r="C5953" t="str">
        <f>_xlfn.CONCAT(RAWC8[[#This Row],[Table Letter]],"L")</f>
        <v>NL</v>
      </c>
      <c r="D5953">
        <v>48</v>
      </c>
      <c r="E5953" t="str">
        <f>CONCATENATE(RAWC8[[#This Row],[Table Letter]],RAWC8[[#This Row],[Table '#]])</f>
        <v>N2</v>
      </c>
      <c r="F5953" t="str">
        <f>IF(ISEVEN(ROW(RAWC8[[#This Row],[Barcodes]])),C5953,"")</f>
        <v/>
      </c>
      <c r="G5953" t="str">
        <f t="shared" si="92"/>
        <v/>
      </c>
      <c r="H5953" t="str">
        <f>LEFT(RAWC8[[#This Row],[Maternal Pheno Tag]],7)</f>
        <v/>
      </c>
    </row>
    <row r="5954" spans="1:8" hidden="1" x14ac:dyDescent="0.25">
      <c r="A5954">
        <v>3</v>
      </c>
      <c r="B5954" t="s">
        <v>18</v>
      </c>
      <c r="C5954" t="str">
        <f>_xlfn.CONCAT(RAWC8[[#This Row],[Table Letter]],"L")</f>
        <v>NL</v>
      </c>
      <c r="D5954">
        <v>1</v>
      </c>
      <c r="E5954" t="str">
        <f>CONCATENATE(RAWC8[[#This Row],[Table Letter]],RAWC8[[#This Row],[Table '#]])</f>
        <v>N3</v>
      </c>
      <c r="F5954" t="str">
        <f>IF(ISEVEN(ROW(RAWC8[[#This Row],[Barcodes]])),C5954,"")</f>
        <v>NL</v>
      </c>
      <c r="G5954" t="str">
        <f t="shared" ref="G5954:G6017" si="93">IF(ISODD(ROW(C5955)),C5955,"")</f>
        <v>NL</v>
      </c>
      <c r="H5954" t="str">
        <f>LEFT(RAWC8[[#This Row],[Maternal Pheno Tag]],7)</f>
        <v>NL</v>
      </c>
    </row>
    <row r="5955" spans="1:8" hidden="1" x14ac:dyDescent="0.25">
      <c r="A5955">
        <v>3</v>
      </c>
      <c r="B5955" t="s">
        <v>18</v>
      </c>
      <c r="C5955" t="str">
        <f>_xlfn.CONCAT(RAWC8[[#This Row],[Table Letter]],"L")</f>
        <v>NL</v>
      </c>
      <c r="D5955">
        <v>1</v>
      </c>
      <c r="E5955" t="str">
        <f>CONCATENATE(RAWC8[[#This Row],[Table Letter]],RAWC8[[#This Row],[Table '#]])</f>
        <v>N3</v>
      </c>
      <c r="F5955" t="str">
        <f>IF(ISEVEN(ROW(RAWC8[[#This Row],[Barcodes]])),C5955,"")</f>
        <v/>
      </c>
      <c r="G5955" t="str">
        <f t="shared" si="93"/>
        <v/>
      </c>
      <c r="H5955" t="str">
        <f>LEFT(RAWC8[[#This Row],[Maternal Pheno Tag]],7)</f>
        <v/>
      </c>
    </row>
    <row r="5956" spans="1:8" hidden="1" x14ac:dyDescent="0.25">
      <c r="A5956">
        <v>3</v>
      </c>
      <c r="B5956" t="s">
        <v>18</v>
      </c>
      <c r="C5956" t="str">
        <f>_xlfn.CONCAT(RAWC8[[#This Row],[Table Letter]],"L")</f>
        <v>NL</v>
      </c>
      <c r="D5956">
        <v>2</v>
      </c>
      <c r="E5956" t="str">
        <f>CONCATENATE(RAWC8[[#This Row],[Table Letter]],RAWC8[[#This Row],[Table '#]])</f>
        <v>N3</v>
      </c>
      <c r="F5956" t="str">
        <f>IF(ISEVEN(ROW(RAWC8[[#This Row],[Barcodes]])),C5956,"")</f>
        <v>NL</v>
      </c>
      <c r="G5956" t="str">
        <f t="shared" si="93"/>
        <v>NL</v>
      </c>
      <c r="H5956" t="str">
        <f>LEFT(RAWC8[[#This Row],[Maternal Pheno Tag]],7)</f>
        <v>NL</v>
      </c>
    </row>
    <row r="5957" spans="1:8" hidden="1" x14ac:dyDescent="0.25">
      <c r="A5957">
        <v>3</v>
      </c>
      <c r="B5957" t="s">
        <v>18</v>
      </c>
      <c r="C5957" t="str">
        <f>_xlfn.CONCAT(RAWC8[[#This Row],[Table Letter]],"L")</f>
        <v>NL</v>
      </c>
      <c r="D5957">
        <v>2</v>
      </c>
      <c r="E5957" t="str">
        <f>CONCATENATE(RAWC8[[#This Row],[Table Letter]],RAWC8[[#This Row],[Table '#]])</f>
        <v>N3</v>
      </c>
      <c r="F5957" t="str">
        <f>IF(ISEVEN(ROW(RAWC8[[#This Row],[Barcodes]])),C5957,"")</f>
        <v/>
      </c>
      <c r="G5957" t="str">
        <f t="shared" si="93"/>
        <v/>
      </c>
      <c r="H5957" t="str">
        <f>LEFT(RAWC8[[#This Row],[Maternal Pheno Tag]],7)</f>
        <v/>
      </c>
    </row>
    <row r="5958" spans="1:8" hidden="1" x14ac:dyDescent="0.25">
      <c r="A5958">
        <v>3</v>
      </c>
      <c r="B5958" t="s">
        <v>18</v>
      </c>
      <c r="C5958" t="str">
        <f>_xlfn.CONCAT(RAWC8[[#This Row],[Table Letter]],"L")</f>
        <v>NL</v>
      </c>
      <c r="D5958">
        <v>3</v>
      </c>
      <c r="E5958" t="str">
        <f>CONCATENATE(RAWC8[[#This Row],[Table Letter]],RAWC8[[#This Row],[Table '#]])</f>
        <v>N3</v>
      </c>
      <c r="F5958" t="str">
        <f>IF(ISEVEN(ROW(RAWC8[[#This Row],[Barcodes]])),C5958,"")</f>
        <v>NL</v>
      </c>
      <c r="G5958" t="str">
        <f t="shared" si="93"/>
        <v>NL</v>
      </c>
      <c r="H5958" t="str">
        <f>LEFT(RAWC8[[#This Row],[Maternal Pheno Tag]],7)</f>
        <v>NL</v>
      </c>
    </row>
    <row r="5959" spans="1:8" hidden="1" x14ac:dyDescent="0.25">
      <c r="A5959">
        <v>3</v>
      </c>
      <c r="B5959" t="s">
        <v>18</v>
      </c>
      <c r="C5959" t="str">
        <f>_xlfn.CONCAT(RAWC8[[#This Row],[Table Letter]],"L")</f>
        <v>NL</v>
      </c>
      <c r="D5959">
        <v>3</v>
      </c>
      <c r="E5959" t="str">
        <f>CONCATENATE(RAWC8[[#This Row],[Table Letter]],RAWC8[[#This Row],[Table '#]])</f>
        <v>N3</v>
      </c>
      <c r="F5959" t="str">
        <f>IF(ISEVEN(ROW(RAWC8[[#This Row],[Barcodes]])),C5959,"")</f>
        <v/>
      </c>
      <c r="G5959" t="str">
        <f t="shared" si="93"/>
        <v/>
      </c>
      <c r="H5959" t="str">
        <f>LEFT(RAWC8[[#This Row],[Maternal Pheno Tag]],7)</f>
        <v/>
      </c>
    </row>
    <row r="5960" spans="1:8" hidden="1" x14ac:dyDescent="0.25">
      <c r="A5960">
        <v>3</v>
      </c>
      <c r="B5960" t="s">
        <v>18</v>
      </c>
      <c r="C5960" t="str">
        <f>_xlfn.CONCAT(RAWC8[[#This Row],[Table Letter]],"L")</f>
        <v>NL</v>
      </c>
      <c r="D5960">
        <v>4</v>
      </c>
      <c r="E5960" t="str">
        <f>CONCATENATE(RAWC8[[#This Row],[Table Letter]],RAWC8[[#This Row],[Table '#]])</f>
        <v>N3</v>
      </c>
      <c r="F5960" t="str">
        <f>IF(ISEVEN(ROW(RAWC8[[#This Row],[Barcodes]])),C5960,"")</f>
        <v>NL</v>
      </c>
      <c r="G5960" t="str">
        <f t="shared" si="93"/>
        <v>NL</v>
      </c>
      <c r="H5960" t="str">
        <f>LEFT(RAWC8[[#This Row],[Maternal Pheno Tag]],7)</f>
        <v>NL</v>
      </c>
    </row>
    <row r="5961" spans="1:8" hidden="1" x14ac:dyDescent="0.25">
      <c r="A5961">
        <v>3</v>
      </c>
      <c r="B5961" t="s">
        <v>18</v>
      </c>
      <c r="C5961" t="str">
        <f>_xlfn.CONCAT(RAWC8[[#This Row],[Table Letter]],"L")</f>
        <v>NL</v>
      </c>
      <c r="D5961">
        <v>4</v>
      </c>
      <c r="E5961" t="str">
        <f>CONCATENATE(RAWC8[[#This Row],[Table Letter]],RAWC8[[#This Row],[Table '#]])</f>
        <v>N3</v>
      </c>
      <c r="F5961" t="str">
        <f>IF(ISEVEN(ROW(RAWC8[[#This Row],[Barcodes]])),C5961,"")</f>
        <v/>
      </c>
      <c r="G5961" t="str">
        <f t="shared" si="93"/>
        <v/>
      </c>
      <c r="H5961" t="str">
        <f>LEFT(RAWC8[[#This Row],[Maternal Pheno Tag]],7)</f>
        <v/>
      </c>
    </row>
    <row r="5962" spans="1:8" hidden="1" x14ac:dyDescent="0.25">
      <c r="A5962">
        <v>3</v>
      </c>
      <c r="B5962" t="s">
        <v>18</v>
      </c>
      <c r="C5962" t="str">
        <f>_xlfn.CONCAT(RAWC8[[#This Row],[Table Letter]],"L")</f>
        <v>NL</v>
      </c>
      <c r="D5962">
        <v>5</v>
      </c>
      <c r="E5962" t="str">
        <f>CONCATENATE(RAWC8[[#This Row],[Table Letter]],RAWC8[[#This Row],[Table '#]])</f>
        <v>N3</v>
      </c>
      <c r="F5962" t="str">
        <f>IF(ISEVEN(ROW(RAWC8[[#This Row],[Barcodes]])),C5962,"")</f>
        <v>NL</v>
      </c>
      <c r="G5962" t="str">
        <f t="shared" si="93"/>
        <v>NL</v>
      </c>
      <c r="H5962" t="str">
        <f>LEFT(RAWC8[[#This Row],[Maternal Pheno Tag]],7)</f>
        <v>NL</v>
      </c>
    </row>
    <row r="5963" spans="1:8" hidden="1" x14ac:dyDescent="0.25">
      <c r="A5963">
        <v>3</v>
      </c>
      <c r="B5963" t="s">
        <v>18</v>
      </c>
      <c r="C5963" t="str">
        <f>_xlfn.CONCAT(RAWC8[[#This Row],[Table Letter]],"L")</f>
        <v>NL</v>
      </c>
      <c r="D5963">
        <v>5</v>
      </c>
      <c r="E5963" t="str">
        <f>CONCATENATE(RAWC8[[#This Row],[Table Letter]],RAWC8[[#This Row],[Table '#]])</f>
        <v>N3</v>
      </c>
      <c r="F5963" t="str">
        <f>IF(ISEVEN(ROW(RAWC8[[#This Row],[Barcodes]])),C5963,"")</f>
        <v/>
      </c>
      <c r="G5963" t="str">
        <f t="shared" si="93"/>
        <v/>
      </c>
      <c r="H5963" t="str">
        <f>LEFT(RAWC8[[#This Row],[Maternal Pheno Tag]],7)</f>
        <v/>
      </c>
    </row>
    <row r="5964" spans="1:8" hidden="1" x14ac:dyDescent="0.25">
      <c r="A5964">
        <v>3</v>
      </c>
      <c r="B5964" t="s">
        <v>18</v>
      </c>
      <c r="C5964" t="str">
        <f>_xlfn.CONCAT(RAWC8[[#This Row],[Table Letter]],"L")</f>
        <v>NL</v>
      </c>
      <c r="D5964">
        <v>6</v>
      </c>
      <c r="E5964" t="str">
        <f>CONCATENATE(RAWC8[[#This Row],[Table Letter]],RAWC8[[#This Row],[Table '#]])</f>
        <v>N3</v>
      </c>
      <c r="F5964" t="str">
        <f>IF(ISEVEN(ROW(RAWC8[[#This Row],[Barcodes]])),C5964,"")</f>
        <v>NL</v>
      </c>
      <c r="G5964" t="str">
        <f t="shared" si="93"/>
        <v>NL</v>
      </c>
      <c r="H5964" t="str">
        <f>LEFT(RAWC8[[#This Row],[Maternal Pheno Tag]],7)</f>
        <v>NL</v>
      </c>
    </row>
    <row r="5965" spans="1:8" hidden="1" x14ac:dyDescent="0.25">
      <c r="A5965">
        <v>3</v>
      </c>
      <c r="B5965" t="s">
        <v>18</v>
      </c>
      <c r="C5965" t="str">
        <f>_xlfn.CONCAT(RAWC8[[#This Row],[Table Letter]],"L")</f>
        <v>NL</v>
      </c>
      <c r="D5965">
        <v>6</v>
      </c>
      <c r="E5965" t="str">
        <f>CONCATENATE(RAWC8[[#This Row],[Table Letter]],RAWC8[[#This Row],[Table '#]])</f>
        <v>N3</v>
      </c>
      <c r="F5965" t="str">
        <f>IF(ISEVEN(ROW(RAWC8[[#This Row],[Barcodes]])),C5965,"")</f>
        <v/>
      </c>
      <c r="G5965" t="str">
        <f t="shared" si="93"/>
        <v/>
      </c>
      <c r="H5965" t="str">
        <f>LEFT(RAWC8[[#This Row],[Maternal Pheno Tag]],7)</f>
        <v/>
      </c>
    </row>
    <row r="5966" spans="1:8" hidden="1" x14ac:dyDescent="0.25">
      <c r="A5966">
        <v>3</v>
      </c>
      <c r="B5966" t="s">
        <v>18</v>
      </c>
      <c r="C5966" t="str">
        <f>_xlfn.CONCAT(RAWC8[[#This Row],[Table Letter]],"L")</f>
        <v>NL</v>
      </c>
      <c r="D5966">
        <v>7</v>
      </c>
      <c r="E5966" t="str">
        <f>CONCATENATE(RAWC8[[#This Row],[Table Letter]],RAWC8[[#This Row],[Table '#]])</f>
        <v>N3</v>
      </c>
      <c r="F5966" t="str">
        <f>IF(ISEVEN(ROW(RAWC8[[#This Row],[Barcodes]])),C5966,"")</f>
        <v>NL</v>
      </c>
      <c r="G5966" t="str">
        <f t="shared" si="93"/>
        <v>NL</v>
      </c>
      <c r="H5966" t="str">
        <f>LEFT(RAWC8[[#This Row],[Maternal Pheno Tag]],7)</f>
        <v>NL</v>
      </c>
    </row>
    <row r="5967" spans="1:8" hidden="1" x14ac:dyDescent="0.25">
      <c r="A5967">
        <v>3</v>
      </c>
      <c r="B5967" t="s">
        <v>18</v>
      </c>
      <c r="C5967" t="str">
        <f>_xlfn.CONCAT(RAWC8[[#This Row],[Table Letter]],"L")</f>
        <v>NL</v>
      </c>
      <c r="D5967">
        <v>7</v>
      </c>
      <c r="E5967" t="str">
        <f>CONCATENATE(RAWC8[[#This Row],[Table Letter]],RAWC8[[#This Row],[Table '#]])</f>
        <v>N3</v>
      </c>
      <c r="F5967" t="str">
        <f>IF(ISEVEN(ROW(RAWC8[[#This Row],[Barcodes]])),C5967,"")</f>
        <v/>
      </c>
      <c r="G5967" t="str">
        <f t="shared" si="93"/>
        <v/>
      </c>
      <c r="H5967" t="str">
        <f>LEFT(RAWC8[[#This Row],[Maternal Pheno Tag]],7)</f>
        <v/>
      </c>
    </row>
    <row r="5968" spans="1:8" hidden="1" x14ac:dyDescent="0.25">
      <c r="A5968">
        <v>3</v>
      </c>
      <c r="B5968" t="s">
        <v>18</v>
      </c>
      <c r="C5968" t="str">
        <f>_xlfn.CONCAT(RAWC8[[#This Row],[Table Letter]],"L")</f>
        <v>NL</v>
      </c>
      <c r="D5968">
        <v>8</v>
      </c>
      <c r="E5968" t="str">
        <f>CONCATENATE(RAWC8[[#This Row],[Table Letter]],RAWC8[[#This Row],[Table '#]])</f>
        <v>N3</v>
      </c>
      <c r="F5968" t="str">
        <f>IF(ISEVEN(ROW(RAWC8[[#This Row],[Barcodes]])),C5968,"")</f>
        <v>NL</v>
      </c>
      <c r="G5968" t="str">
        <f t="shared" si="93"/>
        <v>NL</v>
      </c>
      <c r="H5968" t="str">
        <f>LEFT(RAWC8[[#This Row],[Maternal Pheno Tag]],7)</f>
        <v>NL</v>
      </c>
    </row>
    <row r="5969" spans="1:8" hidden="1" x14ac:dyDescent="0.25">
      <c r="A5969">
        <v>3</v>
      </c>
      <c r="B5969" t="s">
        <v>18</v>
      </c>
      <c r="C5969" t="str">
        <f>_xlfn.CONCAT(RAWC8[[#This Row],[Table Letter]],"L")</f>
        <v>NL</v>
      </c>
      <c r="D5969">
        <v>8</v>
      </c>
      <c r="E5969" t="str">
        <f>CONCATENATE(RAWC8[[#This Row],[Table Letter]],RAWC8[[#This Row],[Table '#]])</f>
        <v>N3</v>
      </c>
      <c r="F5969" t="str">
        <f>IF(ISEVEN(ROW(RAWC8[[#This Row],[Barcodes]])),C5969,"")</f>
        <v/>
      </c>
      <c r="G5969" t="str">
        <f t="shared" si="93"/>
        <v/>
      </c>
      <c r="H5969" t="str">
        <f>LEFT(RAWC8[[#This Row],[Maternal Pheno Tag]],7)</f>
        <v/>
      </c>
    </row>
    <row r="5970" spans="1:8" hidden="1" x14ac:dyDescent="0.25">
      <c r="A5970">
        <v>3</v>
      </c>
      <c r="B5970" t="s">
        <v>18</v>
      </c>
      <c r="C5970" t="str">
        <f>_xlfn.CONCAT(RAWC8[[#This Row],[Table Letter]],"L")</f>
        <v>NL</v>
      </c>
      <c r="D5970">
        <v>9</v>
      </c>
      <c r="E5970" t="str">
        <f>CONCATENATE(RAWC8[[#This Row],[Table Letter]],RAWC8[[#This Row],[Table '#]])</f>
        <v>N3</v>
      </c>
      <c r="F5970" t="str">
        <f>IF(ISEVEN(ROW(RAWC8[[#This Row],[Barcodes]])),C5970,"")</f>
        <v>NL</v>
      </c>
      <c r="G5970" t="str">
        <f t="shared" si="93"/>
        <v>NL</v>
      </c>
      <c r="H5970" t="str">
        <f>LEFT(RAWC8[[#This Row],[Maternal Pheno Tag]],7)</f>
        <v>NL</v>
      </c>
    </row>
    <row r="5971" spans="1:8" hidden="1" x14ac:dyDescent="0.25">
      <c r="A5971">
        <v>3</v>
      </c>
      <c r="B5971" t="s">
        <v>18</v>
      </c>
      <c r="C5971" t="str">
        <f>_xlfn.CONCAT(RAWC8[[#This Row],[Table Letter]],"L")</f>
        <v>NL</v>
      </c>
      <c r="D5971">
        <v>9</v>
      </c>
      <c r="E5971" t="str">
        <f>CONCATENATE(RAWC8[[#This Row],[Table Letter]],RAWC8[[#This Row],[Table '#]])</f>
        <v>N3</v>
      </c>
      <c r="F5971" t="str">
        <f>IF(ISEVEN(ROW(RAWC8[[#This Row],[Barcodes]])),C5971,"")</f>
        <v/>
      </c>
      <c r="G5971" t="str">
        <f t="shared" si="93"/>
        <v/>
      </c>
      <c r="H5971" t="str">
        <f>LEFT(RAWC8[[#This Row],[Maternal Pheno Tag]],7)</f>
        <v/>
      </c>
    </row>
    <row r="5972" spans="1:8" hidden="1" x14ac:dyDescent="0.25">
      <c r="A5972">
        <v>3</v>
      </c>
      <c r="B5972" t="s">
        <v>18</v>
      </c>
      <c r="C5972" t="str">
        <f>_xlfn.CONCAT(RAWC8[[#This Row],[Table Letter]],"L")</f>
        <v>NL</v>
      </c>
      <c r="D5972">
        <v>10</v>
      </c>
      <c r="E5972" t="str">
        <f>CONCATENATE(RAWC8[[#This Row],[Table Letter]],RAWC8[[#This Row],[Table '#]])</f>
        <v>N3</v>
      </c>
      <c r="F5972" t="str">
        <f>IF(ISEVEN(ROW(RAWC8[[#This Row],[Barcodes]])),C5972,"")</f>
        <v>NL</v>
      </c>
      <c r="G5972" t="str">
        <f t="shared" si="93"/>
        <v>NL</v>
      </c>
      <c r="H5972" t="str">
        <f>LEFT(RAWC8[[#This Row],[Maternal Pheno Tag]],7)</f>
        <v>NL</v>
      </c>
    </row>
    <row r="5973" spans="1:8" hidden="1" x14ac:dyDescent="0.25">
      <c r="A5973">
        <v>3</v>
      </c>
      <c r="B5973" t="s">
        <v>18</v>
      </c>
      <c r="C5973" t="str">
        <f>_xlfn.CONCAT(RAWC8[[#This Row],[Table Letter]],"L")</f>
        <v>NL</v>
      </c>
      <c r="D5973">
        <v>10</v>
      </c>
      <c r="E5973" t="str">
        <f>CONCATENATE(RAWC8[[#This Row],[Table Letter]],RAWC8[[#This Row],[Table '#]])</f>
        <v>N3</v>
      </c>
      <c r="F5973" t="str">
        <f>IF(ISEVEN(ROW(RAWC8[[#This Row],[Barcodes]])),C5973,"")</f>
        <v/>
      </c>
      <c r="G5973" t="str">
        <f t="shared" si="93"/>
        <v/>
      </c>
      <c r="H5973" t="str">
        <f>LEFT(RAWC8[[#This Row],[Maternal Pheno Tag]],7)</f>
        <v/>
      </c>
    </row>
    <row r="5974" spans="1:8" hidden="1" x14ac:dyDescent="0.25">
      <c r="A5974">
        <v>3</v>
      </c>
      <c r="B5974" t="s">
        <v>18</v>
      </c>
      <c r="C5974" t="str">
        <f>_xlfn.CONCAT(RAWC8[[#This Row],[Table Letter]],"L")</f>
        <v>NL</v>
      </c>
      <c r="D5974">
        <v>11</v>
      </c>
      <c r="E5974" t="str">
        <f>CONCATENATE(RAWC8[[#This Row],[Table Letter]],RAWC8[[#This Row],[Table '#]])</f>
        <v>N3</v>
      </c>
      <c r="F5974" t="str">
        <f>IF(ISEVEN(ROW(RAWC8[[#This Row],[Barcodes]])),C5974,"")</f>
        <v>NL</v>
      </c>
      <c r="G5974" t="str">
        <f t="shared" si="93"/>
        <v>NL</v>
      </c>
      <c r="H5974" t="str">
        <f>LEFT(RAWC8[[#This Row],[Maternal Pheno Tag]],7)</f>
        <v>NL</v>
      </c>
    </row>
    <row r="5975" spans="1:8" hidden="1" x14ac:dyDescent="0.25">
      <c r="A5975">
        <v>3</v>
      </c>
      <c r="B5975" t="s">
        <v>18</v>
      </c>
      <c r="C5975" t="str">
        <f>_xlfn.CONCAT(RAWC8[[#This Row],[Table Letter]],"L")</f>
        <v>NL</v>
      </c>
      <c r="D5975">
        <v>11</v>
      </c>
      <c r="E5975" t="str">
        <f>CONCATENATE(RAWC8[[#This Row],[Table Letter]],RAWC8[[#This Row],[Table '#]])</f>
        <v>N3</v>
      </c>
      <c r="F5975" t="str">
        <f>IF(ISEVEN(ROW(RAWC8[[#This Row],[Barcodes]])),C5975,"")</f>
        <v/>
      </c>
      <c r="G5975" t="str">
        <f t="shared" si="93"/>
        <v/>
      </c>
      <c r="H5975" t="str">
        <f>LEFT(RAWC8[[#This Row],[Maternal Pheno Tag]],7)</f>
        <v/>
      </c>
    </row>
    <row r="5976" spans="1:8" hidden="1" x14ac:dyDescent="0.25">
      <c r="A5976">
        <v>3</v>
      </c>
      <c r="B5976" t="s">
        <v>18</v>
      </c>
      <c r="C5976" t="str">
        <f>_xlfn.CONCAT(RAWC8[[#This Row],[Table Letter]],"L")</f>
        <v>NL</v>
      </c>
      <c r="D5976">
        <v>12</v>
      </c>
      <c r="E5976" t="str">
        <f>CONCATENATE(RAWC8[[#This Row],[Table Letter]],RAWC8[[#This Row],[Table '#]])</f>
        <v>N3</v>
      </c>
      <c r="F5976" t="str">
        <f>IF(ISEVEN(ROW(RAWC8[[#This Row],[Barcodes]])),C5976,"")</f>
        <v>NL</v>
      </c>
      <c r="G5976" t="str">
        <f t="shared" si="93"/>
        <v>NL</v>
      </c>
      <c r="H5976" t="str">
        <f>LEFT(RAWC8[[#This Row],[Maternal Pheno Tag]],7)</f>
        <v>NL</v>
      </c>
    </row>
    <row r="5977" spans="1:8" hidden="1" x14ac:dyDescent="0.25">
      <c r="A5977">
        <v>3</v>
      </c>
      <c r="B5977" t="s">
        <v>18</v>
      </c>
      <c r="C5977" t="str">
        <f>_xlfn.CONCAT(RAWC8[[#This Row],[Table Letter]],"L")</f>
        <v>NL</v>
      </c>
      <c r="D5977">
        <v>12</v>
      </c>
      <c r="E5977" t="str">
        <f>CONCATENATE(RAWC8[[#This Row],[Table Letter]],RAWC8[[#This Row],[Table '#]])</f>
        <v>N3</v>
      </c>
      <c r="F5977" t="str">
        <f>IF(ISEVEN(ROW(RAWC8[[#This Row],[Barcodes]])),C5977,"")</f>
        <v/>
      </c>
      <c r="G5977" t="str">
        <f t="shared" si="93"/>
        <v/>
      </c>
      <c r="H5977" t="str">
        <f>LEFT(RAWC8[[#This Row],[Maternal Pheno Tag]],7)</f>
        <v/>
      </c>
    </row>
    <row r="5978" spans="1:8" hidden="1" x14ac:dyDescent="0.25">
      <c r="A5978">
        <v>3</v>
      </c>
      <c r="B5978" t="s">
        <v>18</v>
      </c>
      <c r="C5978" t="str">
        <f>_xlfn.CONCAT(RAWC8[[#This Row],[Table Letter]],"L")</f>
        <v>NL</v>
      </c>
      <c r="D5978">
        <v>13</v>
      </c>
      <c r="E5978" t="str">
        <f>CONCATENATE(RAWC8[[#This Row],[Table Letter]],RAWC8[[#This Row],[Table '#]])</f>
        <v>N3</v>
      </c>
      <c r="F5978" t="str">
        <f>IF(ISEVEN(ROW(RAWC8[[#This Row],[Barcodes]])),C5978,"")</f>
        <v>NL</v>
      </c>
      <c r="G5978" t="str">
        <f t="shared" si="93"/>
        <v>NL</v>
      </c>
      <c r="H5978" t="str">
        <f>LEFT(RAWC8[[#This Row],[Maternal Pheno Tag]],7)</f>
        <v>NL</v>
      </c>
    </row>
    <row r="5979" spans="1:8" hidden="1" x14ac:dyDescent="0.25">
      <c r="A5979">
        <v>3</v>
      </c>
      <c r="B5979" t="s">
        <v>18</v>
      </c>
      <c r="C5979" t="str">
        <f>_xlfn.CONCAT(RAWC8[[#This Row],[Table Letter]],"L")</f>
        <v>NL</v>
      </c>
      <c r="D5979">
        <v>13</v>
      </c>
      <c r="E5979" t="str">
        <f>CONCATENATE(RAWC8[[#This Row],[Table Letter]],RAWC8[[#This Row],[Table '#]])</f>
        <v>N3</v>
      </c>
      <c r="F5979" t="str">
        <f>IF(ISEVEN(ROW(RAWC8[[#This Row],[Barcodes]])),C5979,"")</f>
        <v/>
      </c>
      <c r="G5979" t="str">
        <f t="shared" si="93"/>
        <v/>
      </c>
      <c r="H5979" t="str">
        <f>LEFT(RAWC8[[#This Row],[Maternal Pheno Tag]],7)</f>
        <v/>
      </c>
    </row>
    <row r="5980" spans="1:8" hidden="1" x14ac:dyDescent="0.25">
      <c r="A5980">
        <v>3</v>
      </c>
      <c r="B5980" t="s">
        <v>18</v>
      </c>
      <c r="C5980" t="str">
        <f>_xlfn.CONCAT(RAWC8[[#This Row],[Table Letter]],"L")</f>
        <v>NL</v>
      </c>
      <c r="D5980">
        <v>14</v>
      </c>
      <c r="E5980" t="str">
        <f>CONCATENATE(RAWC8[[#This Row],[Table Letter]],RAWC8[[#This Row],[Table '#]])</f>
        <v>N3</v>
      </c>
      <c r="F5980" t="str">
        <f>IF(ISEVEN(ROW(RAWC8[[#This Row],[Barcodes]])),C5980,"")</f>
        <v>NL</v>
      </c>
      <c r="G5980" t="str">
        <f t="shared" si="93"/>
        <v>NL</v>
      </c>
      <c r="H5980" t="str">
        <f>LEFT(RAWC8[[#This Row],[Maternal Pheno Tag]],7)</f>
        <v>NL</v>
      </c>
    </row>
    <row r="5981" spans="1:8" hidden="1" x14ac:dyDescent="0.25">
      <c r="A5981">
        <v>3</v>
      </c>
      <c r="B5981" t="s">
        <v>18</v>
      </c>
      <c r="C5981" t="str">
        <f>_xlfn.CONCAT(RAWC8[[#This Row],[Table Letter]],"L")</f>
        <v>NL</v>
      </c>
      <c r="D5981">
        <v>14</v>
      </c>
      <c r="E5981" t="str">
        <f>CONCATENATE(RAWC8[[#This Row],[Table Letter]],RAWC8[[#This Row],[Table '#]])</f>
        <v>N3</v>
      </c>
      <c r="F5981" t="str">
        <f>IF(ISEVEN(ROW(RAWC8[[#This Row],[Barcodes]])),C5981,"")</f>
        <v/>
      </c>
      <c r="G5981" t="str">
        <f t="shared" si="93"/>
        <v/>
      </c>
      <c r="H5981" t="str">
        <f>LEFT(RAWC8[[#This Row],[Maternal Pheno Tag]],7)</f>
        <v/>
      </c>
    </row>
    <row r="5982" spans="1:8" hidden="1" x14ac:dyDescent="0.25">
      <c r="A5982">
        <v>3</v>
      </c>
      <c r="B5982" t="s">
        <v>18</v>
      </c>
      <c r="C5982" t="str">
        <f>_xlfn.CONCAT(RAWC8[[#This Row],[Table Letter]],"L")</f>
        <v>NL</v>
      </c>
      <c r="D5982">
        <v>15</v>
      </c>
      <c r="E5982" t="str">
        <f>CONCATENATE(RAWC8[[#This Row],[Table Letter]],RAWC8[[#This Row],[Table '#]])</f>
        <v>N3</v>
      </c>
      <c r="F5982" t="str">
        <f>IF(ISEVEN(ROW(RAWC8[[#This Row],[Barcodes]])),C5982,"")</f>
        <v>NL</v>
      </c>
      <c r="G5982" t="str">
        <f t="shared" si="93"/>
        <v>NL</v>
      </c>
      <c r="H5982" t="str">
        <f>LEFT(RAWC8[[#This Row],[Maternal Pheno Tag]],7)</f>
        <v>NL</v>
      </c>
    </row>
    <row r="5983" spans="1:8" hidden="1" x14ac:dyDescent="0.25">
      <c r="A5983">
        <v>3</v>
      </c>
      <c r="B5983" t="s">
        <v>18</v>
      </c>
      <c r="C5983" t="str">
        <f>_xlfn.CONCAT(RAWC8[[#This Row],[Table Letter]],"L")</f>
        <v>NL</v>
      </c>
      <c r="D5983">
        <v>15</v>
      </c>
      <c r="E5983" t="str">
        <f>CONCATENATE(RAWC8[[#This Row],[Table Letter]],RAWC8[[#This Row],[Table '#]])</f>
        <v>N3</v>
      </c>
      <c r="F5983" t="str">
        <f>IF(ISEVEN(ROW(RAWC8[[#This Row],[Barcodes]])),C5983,"")</f>
        <v/>
      </c>
      <c r="G5983" t="str">
        <f t="shared" si="93"/>
        <v/>
      </c>
      <c r="H5983" t="str">
        <f>LEFT(RAWC8[[#This Row],[Maternal Pheno Tag]],7)</f>
        <v/>
      </c>
    </row>
    <row r="5984" spans="1:8" hidden="1" x14ac:dyDescent="0.25">
      <c r="A5984">
        <v>3</v>
      </c>
      <c r="B5984" t="s">
        <v>18</v>
      </c>
      <c r="C5984" t="str">
        <f>_xlfn.CONCAT(RAWC8[[#This Row],[Table Letter]],"L")</f>
        <v>NL</v>
      </c>
      <c r="D5984">
        <v>16</v>
      </c>
      <c r="E5984" t="str">
        <f>CONCATENATE(RAWC8[[#This Row],[Table Letter]],RAWC8[[#This Row],[Table '#]])</f>
        <v>N3</v>
      </c>
      <c r="F5984" t="str">
        <f>IF(ISEVEN(ROW(RAWC8[[#This Row],[Barcodes]])),C5984,"")</f>
        <v>NL</v>
      </c>
      <c r="G5984" t="str">
        <f t="shared" si="93"/>
        <v>NL</v>
      </c>
      <c r="H5984" t="str">
        <f>LEFT(RAWC8[[#This Row],[Maternal Pheno Tag]],7)</f>
        <v>NL</v>
      </c>
    </row>
    <row r="5985" spans="1:8" hidden="1" x14ac:dyDescent="0.25">
      <c r="A5985">
        <v>3</v>
      </c>
      <c r="B5985" t="s">
        <v>18</v>
      </c>
      <c r="C5985" t="str">
        <f>_xlfn.CONCAT(RAWC8[[#This Row],[Table Letter]],"L")</f>
        <v>NL</v>
      </c>
      <c r="D5985">
        <v>16</v>
      </c>
      <c r="E5985" t="str">
        <f>CONCATENATE(RAWC8[[#This Row],[Table Letter]],RAWC8[[#This Row],[Table '#]])</f>
        <v>N3</v>
      </c>
      <c r="F5985" t="str">
        <f>IF(ISEVEN(ROW(RAWC8[[#This Row],[Barcodes]])),C5985,"")</f>
        <v/>
      </c>
      <c r="G5985" t="str">
        <f t="shared" si="93"/>
        <v/>
      </c>
      <c r="H5985" t="str">
        <f>LEFT(RAWC8[[#This Row],[Maternal Pheno Tag]],7)</f>
        <v/>
      </c>
    </row>
    <row r="5986" spans="1:8" hidden="1" x14ac:dyDescent="0.25">
      <c r="A5986">
        <v>3</v>
      </c>
      <c r="B5986" t="s">
        <v>18</v>
      </c>
      <c r="C5986" t="str">
        <f>_xlfn.CONCAT(RAWC8[[#This Row],[Table Letter]],"L")</f>
        <v>NL</v>
      </c>
      <c r="D5986">
        <v>17</v>
      </c>
      <c r="E5986" t="str">
        <f>CONCATENATE(RAWC8[[#This Row],[Table Letter]],RAWC8[[#This Row],[Table '#]])</f>
        <v>N3</v>
      </c>
      <c r="F5986" t="str">
        <f>IF(ISEVEN(ROW(RAWC8[[#This Row],[Barcodes]])),C5986,"")</f>
        <v>NL</v>
      </c>
      <c r="G5986" t="str">
        <f t="shared" si="93"/>
        <v>NL</v>
      </c>
      <c r="H5986" t="str">
        <f>LEFT(RAWC8[[#This Row],[Maternal Pheno Tag]],7)</f>
        <v>NL</v>
      </c>
    </row>
    <row r="5987" spans="1:8" hidden="1" x14ac:dyDescent="0.25">
      <c r="A5987">
        <v>3</v>
      </c>
      <c r="B5987" t="s">
        <v>18</v>
      </c>
      <c r="C5987" t="str">
        <f>_xlfn.CONCAT(RAWC8[[#This Row],[Table Letter]],"L")</f>
        <v>NL</v>
      </c>
      <c r="D5987">
        <v>17</v>
      </c>
      <c r="E5987" t="str">
        <f>CONCATENATE(RAWC8[[#This Row],[Table Letter]],RAWC8[[#This Row],[Table '#]])</f>
        <v>N3</v>
      </c>
      <c r="F5987" t="str">
        <f>IF(ISEVEN(ROW(RAWC8[[#This Row],[Barcodes]])),C5987,"")</f>
        <v/>
      </c>
      <c r="G5987" t="str">
        <f t="shared" si="93"/>
        <v/>
      </c>
      <c r="H5987" t="str">
        <f>LEFT(RAWC8[[#This Row],[Maternal Pheno Tag]],7)</f>
        <v/>
      </c>
    </row>
    <row r="5988" spans="1:8" hidden="1" x14ac:dyDescent="0.25">
      <c r="A5988">
        <v>3</v>
      </c>
      <c r="B5988" t="s">
        <v>18</v>
      </c>
      <c r="C5988" t="str">
        <f>_xlfn.CONCAT(RAWC8[[#This Row],[Table Letter]],"L")</f>
        <v>NL</v>
      </c>
      <c r="D5988">
        <v>18</v>
      </c>
      <c r="E5988" t="str">
        <f>CONCATENATE(RAWC8[[#This Row],[Table Letter]],RAWC8[[#This Row],[Table '#]])</f>
        <v>N3</v>
      </c>
      <c r="F5988" t="str">
        <f>IF(ISEVEN(ROW(RAWC8[[#This Row],[Barcodes]])),C5988,"")</f>
        <v>NL</v>
      </c>
      <c r="G5988" t="str">
        <f t="shared" si="93"/>
        <v>NL</v>
      </c>
      <c r="H5988" t="str">
        <f>LEFT(RAWC8[[#This Row],[Maternal Pheno Tag]],7)</f>
        <v>NL</v>
      </c>
    </row>
    <row r="5989" spans="1:8" hidden="1" x14ac:dyDescent="0.25">
      <c r="A5989">
        <v>3</v>
      </c>
      <c r="B5989" t="s">
        <v>18</v>
      </c>
      <c r="C5989" t="str">
        <f>_xlfn.CONCAT(RAWC8[[#This Row],[Table Letter]],"L")</f>
        <v>NL</v>
      </c>
      <c r="D5989">
        <v>18</v>
      </c>
      <c r="E5989" t="str">
        <f>CONCATENATE(RAWC8[[#This Row],[Table Letter]],RAWC8[[#This Row],[Table '#]])</f>
        <v>N3</v>
      </c>
      <c r="F5989" t="str">
        <f>IF(ISEVEN(ROW(RAWC8[[#This Row],[Barcodes]])),C5989,"")</f>
        <v/>
      </c>
      <c r="G5989" t="str">
        <f t="shared" si="93"/>
        <v/>
      </c>
      <c r="H5989" t="str">
        <f>LEFT(RAWC8[[#This Row],[Maternal Pheno Tag]],7)</f>
        <v/>
      </c>
    </row>
    <row r="5990" spans="1:8" hidden="1" x14ac:dyDescent="0.25">
      <c r="A5990">
        <v>3</v>
      </c>
      <c r="B5990" t="s">
        <v>18</v>
      </c>
      <c r="C5990" t="str">
        <f>_xlfn.CONCAT(RAWC8[[#This Row],[Table Letter]],"L")</f>
        <v>NL</v>
      </c>
      <c r="D5990">
        <v>19</v>
      </c>
      <c r="E5990" t="str">
        <f>CONCATENATE(RAWC8[[#This Row],[Table Letter]],RAWC8[[#This Row],[Table '#]])</f>
        <v>N3</v>
      </c>
      <c r="F5990" t="str">
        <f>IF(ISEVEN(ROW(RAWC8[[#This Row],[Barcodes]])),C5990,"")</f>
        <v>NL</v>
      </c>
      <c r="G5990" t="str">
        <f t="shared" si="93"/>
        <v>NL</v>
      </c>
      <c r="H5990" t="str">
        <f>LEFT(RAWC8[[#This Row],[Maternal Pheno Tag]],7)</f>
        <v>NL</v>
      </c>
    </row>
    <row r="5991" spans="1:8" hidden="1" x14ac:dyDescent="0.25">
      <c r="A5991">
        <v>3</v>
      </c>
      <c r="B5991" t="s">
        <v>18</v>
      </c>
      <c r="C5991" t="str">
        <f>_xlfn.CONCAT(RAWC8[[#This Row],[Table Letter]],"L")</f>
        <v>NL</v>
      </c>
      <c r="D5991">
        <v>19</v>
      </c>
      <c r="E5991" t="str">
        <f>CONCATENATE(RAWC8[[#This Row],[Table Letter]],RAWC8[[#This Row],[Table '#]])</f>
        <v>N3</v>
      </c>
      <c r="F5991" t="str">
        <f>IF(ISEVEN(ROW(RAWC8[[#This Row],[Barcodes]])),C5991,"")</f>
        <v/>
      </c>
      <c r="G5991" t="str">
        <f t="shared" si="93"/>
        <v/>
      </c>
      <c r="H5991" t="str">
        <f>LEFT(RAWC8[[#This Row],[Maternal Pheno Tag]],7)</f>
        <v/>
      </c>
    </row>
    <row r="5992" spans="1:8" hidden="1" x14ac:dyDescent="0.25">
      <c r="A5992">
        <v>3</v>
      </c>
      <c r="B5992" t="s">
        <v>18</v>
      </c>
      <c r="C5992" t="str">
        <f>_xlfn.CONCAT(RAWC8[[#This Row],[Table Letter]],"L")</f>
        <v>NL</v>
      </c>
      <c r="D5992">
        <v>20</v>
      </c>
      <c r="E5992" t="str">
        <f>CONCATENATE(RAWC8[[#This Row],[Table Letter]],RAWC8[[#This Row],[Table '#]])</f>
        <v>N3</v>
      </c>
      <c r="F5992" t="str">
        <f>IF(ISEVEN(ROW(RAWC8[[#This Row],[Barcodes]])),C5992,"")</f>
        <v>NL</v>
      </c>
      <c r="G5992" t="str">
        <f t="shared" si="93"/>
        <v>NL</v>
      </c>
      <c r="H5992" t="str">
        <f>LEFT(RAWC8[[#This Row],[Maternal Pheno Tag]],7)</f>
        <v>NL</v>
      </c>
    </row>
    <row r="5993" spans="1:8" hidden="1" x14ac:dyDescent="0.25">
      <c r="A5993">
        <v>3</v>
      </c>
      <c r="B5993" t="s">
        <v>18</v>
      </c>
      <c r="C5993" t="str">
        <f>_xlfn.CONCAT(RAWC8[[#This Row],[Table Letter]],"L")</f>
        <v>NL</v>
      </c>
      <c r="D5993">
        <v>20</v>
      </c>
      <c r="E5993" t="str">
        <f>CONCATENATE(RAWC8[[#This Row],[Table Letter]],RAWC8[[#This Row],[Table '#]])</f>
        <v>N3</v>
      </c>
      <c r="F5993" t="str">
        <f>IF(ISEVEN(ROW(RAWC8[[#This Row],[Barcodes]])),C5993,"")</f>
        <v/>
      </c>
      <c r="G5993" t="str">
        <f t="shared" si="93"/>
        <v/>
      </c>
      <c r="H5993" t="str">
        <f>LEFT(RAWC8[[#This Row],[Maternal Pheno Tag]],7)</f>
        <v/>
      </c>
    </row>
    <row r="5994" spans="1:8" hidden="1" x14ac:dyDescent="0.25">
      <c r="A5994">
        <v>3</v>
      </c>
      <c r="B5994" t="s">
        <v>18</v>
      </c>
      <c r="C5994" t="str">
        <f>_xlfn.CONCAT(RAWC8[[#This Row],[Table Letter]],"L")</f>
        <v>NL</v>
      </c>
      <c r="D5994">
        <v>21</v>
      </c>
      <c r="E5994" t="str">
        <f>CONCATENATE(RAWC8[[#This Row],[Table Letter]],RAWC8[[#This Row],[Table '#]])</f>
        <v>N3</v>
      </c>
      <c r="F5994" t="str">
        <f>IF(ISEVEN(ROW(RAWC8[[#This Row],[Barcodes]])),C5994,"")</f>
        <v>NL</v>
      </c>
      <c r="G5994" t="str">
        <f t="shared" si="93"/>
        <v>NL</v>
      </c>
      <c r="H5994" t="str">
        <f>LEFT(RAWC8[[#This Row],[Maternal Pheno Tag]],7)</f>
        <v>NL</v>
      </c>
    </row>
    <row r="5995" spans="1:8" hidden="1" x14ac:dyDescent="0.25">
      <c r="A5995">
        <v>3</v>
      </c>
      <c r="B5995" t="s">
        <v>18</v>
      </c>
      <c r="C5995" t="str">
        <f>_xlfn.CONCAT(RAWC8[[#This Row],[Table Letter]],"L")</f>
        <v>NL</v>
      </c>
      <c r="D5995">
        <v>21</v>
      </c>
      <c r="E5995" t="str">
        <f>CONCATENATE(RAWC8[[#This Row],[Table Letter]],RAWC8[[#This Row],[Table '#]])</f>
        <v>N3</v>
      </c>
      <c r="F5995" t="str">
        <f>IF(ISEVEN(ROW(RAWC8[[#This Row],[Barcodes]])),C5995,"")</f>
        <v/>
      </c>
      <c r="G5995" t="str">
        <f t="shared" si="93"/>
        <v/>
      </c>
      <c r="H5995" t="str">
        <f>LEFT(RAWC8[[#This Row],[Maternal Pheno Tag]],7)</f>
        <v/>
      </c>
    </row>
    <row r="5996" spans="1:8" hidden="1" x14ac:dyDescent="0.25">
      <c r="A5996">
        <v>3</v>
      </c>
      <c r="B5996" t="s">
        <v>18</v>
      </c>
      <c r="C5996" t="str">
        <f>_xlfn.CONCAT(RAWC8[[#This Row],[Table Letter]],"L")</f>
        <v>NL</v>
      </c>
      <c r="D5996">
        <v>22</v>
      </c>
      <c r="E5996" t="str">
        <f>CONCATENATE(RAWC8[[#This Row],[Table Letter]],RAWC8[[#This Row],[Table '#]])</f>
        <v>N3</v>
      </c>
      <c r="F5996" t="str">
        <f>IF(ISEVEN(ROW(RAWC8[[#This Row],[Barcodes]])),C5996,"")</f>
        <v>NL</v>
      </c>
      <c r="G5996" t="str">
        <f t="shared" si="93"/>
        <v>NL</v>
      </c>
      <c r="H5996" t="str">
        <f>LEFT(RAWC8[[#This Row],[Maternal Pheno Tag]],7)</f>
        <v>NL</v>
      </c>
    </row>
    <row r="5997" spans="1:8" hidden="1" x14ac:dyDescent="0.25">
      <c r="A5997">
        <v>3</v>
      </c>
      <c r="B5997" t="s">
        <v>18</v>
      </c>
      <c r="C5997" t="str">
        <f>_xlfn.CONCAT(RAWC8[[#This Row],[Table Letter]],"L")</f>
        <v>NL</v>
      </c>
      <c r="D5997">
        <v>22</v>
      </c>
      <c r="E5997" t="str">
        <f>CONCATENATE(RAWC8[[#This Row],[Table Letter]],RAWC8[[#This Row],[Table '#]])</f>
        <v>N3</v>
      </c>
      <c r="F5997" t="str">
        <f>IF(ISEVEN(ROW(RAWC8[[#This Row],[Barcodes]])),C5997,"")</f>
        <v/>
      </c>
      <c r="G5997" t="str">
        <f t="shared" si="93"/>
        <v/>
      </c>
      <c r="H5997" t="str">
        <f>LEFT(RAWC8[[#This Row],[Maternal Pheno Tag]],7)</f>
        <v/>
      </c>
    </row>
    <row r="5998" spans="1:8" hidden="1" x14ac:dyDescent="0.25">
      <c r="A5998">
        <v>3</v>
      </c>
      <c r="B5998" t="s">
        <v>18</v>
      </c>
      <c r="C5998" t="str">
        <f>_xlfn.CONCAT(RAWC8[[#This Row],[Table Letter]],"L")</f>
        <v>NL</v>
      </c>
      <c r="D5998">
        <v>23</v>
      </c>
      <c r="E5998" t="str">
        <f>CONCATENATE(RAWC8[[#This Row],[Table Letter]],RAWC8[[#This Row],[Table '#]])</f>
        <v>N3</v>
      </c>
      <c r="F5998" t="str">
        <f>IF(ISEVEN(ROW(RAWC8[[#This Row],[Barcodes]])),C5998,"")</f>
        <v>NL</v>
      </c>
      <c r="G5998" t="str">
        <f t="shared" si="93"/>
        <v>NL</v>
      </c>
      <c r="H5998" t="str">
        <f>LEFT(RAWC8[[#This Row],[Maternal Pheno Tag]],7)</f>
        <v>NL</v>
      </c>
    </row>
    <row r="5999" spans="1:8" hidden="1" x14ac:dyDescent="0.25">
      <c r="A5999">
        <v>3</v>
      </c>
      <c r="B5999" t="s">
        <v>18</v>
      </c>
      <c r="C5999" t="str">
        <f>_xlfn.CONCAT(RAWC8[[#This Row],[Table Letter]],"L")</f>
        <v>NL</v>
      </c>
      <c r="D5999">
        <v>23</v>
      </c>
      <c r="E5999" t="str">
        <f>CONCATENATE(RAWC8[[#This Row],[Table Letter]],RAWC8[[#This Row],[Table '#]])</f>
        <v>N3</v>
      </c>
      <c r="F5999" t="str">
        <f>IF(ISEVEN(ROW(RAWC8[[#This Row],[Barcodes]])),C5999,"")</f>
        <v/>
      </c>
      <c r="G5999" t="str">
        <f t="shared" si="93"/>
        <v/>
      </c>
      <c r="H5999" t="str">
        <f>LEFT(RAWC8[[#This Row],[Maternal Pheno Tag]],7)</f>
        <v/>
      </c>
    </row>
    <row r="6000" spans="1:8" hidden="1" x14ac:dyDescent="0.25">
      <c r="A6000">
        <v>3</v>
      </c>
      <c r="B6000" t="s">
        <v>18</v>
      </c>
      <c r="C6000" t="str">
        <f>_xlfn.CONCAT(RAWC8[[#This Row],[Table Letter]],"L")</f>
        <v>NL</v>
      </c>
      <c r="D6000">
        <v>24</v>
      </c>
      <c r="E6000" t="str">
        <f>CONCATENATE(RAWC8[[#This Row],[Table Letter]],RAWC8[[#This Row],[Table '#]])</f>
        <v>N3</v>
      </c>
      <c r="F6000" t="str">
        <f>IF(ISEVEN(ROW(RAWC8[[#This Row],[Barcodes]])),C6000,"")</f>
        <v>NL</v>
      </c>
      <c r="G6000" t="str">
        <f t="shared" si="93"/>
        <v>NL</v>
      </c>
      <c r="H6000" t="str">
        <f>LEFT(RAWC8[[#This Row],[Maternal Pheno Tag]],7)</f>
        <v>NL</v>
      </c>
    </row>
    <row r="6001" spans="1:8" hidden="1" x14ac:dyDescent="0.25">
      <c r="A6001">
        <v>3</v>
      </c>
      <c r="B6001" t="s">
        <v>18</v>
      </c>
      <c r="C6001" t="str">
        <f>_xlfn.CONCAT(RAWC8[[#This Row],[Table Letter]],"L")</f>
        <v>NL</v>
      </c>
      <c r="D6001">
        <v>24</v>
      </c>
      <c r="E6001" t="str">
        <f>CONCATENATE(RAWC8[[#This Row],[Table Letter]],RAWC8[[#This Row],[Table '#]])</f>
        <v>N3</v>
      </c>
      <c r="F6001" t="str">
        <f>IF(ISEVEN(ROW(RAWC8[[#This Row],[Barcodes]])),C6001,"")</f>
        <v/>
      </c>
      <c r="G6001" t="str">
        <f t="shared" si="93"/>
        <v/>
      </c>
      <c r="H6001" t="str">
        <f>LEFT(RAWC8[[#This Row],[Maternal Pheno Tag]],7)</f>
        <v/>
      </c>
    </row>
    <row r="6002" spans="1:8" hidden="1" x14ac:dyDescent="0.25">
      <c r="A6002">
        <v>3</v>
      </c>
      <c r="B6002" t="s">
        <v>18</v>
      </c>
      <c r="C6002" t="str">
        <f>_xlfn.CONCAT(RAWC8[[#This Row],[Table Letter]],"L")</f>
        <v>NL</v>
      </c>
      <c r="D6002">
        <v>25</v>
      </c>
      <c r="E6002" t="str">
        <f>CONCATENATE(RAWC8[[#This Row],[Table Letter]],RAWC8[[#This Row],[Table '#]])</f>
        <v>N3</v>
      </c>
      <c r="F6002" t="str">
        <f>IF(ISEVEN(ROW(RAWC8[[#This Row],[Barcodes]])),C6002,"")</f>
        <v>NL</v>
      </c>
      <c r="G6002" t="str">
        <f t="shared" si="93"/>
        <v>NL</v>
      </c>
      <c r="H6002" t="str">
        <f>LEFT(RAWC8[[#This Row],[Maternal Pheno Tag]],7)</f>
        <v>NL</v>
      </c>
    </row>
    <row r="6003" spans="1:8" hidden="1" x14ac:dyDescent="0.25">
      <c r="A6003">
        <v>3</v>
      </c>
      <c r="B6003" t="s">
        <v>18</v>
      </c>
      <c r="C6003" t="str">
        <f>_xlfn.CONCAT(RAWC8[[#This Row],[Table Letter]],"L")</f>
        <v>NL</v>
      </c>
      <c r="D6003">
        <v>25</v>
      </c>
      <c r="E6003" t="str">
        <f>CONCATENATE(RAWC8[[#This Row],[Table Letter]],RAWC8[[#This Row],[Table '#]])</f>
        <v>N3</v>
      </c>
      <c r="F6003" t="str">
        <f>IF(ISEVEN(ROW(RAWC8[[#This Row],[Barcodes]])),C6003,"")</f>
        <v/>
      </c>
      <c r="G6003" t="str">
        <f t="shared" si="93"/>
        <v/>
      </c>
      <c r="H6003" t="str">
        <f>LEFT(RAWC8[[#This Row],[Maternal Pheno Tag]],7)</f>
        <v/>
      </c>
    </row>
    <row r="6004" spans="1:8" hidden="1" x14ac:dyDescent="0.25">
      <c r="A6004">
        <v>3</v>
      </c>
      <c r="B6004" t="s">
        <v>18</v>
      </c>
      <c r="C6004" t="str">
        <f>_xlfn.CONCAT(RAWC8[[#This Row],[Table Letter]],"L")</f>
        <v>NL</v>
      </c>
      <c r="D6004">
        <v>26</v>
      </c>
      <c r="E6004" t="str">
        <f>CONCATENATE(RAWC8[[#This Row],[Table Letter]],RAWC8[[#This Row],[Table '#]])</f>
        <v>N3</v>
      </c>
      <c r="F6004" t="str">
        <f>IF(ISEVEN(ROW(RAWC8[[#This Row],[Barcodes]])),C6004,"")</f>
        <v>NL</v>
      </c>
      <c r="G6004" t="str">
        <f t="shared" si="93"/>
        <v>NL</v>
      </c>
      <c r="H6004" t="str">
        <f>LEFT(RAWC8[[#This Row],[Maternal Pheno Tag]],7)</f>
        <v>NL</v>
      </c>
    </row>
    <row r="6005" spans="1:8" hidden="1" x14ac:dyDescent="0.25">
      <c r="A6005">
        <v>3</v>
      </c>
      <c r="B6005" t="s">
        <v>18</v>
      </c>
      <c r="C6005" t="str">
        <f>_xlfn.CONCAT(RAWC8[[#This Row],[Table Letter]],"L")</f>
        <v>NL</v>
      </c>
      <c r="D6005">
        <v>26</v>
      </c>
      <c r="E6005" t="str">
        <f>CONCATENATE(RAWC8[[#This Row],[Table Letter]],RAWC8[[#This Row],[Table '#]])</f>
        <v>N3</v>
      </c>
      <c r="F6005" t="str">
        <f>IF(ISEVEN(ROW(RAWC8[[#This Row],[Barcodes]])),C6005,"")</f>
        <v/>
      </c>
      <c r="G6005" t="str">
        <f t="shared" si="93"/>
        <v/>
      </c>
      <c r="H6005" t="str">
        <f>LEFT(RAWC8[[#This Row],[Maternal Pheno Tag]],7)</f>
        <v/>
      </c>
    </row>
    <row r="6006" spans="1:8" hidden="1" x14ac:dyDescent="0.25">
      <c r="A6006">
        <v>3</v>
      </c>
      <c r="B6006" t="s">
        <v>18</v>
      </c>
      <c r="C6006" t="str">
        <f>_xlfn.CONCAT(RAWC8[[#This Row],[Table Letter]],"L")</f>
        <v>NL</v>
      </c>
      <c r="D6006">
        <v>27</v>
      </c>
      <c r="E6006" t="str">
        <f>CONCATENATE(RAWC8[[#This Row],[Table Letter]],RAWC8[[#This Row],[Table '#]])</f>
        <v>N3</v>
      </c>
      <c r="F6006" t="str">
        <f>IF(ISEVEN(ROW(RAWC8[[#This Row],[Barcodes]])),C6006,"")</f>
        <v>NL</v>
      </c>
      <c r="G6006" t="str">
        <f t="shared" si="93"/>
        <v>NL</v>
      </c>
      <c r="H6006" t="str">
        <f>LEFT(RAWC8[[#This Row],[Maternal Pheno Tag]],7)</f>
        <v>NL</v>
      </c>
    </row>
    <row r="6007" spans="1:8" hidden="1" x14ac:dyDescent="0.25">
      <c r="A6007">
        <v>3</v>
      </c>
      <c r="B6007" t="s">
        <v>18</v>
      </c>
      <c r="C6007" t="str">
        <f>_xlfn.CONCAT(RAWC8[[#This Row],[Table Letter]],"L")</f>
        <v>NL</v>
      </c>
      <c r="D6007">
        <v>27</v>
      </c>
      <c r="E6007" t="str">
        <f>CONCATENATE(RAWC8[[#This Row],[Table Letter]],RAWC8[[#This Row],[Table '#]])</f>
        <v>N3</v>
      </c>
      <c r="F6007" t="str">
        <f>IF(ISEVEN(ROW(RAWC8[[#This Row],[Barcodes]])),C6007,"")</f>
        <v/>
      </c>
      <c r="G6007" t="str">
        <f t="shared" si="93"/>
        <v/>
      </c>
      <c r="H6007" t="str">
        <f>LEFT(RAWC8[[#This Row],[Maternal Pheno Tag]],7)</f>
        <v/>
      </c>
    </row>
    <row r="6008" spans="1:8" hidden="1" x14ac:dyDescent="0.25">
      <c r="A6008">
        <v>3</v>
      </c>
      <c r="B6008" t="s">
        <v>18</v>
      </c>
      <c r="C6008" t="str">
        <f>_xlfn.CONCAT(RAWC8[[#This Row],[Table Letter]],"L")</f>
        <v>NL</v>
      </c>
      <c r="D6008">
        <v>28</v>
      </c>
      <c r="E6008" t="str">
        <f>CONCATENATE(RAWC8[[#This Row],[Table Letter]],RAWC8[[#This Row],[Table '#]])</f>
        <v>N3</v>
      </c>
      <c r="F6008" t="str">
        <f>IF(ISEVEN(ROW(RAWC8[[#This Row],[Barcodes]])),C6008,"")</f>
        <v>NL</v>
      </c>
      <c r="G6008" t="str">
        <f t="shared" si="93"/>
        <v>NL</v>
      </c>
      <c r="H6008" t="str">
        <f>LEFT(RAWC8[[#This Row],[Maternal Pheno Tag]],7)</f>
        <v>NL</v>
      </c>
    </row>
    <row r="6009" spans="1:8" hidden="1" x14ac:dyDescent="0.25">
      <c r="A6009">
        <v>3</v>
      </c>
      <c r="B6009" t="s">
        <v>18</v>
      </c>
      <c r="C6009" t="str">
        <f>_xlfn.CONCAT(RAWC8[[#This Row],[Table Letter]],"L")</f>
        <v>NL</v>
      </c>
      <c r="D6009">
        <v>28</v>
      </c>
      <c r="E6009" t="str">
        <f>CONCATENATE(RAWC8[[#This Row],[Table Letter]],RAWC8[[#This Row],[Table '#]])</f>
        <v>N3</v>
      </c>
      <c r="F6009" t="str">
        <f>IF(ISEVEN(ROW(RAWC8[[#This Row],[Barcodes]])),C6009,"")</f>
        <v/>
      </c>
      <c r="G6009" t="str">
        <f t="shared" si="93"/>
        <v/>
      </c>
      <c r="H6009" t="str">
        <f>LEFT(RAWC8[[#This Row],[Maternal Pheno Tag]],7)</f>
        <v/>
      </c>
    </row>
    <row r="6010" spans="1:8" hidden="1" x14ac:dyDescent="0.25">
      <c r="A6010">
        <v>3</v>
      </c>
      <c r="B6010" t="s">
        <v>18</v>
      </c>
      <c r="C6010" t="str">
        <f>_xlfn.CONCAT(RAWC8[[#This Row],[Table Letter]],"L")</f>
        <v>NL</v>
      </c>
      <c r="D6010">
        <v>29</v>
      </c>
      <c r="E6010" t="str">
        <f>CONCATENATE(RAWC8[[#This Row],[Table Letter]],RAWC8[[#This Row],[Table '#]])</f>
        <v>N3</v>
      </c>
      <c r="F6010" t="str">
        <f>IF(ISEVEN(ROW(RAWC8[[#This Row],[Barcodes]])),C6010,"")</f>
        <v>NL</v>
      </c>
      <c r="G6010" t="str">
        <f t="shared" si="93"/>
        <v>NL</v>
      </c>
      <c r="H6010" t="str">
        <f>LEFT(RAWC8[[#This Row],[Maternal Pheno Tag]],7)</f>
        <v>NL</v>
      </c>
    </row>
    <row r="6011" spans="1:8" hidden="1" x14ac:dyDescent="0.25">
      <c r="A6011">
        <v>3</v>
      </c>
      <c r="B6011" t="s">
        <v>18</v>
      </c>
      <c r="C6011" t="str">
        <f>_xlfn.CONCAT(RAWC8[[#This Row],[Table Letter]],"L")</f>
        <v>NL</v>
      </c>
      <c r="D6011">
        <v>29</v>
      </c>
      <c r="E6011" t="str">
        <f>CONCATENATE(RAWC8[[#This Row],[Table Letter]],RAWC8[[#This Row],[Table '#]])</f>
        <v>N3</v>
      </c>
      <c r="F6011" t="str">
        <f>IF(ISEVEN(ROW(RAWC8[[#This Row],[Barcodes]])),C6011,"")</f>
        <v/>
      </c>
      <c r="G6011" t="str">
        <f t="shared" si="93"/>
        <v/>
      </c>
      <c r="H6011" t="str">
        <f>LEFT(RAWC8[[#This Row],[Maternal Pheno Tag]],7)</f>
        <v/>
      </c>
    </row>
    <row r="6012" spans="1:8" hidden="1" x14ac:dyDescent="0.25">
      <c r="A6012">
        <v>3</v>
      </c>
      <c r="B6012" t="s">
        <v>18</v>
      </c>
      <c r="C6012" t="str">
        <f>_xlfn.CONCAT(RAWC8[[#This Row],[Table Letter]],"L")</f>
        <v>NL</v>
      </c>
      <c r="D6012">
        <v>30</v>
      </c>
      <c r="E6012" t="str">
        <f>CONCATENATE(RAWC8[[#This Row],[Table Letter]],RAWC8[[#This Row],[Table '#]])</f>
        <v>N3</v>
      </c>
      <c r="F6012" t="str">
        <f>IF(ISEVEN(ROW(RAWC8[[#This Row],[Barcodes]])),C6012,"")</f>
        <v>NL</v>
      </c>
      <c r="G6012" t="str">
        <f t="shared" si="93"/>
        <v>NL</v>
      </c>
      <c r="H6012" t="str">
        <f>LEFT(RAWC8[[#This Row],[Maternal Pheno Tag]],7)</f>
        <v>NL</v>
      </c>
    </row>
    <row r="6013" spans="1:8" hidden="1" x14ac:dyDescent="0.25">
      <c r="A6013">
        <v>3</v>
      </c>
      <c r="B6013" t="s">
        <v>18</v>
      </c>
      <c r="C6013" t="str">
        <f>_xlfn.CONCAT(RAWC8[[#This Row],[Table Letter]],"L")</f>
        <v>NL</v>
      </c>
      <c r="D6013">
        <v>30</v>
      </c>
      <c r="E6013" t="str">
        <f>CONCATENATE(RAWC8[[#This Row],[Table Letter]],RAWC8[[#This Row],[Table '#]])</f>
        <v>N3</v>
      </c>
      <c r="F6013" t="str">
        <f>IF(ISEVEN(ROW(RAWC8[[#This Row],[Barcodes]])),C6013,"")</f>
        <v/>
      </c>
      <c r="G6013" t="str">
        <f t="shared" si="93"/>
        <v/>
      </c>
      <c r="H6013" t="str">
        <f>LEFT(RAWC8[[#This Row],[Maternal Pheno Tag]],7)</f>
        <v/>
      </c>
    </row>
    <row r="6014" spans="1:8" hidden="1" x14ac:dyDescent="0.25">
      <c r="A6014">
        <v>3</v>
      </c>
      <c r="B6014" t="s">
        <v>18</v>
      </c>
      <c r="C6014" t="str">
        <f>_xlfn.CONCAT(RAWC8[[#This Row],[Table Letter]],"L")</f>
        <v>NL</v>
      </c>
      <c r="D6014">
        <v>31</v>
      </c>
      <c r="E6014" t="str">
        <f>CONCATENATE(RAWC8[[#This Row],[Table Letter]],RAWC8[[#This Row],[Table '#]])</f>
        <v>N3</v>
      </c>
      <c r="F6014" t="str">
        <f>IF(ISEVEN(ROW(RAWC8[[#This Row],[Barcodes]])),C6014,"")</f>
        <v>NL</v>
      </c>
      <c r="G6014" t="str">
        <f t="shared" si="93"/>
        <v>NL</v>
      </c>
      <c r="H6014" t="str">
        <f>LEFT(RAWC8[[#This Row],[Maternal Pheno Tag]],7)</f>
        <v>NL</v>
      </c>
    </row>
    <row r="6015" spans="1:8" hidden="1" x14ac:dyDescent="0.25">
      <c r="A6015">
        <v>3</v>
      </c>
      <c r="B6015" t="s">
        <v>18</v>
      </c>
      <c r="C6015" t="str">
        <f>_xlfn.CONCAT(RAWC8[[#This Row],[Table Letter]],"L")</f>
        <v>NL</v>
      </c>
      <c r="D6015">
        <v>31</v>
      </c>
      <c r="E6015" t="str">
        <f>CONCATENATE(RAWC8[[#This Row],[Table Letter]],RAWC8[[#This Row],[Table '#]])</f>
        <v>N3</v>
      </c>
      <c r="F6015" t="str">
        <f>IF(ISEVEN(ROW(RAWC8[[#This Row],[Barcodes]])),C6015,"")</f>
        <v/>
      </c>
      <c r="G6015" t="str">
        <f t="shared" si="93"/>
        <v/>
      </c>
      <c r="H6015" t="str">
        <f>LEFT(RAWC8[[#This Row],[Maternal Pheno Tag]],7)</f>
        <v/>
      </c>
    </row>
    <row r="6016" spans="1:8" hidden="1" x14ac:dyDescent="0.25">
      <c r="A6016">
        <v>3</v>
      </c>
      <c r="B6016" t="s">
        <v>18</v>
      </c>
      <c r="C6016" t="str">
        <f>_xlfn.CONCAT(RAWC8[[#This Row],[Table Letter]],"L")</f>
        <v>NL</v>
      </c>
      <c r="D6016">
        <v>32</v>
      </c>
      <c r="E6016" t="str">
        <f>CONCATENATE(RAWC8[[#This Row],[Table Letter]],RAWC8[[#This Row],[Table '#]])</f>
        <v>N3</v>
      </c>
      <c r="F6016" t="str">
        <f>IF(ISEVEN(ROW(RAWC8[[#This Row],[Barcodes]])),C6016,"")</f>
        <v>NL</v>
      </c>
      <c r="G6016" t="str">
        <f t="shared" si="93"/>
        <v>NL</v>
      </c>
      <c r="H6016" t="str">
        <f>LEFT(RAWC8[[#This Row],[Maternal Pheno Tag]],7)</f>
        <v>NL</v>
      </c>
    </row>
    <row r="6017" spans="1:8" hidden="1" x14ac:dyDescent="0.25">
      <c r="A6017">
        <v>3</v>
      </c>
      <c r="B6017" t="s">
        <v>18</v>
      </c>
      <c r="C6017" t="str">
        <f>_xlfn.CONCAT(RAWC8[[#This Row],[Table Letter]],"L")</f>
        <v>NL</v>
      </c>
      <c r="D6017">
        <v>32</v>
      </c>
      <c r="E6017" t="str">
        <f>CONCATENATE(RAWC8[[#This Row],[Table Letter]],RAWC8[[#This Row],[Table '#]])</f>
        <v>N3</v>
      </c>
      <c r="F6017" t="str">
        <f>IF(ISEVEN(ROW(RAWC8[[#This Row],[Barcodes]])),C6017,"")</f>
        <v/>
      </c>
      <c r="G6017" t="str">
        <f t="shared" si="93"/>
        <v/>
      </c>
      <c r="H6017" t="str">
        <f>LEFT(RAWC8[[#This Row],[Maternal Pheno Tag]],7)</f>
        <v/>
      </c>
    </row>
    <row r="6018" spans="1:8" hidden="1" x14ac:dyDescent="0.25">
      <c r="A6018">
        <v>3</v>
      </c>
      <c r="B6018" t="s">
        <v>18</v>
      </c>
      <c r="C6018" t="str">
        <f>_xlfn.CONCAT(RAWC8[[#This Row],[Table Letter]],"L")</f>
        <v>NL</v>
      </c>
      <c r="D6018">
        <v>33</v>
      </c>
      <c r="E6018" t="str">
        <f>CONCATENATE(RAWC8[[#This Row],[Table Letter]],RAWC8[[#This Row],[Table '#]])</f>
        <v>N3</v>
      </c>
      <c r="F6018" t="str">
        <f>IF(ISEVEN(ROW(RAWC8[[#This Row],[Barcodes]])),C6018,"")</f>
        <v>NL</v>
      </c>
      <c r="G6018" t="str">
        <f t="shared" ref="G6018:G6081" si="94">IF(ISODD(ROW(C6019)),C6019,"")</f>
        <v>NL</v>
      </c>
      <c r="H6018" t="str">
        <f>LEFT(RAWC8[[#This Row],[Maternal Pheno Tag]],7)</f>
        <v>NL</v>
      </c>
    </row>
    <row r="6019" spans="1:8" hidden="1" x14ac:dyDescent="0.25">
      <c r="A6019">
        <v>3</v>
      </c>
      <c r="B6019" t="s">
        <v>18</v>
      </c>
      <c r="C6019" t="str">
        <f>_xlfn.CONCAT(RAWC8[[#This Row],[Table Letter]],"L")</f>
        <v>NL</v>
      </c>
      <c r="D6019">
        <v>33</v>
      </c>
      <c r="E6019" t="str">
        <f>CONCATENATE(RAWC8[[#This Row],[Table Letter]],RAWC8[[#This Row],[Table '#]])</f>
        <v>N3</v>
      </c>
      <c r="F6019" t="str">
        <f>IF(ISEVEN(ROW(RAWC8[[#This Row],[Barcodes]])),C6019,"")</f>
        <v/>
      </c>
      <c r="G6019" t="str">
        <f t="shared" si="94"/>
        <v/>
      </c>
      <c r="H6019" t="str">
        <f>LEFT(RAWC8[[#This Row],[Maternal Pheno Tag]],7)</f>
        <v/>
      </c>
    </row>
    <row r="6020" spans="1:8" hidden="1" x14ac:dyDescent="0.25">
      <c r="A6020">
        <v>3</v>
      </c>
      <c r="B6020" t="s">
        <v>18</v>
      </c>
      <c r="C6020" t="str">
        <f>_xlfn.CONCAT(RAWC8[[#This Row],[Table Letter]],"L")</f>
        <v>NL</v>
      </c>
      <c r="D6020">
        <v>34</v>
      </c>
      <c r="E6020" t="str">
        <f>CONCATENATE(RAWC8[[#This Row],[Table Letter]],RAWC8[[#This Row],[Table '#]])</f>
        <v>N3</v>
      </c>
      <c r="F6020" t="str">
        <f>IF(ISEVEN(ROW(RAWC8[[#This Row],[Barcodes]])),C6020,"")</f>
        <v>NL</v>
      </c>
      <c r="G6020" t="str">
        <f t="shared" si="94"/>
        <v>NL</v>
      </c>
      <c r="H6020" t="str">
        <f>LEFT(RAWC8[[#This Row],[Maternal Pheno Tag]],7)</f>
        <v>NL</v>
      </c>
    </row>
    <row r="6021" spans="1:8" hidden="1" x14ac:dyDescent="0.25">
      <c r="A6021">
        <v>3</v>
      </c>
      <c r="B6021" t="s">
        <v>18</v>
      </c>
      <c r="C6021" t="str">
        <f>_xlfn.CONCAT(RAWC8[[#This Row],[Table Letter]],"L")</f>
        <v>NL</v>
      </c>
      <c r="D6021">
        <v>34</v>
      </c>
      <c r="E6021" t="str">
        <f>CONCATENATE(RAWC8[[#This Row],[Table Letter]],RAWC8[[#This Row],[Table '#]])</f>
        <v>N3</v>
      </c>
      <c r="F6021" t="str">
        <f>IF(ISEVEN(ROW(RAWC8[[#This Row],[Barcodes]])),C6021,"")</f>
        <v/>
      </c>
      <c r="G6021" t="str">
        <f t="shared" si="94"/>
        <v/>
      </c>
      <c r="H6021" t="str">
        <f>LEFT(RAWC8[[#This Row],[Maternal Pheno Tag]],7)</f>
        <v/>
      </c>
    </row>
    <row r="6022" spans="1:8" hidden="1" x14ac:dyDescent="0.25">
      <c r="A6022">
        <v>3</v>
      </c>
      <c r="B6022" t="s">
        <v>18</v>
      </c>
      <c r="C6022" t="str">
        <f>_xlfn.CONCAT(RAWC8[[#This Row],[Table Letter]],"L")</f>
        <v>NL</v>
      </c>
      <c r="D6022">
        <v>35</v>
      </c>
      <c r="E6022" t="str">
        <f>CONCATENATE(RAWC8[[#This Row],[Table Letter]],RAWC8[[#This Row],[Table '#]])</f>
        <v>N3</v>
      </c>
      <c r="F6022" t="str">
        <f>IF(ISEVEN(ROW(RAWC8[[#This Row],[Barcodes]])),C6022,"")</f>
        <v>NL</v>
      </c>
      <c r="G6022" t="str">
        <f t="shared" si="94"/>
        <v>NL</v>
      </c>
      <c r="H6022" t="str">
        <f>LEFT(RAWC8[[#This Row],[Maternal Pheno Tag]],7)</f>
        <v>NL</v>
      </c>
    </row>
    <row r="6023" spans="1:8" hidden="1" x14ac:dyDescent="0.25">
      <c r="A6023">
        <v>3</v>
      </c>
      <c r="B6023" t="s">
        <v>18</v>
      </c>
      <c r="C6023" t="str">
        <f>_xlfn.CONCAT(RAWC8[[#This Row],[Table Letter]],"L")</f>
        <v>NL</v>
      </c>
      <c r="D6023">
        <v>35</v>
      </c>
      <c r="E6023" t="str">
        <f>CONCATENATE(RAWC8[[#This Row],[Table Letter]],RAWC8[[#This Row],[Table '#]])</f>
        <v>N3</v>
      </c>
      <c r="F6023" t="str">
        <f>IF(ISEVEN(ROW(RAWC8[[#This Row],[Barcodes]])),C6023,"")</f>
        <v/>
      </c>
      <c r="G6023" t="str">
        <f t="shared" si="94"/>
        <v/>
      </c>
      <c r="H6023" t="str">
        <f>LEFT(RAWC8[[#This Row],[Maternal Pheno Tag]],7)</f>
        <v/>
      </c>
    </row>
    <row r="6024" spans="1:8" hidden="1" x14ac:dyDescent="0.25">
      <c r="A6024">
        <v>3</v>
      </c>
      <c r="B6024" t="s">
        <v>18</v>
      </c>
      <c r="C6024" t="str">
        <f>_xlfn.CONCAT(RAWC8[[#This Row],[Table Letter]],"L")</f>
        <v>NL</v>
      </c>
      <c r="D6024">
        <v>36</v>
      </c>
      <c r="E6024" t="str">
        <f>CONCATENATE(RAWC8[[#This Row],[Table Letter]],RAWC8[[#This Row],[Table '#]])</f>
        <v>N3</v>
      </c>
      <c r="F6024" t="str">
        <f>IF(ISEVEN(ROW(RAWC8[[#This Row],[Barcodes]])),C6024,"")</f>
        <v>NL</v>
      </c>
      <c r="G6024" t="str">
        <f t="shared" si="94"/>
        <v>NL</v>
      </c>
      <c r="H6024" t="str">
        <f>LEFT(RAWC8[[#This Row],[Maternal Pheno Tag]],7)</f>
        <v>NL</v>
      </c>
    </row>
    <row r="6025" spans="1:8" hidden="1" x14ac:dyDescent="0.25">
      <c r="A6025">
        <v>3</v>
      </c>
      <c r="B6025" t="s">
        <v>18</v>
      </c>
      <c r="C6025" t="str">
        <f>_xlfn.CONCAT(RAWC8[[#This Row],[Table Letter]],"L")</f>
        <v>NL</v>
      </c>
      <c r="D6025">
        <v>36</v>
      </c>
      <c r="E6025" t="str">
        <f>CONCATENATE(RAWC8[[#This Row],[Table Letter]],RAWC8[[#This Row],[Table '#]])</f>
        <v>N3</v>
      </c>
      <c r="F6025" t="str">
        <f>IF(ISEVEN(ROW(RAWC8[[#This Row],[Barcodes]])),C6025,"")</f>
        <v/>
      </c>
      <c r="G6025" t="str">
        <f t="shared" si="94"/>
        <v/>
      </c>
      <c r="H6025" t="str">
        <f>LEFT(RAWC8[[#This Row],[Maternal Pheno Tag]],7)</f>
        <v/>
      </c>
    </row>
    <row r="6026" spans="1:8" hidden="1" x14ac:dyDescent="0.25">
      <c r="A6026">
        <v>3</v>
      </c>
      <c r="B6026" t="s">
        <v>18</v>
      </c>
      <c r="C6026" t="str">
        <f>_xlfn.CONCAT(RAWC8[[#This Row],[Table Letter]],"L")</f>
        <v>NL</v>
      </c>
      <c r="D6026">
        <v>37</v>
      </c>
      <c r="E6026" t="str">
        <f>CONCATENATE(RAWC8[[#This Row],[Table Letter]],RAWC8[[#This Row],[Table '#]])</f>
        <v>N3</v>
      </c>
      <c r="F6026" t="str">
        <f>IF(ISEVEN(ROW(RAWC8[[#This Row],[Barcodes]])),C6026,"")</f>
        <v>NL</v>
      </c>
      <c r="G6026" t="str">
        <f t="shared" si="94"/>
        <v>NL</v>
      </c>
      <c r="H6026" t="str">
        <f>LEFT(RAWC8[[#This Row],[Maternal Pheno Tag]],7)</f>
        <v>NL</v>
      </c>
    </row>
    <row r="6027" spans="1:8" hidden="1" x14ac:dyDescent="0.25">
      <c r="A6027">
        <v>3</v>
      </c>
      <c r="B6027" t="s">
        <v>18</v>
      </c>
      <c r="C6027" t="str">
        <f>_xlfn.CONCAT(RAWC8[[#This Row],[Table Letter]],"L")</f>
        <v>NL</v>
      </c>
      <c r="D6027">
        <v>37</v>
      </c>
      <c r="E6027" t="str">
        <f>CONCATENATE(RAWC8[[#This Row],[Table Letter]],RAWC8[[#This Row],[Table '#]])</f>
        <v>N3</v>
      </c>
      <c r="F6027" t="str">
        <f>IF(ISEVEN(ROW(RAWC8[[#This Row],[Barcodes]])),C6027,"")</f>
        <v/>
      </c>
      <c r="G6027" t="str">
        <f t="shared" si="94"/>
        <v/>
      </c>
      <c r="H6027" t="str">
        <f>LEFT(RAWC8[[#This Row],[Maternal Pheno Tag]],7)</f>
        <v/>
      </c>
    </row>
    <row r="6028" spans="1:8" hidden="1" x14ac:dyDescent="0.25">
      <c r="A6028">
        <v>3</v>
      </c>
      <c r="B6028" t="s">
        <v>18</v>
      </c>
      <c r="C6028" t="str">
        <f>_xlfn.CONCAT(RAWC8[[#This Row],[Table Letter]],"L")</f>
        <v>NL</v>
      </c>
      <c r="D6028">
        <v>38</v>
      </c>
      <c r="E6028" t="str">
        <f>CONCATENATE(RAWC8[[#This Row],[Table Letter]],RAWC8[[#This Row],[Table '#]])</f>
        <v>N3</v>
      </c>
      <c r="F6028" t="str">
        <f>IF(ISEVEN(ROW(RAWC8[[#This Row],[Barcodes]])),C6028,"")</f>
        <v>NL</v>
      </c>
      <c r="G6028" t="str">
        <f t="shared" si="94"/>
        <v>NL</v>
      </c>
      <c r="H6028" t="str">
        <f>LEFT(RAWC8[[#This Row],[Maternal Pheno Tag]],7)</f>
        <v>NL</v>
      </c>
    </row>
    <row r="6029" spans="1:8" hidden="1" x14ac:dyDescent="0.25">
      <c r="A6029">
        <v>3</v>
      </c>
      <c r="B6029" t="s">
        <v>18</v>
      </c>
      <c r="C6029" t="str">
        <f>_xlfn.CONCAT(RAWC8[[#This Row],[Table Letter]],"L")</f>
        <v>NL</v>
      </c>
      <c r="D6029">
        <v>38</v>
      </c>
      <c r="E6029" t="str">
        <f>CONCATENATE(RAWC8[[#This Row],[Table Letter]],RAWC8[[#This Row],[Table '#]])</f>
        <v>N3</v>
      </c>
      <c r="F6029" t="str">
        <f>IF(ISEVEN(ROW(RAWC8[[#This Row],[Barcodes]])),C6029,"")</f>
        <v/>
      </c>
      <c r="G6029" t="str">
        <f t="shared" si="94"/>
        <v/>
      </c>
      <c r="H6029" t="str">
        <f>LEFT(RAWC8[[#This Row],[Maternal Pheno Tag]],7)</f>
        <v/>
      </c>
    </row>
    <row r="6030" spans="1:8" hidden="1" x14ac:dyDescent="0.25">
      <c r="A6030">
        <v>3</v>
      </c>
      <c r="B6030" t="s">
        <v>18</v>
      </c>
      <c r="C6030" t="str">
        <f>_xlfn.CONCAT(RAWC8[[#This Row],[Table Letter]],"L")</f>
        <v>NL</v>
      </c>
      <c r="D6030">
        <v>39</v>
      </c>
      <c r="E6030" t="str">
        <f>CONCATENATE(RAWC8[[#This Row],[Table Letter]],RAWC8[[#This Row],[Table '#]])</f>
        <v>N3</v>
      </c>
      <c r="F6030" t="str">
        <f>IF(ISEVEN(ROW(RAWC8[[#This Row],[Barcodes]])),C6030,"")</f>
        <v>NL</v>
      </c>
      <c r="G6030" t="str">
        <f t="shared" si="94"/>
        <v>NL</v>
      </c>
      <c r="H6030" t="str">
        <f>LEFT(RAWC8[[#This Row],[Maternal Pheno Tag]],7)</f>
        <v>NL</v>
      </c>
    </row>
    <row r="6031" spans="1:8" hidden="1" x14ac:dyDescent="0.25">
      <c r="A6031">
        <v>3</v>
      </c>
      <c r="B6031" t="s">
        <v>18</v>
      </c>
      <c r="C6031" t="str">
        <f>_xlfn.CONCAT(RAWC8[[#This Row],[Table Letter]],"L")</f>
        <v>NL</v>
      </c>
      <c r="D6031">
        <v>39</v>
      </c>
      <c r="E6031" t="str">
        <f>CONCATENATE(RAWC8[[#This Row],[Table Letter]],RAWC8[[#This Row],[Table '#]])</f>
        <v>N3</v>
      </c>
      <c r="F6031" t="str">
        <f>IF(ISEVEN(ROW(RAWC8[[#This Row],[Barcodes]])),C6031,"")</f>
        <v/>
      </c>
      <c r="G6031" t="str">
        <f t="shared" si="94"/>
        <v/>
      </c>
      <c r="H6031" t="str">
        <f>LEFT(RAWC8[[#This Row],[Maternal Pheno Tag]],7)</f>
        <v/>
      </c>
    </row>
    <row r="6032" spans="1:8" hidden="1" x14ac:dyDescent="0.25">
      <c r="A6032">
        <v>3</v>
      </c>
      <c r="B6032" t="s">
        <v>18</v>
      </c>
      <c r="C6032" t="str">
        <f>_xlfn.CONCAT(RAWC8[[#This Row],[Table Letter]],"L")</f>
        <v>NL</v>
      </c>
      <c r="D6032">
        <v>40</v>
      </c>
      <c r="E6032" t="str">
        <f>CONCATENATE(RAWC8[[#This Row],[Table Letter]],RAWC8[[#This Row],[Table '#]])</f>
        <v>N3</v>
      </c>
      <c r="F6032" t="str">
        <f>IF(ISEVEN(ROW(RAWC8[[#This Row],[Barcodes]])),C6032,"")</f>
        <v>NL</v>
      </c>
      <c r="G6032" t="str">
        <f t="shared" si="94"/>
        <v>NL</v>
      </c>
      <c r="H6032" t="str">
        <f>LEFT(RAWC8[[#This Row],[Maternal Pheno Tag]],7)</f>
        <v>NL</v>
      </c>
    </row>
    <row r="6033" spans="1:8" hidden="1" x14ac:dyDescent="0.25">
      <c r="A6033">
        <v>3</v>
      </c>
      <c r="B6033" t="s">
        <v>18</v>
      </c>
      <c r="C6033" t="str">
        <f>_xlfn.CONCAT(RAWC8[[#This Row],[Table Letter]],"L")</f>
        <v>NL</v>
      </c>
      <c r="D6033">
        <v>40</v>
      </c>
      <c r="E6033" t="str">
        <f>CONCATENATE(RAWC8[[#This Row],[Table Letter]],RAWC8[[#This Row],[Table '#]])</f>
        <v>N3</v>
      </c>
      <c r="F6033" t="str">
        <f>IF(ISEVEN(ROW(RAWC8[[#This Row],[Barcodes]])),C6033,"")</f>
        <v/>
      </c>
      <c r="G6033" t="str">
        <f t="shared" si="94"/>
        <v/>
      </c>
      <c r="H6033" t="str">
        <f>LEFT(RAWC8[[#This Row],[Maternal Pheno Tag]],7)</f>
        <v/>
      </c>
    </row>
    <row r="6034" spans="1:8" hidden="1" x14ac:dyDescent="0.25">
      <c r="A6034">
        <v>3</v>
      </c>
      <c r="B6034" t="s">
        <v>18</v>
      </c>
      <c r="C6034" t="str">
        <f>_xlfn.CONCAT(RAWC8[[#This Row],[Table Letter]],"L")</f>
        <v>NL</v>
      </c>
      <c r="D6034">
        <v>41</v>
      </c>
      <c r="E6034" t="str">
        <f>CONCATENATE(RAWC8[[#This Row],[Table Letter]],RAWC8[[#This Row],[Table '#]])</f>
        <v>N3</v>
      </c>
      <c r="F6034" t="str">
        <f>IF(ISEVEN(ROW(RAWC8[[#This Row],[Barcodes]])),C6034,"")</f>
        <v>NL</v>
      </c>
      <c r="G6034" t="str">
        <f t="shared" si="94"/>
        <v>NL</v>
      </c>
      <c r="H6034" t="str">
        <f>LEFT(RAWC8[[#This Row],[Maternal Pheno Tag]],7)</f>
        <v>NL</v>
      </c>
    </row>
    <row r="6035" spans="1:8" hidden="1" x14ac:dyDescent="0.25">
      <c r="A6035">
        <v>3</v>
      </c>
      <c r="B6035" t="s">
        <v>18</v>
      </c>
      <c r="C6035" t="str">
        <f>_xlfn.CONCAT(RAWC8[[#This Row],[Table Letter]],"L")</f>
        <v>NL</v>
      </c>
      <c r="D6035">
        <v>41</v>
      </c>
      <c r="E6035" t="str">
        <f>CONCATENATE(RAWC8[[#This Row],[Table Letter]],RAWC8[[#This Row],[Table '#]])</f>
        <v>N3</v>
      </c>
      <c r="F6035" t="str">
        <f>IF(ISEVEN(ROW(RAWC8[[#This Row],[Barcodes]])),C6035,"")</f>
        <v/>
      </c>
      <c r="G6035" t="str">
        <f t="shared" si="94"/>
        <v/>
      </c>
      <c r="H6035" t="str">
        <f>LEFT(RAWC8[[#This Row],[Maternal Pheno Tag]],7)</f>
        <v/>
      </c>
    </row>
    <row r="6036" spans="1:8" hidden="1" x14ac:dyDescent="0.25">
      <c r="A6036">
        <v>3</v>
      </c>
      <c r="B6036" t="s">
        <v>18</v>
      </c>
      <c r="C6036" t="str">
        <f>_xlfn.CONCAT(RAWC8[[#This Row],[Table Letter]],"L")</f>
        <v>NL</v>
      </c>
      <c r="D6036">
        <v>42</v>
      </c>
      <c r="E6036" t="str">
        <f>CONCATENATE(RAWC8[[#This Row],[Table Letter]],RAWC8[[#This Row],[Table '#]])</f>
        <v>N3</v>
      </c>
      <c r="F6036" t="str">
        <f>IF(ISEVEN(ROW(RAWC8[[#This Row],[Barcodes]])),C6036,"")</f>
        <v>NL</v>
      </c>
      <c r="G6036" t="str">
        <f t="shared" si="94"/>
        <v>NL</v>
      </c>
      <c r="H6036" t="str">
        <f>LEFT(RAWC8[[#This Row],[Maternal Pheno Tag]],7)</f>
        <v>NL</v>
      </c>
    </row>
    <row r="6037" spans="1:8" hidden="1" x14ac:dyDescent="0.25">
      <c r="A6037">
        <v>3</v>
      </c>
      <c r="B6037" t="s">
        <v>18</v>
      </c>
      <c r="C6037" t="str">
        <f>_xlfn.CONCAT(RAWC8[[#This Row],[Table Letter]],"L")</f>
        <v>NL</v>
      </c>
      <c r="D6037">
        <v>42</v>
      </c>
      <c r="E6037" t="str">
        <f>CONCATENATE(RAWC8[[#This Row],[Table Letter]],RAWC8[[#This Row],[Table '#]])</f>
        <v>N3</v>
      </c>
      <c r="F6037" t="str">
        <f>IF(ISEVEN(ROW(RAWC8[[#This Row],[Barcodes]])),C6037,"")</f>
        <v/>
      </c>
      <c r="G6037" t="str">
        <f t="shared" si="94"/>
        <v/>
      </c>
      <c r="H6037" t="str">
        <f>LEFT(RAWC8[[#This Row],[Maternal Pheno Tag]],7)</f>
        <v/>
      </c>
    </row>
    <row r="6038" spans="1:8" hidden="1" x14ac:dyDescent="0.25">
      <c r="A6038">
        <v>3</v>
      </c>
      <c r="B6038" t="s">
        <v>18</v>
      </c>
      <c r="C6038" t="str">
        <f>_xlfn.CONCAT(RAWC8[[#This Row],[Table Letter]],"L")</f>
        <v>NL</v>
      </c>
      <c r="D6038">
        <v>43</v>
      </c>
      <c r="E6038" t="str">
        <f>CONCATENATE(RAWC8[[#This Row],[Table Letter]],RAWC8[[#This Row],[Table '#]])</f>
        <v>N3</v>
      </c>
      <c r="F6038" t="str">
        <f>IF(ISEVEN(ROW(RAWC8[[#This Row],[Barcodes]])),C6038,"")</f>
        <v>NL</v>
      </c>
      <c r="G6038" t="str">
        <f t="shared" si="94"/>
        <v>NL</v>
      </c>
      <c r="H6038" t="str">
        <f>LEFT(RAWC8[[#This Row],[Maternal Pheno Tag]],7)</f>
        <v>NL</v>
      </c>
    </row>
    <row r="6039" spans="1:8" hidden="1" x14ac:dyDescent="0.25">
      <c r="A6039">
        <v>3</v>
      </c>
      <c r="B6039" t="s">
        <v>18</v>
      </c>
      <c r="C6039" t="str">
        <f>_xlfn.CONCAT(RAWC8[[#This Row],[Table Letter]],"L")</f>
        <v>NL</v>
      </c>
      <c r="D6039">
        <v>43</v>
      </c>
      <c r="E6039" t="str">
        <f>CONCATENATE(RAWC8[[#This Row],[Table Letter]],RAWC8[[#This Row],[Table '#]])</f>
        <v>N3</v>
      </c>
      <c r="F6039" t="str">
        <f>IF(ISEVEN(ROW(RAWC8[[#This Row],[Barcodes]])),C6039,"")</f>
        <v/>
      </c>
      <c r="G6039" t="str">
        <f t="shared" si="94"/>
        <v/>
      </c>
      <c r="H6039" t="str">
        <f>LEFT(RAWC8[[#This Row],[Maternal Pheno Tag]],7)</f>
        <v/>
      </c>
    </row>
    <row r="6040" spans="1:8" hidden="1" x14ac:dyDescent="0.25">
      <c r="A6040">
        <v>3</v>
      </c>
      <c r="B6040" t="s">
        <v>18</v>
      </c>
      <c r="C6040" t="str">
        <f>_xlfn.CONCAT(RAWC8[[#This Row],[Table Letter]],"L")</f>
        <v>NL</v>
      </c>
      <c r="D6040">
        <v>44</v>
      </c>
      <c r="E6040" t="str">
        <f>CONCATENATE(RAWC8[[#This Row],[Table Letter]],RAWC8[[#This Row],[Table '#]])</f>
        <v>N3</v>
      </c>
      <c r="F6040" t="str">
        <f>IF(ISEVEN(ROW(RAWC8[[#This Row],[Barcodes]])),C6040,"")</f>
        <v>NL</v>
      </c>
      <c r="G6040" t="str">
        <f t="shared" si="94"/>
        <v>NL</v>
      </c>
      <c r="H6040" t="str">
        <f>LEFT(RAWC8[[#This Row],[Maternal Pheno Tag]],7)</f>
        <v>NL</v>
      </c>
    </row>
    <row r="6041" spans="1:8" hidden="1" x14ac:dyDescent="0.25">
      <c r="A6041">
        <v>3</v>
      </c>
      <c r="B6041" t="s">
        <v>18</v>
      </c>
      <c r="C6041" t="str">
        <f>_xlfn.CONCAT(RAWC8[[#This Row],[Table Letter]],"L")</f>
        <v>NL</v>
      </c>
      <c r="D6041">
        <v>44</v>
      </c>
      <c r="E6041" t="str">
        <f>CONCATENATE(RAWC8[[#This Row],[Table Letter]],RAWC8[[#This Row],[Table '#]])</f>
        <v>N3</v>
      </c>
      <c r="F6041" t="str">
        <f>IF(ISEVEN(ROW(RAWC8[[#This Row],[Barcodes]])),C6041,"")</f>
        <v/>
      </c>
      <c r="G6041" t="str">
        <f t="shared" si="94"/>
        <v/>
      </c>
      <c r="H6041" t="str">
        <f>LEFT(RAWC8[[#This Row],[Maternal Pheno Tag]],7)</f>
        <v/>
      </c>
    </row>
    <row r="6042" spans="1:8" hidden="1" x14ac:dyDescent="0.25">
      <c r="A6042">
        <v>3</v>
      </c>
      <c r="B6042" t="s">
        <v>18</v>
      </c>
      <c r="C6042" t="str">
        <f>_xlfn.CONCAT(RAWC8[[#This Row],[Table Letter]],"L")</f>
        <v>NL</v>
      </c>
      <c r="D6042">
        <v>45</v>
      </c>
      <c r="E6042" t="str">
        <f>CONCATENATE(RAWC8[[#This Row],[Table Letter]],RAWC8[[#This Row],[Table '#]])</f>
        <v>N3</v>
      </c>
      <c r="F6042" t="str">
        <f>IF(ISEVEN(ROW(RAWC8[[#This Row],[Barcodes]])),C6042,"")</f>
        <v>NL</v>
      </c>
      <c r="G6042" t="str">
        <f t="shared" si="94"/>
        <v>NL</v>
      </c>
      <c r="H6042" t="str">
        <f>LEFT(RAWC8[[#This Row],[Maternal Pheno Tag]],7)</f>
        <v>NL</v>
      </c>
    </row>
    <row r="6043" spans="1:8" hidden="1" x14ac:dyDescent="0.25">
      <c r="A6043">
        <v>3</v>
      </c>
      <c r="B6043" t="s">
        <v>18</v>
      </c>
      <c r="C6043" t="str">
        <f>_xlfn.CONCAT(RAWC8[[#This Row],[Table Letter]],"L")</f>
        <v>NL</v>
      </c>
      <c r="D6043">
        <v>45</v>
      </c>
      <c r="E6043" t="str">
        <f>CONCATENATE(RAWC8[[#This Row],[Table Letter]],RAWC8[[#This Row],[Table '#]])</f>
        <v>N3</v>
      </c>
      <c r="F6043" t="str">
        <f>IF(ISEVEN(ROW(RAWC8[[#This Row],[Barcodes]])),C6043,"")</f>
        <v/>
      </c>
      <c r="G6043" t="str">
        <f t="shared" si="94"/>
        <v/>
      </c>
      <c r="H6043" t="str">
        <f>LEFT(RAWC8[[#This Row],[Maternal Pheno Tag]],7)</f>
        <v/>
      </c>
    </row>
    <row r="6044" spans="1:8" hidden="1" x14ac:dyDescent="0.25">
      <c r="A6044">
        <v>3</v>
      </c>
      <c r="B6044" t="s">
        <v>18</v>
      </c>
      <c r="C6044" t="str">
        <f>_xlfn.CONCAT(RAWC8[[#This Row],[Table Letter]],"L")</f>
        <v>NL</v>
      </c>
      <c r="D6044">
        <v>46</v>
      </c>
      <c r="E6044" t="str">
        <f>CONCATENATE(RAWC8[[#This Row],[Table Letter]],RAWC8[[#This Row],[Table '#]])</f>
        <v>N3</v>
      </c>
      <c r="F6044" t="str">
        <f>IF(ISEVEN(ROW(RAWC8[[#This Row],[Barcodes]])),C6044,"")</f>
        <v>NL</v>
      </c>
      <c r="G6044" t="str">
        <f t="shared" si="94"/>
        <v>NL</v>
      </c>
      <c r="H6044" t="str">
        <f>LEFT(RAWC8[[#This Row],[Maternal Pheno Tag]],7)</f>
        <v>NL</v>
      </c>
    </row>
    <row r="6045" spans="1:8" hidden="1" x14ac:dyDescent="0.25">
      <c r="A6045">
        <v>3</v>
      </c>
      <c r="B6045" t="s">
        <v>18</v>
      </c>
      <c r="C6045" t="str">
        <f>_xlfn.CONCAT(RAWC8[[#This Row],[Table Letter]],"L")</f>
        <v>NL</v>
      </c>
      <c r="D6045">
        <v>46</v>
      </c>
      <c r="E6045" t="str">
        <f>CONCATENATE(RAWC8[[#This Row],[Table Letter]],RAWC8[[#This Row],[Table '#]])</f>
        <v>N3</v>
      </c>
      <c r="F6045" t="str">
        <f>IF(ISEVEN(ROW(RAWC8[[#This Row],[Barcodes]])),C6045,"")</f>
        <v/>
      </c>
      <c r="G6045" t="str">
        <f t="shared" si="94"/>
        <v/>
      </c>
      <c r="H6045" t="str">
        <f>LEFT(RAWC8[[#This Row],[Maternal Pheno Tag]],7)</f>
        <v/>
      </c>
    </row>
    <row r="6046" spans="1:8" hidden="1" x14ac:dyDescent="0.25">
      <c r="A6046">
        <v>3</v>
      </c>
      <c r="B6046" t="s">
        <v>18</v>
      </c>
      <c r="C6046" t="str">
        <f>_xlfn.CONCAT(RAWC8[[#This Row],[Table Letter]],"L")</f>
        <v>NL</v>
      </c>
      <c r="D6046">
        <v>47</v>
      </c>
      <c r="E6046" t="str">
        <f>CONCATENATE(RAWC8[[#This Row],[Table Letter]],RAWC8[[#This Row],[Table '#]])</f>
        <v>N3</v>
      </c>
      <c r="F6046" t="str">
        <f>IF(ISEVEN(ROW(RAWC8[[#This Row],[Barcodes]])),C6046,"")</f>
        <v>NL</v>
      </c>
      <c r="G6046" t="str">
        <f t="shared" si="94"/>
        <v>NL</v>
      </c>
      <c r="H6046" t="str">
        <f>LEFT(RAWC8[[#This Row],[Maternal Pheno Tag]],7)</f>
        <v>NL</v>
      </c>
    </row>
    <row r="6047" spans="1:8" hidden="1" x14ac:dyDescent="0.25">
      <c r="A6047">
        <v>3</v>
      </c>
      <c r="B6047" t="s">
        <v>18</v>
      </c>
      <c r="C6047" t="str">
        <f>_xlfn.CONCAT(RAWC8[[#This Row],[Table Letter]],"L")</f>
        <v>NL</v>
      </c>
      <c r="D6047">
        <v>47</v>
      </c>
      <c r="E6047" t="str">
        <f>CONCATENATE(RAWC8[[#This Row],[Table Letter]],RAWC8[[#This Row],[Table '#]])</f>
        <v>N3</v>
      </c>
      <c r="F6047" t="str">
        <f>IF(ISEVEN(ROW(RAWC8[[#This Row],[Barcodes]])),C6047,"")</f>
        <v/>
      </c>
      <c r="G6047" t="str">
        <f t="shared" si="94"/>
        <v/>
      </c>
      <c r="H6047" t="str">
        <f>LEFT(RAWC8[[#This Row],[Maternal Pheno Tag]],7)</f>
        <v/>
      </c>
    </row>
    <row r="6048" spans="1:8" hidden="1" x14ac:dyDescent="0.25">
      <c r="A6048">
        <v>3</v>
      </c>
      <c r="B6048" t="s">
        <v>18</v>
      </c>
      <c r="C6048" t="str">
        <f>_xlfn.CONCAT(RAWC8[[#This Row],[Table Letter]],"L")</f>
        <v>NL</v>
      </c>
      <c r="D6048">
        <v>48</v>
      </c>
      <c r="E6048" t="str">
        <f>CONCATENATE(RAWC8[[#This Row],[Table Letter]],RAWC8[[#This Row],[Table '#]])</f>
        <v>N3</v>
      </c>
      <c r="F6048" t="str">
        <f>IF(ISEVEN(ROW(RAWC8[[#This Row],[Barcodes]])),C6048,"")</f>
        <v>NL</v>
      </c>
      <c r="G6048" t="str">
        <f t="shared" si="94"/>
        <v>NL</v>
      </c>
      <c r="H6048" t="str">
        <f>LEFT(RAWC8[[#This Row],[Maternal Pheno Tag]],7)</f>
        <v>NL</v>
      </c>
    </row>
    <row r="6049" spans="1:8" hidden="1" x14ac:dyDescent="0.25">
      <c r="A6049">
        <v>3</v>
      </c>
      <c r="B6049" t="s">
        <v>18</v>
      </c>
      <c r="C6049" t="str">
        <f>_xlfn.CONCAT(RAWC8[[#This Row],[Table Letter]],"L")</f>
        <v>NL</v>
      </c>
      <c r="D6049">
        <v>48</v>
      </c>
      <c r="E6049" t="str">
        <f>CONCATENATE(RAWC8[[#This Row],[Table Letter]],RAWC8[[#This Row],[Table '#]])</f>
        <v>N3</v>
      </c>
      <c r="F6049" t="str">
        <f>IF(ISEVEN(ROW(RAWC8[[#This Row],[Barcodes]])),C6049,"")</f>
        <v/>
      </c>
      <c r="G6049" t="str">
        <f t="shared" si="94"/>
        <v/>
      </c>
      <c r="H6049" t="str">
        <f>LEFT(RAWC8[[#This Row],[Maternal Pheno Tag]],7)</f>
        <v/>
      </c>
    </row>
    <row r="6050" spans="1:8" hidden="1" x14ac:dyDescent="0.25">
      <c r="A6050">
        <v>4</v>
      </c>
      <c r="B6050" t="s">
        <v>18</v>
      </c>
      <c r="C6050" t="str">
        <f>_xlfn.CONCAT(RAWC8[[#This Row],[Table Letter]],"L")</f>
        <v>NL</v>
      </c>
      <c r="D6050">
        <v>1</v>
      </c>
      <c r="E6050" t="str">
        <f>CONCATENATE(RAWC8[[#This Row],[Table Letter]],RAWC8[[#This Row],[Table '#]])</f>
        <v>N4</v>
      </c>
      <c r="F6050" t="str">
        <f>IF(ISEVEN(ROW(RAWC8[[#This Row],[Barcodes]])),C6050,"")</f>
        <v>NL</v>
      </c>
      <c r="G6050" t="str">
        <f t="shared" si="94"/>
        <v>NL</v>
      </c>
      <c r="H6050" t="str">
        <f>LEFT(RAWC8[[#This Row],[Maternal Pheno Tag]],7)</f>
        <v>NL</v>
      </c>
    </row>
    <row r="6051" spans="1:8" hidden="1" x14ac:dyDescent="0.25">
      <c r="A6051">
        <v>4</v>
      </c>
      <c r="B6051" t="s">
        <v>18</v>
      </c>
      <c r="C6051" t="str">
        <f>_xlfn.CONCAT(RAWC8[[#This Row],[Table Letter]],"L")</f>
        <v>NL</v>
      </c>
      <c r="D6051">
        <v>1</v>
      </c>
      <c r="E6051" t="str">
        <f>CONCATENATE(RAWC8[[#This Row],[Table Letter]],RAWC8[[#This Row],[Table '#]])</f>
        <v>N4</v>
      </c>
      <c r="F6051" t="str">
        <f>IF(ISEVEN(ROW(RAWC8[[#This Row],[Barcodes]])),C6051,"")</f>
        <v/>
      </c>
      <c r="G6051" t="str">
        <f t="shared" si="94"/>
        <v/>
      </c>
      <c r="H6051" t="str">
        <f>LEFT(RAWC8[[#This Row],[Maternal Pheno Tag]],7)</f>
        <v/>
      </c>
    </row>
    <row r="6052" spans="1:8" hidden="1" x14ac:dyDescent="0.25">
      <c r="A6052">
        <v>4</v>
      </c>
      <c r="B6052" t="s">
        <v>18</v>
      </c>
      <c r="C6052" t="str">
        <f>_xlfn.CONCAT(RAWC8[[#This Row],[Table Letter]],"L")</f>
        <v>NL</v>
      </c>
      <c r="D6052">
        <v>2</v>
      </c>
      <c r="E6052" t="str">
        <f>CONCATENATE(RAWC8[[#This Row],[Table Letter]],RAWC8[[#This Row],[Table '#]])</f>
        <v>N4</v>
      </c>
      <c r="F6052" t="str">
        <f>IF(ISEVEN(ROW(RAWC8[[#This Row],[Barcodes]])),C6052,"")</f>
        <v>NL</v>
      </c>
      <c r="G6052" t="str">
        <f t="shared" si="94"/>
        <v>NL</v>
      </c>
      <c r="H6052" t="str">
        <f>LEFT(RAWC8[[#This Row],[Maternal Pheno Tag]],7)</f>
        <v>NL</v>
      </c>
    </row>
    <row r="6053" spans="1:8" hidden="1" x14ac:dyDescent="0.25">
      <c r="A6053">
        <v>4</v>
      </c>
      <c r="B6053" t="s">
        <v>18</v>
      </c>
      <c r="C6053" t="str">
        <f>_xlfn.CONCAT(RAWC8[[#This Row],[Table Letter]],"L")</f>
        <v>NL</v>
      </c>
      <c r="D6053">
        <v>2</v>
      </c>
      <c r="E6053" t="str">
        <f>CONCATENATE(RAWC8[[#This Row],[Table Letter]],RAWC8[[#This Row],[Table '#]])</f>
        <v>N4</v>
      </c>
      <c r="F6053" t="str">
        <f>IF(ISEVEN(ROW(RAWC8[[#This Row],[Barcodes]])),C6053,"")</f>
        <v/>
      </c>
      <c r="G6053" t="str">
        <f t="shared" si="94"/>
        <v/>
      </c>
      <c r="H6053" t="str">
        <f>LEFT(RAWC8[[#This Row],[Maternal Pheno Tag]],7)</f>
        <v/>
      </c>
    </row>
    <row r="6054" spans="1:8" hidden="1" x14ac:dyDescent="0.25">
      <c r="A6054">
        <v>4</v>
      </c>
      <c r="B6054" t="s">
        <v>18</v>
      </c>
      <c r="C6054" t="str">
        <f>_xlfn.CONCAT(RAWC8[[#This Row],[Table Letter]],"L")</f>
        <v>NL</v>
      </c>
      <c r="D6054">
        <v>3</v>
      </c>
      <c r="E6054" t="str">
        <f>CONCATENATE(RAWC8[[#This Row],[Table Letter]],RAWC8[[#This Row],[Table '#]])</f>
        <v>N4</v>
      </c>
      <c r="F6054" t="str">
        <f>IF(ISEVEN(ROW(RAWC8[[#This Row],[Barcodes]])),C6054,"")</f>
        <v>NL</v>
      </c>
      <c r="G6054" t="str">
        <f t="shared" si="94"/>
        <v>NL</v>
      </c>
      <c r="H6054" t="str">
        <f>LEFT(RAWC8[[#This Row],[Maternal Pheno Tag]],7)</f>
        <v>NL</v>
      </c>
    </row>
    <row r="6055" spans="1:8" hidden="1" x14ac:dyDescent="0.25">
      <c r="A6055">
        <v>4</v>
      </c>
      <c r="B6055" t="s">
        <v>18</v>
      </c>
      <c r="C6055" t="str">
        <f>_xlfn.CONCAT(RAWC8[[#This Row],[Table Letter]],"L")</f>
        <v>NL</v>
      </c>
      <c r="D6055">
        <v>3</v>
      </c>
      <c r="E6055" t="str">
        <f>CONCATENATE(RAWC8[[#This Row],[Table Letter]],RAWC8[[#This Row],[Table '#]])</f>
        <v>N4</v>
      </c>
      <c r="F6055" t="str">
        <f>IF(ISEVEN(ROW(RAWC8[[#This Row],[Barcodes]])),C6055,"")</f>
        <v/>
      </c>
      <c r="G6055" t="str">
        <f t="shared" si="94"/>
        <v/>
      </c>
      <c r="H6055" t="str">
        <f>LEFT(RAWC8[[#This Row],[Maternal Pheno Tag]],7)</f>
        <v/>
      </c>
    </row>
    <row r="6056" spans="1:8" hidden="1" x14ac:dyDescent="0.25">
      <c r="A6056">
        <v>4</v>
      </c>
      <c r="B6056" t="s">
        <v>18</v>
      </c>
      <c r="C6056" t="str">
        <f>_xlfn.CONCAT(RAWC8[[#This Row],[Table Letter]],"L")</f>
        <v>NL</v>
      </c>
      <c r="D6056">
        <v>4</v>
      </c>
      <c r="E6056" t="str">
        <f>CONCATENATE(RAWC8[[#This Row],[Table Letter]],RAWC8[[#This Row],[Table '#]])</f>
        <v>N4</v>
      </c>
      <c r="F6056" t="str">
        <f>IF(ISEVEN(ROW(RAWC8[[#This Row],[Barcodes]])),C6056,"")</f>
        <v>NL</v>
      </c>
      <c r="G6056" t="str">
        <f t="shared" si="94"/>
        <v>NL</v>
      </c>
      <c r="H6056" t="str">
        <f>LEFT(RAWC8[[#This Row],[Maternal Pheno Tag]],7)</f>
        <v>NL</v>
      </c>
    </row>
    <row r="6057" spans="1:8" hidden="1" x14ac:dyDescent="0.25">
      <c r="A6057">
        <v>4</v>
      </c>
      <c r="B6057" t="s">
        <v>18</v>
      </c>
      <c r="C6057" t="str">
        <f>_xlfn.CONCAT(RAWC8[[#This Row],[Table Letter]],"L")</f>
        <v>NL</v>
      </c>
      <c r="D6057">
        <v>4</v>
      </c>
      <c r="E6057" t="str">
        <f>CONCATENATE(RAWC8[[#This Row],[Table Letter]],RAWC8[[#This Row],[Table '#]])</f>
        <v>N4</v>
      </c>
      <c r="F6057" t="str">
        <f>IF(ISEVEN(ROW(RAWC8[[#This Row],[Barcodes]])),C6057,"")</f>
        <v/>
      </c>
      <c r="G6057" t="str">
        <f t="shared" si="94"/>
        <v/>
      </c>
      <c r="H6057" t="str">
        <f>LEFT(RAWC8[[#This Row],[Maternal Pheno Tag]],7)</f>
        <v/>
      </c>
    </row>
    <row r="6058" spans="1:8" hidden="1" x14ac:dyDescent="0.25">
      <c r="A6058">
        <v>4</v>
      </c>
      <c r="B6058" t="s">
        <v>18</v>
      </c>
      <c r="C6058" t="str">
        <f>_xlfn.CONCAT(RAWC8[[#This Row],[Table Letter]],"L")</f>
        <v>NL</v>
      </c>
      <c r="D6058">
        <v>5</v>
      </c>
      <c r="E6058" t="str">
        <f>CONCATENATE(RAWC8[[#This Row],[Table Letter]],RAWC8[[#This Row],[Table '#]])</f>
        <v>N4</v>
      </c>
      <c r="F6058" t="str">
        <f>IF(ISEVEN(ROW(RAWC8[[#This Row],[Barcodes]])),C6058,"")</f>
        <v>NL</v>
      </c>
      <c r="G6058" t="str">
        <f t="shared" si="94"/>
        <v>NL</v>
      </c>
      <c r="H6058" t="str">
        <f>LEFT(RAWC8[[#This Row],[Maternal Pheno Tag]],7)</f>
        <v>NL</v>
      </c>
    </row>
    <row r="6059" spans="1:8" hidden="1" x14ac:dyDescent="0.25">
      <c r="A6059">
        <v>4</v>
      </c>
      <c r="B6059" t="s">
        <v>18</v>
      </c>
      <c r="C6059" t="str">
        <f>_xlfn.CONCAT(RAWC8[[#This Row],[Table Letter]],"L")</f>
        <v>NL</v>
      </c>
      <c r="D6059">
        <v>5</v>
      </c>
      <c r="E6059" t="str">
        <f>CONCATENATE(RAWC8[[#This Row],[Table Letter]],RAWC8[[#This Row],[Table '#]])</f>
        <v>N4</v>
      </c>
      <c r="F6059" t="str">
        <f>IF(ISEVEN(ROW(RAWC8[[#This Row],[Barcodes]])),C6059,"")</f>
        <v/>
      </c>
      <c r="G6059" t="str">
        <f t="shared" si="94"/>
        <v/>
      </c>
      <c r="H6059" t="str">
        <f>LEFT(RAWC8[[#This Row],[Maternal Pheno Tag]],7)</f>
        <v/>
      </c>
    </row>
    <row r="6060" spans="1:8" hidden="1" x14ac:dyDescent="0.25">
      <c r="A6060">
        <v>4</v>
      </c>
      <c r="B6060" t="s">
        <v>18</v>
      </c>
      <c r="C6060" t="str">
        <f>_xlfn.CONCAT(RAWC8[[#This Row],[Table Letter]],"L")</f>
        <v>NL</v>
      </c>
      <c r="D6060">
        <v>6</v>
      </c>
      <c r="E6060" t="str">
        <f>CONCATENATE(RAWC8[[#This Row],[Table Letter]],RAWC8[[#This Row],[Table '#]])</f>
        <v>N4</v>
      </c>
      <c r="F6060" t="str">
        <f>IF(ISEVEN(ROW(RAWC8[[#This Row],[Barcodes]])),C6060,"")</f>
        <v>NL</v>
      </c>
      <c r="G6060" t="str">
        <f t="shared" si="94"/>
        <v>NL</v>
      </c>
      <c r="H6060" t="str">
        <f>LEFT(RAWC8[[#This Row],[Maternal Pheno Tag]],7)</f>
        <v>NL</v>
      </c>
    </row>
    <row r="6061" spans="1:8" hidden="1" x14ac:dyDescent="0.25">
      <c r="A6061">
        <v>4</v>
      </c>
      <c r="B6061" t="s">
        <v>18</v>
      </c>
      <c r="C6061" t="str">
        <f>_xlfn.CONCAT(RAWC8[[#This Row],[Table Letter]],"L")</f>
        <v>NL</v>
      </c>
      <c r="D6061">
        <v>6</v>
      </c>
      <c r="E6061" t="str">
        <f>CONCATENATE(RAWC8[[#This Row],[Table Letter]],RAWC8[[#This Row],[Table '#]])</f>
        <v>N4</v>
      </c>
      <c r="F6061" t="str">
        <f>IF(ISEVEN(ROW(RAWC8[[#This Row],[Barcodes]])),C6061,"")</f>
        <v/>
      </c>
      <c r="G6061" t="str">
        <f t="shared" si="94"/>
        <v/>
      </c>
      <c r="H6061" t="str">
        <f>LEFT(RAWC8[[#This Row],[Maternal Pheno Tag]],7)</f>
        <v/>
      </c>
    </row>
    <row r="6062" spans="1:8" hidden="1" x14ac:dyDescent="0.25">
      <c r="A6062">
        <v>4</v>
      </c>
      <c r="B6062" t="s">
        <v>18</v>
      </c>
      <c r="C6062" t="str">
        <f>_xlfn.CONCAT(RAWC8[[#This Row],[Table Letter]],"L")</f>
        <v>NL</v>
      </c>
      <c r="D6062">
        <v>7</v>
      </c>
      <c r="E6062" t="str">
        <f>CONCATENATE(RAWC8[[#This Row],[Table Letter]],RAWC8[[#This Row],[Table '#]])</f>
        <v>N4</v>
      </c>
      <c r="F6062" t="str">
        <f>IF(ISEVEN(ROW(RAWC8[[#This Row],[Barcodes]])),C6062,"")</f>
        <v>NL</v>
      </c>
      <c r="G6062" t="str">
        <f t="shared" si="94"/>
        <v>NL</v>
      </c>
      <c r="H6062" t="str">
        <f>LEFT(RAWC8[[#This Row],[Maternal Pheno Tag]],7)</f>
        <v>NL</v>
      </c>
    </row>
    <row r="6063" spans="1:8" hidden="1" x14ac:dyDescent="0.25">
      <c r="A6063">
        <v>4</v>
      </c>
      <c r="B6063" t="s">
        <v>18</v>
      </c>
      <c r="C6063" t="str">
        <f>_xlfn.CONCAT(RAWC8[[#This Row],[Table Letter]],"L")</f>
        <v>NL</v>
      </c>
      <c r="D6063">
        <v>7</v>
      </c>
      <c r="E6063" t="str">
        <f>CONCATENATE(RAWC8[[#This Row],[Table Letter]],RAWC8[[#This Row],[Table '#]])</f>
        <v>N4</v>
      </c>
      <c r="F6063" t="str">
        <f>IF(ISEVEN(ROW(RAWC8[[#This Row],[Barcodes]])),C6063,"")</f>
        <v/>
      </c>
      <c r="G6063" t="str">
        <f t="shared" si="94"/>
        <v/>
      </c>
      <c r="H6063" t="str">
        <f>LEFT(RAWC8[[#This Row],[Maternal Pheno Tag]],7)</f>
        <v/>
      </c>
    </row>
    <row r="6064" spans="1:8" hidden="1" x14ac:dyDescent="0.25">
      <c r="A6064">
        <v>4</v>
      </c>
      <c r="B6064" t="s">
        <v>18</v>
      </c>
      <c r="C6064" t="str">
        <f>_xlfn.CONCAT(RAWC8[[#This Row],[Table Letter]],"L")</f>
        <v>NL</v>
      </c>
      <c r="D6064">
        <v>8</v>
      </c>
      <c r="E6064" t="str">
        <f>CONCATENATE(RAWC8[[#This Row],[Table Letter]],RAWC8[[#This Row],[Table '#]])</f>
        <v>N4</v>
      </c>
      <c r="F6064" t="str">
        <f>IF(ISEVEN(ROW(RAWC8[[#This Row],[Barcodes]])),C6064,"")</f>
        <v>NL</v>
      </c>
      <c r="G6064" t="str">
        <f t="shared" si="94"/>
        <v>NL</v>
      </c>
      <c r="H6064" t="str">
        <f>LEFT(RAWC8[[#This Row],[Maternal Pheno Tag]],7)</f>
        <v>NL</v>
      </c>
    </row>
    <row r="6065" spans="1:8" hidden="1" x14ac:dyDescent="0.25">
      <c r="A6065">
        <v>4</v>
      </c>
      <c r="B6065" t="s">
        <v>18</v>
      </c>
      <c r="C6065" t="str">
        <f>_xlfn.CONCAT(RAWC8[[#This Row],[Table Letter]],"L")</f>
        <v>NL</v>
      </c>
      <c r="D6065">
        <v>8</v>
      </c>
      <c r="E6065" t="str">
        <f>CONCATENATE(RAWC8[[#This Row],[Table Letter]],RAWC8[[#This Row],[Table '#]])</f>
        <v>N4</v>
      </c>
      <c r="F6065" t="str">
        <f>IF(ISEVEN(ROW(RAWC8[[#This Row],[Barcodes]])),C6065,"")</f>
        <v/>
      </c>
      <c r="G6065" t="str">
        <f t="shared" si="94"/>
        <v/>
      </c>
      <c r="H6065" t="str">
        <f>LEFT(RAWC8[[#This Row],[Maternal Pheno Tag]],7)</f>
        <v/>
      </c>
    </row>
    <row r="6066" spans="1:8" hidden="1" x14ac:dyDescent="0.25">
      <c r="A6066">
        <v>4</v>
      </c>
      <c r="B6066" t="s">
        <v>18</v>
      </c>
      <c r="C6066" t="str">
        <f>_xlfn.CONCAT(RAWC8[[#This Row],[Table Letter]],"L")</f>
        <v>NL</v>
      </c>
      <c r="D6066">
        <v>9</v>
      </c>
      <c r="E6066" t="str">
        <f>CONCATENATE(RAWC8[[#This Row],[Table Letter]],RAWC8[[#This Row],[Table '#]])</f>
        <v>N4</v>
      </c>
      <c r="F6066" t="str">
        <f>IF(ISEVEN(ROW(RAWC8[[#This Row],[Barcodes]])),C6066,"")</f>
        <v>NL</v>
      </c>
      <c r="G6066" t="str">
        <f t="shared" si="94"/>
        <v>NL</v>
      </c>
      <c r="H6066" t="str">
        <f>LEFT(RAWC8[[#This Row],[Maternal Pheno Tag]],7)</f>
        <v>NL</v>
      </c>
    </row>
    <row r="6067" spans="1:8" hidden="1" x14ac:dyDescent="0.25">
      <c r="A6067">
        <v>4</v>
      </c>
      <c r="B6067" t="s">
        <v>18</v>
      </c>
      <c r="C6067" t="str">
        <f>_xlfn.CONCAT(RAWC8[[#This Row],[Table Letter]],"L")</f>
        <v>NL</v>
      </c>
      <c r="D6067">
        <v>9</v>
      </c>
      <c r="E6067" t="str">
        <f>CONCATENATE(RAWC8[[#This Row],[Table Letter]],RAWC8[[#This Row],[Table '#]])</f>
        <v>N4</v>
      </c>
      <c r="F6067" t="str">
        <f>IF(ISEVEN(ROW(RAWC8[[#This Row],[Barcodes]])),C6067,"")</f>
        <v/>
      </c>
      <c r="G6067" t="str">
        <f t="shared" si="94"/>
        <v/>
      </c>
      <c r="H6067" t="str">
        <f>LEFT(RAWC8[[#This Row],[Maternal Pheno Tag]],7)</f>
        <v/>
      </c>
    </row>
    <row r="6068" spans="1:8" hidden="1" x14ac:dyDescent="0.25">
      <c r="A6068">
        <v>4</v>
      </c>
      <c r="B6068" t="s">
        <v>18</v>
      </c>
      <c r="C6068" t="str">
        <f>_xlfn.CONCAT(RAWC8[[#This Row],[Table Letter]],"L")</f>
        <v>NL</v>
      </c>
      <c r="D6068">
        <v>10</v>
      </c>
      <c r="E6068" t="str">
        <f>CONCATENATE(RAWC8[[#This Row],[Table Letter]],RAWC8[[#This Row],[Table '#]])</f>
        <v>N4</v>
      </c>
      <c r="F6068" t="str">
        <f>IF(ISEVEN(ROW(RAWC8[[#This Row],[Barcodes]])),C6068,"")</f>
        <v>NL</v>
      </c>
      <c r="G6068" t="str">
        <f t="shared" si="94"/>
        <v>NL</v>
      </c>
      <c r="H6068" t="str">
        <f>LEFT(RAWC8[[#This Row],[Maternal Pheno Tag]],7)</f>
        <v>NL</v>
      </c>
    </row>
    <row r="6069" spans="1:8" hidden="1" x14ac:dyDescent="0.25">
      <c r="A6069">
        <v>4</v>
      </c>
      <c r="B6069" t="s">
        <v>18</v>
      </c>
      <c r="C6069" t="str">
        <f>_xlfn.CONCAT(RAWC8[[#This Row],[Table Letter]],"L")</f>
        <v>NL</v>
      </c>
      <c r="D6069">
        <v>10</v>
      </c>
      <c r="E6069" t="str">
        <f>CONCATENATE(RAWC8[[#This Row],[Table Letter]],RAWC8[[#This Row],[Table '#]])</f>
        <v>N4</v>
      </c>
      <c r="F6069" t="str">
        <f>IF(ISEVEN(ROW(RAWC8[[#This Row],[Barcodes]])),C6069,"")</f>
        <v/>
      </c>
      <c r="G6069" t="str">
        <f t="shared" si="94"/>
        <v/>
      </c>
      <c r="H6069" t="str">
        <f>LEFT(RAWC8[[#This Row],[Maternal Pheno Tag]],7)</f>
        <v/>
      </c>
    </row>
    <row r="6070" spans="1:8" hidden="1" x14ac:dyDescent="0.25">
      <c r="A6070">
        <v>4</v>
      </c>
      <c r="B6070" t="s">
        <v>18</v>
      </c>
      <c r="C6070" t="str">
        <f>_xlfn.CONCAT(RAWC8[[#This Row],[Table Letter]],"L")</f>
        <v>NL</v>
      </c>
      <c r="D6070">
        <v>11</v>
      </c>
      <c r="E6070" t="str">
        <f>CONCATENATE(RAWC8[[#This Row],[Table Letter]],RAWC8[[#This Row],[Table '#]])</f>
        <v>N4</v>
      </c>
      <c r="F6070" t="str">
        <f>IF(ISEVEN(ROW(RAWC8[[#This Row],[Barcodes]])),C6070,"")</f>
        <v>NL</v>
      </c>
      <c r="G6070" t="str">
        <f t="shared" si="94"/>
        <v>NL</v>
      </c>
      <c r="H6070" t="str">
        <f>LEFT(RAWC8[[#This Row],[Maternal Pheno Tag]],7)</f>
        <v>NL</v>
      </c>
    </row>
    <row r="6071" spans="1:8" hidden="1" x14ac:dyDescent="0.25">
      <c r="A6071">
        <v>4</v>
      </c>
      <c r="B6071" t="s">
        <v>18</v>
      </c>
      <c r="C6071" t="str">
        <f>_xlfn.CONCAT(RAWC8[[#This Row],[Table Letter]],"L")</f>
        <v>NL</v>
      </c>
      <c r="D6071">
        <v>11</v>
      </c>
      <c r="E6071" t="str">
        <f>CONCATENATE(RAWC8[[#This Row],[Table Letter]],RAWC8[[#This Row],[Table '#]])</f>
        <v>N4</v>
      </c>
      <c r="F6071" t="str">
        <f>IF(ISEVEN(ROW(RAWC8[[#This Row],[Barcodes]])),C6071,"")</f>
        <v/>
      </c>
      <c r="G6071" t="str">
        <f t="shared" si="94"/>
        <v/>
      </c>
      <c r="H6071" t="str">
        <f>LEFT(RAWC8[[#This Row],[Maternal Pheno Tag]],7)</f>
        <v/>
      </c>
    </row>
    <row r="6072" spans="1:8" hidden="1" x14ac:dyDescent="0.25">
      <c r="A6072">
        <v>4</v>
      </c>
      <c r="B6072" t="s">
        <v>18</v>
      </c>
      <c r="C6072" t="str">
        <f>_xlfn.CONCAT(RAWC8[[#This Row],[Table Letter]],"L")</f>
        <v>NL</v>
      </c>
      <c r="D6072">
        <v>12</v>
      </c>
      <c r="E6072" t="str">
        <f>CONCATENATE(RAWC8[[#This Row],[Table Letter]],RAWC8[[#This Row],[Table '#]])</f>
        <v>N4</v>
      </c>
      <c r="F6072" t="str">
        <f>IF(ISEVEN(ROW(RAWC8[[#This Row],[Barcodes]])),C6072,"")</f>
        <v>NL</v>
      </c>
      <c r="G6072" t="str">
        <f t="shared" si="94"/>
        <v>NL</v>
      </c>
      <c r="H6072" t="str">
        <f>LEFT(RAWC8[[#This Row],[Maternal Pheno Tag]],7)</f>
        <v>NL</v>
      </c>
    </row>
    <row r="6073" spans="1:8" hidden="1" x14ac:dyDescent="0.25">
      <c r="A6073">
        <v>4</v>
      </c>
      <c r="B6073" t="s">
        <v>18</v>
      </c>
      <c r="C6073" t="str">
        <f>_xlfn.CONCAT(RAWC8[[#This Row],[Table Letter]],"L")</f>
        <v>NL</v>
      </c>
      <c r="D6073">
        <v>12</v>
      </c>
      <c r="E6073" t="str">
        <f>CONCATENATE(RAWC8[[#This Row],[Table Letter]],RAWC8[[#This Row],[Table '#]])</f>
        <v>N4</v>
      </c>
      <c r="F6073" t="str">
        <f>IF(ISEVEN(ROW(RAWC8[[#This Row],[Barcodes]])),C6073,"")</f>
        <v/>
      </c>
      <c r="G6073" t="str">
        <f t="shared" si="94"/>
        <v/>
      </c>
      <c r="H6073" t="str">
        <f>LEFT(RAWC8[[#This Row],[Maternal Pheno Tag]],7)</f>
        <v/>
      </c>
    </row>
    <row r="6074" spans="1:8" hidden="1" x14ac:dyDescent="0.25">
      <c r="A6074">
        <v>4</v>
      </c>
      <c r="B6074" t="s">
        <v>18</v>
      </c>
      <c r="C6074" t="str">
        <f>_xlfn.CONCAT(RAWC8[[#This Row],[Table Letter]],"L")</f>
        <v>NL</v>
      </c>
      <c r="D6074">
        <v>13</v>
      </c>
      <c r="E6074" t="str">
        <f>CONCATENATE(RAWC8[[#This Row],[Table Letter]],RAWC8[[#This Row],[Table '#]])</f>
        <v>N4</v>
      </c>
      <c r="F6074" t="str">
        <f>IF(ISEVEN(ROW(RAWC8[[#This Row],[Barcodes]])),C6074,"")</f>
        <v>NL</v>
      </c>
      <c r="G6074" t="str">
        <f t="shared" si="94"/>
        <v>NL</v>
      </c>
      <c r="H6074" t="str">
        <f>LEFT(RAWC8[[#This Row],[Maternal Pheno Tag]],7)</f>
        <v>NL</v>
      </c>
    </row>
    <row r="6075" spans="1:8" hidden="1" x14ac:dyDescent="0.25">
      <c r="A6075">
        <v>4</v>
      </c>
      <c r="B6075" t="s">
        <v>18</v>
      </c>
      <c r="C6075" t="str">
        <f>_xlfn.CONCAT(RAWC8[[#This Row],[Table Letter]],"L")</f>
        <v>NL</v>
      </c>
      <c r="D6075">
        <v>13</v>
      </c>
      <c r="E6075" t="str">
        <f>CONCATENATE(RAWC8[[#This Row],[Table Letter]],RAWC8[[#This Row],[Table '#]])</f>
        <v>N4</v>
      </c>
      <c r="F6075" t="str">
        <f>IF(ISEVEN(ROW(RAWC8[[#This Row],[Barcodes]])),C6075,"")</f>
        <v/>
      </c>
      <c r="G6075" t="str">
        <f t="shared" si="94"/>
        <v/>
      </c>
      <c r="H6075" t="str">
        <f>LEFT(RAWC8[[#This Row],[Maternal Pheno Tag]],7)</f>
        <v/>
      </c>
    </row>
    <row r="6076" spans="1:8" hidden="1" x14ac:dyDescent="0.25">
      <c r="A6076">
        <v>4</v>
      </c>
      <c r="B6076" t="s">
        <v>18</v>
      </c>
      <c r="C6076" t="str">
        <f>_xlfn.CONCAT(RAWC8[[#This Row],[Table Letter]],"L")</f>
        <v>NL</v>
      </c>
      <c r="D6076">
        <v>14</v>
      </c>
      <c r="E6076" t="str">
        <f>CONCATENATE(RAWC8[[#This Row],[Table Letter]],RAWC8[[#This Row],[Table '#]])</f>
        <v>N4</v>
      </c>
      <c r="F6076" t="str">
        <f>IF(ISEVEN(ROW(RAWC8[[#This Row],[Barcodes]])),C6076,"")</f>
        <v>NL</v>
      </c>
      <c r="G6076" t="str">
        <f t="shared" si="94"/>
        <v>NL</v>
      </c>
      <c r="H6076" t="str">
        <f>LEFT(RAWC8[[#This Row],[Maternal Pheno Tag]],7)</f>
        <v>NL</v>
      </c>
    </row>
    <row r="6077" spans="1:8" hidden="1" x14ac:dyDescent="0.25">
      <c r="A6077">
        <v>4</v>
      </c>
      <c r="B6077" t="s">
        <v>18</v>
      </c>
      <c r="C6077" t="str">
        <f>_xlfn.CONCAT(RAWC8[[#This Row],[Table Letter]],"L")</f>
        <v>NL</v>
      </c>
      <c r="D6077">
        <v>14</v>
      </c>
      <c r="E6077" t="str">
        <f>CONCATENATE(RAWC8[[#This Row],[Table Letter]],RAWC8[[#This Row],[Table '#]])</f>
        <v>N4</v>
      </c>
      <c r="F6077" t="str">
        <f>IF(ISEVEN(ROW(RAWC8[[#This Row],[Barcodes]])),C6077,"")</f>
        <v/>
      </c>
      <c r="G6077" t="str">
        <f t="shared" si="94"/>
        <v/>
      </c>
      <c r="H6077" t="str">
        <f>LEFT(RAWC8[[#This Row],[Maternal Pheno Tag]],7)</f>
        <v/>
      </c>
    </row>
    <row r="6078" spans="1:8" hidden="1" x14ac:dyDescent="0.25">
      <c r="A6078">
        <v>4</v>
      </c>
      <c r="B6078" t="s">
        <v>18</v>
      </c>
      <c r="C6078" t="str">
        <f>_xlfn.CONCAT(RAWC8[[#This Row],[Table Letter]],"L")</f>
        <v>NL</v>
      </c>
      <c r="D6078">
        <v>15</v>
      </c>
      <c r="E6078" t="str">
        <f>CONCATENATE(RAWC8[[#This Row],[Table Letter]],RAWC8[[#This Row],[Table '#]])</f>
        <v>N4</v>
      </c>
      <c r="F6078" t="str">
        <f>IF(ISEVEN(ROW(RAWC8[[#This Row],[Barcodes]])),C6078,"")</f>
        <v>NL</v>
      </c>
      <c r="G6078" t="str">
        <f t="shared" si="94"/>
        <v>NL</v>
      </c>
      <c r="H6078" t="str">
        <f>LEFT(RAWC8[[#This Row],[Maternal Pheno Tag]],7)</f>
        <v>NL</v>
      </c>
    </row>
    <row r="6079" spans="1:8" hidden="1" x14ac:dyDescent="0.25">
      <c r="A6079">
        <v>4</v>
      </c>
      <c r="B6079" t="s">
        <v>18</v>
      </c>
      <c r="C6079" t="str">
        <f>_xlfn.CONCAT(RAWC8[[#This Row],[Table Letter]],"L")</f>
        <v>NL</v>
      </c>
      <c r="D6079">
        <v>15</v>
      </c>
      <c r="E6079" t="str">
        <f>CONCATENATE(RAWC8[[#This Row],[Table Letter]],RAWC8[[#This Row],[Table '#]])</f>
        <v>N4</v>
      </c>
      <c r="F6079" t="str">
        <f>IF(ISEVEN(ROW(RAWC8[[#This Row],[Barcodes]])),C6079,"")</f>
        <v/>
      </c>
      <c r="G6079" t="str">
        <f t="shared" si="94"/>
        <v/>
      </c>
      <c r="H6079" t="str">
        <f>LEFT(RAWC8[[#This Row],[Maternal Pheno Tag]],7)</f>
        <v/>
      </c>
    </row>
    <row r="6080" spans="1:8" hidden="1" x14ac:dyDescent="0.25">
      <c r="A6080">
        <v>4</v>
      </c>
      <c r="B6080" t="s">
        <v>18</v>
      </c>
      <c r="C6080" t="str">
        <f>_xlfn.CONCAT(RAWC8[[#This Row],[Table Letter]],"L")</f>
        <v>NL</v>
      </c>
      <c r="D6080">
        <v>16</v>
      </c>
      <c r="E6080" t="str">
        <f>CONCATENATE(RAWC8[[#This Row],[Table Letter]],RAWC8[[#This Row],[Table '#]])</f>
        <v>N4</v>
      </c>
      <c r="F6080" t="str">
        <f>IF(ISEVEN(ROW(RAWC8[[#This Row],[Barcodes]])),C6080,"")</f>
        <v>NL</v>
      </c>
      <c r="G6080" t="str">
        <f t="shared" si="94"/>
        <v>NL</v>
      </c>
      <c r="H6080" t="str">
        <f>LEFT(RAWC8[[#This Row],[Maternal Pheno Tag]],7)</f>
        <v>NL</v>
      </c>
    </row>
    <row r="6081" spans="1:8" hidden="1" x14ac:dyDescent="0.25">
      <c r="A6081">
        <v>4</v>
      </c>
      <c r="B6081" t="s">
        <v>18</v>
      </c>
      <c r="C6081" t="str">
        <f>_xlfn.CONCAT(RAWC8[[#This Row],[Table Letter]],"L")</f>
        <v>NL</v>
      </c>
      <c r="D6081">
        <v>16</v>
      </c>
      <c r="E6081" t="str">
        <f>CONCATENATE(RAWC8[[#This Row],[Table Letter]],RAWC8[[#This Row],[Table '#]])</f>
        <v>N4</v>
      </c>
      <c r="F6081" t="str">
        <f>IF(ISEVEN(ROW(RAWC8[[#This Row],[Barcodes]])),C6081,"")</f>
        <v/>
      </c>
      <c r="G6081" t="str">
        <f t="shared" si="94"/>
        <v/>
      </c>
      <c r="H6081" t="str">
        <f>LEFT(RAWC8[[#This Row],[Maternal Pheno Tag]],7)</f>
        <v/>
      </c>
    </row>
    <row r="6082" spans="1:8" hidden="1" x14ac:dyDescent="0.25">
      <c r="A6082">
        <v>4</v>
      </c>
      <c r="B6082" t="s">
        <v>18</v>
      </c>
      <c r="C6082" t="str">
        <f>_xlfn.CONCAT(RAWC8[[#This Row],[Table Letter]],"L")</f>
        <v>NL</v>
      </c>
      <c r="D6082">
        <v>17</v>
      </c>
      <c r="E6082" t="str">
        <f>CONCATENATE(RAWC8[[#This Row],[Table Letter]],RAWC8[[#This Row],[Table '#]])</f>
        <v>N4</v>
      </c>
      <c r="F6082" t="str">
        <f>IF(ISEVEN(ROW(RAWC8[[#This Row],[Barcodes]])),C6082,"")</f>
        <v>NL</v>
      </c>
      <c r="G6082" t="str">
        <f t="shared" ref="G6082:G6145" si="95">IF(ISODD(ROW(C6083)),C6083,"")</f>
        <v>NL</v>
      </c>
      <c r="H6082" t="str">
        <f>LEFT(RAWC8[[#This Row],[Maternal Pheno Tag]],7)</f>
        <v>NL</v>
      </c>
    </row>
    <row r="6083" spans="1:8" hidden="1" x14ac:dyDescent="0.25">
      <c r="A6083">
        <v>4</v>
      </c>
      <c r="B6083" t="s">
        <v>18</v>
      </c>
      <c r="C6083" t="str">
        <f>_xlfn.CONCAT(RAWC8[[#This Row],[Table Letter]],"L")</f>
        <v>NL</v>
      </c>
      <c r="D6083">
        <v>17</v>
      </c>
      <c r="E6083" t="str">
        <f>CONCATENATE(RAWC8[[#This Row],[Table Letter]],RAWC8[[#This Row],[Table '#]])</f>
        <v>N4</v>
      </c>
      <c r="F6083" t="str">
        <f>IF(ISEVEN(ROW(RAWC8[[#This Row],[Barcodes]])),C6083,"")</f>
        <v/>
      </c>
      <c r="G6083" t="str">
        <f t="shared" si="95"/>
        <v/>
      </c>
      <c r="H6083" t="str">
        <f>LEFT(RAWC8[[#This Row],[Maternal Pheno Tag]],7)</f>
        <v/>
      </c>
    </row>
    <row r="6084" spans="1:8" hidden="1" x14ac:dyDescent="0.25">
      <c r="A6084">
        <v>4</v>
      </c>
      <c r="B6084" t="s">
        <v>18</v>
      </c>
      <c r="C6084" t="str">
        <f>_xlfn.CONCAT(RAWC8[[#This Row],[Table Letter]],"L")</f>
        <v>NL</v>
      </c>
      <c r="D6084">
        <v>18</v>
      </c>
      <c r="E6084" t="str">
        <f>CONCATENATE(RAWC8[[#This Row],[Table Letter]],RAWC8[[#This Row],[Table '#]])</f>
        <v>N4</v>
      </c>
      <c r="F6084" t="str">
        <f>IF(ISEVEN(ROW(RAWC8[[#This Row],[Barcodes]])),C6084,"")</f>
        <v>NL</v>
      </c>
      <c r="G6084" t="str">
        <f t="shared" si="95"/>
        <v>NL</v>
      </c>
      <c r="H6084" t="str">
        <f>LEFT(RAWC8[[#This Row],[Maternal Pheno Tag]],7)</f>
        <v>NL</v>
      </c>
    </row>
    <row r="6085" spans="1:8" hidden="1" x14ac:dyDescent="0.25">
      <c r="A6085">
        <v>4</v>
      </c>
      <c r="B6085" t="s">
        <v>18</v>
      </c>
      <c r="C6085" t="str">
        <f>_xlfn.CONCAT(RAWC8[[#This Row],[Table Letter]],"L")</f>
        <v>NL</v>
      </c>
      <c r="D6085">
        <v>18</v>
      </c>
      <c r="E6085" t="str">
        <f>CONCATENATE(RAWC8[[#This Row],[Table Letter]],RAWC8[[#This Row],[Table '#]])</f>
        <v>N4</v>
      </c>
      <c r="F6085" t="str">
        <f>IF(ISEVEN(ROW(RAWC8[[#This Row],[Barcodes]])),C6085,"")</f>
        <v/>
      </c>
      <c r="G6085" t="str">
        <f t="shared" si="95"/>
        <v/>
      </c>
      <c r="H6085" t="str">
        <f>LEFT(RAWC8[[#This Row],[Maternal Pheno Tag]],7)</f>
        <v/>
      </c>
    </row>
    <row r="6086" spans="1:8" hidden="1" x14ac:dyDescent="0.25">
      <c r="A6086">
        <v>4</v>
      </c>
      <c r="B6086" t="s">
        <v>18</v>
      </c>
      <c r="C6086" t="str">
        <f>_xlfn.CONCAT(RAWC8[[#This Row],[Table Letter]],"L")</f>
        <v>NL</v>
      </c>
      <c r="D6086">
        <v>19</v>
      </c>
      <c r="E6086" t="str">
        <f>CONCATENATE(RAWC8[[#This Row],[Table Letter]],RAWC8[[#This Row],[Table '#]])</f>
        <v>N4</v>
      </c>
      <c r="F6086" t="str">
        <f>IF(ISEVEN(ROW(RAWC8[[#This Row],[Barcodes]])),C6086,"")</f>
        <v>NL</v>
      </c>
      <c r="G6086" t="str">
        <f t="shared" si="95"/>
        <v>NL</v>
      </c>
      <c r="H6086" t="str">
        <f>LEFT(RAWC8[[#This Row],[Maternal Pheno Tag]],7)</f>
        <v>NL</v>
      </c>
    </row>
    <row r="6087" spans="1:8" hidden="1" x14ac:dyDescent="0.25">
      <c r="A6087">
        <v>4</v>
      </c>
      <c r="B6087" t="s">
        <v>18</v>
      </c>
      <c r="C6087" t="str">
        <f>_xlfn.CONCAT(RAWC8[[#This Row],[Table Letter]],"L")</f>
        <v>NL</v>
      </c>
      <c r="D6087">
        <v>19</v>
      </c>
      <c r="E6087" t="str">
        <f>CONCATENATE(RAWC8[[#This Row],[Table Letter]],RAWC8[[#This Row],[Table '#]])</f>
        <v>N4</v>
      </c>
      <c r="F6087" t="str">
        <f>IF(ISEVEN(ROW(RAWC8[[#This Row],[Barcodes]])),C6087,"")</f>
        <v/>
      </c>
      <c r="G6087" t="str">
        <f t="shared" si="95"/>
        <v/>
      </c>
      <c r="H6087" t="str">
        <f>LEFT(RAWC8[[#This Row],[Maternal Pheno Tag]],7)</f>
        <v/>
      </c>
    </row>
    <row r="6088" spans="1:8" hidden="1" x14ac:dyDescent="0.25">
      <c r="A6088">
        <v>4</v>
      </c>
      <c r="B6088" t="s">
        <v>18</v>
      </c>
      <c r="C6088" t="str">
        <f>_xlfn.CONCAT(RAWC8[[#This Row],[Table Letter]],"L")</f>
        <v>NL</v>
      </c>
      <c r="D6088">
        <v>20</v>
      </c>
      <c r="E6088" t="str">
        <f>CONCATENATE(RAWC8[[#This Row],[Table Letter]],RAWC8[[#This Row],[Table '#]])</f>
        <v>N4</v>
      </c>
      <c r="F6088" t="str">
        <f>IF(ISEVEN(ROW(RAWC8[[#This Row],[Barcodes]])),C6088,"")</f>
        <v>NL</v>
      </c>
      <c r="G6088" t="str">
        <f t="shared" si="95"/>
        <v>NL</v>
      </c>
      <c r="H6088" t="str">
        <f>LEFT(RAWC8[[#This Row],[Maternal Pheno Tag]],7)</f>
        <v>NL</v>
      </c>
    </row>
    <row r="6089" spans="1:8" hidden="1" x14ac:dyDescent="0.25">
      <c r="A6089">
        <v>4</v>
      </c>
      <c r="B6089" t="s">
        <v>18</v>
      </c>
      <c r="C6089" t="str">
        <f>_xlfn.CONCAT(RAWC8[[#This Row],[Table Letter]],"L")</f>
        <v>NL</v>
      </c>
      <c r="D6089">
        <v>20</v>
      </c>
      <c r="E6089" t="str">
        <f>CONCATENATE(RAWC8[[#This Row],[Table Letter]],RAWC8[[#This Row],[Table '#]])</f>
        <v>N4</v>
      </c>
      <c r="F6089" t="str">
        <f>IF(ISEVEN(ROW(RAWC8[[#This Row],[Barcodes]])),C6089,"")</f>
        <v/>
      </c>
      <c r="G6089" t="str">
        <f t="shared" si="95"/>
        <v/>
      </c>
      <c r="H6089" t="str">
        <f>LEFT(RAWC8[[#This Row],[Maternal Pheno Tag]],7)</f>
        <v/>
      </c>
    </row>
    <row r="6090" spans="1:8" hidden="1" x14ac:dyDescent="0.25">
      <c r="A6090">
        <v>4</v>
      </c>
      <c r="B6090" t="s">
        <v>18</v>
      </c>
      <c r="C6090" t="str">
        <f>_xlfn.CONCAT(RAWC8[[#This Row],[Table Letter]],"L")</f>
        <v>NL</v>
      </c>
      <c r="D6090">
        <v>21</v>
      </c>
      <c r="E6090" t="str">
        <f>CONCATENATE(RAWC8[[#This Row],[Table Letter]],RAWC8[[#This Row],[Table '#]])</f>
        <v>N4</v>
      </c>
      <c r="F6090" t="str">
        <f>IF(ISEVEN(ROW(RAWC8[[#This Row],[Barcodes]])),C6090,"")</f>
        <v>NL</v>
      </c>
      <c r="G6090" t="str">
        <f t="shared" si="95"/>
        <v>NL</v>
      </c>
      <c r="H6090" t="str">
        <f>LEFT(RAWC8[[#This Row],[Maternal Pheno Tag]],7)</f>
        <v>NL</v>
      </c>
    </row>
    <row r="6091" spans="1:8" hidden="1" x14ac:dyDescent="0.25">
      <c r="A6091">
        <v>4</v>
      </c>
      <c r="B6091" t="s">
        <v>18</v>
      </c>
      <c r="C6091" t="str">
        <f>_xlfn.CONCAT(RAWC8[[#This Row],[Table Letter]],"L")</f>
        <v>NL</v>
      </c>
      <c r="D6091">
        <v>21</v>
      </c>
      <c r="E6091" t="str">
        <f>CONCATENATE(RAWC8[[#This Row],[Table Letter]],RAWC8[[#This Row],[Table '#]])</f>
        <v>N4</v>
      </c>
      <c r="F6091" t="str">
        <f>IF(ISEVEN(ROW(RAWC8[[#This Row],[Barcodes]])),C6091,"")</f>
        <v/>
      </c>
      <c r="G6091" t="str">
        <f t="shared" si="95"/>
        <v/>
      </c>
      <c r="H6091" t="str">
        <f>LEFT(RAWC8[[#This Row],[Maternal Pheno Tag]],7)</f>
        <v/>
      </c>
    </row>
    <row r="6092" spans="1:8" hidden="1" x14ac:dyDescent="0.25">
      <c r="A6092">
        <v>4</v>
      </c>
      <c r="B6092" t="s">
        <v>18</v>
      </c>
      <c r="C6092" t="str">
        <f>_xlfn.CONCAT(RAWC8[[#This Row],[Table Letter]],"L")</f>
        <v>NL</v>
      </c>
      <c r="D6092">
        <v>22</v>
      </c>
      <c r="E6092" t="str">
        <f>CONCATENATE(RAWC8[[#This Row],[Table Letter]],RAWC8[[#This Row],[Table '#]])</f>
        <v>N4</v>
      </c>
      <c r="F6092" t="str">
        <f>IF(ISEVEN(ROW(RAWC8[[#This Row],[Barcodes]])),C6092,"")</f>
        <v>NL</v>
      </c>
      <c r="G6092" t="str">
        <f t="shared" si="95"/>
        <v>NL</v>
      </c>
      <c r="H6092" t="str">
        <f>LEFT(RAWC8[[#This Row],[Maternal Pheno Tag]],7)</f>
        <v>NL</v>
      </c>
    </row>
    <row r="6093" spans="1:8" hidden="1" x14ac:dyDescent="0.25">
      <c r="A6093">
        <v>4</v>
      </c>
      <c r="B6093" t="s">
        <v>18</v>
      </c>
      <c r="C6093" t="str">
        <f>_xlfn.CONCAT(RAWC8[[#This Row],[Table Letter]],"L")</f>
        <v>NL</v>
      </c>
      <c r="D6093">
        <v>22</v>
      </c>
      <c r="E6093" t="str">
        <f>CONCATENATE(RAWC8[[#This Row],[Table Letter]],RAWC8[[#This Row],[Table '#]])</f>
        <v>N4</v>
      </c>
      <c r="F6093" t="str">
        <f>IF(ISEVEN(ROW(RAWC8[[#This Row],[Barcodes]])),C6093,"")</f>
        <v/>
      </c>
      <c r="G6093" t="str">
        <f t="shared" si="95"/>
        <v/>
      </c>
      <c r="H6093" t="str">
        <f>LEFT(RAWC8[[#This Row],[Maternal Pheno Tag]],7)</f>
        <v/>
      </c>
    </row>
    <row r="6094" spans="1:8" hidden="1" x14ac:dyDescent="0.25">
      <c r="A6094">
        <v>4</v>
      </c>
      <c r="B6094" t="s">
        <v>18</v>
      </c>
      <c r="C6094" t="str">
        <f>_xlfn.CONCAT(RAWC8[[#This Row],[Table Letter]],"L")</f>
        <v>NL</v>
      </c>
      <c r="D6094">
        <v>23</v>
      </c>
      <c r="E6094" t="str">
        <f>CONCATENATE(RAWC8[[#This Row],[Table Letter]],RAWC8[[#This Row],[Table '#]])</f>
        <v>N4</v>
      </c>
      <c r="F6094" t="str">
        <f>IF(ISEVEN(ROW(RAWC8[[#This Row],[Barcodes]])),C6094,"")</f>
        <v>NL</v>
      </c>
      <c r="G6094" t="str">
        <f t="shared" si="95"/>
        <v>NL</v>
      </c>
      <c r="H6094" t="str">
        <f>LEFT(RAWC8[[#This Row],[Maternal Pheno Tag]],7)</f>
        <v>NL</v>
      </c>
    </row>
    <row r="6095" spans="1:8" hidden="1" x14ac:dyDescent="0.25">
      <c r="A6095">
        <v>4</v>
      </c>
      <c r="B6095" t="s">
        <v>18</v>
      </c>
      <c r="C6095" t="str">
        <f>_xlfn.CONCAT(RAWC8[[#This Row],[Table Letter]],"L")</f>
        <v>NL</v>
      </c>
      <c r="D6095">
        <v>23</v>
      </c>
      <c r="E6095" t="str">
        <f>CONCATENATE(RAWC8[[#This Row],[Table Letter]],RAWC8[[#This Row],[Table '#]])</f>
        <v>N4</v>
      </c>
      <c r="F6095" t="str">
        <f>IF(ISEVEN(ROW(RAWC8[[#This Row],[Barcodes]])),C6095,"")</f>
        <v/>
      </c>
      <c r="G6095" t="str">
        <f t="shared" si="95"/>
        <v/>
      </c>
      <c r="H6095" t="str">
        <f>LEFT(RAWC8[[#This Row],[Maternal Pheno Tag]],7)</f>
        <v/>
      </c>
    </row>
    <row r="6096" spans="1:8" hidden="1" x14ac:dyDescent="0.25">
      <c r="A6096">
        <v>4</v>
      </c>
      <c r="B6096" t="s">
        <v>18</v>
      </c>
      <c r="C6096" t="str">
        <f>_xlfn.CONCAT(RAWC8[[#This Row],[Table Letter]],"L")</f>
        <v>NL</v>
      </c>
      <c r="D6096">
        <v>24</v>
      </c>
      <c r="E6096" t="str">
        <f>CONCATENATE(RAWC8[[#This Row],[Table Letter]],RAWC8[[#This Row],[Table '#]])</f>
        <v>N4</v>
      </c>
      <c r="F6096" t="str">
        <f>IF(ISEVEN(ROW(RAWC8[[#This Row],[Barcodes]])),C6096,"")</f>
        <v>NL</v>
      </c>
      <c r="G6096" t="str">
        <f t="shared" si="95"/>
        <v>NL</v>
      </c>
      <c r="H6096" t="str">
        <f>LEFT(RAWC8[[#This Row],[Maternal Pheno Tag]],7)</f>
        <v>NL</v>
      </c>
    </row>
    <row r="6097" spans="1:8" hidden="1" x14ac:dyDescent="0.25">
      <c r="A6097">
        <v>4</v>
      </c>
      <c r="B6097" t="s">
        <v>18</v>
      </c>
      <c r="C6097" t="str">
        <f>_xlfn.CONCAT(RAWC8[[#This Row],[Table Letter]],"L")</f>
        <v>NL</v>
      </c>
      <c r="D6097">
        <v>24</v>
      </c>
      <c r="E6097" t="str">
        <f>CONCATENATE(RAWC8[[#This Row],[Table Letter]],RAWC8[[#This Row],[Table '#]])</f>
        <v>N4</v>
      </c>
      <c r="F6097" t="str">
        <f>IF(ISEVEN(ROW(RAWC8[[#This Row],[Barcodes]])),C6097,"")</f>
        <v/>
      </c>
      <c r="G6097" t="str">
        <f t="shared" si="95"/>
        <v/>
      </c>
      <c r="H6097" t="str">
        <f>LEFT(RAWC8[[#This Row],[Maternal Pheno Tag]],7)</f>
        <v/>
      </c>
    </row>
    <row r="6098" spans="1:8" hidden="1" x14ac:dyDescent="0.25">
      <c r="A6098">
        <v>4</v>
      </c>
      <c r="B6098" t="s">
        <v>18</v>
      </c>
      <c r="C6098" t="str">
        <f>_xlfn.CONCAT(RAWC8[[#This Row],[Table Letter]],"L")</f>
        <v>NL</v>
      </c>
      <c r="D6098">
        <v>25</v>
      </c>
      <c r="E6098" t="str">
        <f>CONCATENATE(RAWC8[[#This Row],[Table Letter]],RAWC8[[#This Row],[Table '#]])</f>
        <v>N4</v>
      </c>
      <c r="F6098" t="str">
        <f>IF(ISEVEN(ROW(RAWC8[[#This Row],[Barcodes]])),C6098,"")</f>
        <v>NL</v>
      </c>
      <c r="G6098" t="str">
        <f t="shared" si="95"/>
        <v>NL</v>
      </c>
      <c r="H6098" t="str">
        <f>LEFT(RAWC8[[#This Row],[Maternal Pheno Tag]],7)</f>
        <v>NL</v>
      </c>
    </row>
    <row r="6099" spans="1:8" hidden="1" x14ac:dyDescent="0.25">
      <c r="A6099">
        <v>4</v>
      </c>
      <c r="B6099" t="s">
        <v>18</v>
      </c>
      <c r="C6099" t="str">
        <f>_xlfn.CONCAT(RAWC8[[#This Row],[Table Letter]],"L")</f>
        <v>NL</v>
      </c>
      <c r="D6099">
        <v>25</v>
      </c>
      <c r="E6099" t="str">
        <f>CONCATENATE(RAWC8[[#This Row],[Table Letter]],RAWC8[[#This Row],[Table '#]])</f>
        <v>N4</v>
      </c>
      <c r="F6099" t="str">
        <f>IF(ISEVEN(ROW(RAWC8[[#This Row],[Barcodes]])),C6099,"")</f>
        <v/>
      </c>
      <c r="G6099" t="str">
        <f t="shared" si="95"/>
        <v/>
      </c>
      <c r="H6099" t="str">
        <f>LEFT(RAWC8[[#This Row],[Maternal Pheno Tag]],7)</f>
        <v/>
      </c>
    </row>
    <row r="6100" spans="1:8" hidden="1" x14ac:dyDescent="0.25">
      <c r="A6100">
        <v>4</v>
      </c>
      <c r="B6100" t="s">
        <v>18</v>
      </c>
      <c r="C6100" t="str">
        <f>_xlfn.CONCAT(RAWC8[[#This Row],[Table Letter]],"L")</f>
        <v>NL</v>
      </c>
      <c r="D6100">
        <v>26</v>
      </c>
      <c r="E6100" t="str">
        <f>CONCATENATE(RAWC8[[#This Row],[Table Letter]],RAWC8[[#This Row],[Table '#]])</f>
        <v>N4</v>
      </c>
      <c r="F6100" t="str">
        <f>IF(ISEVEN(ROW(RAWC8[[#This Row],[Barcodes]])),C6100,"")</f>
        <v>NL</v>
      </c>
      <c r="G6100" t="str">
        <f t="shared" si="95"/>
        <v>NL</v>
      </c>
      <c r="H6100" t="str">
        <f>LEFT(RAWC8[[#This Row],[Maternal Pheno Tag]],7)</f>
        <v>NL</v>
      </c>
    </row>
    <row r="6101" spans="1:8" hidden="1" x14ac:dyDescent="0.25">
      <c r="A6101">
        <v>4</v>
      </c>
      <c r="B6101" t="s">
        <v>18</v>
      </c>
      <c r="C6101" t="str">
        <f>_xlfn.CONCAT(RAWC8[[#This Row],[Table Letter]],"L")</f>
        <v>NL</v>
      </c>
      <c r="D6101">
        <v>26</v>
      </c>
      <c r="E6101" t="str">
        <f>CONCATENATE(RAWC8[[#This Row],[Table Letter]],RAWC8[[#This Row],[Table '#]])</f>
        <v>N4</v>
      </c>
      <c r="F6101" t="str">
        <f>IF(ISEVEN(ROW(RAWC8[[#This Row],[Barcodes]])),C6101,"")</f>
        <v/>
      </c>
      <c r="G6101" t="str">
        <f t="shared" si="95"/>
        <v/>
      </c>
      <c r="H6101" t="str">
        <f>LEFT(RAWC8[[#This Row],[Maternal Pheno Tag]],7)</f>
        <v/>
      </c>
    </row>
    <row r="6102" spans="1:8" hidden="1" x14ac:dyDescent="0.25">
      <c r="A6102">
        <v>4</v>
      </c>
      <c r="B6102" t="s">
        <v>18</v>
      </c>
      <c r="C6102" t="str">
        <f>_xlfn.CONCAT(RAWC8[[#This Row],[Table Letter]],"L")</f>
        <v>NL</v>
      </c>
      <c r="D6102">
        <v>27</v>
      </c>
      <c r="E6102" t="str">
        <f>CONCATENATE(RAWC8[[#This Row],[Table Letter]],RAWC8[[#This Row],[Table '#]])</f>
        <v>N4</v>
      </c>
      <c r="F6102" t="str">
        <f>IF(ISEVEN(ROW(RAWC8[[#This Row],[Barcodes]])),C6102,"")</f>
        <v>NL</v>
      </c>
      <c r="G6102" t="str">
        <f t="shared" si="95"/>
        <v>NL</v>
      </c>
      <c r="H6102" t="str">
        <f>LEFT(RAWC8[[#This Row],[Maternal Pheno Tag]],7)</f>
        <v>NL</v>
      </c>
    </row>
    <row r="6103" spans="1:8" hidden="1" x14ac:dyDescent="0.25">
      <c r="A6103">
        <v>4</v>
      </c>
      <c r="B6103" t="s">
        <v>18</v>
      </c>
      <c r="C6103" t="str">
        <f>_xlfn.CONCAT(RAWC8[[#This Row],[Table Letter]],"L")</f>
        <v>NL</v>
      </c>
      <c r="D6103">
        <v>27</v>
      </c>
      <c r="E6103" t="str">
        <f>CONCATENATE(RAWC8[[#This Row],[Table Letter]],RAWC8[[#This Row],[Table '#]])</f>
        <v>N4</v>
      </c>
      <c r="F6103" t="str">
        <f>IF(ISEVEN(ROW(RAWC8[[#This Row],[Barcodes]])),C6103,"")</f>
        <v/>
      </c>
      <c r="G6103" t="str">
        <f t="shared" si="95"/>
        <v/>
      </c>
      <c r="H6103" t="str">
        <f>LEFT(RAWC8[[#This Row],[Maternal Pheno Tag]],7)</f>
        <v/>
      </c>
    </row>
    <row r="6104" spans="1:8" hidden="1" x14ac:dyDescent="0.25">
      <c r="A6104">
        <v>4</v>
      </c>
      <c r="B6104" t="s">
        <v>18</v>
      </c>
      <c r="C6104" t="str">
        <f>_xlfn.CONCAT(RAWC8[[#This Row],[Table Letter]],"L")</f>
        <v>NL</v>
      </c>
      <c r="D6104">
        <v>28</v>
      </c>
      <c r="E6104" t="str">
        <f>CONCATENATE(RAWC8[[#This Row],[Table Letter]],RAWC8[[#This Row],[Table '#]])</f>
        <v>N4</v>
      </c>
      <c r="F6104" t="str">
        <f>IF(ISEVEN(ROW(RAWC8[[#This Row],[Barcodes]])),C6104,"")</f>
        <v>NL</v>
      </c>
      <c r="G6104" t="str">
        <f t="shared" si="95"/>
        <v>NL</v>
      </c>
      <c r="H6104" t="str">
        <f>LEFT(RAWC8[[#This Row],[Maternal Pheno Tag]],7)</f>
        <v>NL</v>
      </c>
    </row>
    <row r="6105" spans="1:8" hidden="1" x14ac:dyDescent="0.25">
      <c r="A6105">
        <v>4</v>
      </c>
      <c r="B6105" t="s">
        <v>18</v>
      </c>
      <c r="C6105" t="str">
        <f>_xlfn.CONCAT(RAWC8[[#This Row],[Table Letter]],"L")</f>
        <v>NL</v>
      </c>
      <c r="D6105">
        <v>28</v>
      </c>
      <c r="E6105" t="str">
        <f>CONCATENATE(RAWC8[[#This Row],[Table Letter]],RAWC8[[#This Row],[Table '#]])</f>
        <v>N4</v>
      </c>
      <c r="F6105" t="str">
        <f>IF(ISEVEN(ROW(RAWC8[[#This Row],[Barcodes]])),C6105,"")</f>
        <v/>
      </c>
      <c r="G6105" t="str">
        <f t="shared" si="95"/>
        <v/>
      </c>
      <c r="H6105" t="str">
        <f>LEFT(RAWC8[[#This Row],[Maternal Pheno Tag]],7)</f>
        <v/>
      </c>
    </row>
    <row r="6106" spans="1:8" hidden="1" x14ac:dyDescent="0.25">
      <c r="A6106">
        <v>4</v>
      </c>
      <c r="B6106" t="s">
        <v>18</v>
      </c>
      <c r="C6106" t="str">
        <f>_xlfn.CONCAT(RAWC8[[#This Row],[Table Letter]],"L")</f>
        <v>NL</v>
      </c>
      <c r="D6106">
        <v>29</v>
      </c>
      <c r="E6106" t="str">
        <f>CONCATENATE(RAWC8[[#This Row],[Table Letter]],RAWC8[[#This Row],[Table '#]])</f>
        <v>N4</v>
      </c>
      <c r="F6106" t="str">
        <f>IF(ISEVEN(ROW(RAWC8[[#This Row],[Barcodes]])),C6106,"")</f>
        <v>NL</v>
      </c>
      <c r="G6106" t="str">
        <f t="shared" si="95"/>
        <v>NL</v>
      </c>
      <c r="H6106" t="str">
        <f>LEFT(RAWC8[[#This Row],[Maternal Pheno Tag]],7)</f>
        <v>NL</v>
      </c>
    </row>
    <row r="6107" spans="1:8" hidden="1" x14ac:dyDescent="0.25">
      <c r="A6107">
        <v>4</v>
      </c>
      <c r="B6107" t="s">
        <v>18</v>
      </c>
      <c r="C6107" t="str">
        <f>_xlfn.CONCAT(RAWC8[[#This Row],[Table Letter]],"L")</f>
        <v>NL</v>
      </c>
      <c r="D6107">
        <v>29</v>
      </c>
      <c r="E6107" t="str">
        <f>CONCATENATE(RAWC8[[#This Row],[Table Letter]],RAWC8[[#This Row],[Table '#]])</f>
        <v>N4</v>
      </c>
      <c r="F6107" t="str">
        <f>IF(ISEVEN(ROW(RAWC8[[#This Row],[Barcodes]])),C6107,"")</f>
        <v/>
      </c>
      <c r="G6107" t="str">
        <f t="shared" si="95"/>
        <v/>
      </c>
      <c r="H6107" t="str">
        <f>LEFT(RAWC8[[#This Row],[Maternal Pheno Tag]],7)</f>
        <v/>
      </c>
    </row>
    <row r="6108" spans="1:8" hidden="1" x14ac:dyDescent="0.25">
      <c r="A6108">
        <v>4</v>
      </c>
      <c r="B6108" t="s">
        <v>18</v>
      </c>
      <c r="C6108" t="str">
        <f>_xlfn.CONCAT(RAWC8[[#This Row],[Table Letter]],"L")</f>
        <v>NL</v>
      </c>
      <c r="D6108">
        <v>30</v>
      </c>
      <c r="E6108" t="str">
        <f>CONCATENATE(RAWC8[[#This Row],[Table Letter]],RAWC8[[#This Row],[Table '#]])</f>
        <v>N4</v>
      </c>
      <c r="F6108" t="str">
        <f>IF(ISEVEN(ROW(RAWC8[[#This Row],[Barcodes]])),C6108,"")</f>
        <v>NL</v>
      </c>
      <c r="G6108" t="str">
        <f t="shared" si="95"/>
        <v>NL</v>
      </c>
      <c r="H6108" t="str">
        <f>LEFT(RAWC8[[#This Row],[Maternal Pheno Tag]],7)</f>
        <v>NL</v>
      </c>
    </row>
    <row r="6109" spans="1:8" hidden="1" x14ac:dyDescent="0.25">
      <c r="A6109">
        <v>4</v>
      </c>
      <c r="B6109" t="s">
        <v>18</v>
      </c>
      <c r="C6109" t="str">
        <f>_xlfn.CONCAT(RAWC8[[#This Row],[Table Letter]],"L")</f>
        <v>NL</v>
      </c>
      <c r="D6109">
        <v>30</v>
      </c>
      <c r="E6109" t="str">
        <f>CONCATENATE(RAWC8[[#This Row],[Table Letter]],RAWC8[[#This Row],[Table '#]])</f>
        <v>N4</v>
      </c>
      <c r="F6109" t="str">
        <f>IF(ISEVEN(ROW(RAWC8[[#This Row],[Barcodes]])),C6109,"")</f>
        <v/>
      </c>
      <c r="G6109" t="str">
        <f t="shared" si="95"/>
        <v/>
      </c>
      <c r="H6109" t="str">
        <f>LEFT(RAWC8[[#This Row],[Maternal Pheno Tag]],7)</f>
        <v/>
      </c>
    </row>
    <row r="6110" spans="1:8" hidden="1" x14ac:dyDescent="0.25">
      <c r="A6110">
        <v>4</v>
      </c>
      <c r="B6110" t="s">
        <v>18</v>
      </c>
      <c r="C6110" t="str">
        <f>_xlfn.CONCAT(RAWC8[[#This Row],[Table Letter]],"L")</f>
        <v>NL</v>
      </c>
      <c r="D6110">
        <v>31</v>
      </c>
      <c r="E6110" t="str">
        <f>CONCATENATE(RAWC8[[#This Row],[Table Letter]],RAWC8[[#This Row],[Table '#]])</f>
        <v>N4</v>
      </c>
      <c r="F6110" t="str">
        <f>IF(ISEVEN(ROW(RAWC8[[#This Row],[Barcodes]])),C6110,"")</f>
        <v>NL</v>
      </c>
      <c r="G6110" t="str">
        <f t="shared" si="95"/>
        <v>NL</v>
      </c>
      <c r="H6110" t="str">
        <f>LEFT(RAWC8[[#This Row],[Maternal Pheno Tag]],7)</f>
        <v>NL</v>
      </c>
    </row>
    <row r="6111" spans="1:8" hidden="1" x14ac:dyDescent="0.25">
      <c r="A6111">
        <v>4</v>
      </c>
      <c r="B6111" t="s">
        <v>18</v>
      </c>
      <c r="C6111" t="str">
        <f>_xlfn.CONCAT(RAWC8[[#This Row],[Table Letter]],"L")</f>
        <v>NL</v>
      </c>
      <c r="D6111">
        <v>31</v>
      </c>
      <c r="E6111" t="str">
        <f>CONCATENATE(RAWC8[[#This Row],[Table Letter]],RAWC8[[#This Row],[Table '#]])</f>
        <v>N4</v>
      </c>
      <c r="F6111" t="str">
        <f>IF(ISEVEN(ROW(RAWC8[[#This Row],[Barcodes]])),C6111,"")</f>
        <v/>
      </c>
      <c r="G6111" t="str">
        <f t="shared" si="95"/>
        <v/>
      </c>
      <c r="H6111" t="str">
        <f>LEFT(RAWC8[[#This Row],[Maternal Pheno Tag]],7)</f>
        <v/>
      </c>
    </row>
    <row r="6112" spans="1:8" hidden="1" x14ac:dyDescent="0.25">
      <c r="A6112">
        <v>4</v>
      </c>
      <c r="B6112" t="s">
        <v>18</v>
      </c>
      <c r="C6112" t="str">
        <f>_xlfn.CONCAT(RAWC8[[#This Row],[Table Letter]],"L")</f>
        <v>NL</v>
      </c>
      <c r="D6112">
        <v>32</v>
      </c>
      <c r="E6112" t="str">
        <f>CONCATENATE(RAWC8[[#This Row],[Table Letter]],RAWC8[[#This Row],[Table '#]])</f>
        <v>N4</v>
      </c>
      <c r="F6112" t="str">
        <f>IF(ISEVEN(ROW(RAWC8[[#This Row],[Barcodes]])),C6112,"")</f>
        <v>NL</v>
      </c>
      <c r="G6112" t="str">
        <f t="shared" si="95"/>
        <v>NL</v>
      </c>
      <c r="H6112" t="str">
        <f>LEFT(RAWC8[[#This Row],[Maternal Pheno Tag]],7)</f>
        <v>NL</v>
      </c>
    </row>
    <row r="6113" spans="1:8" hidden="1" x14ac:dyDescent="0.25">
      <c r="A6113">
        <v>4</v>
      </c>
      <c r="B6113" t="s">
        <v>18</v>
      </c>
      <c r="C6113" t="str">
        <f>_xlfn.CONCAT(RAWC8[[#This Row],[Table Letter]],"L")</f>
        <v>NL</v>
      </c>
      <c r="D6113">
        <v>32</v>
      </c>
      <c r="E6113" t="str">
        <f>CONCATENATE(RAWC8[[#This Row],[Table Letter]],RAWC8[[#This Row],[Table '#]])</f>
        <v>N4</v>
      </c>
      <c r="F6113" t="str">
        <f>IF(ISEVEN(ROW(RAWC8[[#This Row],[Barcodes]])),C6113,"")</f>
        <v/>
      </c>
      <c r="G6113" t="str">
        <f t="shared" si="95"/>
        <v/>
      </c>
      <c r="H6113" t="str">
        <f>LEFT(RAWC8[[#This Row],[Maternal Pheno Tag]],7)</f>
        <v/>
      </c>
    </row>
    <row r="6114" spans="1:8" hidden="1" x14ac:dyDescent="0.25">
      <c r="A6114">
        <v>4</v>
      </c>
      <c r="B6114" t="s">
        <v>18</v>
      </c>
      <c r="C6114" t="str">
        <f>_xlfn.CONCAT(RAWC8[[#This Row],[Table Letter]],"L")</f>
        <v>NL</v>
      </c>
      <c r="D6114">
        <v>33</v>
      </c>
      <c r="E6114" t="str">
        <f>CONCATENATE(RAWC8[[#This Row],[Table Letter]],RAWC8[[#This Row],[Table '#]])</f>
        <v>N4</v>
      </c>
      <c r="F6114" t="str">
        <f>IF(ISEVEN(ROW(RAWC8[[#This Row],[Barcodes]])),C6114,"")</f>
        <v>NL</v>
      </c>
      <c r="G6114" t="str">
        <f t="shared" si="95"/>
        <v>NL</v>
      </c>
      <c r="H6114" t="str">
        <f>LEFT(RAWC8[[#This Row],[Maternal Pheno Tag]],7)</f>
        <v>NL</v>
      </c>
    </row>
    <row r="6115" spans="1:8" hidden="1" x14ac:dyDescent="0.25">
      <c r="A6115">
        <v>4</v>
      </c>
      <c r="B6115" t="s">
        <v>18</v>
      </c>
      <c r="C6115" t="str">
        <f>_xlfn.CONCAT(RAWC8[[#This Row],[Table Letter]],"L")</f>
        <v>NL</v>
      </c>
      <c r="D6115">
        <v>33</v>
      </c>
      <c r="E6115" t="str">
        <f>CONCATENATE(RAWC8[[#This Row],[Table Letter]],RAWC8[[#This Row],[Table '#]])</f>
        <v>N4</v>
      </c>
      <c r="F6115" t="str">
        <f>IF(ISEVEN(ROW(RAWC8[[#This Row],[Barcodes]])),C6115,"")</f>
        <v/>
      </c>
      <c r="G6115" t="str">
        <f t="shared" si="95"/>
        <v/>
      </c>
      <c r="H6115" t="str">
        <f>LEFT(RAWC8[[#This Row],[Maternal Pheno Tag]],7)</f>
        <v/>
      </c>
    </row>
    <row r="6116" spans="1:8" hidden="1" x14ac:dyDescent="0.25">
      <c r="A6116">
        <v>4</v>
      </c>
      <c r="B6116" t="s">
        <v>18</v>
      </c>
      <c r="C6116" t="str">
        <f>_xlfn.CONCAT(RAWC8[[#This Row],[Table Letter]],"L")</f>
        <v>NL</v>
      </c>
      <c r="D6116">
        <v>34</v>
      </c>
      <c r="E6116" t="str">
        <f>CONCATENATE(RAWC8[[#This Row],[Table Letter]],RAWC8[[#This Row],[Table '#]])</f>
        <v>N4</v>
      </c>
      <c r="F6116" t="str">
        <f>IF(ISEVEN(ROW(RAWC8[[#This Row],[Barcodes]])),C6116,"")</f>
        <v>NL</v>
      </c>
      <c r="G6116" t="str">
        <f t="shared" si="95"/>
        <v>NL</v>
      </c>
      <c r="H6116" t="str">
        <f>LEFT(RAWC8[[#This Row],[Maternal Pheno Tag]],7)</f>
        <v>NL</v>
      </c>
    </row>
    <row r="6117" spans="1:8" hidden="1" x14ac:dyDescent="0.25">
      <c r="A6117">
        <v>4</v>
      </c>
      <c r="B6117" t="s">
        <v>18</v>
      </c>
      <c r="C6117" t="str">
        <f>_xlfn.CONCAT(RAWC8[[#This Row],[Table Letter]],"L")</f>
        <v>NL</v>
      </c>
      <c r="D6117">
        <v>34</v>
      </c>
      <c r="E6117" t="str">
        <f>CONCATENATE(RAWC8[[#This Row],[Table Letter]],RAWC8[[#This Row],[Table '#]])</f>
        <v>N4</v>
      </c>
      <c r="F6117" t="str">
        <f>IF(ISEVEN(ROW(RAWC8[[#This Row],[Barcodes]])),C6117,"")</f>
        <v/>
      </c>
      <c r="G6117" t="str">
        <f t="shared" si="95"/>
        <v/>
      </c>
      <c r="H6117" t="str">
        <f>LEFT(RAWC8[[#This Row],[Maternal Pheno Tag]],7)</f>
        <v/>
      </c>
    </row>
    <row r="6118" spans="1:8" hidden="1" x14ac:dyDescent="0.25">
      <c r="A6118">
        <v>4</v>
      </c>
      <c r="B6118" t="s">
        <v>18</v>
      </c>
      <c r="C6118" t="str">
        <f>_xlfn.CONCAT(RAWC8[[#This Row],[Table Letter]],"L")</f>
        <v>NL</v>
      </c>
      <c r="D6118">
        <v>35</v>
      </c>
      <c r="E6118" t="str">
        <f>CONCATENATE(RAWC8[[#This Row],[Table Letter]],RAWC8[[#This Row],[Table '#]])</f>
        <v>N4</v>
      </c>
      <c r="F6118" t="str">
        <f>IF(ISEVEN(ROW(RAWC8[[#This Row],[Barcodes]])),C6118,"")</f>
        <v>NL</v>
      </c>
      <c r="G6118" t="str">
        <f t="shared" si="95"/>
        <v>NL</v>
      </c>
      <c r="H6118" t="str">
        <f>LEFT(RAWC8[[#This Row],[Maternal Pheno Tag]],7)</f>
        <v>NL</v>
      </c>
    </row>
    <row r="6119" spans="1:8" hidden="1" x14ac:dyDescent="0.25">
      <c r="A6119">
        <v>4</v>
      </c>
      <c r="B6119" t="s">
        <v>18</v>
      </c>
      <c r="C6119" t="str">
        <f>_xlfn.CONCAT(RAWC8[[#This Row],[Table Letter]],"L")</f>
        <v>NL</v>
      </c>
      <c r="D6119">
        <v>35</v>
      </c>
      <c r="E6119" t="str">
        <f>CONCATENATE(RAWC8[[#This Row],[Table Letter]],RAWC8[[#This Row],[Table '#]])</f>
        <v>N4</v>
      </c>
      <c r="F6119" t="str">
        <f>IF(ISEVEN(ROW(RAWC8[[#This Row],[Barcodes]])),C6119,"")</f>
        <v/>
      </c>
      <c r="G6119" t="str">
        <f t="shared" si="95"/>
        <v/>
      </c>
      <c r="H6119" t="str">
        <f>LEFT(RAWC8[[#This Row],[Maternal Pheno Tag]],7)</f>
        <v/>
      </c>
    </row>
    <row r="6120" spans="1:8" hidden="1" x14ac:dyDescent="0.25">
      <c r="A6120">
        <v>4</v>
      </c>
      <c r="B6120" t="s">
        <v>18</v>
      </c>
      <c r="C6120" t="str">
        <f>_xlfn.CONCAT(RAWC8[[#This Row],[Table Letter]],"L")</f>
        <v>NL</v>
      </c>
      <c r="D6120">
        <v>36</v>
      </c>
      <c r="E6120" t="str">
        <f>CONCATENATE(RAWC8[[#This Row],[Table Letter]],RAWC8[[#This Row],[Table '#]])</f>
        <v>N4</v>
      </c>
      <c r="F6120" t="str">
        <f>IF(ISEVEN(ROW(RAWC8[[#This Row],[Barcodes]])),C6120,"")</f>
        <v>NL</v>
      </c>
      <c r="G6120" t="str">
        <f t="shared" si="95"/>
        <v>NL</v>
      </c>
      <c r="H6120" t="str">
        <f>LEFT(RAWC8[[#This Row],[Maternal Pheno Tag]],7)</f>
        <v>NL</v>
      </c>
    </row>
    <row r="6121" spans="1:8" hidden="1" x14ac:dyDescent="0.25">
      <c r="A6121">
        <v>4</v>
      </c>
      <c r="B6121" t="s">
        <v>18</v>
      </c>
      <c r="C6121" t="str">
        <f>_xlfn.CONCAT(RAWC8[[#This Row],[Table Letter]],"L")</f>
        <v>NL</v>
      </c>
      <c r="D6121">
        <v>36</v>
      </c>
      <c r="E6121" t="str">
        <f>CONCATENATE(RAWC8[[#This Row],[Table Letter]],RAWC8[[#This Row],[Table '#]])</f>
        <v>N4</v>
      </c>
      <c r="F6121" t="str">
        <f>IF(ISEVEN(ROW(RAWC8[[#This Row],[Barcodes]])),C6121,"")</f>
        <v/>
      </c>
      <c r="G6121" t="str">
        <f t="shared" si="95"/>
        <v/>
      </c>
      <c r="H6121" t="str">
        <f>LEFT(RAWC8[[#This Row],[Maternal Pheno Tag]],7)</f>
        <v/>
      </c>
    </row>
    <row r="6122" spans="1:8" hidden="1" x14ac:dyDescent="0.25">
      <c r="A6122">
        <v>4</v>
      </c>
      <c r="B6122" t="s">
        <v>18</v>
      </c>
      <c r="C6122" t="str">
        <f>_xlfn.CONCAT(RAWC8[[#This Row],[Table Letter]],"L")</f>
        <v>NL</v>
      </c>
      <c r="D6122">
        <v>37</v>
      </c>
      <c r="E6122" t="str">
        <f>CONCATENATE(RAWC8[[#This Row],[Table Letter]],RAWC8[[#This Row],[Table '#]])</f>
        <v>N4</v>
      </c>
      <c r="F6122" t="str">
        <f>IF(ISEVEN(ROW(RAWC8[[#This Row],[Barcodes]])),C6122,"")</f>
        <v>NL</v>
      </c>
      <c r="G6122" t="str">
        <f t="shared" si="95"/>
        <v>NL</v>
      </c>
      <c r="H6122" t="str">
        <f>LEFT(RAWC8[[#This Row],[Maternal Pheno Tag]],7)</f>
        <v>NL</v>
      </c>
    </row>
    <row r="6123" spans="1:8" hidden="1" x14ac:dyDescent="0.25">
      <c r="A6123">
        <v>4</v>
      </c>
      <c r="B6123" t="s">
        <v>18</v>
      </c>
      <c r="C6123" t="str">
        <f>_xlfn.CONCAT(RAWC8[[#This Row],[Table Letter]],"L")</f>
        <v>NL</v>
      </c>
      <c r="D6123">
        <v>37</v>
      </c>
      <c r="E6123" t="str">
        <f>CONCATENATE(RAWC8[[#This Row],[Table Letter]],RAWC8[[#This Row],[Table '#]])</f>
        <v>N4</v>
      </c>
      <c r="F6123" t="str">
        <f>IF(ISEVEN(ROW(RAWC8[[#This Row],[Barcodes]])),C6123,"")</f>
        <v/>
      </c>
      <c r="G6123" t="str">
        <f t="shared" si="95"/>
        <v/>
      </c>
      <c r="H6123" t="str">
        <f>LEFT(RAWC8[[#This Row],[Maternal Pheno Tag]],7)</f>
        <v/>
      </c>
    </row>
    <row r="6124" spans="1:8" hidden="1" x14ac:dyDescent="0.25">
      <c r="A6124">
        <v>4</v>
      </c>
      <c r="B6124" t="s">
        <v>18</v>
      </c>
      <c r="C6124" t="str">
        <f>_xlfn.CONCAT(RAWC8[[#This Row],[Table Letter]],"L")</f>
        <v>NL</v>
      </c>
      <c r="D6124">
        <v>38</v>
      </c>
      <c r="E6124" t="str">
        <f>CONCATENATE(RAWC8[[#This Row],[Table Letter]],RAWC8[[#This Row],[Table '#]])</f>
        <v>N4</v>
      </c>
      <c r="F6124" t="str">
        <f>IF(ISEVEN(ROW(RAWC8[[#This Row],[Barcodes]])),C6124,"")</f>
        <v>NL</v>
      </c>
      <c r="G6124" t="str">
        <f t="shared" si="95"/>
        <v>NL</v>
      </c>
      <c r="H6124" t="str">
        <f>LEFT(RAWC8[[#This Row],[Maternal Pheno Tag]],7)</f>
        <v>NL</v>
      </c>
    </row>
    <row r="6125" spans="1:8" hidden="1" x14ac:dyDescent="0.25">
      <c r="A6125">
        <v>4</v>
      </c>
      <c r="B6125" t="s">
        <v>18</v>
      </c>
      <c r="C6125" t="str">
        <f>_xlfn.CONCAT(RAWC8[[#This Row],[Table Letter]],"L")</f>
        <v>NL</v>
      </c>
      <c r="D6125">
        <v>38</v>
      </c>
      <c r="E6125" t="str">
        <f>CONCATENATE(RAWC8[[#This Row],[Table Letter]],RAWC8[[#This Row],[Table '#]])</f>
        <v>N4</v>
      </c>
      <c r="F6125" t="str">
        <f>IF(ISEVEN(ROW(RAWC8[[#This Row],[Barcodes]])),C6125,"")</f>
        <v/>
      </c>
      <c r="G6125" t="str">
        <f t="shared" si="95"/>
        <v/>
      </c>
      <c r="H6125" t="str">
        <f>LEFT(RAWC8[[#This Row],[Maternal Pheno Tag]],7)</f>
        <v/>
      </c>
    </row>
    <row r="6126" spans="1:8" hidden="1" x14ac:dyDescent="0.25">
      <c r="A6126">
        <v>4</v>
      </c>
      <c r="B6126" t="s">
        <v>18</v>
      </c>
      <c r="C6126" t="str">
        <f>_xlfn.CONCAT(RAWC8[[#This Row],[Table Letter]],"L")</f>
        <v>NL</v>
      </c>
      <c r="D6126">
        <v>39</v>
      </c>
      <c r="E6126" t="str">
        <f>CONCATENATE(RAWC8[[#This Row],[Table Letter]],RAWC8[[#This Row],[Table '#]])</f>
        <v>N4</v>
      </c>
      <c r="F6126" t="str">
        <f>IF(ISEVEN(ROW(RAWC8[[#This Row],[Barcodes]])),C6126,"")</f>
        <v>NL</v>
      </c>
      <c r="G6126" t="str">
        <f t="shared" si="95"/>
        <v>NL</v>
      </c>
      <c r="H6126" t="str">
        <f>LEFT(RAWC8[[#This Row],[Maternal Pheno Tag]],7)</f>
        <v>NL</v>
      </c>
    </row>
    <row r="6127" spans="1:8" hidden="1" x14ac:dyDescent="0.25">
      <c r="A6127">
        <v>4</v>
      </c>
      <c r="B6127" t="s">
        <v>18</v>
      </c>
      <c r="C6127" t="str">
        <f>_xlfn.CONCAT(RAWC8[[#This Row],[Table Letter]],"L")</f>
        <v>NL</v>
      </c>
      <c r="D6127">
        <v>39</v>
      </c>
      <c r="E6127" t="str">
        <f>CONCATENATE(RAWC8[[#This Row],[Table Letter]],RAWC8[[#This Row],[Table '#]])</f>
        <v>N4</v>
      </c>
      <c r="F6127" t="str">
        <f>IF(ISEVEN(ROW(RAWC8[[#This Row],[Barcodes]])),C6127,"")</f>
        <v/>
      </c>
      <c r="G6127" t="str">
        <f t="shared" si="95"/>
        <v/>
      </c>
      <c r="H6127" t="str">
        <f>LEFT(RAWC8[[#This Row],[Maternal Pheno Tag]],7)</f>
        <v/>
      </c>
    </row>
    <row r="6128" spans="1:8" hidden="1" x14ac:dyDescent="0.25">
      <c r="A6128">
        <v>4</v>
      </c>
      <c r="B6128" t="s">
        <v>18</v>
      </c>
      <c r="C6128" t="str">
        <f>_xlfn.CONCAT(RAWC8[[#This Row],[Table Letter]],"L")</f>
        <v>NL</v>
      </c>
      <c r="D6128">
        <v>40</v>
      </c>
      <c r="E6128" t="str">
        <f>CONCATENATE(RAWC8[[#This Row],[Table Letter]],RAWC8[[#This Row],[Table '#]])</f>
        <v>N4</v>
      </c>
      <c r="F6128" t="str">
        <f>IF(ISEVEN(ROW(RAWC8[[#This Row],[Barcodes]])),C6128,"")</f>
        <v>NL</v>
      </c>
      <c r="G6128" t="str">
        <f t="shared" si="95"/>
        <v>NL</v>
      </c>
      <c r="H6128" t="str">
        <f>LEFT(RAWC8[[#This Row],[Maternal Pheno Tag]],7)</f>
        <v>NL</v>
      </c>
    </row>
    <row r="6129" spans="1:8" hidden="1" x14ac:dyDescent="0.25">
      <c r="A6129">
        <v>4</v>
      </c>
      <c r="B6129" t="s">
        <v>18</v>
      </c>
      <c r="C6129" t="str">
        <f>_xlfn.CONCAT(RAWC8[[#This Row],[Table Letter]],"L")</f>
        <v>NL</v>
      </c>
      <c r="D6129">
        <v>40</v>
      </c>
      <c r="E6129" t="str">
        <f>CONCATENATE(RAWC8[[#This Row],[Table Letter]],RAWC8[[#This Row],[Table '#]])</f>
        <v>N4</v>
      </c>
      <c r="F6129" t="str">
        <f>IF(ISEVEN(ROW(RAWC8[[#This Row],[Barcodes]])),C6129,"")</f>
        <v/>
      </c>
      <c r="G6129" t="str">
        <f t="shared" si="95"/>
        <v/>
      </c>
      <c r="H6129" t="str">
        <f>LEFT(RAWC8[[#This Row],[Maternal Pheno Tag]],7)</f>
        <v/>
      </c>
    </row>
    <row r="6130" spans="1:8" hidden="1" x14ac:dyDescent="0.25">
      <c r="A6130">
        <v>4</v>
      </c>
      <c r="B6130" t="s">
        <v>18</v>
      </c>
      <c r="C6130" t="str">
        <f>_xlfn.CONCAT(RAWC8[[#This Row],[Table Letter]],"L")</f>
        <v>NL</v>
      </c>
      <c r="D6130">
        <v>41</v>
      </c>
      <c r="E6130" t="str">
        <f>CONCATENATE(RAWC8[[#This Row],[Table Letter]],RAWC8[[#This Row],[Table '#]])</f>
        <v>N4</v>
      </c>
      <c r="F6130" t="str">
        <f>IF(ISEVEN(ROW(RAWC8[[#This Row],[Barcodes]])),C6130,"")</f>
        <v>NL</v>
      </c>
      <c r="G6130" t="str">
        <f t="shared" si="95"/>
        <v>NL</v>
      </c>
      <c r="H6130" t="str">
        <f>LEFT(RAWC8[[#This Row],[Maternal Pheno Tag]],7)</f>
        <v>NL</v>
      </c>
    </row>
    <row r="6131" spans="1:8" hidden="1" x14ac:dyDescent="0.25">
      <c r="A6131">
        <v>4</v>
      </c>
      <c r="B6131" t="s">
        <v>18</v>
      </c>
      <c r="C6131" t="str">
        <f>_xlfn.CONCAT(RAWC8[[#This Row],[Table Letter]],"L")</f>
        <v>NL</v>
      </c>
      <c r="D6131">
        <v>41</v>
      </c>
      <c r="E6131" t="str">
        <f>CONCATENATE(RAWC8[[#This Row],[Table Letter]],RAWC8[[#This Row],[Table '#]])</f>
        <v>N4</v>
      </c>
      <c r="F6131" t="str">
        <f>IF(ISEVEN(ROW(RAWC8[[#This Row],[Barcodes]])),C6131,"")</f>
        <v/>
      </c>
      <c r="G6131" t="str">
        <f t="shared" si="95"/>
        <v/>
      </c>
      <c r="H6131" t="str">
        <f>LEFT(RAWC8[[#This Row],[Maternal Pheno Tag]],7)</f>
        <v/>
      </c>
    </row>
    <row r="6132" spans="1:8" hidden="1" x14ac:dyDescent="0.25">
      <c r="A6132">
        <v>4</v>
      </c>
      <c r="B6132" t="s">
        <v>18</v>
      </c>
      <c r="C6132" t="str">
        <f>_xlfn.CONCAT(RAWC8[[#This Row],[Table Letter]],"L")</f>
        <v>NL</v>
      </c>
      <c r="D6132">
        <v>42</v>
      </c>
      <c r="E6132" t="str">
        <f>CONCATENATE(RAWC8[[#This Row],[Table Letter]],RAWC8[[#This Row],[Table '#]])</f>
        <v>N4</v>
      </c>
      <c r="F6132" t="str">
        <f>IF(ISEVEN(ROW(RAWC8[[#This Row],[Barcodes]])),C6132,"")</f>
        <v>NL</v>
      </c>
      <c r="G6132" t="str">
        <f t="shared" si="95"/>
        <v>NL</v>
      </c>
      <c r="H6132" t="str">
        <f>LEFT(RAWC8[[#This Row],[Maternal Pheno Tag]],7)</f>
        <v>NL</v>
      </c>
    </row>
    <row r="6133" spans="1:8" hidden="1" x14ac:dyDescent="0.25">
      <c r="A6133">
        <v>4</v>
      </c>
      <c r="B6133" t="s">
        <v>18</v>
      </c>
      <c r="C6133" t="str">
        <f>_xlfn.CONCAT(RAWC8[[#This Row],[Table Letter]],"L")</f>
        <v>NL</v>
      </c>
      <c r="D6133">
        <v>42</v>
      </c>
      <c r="E6133" t="str">
        <f>CONCATENATE(RAWC8[[#This Row],[Table Letter]],RAWC8[[#This Row],[Table '#]])</f>
        <v>N4</v>
      </c>
      <c r="F6133" t="str">
        <f>IF(ISEVEN(ROW(RAWC8[[#This Row],[Barcodes]])),C6133,"")</f>
        <v/>
      </c>
      <c r="G6133" t="str">
        <f t="shared" si="95"/>
        <v/>
      </c>
      <c r="H6133" t="str">
        <f>LEFT(RAWC8[[#This Row],[Maternal Pheno Tag]],7)</f>
        <v/>
      </c>
    </row>
    <row r="6134" spans="1:8" hidden="1" x14ac:dyDescent="0.25">
      <c r="A6134">
        <v>4</v>
      </c>
      <c r="B6134" t="s">
        <v>18</v>
      </c>
      <c r="C6134" t="str">
        <f>_xlfn.CONCAT(RAWC8[[#This Row],[Table Letter]],"L")</f>
        <v>NL</v>
      </c>
      <c r="D6134">
        <v>43</v>
      </c>
      <c r="E6134" t="str">
        <f>CONCATENATE(RAWC8[[#This Row],[Table Letter]],RAWC8[[#This Row],[Table '#]])</f>
        <v>N4</v>
      </c>
      <c r="F6134" t="str">
        <f>IF(ISEVEN(ROW(RAWC8[[#This Row],[Barcodes]])),C6134,"")</f>
        <v>NL</v>
      </c>
      <c r="G6134" t="str">
        <f t="shared" si="95"/>
        <v>NL</v>
      </c>
      <c r="H6134" t="str">
        <f>LEFT(RAWC8[[#This Row],[Maternal Pheno Tag]],7)</f>
        <v>NL</v>
      </c>
    </row>
    <row r="6135" spans="1:8" hidden="1" x14ac:dyDescent="0.25">
      <c r="A6135">
        <v>4</v>
      </c>
      <c r="B6135" t="s">
        <v>18</v>
      </c>
      <c r="C6135" t="str">
        <f>_xlfn.CONCAT(RAWC8[[#This Row],[Table Letter]],"L")</f>
        <v>NL</v>
      </c>
      <c r="D6135">
        <v>43</v>
      </c>
      <c r="E6135" t="str">
        <f>CONCATENATE(RAWC8[[#This Row],[Table Letter]],RAWC8[[#This Row],[Table '#]])</f>
        <v>N4</v>
      </c>
      <c r="F6135" t="str">
        <f>IF(ISEVEN(ROW(RAWC8[[#This Row],[Barcodes]])),C6135,"")</f>
        <v/>
      </c>
      <c r="G6135" t="str">
        <f t="shared" si="95"/>
        <v/>
      </c>
      <c r="H6135" t="str">
        <f>LEFT(RAWC8[[#This Row],[Maternal Pheno Tag]],7)</f>
        <v/>
      </c>
    </row>
    <row r="6136" spans="1:8" hidden="1" x14ac:dyDescent="0.25">
      <c r="A6136">
        <v>4</v>
      </c>
      <c r="B6136" t="s">
        <v>18</v>
      </c>
      <c r="C6136" t="str">
        <f>_xlfn.CONCAT(RAWC8[[#This Row],[Table Letter]],"L")</f>
        <v>NL</v>
      </c>
      <c r="D6136">
        <v>44</v>
      </c>
      <c r="E6136" t="str">
        <f>CONCATENATE(RAWC8[[#This Row],[Table Letter]],RAWC8[[#This Row],[Table '#]])</f>
        <v>N4</v>
      </c>
      <c r="F6136" t="str">
        <f>IF(ISEVEN(ROW(RAWC8[[#This Row],[Barcodes]])),C6136,"")</f>
        <v>NL</v>
      </c>
      <c r="G6136" t="str">
        <f t="shared" si="95"/>
        <v>NL</v>
      </c>
      <c r="H6136" t="str">
        <f>LEFT(RAWC8[[#This Row],[Maternal Pheno Tag]],7)</f>
        <v>NL</v>
      </c>
    </row>
    <row r="6137" spans="1:8" hidden="1" x14ac:dyDescent="0.25">
      <c r="A6137">
        <v>4</v>
      </c>
      <c r="B6137" t="s">
        <v>18</v>
      </c>
      <c r="C6137" t="str">
        <f>_xlfn.CONCAT(RAWC8[[#This Row],[Table Letter]],"L")</f>
        <v>NL</v>
      </c>
      <c r="D6137">
        <v>44</v>
      </c>
      <c r="E6137" t="str">
        <f>CONCATENATE(RAWC8[[#This Row],[Table Letter]],RAWC8[[#This Row],[Table '#]])</f>
        <v>N4</v>
      </c>
      <c r="F6137" t="str">
        <f>IF(ISEVEN(ROW(RAWC8[[#This Row],[Barcodes]])),C6137,"")</f>
        <v/>
      </c>
      <c r="G6137" t="str">
        <f t="shared" si="95"/>
        <v/>
      </c>
      <c r="H6137" t="str">
        <f>LEFT(RAWC8[[#This Row],[Maternal Pheno Tag]],7)</f>
        <v/>
      </c>
    </row>
    <row r="6138" spans="1:8" hidden="1" x14ac:dyDescent="0.25">
      <c r="A6138">
        <v>4</v>
      </c>
      <c r="B6138" t="s">
        <v>18</v>
      </c>
      <c r="C6138" t="str">
        <f>_xlfn.CONCAT(RAWC8[[#This Row],[Table Letter]],"L")</f>
        <v>NL</v>
      </c>
      <c r="D6138">
        <v>45</v>
      </c>
      <c r="E6138" t="str">
        <f>CONCATENATE(RAWC8[[#This Row],[Table Letter]],RAWC8[[#This Row],[Table '#]])</f>
        <v>N4</v>
      </c>
      <c r="F6138" t="str">
        <f>IF(ISEVEN(ROW(RAWC8[[#This Row],[Barcodes]])),C6138,"")</f>
        <v>NL</v>
      </c>
      <c r="G6138" t="str">
        <f t="shared" si="95"/>
        <v>NL</v>
      </c>
      <c r="H6138" t="str">
        <f>LEFT(RAWC8[[#This Row],[Maternal Pheno Tag]],7)</f>
        <v>NL</v>
      </c>
    </row>
    <row r="6139" spans="1:8" hidden="1" x14ac:dyDescent="0.25">
      <c r="A6139">
        <v>4</v>
      </c>
      <c r="B6139" t="s">
        <v>18</v>
      </c>
      <c r="C6139" t="str">
        <f>_xlfn.CONCAT(RAWC8[[#This Row],[Table Letter]],"L")</f>
        <v>NL</v>
      </c>
      <c r="D6139">
        <v>45</v>
      </c>
      <c r="E6139" t="str">
        <f>CONCATENATE(RAWC8[[#This Row],[Table Letter]],RAWC8[[#This Row],[Table '#]])</f>
        <v>N4</v>
      </c>
      <c r="F6139" t="str">
        <f>IF(ISEVEN(ROW(RAWC8[[#This Row],[Barcodes]])),C6139,"")</f>
        <v/>
      </c>
      <c r="G6139" t="str">
        <f t="shared" si="95"/>
        <v/>
      </c>
      <c r="H6139" t="str">
        <f>LEFT(RAWC8[[#This Row],[Maternal Pheno Tag]],7)</f>
        <v/>
      </c>
    </row>
    <row r="6140" spans="1:8" hidden="1" x14ac:dyDescent="0.25">
      <c r="A6140">
        <v>4</v>
      </c>
      <c r="B6140" t="s">
        <v>18</v>
      </c>
      <c r="C6140" t="str">
        <f>_xlfn.CONCAT(RAWC8[[#This Row],[Table Letter]],"L")</f>
        <v>NL</v>
      </c>
      <c r="D6140">
        <v>46</v>
      </c>
      <c r="E6140" t="str">
        <f>CONCATENATE(RAWC8[[#This Row],[Table Letter]],RAWC8[[#This Row],[Table '#]])</f>
        <v>N4</v>
      </c>
      <c r="F6140" t="str">
        <f>IF(ISEVEN(ROW(RAWC8[[#This Row],[Barcodes]])),C6140,"")</f>
        <v>NL</v>
      </c>
      <c r="G6140" t="str">
        <f t="shared" si="95"/>
        <v>NL</v>
      </c>
      <c r="H6140" t="str">
        <f>LEFT(RAWC8[[#This Row],[Maternal Pheno Tag]],7)</f>
        <v>NL</v>
      </c>
    </row>
    <row r="6141" spans="1:8" hidden="1" x14ac:dyDescent="0.25">
      <c r="A6141">
        <v>4</v>
      </c>
      <c r="B6141" t="s">
        <v>18</v>
      </c>
      <c r="C6141" t="str">
        <f>_xlfn.CONCAT(RAWC8[[#This Row],[Table Letter]],"L")</f>
        <v>NL</v>
      </c>
      <c r="D6141">
        <v>46</v>
      </c>
      <c r="E6141" t="str">
        <f>CONCATENATE(RAWC8[[#This Row],[Table Letter]],RAWC8[[#This Row],[Table '#]])</f>
        <v>N4</v>
      </c>
      <c r="F6141" t="str">
        <f>IF(ISEVEN(ROW(RAWC8[[#This Row],[Barcodes]])),C6141,"")</f>
        <v/>
      </c>
      <c r="G6141" t="str">
        <f t="shared" si="95"/>
        <v/>
      </c>
      <c r="H6141" t="str">
        <f>LEFT(RAWC8[[#This Row],[Maternal Pheno Tag]],7)</f>
        <v/>
      </c>
    </row>
    <row r="6142" spans="1:8" hidden="1" x14ac:dyDescent="0.25">
      <c r="A6142">
        <v>4</v>
      </c>
      <c r="B6142" t="s">
        <v>18</v>
      </c>
      <c r="C6142" t="str">
        <f>_xlfn.CONCAT(RAWC8[[#This Row],[Table Letter]],"L")</f>
        <v>NL</v>
      </c>
      <c r="D6142">
        <v>47</v>
      </c>
      <c r="E6142" t="str">
        <f>CONCATENATE(RAWC8[[#This Row],[Table Letter]],RAWC8[[#This Row],[Table '#]])</f>
        <v>N4</v>
      </c>
      <c r="F6142" t="str">
        <f>IF(ISEVEN(ROW(RAWC8[[#This Row],[Barcodes]])),C6142,"")</f>
        <v>NL</v>
      </c>
      <c r="G6142" t="str">
        <f t="shared" si="95"/>
        <v>NL</v>
      </c>
      <c r="H6142" t="str">
        <f>LEFT(RAWC8[[#This Row],[Maternal Pheno Tag]],7)</f>
        <v>NL</v>
      </c>
    </row>
    <row r="6143" spans="1:8" hidden="1" x14ac:dyDescent="0.25">
      <c r="A6143">
        <v>4</v>
      </c>
      <c r="B6143" t="s">
        <v>18</v>
      </c>
      <c r="C6143" t="str">
        <f>_xlfn.CONCAT(RAWC8[[#This Row],[Table Letter]],"L")</f>
        <v>NL</v>
      </c>
      <c r="D6143">
        <v>47</v>
      </c>
      <c r="E6143" t="str">
        <f>CONCATENATE(RAWC8[[#This Row],[Table Letter]],RAWC8[[#This Row],[Table '#]])</f>
        <v>N4</v>
      </c>
      <c r="F6143" t="str">
        <f>IF(ISEVEN(ROW(RAWC8[[#This Row],[Barcodes]])),C6143,"")</f>
        <v/>
      </c>
      <c r="G6143" t="str">
        <f t="shared" si="95"/>
        <v/>
      </c>
      <c r="H6143" t="str">
        <f>LEFT(RAWC8[[#This Row],[Maternal Pheno Tag]],7)</f>
        <v/>
      </c>
    </row>
    <row r="6144" spans="1:8" hidden="1" x14ac:dyDescent="0.25">
      <c r="A6144">
        <v>4</v>
      </c>
      <c r="B6144" t="s">
        <v>18</v>
      </c>
      <c r="C6144" t="str">
        <f>_xlfn.CONCAT(RAWC8[[#This Row],[Table Letter]],"L")</f>
        <v>NL</v>
      </c>
      <c r="D6144">
        <v>48</v>
      </c>
      <c r="E6144" t="str">
        <f>CONCATENATE(RAWC8[[#This Row],[Table Letter]],RAWC8[[#This Row],[Table '#]])</f>
        <v>N4</v>
      </c>
      <c r="F6144" t="str">
        <f>IF(ISEVEN(ROW(RAWC8[[#This Row],[Barcodes]])),C6144,"")</f>
        <v>NL</v>
      </c>
      <c r="G6144" t="str">
        <f t="shared" si="95"/>
        <v>NL</v>
      </c>
      <c r="H6144" t="str">
        <f>LEFT(RAWC8[[#This Row],[Maternal Pheno Tag]],7)</f>
        <v>NL</v>
      </c>
    </row>
    <row r="6145" spans="1:8" hidden="1" x14ac:dyDescent="0.25">
      <c r="A6145">
        <v>4</v>
      </c>
      <c r="B6145" t="s">
        <v>18</v>
      </c>
      <c r="C6145" t="str">
        <f>_xlfn.CONCAT(RAWC8[[#This Row],[Table Letter]],"L")</f>
        <v>NL</v>
      </c>
      <c r="D6145">
        <v>48</v>
      </c>
      <c r="E6145" t="str">
        <f>CONCATENATE(RAWC8[[#This Row],[Table Letter]],RAWC8[[#This Row],[Table '#]])</f>
        <v>N4</v>
      </c>
      <c r="F6145" t="str">
        <f>IF(ISEVEN(ROW(RAWC8[[#This Row],[Barcodes]])),C6145,"")</f>
        <v/>
      </c>
      <c r="G6145" t="str">
        <f t="shared" si="95"/>
        <v/>
      </c>
      <c r="H6145" t="str">
        <f>LEFT(RAWC8[[#This Row],[Maternal Pheno Tag]],7)</f>
        <v/>
      </c>
    </row>
    <row r="6146" spans="1:8" hidden="1" x14ac:dyDescent="0.25">
      <c r="A6146">
        <v>5</v>
      </c>
      <c r="B6146" t="s">
        <v>18</v>
      </c>
      <c r="C6146" t="str">
        <f>_xlfn.CONCAT(RAWC8[[#This Row],[Table Letter]],"L")</f>
        <v>NL</v>
      </c>
      <c r="D6146">
        <v>1</v>
      </c>
      <c r="E6146" t="str">
        <f>CONCATENATE(RAWC8[[#This Row],[Table Letter]],RAWC8[[#This Row],[Table '#]])</f>
        <v>N5</v>
      </c>
      <c r="F6146" t="str">
        <f>IF(ISEVEN(ROW(RAWC8[[#This Row],[Barcodes]])),C6146,"")</f>
        <v>NL</v>
      </c>
      <c r="G6146" t="str">
        <f t="shared" ref="G6146:G6209" si="96">IF(ISODD(ROW(C6147)),C6147,"")</f>
        <v>NL</v>
      </c>
      <c r="H6146" t="str">
        <f>LEFT(RAWC8[[#This Row],[Maternal Pheno Tag]],7)</f>
        <v>NL</v>
      </c>
    </row>
    <row r="6147" spans="1:8" hidden="1" x14ac:dyDescent="0.25">
      <c r="A6147">
        <v>5</v>
      </c>
      <c r="B6147" t="s">
        <v>18</v>
      </c>
      <c r="C6147" t="str">
        <f>_xlfn.CONCAT(RAWC8[[#This Row],[Table Letter]],"L")</f>
        <v>NL</v>
      </c>
      <c r="D6147">
        <v>1</v>
      </c>
      <c r="E6147" t="str">
        <f>CONCATENATE(RAWC8[[#This Row],[Table Letter]],RAWC8[[#This Row],[Table '#]])</f>
        <v>N5</v>
      </c>
      <c r="F6147" t="str">
        <f>IF(ISEVEN(ROW(RAWC8[[#This Row],[Barcodes]])),C6147,"")</f>
        <v/>
      </c>
      <c r="G6147" t="str">
        <f t="shared" si="96"/>
        <v/>
      </c>
      <c r="H6147" t="str">
        <f>LEFT(RAWC8[[#This Row],[Maternal Pheno Tag]],7)</f>
        <v/>
      </c>
    </row>
    <row r="6148" spans="1:8" hidden="1" x14ac:dyDescent="0.25">
      <c r="A6148">
        <v>5</v>
      </c>
      <c r="B6148" t="s">
        <v>18</v>
      </c>
      <c r="C6148" t="str">
        <f>_xlfn.CONCAT(RAWC8[[#This Row],[Table Letter]],"L")</f>
        <v>NL</v>
      </c>
      <c r="D6148">
        <v>2</v>
      </c>
      <c r="E6148" t="str">
        <f>CONCATENATE(RAWC8[[#This Row],[Table Letter]],RAWC8[[#This Row],[Table '#]])</f>
        <v>N5</v>
      </c>
      <c r="F6148" t="str">
        <f>IF(ISEVEN(ROW(RAWC8[[#This Row],[Barcodes]])),C6148,"")</f>
        <v>NL</v>
      </c>
      <c r="G6148" t="str">
        <f t="shared" si="96"/>
        <v>NL</v>
      </c>
      <c r="H6148" t="str">
        <f>LEFT(RAWC8[[#This Row],[Maternal Pheno Tag]],7)</f>
        <v>NL</v>
      </c>
    </row>
    <row r="6149" spans="1:8" hidden="1" x14ac:dyDescent="0.25">
      <c r="A6149">
        <v>5</v>
      </c>
      <c r="B6149" t="s">
        <v>18</v>
      </c>
      <c r="C6149" t="str">
        <f>_xlfn.CONCAT(RAWC8[[#This Row],[Table Letter]],"L")</f>
        <v>NL</v>
      </c>
      <c r="D6149">
        <v>2</v>
      </c>
      <c r="E6149" t="str">
        <f>CONCATENATE(RAWC8[[#This Row],[Table Letter]],RAWC8[[#This Row],[Table '#]])</f>
        <v>N5</v>
      </c>
      <c r="F6149" t="str">
        <f>IF(ISEVEN(ROW(RAWC8[[#This Row],[Barcodes]])),C6149,"")</f>
        <v/>
      </c>
      <c r="G6149" t="str">
        <f t="shared" si="96"/>
        <v/>
      </c>
      <c r="H6149" t="str">
        <f>LEFT(RAWC8[[#This Row],[Maternal Pheno Tag]],7)</f>
        <v/>
      </c>
    </row>
    <row r="6150" spans="1:8" hidden="1" x14ac:dyDescent="0.25">
      <c r="A6150">
        <v>5</v>
      </c>
      <c r="B6150" t="s">
        <v>18</v>
      </c>
      <c r="C6150" t="str">
        <f>_xlfn.CONCAT(RAWC8[[#This Row],[Table Letter]],"L")</f>
        <v>NL</v>
      </c>
      <c r="D6150">
        <v>3</v>
      </c>
      <c r="E6150" t="str">
        <f>CONCATENATE(RAWC8[[#This Row],[Table Letter]],RAWC8[[#This Row],[Table '#]])</f>
        <v>N5</v>
      </c>
      <c r="F6150" t="str">
        <f>IF(ISEVEN(ROW(RAWC8[[#This Row],[Barcodes]])),C6150,"")</f>
        <v>NL</v>
      </c>
      <c r="G6150" t="str">
        <f t="shared" si="96"/>
        <v>NL</v>
      </c>
      <c r="H6150" t="str">
        <f>LEFT(RAWC8[[#This Row],[Maternal Pheno Tag]],7)</f>
        <v>NL</v>
      </c>
    </row>
    <row r="6151" spans="1:8" hidden="1" x14ac:dyDescent="0.25">
      <c r="A6151">
        <v>5</v>
      </c>
      <c r="B6151" t="s">
        <v>18</v>
      </c>
      <c r="C6151" t="str">
        <f>_xlfn.CONCAT(RAWC8[[#This Row],[Table Letter]],"L")</f>
        <v>NL</v>
      </c>
      <c r="D6151">
        <v>3</v>
      </c>
      <c r="E6151" t="str">
        <f>CONCATENATE(RAWC8[[#This Row],[Table Letter]],RAWC8[[#This Row],[Table '#]])</f>
        <v>N5</v>
      </c>
      <c r="F6151" t="str">
        <f>IF(ISEVEN(ROW(RAWC8[[#This Row],[Barcodes]])),C6151,"")</f>
        <v/>
      </c>
      <c r="G6151" t="str">
        <f t="shared" si="96"/>
        <v/>
      </c>
      <c r="H6151" t="str">
        <f>LEFT(RAWC8[[#This Row],[Maternal Pheno Tag]],7)</f>
        <v/>
      </c>
    </row>
    <row r="6152" spans="1:8" hidden="1" x14ac:dyDescent="0.25">
      <c r="A6152">
        <v>5</v>
      </c>
      <c r="B6152" t="s">
        <v>18</v>
      </c>
      <c r="C6152" t="str">
        <f>_xlfn.CONCAT(RAWC8[[#This Row],[Table Letter]],"L")</f>
        <v>NL</v>
      </c>
      <c r="D6152">
        <v>4</v>
      </c>
      <c r="E6152" t="str">
        <f>CONCATENATE(RAWC8[[#This Row],[Table Letter]],RAWC8[[#This Row],[Table '#]])</f>
        <v>N5</v>
      </c>
      <c r="F6152" t="str">
        <f>IF(ISEVEN(ROW(RAWC8[[#This Row],[Barcodes]])),C6152,"")</f>
        <v>NL</v>
      </c>
      <c r="G6152" t="str">
        <f t="shared" si="96"/>
        <v>NL</v>
      </c>
      <c r="H6152" t="str">
        <f>LEFT(RAWC8[[#This Row],[Maternal Pheno Tag]],7)</f>
        <v>NL</v>
      </c>
    </row>
    <row r="6153" spans="1:8" hidden="1" x14ac:dyDescent="0.25">
      <c r="A6153">
        <v>5</v>
      </c>
      <c r="B6153" t="s">
        <v>18</v>
      </c>
      <c r="C6153" t="str">
        <f>_xlfn.CONCAT(RAWC8[[#This Row],[Table Letter]],"L")</f>
        <v>NL</v>
      </c>
      <c r="D6153">
        <v>4</v>
      </c>
      <c r="E6153" t="str">
        <f>CONCATENATE(RAWC8[[#This Row],[Table Letter]],RAWC8[[#This Row],[Table '#]])</f>
        <v>N5</v>
      </c>
      <c r="F6153" t="str">
        <f>IF(ISEVEN(ROW(RAWC8[[#This Row],[Barcodes]])),C6153,"")</f>
        <v/>
      </c>
      <c r="G6153" t="str">
        <f t="shared" si="96"/>
        <v/>
      </c>
      <c r="H6153" t="str">
        <f>LEFT(RAWC8[[#This Row],[Maternal Pheno Tag]],7)</f>
        <v/>
      </c>
    </row>
    <row r="6154" spans="1:8" hidden="1" x14ac:dyDescent="0.25">
      <c r="A6154">
        <v>5</v>
      </c>
      <c r="B6154" t="s">
        <v>18</v>
      </c>
      <c r="C6154" t="str">
        <f>_xlfn.CONCAT(RAWC8[[#This Row],[Table Letter]],"L")</f>
        <v>NL</v>
      </c>
      <c r="D6154">
        <v>5</v>
      </c>
      <c r="E6154" t="str">
        <f>CONCATENATE(RAWC8[[#This Row],[Table Letter]],RAWC8[[#This Row],[Table '#]])</f>
        <v>N5</v>
      </c>
      <c r="F6154" t="str">
        <f>IF(ISEVEN(ROW(RAWC8[[#This Row],[Barcodes]])),C6154,"")</f>
        <v>NL</v>
      </c>
      <c r="G6154" t="str">
        <f t="shared" si="96"/>
        <v>NL</v>
      </c>
      <c r="H6154" t="str">
        <f>LEFT(RAWC8[[#This Row],[Maternal Pheno Tag]],7)</f>
        <v>NL</v>
      </c>
    </row>
    <row r="6155" spans="1:8" hidden="1" x14ac:dyDescent="0.25">
      <c r="A6155">
        <v>5</v>
      </c>
      <c r="B6155" t="s">
        <v>18</v>
      </c>
      <c r="C6155" t="str">
        <f>_xlfn.CONCAT(RAWC8[[#This Row],[Table Letter]],"L")</f>
        <v>NL</v>
      </c>
      <c r="D6155">
        <v>5</v>
      </c>
      <c r="E6155" t="str">
        <f>CONCATENATE(RAWC8[[#This Row],[Table Letter]],RAWC8[[#This Row],[Table '#]])</f>
        <v>N5</v>
      </c>
      <c r="F6155" t="str">
        <f>IF(ISEVEN(ROW(RAWC8[[#This Row],[Barcodes]])),C6155,"")</f>
        <v/>
      </c>
      <c r="G6155" t="str">
        <f t="shared" si="96"/>
        <v/>
      </c>
      <c r="H6155" t="str">
        <f>LEFT(RAWC8[[#This Row],[Maternal Pheno Tag]],7)</f>
        <v/>
      </c>
    </row>
    <row r="6156" spans="1:8" hidden="1" x14ac:dyDescent="0.25">
      <c r="A6156">
        <v>5</v>
      </c>
      <c r="B6156" t="s">
        <v>18</v>
      </c>
      <c r="C6156" t="str">
        <f>_xlfn.CONCAT(RAWC8[[#This Row],[Table Letter]],"L")</f>
        <v>NL</v>
      </c>
      <c r="D6156">
        <v>6</v>
      </c>
      <c r="E6156" t="str">
        <f>CONCATENATE(RAWC8[[#This Row],[Table Letter]],RAWC8[[#This Row],[Table '#]])</f>
        <v>N5</v>
      </c>
      <c r="F6156" t="str">
        <f>IF(ISEVEN(ROW(RAWC8[[#This Row],[Barcodes]])),C6156,"")</f>
        <v>NL</v>
      </c>
      <c r="G6156" t="str">
        <f t="shared" si="96"/>
        <v>NL</v>
      </c>
      <c r="H6156" t="str">
        <f>LEFT(RAWC8[[#This Row],[Maternal Pheno Tag]],7)</f>
        <v>NL</v>
      </c>
    </row>
    <row r="6157" spans="1:8" hidden="1" x14ac:dyDescent="0.25">
      <c r="A6157">
        <v>5</v>
      </c>
      <c r="B6157" t="s">
        <v>18</v>
      </c>
      <c r="C6157" t="str">
        <f>_xlfn.CONCAT(RAWC8[[#This Row],[Table Letter]],"L")</f>
        <v>NL</v>
      </c>
      <c r="D6157">
        <v>6</v>
      </c>
      <c r="E6157" t="str">
        <f>CONCATENATE(RAWC8[[#This Row],[Table Letter]],RAWC8[[#This Row],[Table '#]])</f>
        <v>N5</v>
      </c>
      <c r="F6157" t="str">
        <f>IF(ISEVEN(ROW(RAWC8[[#This Row],[Barcodes]])),C6157,"")</f>
        <v/>
      </c>
      <c r="G6157" t="str">
        <f t="shared" si="96"/>
        <v/>
      </c>
      <c r="H6157" t="str">
        <f>LEFT(RAWC8[[#This Row],[Maternal Pheno Tag]],7)</f>
        <v/>
      </c>
    </row>
    <row r="6158" spans="1:8" hidden="1" x14ac:dyDescent="0.25">
      <c r="A6158">
        <v>5</v>
      </c>
      <c r="B6158" t="s">
        <v>18</v>
      </c>
      <c r="C6158" t="str">
        <f>_xlfn.CONCAT(RAWC8[[#This Row],[Table Letter]],"L")</f>
        <v>NL</v>
      </c>
      <c r="D6158">
        <v>7</v>
      </c>
      <c r="E6158" t="str">
        <f>CONCATENATE(RAWC8[[#This Row],[Table Letter]],RAWC8[[#This Row],[Table '#]])</f>
        <v>N5</v>
      </c>
      <c r="F6158" t="str">
        <f>IF(ISEVEN(ROW(RAWC8[[#This Row],[Barcodes]])),C6158,"")</f>
        <v>NL</v>
      </c>
      <c r="G6158" t="str">
        <f t="shared" si="96"/>
        <v>NL</v>
      </c>
      <c r="H6158" t="str">
        <f>LEFT(RAWC8[[#This Row],[Maternal Pheno Tag]],7)</f>
        <v>NL</v>
      </c>
    </row>
    <row r="6159" spans="1:8" hidden="1" x14ac:dyDescent="0.25">
      <c r="A6159">
        <v>5</v>
      </c>
      <c r="B6159" t="s">
        <v>18</v>
      </c>
      <c r="C6159" t="str">
        <f>_xlfn.CONCAT(RAWC8[[#This Row],[Table Letter]],"L")</f>
        <v>NL</v>
      </c>
      <c r="D6159">
        <v>7</v>
      </c>
      <c r="E6159" t="str">
        <f>CONCATENATE(RAWC8[[#This Row],[Table Letter]],RAWC8[[#This Row],[Table '#]])</f>
        <v>N5</v>
      </c>
      <c r="F6159" t="str">
        <f>IF(ISEVEN(ROW(RAWC8[[#This Row],[Barcodes]])),C6159,"")</f>
        <v/>
      </c>
      <c r="G6159" t="str">
        <f t="shared" si="96"/>
        <v/>
      </c>
      <c r="H6159" t="str">
        <f>LEFT(RAWC8[[#This Row],[Maternal Pheno Tag]],7)</f>
        <v/>
      </c>
    </row>
    <row r="6160" spans="1:8" hidden="1" x14ac:dyDescent="0.25">
      <c r="A6160">
        <v>5</v>
      </c>
      <c r="B6160" t="s">
        <v>18</v>
      </c>
      <c r="C6160" t="str">
        <f>_xlfn.CONCAT(RAWC8[[#This Row],[Table Letter]],"L")</f>
        <v>NL</v>
      </c>
      <c r="D6160">
        <v>8</v>
      </c>
      <c r="E6160" t="str">
        <f>CONCATENATE(RAWC8[[#This Row],[Table Letter]],RAWC8[[#This Row],[Table '#]])</f>
        <v>N5</v>
      </c>
      <c r="F6160" t="str">
        <f>IF(ISEVEN(ROW(RAWC8[[#This Row],[Barcodes]])),C6160,"")</f>
        <v>NL</v>
      </c>
      <c r="G6160" t="str">
        <f t="shared" si="96"/>
        <v>NL</v>
      </c>
      <c r="H6160" t="str">
        <f>LEFT(RAWC8[[#This Row],[Maternal Pheno Tag]],7)</f>
        <v>NL</v>
      </c>
    </row>
    <row r="6161" spans="1:8" hidden="1" x14ac:dyDescent="0.25">
      <c r="A6161">
        <v>5</v>
      </c>
      <c r="B6161" t="s">
        <v>18</v>
      </c>
      <c r="C6161" t="str">
        <f>_xlfn.CONCAT(RAWC8[[#This Row],[Table Letter]],"L")</f>
        <v>NL</v>
      </c>
      <c r="D6161">
        <v>8</v>
      </c>
      <c r="E6161" t="str">
        <f>CONCATENATE(RAWC8[[#This Row],[Table Letter]],RAWC8[[#This Row],[Table '#]])</f>
        <v>N5</v>
      </c>
      <c r="F6161" t="str">
        <f>IF(ISEVEN(ROW(RAWC8[[#This Row],[Barcodes]])),C6161,"")</f>
        <v/>
      </c>
      <c r="G6161" t="str">
        <f t="shared" si="96"/>
        <v/>
      </c>
      <c r="H6161" t="str">
        <f>LEFT(RAWC8[[#This Row],[Maternal Pheno Tag]],7)</f>
        <v/>
      </c>
    </row>
    <row r="6162" spans="1:8" hidden="1" x14ac:dyDescent="0.25">
      <c r="A6162">
        <v>5</v>
      </c>
      <c r="B6162" t="s">
        <v>18</v>
      </c>
      <c r="C6162" t="str">
        <f>_xlfn.CONCAT(RAWC8[[#This Row],[Table Letter]],"L")</f>
        <v>NL</v>
      </c>
      <c r="D6162">
        <v>9</v>
      </c>
      <c r="E6162" t="str">
        <f>CONCATENATE(RAWC8[[#This Row],[Table Letter]],RAWC8[[#This Row],[Table '#]])</f>
        <v>N5</v>
      </c>
      <c r="F6162" t="str">
        <f>IF(ISEVEN(ROW(RAWC8[[#This Row],[Barcodes]])),C6162,"")</f>
        <v>NL</v>
      </c>
      <c r="G6162" t="str">
        <f t="shared" si="96"/>
        <v>NL</v>
      </c>
      <c r="H6162" t="str">
        <f>LEFT(RAWC8[[#This Row],[Maternal Pheno Tag]],7)</f>
        <v>NL</v>
      </c>
    </row>
    <row r="6163" spans="1:8" hidden="1" x14ac:dyDescent="0.25">
      <c r="A6163">
        <v>5</v>
      </c>
      <c r="B6163" t="s">
        <v>18</v>
      </c>
      <c r="C6163" t="str">
        <f>_xlfn.CONCAT(RAWC8[[#This Row],[Table Letter]],"L")</f>
        <v>NL</v>
      </c>
      <c r="D6163">
        <v>9</v>
      </c>
      <c r="E6163" t="str">
        <f>CONCATENATE(RAWC8[[#This Row],[Table Letter]],RAWC8[[#This Row],[Table '#]])</f>
        <v>N5</v>
      </c>
      <c r="F6163" t="str">
        <f>IF(ISEVEN(ROW(RAWC8[[#This Row],[Barcodes]])),C6163,"")</f>
        <v/>
      </c>
      <c r="G6163" t="str">
        <f t="shared" si="96"/>
        <v/>
      </c>
      <c r="H6163" t="str">
        <f>LEFT(RAWC8[[#This Row],[Maternal Pheno Tag]],7)</f>
        <v/>
      </c>
    </row>
    <row r="6164" spans="1:8" hidden="1" x14ac:dyDescent="0.25">
      <c r="A6164">
        <v>5</v>
      </c>
      <c r="B6164" t="s">
        <v>18</v>
      </c>
      <c r="C6164" t="str">
        <f>_xlfn.CONCAT(RAWC8[[#This Row],[Table Letter]],"L")</f>
        <v>NL</v>
      </c>
      <c r="D6164">
        <v>10</v>
      </c>
      <c r="E6164" t="str">
        <f>CONCATENATE(RAWC8[[#This Row],[Table Letter]],RAWC8[[#This Row],[Table '#]])</f>
        <v>N5</v>
      </c>
      <c r="F6164" t="str">
        <f>IF(ISEVEN(ROW(RAWC8[[#This Row],[Barcodes]])),C6164,"")</f>
        <v>NL</v>
      </c>
      <c r="G6164" t="str">
        <f t="shared" si="96"/>
        <v>NL</v>
      </c>
      <c r="H6164" t="str">
        <f>LEFT(RAWC8[[#This Row],[Maternal Pheno Tag]],7)</f>
        <v>NL</v>
      </c>
    </row>
    <row r="6165" spans="1:8" hidden="1" x14ac:dyDescent="0.25">
      <c r="A6165">
        <v>5</v>
      </c>
      <c r="B6165" t="s">
        <v>18</v>
      </c>
      <c r="C6165" t="str">
        <f>_xlfn.CONCAT(RAWC8[[#This Row],[Table Letter]],"L")</f>
        <v>NL</v>
      </c>
      <c r="D6165">
        <v>10</v>
      </c>
      <c r="E6165" t="str">
        <f>CONCATENATE(RAWC8[[#This Row],[Table Letter]],RAWC8[[#This Row],[Table '#]])</f>
        <v>N5</v>
      </c>
      <c r="F6165" t="str">
        <f>IF(ISEVEN(ROW(RAWC8[[#This Row],[Barcodes]])),C6165,"")</f>
        <v/>
      </c>
      <c r="G6165" t="str">
        <f t="shared" si="96"/>
        <v/>
      </c>
      <c r="H6165" t="str">
        <f>LEFT(RAWC8[[#This Row],[Maternal Pheno Tag]],7)</f>
        <v/>
      </c>
    </row>
    <row r="6166" spans="1:8" hidden="1" x14ac:dyDescent="0.25">
      <c r="A6166">
        <v>5</v>
      </c>
      <c r="B6166" t="s">
        <v>18</v>
      </c>
      <c r="C6166" t="str">
        <f>_xlfn.CONCAT(RAWC8[[#This Row],[Table Letter]],"L")</f>
        <v>NL</v>
      </c>
      <c r="D6166">
        <v>11</v>
      </c>
      <c r="E6166" t="str">
        <f>CONCATENATE(RAWC8[[#This Row],[Table Letter]],RAWC8[[#This Row],[Table '#]])</f>
        <v>N5</v>
      </c>
      <c r="F6166" t="str">
        <f>IF(ISEVEN(ROW(RAWC8[[#This Row],[Barcodes]])),C6166,"")</f>
        <v>NL</v>
      </c>
      <c r="G6166" t="str">
        <f t="shared" si="96"/>
        <v>NL</v>
      </c>
      <c r="H6166" t="str">
        <f>LEFT(RAWC8[[#This Row],[Maternal Pheno Tag]],7)</f>
        <v>NL</v>
      </c>
    </row>
    <row r="6167" spans="1:8" hidden="1" x14ac:dyDescent="0.25">
      <c r="A6167">
        <v>5</v>
      </c>
      <c r="B6167" t="s">
        <v>18</v>
      </c>
      <c r="C6167" t="str">
        <f>_xlfn.CONCAT(RAWC8[[#This Row],[Table Letter]],"L")</f>
        <v>NL</v>
      </c>
      <c r="D6167">
        <v>11</v>
      </c>
      <c r="E6167" t="str">
        <f>CONCATENATE(RAWC8[[#This Row],[Table Letter]],RAWC8[[#This Row],[Table '#]])</f>
        <v>N5</v>
      </c>
      <c r="F6167" t="str">
        <f>IF(ISEVEN(ROW(RAWC8[[#This Row],[Barcodes]])),C6167,"")</f>
        <v/>
      </c>
      <c r="G6167" t="str">
        <f t="shared" si="96"/>
        <v/>
      </c>
      <c r="H6167" t="str">
        <f>LEFT(RAWC8[[#This Row],[Maternal Pheno Tag]],7)</f>
        <v/>
      </c>
    </row>
    <row r="6168" spans="1:8" hidden="1" x14ac:dyDescent="0.25">
      <c r="A6168">
        <v>5</v>
      </c>
      <c r="B6168" t="s">
        <v>18</v>
      </c>
      <c r="C6168" t="str">
        <f>_xlfn.CONCAT(RAWC8[[#This Row],[Table Letter]],"L")</f>
        <v>NL</v>
      </c>
      <c r="D6168">
        <v>12</v>
      </c>
      <c r="E6168" t="str">
        <f>CONCATENATE(RAWC8[[#This Row],[Table Letter]],RAWC8[[#This Row],[Table '#]])</f>
        <v>N5</v>
      </c>
      <c r="F6168" t="str">
        <f>IF(ISEVEN(ROW(RAWC8[[#This Row],[Barcodes]])),C6168,"")</f>
        <v>NL</v>
      </c>
      <c r="G6168" t="str">
        <f t="shared" si="96"/>
        <v>NL</v>
      </c>
      <c r="H6168" t="str">
        <f>LEFT(RAWC8[[#This Row],[Maternal Pheno Tag]],7)</f>
        <v>NL</v>
      </c>
    </row>
    <row r="6169" spans="1:8" hidden="1" x14ac:dyDescent="0.25">
      <c r="A6169">
        <v>5</v>
      </c>
      <c r="B6169" t="s">
        <v>18</v>
      </c>
      <c r="C6169" t="str">
        <f>_xlfn.CONCAT(RAWC8[[#This Row],[Table Letter]],"L")</f>
        <v>NL</v>
      </c>
      <c r="D6169">
        <v>12</v>
      </c>
      <c r="E6169" t="str">
        <f>CONCATENATE(RAWC8[[#This Row],[Table Letter]],RAWC8[[#This Row],[Table '#]])</f>
        <v>N5</v>
      </c>
      <c r="F6169" t="str">
        <f>IF(ISEVEN(ROW(RAWC8[[#This Row],[Barcodes]])),C6169,"")</f>
        <v/>
      </c>
      <c r="G6169" t="str">
        <f t="shared" si="96"/>
        <v/>
      </c>
      <c r="H6169" t="str">
        <f>LEFT(RAWC8[[#This Row],[Maternal Pheno Tag]],7)</f>
        <v/>
      </c>
    </row>
    <row r="6170" spans="1:8" hidden="1" x14ac:dyDescent="0.25">
      <c r="A6170">
        <v>5</v>
      </c>
      <c r="B6170" t="s">
        <v>18</v>
      </c>
      <c r="C6170" t="str">
        <f>_xlfn.CONCAT(RAWC8[[#This Row],[Table Letter]],"L")</f>
        <v>NL</v>
      </c>
      <c r="D6170">
        <v>13</v>
      </c>
      <c r="E6170" t="str">
        <f>CONCATENATE(RAWC8[[#This Row],[Table Letter]],RAWC8[[#This Row],[Table '#]])</f>
        <v>N5</v>
      </c>
      <c r="F6170" t="str">
        <f>IF(ISEVEN(ROW(RAWC8[[#This Row],[Barcodes]])),C6170,"")</f>
        <v>NL</v>
      </c>
      <c r="G6170" t="str">
        <f t="shared" si="96"/>
        <v>NL</v>
      </c>
      <c r="H6170" t="str">
        <f>LEFT(RAWC8[[#This Row],[Maternal Pheno Tag]],7)</f>
        <v>NL</v>
      </c>
    </row>
    <row r="6171" spans="1:8" hidden="1" x14ac:dyDescent="0.25">
      <c r="A6171">
        <v>5</v>
      </c>
      <c r="B6171" t="s">
        <v>18</v>
      </c>
      <c r="C6171" t="str">
        <f>_xlfn.CONCAT(RAWC8[[#This Row],[Table Letter]],"L")</f>
        <v>NL</v>
      </c>
      <c r="D6171">
        <v>13</v>
      </c>
      <c r="E6171" t="str">
        <f>CONCATENATE(RAWC8[[#This Row],[Table Letter]],RAWC8[[#This Row],[Table '#]])</f>
        <v>N5</v>
      </c>
      <c r="F6171" t="str">
        <f>IF(ISEVEN(ROW(RAWC8[[#This Row],[Barcodes]])),C6171,"")</f>
        <v/>
      </c>
      <c r="G6171" t="str">
        <f t="shared" si="96"/>
        <v/>
      </c>
      <c r="H6171" t="str">
        <f>LEFT(RAWC8[[#This Row],[Maternal Pheno Tag]],7)</f>
        <v/>
      </c>
    </row>
    <row r="6172" spans="1:8" hidden="1" x14ac:dyDescent="0.25">
      <c r="A6172">
        <v>5</v>
      </c>
      <c r="B6172" t="s">
        <v>18</v>
      </c>
      <c r="C6172" t="str">
        <f>_xlfn.CONCAT(RAWC8[[#This Row],[Table Letter]],"L")</f>
        <v>NL</v>
      </c>
      <c r="D6172">
        <v>14</v>
      </c>
      <c r="E6172" t="str">
        <f>CONCATENATE(RAWC8[[#This Row],[Table Letter]],RAWC8[[#This Row],[Table '#]])</f>
        <v>N5</v>
      </c>
      <c r="F6172" t="str">
        <f>IF(ISEVEN(ROW(RAWC8[[#This Row],[Barcodes]])),C6172,"")</f>
        <v>NL</v>
      </c>
      <c r="G6172" t="str">
        <f t="shared" si="96"/>
        <v>NL</v>
      </c>
      <c r="H6172" t="str">
        <f>LEFT(RAWC8[[#This Row],[Maternal Pheno Tag]],7)</f>
        <v>NL</v>
      </c>
    </row>
    <row r="6173" spans="1:8" hidden="1" x14ac:dyDescent="0.25">
      <c r="A6173">
        <v>5</v>
      </c>
      <c r="B6173" t="s">
        <v>18</v>
      </c>
      <c r="C6173" t="str">
        <f>_xlfn.CONCAT(RAWC8[[#This Row],[Table Letter]],"L")</f>
        <v>NL</v>
      </c>
      <c r="D6173">
        <v>14</v>
      </c>
      <c r="E6173" t="str">
        <f>CONCATENATE(RAWC8[[#This Row],[Table Letter]],RAWC8[[#This Row],[Table '#]])</f>
        <v>N5</v>
      </c>
      <c r="F6173" t="str">
        <f>IF(ISEVEN(ROW(RAWC8[[#This Row],[Barcodes]])),C6173,"")</f>
        <v/>
      </c>
      <c r="G6173" t="str">
        <f t="shared" si="96"/>
        <v/>
      </c>
      <c r="H6173" t="str">
        <f>LEFT(RAWC8[[#This Row],[Maternal Pheno Tag]],7)</f>
        <v/>
      </c>
    </row>
    <row r="6174" spans="1:8" hidden="1" x14ac:dyDescent="0.25">
      <c r="A6174">
        <v>5</v>
      </c>
      <c r="B6174" t="s">
        <v>18</v>
      </c>
      <c r="C6174" t="str">
        <f>_xlfn.CONCAT(RAWC8[[#This Row],[Table Letter]],"L")</f>
        <v>NL</v>
      </c>
      <c r="D6174">
        <v>15</v>
      </c>
      <c r="E6174" t="str">
        <f>CONCATENATE(RAWC8[[#This Row],[Table Letter]],RAWC8[[#This Row],[Table '#]])</f>
        <v>N5</v>
      </c>
      <c r="F6174" t="str">
        <f>IF(ISEVEN(ROW(RAWC8[[#This Row],[Barcodes]])),C6174,"")</f>
        <v>NL</v>
      </c>
      <c r="G6174" t="str">
        <f t="shared" si="96"/>
        <v>NL</v>
      </c>
      <c r="H6174" t="str">
        <f>LEFT(RAWC8[[#This Row],[Maternal Pheno Tag]],7)</f>
        <v>NL</v>
      </c>
    </row>
    <row r="6175" spans="1:8" hidden="1" x14ac:dyDescent="0.25">
      <c r="A6175">
        <v>5</v>
      </c>
      <c r="B6175" t="s">
        <v>18</v>
      </c>
      <c r="C6175" t="str">
        <f>_xlfn.CONCAT(RAWC8[[#This Row],[Table Letter]],"L")</f>
        <v>NL</v>
      </c>
      <c r="D6175">
        <v>15</v>
      </c>
      <c r="E6175" t="str">
        <f>CONCATENATE(RAWC8[[#This Row],[Table Letter]],RAWC8[[#This Row],[Table '#]])</f>
        <v>N5</v>
      </c>
      <c r="F6175" t="str">
        <f>IF(ISEVEN(ROW(RAWC8[[#This Row],[Barcodes]])),C6175,"")</f>
        <v/>
      </c>
      <c r="G6175" t="str">
        <f t="shared" si="96"/>
        <v/>
      </c>
      <c r="H6175" t="str">
        <f>LEFT(RAWC8[[#This Row],[Maternal Pheno Tag]],7)</f>
        <v/>
      </c>
    </row>
    <row r="6176" spans="1:8" hidden="1" x14ac:dyDescent="0.25">
      <c r="A6176">
        <v>5</v>
      </c>
      <c r="B6176" t="s">
        <v>18</v>
      </c>
      <c r="C6176" t="str">
        <f>_xlfn.CONCAT(RAWC8[[#This Row],[Table Letter]],"L")</f>
        <v>NL</v>
      </c>
      <c r="D6176">
        <v>16</v>
      </c>
      <c r="E6176" t="str">
        <f>CONCATENATE(RAWC8[[#This Row],[Table Letter]],RAWC8[[#This Row],[Table '#]])</f>
        <v>N5</v>
      </c>
      <c r="F6176" t="str">
        <f>IF(ISEVEN(ROW(RAWC8[[#This Row],[Barcodes]])),C6176,"")</f>
        <v>NL</v>
      </c>
      <c r="G6176" t="str">
        <f t="shared" si="96"/>
        <v>NL</v>
      </c>
      <c r="H6176" t="str">
        <f>LEFT(RAWC8[[#This Row],[Maternal Pheno Tag]],7)</f>
        <v>NL</v>
      </c>
    </row>
    <row r="6177" spans="1:8" hidden="1" x14ac:dyDescent="0.25">
      <c r="A6177">
        <v>5</v>
      </c>
      <c r="B6177" t="s">
        <v>18</v>
      </c>
      <c r="C6177" t="str">
        <f>_xlfn.CONCAT(RAWC8[[#This Row],[Table Letter]],"L")</f>
        <v>NL</v>
      </c>
      <c r="D6177">
        <v>16</v>
      </c>
      <c r="E6177" t="str">
        <f>CONCATENATE(RAWC8[[#This Row],[Table Letter]],RAWC8[[#This Row],[Table '#]])</f>
        <v>N5</v>
      </c>
      <c r="F6177" t="str">
        <f>IF(ISEVEN(ROW(RAWC8[[#This Row],[Barcodes]])),C6177,"")</f>
        <v/>
      </c>
      <c r="G6177" t="str">
        <f t="shared" si="96"/>
        <v/>
      </c>
      <c r="H6177" t="str">
        <f>LEFT(RAWC8[[#This Row],[Maternal Pheno Tag]],7)</f>
        <v/>
      </c>
    </row>
    <row r="6178" spans="1:8" hidden="1" x14ac:dyDescent="0.25">
      <c r="A6178">
        <v>5</v>
      </c>
      <c r="B6178" t="s">
        <v>18</v>
      </c>
      <c r="C6178" t="str">
        <f>_xlfn.CONCAT(RAWC8[[#This Row],[Table Letter]],"L")</f>
        <v>NL</v>
      </c>
      <c r="D6178">
        <v>17</v>
      </c>
      <c r="E6178" t="str">
        <f>CONCATENATE(RAWC8[[#This Row],[Table Letter]],RAWC8[[#This Row],[Table '#]])</f>
        <v>N5</v>
      </c>
      <c r="F6178" t="str">
        <f>IF(ISEVEN(ROW(RAWC8[[#This Row],[Barcodes]])),C6178,"")</f>
        <v>NL</v>
      </c>
      <c r="G6178" t="str">
        <f t="shared" si="96"/>
        <v>NL</v>
      </c>
      <c r="H6178" t="str">
        <f>LEFT(RAWC8[[#This Row],[Maternal Pheno Tag]],7)</f>
        <v>NL</v>
      </c>
    </row>
    <row r="6179" spans="1:8" hidden="1" x14ac:dyDescent="0.25">
      <c r="A6179">
        <v>5</v>
      </c>
      <c r="B6179" t="s">
        <v>18</v>
      </c>
      <c r="C6179" t="str">
        <f>_xlfn.CONCAT(RAWC8[[#This Row],[Table Letter]],"L")</f>
        <v>NL</v>
      </c>
      <c r="D6179">
        <v>17</v>
      </c>
      <c r="E6179" t="str">
        <f>CONCATENATE(RAWC8[[#This Row],[Table Letter]],RAWC8[[#This Row],[Table '#]])</f>
        <v>N5</v>
      </c>
      <c r="F6179" t="str">
        <f>IF(ISEVEN(ROW(RAWC8[[#This Row],[Barcodes]])),C6179,"")</f>
        <v/>
      </c>
      <c r="G6179" t="str">
        <f t="shared" si="96"/>
        <v/>
      </c>
      <c r="H6179" t="str">
        <f>LEFT(RAWC8[[#This Row],[Maternal Pheno Tag]],7)</f>
        <v/>
      </c>
    </row>
    <row r="6180" spans="1:8" hidden="1" x14ac:dyDescent="0.25">
      <c r="A6180">
        <v>5</v>
      </c>
      <c r="B6180" t="s">
        <v>18</v>
      </c>
      <c r="C6180" t="str">
        <f>_xlfn.CONCAT(RAWC8[[#This Row],[Table Letter]],"L")</f>
        <v>NL</v>
      </c>
      <c r="D6180">
        <v>18</v>
      </c>
      <c r="E6180" t="str">
        <f>CONCATENATE(RAWC8[[#This Row],[Table Letter]],RAWC8[[#This Row],[Table '#]])</f>
        <v>N5</v>
      </c>
      <c r="F6180" t="str">
        <f>IF(ISEVEN(ROW(RAWC8[[#This Row],[Barcodes]])),C6180,"")</f>
        <v>NL</v>
      </c>
      <c r="G6180" t="str">
        <f t="shared" si="96"/>
        <v>NL</v>
      </c>
      <c r="H6180" t="str">
        <f>LEFT(RAWC8[[#This Row],[Maternal Pheno Tag]],7)</f>
        <v>NL</v>
      </c>
    </row>
    <row r="6181" spans="1:8" hidden="1" x14ac:dyDescent="0.25">
      <c r="A6181">
        <v>5</v>
      </c>
      <c r="B6181" t="s">
        <v>18</v>
      </c>
      <c r="C6181" t="str">
        <f>_xlfn.CONCAT(RAWC8[[#This Row],[Table Letter]],"L")</f>
        <v>NL</v>
      </c>
      <c r="D6181">
        <v>18</v>
      </c>
      <c r="E6181" t="str">
        <f>CONCATENATE(RAWC8[[#This Row],[Table Letter]],RAWC8[[#This Row],[Table '#]])</f>
        <v>N5</v>
      </c>
      <c r="F6181" t="str">
        <f>IF(ISEVEN(ROW(RAWC8[[#This Row],[Barcodes]])),C6181,"")</f>
        <v/>
      </c>
      <c r="G6181" t="str">
        <f t="shared" si="96"/>
        <v/>
      </c>
      <c r="H6181" t="str">
        <f>LEFT(RAWC8[[#This Row],[Maternal Pheno Tag]],7)</f>
        <v/>
      </c>
    </row>
    <row r="6182" spans="1:8" hidden="1" x14ac:dyDescent="0.25">
      <c r="A6182">
        <v>5</v>
      </c>
      <c r="B6182" t="s">
        <v>18</v>
      </c>
      <c r="C6182" t="str">
        <f>_xlfn.CONCAT(RAWC8[[#This Row],[Table Letter]],"L")</f>
        <v>NL</v>
      </c>
      <c r="D6182">
        <v>19</v>
      </c>
      <c r="E6182" t="str">
        <f>CONCATENATE(RAWC8[[#This Row],[Table Letter]],RAWC8[[#This Row],[Table '#]])</f>
        <v>N5</v>
      </c>
      <c r="F6182" t="str">
        <f>IF(ISEVEN(ROW(RAWC8[[#This Row],[Barcodes]])),C6182,"")</f>
        <v>NL</v>
      </c>
      <c r="G6182" t="str">
        <f t="shared" si="96"/>
        <v>NL</v>
      </c>
      <c r="H6182" t="str">
        <f>LEFT(RAWC8[[#This Row],[Maternal Pheno Tag]],7)</f>
        <v>NL</v>
      </c>
    </row>
    <row r="6183" spans="1:8" hidden="1" x14ac:dyDescent="0.25">
      <c r="A6183">
        <v>5</v>
      </c>
      <c r="B6183" t="s">
        <v>18</v>
      </c>
      <c r="C6183" t="str">
        <f>_xlfn.CONCAT(RAWC8[[#This Row],[Table Letter]],"L")</f>
        <v>NL</v>
      </c>
      <c r="D6183">
        <v>19</v>
      </c>
      <c r="E6183" t="str">
        <f>CONCATENATE(RAWC8[[#This Row],[Table Letter]],RAWC8[[#This Row],[Table '#]])</f>
        <v>N5</v>
      </c>
      <c r="F6183" t="str">
        <f>IF(ISEVEN(ROW(RAWC8[[#This Row],[Barcodes]])),C6183,"")</f>
        <v/>
      </c>
      <c r="G6183" t="str">
        <f t="shared" si="96"/>
        <v/>
      </c>
      <c r="H6183" t="str">
        <f>LEFT(RAWC8[[#This Row],[Maternal Pheno Tag]],7)</f>
        <v/>
      </c>
    </row>
    <row r="6184" spans="1:8" hidden="1" x14ac:dyDescent="0.25">
      <c r="A6184">
        <v>5</v>
      </c>
      <c r="B6184" t="s">
        <v>18</v>
      </c>
      <c r="C6184" t="str">
        <f>_xlfn.CONCAT(RAWC8[[#This Row],[Table Letter]],"L")</f>
        <v>NL</v>
      </c>
      <c r="D6184">
        <v>20</v>
      </c>
      <c r="E6184" t="str">
        <f>CONCATENATE(RAWC8[[#This Row],[Table Letter]],RAWC8[[#This Row],[Table '#]])</f>
        <v>N5</v>
      </c>
      <c r="F6184" t="str">
        <f>IF(ISEVEN(ROW(RAWC8[[#This Row],[Barcodes]])),C6184,"")</f>
        <v>NL</v>
      </c>
      <c r="G6184" t="str">
        <f t="shared" si="96"/>
        <v>NL</v>
      </c>
      <c r="H6184" t="str">
        <f>LEFT(RAWC8[[#This Row],[Maternal Pheno Tag]],7)</f>
        <v>NL</v>
      </c>
    </row>
    <row r="6185" spans="1:8" hidden="1" x14ac:dyDescent="0.25">
      <c r="A6185">
        <v>5</v>
      </c>
      <c r="B6185" t="s">
        <v>18</v>
      </c>
      <c r="C6185" t="str">
        <f>_xlfn.CONCAT(RAWC8[[#This Row],[Table Letter]],"L")</f>
        <v>NL</v>
      </c>
      <c r="D6185">
        <v>20</v>
      </c>
      <c r="E6185" t="str">
        <f>CONCATENATE(RAWC8[[#This Row],[Table Letter]],RAWC8[[#This Row],[Table '#]])</f>
        <v>N5</v>
      </c>
      <c r="F6185" t="str">
        <f>IF(ISEVEN(ROW(RAWC8[[#This Row],[Barcodes]])),C6185,"")</f>
        <v/>
      </c>
      <c r="G6185" t="str">
        <f t="shared" si="96"/>
        <v/>
      </c>
      <c r="H6185" t="str">
        <f>LEFT(RAWC8[[#This Row],[Maternal Pheno Tag]],7)</f>
        <v/>
      </c>
    </row>
    <row r="6186" spans="1:8" hidden="1" x14ac:dyDescent="0.25">
      <c r="A6186">
        <v>5</v>
      </c>
      <c r="B6186" t="s">
        <v>18</v>
      </c>
      <c r="C6186" t="str">
        <f>_xlfn.CONCAT(RAWC8[[#This Row],[Table Letter]],"L")</f>
        <v>NL</v>
      </c>
      <c r="D6186">
        <v>21</v>
      </c>
      <c r="E6186" t="str">
        <f>CONCATENATE(RAWC8[[#This Row],[Table Letter]],RAWC8[[#This Row],[Table '#]])</f>
        <v>N5</v>
      </c>
      <c r="F6186" t="str">
        <f>IF(ISEVEN(ROW(RAWC8[[#This Row],[Barcodes]])),C6186,"")</f>
        <v>NL</v>
      </c>
      <c r="G6186" t="str">
        <f t="shared" si="96"/>
        <v>NL</v>
      </c>
      <c r="H6186" t="str">
        <f>LEFT(RAWC8[[#This Row],[Maternal Pheno Tag]],7)</f>
        <v>NL</v>
      </c>
    </row>
    <row r="6187" spans="1:8" hidden="1" x14ac:dyDescent="0.25">
      <c r="A6187">
        <v>5</v>
      </c>
      <c r="B6187" t="s">
        <v>18</v>
      </c>
      <c r="C6187" t="str">
        <f>_xlfn.CONCAT(RAWC8[[#This Row],[Table Letter]],"L")</f>
        <v>NL</v>
      </c>
      <c r="D6187">
        <v>21</v>
      </c>
      <c r="E6187" t="str">
        <f>CONCATENATE(RAWC8[[#This Row],[Table Letter]],RAWC8[[#This Row],[Table '#]])</f>
        <v>N5</v>
      </c>
      <c r="F6187" t="str">
        <f>IF(ISEVEN(ROW(RAWC8[[#This Row],[Barcodes]])),C6187,"")</f>
        <v/>
      </c>
      <c r="G6187" t="str">
        <f t="shared" si="96"/>
        <v/>
      </c>
      <c r="H6187" t="str">
        <f>LEFT(RAWC8[[#This Row],[Maternal Pheno Tag]],7)</f>
        <v/>
      </c>
    </row>
    <row r="6188" spans="1:8" hidden="1" x14ac:dyDescent="0.25">
      <c r="A6188">
        <v>5</v>
      </c>
      <c r="B6188" t="s">
        <v>18</v>
      </c>
      <c r="C6188" t="str">
        <f>_xlfn.CONCAT(RAWC8[[#This Row],[Table Letter]],"L")</f>
        <v>NL</v>
      </c>
      <c r="D6188">
        <v>22</v>
      </c>
      <c r="E6188" t="str">
        <f>CONCATENATE(RAWC8[[#This Row],[Table Letter]],RAWC8[[#This Row],[Table '#]])</f>
        <v>N5</v>
      </c>
      <c r="F6188" t="str">
        <f>IF(ISEVEN(ROW(RAWC8[[#This Row],[Barcodes]])),C6188,"")</f>
        <v>NL</v>
      </c>
      <c r="G6188" t="str">
        <f t="shared" si="96"/>
        <v>NL</v>
      </c>
      <c r="H6188" t="str">
        <f>LEFT(RAWC8[[#This Row],[Maternal Pheno Tag]],7)</f>
        <v>NL</v>
      </c>
    </row>
    <row r="6189" spans="1:8" hidden="1" x14ac:dyDescent="0.25">
      <c r="A6189">
        <v>5</v>
      </c>
      <c r="B6189" t="s">
        <v>18</v>
      </c>
      <c r="C6189" t="str">
        <f>_xlfn.CONCAT(RAWC8[[#This Row],[Table Letter]],"L")</f>
        <v>NL</v>
      </c>
      <c r="D6189">
        <v>22</v>
      </c>
      <c r="E6189" t="str">
        <f>CONCATENATE(RAWC8[[#This Row],[Table Letter]],RAWC8[[#This Row],[Table '#]])</f>
        <v>N5</v>
      </c>
      <c r="F6189" t="str">
        <f>IF(ISEVEN(ROW(RAWC8[[#This Row],[Barcodes]])),C6189,"")</f>
        <v/>
      </c>
      <c r="G6189" t="str">
        <f t="shared" si="96"/>
        <v/>
      </c>
      <c r="H6189" t="str">
        <f>LEFT(RAWC8[[#This Row],[Maternal Pheno Tag]],7)</f>
        <v/>
      </c>
    </row>
    <row r="6190" spans="1:8" hidden="1" x14ac:dyDescent="0.25">
      <c r="A6190">
        <v>5</v>
      </c>
      <c r="B6190" t="s">
        <v>18</v>
      </c>
      <c r="C6190" t="str">
        <f>_xlfn.CONCAT(RAWC8[[#This Row],[Table Letter]],"L")</f>
        <v>NL</v>
      </c>
      <c r="D6190">
        <v>23</v>
      </c>
      <c r="E6190" t="str">
        <f>CONCATENATE(RAWC8[[#This Row],[Table Letter]],RAWC8[[#This Row],[Table '#]])</f>
        <v>N5</v>
      </c>
      <c r="F6190" t="str">
        <f>IF(ISEVEN(ROW(RAWC8[[#This Row],[Barcodes]])),C6190,"")</f>
        <v>NL</v>
      </c>
      <c r="G6190" t="str">
        <f t="shared" si="96"/>
        <v>NL</v>
      </c>
      <c r="H6190" t="str">
        <f>LEFT(RAWC8[[#This Row],[Maternal Pheno Tag]],7)</f>
        <v>NL</v>
      </c>
    </row>
    <row r="6191" spans="1:8" hidden="1" x14ac:dyDescent="0.25">
      <c r="A6191">
        <v>5</v>
      </c>
      <c r="B6191" t="s">
        <v>18</v>
      </c>
      <c r="C6191" t="str">
        <f>_xlfn.CONCAT(RAWC8[[#This Row],[Table Letter]],"L")</f>
        <v>NL</v>
      </c>
      <c r="D6191">
        <v>23</v>
      </c>
      <c r="E6191" t="str">
        <f>CONCATENATE(RAWC8[[#This Row],[Table Letter]],RAWC8[[#This Row],[Table '#]])</f>
        <v>N5</v>
      </c>
      <c r="F6191" t="str">
        <f>IF(ISEVEN(ROW(RAWC8[[#This Row],[Barcodes]])),C6191,"")</f>
        <v/>
      </c>
      <c r="G6191" t="str">
        <f t="shared" si="96"/>
        <v/>
      </c>
      <c r="H6191" t="str">
        <f>LEFT(RAWC8[[#This Row],[Maternal Pheno Tag]],7)</f>
        <v/>
      </c>
    </row>
    <row r="6192" spans="1:8" hidden="1" x14ac:dyDescent="0.25">
      <c r="A6192">
        <v>5</v>
      </c>
      <c r="B6192" t="s">
        <v>18</v>
      </c>
      <c r="C6192" t="str">
        <f>_xlfn.CONCAT(RAWC8[[#This Row],[Table Letter]],"L")</f>
        <v>NL</v>
      </c>
      <c r="D6192">
        <v>24</v>
      </c>
      <c r="E6192" t="str">
        <f>CONCATENATE(RAWC8[[#This Row],[Table Letter]],RAWC8[[#This Row],[Table '#]])</f>
        <v>N5</v>
      </c>
      <c r="F6192" t="str">
        <f>IF(ISEVEN(ROW(RAWC8[[#This Row],[Barcodes]])),C6192,"")</f>
        <v>NL</v>
      </c>
      <c r="G6192" t="str">
        <f t="shared" si="96"/>
        <v>NL</v>
      </c>
      <c r="H6192" t="str">
        <f>LEFT(RAWC8[[#This Row],[Maternal Pheno Tag]],7)</f>
        <v>NL</v>
      </c>
    </row>
    <row r="6193" spans="1:8" hidden="1" x14ac:dyDescent="0.25">
      <c r="A6193">
        <v>5</v>
      </c>
      <c r="B6193" t="s">
        <v>18</v>
      </c>
      <c r="C6193" t="str">
        <f>_xlfn.CONCAT(RAWC8[[#This Row],[Table Letter]],"L")</f>
        <v>NL</v>
      </c>
      <c r="D6193">
        <v>24</v>
      </c>
      <c r="E6193" t="str">
        <f>CONCATENATE(RAWC8[[#This Row],[Table Letter]],RAWC8[[#This Row],[Table '#]])</f>
        <v>N5</v>
      </c>
      <c r="F6193" t="str">
        <f>IF(ISEVEN(ROW(RAWC8[[#This Row],[Barcodes]])),C6193,"")</f>
        <v/>
      </c>
      <c r="G6193" t="str">
        <f t="shared" si="96"/>
        <v/>
      </c>
      <c r="H6193" t="str">
        <f>LEFT(RAWC8[[#This Row],[Maternal Pheno Tag]],7)</f>
        <v/>
      </c>
    </row>
    <row r="6194" spans="1:8" hidden="1" x14ac:dyDescent="0.25">
      <c r="A6194">
        <v>5</v>
      </c>
      <c r="B6194" t="s">
        <v>18</v>
      </c>
      <c r="C6194" t="str">
        <f>_xlfn.CONCAT(RAWC8[[#This Row],[Table Letter]],"L")</f>
        <v>NL</v>
      </c>
      <c r="D6194">
        <v>25</v>
      </c>
      <c r="E6194" t="str">
        <f>CONCATENATE(RAWC8[[#This Row],[Table Letter]],RAWC8[[#This Row],[Table '#]])</f>
        <v>N5</v>
      </c>
      <c r="F6194" t="str">
        <f>IF(ISEVEN(ROW(RAWC8[[#This Row],[Barcodes]])),C6194,"")</f>
        <v>NL</v>
      </c>
      <c r="G6194" t="str">
        <f t="shared" si="96"/>
        <v>NL</v>
      </c>
      <c r="H6194" t="str">
        <f>LEFT(RAWC8[[#This Row],[Maternal Pheno Tag]],7)</f>
        <v>NL</v>
      </c>
    </row>
    <row r="6195" spans="1:8" hidden="1" x14ac:dyDescent="0.25">
      <c r="A6195">
        <v>5</v>
      </c>
      <c r="B6195" t="s">
        <v>18</v>
      </c>
      <c r="C6195" t="str">
        <f>_xlfn.CONCAT(RAWC8[[#This Row],[Table Letter]],"L")</f>
        <v>NL</v>
      </c>
      <c r="D6195">
        <v>25</v>
      </c>
      <c r="E6195" t="str">
        <f>CONCATENATE(RAWC8[[#This Row],[Table Letter]],RAWC8[[#This Row],[Table '#]])</f>
        <v>N5</v>
      </c>
      <c r="F6195" t="str">
        <f>IF(ISEVEN(ROW(RAWC8[[#This Row],[Barcodes]])),C6195,"")</f>
        <v/>
      </c>
      <c r="G6195" t="str">
        <f t="shared" si="96"/>
        <v/>
      </c>
      <c r="H6195" t="str">
        <f>LEFT(RAWC8[[#This Row],[Maternal Pheno Tag]],7)</f>
        <v/>
      </c>
    </row>
    <row r="6196" spans="1:8" hidden="1" x14ac:dyDescent="0.25">
      <c r="A6196">
        <v>5</v>
      </c>
      <c r="B6196" t="s">
        <v>18</v>
      </c>
      <c r="C6196" t="str">
        <f>_xlfn.CONCAT(RAWC8[[#This Row],[Table Letter]],"L")</f>
        <v>NL</v>
      </c>
      <c r="D6196">
        <v>26</v>
      </c>
      <c r="E6196" t="str">
        <f>CONCATENATE(RAWC8[[#This Row],[Table Letter]],RAWC8[[#This Row],[Table '#]])</f>
        <v>N5</v>
      </c>
      <c r="F6196" t="str">
        <f>IF(ISEVEN(ROW(RAWC8[[#This Row],[Barcodes]])),C6196,"")</f>
        <v>NL</v>
      </c>
      <c r="G6196" t="str">
        <f t="shared" si="96"/>
        <v>NL</v>
      </c>
      <c r="H6196" t="str">
        <f>LEFT(RAWC8[[#This Row],[Maternal Pheno Tag]],7)</f>
        <v>NL</v>
      </c>
    </row>
    <row r="6197" spans="1:8" hidden="1" x14ac:dyDescent="0.25">
      <c r="A6197">
        <v>5</v>
      </c>
      <c r="B6197" t="s">
        <v>18</v>
      </c>
      <c r="C6197" t="str">
        <f>_xlfn.CONCAT(RAWC8[[#This Row],[Table Letter]],"L")</f>
        <v>NL</v>
      </c>
      <c r="D6197">
        <v>26</v>
      </c>
      <c r="E6197" t="str">
        <f>CONCATENATE(RAWC8[[#This Row],[Table Letter]],RAWC8[[#This Row],[Table '#]])</f>
        <v>N5</v>
      </c>
      <c r="F6197" t="str">
        <f>IF(ISEVEN(ROW(RAWC8[[#This Row],[Barcodes]])),C6197,"")</f>
        <v/>
      </c>
      <c r="G6197" t="str">
        <f t="shared" si="96"/>
        <v/>
      </c>
      <c r="H6197" t="str">
        <f>LEFT(RAWC8[[#This Row],[Maternal Pheno Tag]],7)</f>
        <v/>
      </c>
    </row>
    <row r="6198" spans="1:8" hidden="1" x14ac:dyDescent="0.25">
      <c r="A6198">
        <v>5</v>
      </c>
      <c r="B6198" t="s">
        <v>18</v>
      </c>
      <c r="C6198" t="str">
        <f>_xlfn.CONCAT(RAWC8[[#This Row],[Table Letter]],"L")</f>
        <v>NL</v>
      </c>
      <c r="D6198">
        <v>27</v>
      </c>
      <c r="E6198" t="str">
        <f>CONCATENATE(RAWC8[[#This Row],[Table Letter]],RAWC8[[#This Row],[Table '#]])</f>
        <v>N5</v>
      </c>
      <c r="F6198" t="str">
        <f>IF(ISEVEN(ROW(RAWC8[[#This Row],[Barcodes]])),C6198,"")</f>
        <v>NL</v>
      </c>
      <c r="G6198" t="str">
        <f t="shared" si="96"/>
        <v>NL</v>
      </c>
      <c r="H6198" t="str">
        <f>LEFT(RAWC8[[#This Row],[Maternal Pheno Tag]],7)</f>
        <v>NL</v>
      </c>
    </row>
    <row r="6199" spans="1:8" hidden="1" x14ac:dyDescent="0.25">
      <c r="A6199">
        <v>5</v>
      </c>
      <c r="B6199" t="s">
        <v>18</v>
      </c>
      <c r="C6199" t="str">
        <f>_xlfn.CONCAT(RAWC8[[#This Row],[Table Letter]],"L")</f>
        <v>NL</v>
      </c>
      <c r="D6199">
        <v>27</v>
      </c>
      <c r="E6199" t="str">
        <f>CONCATENATE(RAWC8[[#This Row],[Table Letter]],RAWC8[[#This Row],[Table '#]])</f>
        <v>N5</v>
      </c>
      <c r="F6199" t="str">
        <f>IF(ISEVEN(ROW(RAWC8[[#This Row],[Barcodes]])),C6199,"")</f>
        <v/>
      </c>
      <c r="G6199" t="str">
        <f t="shared" si="96"/>
        <v/>
      </c>
      <c r="H6199" t="str">
        <f>LEFT(RAWC8[[#This Row],[Maternal Pheno Tag]],7)</f>
        <v/>
      </c>
    </row>
    <row r="6200" spans="1:8" hidden="1" x14ac:dyDescent="0.25">
      <c r="A6200">
        <v>5</v>
      </c>
      <c r="B6200" t="s">
        <v>18</v>
      </c>
      <c r="C6200" t="str">
        <f>_xlfn.CONCAT(RAWC8[[#This Row],[Table Letter]],"L")</f>
        <v>NL</v>
      </c>
      <c r="D6200">
        <v>28</v>
      </c>
      <c r="E6200" t="str">
        <f>CONCATENATE(RAWC8[[#This Row],[Table Letter]],RAWC8[[#This Row],[Table '#]])</f>
        <v>N5</v>
      </c>
      <c r="F6200" t="str">
        <f>IF(ISEVEN(ROW(RAWC8[[#This Row],[Barcodes]])),C6200,"")</f>
        <v>NL</v>
      </c>
      <c r="G6200" t="str">
        <f t="shared" si="96"/>
        <v>NL</v>
      </c>
      <c r="H6200" t="str">
        <f>LEFT(RAWC8[[#This Row],[Maternal Pheno Tag]],7)</f>
        <v>NL</v>
      </c>
    </row>
    <row r="6201" spans="1:8" hidden="1" x14ac:dyDescent="0.25">
      <c r="A6201">
        <v>5</v>
      </c>
      <c r="B6201" t="s">
        <v>18</v>
      </c>
      <c r="C6201" t="str">
        <f>_xlfn.CONCAT(RAWC8[[#This Row],[Table Letter]],"L")</f>
        <v>NL</v>
      </c>
      <c r="D6201">
        <v>28</v>
      </c>
      <c r="E6201" t="str">
        <f>CONCATENATE(RAWC8[[#This Row],[Table Letter]],RAWC8[[#This Row],[Table '#]])</f>
        <v>N5</v>
      </c>
      <c r="F6201" t="str">
        <f>IF(ISEVEN(ROW(RAWC8[[#This Row],[Barcodes]])),C6201,"")</f>
        <v/>
      </c>
      <c r="G6201" t="str">
        <f t="shared" si="96"/>
        <v/>
      </c>
      <c r="H6201" t="str">
        <f>LEFT(RAWC8[[#This Row],[Maternal Pheno Tag]],7)</f>
        <v/>
      </c>
    </row>
    <row r="6202" spans="1:8" hidden="1" x14ac:dyDescent="0.25">
      <c r="A6202">
        <v>5</v>
      </c>
      <c r="B6202" t="s">
        <v>18</v>
      </c>
      <c r="C6202" t="str">
        <f>_xlfn.CONCAT(RAWC8[[#This Row],[Table Letter]],"L")</f>
        <v>NL</v>
      </c>
      <c r="D6202">
        <v>29</v>
      </c>
      <c r="E6202" t="str">
        <f>CONCATENATE(RAWC8[[#This Row],[Table Letter]],RAWC8[[#This Row],[Table '#]])</f>
        <v>N5</v>
      </c>
      <c r="F6202" t="str">
        <f>IF(ISEVEN(ROW(RAWC8[[#This Row],[Barcodes]])),C6202,"")</f>
        <v>NL</v>
      </c>
      <c r="G6202" t="str">
        <f t="shared" si="96"/>
        <v>NL</v>
      </c>
      <c r="H6202" t="str">
        <f>LEFT(RAWC8[[#This Row],[Maternal Pheno Tag]],7)</f>
        <v>NL</v>
      </c>
    </row>
    <row r="6203" spans="1:8" hidden="1" x14ac:dyDescent="0.25">
      <c r="A6203">
        <v>5</v>
      </c>
      <c r="B6203" t="s">
        <v>18</v>
      </c>
      <c r="C6203" t="str">
        <f>_xlfn.CONCAT(RAWC8[[#This Row],[Table Letter]],"L")</f>
        <v>NL</v>
      </c>
      <c r="D6203">
        <v>29</v>
      </c>
      <c r="E6203" t="str">
        <f>CONCATENATE(RAWC8[[#This Row],[Table Letter]],RAWC8[[#This Row],[Table '#]])</f>
        <v>N5</v>
      </c>
      <c r="F6203" t="str">
        <f>IF(ISEVEN(ROW(RAWC8[[#This Row],[Barcodes]])),C6203,"")</f>
        <v/>
      </c>
      <c r="G6203" t="str">
        <f t="shared" si="96"/>
        <v/>
      </c>
      <c r="H6203" t="str">
        <f>LEFT(RAWC8[[#This Row],[Maternal Pheno Tag]],7)</f>
        <v/>
      </c>
    </row>
    <row r="6204" spans="1:8" hidden="1" x14ac:dyDescent="0.25">
      <c r="A6204">
        <v>5</v>
      </c>
      <c r="B6204" t="s">
        <v>18</v>
      </c>
      <c r="C6204" t="str">
        <f>_xlfn.CONCAT(RAWC8[[#This Row],[Table Letter]],"L")</f>
        <v>NL</v>
      </c>
      <c r="D6204">
        <v>30</v>
      </c>
      <c r="E6204" t="str">
        <f>CONCATENATE(RAWC8[[#This Row],[Table Letter]],RAWC8[[#This Row],[Table '#]])</f>
        <v>N5</v>
      </c>
      <c r="F6204" t="str">
        <f>IF(ISEVEN(ROW(RAWC8[[#This Row],[Barcodes]])),C6204,"")</f>
        <v>NL</v>
      </c>
      <c r="G6204" t="str">
        <f t="shared" si="96"/>
        <v>NL</v>
      </c>
      <c r="H6204" t="str">
        <f>LEFT(RAWC8[[#This Row],[Maternal Pheno Tag]],7)</f>
        <v>NL</v>
      </c>
    </row>
    <row r="6205" spans="1:8" hidden="1" x14ac:dyDescent="0.25">
      <c r="A6205">
        <v>5</v>
      </c>
      <c r="B6205" t="s">
        <v>18</v>
      </c>
      <c r="C6205" t="str">
        <f>_xlfn.CONCAT(RAWC8[[#This Row],[Table Letter]],"L")</f>
        <v>NL</v>
      </c>
      <c r="D6205">
        <v>30</v>
      </c>
      <c r="E6205" t="str">
        <f>CONCATENATE(RAWC8[[#This Row],[Table Letter]],RAWC8[[#This Row],[Table '#]])</f>
        <v>N5</v>
      </c>
      <c r="F6205" t="str">
        <f>IF(ISEVEN(ROW(RAWC8[[#This Row],[Barcodes]])),C6205,"")</f>
        <v/>
      </c>
      <c r="G6205" t="str">
        <f t="shared" si="96"/>
        <v/>
      </c>
      <c r="H6205" t="str">
        <f>LEFT(RAWC8[[#This Row],[Maternal Pheno Tag]],7)</f>
        <v/>
      </c>
    </row>
    <row r="6206" spans="1:8" hidden="1" x14ac:dyDescent="0.25">
      <c r="A6206">
        <v>5</v>
      </c>
      <c r="B6206" t="s">
        <v>18</v>
      </c>
      <c r="C6206" t="str">
        <f>_xlfn.CONCAT(RAWC8[[#This Row],[Table Letter]],"L")</f>
        <v>NL</v>
      </c>
      <c r="D6206">
        <v>31</v>
      </c>
      <c r="E6206" t="str">
        <f>CONCATENATE(RAWC8[[#This Row],[Table Letter]],RAWC8[[#This Row],[Table '#]])</f>
        <v>N5</v>
      </c>
      <c r="F6206" t="str">
        <f>IF(ISEVEN(ROW(RAWC8[[#This Row],[Barcodes]])),C6206,"")</f>
        <v>NL</v>
      </c>
      <c r="G6206" t="str">
        <f t="shared" si="96"/>
        <v>NL</v>
      </c>
      <c r="H6206" t="str">
        <f>LEFT(RAWC8[[#This Row],[Maternal Pheno Tag]],7)</f>
        <v>NL</v>
      </c>
    </row>
    <row r="6207" spans="1:8" hidden="1" x14ac:dyDescent="0.25">
      <c r="A6207">
        <v>5</v>
      </c>
      <c r="B6207" t="s">
        <v>18</v>
      </c>
      <c r="C6207" t="str">
        <f>_xlfn.CONCAT(RAWC8[[#This Row],[Table Letter]],"L")</f>
        <v>NL</v>
      </c>
      <c r="D6207">
        <v>31</v>
      </c>
      <c r="E6207" t="str">
        <f>CONCATENATE(RAWC8[[#This Row],[Table Letter]],RAWC8[[#This Row],[Table '#]])</f>
        <v>N5</v>
      </c>
      <c r="F6207" t="str">
        <f>IF(ISEVEN(ROW(RAWC8[[#This Row],[Barcodes]])),C6207,"")</f>
        <v/>
      </c>
      <c r="G6207" t="str">
        <f t="shared" si="96"/>
        <v/>
      </c>
      <c r="H6207" t="str">
        <f>LEFT(RAWC8[[#This Row],[Maternal Pheno Tag]],7)</f>
        <v/>
      </c>
    </row>
    <row r="6208" spans="1:8" hidden="1" x14ac:dyDescent="0.25">
      <c r="A6208">
        <v>5</v>
      </c>
      <c r="B6208" t="s">
        <v>18</v>
      </c>
      <c r="C6208" t="str">
        <f>_xlfn.CONCAT(RAWC8[[#This Row],[Table Letter]],"L")</f>
        <v>NL</v>
      </c>
      <c r="D6208">
        <v>32</v>
      </c>
      <c r="E6208" t="str">
        <f>CONCATENATE(RAWC8[[#This Row],[Table Letter]],RAWC8[[#This Row],[Table '#]])</f>
        <v>N5</v>
      </c>
      <c r="F6208" t="str">
        <f>IF(ISEVEN(ROW(RAWC8[[#This Row],[Barcodes]])),C6208,"")</f>
        <v>NL</v>
      </c>
      <c r="G6208" t="str">
        <f t="shared" si="96"/>
        <v>NL</v>
      </c>
      <c r="H6208" t="str">
        <f>LEFT(RAWC8[[#This Row],[Maternal Pheno Tag]],7)</f>
        <v>NL</v>
      </c>
    </row>
    <row r="6209" spans="1:8" hidden="1" x14ac:dyDescent="0.25">
      <c r="A6209">
        <v>5</v>
      </c>
      <c r="B6209" t="s">
        <v>18</v>
      </c>
      <c r="C6209" t="str">
        <f>_xlfn.CONCAT(RAWC8[[#This Row],[Table Letter]],"L")</f>
        <v>NL</v>
      </c>
      <c r="D6209">
        <v>32</v>
      </c>
      <c r="E6209" t="str">
        <f>CONCATENATE(RAWC8[[#This Row],[Table Letter]],RAWC8[[#This Row],[Table '#]])</f>
        <v>N5</v>
      </c>
      <c r="F6209" t="str">
        <f>IF(ISEVEN(ROW(RAWC8[[#This Row],[Barcodes]])),C6209,"")</f>
        <v/>
      </c>
      <c r="G6209" t="str">
        <f t="shared" si="96"/>
        <v/>
      </c>
      <c r="H6209" t="str">
        <f>LEFT(RAWC8[[#This Row],[Maternal Pheno Tag]],7)</f>
        <v/>
      </c>
    </row>
    <row r="6210" spans="1:8" hidden="1" x14ac:dyDescent="0.25">
      <c r="A6210">
        <v>5</v>
      </c>
      <c r="B6210" t="s">
        <v>18</v>
      </c>
      <c r="C6210" t="str">
        <f>_xlfn.CONCAT(RAWC8[[#This Row],[Table Letter]],"L")</f>
        <v>NL</v>
      </c>
      <c r="D6210">
        <v>33</v>
      </c>
      <c r="E6210" t="str">
        <f>CONCATENATE(RAWC8[[#This Row],[Table Letter]],RAWC8[[#This Row],[Table '#]])</f>
        <v>N5</v>
      </c>
      <c r="F6210" t="str">
        <f>IF(ISEVEN(ROW(RAWC8[[#This Row],[Barcodes]])),C6210,"")</f>
        <v>NL</v>
      </c>
      <c r="G6210" t="str">
        <f t="shared" ref="G6210:G6240" si="97">IF(ISODD(ROW(C6211)),C6211,"")</f>
        <v>NL</v>
      </c>
      <c r="H6210" t="str">
        <f>LEFT(RAWC8[[#This Row],[Maternal Pheno Tag]],7)</f>
        <v>NL</v>
      </c>
    </row>
    <row r="6211" spans="1:8" hidden="1" x14ac:dyDescent="0.25">
      <c r="A6211">
        <v>5</v>
      </c>
      <c r="B6211" t="s">
        <v>18</v>
      </c>
      <c r="C6211" t="str">
        <f>_xlfn.CONCAT(RAWC8[[#This Row],[Table Letter]],"L")</f>
        <v>NL</v>
      </c>
      <c r="D6211">
        <v>33</v>
      </c>
      <c r="E6211" t="str">
        <f>CONCATENATE(RAWC8[[#This Row],[Table Letter]],RAWC8[[#This Row],[Table '#]])</f>
        <v>N5</v>
      </c>
      <c r="F6211" t="str">
        <f>IF(ISEVEN(ROW(RAWC8[[#This Row],[Barcodes]])),C6211,"")</f>
        <v/>
      </c>
      <c r="G6211" t="str">
        <f t="shared" si="97"/>
        <v/>
      </c>
      <c r="H6211" t="str">
        <f>LEFT(RAWC8[[#This Row],[Maternal Pheno Tag]],7)</f>
        <v/>
      </c>
    </row>
    <row r="6212" spans="1:8" hidden="1" x14ac:dyDescent="0.25">
      <c r="A6212">
        <v>5</v>
      </c>
      <c r="B6212" t="s">
        <v>18</v>
      </c>
      <c r="C6212" t="str">
        <f>_xlfn.CONCAT(RAWC8[[#This Row],[Table Letter]],"L")</f>
        <v>NL</v>
      </c>
      <c r="D6212">
        <v>34</v>
      </c>
      <c r="E6212" t="str">
        <f>CONCATENATE(RAWC8[[#This Row],[Table Letter]],RAWC8[[#This Row],[Table '#]])</f>
        <v>N5</v>
      </c>
      <c r="F6212" t="str">
        <f>IF(ISEVEN(ROW(RAWC8[[#This Row],[Barcodes]])),C6212,"")</f>
        <v>NL</v>
      </c>
      <c r="G6212" t="str">
        <f t="shared" si="97"/>
        <v>NL</v>
      </c>
      <c r="H6212" t="str">
        <f>LEFT(RAWC8[[#This Row],[Maternal Pheno Tag]],7)</f>
        <v>NL</v>
      </c>
    </row>
    <row r="6213" spans="1:8" hidden="1" x14ac:dyDescent="0.25">
      <c r="A6213">
        <v>5</v>
      </c>
      <c r="B6213" t="s">
        <v>18</v>
      </c>
      <c r="C6213" t="str">
        <f>_xlfn.CONCAT(RAWC8[[#This Row],[Table Letter]],"L")</f>
        <v>NL</v>
      </c>
      <c r="D6213">
        <v>34</v>
      </c>
      <c r="E6213" t="str">
        <f>CONCATENATE(RAWC8[[#This Row],[Table Letter]],RAWC8[[#This Row],[Table '#]])</f>
        <v>N5</v>
      </c>
      <c r="F6213" t="str">
        <f>IF(ISEVEN(ROW(RAWC8[[#This Row],[Barcodes]])),C6213,"")</f>
        <v/>
      </c>
      <c r="G6213" t="str">
        <f t="shared" si="97"/>
        <v/>
      </c>
      <c r="H6213" t="str">
        <f>LEFT(RAWC8[[#This Row],[Maternal Pheno Tag]],7)</f>
        <v/>
      </c>
    </row>
    <row r="6214" spans="1:8" hidden="1" x14ac:dyDescent="0.25">
      <c r="A6214">
        <v>5</v>
      </c>
      <c r="B6214" t="s">
        <v>18</v>
      </c>
      <c r="C6214" t="str">
        <f>_xlfn.CONCAT(RAWC8[[#This Row],[Table Letter]],"L")</f>
        <v>NL</v>
      </c>
      <c r="D6214">
        <v>35</v>
      </c>
      <c r="E6214" t="str">
        <f>CONCATENATE(RAWC8[[#This Row],[Table Letter]],RAWC8[[#This Row],[Table '#]])</f>
        <v>N5</v>
      </c>
      <c r="F6214" t="str">
        <f>IF(ISEVEN(ROW(RAWC8[[#This Row],[Barcodes]])),C6214,"")</f>
        <v>NL</v>
      </c>
      <c r="G6214" t="str">
        <f t="shared" si="97"/>
        <v>NL</v>
      </c>
      <c r="H6214" t="str">
        <f>LEFT(RAWC8[[#This Row],[Maternal Pheno Tag]],7)</f>
        <v>NL</v>
      </c>
    </row>
    <row r="6215" spans="1:8" hidden="1" x14ac:dyDescent="0.25">
      <c r="A6215">
        <v>5</v>
      </c>
      <c r="B6215" t="s">
        <v>18</v>
      </c>
      <c r="C6215" t="str">
        <f>_xlfn.CONCAT(RAWC8[[#This Row],[Table Letter]],"L")</f>
        <v>NL</v>
      </c>
      <c r="D6215">
        <v>35</v>
      </c>
      <c r="E6215" t="str">
        <f>CONCATENATE(RAWC8[[#This Row],[Table Letter]],RAWC8[[#This Row],[Table '#]])</f>
        <v>N5</v>
      </c>
      <c r="F6215" t="str">
        <f>IF(ISEVEN(ROW(RAWC8[[#This Row],[Barcodes]])),C6215,"")</f>
        <v/>
      </c>
      <c r="G6215" t="str">
        <f t="shared" si="97"/>
        <v/>
      </c>
      <c r="H6215" t="str">
        <f>LEFT(RAWC8[[#This Row],[Maternal Pheno Tag]],7)</f>
        <v/>
      </c>
    </row>
    <row r="6216" spans="1:8" hidden="1" x14ac:dyDescent="0.25">
      <c r="A6216">
        <v>5</v>
      </c>
      <c r="B6216" t="s">
        <v>18</v>
      </c>
      <c r="C6216" t="str">
        <f>_xlfn.CONCAT(RAWC8[[#This Row],[Table Letter]],"L")</f>
        <v>NL</v>
      </c>
      <c r="D6216">
        <v>36</v>
      </c>
      <c r="E6216" t="str">
        <f>CONCATENATE(RAWC8[[#This Row],[Table Letter]],RAWC8[[#This Row],[Table '#]])</f>
        <v>N5</v>
      </c>
      <c r="F6216" t="str">
        <f>IF(ISEVEN(ROW(RAWC8[[#This Row],[Barcodes]])),C6216,"")</f>
        <v>NL</v>
      </c>
      <c r="G6216" t="str">
        <f t="shared" si="97"/>
        <v>NL</v>
      </c>
      <c r="H6216" t="str">
        <f>LEFT(RAWC8[[#This Row],[Maternal Pheno Tag]],7)</f>
        <v>NL</v>
      </c>
    </row>
    <row r="6217" spans="1:8" hidden="1" x14ac:dyDescent="0.25">
      <c r="A6217">
        <v>5</v>
      </c>
      <c r="B6217" t="s">
        <v>18</v>
      </c>
      <c r="C6217" t="str">
        <f>_xlfn.CONCAT(RAWC8[[#This Row],[Table Letter]],"L")</f>
        <v>NL</v>
      </c>
      <c r="D6217">
        <v>36</v>
      </c>
      <c r="E6217" t="str">
        <f>CONCATENATE(RAWC8[[#This Row],[Table Letter]],RAWC8[[#This Row],[Table '#]])</f>
        <v>N5</v>
      </c>
      <c r="F6217" t="str">
        <f>IF(ISEVEN(ROW(RAWC8[[#This Row],[Barcodes]])),C6217,"")</f>
        <v/>
      </c>
      <c r="G6217" t="str">
        <f t="shared" si="97"/>
        <v/>
      </c>
      <c r="H6217" t="str">
        <f>LEFT(RAWC8[[#This Row],[Maternal Pheno Tag]],7)</f>
        <v/>
      </c>
    </row>
    <row r="6218" spans="1:8" hidden="1" x14ac:dyDescent="0.25">
      <c r="A6218">
        <v>5</v>
      </c>
      <c r="B6218" t="s">
        <v>18</v>
      </c>
      <c r="C6218" t="str">
        <f>_xlfn.CONCAT(RAWC8[[#This Row],[Table Letter]],"L")</f>
        <v>NL</v>
      </c>
      <c r="D6218">
        <v>37</v>
      </c>
      <c r="E6218" t="str">
        <f>CONCATENATE(RAWC8[[#This Row],[Table Letter]],RAWC8[[#This Row],[Table '#]])</f>
        <v>N5</v>
      </c>
      <c r="F6218" t="str">
        <f>IF(ISEVEN(ROW(RAWC8[[#This Row],[Barcodes]])),C6218,"")</f>
        <v>NL</v>
      </c>
      <c r="G6218" t="str">
        <f t="shared" si="97"/>
        <v>NL</v>
      </c>
      <c r="H6218" t="str">
        <f>LEFT(RAWC8[[#This Row],[Maternal Pheno Tag]],7)</f>
        <v>NL</v>
      </c>
    </row>
    <row r="6219" spans="1:8" hidden="1" x14ac:dyDescent="0.25">
      <c r="A6219">
        <v>5</v>
      </c>
      <c r="B6219" t="s">
        <v>18</v>
      </c>
      <c r="C6219" t="str">
        <f>_xlfn.CONCAT(RAWC8[[#This Row],[Table Letter]],"L")</f>
        <v>NL</v>
      </c>
      <c r="D6219">
        <v>37</v>
      </c>
      <c r="E6219" t="str">
        <f>CONCATENATE(RAWC8[[#This Row],[Table Letter]],RAWC8[[#This Row],[Table '#]])</f>
        <v>N5</v>
      </c>
      <c r="F6219" t="str">
        <f>IF(ISEVEN(ROW(RAWC8[[#This Row],[Barcodes]])),C6219,"")</f>
        <v/>
      </c>
      <c r="G6219" t="str">
        <f t="shared" si="97"/>
        <v/>
      </c>
      <c r="H6219" t="str">
        <f>LEFT(RAWC8[[#This Row],[Maternal Pheno Tag]],7)</f>
        <v/>
      </c>
    </row>
    <row r="6220" spans="1:8" hidden="1" x14ac:dyDescent="0.25">
      <c r="A6220">
        <v>5</v>
      </c>
      <c r="B6220" t="s">
        <v>18</v>
      </c>
      <c r="C6220" t="str">
        <f>_xlfn.CONCAT(RAWC8[[#This Row],[Table Letter]],"L")</f>
        <v>NL</v>
      </c>
      <c r="D6220">
        <v>38</v>
      </c>
      <c r="E6220" t="str">
        <f>CONCATENATE(RAWC8[[#This Row],[Table Letter]],RAWC8[[#This Row],[Table '#]])</f>
        <v>N5</v>
      </c>
      <c r="F6220" t="str">
        <f>IF(ISEVEN(ROW(RAWC8[[#This Row],[Barcodes]])),C6220,"")</f>
        <v>NL</v>
      </c>
      <c r="G6220" t="str">
        <f t="shared" si="97"/>
        <v>NL</v>
      </c>
      <c r="H6220" t="str">
        <f>LEFT(RAWC8[[#This Row],[Maternal Pheno Tag]],7)</f>
        <v>NL</v>
      </c>
    </row>
    <row r="6221" spans="1:8" hidden="1" x14ac:dyDescent="0.25">
      <c r="A6221">
        <v>5</v>
      </c>
      <c r="B6221" t="s">
        <v>18</v>
      </c>
      <c r="C6221" t="str">
        <f>_xlfn.CONCAT(RAWC8[[#This Row],[Table Letter]],"L")</f>
        <v>NL</v>
      </c>
      <c r="D6221">
        <v>38</v>
      </c>
      <c r="E6221" t="str">
        <f>CONCATENATE(RAWC8[[#This Row],[Table Letter]],RAWC8[[#This Row],[Table '#]])</f>
        <v>N5</v>
      </c>
      <c r="F6221" t="str">
        <f>IF(ISEVEN(ROW(RAWC8[[#This Row],[Barcodes]])),C6221,"")</f>
        <v/>
      </c>
      <c r="G6221" t="str">
        <f t="shared" si="97"/>
        <v/>
      </c>
      <c r="H6221" t="str">
        <f>LEFT(RAWC8[[#This Row],[Maternal Pheno Tag]],7)</f>
        <v/>
      </c>
    </row>
    <row r="6222" spans="1:8" hidden="1" x14ac:dyDescent="0.25">
      <c r="A6222">
        <v>5</v>
      </c>
      <c r="B6222" t="s">
        <v>18</v>
      </c>
      <c r="C6222" t="str">
        <f>_xlfn.CONCAT(RAWC8[[#This Row],[Table Letter]],"L")</f>
        <v>NL</v>
      </c>
      <c r="D6222">
        <v>39</v>
      </c>
      <c r="E6222" t="str">
        <f>CONCATENATE(RAWC8[[#This Row],[Table Letter]],RAWC8[[#This Row],[Table '#]])</f>
        <v>N5</v>
      </c>
      <c r="F6222" t="str">
        <f>IF(ISEVEN(ROW(RAWC8[[#This Row],[Barcodes]])),C6222,"")</f>
        <v>NL</v>
      </c>
      <c r="G6222" t="str">
        <f t="shared" si="97"/>
        <v>NL</v>
      </c>
      <c r="H6222" t="str">
        <f>LEFT(RAWC8[[#This Row],[Maternal Pheno Tag]],7)</f>
        <v>NL</v>
      </c>
    </row>
    <row r="6223" spans="1:8" hidden="1" x14ac:dyDescent="0.25">
      <c r="A6223">
        <v>5</v>
      </c>
      <c r="B6223" t="s">
        <v>18</v>
      </c>
      <c r="C6223" t="str">
        <f>_xlfn.CONCAT(RAWC8[[#This Row],[Table Letter]],"L")</f>
        <v>NL</v>
      </c>
      <c r="D6223">
        <v>39</v>
      </c>
      <c r="E6223" t="str">
        <f>CONCATENATE(RAWC8[[#This Row],[Table Letter]],RAWC8[[#This Row],[Table '#]])</f>
        <v>N5</v>
      </c>
      <c r="F6223" t="str">
        <f>IF(ISEVEN(ROW(RAWC8[[#This Row],[Barcodes]])),C6223,"")</f>
        <v/>
      </c>
      <c r="G6223" t="str">
        <f t="shared" si="97"/>
        <v/>
      </c>
      <c r="H6223" t="str">
        <f>LEFT(RAWC8[[#This Row],[Maternal Pheno Tag]],7)</f>
        <v/>
      </c>
    </row>
    <row r="6224" spans="1:8" hidden="1" x14ac:dyDescent="0.25">
      <c r="A6224">
        <v>5</v>
      </c>
      <c r="B6224" t="s">
        <v>18</v>
      </c>
      <c r="C6224" t="str">
        <f>_xlfn.CONCAT(RAWC8[[#This Row],[Table Letter]],"L")</f>
        <v>NL</v>
      </c>
      <c r="D6224">
        <v>40</v>
      </c>
      <c r="E6224" t="str">
        <f>CONCATENATE(RAWC8[[#This Row],[Table Letter]],RAWC8[[#This Row],[Table '#]])</f>
        <v>N5</v>
      </c>
      <c r="F6224" t="str">
        <f>IF(ISEVEN(ROW(RAWC8[[#This Row],[Barcodes]])),C6224,"")</f>
        <v>NL</v>
      </c>
      <c r="G6224" t="str">
        <f t="shared" si="97"/>
        <v>NL</v>
      </c>
      <c r="H6224" t="str">
        <f>LEFT(RAWC8[[#This Row],[Maternal Pheno Tag]],7)</f>
        <v>NL</v>
      </c>
    </row>
    <row r="6225" spans="1:8" hidden="1" x14ac:dyDescent="0.25">
      <c r="A6225">
        <v>5</v>
      </c>
      <c r="B6225" t="s">
        <v>18</v>
      </c>
      <c r="C6225" t="str">
        <f>_xlfn.CONCAT(RAWC8[[#This Row],[Table Letter]],"L")</f>
        <v>NL</v>
      </c>
      <c r="D6225">
        <v>40</v>
      </c>
      <c r="E6225" t="str">
        <f>CONCATENATE(RAWC8[[#This Row],[Table Letter]],RAWC8[[#This Row],[Table '#]])</f>
        <v>N5</v>
      </c>
      <c r="F6225" t="str">
        <f>IF(ISEVEN(ROW(RAWC8[[#This Row],[Barcodes]])),C6225,"")</f>
        <v/>
      </c>
      <c r="G6225" t="str">
        <f t="shared" si="97"/>
        <v/>
      </c>
      <c r="H6225" t="str">
        <f>LEFT(RAWC8[[#This Row],[Maternal Pheno Tag]],7)</f>
        <v/>
      </c>
    </row>
    <row r="6226" spans="1:8" hidden="1" x14ac:dyDescent="0.25">
      <c r="A6226">
        <v>5</v>
      </c>
      <c r="B6226" t="s">
        <v>18</v>
      </c>
      <c r="C6226" t="str">
        <f>_xlfn.CONCAT(RAWC8[[#This Row],[Table Letter]],"L")</f>
        <v>NL</v>
      </c>
      <c r="D6226">
        <v>41</v>
      </c>
      <c r="E6226" t="str">
        <f>CONCATENATE(RAWC8[[#This Row],[Table Letter]],RAWC8[[#This Row],[Table '#]])</f>
        <v>N5</v>
      </c>
      <c r="F6226" t="str">
        <f>IF(ISEVEN(ROW(RAWC8[[#This Row],[Barcodes]])),C6226,"")</f>
        <v>NL</v>
      </c>
      <c r="G6226" t="str">
        <f t="shared" si="97"/>
        <v>NL</v>
      </c>
      <c r="H6226" t="str">
        <f>LEFT(RAWC8[[#This Row],[Maternal Pheno Tag]],7)</f>
        <v>NL</v>
      </c>
    </row>
    <row r="6227" spans="1:8" hidden="1" x14ac:dyDescent="0.25">
      <c r="A6227">
        <v>5</v>
      </c>
      <c r="B6227" t="s">
        <v>18</v>
      </c>
      <c r="C6227" t="str">
        <f>_xlfn.CONCAT(RAWC8[[#This Row],[Table Letter]],"L")</f>
        <v>NL</v>
      </c>
      <c r="D6227">
        <v>41</v>
      </c>
      <c r="E6227" t="str">
        <f>CONCATENATE(RAWC8[[#This Row],[Table Letter]],RAWC8[[#This Row],[Table '#]])</f>
        <v>N5</v>
      </c>
      <c r="F6227" t="str">
        <f>IF(ISEVEN(ROW(RAWC8[[#This Row],[Barcodes]])),C6227,"")</f>
        <v/>
      </c>
      <c r="G6227" t="str">
        <f t="shared" si="97"/>
        <v/>
      </c>
      <c r="H6227" t="str">
        <f>LEFT(RAWC8[[#This Row],[Maternal Pheno Tag]],7)</f>
        <v/>
      </c>
    </row>
    <row r="6228" spans="1:8" hidden="1" x14ac:dyDescent="0.25">
      <c r="A6228">
        <v>5</v>
      </c>
      <c r="B6228" t="s">
        <v>18</v>
      </c>
      <c r="C6228" t="str">
        <f>_xlfn.CONCAT(RAWC8[[#This Row],[Table Letter]],"L")</f>
        <v>NL</v>
      </c>
      <c r="D6228">
        <v>42</v>
      </c>
      <c r="E6228" t="str">
        <f>CONCATENATE(RAWC8[[#This Row],[Table Letter]],RAWC8[[#This Row],[Table '#]])</f>
        <v>N5</v>
      </c>
      <c r="F6228" t="str">
        <f>IF(ISEVEN(ROW(RAWC8[[#This Row],[Barcodes]])),C6228,"")</f>
        <v>NL</v>
      </c>
      <c r="G6228" t="str">
        <f t="shared" si="97"/>
        <v>NL</v>
      </c>
      <c r="H6228" t="str">
        <f>LEFT(RAWC8[[#This Row],[Maternal Pheno Tag]],7)</f>
        <v>NL</v>
      </c>
    </row>
    <row r="6229" spans="1:8" hidden="1" x14ac:dyDescent="0.25">
      <c r="A6229">
        <v>5</v>
      </c>
      <c r="B6229" t="s">
        <v>18</v>
      </c>
      <c r="C6229" t="str">
        <f>_xlfn.CONCAT(RAWC8[[#This Row],[Table Letter]],"L")</f>
        <v>NL</v>
      </c>
      <c r="D6229">
        <v>42</v>
      </c>
      <c r="E6229" t="str">
        <f>CONCATENATE(RAWC8[[#This Row],[Table Letter]],RAWC8[[#This Row],[Table '#]])</f>
        <v>N5</v>
      </c>
      <c r="F6229" t="str">
        <f>IF(ISEVEN(ROW(RAWC8[[#This Row],[Barcodes]])),C6229,"")</f>
        <v/>
      </c>
      <c r="G6229" t="str">
        <f t="shared" si="97"/>
        <v/>
      </c>
      <c r="H6229" t="str">
        <f>LEFT(RAWC8[[#This Row],[Maternal Pheno Tag]],7)</f>
        <v/>
      </c>
    </row>
    <row r="6230" spans="1:8" hidden="1" x14ac:dyDescent="0.25">
      <c r="A6230">
        <v>5</v>
      </c>
      <c r="B6230" t="s">
        <v>18</v>
      </c>
      <c r="C6230" t="str">
        <f>_xlfn.CONCAT(RAWC8[[#This Row],[Table Letter]],"L")</f>
        <v>NL</v>
      </c>
      <c r="D6230">
        <v>43</v>
      </c>
      <c r="E6230" t="str">
        <f>CONCATENATE(RAWC8[[#This Row],[Table Letter]],RAWC8[[#This Row],[Table '#]])</f>
        <v>N5</v>
      </c>
      <c r="F6230" t="str">
        <f>IF(ISEVEN(ROW(RAWC8[[#This Row],[Barcodes]])),C6230,"")</f>
        <v>NL</v>
      </c>
      <c r="G6230" t="str">
        <f t="shared" si="97"/>
        <v>NL</v>
      </c>
      <c r="H6230" t="str">
        <f>LEFT(RAWC8[[#This Row],[Maternal Pheno Tag]],7)</f>
        <v>NL</v>
      </c>
    </row>
    <row r="6231" spans="1:8" hidden="1" x14ac:dyDescent="0.25">
      <c r="A6231">
        <v>5</v>
      </c>
      <c r="B6231" t="s">
        <v>18</v>
      </c>
      <c r="C6231" t="str">
        <f>_xlfn.CONCAT(RAWC8[[#This Row],[Table Letter]],"L")</f>
        <v>NL</v>
      </c>
      <c r="D6231">
        <v>43</v>
      </c>
      <c r="E6231" t="str">
        <f>CONCATENATE(RAWC8[[#This Row],[Table Letter]],RAWC8[[#This Row],[Table '#]])</f>
        <v>N5</v>
      </c>
      <c r="F6231" t="str">
        <f>IF(ISEVEN(ROW(RAWC8[[#This Row],[Barcodes]])),C6231,"")</f>
        <v/>
      </c>
      <c r="G6231" t="str">
        <f t="shared" si="97"/>
        <v/>
      </c>
      <c r="H6231" t="str">
        <f>LEFT(RAWC8[[#This Row],[Maternal Pheno Tag]],7)</f>
        <v/>
      </c>
    </row>
    <row r="6232" spans="1:8" hidden="1" x14ac:dyDescent="0.25">
      <c r="A6232">
        <v>5</v>
      </c>
      <c r="B6232" t="s">
        <v>18</v>
      </c>
      <c r="C6232" t="str">
        <f>_xlfn.CONCAT(RAWC8[[#This Row],[Table Letter]],"L")</f>
        <v>NL</v>
      </c>
      <c r="D6232">
        <v>44</v>
      </c>
      <c r="E6232" t="str">
        <f>CONCATENATE(RAWC8[[#This Row],[Table Letter]],RAWC8[[#This Row],[Table '#]])</f>
        <v>N5</v>
      </c>
      <c r="F6232" t="str">
        <f>IF(ISEVEN(ROW(RAWC8[[#This Row],[Barcodes]])),C6232,"")</f>
        <v>NL</v>
      </c>
      <c r="G6232" t="str">
        <f t="shared" si="97"/>
        <v>NL</v>
      </c>
      <c r="H6232" t="str">
        <f>LEFT(RAWC8[[#This Row],[Maternal Pheno Tag]],7)</f>
        <v>NL</v>
      </c>
    </row>
    <row r="6233" spans="1:8" hidden="1" x14ac:dyDescent="0.25">
      <c r="A6233">
        <v>5</v>
      </c>
      <c r="B6233" t="s">
        <v>18</v>
      </c>
      <c r="C6233" t="str">
        <f>_xlfn.CONCAT(RAWC8[[#This Row],[Table Letter]],"L")</f>
        <v>NL</v>
      </c>
      <c r="D6233">
        <v>44</v>
      </c>
      <c r="E6233" t="str">
        <f>CONCATENATE(RAWC8[[#This Row],[Table Letter]],RAWC8[[#This Row],[Table '#]])</f>
        <v>N5</v>
      </c>
      <c r="F6233" t="str">
        <f>IF(ISEVEN(ROW(RAWC8[[#This Row],[Barcodes]])),C6233,"")</f>
        <v/>
      </c>
      <c r="G6233" t="str">
        <f t="shared" si="97"/>
        <v/>
      </c>
      <c r="H6233" t="str">
        <f>LEFT(RAWC8[[#This Row],[Maternal Pheno Tag]],7)</f>
        <v/>
      </c>
    </row>
    <row r="6234" spans="1:8" hidden="1" x14ac:dyDescent="0.25">
      <c r="A6234">
        <v>5</v>
      </c>
      <c r="B6234" t="s">
        <v>18</v>
      </c>
      <c r="C6234" t="str">
        <f>_xlfn.CONCAT(RAWC8[[#This Row],[Table Letter]],"L")</f>
        <v>NL</v>
      </c>
      <c r="D6234">
        <v>45</v>
      </c>
      <c r="E6234" t="str">
        <f>CONCATENATE(RAWC8[[#This Row],[Table Letter]],RAWC8[[#This Row],[Table '#]])</f>
        <v>N5</v>
      </c>
      <c r="F6234" t="str">
        <f>IF(ISEVEN(ROW(RAWC8[[#This Row],[Barcodes]])),C6234,"")</f>
        <v>NL</v>
      </c>
      <c r="G6234" t="str">
        <f t="shared" si="97"/>
        <v>NL</v>
      </c>
      <c r="H6234" t="str">
        <f>LEFT(RAWC8[[#This Row],[Maternal Pheno Tag]],7)</f>
        <v>NL</v>
      </c>
    </row>
    <row r="6235" spans="1:8" hidden="1" x14ac:dyDescent="0.25">
      <c r="A6235">
        <v>5</v>
      </c>
      <c r="B6235" t="s">
        <v>18</v>
      </c>
      <c r="C6235" t="str">
        <f>_xlfn.CONCAT(RAWC8[[#This Row],[Table Letter]],"L")</f>
        <v>NL</v>
      </c>
      <c r="D6235">
        <v>45</v>
      </c>
      <c r="E6235" t="str">
        <f>CONCATENATE(RAWC8[[#This Row],[Table Letter]],RAWC8[[#This Row],[Table '#]])</f>
        <v>N5</v>
      </c>
      <c r="F6235" t="str">
        <f>IF(ISEVEN(ROW(RAWC8[[#This Row],[Barcodes]])),C6235,"")</f>
        <v/>
      </c>
      <c r="G6235" t="str">
        <f t="shared" si="97"/>
        <v/>
      </c>
      <c r="H6235" t="str">
        <f>LEFT(RAWC8[[#This Row],[Maternal Pheno Tag]],7)</f>
        <v/>
      </c>
    </row>
    <row r="6236" spans="1:8" hidden="1" x14ac:dyDescent="0.25">
      <c r="A6236">
        <v>5</v>
      </c>
      <c r="B6236" t="s">
        <v>18</v>
      </c>
      <c r="C6236" t="str">
        <f>_xlfn.CONCAT(RAWC8[[#This Row],[Table Letter]],"L")</f>
        <v>NL</v>
      </c>
      <c r="D6236">
        <v>46</v>
      </c>
      <c r="E6236" t="str">
        <f>CONCATENATE(RAWC8[[#This Row],[Table Letter]],RAWC8[[#This Row],[Table '#]])</f>
        <v>N5</v>
      </c>
      <c r="F6236" t="str">
        <f>IF(ISEVEN(ROW(RAWC8[[#This Row],[Barcodes]])),C6236,"")</f>
        <v>NL</v>
      </c>
      <c r="G6236" t="str">
        <f t="shared" si="97"/>
        <v>NL</v>
      </c>
      <c r="H6236" t="str">
        <f>LEFT(RAWC8[[#This Row],[Maternal Pheno Tag]],7)</f>
        <v>NL</v>
      </c>
    </row>
    <row r="6237" spans="1:8" hidden="1" x14ac:dyDescent="0.25">
      <c r="A6237">
        <v>5</v>
      </c>
      <c r="B6237" t="s">
        <v>18</v>
      </c>
      <c r="C6237" t="str">
        <f>_xlfn.CONCAT(RAWC8[[#This Row],[Table Letter]],"L")</f>
        <v>NL</v>
      </c>
      <c r="D6237">
        <v>46</v>
      </c>
      <c r="E6237" t="str">
        <f>CONCATENATE(RAWC8[[#This Row],[Table Letter]],RAWC8[[#This Row],[Table '#]])</f>
        <v>N5</v>
      </c>
      <c r="F6237" t="str">
        <f>IF(ISEVEN(ROW(RAWC8[[#This Row],[Barcodes]])),C6237,"")</f>
        <v/>
      </c>
      <c r="G6237" t="str">
        <f t="shared" si="97"/>
        <v/>
      </c>
      <c r="H6237" t="str">
        <f>LEFT(RAWC8[[#This Row],[Maternal Pheno Tag]],7)</f>
        <v/>
      </c>
    </row>
    <row r="6238" spans="1:8" hidden="1" x14ac:dyDescent="0.25">
      <c r="A6238">
        <v>5</v>
      </c>
      <c r="B6238" t="s">
        <v>18</v>
      </c>
      <c r="C6238" t="str">
        <f>_xlfn.CONCAT(RAWC8[[#This Row],[Table Letter]],"L")</f>
        <v>NL</v>
      </c>
      <c r="D6238">
        <v>47</v>
      </c>
      <c r="E6238" t="str">
        <f>CONCATENATE(RAWC8[[#This Row],[Table Letter]],RAWC8[[#This Row],[Table '#]])</f>
        <v>N5</v>
      </c>
      <c r="F6238" t="str">
        <f>IF(ISEVEN(ROW(RAWC8[[#This Row],[Barcodes]])),C6238,"")</f>
        <v>NL</v>
      </c>
      <c r="G6238" t="str">
        <f t="shared" si="97"/>
        <v>NL</v>
      </c>
      <c r="H6238" t="str">
        <f>LEFT(RAWC8[[#This Row],[Maternal Pheno Tag]],7)</f>
        <v>NL</v>
      </c>
    </row>
    <row r="6239" spans="1:8" hidden="1" x14ac:dyDescent="0.25">
      <c r="A6239">
        <v>5</v>
      </c>
      <c r="B6239" t="s">
        <v>18</v>
      </c>
      <c r="C6239" t="str">
        <f>_xlfn.CONCAT(RAWC8[[#This Row],[Table Letter]],"L")</f>
        <v>NL</v>
      </c>
      <c r="D6239">
        <v>47</v>
      </c>
      <c r="E6239" t="str">
        <f>CONCATENATE(RAWC8[[#This Row],[Table Letter]],RAWC8[[#This Row],[Table '#]])</f>
        <v>N5</v>
      </c>
      <c r="F6239" t="str">
        <f>IF(ISEVEN(ROW(RAWC8[[#This Row],[Barcodes]])),C6239,"")</f>
        <v/>
      </c>
      <c r="G6239" t="str">
        <f t="shared" si="97"/>
        <v/>
      </c>
      <c r="H6239" t="str">
        <f>LEFT(RAWC8[[#This Row],[Maternal Pheno Tag]],7)</f>
        <v/>
      </c>
    </row>
    <row r="6240" spans="1:8" hidden="1" x14ac:dyDescent="0.25">
      <c r="A6240">
        <v>5</v>
      </c>
      <c r="B6240" t="s">
        <v>18</v>
      </c>
      <c r="C6240" t="str">
        <f>_xlfn.CONCAT(RAWC8[[#This Row],[Table Letter]],"L")</f>
        <v>NL</v>
      </c>
      <c r="D6240">
        <v>48</v>
      </c>
      <c r="E6240" t="str">
        <f>CONCATENATE(RAWC8[[#This Row],[Table Letter]],RAWC8[[#This Row],[Table '#]])</f>
        <v>N5</v>
      </c>
      <c r="F6240" t="str">
        <f>IF(ISEVEN(ROW(RAWC8[[#This Row],[Barcodes]])),C6240,"")</f>
        <v>NL</v>
      </c>
      <c r="G6240" t="str">
        <f t="shared" si="97"/>
        <v>NL</v>
      </c>
      <c r="H6240" t="str">
        <f>LEFT(RAWC8[[#This Row],[Maternal Pheno Tag]],7)</f>
        <v>NL</v>
      </c>
    </row>
    <row r="6241" spans="1:8" hidden="1" x14ac:dyDescent="0.25">
      <c r="A6241">
        <v>5</v>
      </c>
      <c r="B6241" t="s">
        <v>18</v>
      </c>
      <c r="C6241" t="str">
        <f>_xlfn.CONCAT(RAWC8[[#This Row],[Table Letter]],"L")</f>
        <v>NL</v>
      </c>
      <c r="D6241">
        <v>48</v>
      </c>
      <c r="E6241" t="str">
        <f>CONCATENATE(RAWC8[[#This Row],[Table Letter]],RAWC8[[#This Row],[Table '#]])</f>
        <v>N5</v>
      </c>
      <c r="F6241" t="str">
        <f>IF(ISEVEN(ROW(RAWC8[[#This Row],[Barcodes]])),C6241,"")</f>
        <v/>
      </c>
      <c r="G6241" t="e">
        <f>IF(ISODD(ROW(#REF!)),#REF!,"")</f>
        <v>#REF!</v>
      </c>
      <c r="H6241" t="e">
        <f>LEFT(RAWC8[[#This Row],[Maternal Pheno Tag]],7)</f>
        <v>#REF!</v>
      </c>
    </row>
  </sheetData>
  <conditionalFormatting sqref="A6242:A1048576 D1:D6241">
    <cfRule type="cellIs" dxfId="195" priority="13" operator="equal">
      <formula>10</formula>
    </cfRule>
    <cfRule type="cellIs" dxfId="194" priority="14" operator="equal">
      <formula>13</formula>
    </cfRule>
    <cfRule type="cellIs" dxfId="193" priority="15" operator="equal">
      <formula>31</formula>
    </cfRule>
    <cfRule type="cellIs" dxfId="192" priority="16" operator="equal">
      <formula>25</formula>
    </cfRule>
    <cfRule type="cellIs" dxfId="191" priority="17" operator="equal">
      <formula>19</formula>
    </cfRule>
    <cfRule type="cellIs" dxfId="190" priority="18" operator="equal">
      <formula>4</formula>
    </cfRule>
    <cfRule type="cellIs" dxfId="189" priority="19" operator="equal">
      <formula>7</formula>
    </cfRule>
    <cfRule type="cellIs" dxfId="188" priority="21" operator="equal">
      <formula>1</formula>
    </cfRule>
  </conditionalFormatting>
  <conditionalFormatting sqref="F1:F1048576">
    <cfRule type="duplicateValues" dxfId="187" priority="12"/>
  </conditionalFormatting>
  <conditionalFormatting sqref="D1:D1048576">
    <cfRule type="cellIs" dxfId="186" priority="9" operator="equal">
      <formula>16</formula>
    </cfRule>
    <cfRule type="cellIs" dxfId="185" priority="10" operator="equal">
      <formula>22</formula>
    </cfRule>
  </conditionalFormatting>
  <conditionalFormatting sqref="C297:C302">
    <cfRule type="duplicateValues" dxfId="184" priority="8"/>
  </conditionalFormatting>
  <conditionalFormatting sqref="C704:C710">
    <cfRule type="duplicateValues" dxfId="183" priority="7"/>
  </conditionalFormatting>
  <conditionalFormatting sqref="E6242:E1048576 C1:C289 C291:C296 C303:C703 C2403:C4528 C4623:C5907 C4530:C4621 C710:C1861 C1863:C2401 C5910:C6241">
    <cfRule type="duplicateValues" dxfId="182" priority="5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346F-B6D8-45CC-AF80-A65EE88D5F66}">
  <dimension ref="A1:P16"/>
  <sheetViews>
    <sheetView zoomScale="81" workbookViewId="0">
      <selection activeCell="F10" sqref="F10"/>
    </sheetView>
  </sheetViews>
  <sheetFormatPr defaultColWidth="9.140625" defaultRowHeight="15" x14ac:dyDescent="0.25"/>
  <cols>
    <col min="1" max="2" width="9.140625" style="40"/>
    <col min="3" max="13" width="16" style="19" customWidth="1"/>
    <col min="14" max="16384" width="9.140625" style="40"/>
  </cols>
  <sheetData>
    <row r="1" spans="1:16" x14ac:dyDescent="0.25">
      <c r="F1" s="126" t="s">
        <v>468</v>
      </c>
      <c r="G1" s="126"/>
      <c r="H1" s="126"/>
      <c r="I1" s="126"/>
      <c r="J1" s="126"/>
      <c r="K1" s="107"/>
    </row>
    <row r="2" spans="1:16" ht="23.25" thickBot="1" x14ac:dyDescent="0.3">
      <c r="A2" s="108" t="s">
        <v>467</v>
      </c>
      <c r="C2" s="109">
        <v>1</v>
      </c>
      <c r="D2" s="109">
        <v>2</v>
      </c>
      <c r="E2" s="110">
        <v>3</v>
      </c>
      <c r="F2" s="110">
        <v>4</v>
      </c>
      <c r="G2" s="110">
        <v>5</v>
      </c>
      <c r="H2" s="110"/>
      <c r="I2" s="110">
        <v>5</v>
      </c>
      <c r="J2" s="110">
        <v>4</v>
      </c>
      <c r="K2" s="110">
        <v>3</v>
      </c>
      <c r="L2" s="110">
        <v>2</v>
      </c>
      <c r="M2" s="110">
        <v>1</v>
      </c>
      <c r="N2" s="108" t="s">
        <v>467</v>
      </c>
    </row>
    <row r="3" spans="1:16" ht="30.95" customHeight="1" thickTop="1" thickBot="1" x14ac:dyDescent="0.3">
      <c r="A3" s="127" t="s">
        <v>6</v>
      </c>
      <c r="B3" s="111" t="s">
        <v>478</v>
      </c>
      <c r="C3" s="112"/>
      <c r="D3" s="112"/>
      <c r="E3" s="112"/>
      <c r="F3" s="112"/>
      <c r="G3" s="112"/>
      <c r="H3" s="113" t="s">
        <v>648</v>
      </c>
      <c r="I3" s="112"/>
      <c r="J3" s="112"/>
      <c r="K3" s="112"/>
      <c r="L3" s="112"/>
      <c r="M3" s="112"/>
      <c r="N3" s="128" t="s">
        <v>9</v>
      </c>
    </row>
    <row r="4" spans="1:16" ht="30.95" customHeight="1" thickTop="1" thickBot="1" x14ac:dyDescent="0.3">
      <c r="A4" s="127"/>
      <c r="B4" s="111" t="s">
        <v>504</v>
      </c>
      <c r="C4" s="112"/>
      <c r="D4" s="112"/>
      <c r="E4" s="112"/>
      <c r="F4" s="112"/>
      <c r="G4" s="112"/>
      <c r="H4" s="113" t="s">
        <v>647</v>
      </c>
      <c r="I4" s="112"/>
      <c r="J4" s="112"/>
      <c r="K4" s="112"/>
      <c r="L4" s="112"/>
      <c r="M4" s="112"/>
      <c r="N4" s="128"/>
    </row>
    <row r="5" spans="1:16" ht="30.95" customHeight="1" thickTop="1" thickBot="1" x14ac:dyDescent="0.3">
      <c r="A5" s="127"/>
      <c r="B5" s="111" t="s">
        <v>530</v>
      </c>
      <c r="C5" s="112"/>
      <c r="D5" s="112"/>
      <c r="E5" s="112"/>
      <c r="F5" s="112"/>
      <c r="G5" s="112"/>
      <c r="H5" s="113" t="s">
        <v>646</v>
      </c>
      <c r="I5" s="112"/>
      <c r="J5" s="112"/>
      <c r="K5" s="112"/>
      <c r="L5" s="112"/>
      <c r="M5" s="112"/>
      <c r="N5" s="128"/>
    </row>
    <row r="6" spans="1:16" ht="30.95" customHeight="1" thickTop="1" thickBot="1" x14ac:dyDescent="0.3">
      <c r="A6" s="127"/>
      <c r="B6" s="111" t="s">
        <v>556</v>
      </c>
      <c r="C6" s="112"/>
      <c r="D6" s="112"/>
      <c r="E6" s="112"/>
      <c r="F6" s="112"/>
      <c r="G6" s="112"/>
      <c r="H6" s="113" t="s">
        <v>645</v>
      </c>
      <c r="I6" s="112"/>
      <c r="J6" s="112"/>
      <c r="K6" s="112"/>
      <c r="L6" s="112"/>
      <c r="M6" s="112"/>
      <c r="N6" s="128"/>
    </row>
    <row r="7" spans="1:16" ht="30.95" customHeight="1" thickTop="1" thickBot="1" x14ac:dyDescent="0.3">
      <c r="A7" s="127"/>
      <c r="B7" s="111" t="s">
        <v>582</v>
      </c>
      <c r="C7" s="112"/>
      <c r="D7" s="112"/>
      <c r="E7" s="112"/>
      <c r="F7" s="112"/>
      <c r="G7" s="112"/>
      <c r="H7" s="113" t="s">
        <v>644</v>
      </c>
      <c r="I7" s="112"/>
      <c r="J7" s="112"/>
      <c r="K7" s="112"/>
      <c r="L7" s="112"/>
      <c r="M7" s="112"/>
      <c r="N7" s="128"/>
    </row>
    <row r="8" spans="1:16" ht="30.95" customHeight="1" thickTop="1" thickBot="1" x14ac:dyDescent="0.3">
      <c r="A8" s="127"/>
      <c r="B8" s="111" t="s">
        <v>634</v>
      </c>
      <c r="C8" s="112"/>
      <c r="D8" s="112"/>
      <c r="E8" s="112"/>
      <c r="F8" s="112"/>
      <c r="G8" s="112"/>
      <c r="H8" s="113" t="s">
        <v>643</v>
      </c>
      <c r="I8" s="112"/>
      <c r="J8" s="112"/>
      <c r="K8" s="112"/>
      <c r="L8" s="112"/>
      <c r="M8" s="112"/>
      <c r="N8" s="128"/>
    </row>
    <row r="9" spans="1:16" ht="30.95" customHeight="1" thickTop="1" thickBot="1" x14ac:dyDescent="0.3">
      <c r="A9" s="127" t="s">
        <v>7</v>
      </c>
      <c r="B9" s="111" t="s">
        <v>635</v>
      </c>
      <c r="C9" s="114"/>
      <c r="D9" s="114"/>
      <c r="E9" s="114"/>
      <c r="F9" s="114"/>
      <c r="G9" s="114"/>
      <c r="H9" s="113" t="s">
        <v>642</v>
      </c>
      <c r="I9" s="114"/>
      <c r="J9" s="114"/>
      <c r="K9" s="114"/>
      <c r="L9" s="114"/>
      <c r="M9" s="114"/>
      <c r="N9" s="128" t="s">
        <v>8</v>
      </c>
    </row>
    <row r="10" spans="1:16" ht="30.95" customHeight="1" thickTop="1" thickBot="1" x14ac:dyDescent="0.3">
      <c r="A10" s="127"/>
      <c r="B10" s="111" t="s">
        <v>636</v>
      </c>
      <c r="C10" s="114"/>
      <c r="D10" s="114"/>
      <c r="E10" s="114"/>
      <c r="F10" s="114"/>
      <c r="G10" s="114"/>
      <c r="H10" s="113" t="s">
        <v>641</v>
      </c>
      <c r="I10" s="114"/>
      <c r="J10" s="114"/>
      <c r="K10" s="114"/>
      <c r="L10" s="114"/>
      <c r="M10" s="114"/>
      <c r="N10" s="128"/>
    </row>
    <row r="11" spans="1:16" ht="30.95" customHeight="1" thickTop="1" thickBot="1" x14ac:dyDescent="0.3">
      <c r="A11" s="127"/>
      <c r="B11" s="111" t="s">
        <v>637</v>
      </c>
      <c r="C11" s="114"/>
      <c r="D11" s="114"/>
      <c r="E11" s="114"/>
      <c r="F11" s="114"/>
      <c r="G11" s="114"/>
      <c r="H11" s="113" t="s">
        <v>640</v>
      </c>
      <c r="I11" s="114"/>
      <c r="J11" s="114"/>
      <c r="K11" s="114"/>
      <c r="L11" s="114"/>
      <c r="M11" s="114"/>
      <c r="N11" s="128"/>
    </row>
    <row r="12" spans="1:16" ht="30.95" customHeight="1" thickTop="1" thickBot="1" x14ac:dyDescent="0.3">
      <c r="A12" s="127"/>
      <c r="B12" s="111" t="s">
        <v>638</v>
      </c>
      <c r="C12" s="114"/>
      <c r="D12" s="114"/>
      <c r="E12" s="114"/>
      <c r="F12" s="114"/>
      <c r="G12" s="114"/>
      <c r="H12" s="113" t="s">
        <v>639</v>
      </c>
      <c r="I12" s="114"/>
      <c r="J12" s="114"/>
      <c r="K12" s="114"/>
      <c r="L12" s="114"/>
      <c r="M12" s="114"/>
      <c r="N12" s="128"/>
    </row>
    <row r="13" spans="1:16" ht="16.5" thickTop="1" thickBot="1" x14ac:dyDescent="0.3">
      <c r="A13" s="127"/>
      <c r="B13" s="111" t="s">
        <v>661</v>
      </c>
      <c r="C13" s="129" t="s">
        <v>662</v>
      </c>
      <c r="D13" s="130"/>
      <c r="E13" s="130"/>
      <c r="F13" s="130"/>
      <c r="G13" s="131"/>
      <c r="H13" s="115" t="s">
        <v>663</v>
      </c>
      <c r="I13" s="132" t="s">
        <v>662</v>
      </c>
      <c r="J13" s="133"/>
      <c r="K13" s="133"/>
      <c r="L13" s="133"/>
      <c r="M13" s="134"/>
      <c r="N13" s="128"/>
    </row>
    <row r="14" spans="1:16" ht="16.5" thickTop="1" thickBot="1" x14ac:dyDescent="0.3">
      <c r="A14" s="127"/>
      <c r="B14" s="111" t="s">
        <v>475</v>
      </c>
      <c r="C14" s="129" t="s">
        <v>664</v>
      </c>
      <c r="D14" s="130"/>
      <c r="E14" s="130"/>
      <c r="F14" s="130"/>
      <c r="G14" s="131"/>
      <c r="H14" s="115" t="s">
        <v>665</v>
      </c>
      <c r="I14" s="135"/>
      <c r="J14" s="136"/>
      <c r="K14" s="136"/>
      <c r="L14" s="136"/>
      <c r="M14" s="137"/>
      <c r="N14" s="128"/>
    </row>
    <row r="15" spans="1:16" ht="15.75" thickTop="1" x14ac:dyDescent="0.25">
      <c r="E15" s="116"/>
      <c r="K15" s="107"/>
    </row>
    <row r="16" spans="1:16" x14ac:dyDescent="0.25">
      <c r="P16" s="106"/>
    </row>
  </sheetData>
  <mergeCells count="8">
    <mergeCell ref="F1:J1"/>
    <mergeCell ref="A3:A8"/>
    <mergeCell ref="N3:N8"/>
    <mergeCell ref="A9:A14"/>
    <mergeCell ref="N9:N14"/>
    <mergeCell ref="C13:G13"/>
    <mergeCell ref="I13:M14"/>
    <mergeCell ref="C14:G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2AC-5404-4F9E-939A-5867BF4457AC}">
  <dimension ref="A1:R2"/>
  <sheetViews>
    <sheetView topLeftCell="G1" zoomScaleNormal="100" workbookViewId="0">
      <selection activeCell="L7" sqref="L7"/>
    </sheetView>
  </sheetViews>
  <sheetFormatPr defaultColWidth="9" defaultRowHeight="15" x14ac:dyDescent="0.25"/>
  <cols>
    <col min="1" max="1" width="0" hidden="1" customWidth="1"/>
    <col min="3" max="3" width="7" customWidth="1"/>
    <col min="4" max="4" width="8.85546875" customWidth="1"/>
    <col min="5" max="5" width="26" customWidth="1"/>
    <col min="6" max="6" width="17.140625" customWidth="1"/>
    <col min="7" max="7" width="17.5703125" customWidth="1"/>
    <col min="8" max="8" width="15" customWidth="1"/>
    <col min="9" max="9" width="13.7109375" customWidth="1"/>
    <col min="10" max="10" width="15.28515625" customWidth="1"/>
    <col min="11" max="11" width="25.140625" style="15" customWidth="1"/>
    <col min="12" max="12" width="25.140625" customWidth="1"/>
    <col min="13" max="13" width="11.7109375" customWidth="1"/>
    <col min="15" max="15" width="10.7109375" customWidth="1"/>
    <col min="16" max="16" width="9.28515625" customWidth="1"/>
    <col min="17" max="17" width="9.85546875" customWidth="1"/>
  </cols>
  <sheetData>
    <row r="1" spans="1:18" ht="28.5" customHeight="1" x14ac:dyDescent="0.25">
      <c r="A1" s="3" t="s">
        <v>30</v>
      </c>
      <c r="B1" s="4" t="s">
        <v>31</v>
      </c>
      <c r="C1" s="5" t="s">
        <v>0</v>
      </c>
      <c r="D1" s="5" t="s">
        <v>3</v>
      </c>
      <c r="E1" s="6" t="s">
        <v>32</v>
      </c>
      <c r="F1" s="6" t="s">
        <v>153</v>
      </c>
      <c r="G1" s="6" t="s">
        <v>154</v>
      </c>
      <c r="H1" s="5" t="s">
        <v>33</v>
      </c>
      <c r="I1" s="5" t="s">
        <v>461</v>
      </c>
      <c r="J1" s="6" t="s">
        <v>35</v>
      </c>
      <c r="K1" s="6" t="s">
        <v>36</v>
      </c>
      <c r="L1" s="64" t="s">
        <v>650</v>
      </c>
      <c r="M1" s="64" t="s">
        <v>466</v>
      </c>
      <c r="N1" s="3" t="s">
        <v>383</v>
      </c>
      <c r="O1" s="6" t="s">
        <v>37</v>
      </c>
      <c r="P1" s="11" t="s">
        <v>38</v>
      </c>
      <c r="Q1" s="62" t="s">
        <v>465</v>
      </c>
      <c r="R1" s="7" t="s">
        <v>40</v>
      </c>
    </row>
    <row r="2" spans="1:18" x14ac:dyDescent="0.25">
      <c r="A2" s="32">
        <v>1</v>
      </c>
      <c r="B2" s="32">
        <v>1</v>
      </c>
      <c r="C2" s="26">
        <v>1</v>
      </c>
      <c r="D2" s="26" t="s">
        <v>41</v>
      </c>
      <c r="E2" s="26"/>
      <c r="F2" s="26"/>
      <c r="G2" s="26" t="str">
        <f>LEFT(VEGC8[[#This Row],[Pheno Barcode]],7)</f>
        <v/>
      </c>
      <c r="H2" s="9" t="str">
        <f>_xlfn.IFNA(VLOOKUP(VEGC8[Scion METRC '#],METRCC8[],2,FALSE),"METRC ERROR")</f>
        <v>METRC ERROR</v>
      </c>
      <c r="I2" s="9" t="str">
        <f>IF(LEFT(VEGC8[[#This Row],[Strain]],4)=LEFT(VEGC8[[#This Row],[Pheno '#]],4),"match","MISMATCH")</f>
        <v>MISMATCH</v>
      </c>
      <c r="J2" s="9"/>
      <c r="K2" s="9" t="str">
        <f>IF(VEGC8[[#This Row],[Scion METRC '#]]="","EMPTY",_xlfn.IFNA(VLOOKUP(VEGC8[[#This Row],[Scion METRC '#]],DEADC8[],3,FALSE),"Alive"))</f>
        <v>EMPTY</v>
      </c>
      <c r="L2" s="65" t="str">
        <f>IFERROR(INDEX(exptreatments[[#This Row],[Treatment]],MATCH(VEGC8[[#This Row],[Scion METRC '#]],exptreatments[[#This Row],[METRC]],0)),"")</f>
        <v/>
      </c>
      <c r="M2" s="65" t="str">
        <f>IF(ISNUMBER(SEARCH(".",VEGC8[[#This Row],[Pheno Barcode]])),CONCATENATE("1A4070000000065000",RIGHT(VEGC8[[#This Row],[Pheno Barcode]],6)),"")</f>
        <v/>
      </c>
      <c r="N2" s="8" t="str">
        <f>_xlfn.IFNA(INDEX(SICK[Symptoms],MATCH(VEGC8[[#This Row],[Scion METRC '#]],SICK[Scion METRC Tag],0)),"healthy")</f>
        <v>healthy</v>
      </c>
      <c r="O2" s="9" t="str">
        <f>_xlfn.IFNA(VLOOKUP(VEGC8[[#This Row],[Scion METRC '#]],DEADC8[],3,FALSE),"")</f>
        <v/>
      </c>
      <c r="P2" s="10" t="str">
        <f>_xlfn.IFNA(VLOOKUP(VEGC8[[#This Row],[Scion METRC '#]],DEADC8[],4,FALSE),"")</f>
        <v/>
      </c>
      <c r="Q2" s="63" t="str">
        <f>IF(VEGC8[[#This Row],[Plant]]&lt;10,_xlfn.CONCAT("VG_",VEGC8[[#This Row],[Table]],"-0",VEGC8[[#This Row],[Plant]]),_xlfn.CONCAT("VG_",VEGC8[[#This Row],[Table]],"-",VEGC8[[#This Row],[Plant]]))</f>
        <v>VG_A1-01</v>
      </c>
      <c r="R2" s="32" t="e">
        <v>#REF!</v>
      </c>
    </row>
  </sheetData>
  <phoneticPr fontId="5" type="noConversion"/>
  <conditionalFormatting sqref="H2:I2">
    <cfRule type="cellIs" dxfId="176" priority="44" operator="equal">
      <formula>#N/A</formula>
    </cfRule>
  </conditionalFormatting>
  <conditionalFormatting sqref="A2:B2">
    <cfRule type="cellIs" dxfId="175" priority="43" operator="equal">
      <formula>1</formula>
    </cfRule>
  </conditionalFormatting>
  <conditionalFormatting sqref="K1:N2">
    <cfRule type="containsText" dxfId="174" priority="42" operator="containsText" text="DEAD">
      <formula>NOT(ISERROR(SEARCH("DEAD",K1)))</formula>
    </cfRule>
  </conditionalFormatting>
  <conditionalFormatting sqref="R1:R2">
    <cfRule type="containsText" dxfId="173" priority="41" operator="containsText" text="HERM">
      <formula>NOT(ISERROR(SEARCH("HERM",R1)))</formula>
    </cfRule>
  </conditionalFormatting>
  <conditionalFormatting sqref="E1">
    <cfRule type="duplicateValues" dxfId="172" priority="46"/>
  </conditionalFormatting>
  <conditionalFormatting sqref="E3:E1048576 H1:I2">
    <cfRule type="containsText" dxfId="171" priority="40" operator="containsText" text="METRC ERROR">
      <formula>NOT(ISERROR(SEARCH("METRC ERROR",E1)))</formula>
    </cfRule>
  </conditionalFormatting>
  <conditionalFormatting sqref="C2">
    <cfRule type="cellIs" dxfId="170" priority="6" operator="equal">
      <formula>10</formula>
    </cfRule>
    <cfRule type="cellIs" dxfId="169" priority="7" operator="equal">
      <formula>13</formula>
    </cfRule>
    <cfRule type="cellIs" dxfId="168" priority="8" operator="equal">
      <formula>31</formula>
    </cfRule>
    <cfRule type="cellIs" dxfId="167" priority="9" operator="equal">
      <formula>25</formula>
    </cfRule>
    <cfRule type="cellIs" dxfId="166" priority="10" operator="equal">
      <formula>19</formula>
    </cfRule>
    <cfRule type="cellIs" dxfId="165" priority="11" operator="equal">
      <formula>4</formula>
    </cfRule>
    <cfRule type="cellIs" dxfId="164" priority="12" operator="equal">
      <formula>7</formula>
    </cfRule>
    <cfRule type="cellIs" dxfId="163" priority="13" operator="equal">
      <formula>1</formula>
    </cfRule>
  </conditionalFormatting>
  <conditionalFormatting sqref="C2">
    <cfRule type="cellIs" dxfId="162" priority="3" operator="equal">
      <formula>16</formula>
    </cfRule>
    <cfRule type="cellIs" dxfId="161" priority="4" operator="equal">
      <formula>22</formula>
    </cfRule>
  </conditionalFormatting>
  <conditionalFormatting sqref="E3:E1048576 E1">
    <cfRule type="duplicateValues" dxfId="160" priority="54"/>
  </conditionalFormatting>
  <conditionalFormatting sqref="E2">
    <cfRule type="duplicateValues" dxfId="159" priority="59"/>
  </conditionalFormatting>
  <conditionalFormatting sqref="I2">
    <cfRule type="containsText" dxfId="158" priority="1" operator="containsText" text="MISMATCH">
      <formula>NOT(ISERROR(SEARCH("MISMATCH",I2)))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F08D-A20B-4A89-A3BE-B9CA9BFC5329}">
  <dimension ref="A1:AC22"/>
  <sheetViews>
    <sheetView zoomScale="96" zoomScaleNormal="96" workbookViewId="0">
      <selection activeCell="A5" sqref="A5"/>
    </sheetView>
  </sheetViews>
  <sheetFormatPr defaultColWidth="9" defaultRowHeight="15" x14ac:dyDescent="0.25"/>
  <cols>
    <col min="1" max="1" width="15" style="40" customWidth="1"/>
    <col min="2" max="2" width="27.85546875" style="40" customWidth="1"/>
    <col min="3" max="3" width="12" style="40" customWidth="1"/>
    <col min="4" max="4" width="15.5703125" style="40" customWidth="1"/>
    <col min="5" max="5" width="14.85546875" style="30" customWidth="1"/>
    <col min="6" max="6" width="19.85546875" style="40" customWidth="1"/>
    <col min="7" max="7" width="17.85546875" style="40" customWidth="1"/>
    <col min="8" max="8" width="14.5703125" style="31" customWidth="1"/>
    <col min="9" max="9" width="11.140625" style="40" customWidth="1"/>
    <col min="10" max="10" width="9" style="40"/>
    <col min="11" max="11" width="12.140625" style="40" bestFit="1" customWidth="1"/>
    <col min="12" max="12" width="16" style="40" customWidth="1"/>
    <col min="13" max="13" width="13" style="40" customWidth="1"/>
    <col min="14" max="15" width="19.140625" style="40" bestFit="1" customWidth="1"/>
    <col min="16" max="16" width="15" style="40" customWidth="1"/>
    <col min="17" max="17" width="23" style="40" customWidth="1"/>
    <col min="18" max="18" width="14.28515625" style="40" customWidth="1"/>
    <col min="19" max="19" width="13.42578125" style="40" customWidth="1"/>
    <col min="20" max="20" width="16" style="40" customWidth="1"/>
    <col min="21" max="21" width="9" style="40"/>
    <col min="22" max="22" width="13" style="40" customWidth="1"/>
    <col min="23" max="23" width="15.42578125" style="40" customWidth="1"/>
    <col min="24" max="24" width="15.7109375" style="40" customWidth="1"/>
    <col min="25" max="25" width="12.85546875" style="40" customWidth="1"/>
    <col min="26" max="16384" width="9" style="40"/>
  </cols>
  <sheetData>
    <row r="1" spans="1:29" x14ac:dyDescent="0.25">
      <c r="D1" s="43" t="s">
        <v>697</v>
      </c>
      <c r="E1" s="43" t="s">
        <v>698</v>
      </c>
      <c r="F1" s="43" t="s">
        <v>699</v>
      </c>
      <c r="G1" s="43" t="s">
        <v>700</v>
      </c>
      <c r="H1" s="43" t="s">
        <v>701</v>
      </c>
      <c r="I1" s="123" t="s">
        <v>702</v>
      </c>
      <c r="J1" s="123" t="s">
        <v>703</v>
      </c>
      <c r="K1" s="123" t="s">
        <v>704</v>
      </c>
      <c r="L1" s="123" t="s">
        <v>705</v>
      </c>
      <c r="M1" s="123" t="s">
        <v>706</v>
      </c>
    </row>
    <row r="2" spans="1:29" x14ac:dyDescent="0.25">
      <c r="C2" s="40" t="s">
        <v>369</v>
      </c>
      <c r="D2" s="43">
        <f>SUMIF($H$7:$H$15,D1,$G$7:$G$15)</f>
        <v>0</v>
      </c>
      <c r="E2" s="123">
        <f t="shared" ref="E2:M2" si="0">SUMIF($H$7:$H$15,E1,$G$7:$G$15)</f>
        <v>0</v>
      </c>
      <c r="F2" s="123">
        <f t="shared" si="0"/>
        <v>0</v>
      </c>
      <c r="G2" s="123">
        <f t="shared" si="0"/>
        <v>0</v>
      </c>
      <c r="H2" s="123">
        <f t="shared" si="0"/>
        <v>0</v>
      </c>
      <c r="I2" s="123">
        <f t="shared" si="0"/>
        <v>0</v>
      </c>
      <c r="J2" s="123">
        <f t="shared" si="0"/>
        <v>0</v>
      </c>
      <c r="K2" s="123">
        <f t="shared" si="0"/>
        <v>0</v>
      </c>
      <c r="L2" s="123">
        <f t="shared" si="0"/>
        <v>0</v>
      </c>
      <c r="M2" s="123">
        <f t="shared" si="0"/>
        <v>0</v>
      </c>
    </row>
    <row r="3" spans="1:29" x14ac:dyDescent="0.25">
      <c r="C3" s="40" t="s">
        <v>370</v>
      </c>
      <c r="D3" s="43">
        <f>SUMIF($H$7:$H$15,D1,$I$7:$I$15)</f>
        <v>0</v>
      </c>
      <c r="E3" s="123">
        <f t="shared" ref="E3:M3" si="1">SUMIF($H$7:$H$15,E1,$I$7:$I$15)</f>
        <v>0</v>
      </c>
      <c r="F3" s="123">
        <f t="shared" si="1"/>
        <v>0</v>
      </c>
      <c r="G3" s="123">
        <f t="shared" si="1"/>
        <v>0</v>
      </c>
      <c r="H3" s="123">
        <f t="shared" si="1"/>
        <v>0</v>
      </c>
      <c r="I3" s="123">
        <f t="shared" si="1"/>
        <v>0</v>
      </c>
      <c r="J3" s="123">
        <f t="shared" si="1"/>
        <v>0</v>
      </c>
      <c r="K3" s="123">
        <f t="shared" si="1"/>
        <v>0</v>
      </c>
      <c r="L3" s="123">
        <f t="shared" si="1"/>
        <v>0</v>
      </c>
      <c r="M3" s="123">
        <f t="shared" si="1"/>
        <v>0</v>
      </c>
    </row>
    <row r="4" spans="1:29" s="27" customFormat="1" ht="46.5" customHeight="1" x14ac:dyDescent="0.25">
      <c r="A4" s="27" t="s">
        <v>141</v>
      </c>
      <c r="G4" s="27" t="s">
        <v>142</v>
      </c>
      <c r="H4" s="27" t="s">
        <v>368</v>
      </c>
      <c r="L4" s="28" t="s">
        <v>445</v>
      </c>
      <c r="M4" s="27" t="s">
        <v>446</v>
      </c>
      <c r="N4" s="27" t="s">
        <v>447</v>
      </c>
    </row>
    <row r="5" spans="1:29" x14ac:dyDescent="0.25">
      <c r="C5" s="29"/>
      <c r="G5" s="40">
        <f>SUM(Table1510[Plants in Flower])</f>
        <v>0</v>
      </c>
      <c r="H5" s="30" t="e">
        <f>SUM(Table1510[Total Table contribution])</f>
        <v>#DIV/0!</v>
      </c>
      <c r="L5" s="30">
        <f>SUM(Table1510[Flower Yield Estimate (lbs)])</f>
        <v>0</v>
      </c>
      <c r="M5" s="30">
        <f>SUM(Table1510[Trim Yield Estimate (lbs(])</f>
        <v>0</v>
      </c>
      <c r="N5" s="30">
        <f>M5+L5</f>
        <v>0</v>
      </c>
    </row>
    <row r="6" spans="1:29" s="27" customFormat="1" ht="45" x14ac:dyDescent="0.25">
      <c r="A6" s="27" t="s">
        <v>146</v>
      </c>
      <c r="B6" s="27" t="s">
        <v>143</v>
      </c>
      <c r="C6" s="45" t="s">
        <v>144</v>
      </c>
      <c r="D6" s="45" t="s">
        <v>448</v>
      </c>
      <c r="E6" s="45" t="s">
        <v>205</v>
      </c>
      <c r="F6" s="45" t="s">
        <v>696</v>
      </c>
      <c r="G6" s="45" t="s">
        <v>145</v>
      </c>
      <c r="H6" s="45" t="s">
        <v>390</v>
      </c>
      <c r="I6" s="27" t="s">
        <v>367</v>
      </c>
      <c r="J6" s="27" t="s">
        <v>449</v>
      </c>
      <c r="K6" s="28" t="s">
        <v>450</v>
      </c>
      <c r="L6" s="28" t="s">
        <v>451</v>
      </c>
      <c r="M6" s="28" t="s">
        <v>452</v>
      </c>
      <c r="N6" s="28" t="s">
        <v>453</v>
      </c>
      <c r="O6" s="28" t="s">
        <v>454</v>
      </c>
      <c r="P6" s="28" t="s">
        <v>455</v>
      </c>
      <c r="U6" s="28">
        <f>SUM(V10:Z10)</f>
        <v>0</v>
      </c>
    </row>
    <row r="7" spans="1:29" x14ac:dyDescent="0.25">
      <c r="B7" s="40" t="str">
        <f>LEFT(Table1510[[#This Row],[Phenotype]],4)</f>
        <v/>
      </c>
      <c r="C7" s="25"/>
      <c r="E7" s="40"/>
      <c r="F7" s="40" t="e">
        <f>(ROUNDDOWN(Table1510[[#This Row],[Plants in Veg]]/Table1510[[#This Row],[Plants Per Table]],0)*Table1510[[#This Row],[Plants Per Table]])</f>
        <v>#DIV/0!</v>
      </c>
      <c r="H7" s="40"/>
      <c r="I7" s="30" t="e">
        <f>Table1510[[#This Row],[Plants in Flower]]/Table1510[[#This Row],[Plants Per Table]]</f>
        <v>#DIV/0!</v>
      </c>
      <c r="J7" s="31" t="e">
        <f>VLOOKUP(Table1510[[#This Row],[Phenotype]],[2]!thirst[#Data],3,FALSE)</f>
        <v>#REF!</v>
      </c>
      <c r="K7" s="30">
        <f>_xlfn.IFNA(VLOOKUP(Table1510[[#This Row],[Cultivar]],yield[],4,FALSE),2.5)</f>
        <v>2.5</v>
      </c>
      <c r="L7" s="30">
        <f>_xlfn.IFNA(VLOOKUP(Table1510[[#This Row],[Cultivar]],yield[],5,FALSE),1.25)</f>
        <v>1.25</v>
      </c>
      <c r="M7" s="30">
        <f>SUM(Table1510[[#This Row],[Trim oz/plant AVG]],Table1510[[#This Row],[Flower oz/Plant avg.]])</f>
        <v>3.75</v>
      </c>
      <c r="N7" s="30">
        <f>Table1510[[#This Row],[Flower oz/Plant avg.]]*Table1510[[#This Row],[Plants in Flower]]/16</f>
        <v>0</v>
      </c>
      <c r="O7" s="30">
        <f>Table1510[[#This Row],[Trim oz/plant AVG]]*Table1510[[#This Row],[Plants in Flower]]/16</f>
        <v>0</v>
      </c>
      <c r="P7" s="30">
        <f>Table1510[[#This Row],[Trim Yield Estimate (lbs(]]+Table1510[[#This Row],[Flower Yield Estimate (lbs)]]</f>
        <v>0</v>
      </c>
    </row>
    <row r="8" spans="1:29" x14ac:dyDescent="0.25">
      <c r="A8" s="44"/>
      <c r="V8" s="43" t="s">
        <v>6</v>
      </c>
      <c r="W8" s="43" t="s">
        <v>7</v>
      </c>
      <c r="X8" s="43" t="s">
        <v>8</v>
      </c>
      <c r="Y8" s="43" t="s">
        <v>9</v>
      </c>
      <c r="Z8" s="43" t="s">
        <v>10</v>
      </c>
    </row>
    <row r="9" spans="1:29" x14ac:dyDescent="0.25">
      <c r="A9" s="44"/>
      <c r="T9" s="40" t="s">
        <v>456</v>
      </c>
      <c r="U9" s="40" t="s">
        <v>369</v>
      </c>
      <c r="V9" s="43">
        <f>SUMIF($W$13:$W$16,V8,$V$13:$V$16)</f>
        <v>0</v>
      </c>
      <c r="W9" s="43">
        <f>SUMIF($W$13:$W$16,W8,$V$13:$V$16)</f>
        <v>0</v>
      </c>
      <c r="X9" s="43">
        <f>SUMIF($W$13:$W$16,X8,$V$13:$V$16)</f>
        <v>0</v>
      </c>
      <c r="Y9" s="43">
        <f>SUMIF($W$13:$W$16,Y8,$V$13:$V$16)</f>
        <v>0</v>
      </c>
      <c r="Z9" s="43">
        <f>SUMIF($W$13:$W$16,Z8,$V$13:$V$16)</f>
        <v>0</v>
      </c>
    </row>
    <row r="10" spans="1:29" x14ac:dyDescent="0.25">
      <c r="A10" s="44"/>
      <c r="U10" s="40" t="s">
        <v>370</v>
      </c>
      <c r="V10" s="43">
        <f>SUMIF($X$13:$X$13,V8,$Y$13:$Y$13)</f>
        <v>0</v>
      </c>
      <c r="W10" s="43">
        <f>SUMIF($X$13:$X$13,W8,$Y$13:$Y$13)</f>
        <v>0</v>
      </c>
      <c r="X10" s="43">
        <f>SUMIF($X$13:$X$13,X8,$Y$13:$Y$13)</f>
        <v>0</v>
      </c>
      <c r="Y10" s="43">
        <f>SUMIF($X$13:$X$13,Y8,$Y$13:$Y$13)</f>
        <v>0</v>
      </c>
      <c r="Z10" s="43">
        <f>SUMIF($X$13:$X$13,Z8,$Y$13:$Y$13)</f>
        <v>0</v>
      </c>
    </row>
    <row r="11" spans="1:29" x14ac:dyDescent="0.25">
      <c r="A11" s="44"/>
      <c r="P11" s="19"/>
      <c r="Q11" s="19"/>
      <c r="R11" s="19"/>
    </row>
    <row r="12" spans="1:29" ht="18.600000000000001" customHeight="1" x14ac:dyDescent="0.25">
      <c r="A12" s="44"/>
      <c r="T12" s="40" t="s">
        <v>33</v>
      </c>
      <c r="U12" s="40" t="s">
        <v>449</v>
      </c>
      <c r="V12" s="40" t="s">
        <v>143</v>
      </c>
      <c r="W12" s="40" t="s">
        <v>371</v>
      </c>
      <c r="X12" s="40" t="s">
        <v>372</v>
      </c>
      <c r="Y12" s="40" t="s">
        <v>373</v>
      </c>
      <c r="Z12" s="40" t="s">
        <v>457</v>
      </c>
      <c r="AA12" s="40" t="s">
        <v>458</v>
      </c>
      <c r="AB12" s="40" t="s">
        <v>399</v>
      </c>
      <c r="AC12" s="53" t="s">
        <v>459</v>
      </c>
    </row>
    <row r="13" spans="1:29" x14ac:dyDescent="0.25">
      <c r="A13" s="44"/>
      <c r="T13" s="54" t="str">
        <f>LEFT(Table16[[#This Row],[Cultivar]],4)</f>
        <v/>
      </c>
      <c r="U13" s="55"/>
      <c r="V13" s="56"/>
      <c r="W13" s="57"/>
      <c r="X13" s="58"/>
      <c r="Y13" s="57" t="e">
        <f t="shared" ref="Y13" si="2">W13/Z13</f>
        <v>#DIV/0!</v>
      </c>
      <c r="Z13" s="57"/>
      <c r="AA13" s="57">
        <f>Table16[[#This Row],[Plant Count]]/2</f>
        <v>0</v>
      </c>
      <c r="AB13" s="57" t="e">
        <f>VLOOKUP(Table16[[#This Row],[Cultivar]],color[],2,FALSE)</f>
        <v>#N/A</v>
      </c>
      <c r="AC13" s="58"/>
    </row>
    <row r="14" spans="1:29" x14ac:dyDescent="0.25">
      <c r="A14" s="44"/>
    </row>
    <row r="15" spans="1:29" x14ac:dyDescent="0.25">
      <c r="A15" s="44"/>
    </row>
    <row r="16" spans="1:29" x14ac:dyDescent="0.25">
      <c r="A16" s="44"/>
    </row>
    <row r="17" spans="1:26" x14ac:dyDescent="0.25">
      <c r="A17" s="44"/>
    </row>
    <row r="18" spans="1:26" x14ac:dyDescent="0.25">
      <c r="A18" s="44"/>
    </row>
    <row r="19" spans="1:26" x14ac:dyDescent="0.25">
      <c r="A19" s="44"/>
    </row>
    <row r="20" spans="1:26" x14ac:dyDescent="0.25">
      <c r="A20" s="44"/>
      <c r="V20" s="43"/>
      <c r="W20" s="43"/>
      <c r="X20" s="43"/>
      <c r="Y20" s="43"/>
      <c r="Z20" s="43"/>
    </row>
    <row r="21" spans="1:26" x14ac:dyDescent="0.25">
      <c r="A21" s="44"/>
      <c r="V21" s="43"/>
      <c r="W21" s="43"/>
      <c r="X21" s="43"/>
      <c r="Y21" s="43"/>
      <c r="Z21" s="43"/>
    </row>
    <row r="22" spans="1:26" x14ac:dyDescent="0.25">
      <c r="A22" s="44"/>
      <c r="V22" s="43"/>
      <c r="W22" s="43"/>
      <c r="X22" s="43"/>
      <c r="Y22" s="43"/>
      <c r="Z22" s="43"/>
    </row>
  </sheetData>
  <conditionalFormatting sqref="K6:M6 K7">
    <cfRule type="cellIs" dxfId="134" priority="16" operator="greaterThan">
      <formula>3.49</formula>
    </cfRule>
  </conditionalFormatting>
  <conditionalFormatting sqref="K7">
    <cfRule type="cellIs" dxfId="133" priority="13" operator="lessThan">
      <formula>2.49</formula>
    </cfRule>
    <cfRule type="cellIs" dxfId="132" priority="14" operator="between">
      <formula>2.49</formula>
      <formula>3</formula>
    </cfRule>
    <cfRule type="cellIs" dxfId="131" priority="15" operator="greaterThan">
      <formula>3</formula>
    </cfRule>
  </conditionalFormatting>
  <conditionalFormatting sqref="H5">
    <cfRule type="cellIs" dxfId="130" priority="11" operator="lessThan">
      <formula>125</formula>
    </cfRule>
    <cfRule type="cellIs" dxfId="129" priority="12" operator="greaterThan">
      <formula>125</formula>
    </cfRule>
  </conditionalFormatting>
  <conditionalFormatting sqref="Z13">
    <cfRule type="cellIs" dxfId="128" priority="8" operator="equal">
      <formula>12</formula>
    </cfRule>
  </conditionalFormatting>
  <conditionalFormatting sqref="T13:U1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ECB7-CA24-4F85-82D3-3D51004C9920}">
  <dimension ref="A1:P2001"/>
  <sheetViews>
    <sheetView topLeftCell="E1" zoomScaleNormal="100" workbookViewId="0">
      <selection activeCell="L3" sqref="L3"/>
    </sheetView>
  </sheetViews>
  <sheetFormatPr defaultColWidth="9" defaultRowHeight="15" x14ac:dyDescent="0.25"/>
  <cols>
    <col min="1" max="1" width="10.85546875" customWidth="1"/>
    <col min="3" max="3" width="7" customWidth="1"/>
    <col min="4" max="4" width="27.5703125" customWidth="1"/>
    <col min="5" max="5" width="26" customWidth="1"/>
    <col min="6" max="6" width="17.140625" customWidth="1"/>
    <col min="7" max="7" width="13.5703125" customWidth="1"/>
    <col min="8" max="8" width="16.5703125" customWidth="1"/>
    <col min="9" max="9" width="15" customWidth="1"/>
    <col min="10" max="10" width="12.5703125" customWidth="1"/>
    <col min="11" max="11" width="15.140625" style="15" customWidth="1"/>
    <col min="12" max="12" width="28.42578125" customWidth="1"/>
    <col min="13" max="13" width="23.5703125" customWidth="1"/>
  </cols>
  <sheetData>
    <row r="1" spans="1:16" ht="28.5" customHeight="1" x14ac:dyDescent="0.25">
      <c r="A1" s="3" t="s">
        <v>390</v>
      </c>
      <c r="B1" s="5" t="s">
        <v>0</v>
      </c>
      <c r="C1" s="5" t="s">
        <v>3</v>
      </c>
      <c r="D1" s="6" t="s">
        <v>32</v>
      </c>
      <c r="E1" s="5" t="s">
        <v>33</v>
      </c>
      <c r="F1" s="5" t="s">
        <v>476</v>
      </c>
      <c r="G1" s="6" t="s">
        <v>153</v>
      </c>
      <c r="H1" s="6" t="s">
        <v>154</v>
      </c>
      <c r="I1" s="6" t="s">
        <v>383</v>
      </c>
      <c r="J1" s="6" t="s">
        <v>35</v>
      </c>
      <c r="K1" s="6" t="s">
        <v>36</v>
      </c>
      <c r="L1" s="6" t="s">
        <v>650</v>
      </c>
      <c r="M1" s="6" t="s">
        <v>37</v>
      </c>
      <c r="N1" s="11" t="s">
        <v>38</v>
      </c>
      <c r="O1" s="6" t="s">
        <v>39</v>
      </c>
      <c r="P1" s="3" t="s">
        <v>465</v>
      </c>
    </row>
    <row r="2" spans="1:16" x14ac:dyDescent="0.25">
      <c r="A2" s="8" t="s">
        <v>6</v>
      </c>
      <c r="B2" s="9">
        <v>1</v>
      </c>
      <c r="C2" s="9" t="s">
        <v>479</v>
      </c>
      <c r="D2" s="9"/>
      <c r="E2" s="9" t="str">
        <f>_xlfn.IFNA(VLOOKUP(flower[[#This Row],[Scion METRC '#]],METRCC8[],2,FALSE),"METRC ERROR")</f>
        <v>METRC ERROR</v>
      </c>
      <c r="F2" s="9" t="str">
        <f>IF(LEFT(flower[[#This Row],[Strain]],4)=LEFT(flower[[#This Row],[Pheno '#]],4),"match","MISMATCH")</f>
        <v>MISMATCH</v>
      </c>
      <c r="G2" s="9" t="str">
        <f>_xlfn.IFNA(VLOOKUP(flower[[#This Row],[Scion METRC '#]],VEGC8[[#All],[Scion METRC '#]:[Pheno Barcode]],2,FALSE),"")</f>
        <v/>
      </c>
      <c r="H2" s="9" t="str">
        <f>LEFT(flower[[#This Row],[Pheno Barcode]],7)</f>
        <v/>
      </c>
      <c r="I2" s="10" t="str">
        <f>_xlfn.IFNA(VLOOKUP(flower[[#This Row],[Strain]],VEGC8[[#All],[Scion METRC '#]:[Health]],5,FALSE),"")</f>
        <v/>
      </c>
      <c r="J2" s="9"/>
      <c r="K2" s="9" t="str">
        <f>IF(flower[[#This Row],[Scion METRC '#]]="","EMPTY",_xlfn.IFNA(VLOOKUP(flower[[#This Row],[Scion METRC '#]],DEADC8[],3,FALSE),"Alive"))</f>
        <v>EMPTY</v>
      </c>
      <c r="L2" s="9" t="str">
        <f>IFERROR(INDEX(exptreatments[[#This Row],[Treatment]],MATCH(flower[[#This Row],[Scion METRC '#]],exptreatments[[#This Row],[METRC]],0)),"")</f>
        <v/>
      </c>
      <c r="M2" s="9" t="str">
        <f>_xlfn.IFNA(VLOOKUP(flower[[#This Row],[Scion METRC '#]],DEADC8[],4,FALSE),"")</f>
        <v/>
      </c>
      <c r="N2" s="10" t="str">
        <f>_xlfn.IFNA(VLOOKUP(flower[[#This Row],[Scion METRC '#]],DEADC8[],4,FALSE),"")</f>
        <v/>
      </c>
      <c r="O2" s="9" t="str">
        <f>IF(ISNUMBER(SEARCH(".",flower[[#This Row],[Pheno Barcode]])),CONCATENATE("1A4070000000065000",RIGHT(flower[[#This Row],[Pheno Barcode]],6)),"")</f>
        <v/>
      </c>
      <c r="P2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_AL1-01</v>
      </c>
    </row>
    <row r="3" spans="1:16" x14ac:dyDescent="0.25">
      <c r="A3" s="8" t="s">
        <v>6</v>
      </c>
      <c r="B3" s="9">
        <v>2</v>
      </c>
      <c r="C3" s="9" t="s">
        <v>479</v>
      </c>
      <c r="D3" s="2"/>
      <c r="E3" s="9" t="str">
        <f>_xlfn.IFNA(VLOOKUP(flower[[#This Row],[Scion METRC '#]],METRCC8[],2,FALSE),"METRC ERROR")</f>
        <v>METRC ERROR</v>
      </c>
      <c r="F3" s="9" t="str">
        <f>IF(LEFT(flower[[#This Row],[Strain]],4)=LEFT(flower[[#This Row],[Pheno '#]],4),"match","MISMATCH")</f>
        <v>MISMATCH</v>
      </c>
      <c r="G3" s="9" t="str">
        <f>_xlfn.IFNA(VLOOKUP(flower[[#This Row],[Scion METRC '#]],VEGC8[[#All],[Scion METRC '#]:[Pheno Barcode]],2,FALSE),"")</f>
        <v/>
      </c>
      <c r="H3" s="9" t="str">
        <f>LEFT(flower[[#This Row],[Pheno Barcode]],7)</f>
        <v/>
      </c>
      <c r="I3" s="10" t="str">
        <f>_xlfn.IFNA(VLOOKUP(flower[[#This Row],[Strain]],VEGC8[[#All],[Scion METRC '#]:[Health]],5,FALSE),"")</f>
        <v/>
      </c>
      <c r="J3" s="9"/>
      <c r="K3" s="9" t="str">
        <f>IF(flower[[#This Row],[Scion METRC '#]]="","EMPTY",_xlfn.IFNA(VLOOKUP(flower[[#This Row],[Scion METRC '#]],DEADC8[],3,FALSE),"Alive"))</f>
        <v>EMPTY</v>
      </c>
      <c r="L3" s="65" t="str">
        <f>IFERROR(INDEX(exptreatments[[#This Row],[Treatment]],MATCH(flower[[#This Row],[Scion METRC '#]],exptreatments[[#This Row],[METRC]],0)),"")</f>
        <v/>
      </c>
      <c r="M3" s="13" t="str">
        <f>_xlfn.IFNA(VLOOKUP(flower[[#This Row],[Scion METRC '#]],DEADC8[],4,FALSE),"")</f>
        <v/>
      </c>
      <c r="N3" s="14" t="str">
        <f>_xlfn.IFNA(VLOOKUP(flower[[#This Row],[Scion METRC '#]],DEADC8[],4,FALSE),"")</f>
        <v/>
      </c>
      <c r="O3" s="13" t="str">
        <f>IF(ISNUMBER(SEARCH(".",flower[[#This Row],[Pheno Barcode]])),CONCATENATE("1A4070000000065000",RIGHT(flower[[#This Row],[Pheno Barcode]],6)),"")</f>
        <v/>
      </c>
      <c r="P3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_AL1-02</v>
      </c>
    </row>
    <row r="4" spans="1:16" x14ac:dyDescent="0.25">
      <c r="A4" s="8" t="s">
        <v>6</v>
      </c>
      <c r="B4" s="9">
        <v>3</v>
      </c>
      <c r="C4" s="9" t="s">
        <v>479</v>
      </c>
      <c r="D4" s="9"/>
      <c r="E4" s="13" t="str">
        <f>_xlfn.IFNA(VLOOKUP(flower[[#This Row],[Scion METRC '#]],METRCC8[],2,FALSE),"METRC ERROR")</f>
        <v>METRC ERROR</v>
      </c>
      <c r="F4" s="13" t="str">
        <f>IF(LEFT(flower[[#This Row],[Strain]],4)=LEFT(flower[[#This Row],[Pheno '#]],4),"match","MISMATCH")</f>
        <v>MISMATCH</v>
      </c>
      <c r="G4" s="13" t="str">
        <f>_xlfn.IFNA(VLOOKUP(flower[[#This Row],[Scion METRC '#]],VEGC8[[#All],[Scion METRC '#]:[Pheno Barcode]],2,FALSE),"")</f>
        <v/>
      </c>
      <c r="H4" s="13" t="str">
        <f>LEFT(flower[[#This Row],[Pheno Barcode]],7)</f>
        <v/>
      </c>
      <c r="I4" s="10" t="str">
        <f>_xlfn.IFNA(VLOOKUP(flower[[#This Row],[Strain]],VEGC8[[#All],[Scion METRC '#]:[Health]],5,FALSE),"")</f>
        <v/>
      </c>
      <c r="J4" s="13"/>
      <c r="K4" s="13" t="str">
        <f>IF(flower[[#This Row],[Scion METRC '#]]="","EMPTY",_xlfn.IFNA(VLOOKUP(flower[[#This Row],[Scion METRC '#]],DEADC8[],3,FALSE),"Alive"))</f>
        <v>EMPTY</v>
      </c>
      <c r="L4" s="13" t="str">
        <f>IFERROR(INDEX(exptreatments[[#This Row],[Treatment]],MATCH(flower[[#This Row],[Scion METRC '#]],exptreatments[[#This Row],[METRC]],0)),"")</f>
        <v/>
      </c>
      <c r="M4" s="13" t="str">
        <f>_xlfn.IFNA(VLOOKUP(flower[[#This Row],[Scion METRC '#]],DEADC8[],4,FALSE),"")</f>
        <v/>
      </c>
      <c r="N4" s="14" t="str">
        <f>_xlfn.IFNA(VLOOKUP(flower[[#This Row],[Scion METRC '#]],DEADC8[],4,FALSE),"")</f>
        <v/>
      </c>
      <c r="O4" s="13" t="str">
        <f>IF(ISNUMBER(SEARCH(".",flower[[#This Row],[Pheno Barcode]])),CONCATENATE("1A4070000000065000",RIGHT(flower[[#This Row],[Pheno Barcode]],6)),"")</f>
        <v/>
      </c>
      <c r="P4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_AL1-03</v>
      </c>
    </row>
    <row r="5" spans="1:16" x14ac:dyDescent="0.25">
      <c r="A5" s="8" t="s">
        <v>6</v>
      </c>
      <c r="B5" s="9">
        <v>4</v>
      </c>
      <c r="C5" s="9" t="s">
        <v>479</v>
      </c>
      <c r="D5" s="13"/>
      <c r="E5" s="13" t="str">
        <f>_xlfn.IFNA(VLOOKUP(flower[[#This Row],[Scion METRC '#]],METRCC8[],2,FALSE),"METRC ERROR")</f>
        <v>METRC ERROR</v>
      </c>
      <c r="F5" s="13" t="str">
        <f>IF(LEFT(flower[[#This Row],[Strain]],4)=LEFT(flower[[#This Row],[Pheno '#]],4),"match","MISMATCH")</f>
        <v>MISMATCH</v>
      </c>
      <c r="G5" s="13" t="str">
        <f>_xlfn.IFNA(VLOOKUP(flower[[#This Row],[Scion METRC '#]],VEGC8[[#All],[Scion METRC '#]:[Pheno Barcode]],2,FALSE),"")</f>
        <v/>
      </c>
      <c r="H5" s="13" t="str">
        <f>LEFT(flower[[#This Row],[Pheno Barcode]],7)</f>
        <v/>
      </c>
      <c r="I5" s="10" t="str">
        <f>_xlfn.IFNA(VLOOKUP(flower[[#This Row],[Strain]],VEGC8[[#All],[Scion METRC '#]:[Health]],5,FALSE),"")</f>
        <v/>
      </c>
      <c r="J5" s="13"/>
      <c r="K5" s="13" t="str">
        <f>IF(flower[[#This Row],[Scion METRC '#]]="","EMPTY",_xlfn.IFNA(VLOOKUP(flower[[#This Row],[Scion METRC '#]],DEADC8[],3,FALSE),"Alive"))</f>
        <v>EMPTY</v>
      </c>
      <c r="L5" s="13" t="str">
        <f>IFERROR(INDEX(exptreatments[[#This Row],[Treatment]],MATCH(flower[[#This Row],[Scion METRC '#]],exptreatments[[#This Row],[METRC]],0)),"")</f>
        <v/>
      </c>
      <c r="M5" s="13" t="str">
        <f>_xlfn.IFNA(VLOOKUP(flower[[#This Row],[Scion METRC '#]],DEADC8[],4,FALSE),"")</f>
        <v/>
      </c>
      <c r="N5" s="14" t="str">
        <f>_xlfn.IFNA(VLOOKUP(flower[[#This Row],[Scion METRC '#]],DEADC8[],4,FALSE),"")</f>
        <v/>
      </c>
      <c r="O5" s="13" t="str">
        <f>IF(ISNUMBER(SEARCH(".",flower[[#This Row],[Pheno Barcode]])),CONCATENATE("1A4070000000065000",RIGHT(flower[[#This Row],[Pheno Barcode]],6)),"")</f>
        <v/>
      </c>
      <c r="P5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_AL1-04</v>
      </c>
    </row>
    <row r="6" spans="1:16" x14ac:dyDescent="0.25">
      <c r="A6" s="8" t="s">
        <v>6</v>
      </c>
      <c r="B6" s="9">
        <v>5</v>
      </c>
      <c r="C6" s="9" t="s">
        <v>479</v>
      </c>
      <c r="D6" s="13"/>
      <c r="E6" s="13" t="str">
        <f>_xlfn.IFNA(VLOOKUP(flower[[#This Row],[Scion METRC '#]],METRCC8[],2,FALSE),"METRC ERROR")</f>
        <v>METRC ERROR</v>
      </c>
      <c r="F6" s="13" t="str">
        <f>IF(LEFT(flower[[#This Row],[Strain]],4)=LEFT(flower[[#This Row],[Pheno '#]],4),"match","MISMATCH")</f>
        <v>MISMATCH</v>
      </c>
      <c r="G6" s="13" t="str">
        <f>_xlfn.IFNA(VLOOKUP(flower[[#This Row],[Scion METRC '#]],VEGC8[[#All],[Scion METRC '#]:[Pheno Barcode]],2,FALSE),"")</f>
        <v/>
      </c>
      <c r="H6" s="13" t="str">
        <f>LEFT(flower[[#This Row],[Pheno Barcode]],7)</f>
        <v/>
      </c>
      <c r="I6" s="10" t="str">
        <f>_xlfn.IFNA(VLOOKUP(flower[[#This Row],[Strain]],VEGC8[[#All],[Scion METRC '#]:[Health]],5,FALSE),"")</f>
        <v/>
      </c>
      <c r="J6" s="13"/>
      <c r="K6" s="13" t="str">
        <f>IF(flower[[#This Row],[Scion METRC '#]]="","EMPTY",_xlfn.IFNA(VLOOKUP(flower[[#This Row],[Scion METRC '#]],DEADC8[],3,FALSE),"Alive"))</f>
        <v>EMPTY</v>
      </c>
      <c r="L6" s="13" t="str">
        <f>IFERROR(INDEX(exptreatments[[#This Row],[Treatment]],MATCH(flower[[#This Row],[Scion METRC '#]],exptreatments[[#This Row],[METRC]],0)),"")</f>
        <v/>
      </c>
      <c r="M6" s="13" t="str">
        <f>_xlfn.IFNA(VLOOKUP(flower[[#This Row],[Scion METRC '#]],DEADC8[],4,FALSE),"")</f>
        <v/>
      </c>
      <c r="N6" s="14" t="str">
        <f>_xlfn.IFNA(VLOOKUP(flower[[#This Row],[Scion METRC '#]],DEADC8[],4,FALSE),"")</f>
        <v/>
      </c>
      <c r="O6" s="13" t="str">
        <f>IF(ISNUMBER(SEARCH(".",flower[[#This Row],[Pheno Barcode]])),CONCATENATE("1A4070000000065000",RIGHT(flower[[#This Row],[Pheno Barcode]],6)),"")</f>
        <v/>
      </c>
      <c r="P6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_AL1-05</v>
      </c>
    </row>
    <row r="7" spans="1:16" x14ac:dyDescent="0.25">
      <c r="A7" s="8" t="s">
        <v>6</v>
      </c>
      <c r="B7" s="9">
        <v>6</v>
      </c>
      <c r="C7" s="9" t="s">
        <v>479</v>
      </c>
      <c r="D7" s="13"/>
      <c r="E7" s="13" t="str">
        <f>_xlfn.IFNA(VLOOKUP(flower[[#This Row],[Scion METRC '#]],METRCC8[],2,FALSE),"METRC ERROR")</f>
        <v>METRC ERROR</v>
      </c>
      <c r="F7" s="13" t="str">
        <f>IF(LEFT(flower[[#This Row],[Strain]],4)=LEFT(flower[[#This Row],[Pheno '#]],4),"match","MISMATCH")</f>
        <v>MISMATCH</v>
      </c>
      <c r="G7" s="13" t="str">
        <f>_xlfn.IFNA(VLOOKUP(flower[[#This Row],[Scion METRC '#]],VEGC8[[#All],[Scion METRC '#]:[Pheno Barcode]],2,FALSE),"")</f>
        <v/>
      </c>
      <c r="H7" s="13" t="str">
        <f>LEFT(flower[[#This Row],[Pheno Barcode]],7)</f>
        <v/>
      </c>
      <c r="I7" s="10" t="str">
        <f>_xlfn.IFNA(VLOOKUP(flower[[#This Row],[Strain]],VEGC8[[#All],[Scion METRC '#]:[Health]],5,FALSE),"")</f>
        <v/>
      </c>
      <c r="J7" s="13"/>
      <c r="K7" s="13" t="str">
        <f>IF(flower[[#This Row],[Scion METRC '#]]="","EMPTY",_xlfn.IFNA(VLOOKUP(flower[[#This Row],[Scion METRC '#]],DEADC8[],3,FALSE),"Alive"))</f>
        <v>EMPTY</v>
      </c>
      <c r="L7" s="13" t="str">
        <f>IFERROR(INDEX(exptreatments[[#This Row],[Treatment]],MATCH(flower[[#This Row],[Scion METRC '#]],exptreatments[[#This Row],[METRC]],0)),"")</f>
        <v/>
      </c>
      <c r="M7" s="13" t="str">
        <f>_xlfn.IFNA(VLOOKUP(flower[[#This Row],[Scion METRC '#]],DEADC8[],4,FALSE),"")</f>
        <v/>
      </c>
      <c r="N7" s="14" t="str">
        <f>_xlfn.IFNA(VLOOKUP(flower[[#This Row],[Scion METRC '#]],DEADC8[],4,FALSE),"")</f>
        <v/>
      </c>
      <c r="O7" s="13" t="str">
        <f>IF(ISNUMBER(SEARCH(".",flower[[#This Row],[Pheno Barcode]])),CONCATENATE("1A4070000000065000",RIGHT(flower[[#This Row],[Pheno Barcode]],6)),"")</f>
        <v/>
      </c>
      <c r="P7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_AL1-06</v>
      </c>
    </row>
    <row r="8" spans="1:16" x14ac:dyDescent="0.25">
      <c r="A8" s="8" t="s">
        <v>6</v>
      </c>
      <c r="B8" s="9">
        <v>7</v>
      </c>
      <c r="C8" s="9" t="s">
        <v>479</v>
      </c>
      <c r="D8" s="13"/>
      <c r="E8" s="13" t="str">
        <f>_xlfn.IFNA(VLOOKUP(flower[[#This Row],[Scion METRC '#]],METRCC8[],2,FALSE),"METRC ERROR")</f>
        <v>METRC ERROR</v>
      </c>
      <c r="F8" s="13" t="str">
        <f>IF(LEFT(flower[[#This Row],[Strain]],4)=LEFT(flower[[#This Row],[Pheno '#]],4),"match","MISMATCH")</f>
        <v>MISMATCH</v>
      </c>
      <c r="G8" s="13" t="str">
        <f>_xlfn.IFNA(VLOOKUP(flower[[#This Row],[Scion METRC '#]],VEGC8[[#All],[Scion METRC '#]:[Pheno Barcode]],2,FALSE),"")</f>
        <v/>
      </c>
      <c r="H8" s="13" t="str">
        <f>LEFT(flower[[#This Row],[Pheno Barcode]],7)</f>
        <v/>
      </c>
      <c r="I8" s="10" t="str">
        <f>_xlfn.IFNA(VLOOKUP(flower[[#This Row],[Strain]],VEGC8[[#All],[Scion METRC '#]:[Health]],5,FALSE),"")</f>
        <v/>
      </c>
      <c r="J8" s="13"/>
      <c r="K8" s="13" t="str">
        <f>IF(flower[[#This Row],[Scion METRC '#]]="","EMPTY",_xlfn.IFNA(VLOOKUP(flower[[#This Row],[Scion METRC '#]],DEADC8[],3,FALSE),"Alive"))</f>
        <v>EMPTY</v>
      </c>
      <c r="L8" s="13" t="str">
        <f>IFERROR(INDEX(exptreatments[[#This Row],[Treatment]],MATCH(flower[[#This Row],[Scion METRC '#]],exptreatments[[#This Row],[METRC]],0)),"")</f>
        <v/>
      </c>
      <c r="M8" s="13" t="str">
        <f>_xlfn.IFNA(VLOOKUP(flower[[#This Row],[Scion METRC '#]],DEADC8[],4,FALSE),"")</f>
        <v/>
      </c>
      <c r="N8" s="14" t="str">
        <f>_xlfn.IFNA(VLOOKUP(flower[[#This Row],[Scion METRC '#]],DEADC8[],4,FALSE),"")</f>
        <v/>
      </c>
      <c r="O8" s="13" t="str">
        <f>IF(ISNUMBER(SEARCH(".",flower[[#This Row],[Pheno Barcode]])),CONCATENATE("1A4070000000065000",RIGHT(flower[[#This Row],[Pheno Barcode]],6)),"")</f>
        <v/>
      </c>
      <c r="P8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_AL1-07</v>
      </c>
    </row>
    <row r="9" spans="1:16" x14ac:dyDescent="0.25">
      <c r="A9" s="8" t="s">
        <v>6</v>
      </c>
      <c r="B9" s="9">
        <v>8</v>
      </c>
      <c r="C9" s="9" t="s">
        <v>479</v>
      </c>
      <c r="D9" s="13"/>
      <c r="E9" s="13" t="str">
        <f>_xlfn.IFNA(VLOOKUP(flower[[#This Row],[Scion METRC '#]],METRCC8[],2,FALSE),"METRC ERROR")</f>
        <v>METRC ERROR</v>
      </c>
      <c r="F9" s="13" t="str">
        <f>IF(LEFT(flower[[#This Row],[Strain]],4)=LEFT(flower[[#This Row],[Pheno '#]],4),"match","MISMATCH")</f>
        <v>MISMATCH</v>
      </c>
      <c r="G9" s="13" t="str">
        <f>_xlfn.IFNA(VLOOKUP(flower[[#This Row],[Scion METRC '#]],VEGC8[[#All],[Scion METRC '#]:[Pheno Barcode]],2,FALSE),"")</f>
        <v/>
      </c>
      <c r="H9" s="13" t="str">
        <f>LEFT(flower[[#This Row],[Pheno Barcode]],7)</f>
        <v/>
      </c>
      <c r="I9" s="10" t="str">
        <f>_xlfn.IFNA(VLOOKUP(flower[[#This Row],[Strain]],VEGC8[[#All],[Scion METRC '#]:[Health]],5,FALSE),"")</f>
        <v/>
      </c>
      <c r="J9" s="13"/>
      <c r="K9" s="13" t="str">
        <f>IF(flower[[#This Row],[Scion METRC '#]]="","EMPTY",_xlfn.IFNA(VLOOKUP(flower[[#This Row],[Scion METRC '#]],DEADC8[],3,FALSE),"Alive"))</f>
        <v>EMPTY</v>
      </c>
      <c r="L9" s="13" t="str">
        <f>IFERROR(INDEX(exptreatments[[#This Row],[Treatment]],MATCH(flower[[#This Row],[Scion METRC '#]],exptreatments[[#This Row],[METRC]],0)),"")</f>
        <v/>
      </c>
      <c r="M9" s="13" t="str">
        <f>_xlfn.IFNA(VLOOKUP(flower[[#This Row],[Scion METRC '#]],DEADC8[],4,FALSE),"")</f>
        <v/>
      </c>
      <c r="N9" s="14" t="str">
        <f>_xlfn.IFNA(VLOOKUP(flower[[#This Row],[Scion METRC '#]],DEADC8[],4,FALSE),"")</f>
        <v/>
      </c>
      <c r="O9" s="13" t="str">
        <f>IF(ISNUMBER(SEARCH(".",flower[[#This Row],[Pheno Barcode]])),CONCATENATE("1A4070000000065000",RIGHT(flower[[#This Row],[Pheno Barcode]],6)),"")</f>
        <v/>
      </c>
      <c r="P9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_AL1-08</v>
      </c>
    </row>
    <row r="10" spans="1:16" x14ac:dyDescent="0.25">
      <c r="A10" s="8" t="s">
        <v>6</v>
      </c>
      <c r="B10" s="9">
        <v>9</v>
      </c>
      <c r="C10" s="9" t="s">
        <v>479</v>
      </c>
      <c r="D10" s="13"/>
      <c r="E10" s="13" t="str">
        <f>_xlfn.IFNA(VLOOKUP(flower[[#This Row],[Scion METRC '#]],METRCC8[],2,FALSE),"METRC ERROR")</f>
        <v>METRC ERROR</v>
      </c>
      <c r="F10" s="13" t="str">
        <f>IF(LEFT(flower[[#This Row],[Strain]],4)=LEFT(flower[[#This Row],[Pheno '#]],4),"match","MISMATCH")</f>
        <v>MISMATCH</v>
      </c>
      <c r="G10" s="13" t="str">
        <f>_xlfn.IFNA(VLOOKUP(flower[[#This Row],[Scion METRC '#]],VEGC8[[#All],[Scion METRC '#]:[Pheno Barcode]],2,FALSE),"")</f>
        <v/>
      </c>
      <c r="H10" s="13" t="str">
        <f>LEFT(flower[[#This Row],[Pheno Barcode]],7)</f>
        <v/>
      </c>
      <c r="I10" s="10" t="str">
        <f>_xlfn.IFNA(VLOOKUP(flower[[#This Row],[Strain]],VEGC8[[#All],[Scion METRC '#]:[Health]],5,FALSE),"")</f>
        <v/>
      </c>
      <c r="J10" s="13"/>
      <c r="K10" s="13" t="str">
        <f>IF(flower[[#This Row],[Scion METRC '#]]="","EMPTY",_xlfn.IFNA(VLOOKUP(flower[[#This Row],[Scion METRC '#]],DEADC8[],3,FALSE),"Alive"))</f>
        <v>EMPTY</v>
      </c>
      <c r="L10" s="13" t="str">
        <f>IFERROR(INDEX(exptreatments[[#This Row],[Treatment]],MATCH(flower[[#This Row],[Scion METRC '#]],exptreatments[[#This Row],[METRC]],0)),"")</f>
        <v/>
      </c>
      <c r="M10" s="13" t="str">
        <f>_xlfn.IFNA(VLOOKUP(flower[[#This Row],[Scion METRC '#]],DEADC8[],4,FALSE),"")</f>
        <v/>
      </c>
      <c r="N10" s="14" t="str">
        <f>_xlfn.IFNA(VLOOKUP(flower[[#This Row],[Scion METRC '#]],DEADC8[],4,FALSE),"")</f>
        <v/>
      </c>
      <c r="O10" s="13" t="str">
        <f>IF(ISNUMBER(SEARCH(".",flower[[#This Row],[Pheno Barcode]])),CONCATENATE("1A4070000000065000",RIGHT(flower[[#This Row],[Pheno Barcode]],6)),"")</f>
        <v/>
      </c>
      <c r="P10" s="8" t="str">
        <f>IF(flower[[#This Row],[Plant]]&lt;10,_xlfn.CONCAT('Group Info'!$F$2,"_",flower[[#This Row],[Table]],"-0",flower[[#This Row],[Plant]]),_xlfn.CONCAT('Group Info'!$F$2,"_",flower[[#This Row],[Table]],"-",flower[[#This Row],[Plant]]))</f>
        <v>_AL1-09</v>
      </c>
    </row>
    <row r="11" spans="1:16" x14ac:dyDescent="0.25">
      <c r="A11" s="8" t="s">
        <v>6</v>
      </c>
      <c r="B11" s="9">
        <v>10</v>
      </c>
      <c r="C11" s="9" t="s">
        <v>479</v>
      </c>
      <c r="D11" s="13"/>
      <c r="E11" s="13" t="str">
        <f>_xlfn.IFNA(VLOOKUP(flower[[#This Row],[Scion METRC '#]],METRCC8[],2,FALSE),"METRC ERROR")</f>
        <v>METRC ERROR</v>
      </c>
      <c r="F11" s="13" t="str">
        <f>IF(LEFT(flower[[#This Row],[Strain]],4)=LEFT(flower[[#This Row],[Pheno '#]],4),"match","MISMATCH")</f>
        <v>MISMATCH</v>
      </c>
      <c r="G11" s="13" t="str">
        <f>_xlfn.IFNA(VLOOKUP(flower[[#This Row],[Scion METRC '#]],VEGC8[[#All],[Scion METRC '#]:[Pheno Barcode]],2,FALSE),"")</f>
        <v/>
      </c>
      <c r="H11" s="13" t="str">
        <f>LEFT(flower[[#This Row],[Pheno Barcode]],7)</f>
        <v/>
      </c>
      <c r="I11" s="10" t="str">
        <f>_xlfn.IFNA(VLOOKUP(flower[[#This Row],[Strain]],VEGC8[[#All],[Scion METRC '#]:[Health]],5,FALSE),"")</f>
        <v/>
      </c>
      <c r="J11" s="13"/>
      <c r="K11" s="13" t="str">
        <f>IF(flower[[#This Row],[Scion METRC '#]]="","EMPTY",_xlfn.IFNA(VLOOKUP(flower[[#This Row],[Scion METRC '#]],DEADC8[],3,FALSE),"Alive"))</f>
        <v>EMPTY</v>
      </c>
      <c r="L11" s="13" t="str">
        <f>IFERROR(INDEX(exptreatments[[#This Row],[Treatment]],MATCH(flower[[#This Row],[Scion METRC '#]],exptreatments[[#This Row],[METRC]],0)),"")</f>
        <v/>
      </c>
      <c r="M11" s="13" t="str">
        <f>_xlfn.IFNA(VLOOKUP(flower[[#This Row],[Scion METRC '#]],DEADC8[],4,FALSE),"")</f>
        <v/>
      </c>
      <c r="N11" s="14" t="str">
        <f>_xlfn.IFNA(VLOOKUP(flower[[#This Row],[Scion METRC '#]],DEADC8[],4,FALSE),"")</f>
        <v/>
      </c>
      <c r="O11" s="13" t="str">
        <f>IF(ISNUMBER(SEARCH(".",flower[[#This Row],[Pheno Barcode]])),CONCATENATE("1A4070000000065000",RIGHT(flower[[#This Row],[Pheno Barcode]],6)),"")</f>
        <v/>
      </c>
      <c r="P11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_AL1-10</v>
      </c>
    </row>
    <row r="12" spans="1:16" x14ac:dyDescent="0.25">
      <c r="A12" s="8" t="s">
        <v>6</v>
      </c>
      <c r="B12" s="9">
        <v>11</v>
      </c>
      <c r="C12" s="9" t="s">
        <v>479</v>
      </c>
      <c r="D12" s="13"/>
      <c r="E12" s="13" t="str">
        <f>_xlfn.IFNA(VLOOKUP(flower[[#This Row],[Scion METRC '#]],METRCC8[],2,FALSE),"METRC ERROR")</f>
        <v>METRC ERROR</v>
      </c>
      <c r="F12" s="13" t="str">
        <f>IF(LEFT(flower[[#This Row],[Strain]],4)=LEFT(flower[[#This Row],[Pheno '#]],4),"match","MISMATCH")</f>
        <v>MISMATCH</v>
      </c>
      <c r="G12" s="13" t="str">
        <f>_xlfn.IFNA(VLOOKUP(flower[[#This Row],[Scion METRC '#]],VEGC8[[#All],[Scion METRC '#]:[Pheno Barcode]],2,FALSE),"")</f>
        <v/>
      </c>
      <c r="H12" s="13" t="str">
        <f>LEFT(flower[[#This Row],[Pheno Barcode]],7)</f>
        <v/>
      </c>
      <c r="I12" s="10" t="str">
        <f>_xlfn.IFNA(VLOOKUP(flower[[#This Row],[Strain]],VEGC8[[#All],[Scion METRC '#]:[Health]],5,FALSE),"")</f>
        <v/>
      </c>
      <c r="J12" s="13"/>
      <c r="K12" s="13" t="str">
        <f>IF(flower[[#This Row],[Scion METRC '#]]="","EMPTY",_xlfn.IFNA(VLOOKUP(flower[[#This Row],[Scion METRC '#]],DEADC8[],3,FALSE),"Alive"))</f>
        <v>EMPTY</v>
      </c>
      <c r="L12" s="13" t="str">
        <f>IFERROR(INDEX(exptreatments[[#This Row],[Treatment]],MATCH(flower[[#This Row],[Scion METRC '#]],exptreatments[[#This Row],[METRC]],0)),"")</f>
        <v/>
      </c>
      <c r="M12" s="13" t="str">
        <f>_xlfn.IFNA(VLOOKUP(flower[[#This Row],[Scion METRC '#]],DEADC8[],4,FALSE),"")</f>
        <v/>
      </c>
      <c r="N12" s="14" t="str">
        <f>_xlfn.IFNA(VLOOKUP(flower[[#This Row],[Scion METRC '#]],DEADC8[],4,FALSE),"")</f>
        <v/>
      </c>
      <c r="O12" s="13" t="str">
        <f>IF(ISNUMBER(SEARCH(".",flower[[#This Row],[Pheno Barcode]])),CONCATENATE("1A4070000000065000",RIGHT(flower[[#This Row],[Pheno Barcode]],6)),"")</f>
        <v/>
      </c>
      <c r="P12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_AL1-11</v>
      </c>
    </row>
    <row r="13" spans="1:16" x14ac:dyDescent="0.25">
      <c r="A13" s="8" t="s">
        <v>6</v>
      </c>
      <c r="B13" s="9">
        <v>12</v>
      </c>
      <c r="C13" s="9" t="s">
        <v>479</v>
      </c>
      <c r="D13" s="13"/>
      <c r="E13" s="13" t="str">
        <f>_xlfn.IFNA(VLOOKUP(flower[[#This Row],[Scion METRC '#]],METRCC8[],2,FALSE),"METRC ERROR")</f>
        <v>METRC ERROR</v>
      </c>
      <c r="F13" s="13" t="str">
        <f>IF(LEFT(flower[[#This Row],[Strain]],4)=LEFT(flower[[#This Row],[Pheno '#]],4),"match","MISMATCH")</f>
        <v>MISMATCH</v>
      </c>
      <c r="G13" s="13" t="str">
        <f>_xlfn.IFNA(VLOOKUP(flower[[#This Row],[Scion METRC '#]],VEGC8[[#All],[Scion METRC '#]:[Pheno Barcode]],2,FALSE),"")</f>
        <v/>
      </c>
      <c r="H13" s="13" t="str">
        <f>LEFT(flower[[#This Row],[Pheno Barcode]],7)</f>
        <v/>
      </c>
      <c r="I13" s="10" t="str">
        <f>_xlfn.IFNA(VLOOKUP(flower[[#This Row],[Strain]],VEGC8[[#All],[Scion METRC '#]:[Health]],5,FALSE),"")</f>
        <v/>
      </c>
      <c r="J13" s="13"/>
      <c r="K13" s="13" t="str">
        <f>IF(flower[[#This Row],[Scion METRC '#]]="","EMPTY",_xlfn.IFNA(VLOOKUP(flower[[#This Row],[Scion METRC '#]],DEADC8[],3,FALSE),"Alive"))</f>
        <v>EMPTY</v>
      </c>
      <c r="L13" s="13" t="str">
        <f>IFERROR(INDEX(exptreatments[[#This Row],[Treatment]],MATCH(flower[[#This Row],[Scion METRC '#]],exptreatments[[#This Row],[METRC]],0)),"")</f>
        <v/>
      </c>
      <c r="M13" s="13" t="str">
        <f>_xlfn.IFNA(VLOOKUP(flower[[#This Row],[Scion METRC '#]],DEADC8[],4,FALSE),"")</f>
        <v/>
      </c>
      <c r="N13" s="14" t="str">
        <f>_xlfn.IFNA(VLOOKUP(flower[[#This Row],[Scion METRC '#]],DEADC8[],4,FALSE),"")</f>
        <v/>
      </c>
      <c r="O13" s="13" t="str">
        <f>IF(ISNUMBER(SEARCH(".",flower[[#This Row],[Pheno Barcode]])),CONCATENATE("1A4070000000065000",RIGHT(flower[[#This Row],[Pheno Barcode]],6)),"")</f>
        <v/>
      </c>
      <c r="P13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_AL1-12</v>
      </c>
    </row>
    <row r="14" spans="1:16" x14ac:dyDescent="0.25">
      <c r="A14" s="8" t="s">
        <v>6</v>
      </c>
      <c r="B14" s="9">
        <v>13</v>
      </c>
      <c r="C14" s="9" t="s">
        <v>479</v>
      </c>
      <c r="D14" s="13"/>
      <c r="E14" s="13" t="str">
        <f>_xlfn.IFNA(VLOOKUP(flower[[#This Row],[Scion METRC '#]],METRCC8[],2,FALSE),"METRC ERROR")</f>
        <v>METRC ERROR</v>
      </c>
      <c r="F14" s="13" t="str">
        <f>IF(LEFT(flower[[#This Row],[Strain]],4)=LEFT(flower[[#This Row],[Pheno '#]],4),"match","MISMATCH")</f>
        <v>MISMATCH</v>
      </c>
      <c r="G14" s="13" t="str">
        <f>_xlfn.IFNA(VLOOKUP(flower[[#This Row],[Scion METRC '#]],VEGC8[[#All],[Scion METRC '#]:[Pheno Barcode]],2,FALSE),"")</f>
        <v/>
      </c>
      <c r="H14" s="13" t="str">
        <f>LEFT(flower[[#This Row],[Pheno Barcode]],7)</f>
        <v/>
      </c>
      <c r="I14" s="10" t="str">
        <f>_xlfn.IFNA(VLOOKUP(flower[[#This Row],[Strain]],VEGC8[[#All],[Scion METRC '#]:[Health]],5,FALSE),"")</f>
        <v/>
      </c>
      <c r="J14" s="13"/>
      <c r="K14" s="13" t="str">
        <f>IF(flower[[#This Row],[Scion METRC '#]]="","EMPTY",_xlfn.IFNA(VLOOKUP(flower[[#This Row],[Scion METRC '#]],DEADC8[],3,FALSE),"Alive"))</f>
        <v>EMPTY</v>
      </c>
      <c r="L14" s="13" t="str">
        <f>IFERROR(INDEX(exptreatments[[#This Row],[Treatment]],MATCH(flower[[#This Row],[Scion METRC '#]],exptreatments[[#This Row],[METRC]],0)),"")</f>
        <v/>
      </c>
      <c r="M14" s="13" t="str">
        <f>_xlfn.IFNA(VLOOKUP(flower[[#This Row],[Scion METRC '#]],DEADC8[],4,FALSE),"")</f>
        <v/>
      </c>
      <c r="N14" s="14" t="str">
        <f>_xlfn.IFNA(VLOOKUP(flower[[#This Row],[Scion METRC '#]],DEADC8[],4,FALSE),"")</f>
        <v/>
      </c>
      <c r="O14" s="13" t="str">
        <f>IF(ISNUMBER(SEARCH(".",flower[[#This Row],[Pheno Barcode]])),CONCATENATE("1A4070000000065000",RIGHT(flower[[#This Row],[Pheno Barcode]],6)),"")</f>
        <v/>
      </c>
      <c r="P14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_AL1-13</v>
      </c>
    </row>
    <row r="15" spans="1:16" x14ac:dyDescent="0.25">
      <c r="A15" s="8" t="s">
        <v>6</v>
      </c>
      <c r="B15" s="9">
        <v>14</v>
      </c>
      <c r="C15" s="9" t="s">
        <v>479</v>
      </c>
      <c r="D15" s="13"/>
      <c r="E15" s="13" t="str">
        <f>_xlfn.IFNA(VLOOKUP(flower[[#This Row],[Scion METRC '#]],METRCC8[],2,FALSE),"METRC ERROR")</f>
        <v>METRC ERROR</v>
      </c>
      <c r="F15" s="13" t="str">
        <f>IF(LEFT(flower[[#This Row],[Strain]],4)=LEFT(flower[[#This Row],[Pheno '#]],4),"match","MISMATCH")</f>
        <v>MISMATCH</v>
      </c>
      <c r="G15" s="13" t="str">
        <f>_xlfn.IFNA(VLOOKUP(flower[[#This Row],[Scion METRC '#]],VEGC8[[#All],[Scion METRC '#]:[Pheno Barcode]],2,FALSE),"")</f>
        <v/>
      </c>
      <c r="H15" s="13" t="str">
        <f>LEFT(flower[[#This Row],[Pheno Barcode]],7)</f>
        <v/>
      </c>
      <c r="I15" s="10" t="str">
        <f>_xlfn.IFNA(VLOOKUP(flower[[#This Row],[Strain]],VEGC8[[#All],[Scion METRC '#]:[Health]],5,FALSE),"")</f>
        <v/>
      </c>
      <c r="J15" s="13"/>
      <c r="K15" s="13" t="str">
        <f>IF(flower[[#This Row],[Scion METRC '#]]="","EMPTY",_xlfn.IFNA(VLOOKUP(flower[[#This Row],[Scion METRC '#]],DEADC8[],3,FALSE),"Alive"))</f>
        <v>EMPTY</v>
      </c>
      <c r="L15" s="13" t="str">
        <f>IFERROR(INDEX(exptreatments[[#This Row],[Treatment]],MATCH(flower[[#This Row],[Scion METRC '#]],exptreatments[[#This Row],[METRC]],0)),"")</f>
        <v/>
      </c>
      <c r="M15" s="13" t="str">
        <f>_xlfn.IFNA(VLOOKUP(flower[[#This Row],[Scion METRC '#]],DEADC8[],4,FALSE),"")</f>
        <v/>
      </c>
      <c r="N15" s="14" t="str">
        <f>_xlfn.IFNA(VLOOKUP(flower[[#This Row],[Scion METRC '#]],DEADC8[],4,FALSE),"")</f>
        <v/>
      </c>
      <c r="O15" s="13" t="str">
        <f>IF(ISNUMBER(SEARCH(".",flower[[#This Row],[Pheno Barcode]])),CONCATENATE("1A4070000000065000",RIGHT(flower[[#This Row],[Pheno Barcode]],6)),"")</f>
        <v/>
      </c>
      <c r="P15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_AL1-14</v>
      </c>
    </row>
    <row r="16" spans="1:16" x14ac:dyDescent="0.25">
      <c r="A16" s="8" t="s">
        <v>6</v>
      </c>
      <c r="B16" s="9">
        <v>15</v>
      </c>
      <c r="C16" s="9" t="s">
        <v>479</v>
      </c>
      <c r="D16" s="13"/>
      <c r="E16" s="13" t="str">
        <f>_xlfn.IFNA(VLOOKUP(flower[[#This Row],[Scion METRC '#]],METRCC8[],2,FALSE),"METRC ERROR")</f>
        <v>METRC ERROR</v>
      </c>
      <c r="F16" s="13" t="str">
        <f>IF(LEFT(flower[[#This Row],[Strain]],4)=LEFT(flower[[#This Row],[Pheno '#]],4),"match","MISMATCH")</f>
        <v>MISMATCH</v>
      </c>
      <c r="G16" s="13" t="str">
        <f>_xlfn.IFNA(VLOOKUP(flower[[#This Row],[Scion METRC '#]],VEGC8[[#All],[Scion METRC '#]:[Pheno Barcode]],2,FALSE),"")</f>
        <v/>
      </c>
      <c r="H16" s="13" t="str">
        <f>LEFT(flower[[#This Row],[Pheno Barcode]],7)</f>
        <v/>
      </c>
      <c r="I16" s="10" t="str">
        <f>_xlfn.IFNA(VLOOKUP(flower[[#This Row],[Strain]],VEGC8[[#All],[Scion METRC '#]:[Health]],5,FALSE),"")</f>
        <v/>
      </c>
      <c r="J16" s="13"/>
      <c r="K16" s="13" t="str">
        <f>IF(flower[[#This Row],[Scion METRC '#]]="","EMPTY",_xlfn.IFNA(VLOOKUP(flower[[#This Row],[Scion METRC '#]],DEADC8[],3,FALSE),"Alive"))</f>
        <v>EMPTY</v>
      </c>
      <c r="L16" s="13" t="str">
        <f>IFERROR(INDEX(exptreatments[[#This Row],[Treatment]],MATCH(flower[[#This Row],[Scion METRC '#]],exptreatments[[#This Row],[METRC]],0)),"")</f>
        <v/>
      </c>
      <c r="M16" s="13" t="str">
        <f>_xlfn.IFNA(VLOOKUP(flower[[#This Row],[Scion METRC '#]],DEADC8[],4,FALSE),"")</f>
        <v/>
      </c>
      <c r="N16" s="14" t="str">
        <f>_xlfn.IFNA(VLOOKUP(flower[[#This Row],[Scion METRC '#]],DEADC8[],4,FALSE),"")</f>
        <v/>
      </c>
      <c r="O16" s="13" t="str">
        <f>IF(ISNUMBER(SEARCH(".",flower[[#This Row],[Pheno Barcode]])),CONCATENATE("1A4070000000065000",RIGHT(flower[[#This Row],[Pheno Barcode]],6)),"")</f>
        <v/>
      </c>
      <c r="P16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_AL1-15</v>
      </c>
    </row>
    <row r="17" spans="1:16" x14ac:dyDescent="0.25">
      <c r="A17" s="8" t="s">
        <v>6</v>
      </c>
      <c r="B17" s="9">
        <v>16</v>
      </c>
      <c r="C17" s="9" t="s">
        <v>479</v>
      </c>
      <c r="D17" s="13"/>
      <c r="E17" s="13" t="str">
        <f>_xlfn.IFNA(VLOOKUP(flower[[#This Row],[Scion METRC '#]],METRCC8[],2,FALSE),"METRC ERROR")</f>
        <v>METRC ERROR</v>
      </c>
      <c r="F17" s="13" t="str">
        <f>IF(LEFT(flower[[#This Row],[Strain]],4)=LEFT(flower[[#This Row],[Pheno '#]],4),"match","MISMATCH")</f>
        <v>MISMATCH</v>
      </c>
      <c r="G17" s="13" t="str">
        <f>_xlfn.IFNA(VLOOKUP(flower[[#This Row],[Scion METRC '#]],VEGC8[[#All],[Scion METRC '#]:[Pheno Barcode]],2,FALSE),"")</f>
        <v/>
      </c>
      <c r="H17" s="13" t="str">
        <f>LEFT(flower[[#This Row],[Pheno Barcode]],7)</f>
        <v/>
      </c>
      <c r="I17" s="10" t="str">
        <f>_xlfn.IFNA(VLOOKUP(flower[[#This Row],[Strain]],VEGC8[[#All],[Scion METRC '#]:[Health]],5,FALSE),"")</f>
        <v/>
      </c>
      <c r="J17" s="13"/>
      <c r="K17" s="13" t="str">
        <f>IF(flower[[#This Row],[Scion METRC '#]]="","EMPTY",_xlfn.IFNA(VLOOKUP(flower[[#This Row],[Scion METRC '#]],DEADC8[],3,FALSE),"Alive"))</f>
        <v>EMPTY</v>
      </c>
      <c r="L17" s="13" t="str">
        <f>IFERROR(INDEX(exptreatments[[#This Row],[Treatment]],MATCH(flower[[#This Row],[Scion METRC '#]],exptreatments[[#This Row],[METRC]],0)),"")</f>
        <v/>
      </c>
      <c r="M17" s="13" t="str">
        <f>_xlfn.IFNA(VLOOKUP(flower[[#This Row],[Scion METRC '#]],DEADC8[],4,FALSE),"")</f>
        <v/>
      </c>
      <c r="N17" s="14" t="str">
        <f>_xlfn.IFNA(VLOOKUP(flower[[#This Row],[Scion METRC '#]],DEADC8[],4,FALSE),"")</f>
        <v/>
      </c>
      <c r="O17" s="13" t="str">
        <f>IF(ISNUMBER(SEARCH(".",flower[[#This Row],[Pheno Barcode]])),CONCATENATE("1A4070000000065000",RIGHT(flower[[#This Row],[Pheno Barcode]],6)),"")</f>
        <v/>
      </c>
      <c r="P17" s="8" t="str">
        <f>IF(flower[[#This Row],[Plant]]&lt;10,_xlfn.CONCAT('Group Info'!$F$2,"_",flower[[#This Row],[Table]],"-0",flower[[#This Row],[Plant]]),_xlfn.CONCAT('Group Info'!$F$2,"_",flower[[#This Row],[Table]],"-",flower[[#This Row],[Plant]]))</f>
        <v>_AL1-16</v>
      </c>
    </row>
    <row r="18" spans="1:16" x14ac:dyDescent="0.25">
      <c r="A18" s="8" t="s">
        <v>6</v>
      </c>
      <c r="B18" s="9">
        <v>1</v>
      </c>
      <c r="C18" s="13" t="s">
        <v>480</v>
      </c>
      <c r="D18" s="13"/>
      <c r="E18" s="13" t="str">
        <f>_xlfn.IFNA(VLOOKUP(flower[[#This Row],[Scion METRC '#]],METRCC8[],2,FALSE),"METRC ERROR")</f>
        <v>METRC ERROR</v>
      </c>
      <c r="F18" s="13" t="str">
        <f>IF(LEFT(flower[[#This Row],[Strain]],4)=LEFT(flower[[#This Row],[Pheno '#]],4),"match","MISMATCH")</f>
        <v>MISMATCH</v>
      </c>
      <c r="G18" s="13" t="str">
        <f>_xlfn.IFNA(VLOOKUP(flower[[#This Row],[Scion METRC '#]],VEGC8[[#All],[Scion METRC '#]:[Pheno Barcode]],2,FALSE),"")</f>
        <v/>
      </c>
      <c r="H18" s="13" t="str">
        <f>LEFT(flower[[#This Row],[Pheno Barcode]],7)</f>
        <v/>
      </c>
      <c r="I18" s="10" t="str">
        <f>_xlfn.IFNA(VLOOKUP(flower[[#This Row],[Strain]],VEGC8[[#All],[Scion METRC '#]:[Health]],5,FALSE),"")</f>
        <v/>
      </c>
      <c r="J18" s="13"/>
      <c r="K18" s="13" t="str">
        <f>IF(flower[[#This Row],[Scion METRC '#]]="","EMPTY",_xlfn.IFNA(VLOOKUP(flower[[#This Row],[Scion METRC '#]],DEADC8[],3,FALSE),"Alive"))</f>
        <v>EMPTY</v>
      </c>
      <c r="L18" s="13" t="str">
        <f>IFERROR(INDEX(exptreatments[[#This Row],[Treatment]],MATCH(flower[[#This Row],[Scion METRC '#]],exptreatments[[#This Row],[METRC]],0)),"")</f>
        <v/>
      </c>
      <c r="M18" s="13" t="str">
        <f>_xlfn.IFNA(VLOOKUP(flower[[#This Row],[Scion METRC '#]],DEADC8[],4,FALSE),"")</f>
        <v/>
      </c>
      <c r="N18" s="14" t="str">
        <f>_xlfn.IFNA(VLOOKUP(flower[[#This Row],[Scion METRC '#]],DEADC8[],4,FALSE),"")</f>
        <v/>
      </c>
      <c r="O18" s="13" t="str">
        <f>IF(ISNUMBER(SEARCH(".",flower[[#This Row],[Pheno Barcode]])),CONCATENATE("1A4070000000065000",RIGHT(flower[[#This Row],[Pheno Barcode]],6)),"")</f>
        <v/>
      </c>
      <c r="P18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_AL2-01</v>
      </c>
    </row>
    <row r="19" spans="1:16" x14ac:dyDescent="0.25">
      <c r="A19" s="8" t="s">
        <v>6</v>
      </c>
      <c r="B19" s="9">
        <v>2</v>
      </c>
      <c r="C19" s="13" t="s">
        <v>480</v>
      </c>
      <c r="D19" s="9"/>
      <c r="E19" s="9" t="str">
        <f>_xlfn.IFNA(VLOOKUP(flower[[#This Row],[Scion METRC '#]],METRCC8[],2,FALSE),"METRC ERROR")</f>
        <v>METRC ERROR</v>
      </c>
      <c r="F19" s="9" t="str">
        <f>IF(LEFT(flower[[#This Row],[Strain]],4)=LEFT(flower[[#This Row],[Pheno '#]],4),"match","MISMATCH")</f>
        <v>MISMATCH</v>
      </c>
      <c r="G19" s="9" t="str">
        <f>_xlfn.IFNA(VLOOKUP(flower[[#This Row],[Scion METRC '#]],VEGC8[[#All],[Scion METRC '#]:[Pheno Barcode]],2,FALSE),"")</f>
        <v/>
      </c>
      <c r="H19" s="9" t="str">
        <f>LEFT(flower[[#This Row],[Pheno Barcode]],7)</f>
        <v/>
      </c>
      <c r="I19" s="10" t="str">
        <f>_xlfn.IFNA(VLOOKUP(flower[[#This Row],[Strain]],VEGC8[[#All],[Scion METRC '#]:[Health]],5,FALSE),"")</f>
        <v/>
      </c>
      <c r="J19" s="9"/>
      <c r="K19" s="9" t="str">
        <f>IF(flower[[#This Row],[Scion METRC '#]]="","EMPTY",_xlfn.IFNA(VLOOKUP(flower[[#This Row],[Scion METRC '#]],DEADC8[],3,FALSE),"Alive"))</f>
        <v>EMPTY</v>
      </c>
      <c r="L19" s="65" t="str">
        <f>IFERROR(INDEX(exptreatments[[#This Row],[Treatment]],MATCH(flower[[#This Row],[Scion METRC '#]],exptreatments[[#This Row],[METRC]],0)),"")</f>
        <v/>
      </c>
      <c r="M19" s="13" t="str">
        <f>_xlfn.IFNA(VLOOKUP(flower[[#This Row],[Scion METRC '#]],DEADC8[],4,FALSE),"")</f>
        <v/>
      </c>
      <c r="N19" s="14" t="str">
        <f>_xlfn.IFNA(VLOOKUP(flower[[#This Row],[Scion METRC '#]],DEADC8[],4,FALSE),"")</f>
        <v/>
      </c>
      <c r="O19" s="13" t="str">
        <f>IF(ISNUMBER(SEARCH(".",flower[[#This Row],[Pheno Barcode]])),CONCATENATE("1A4070000000065000",RIGHT(flower[[#This Row],[Pheno Barcode]],6)),"")</f>
        <v/>
      </c>
      <c r="P19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_AL2-02</v>
      </c>
    </row>
    <row r="20" spans="1:16" x14ac:dyDescent="0.25">
      <c r="A20" s="8" t="s">
        <v>6</v>
      </c>
      <c r="B20" s="9">
        <v>3</v>
      </c>
      <c r="C20" s="13" t="s">
        <v>480</v>
      </c>
      <c r="D20" s="13"/>
      <c r="E20" s="13" t="str">
        <f>_xlfn.IFNA(VLOOKUP(flower[[#This Row],[Scion METRC '#]],METRCC8[],2,FALSE),"METRC ERROR")</f>
        <v>METRC ERROR</v>
      </c>
      <c r="F20" s="13" t="str">
        <f>IF(LEFT(flower[[#This Row],[Strain]],4)=LEFT(flower[[#This Row],[Pheno '#]],4),"match","MISMATCH")</f>
        <v>MISMATCH</v>
      </c>
      <c r="G20" s="13" t="str">
        <f>_xlfn.IFNA(VLOOKUP(flower[[#This Row],[Scion METRC '#]],VEGC8[[#All],[Scion METRC '#]:[Pheno Barcode]],2,FALSE),"")</f>
        <v/>
      </c>
      <c r="H20" s="13" t="str">
        <f>LEFT(flower[[#This Row],[Pheno Barcode]],7)</f>
        <v/>
      </c>
      <c r="I20" s="10" t="str">
        <f>_xlfn.IFNA(VLOOKUP(flower[[#This Row],[Strain]],VEGC8[[#All],[Scion METRC '#]:[Health]],5,FALSE),"")</f>
        <v/>
      </c>
      <c r="J20" s="13"/>
      <c r="K20" s="13" t="str">
        <f>IF(flower[[#This Row],[Scion METRC '#]]="","EMPTY",_xlfn.IFNA(VLOOKUP(flower[[#This Row],[Scion METRC '#]],DEADC8[],3,FALSE),"Alive"))</f>
        <v>EMPTY</v>
      </c>
      <c r="L20" s="13" t="str">
        <f>IFERROR(INDEX(exptreatments[[#This Row],[Treatment]],MATCH(flower[[#This Row],[Scion METRC '#]],exptreatments[[#This Row],[METRC]],0)),"")</f>
        <v/>
      </c>
      <c r="M20" s="13" t="str">
        <f>_xlfn.IFNA(VLOOKUP(flower[[#This Row],[Scion METRC '#]],DEADC8[],4,FALSE),"")</f>
        <v/>
      </c>
      <c r="N20" s="14" t="str">
        <f>_xlfn.IFNA(VLOOKUP(flower[[#This Row],[Scion METRC '#]],DEADC8[],4,FALSE),"")</f>
        <v/>
      </c>
      <c r="O20" s="13" t="str">
        <f>IF(ISNUMBER(SEARCH(".",flower[[#This Row],[Pheno Barcode]])),CONCATENATE("1A4070000000065000",RIGHT(flower[[#This Row],[Pheno Barcode]],6)),"")</f>
        <v/>
      </c>
      <c r="P20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_AL2-03</v>
      </c>
    </row>
    <row r="21" spans="1:16" x14ac:dyDescent="0.25">
      <c r="A21" s="8" t="s">
        <v>6</v>
      </c>
      <c r="B21" s="9">
        <v>4</v>
      </c>
      <c r="C21" s="13" t="s">
        <v>480</v>
      </c>
      <c r="D21" s="13"/>
      <c r="E21" s="13" t="str">
        <f>_xlfn.IFNA(VLOOKUP(flower[[#This Row],[Scion METRC '#]],METRCC8[],2,FALSE),"METRC ERROR")</f>
        <v>METRC ERROR</v>
      </c>
      <c r="F21" s="13" t="str">
        <f>IF(LEFT(flower[[#This Row],[Strain]],4)=LEFT(flower[[#This Row],[Pheno '#]],4),"match","MISMATCH")</f>
        <v>MISMATCH</v>
      </c>
      <c r="G21" s="13" t="str">
        <f>_xlfn.IFNA(VLOOKUP(flower[[#This Row],[Scion METRC '#]],VEGC8[[#All],[Scion METRC '#]:[Pheno Barcode]],2,FALSE),"")</f>
        <v/>
      </c>
      <c r="H21" s="13" t="str">
        <f>LEFT(flower[[#This Row],[Pheno Barcode]],7)</f>
        <v/>
      </c>
      <c r="I21" s="10" t="str">
        <f>_xlfn.IFNA(VLOOKUP(flower[[#This Row],[Strain]],VEGC8[[#All],[Scion METRC '#]:[Health]],5,FALSE),"")</f>
        <v/>
      </c>
      <c r="J21" s="13"/>
      <c r="K21" s="13" t="str">
        <f>IF(flower[[#This Row],[Scion METRC '#]]="","EMPTY",_xlfn.IFNA(VLOOKUP(flower[[#This Row],[Scion METRC '#]],DEADC8[],3,FALSE),"Alive"))</f>
        <v>EMPTY</v>
      </c>
      <c r="L21" s="13" t="str">
        <f>IFERROR(INDEX(exptreatments[[#This Row],[Treatment]],MATCH(flower[[#This Row],[Scion METRC '#]],exptreatments[[#This Row],[METRC]],0)),"")</f>
        <v/>
      </c>
      <c r="M21" s="13" t="str">
        <f>_xlfn.IFNA(VLOOKUP(flower[[#This Row],[Scion METRC '#]],DEADC8[],4,FALSE),"")</f>
        <v/>
      </c>
      <c r="N21" s="14" t="str">
        <f>_xlfn.IFNA(VLOOKUP(flower[[#This Row],[Scion METRC '#]],DEADC8[],4,FALSE),"")</f>
        <v/>
      </c>
      <c r="O21" s="13" t="str">
        <f>IF(ISNUMBER(SEARCH(".",flower[[#This Row],[Pheno Barcode]])),CONCATENATE("1A4070000000065000",RIGHT(flower[[#This Row],[Pheno Barcode]],6)),"")</f>
        <v/>
      </c>
      <c r="P21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_AL2-04</v>
      </c>
    </row>
    <row r="22" spans="1:16" x14ac:dyDescent="0.25">
      <c r="A22" s="8" t="s">
        <v>6</v>
      </c>
      <c r="B22" s="9">
        <v>5</v>
      </c>
      <c r="C22" s="13" t="s">
        <v>480</v>
      </c>
      <c r="D22" s="13"/>
      <c r="E22" s="13" t="str">
        <f>_xlfn.IFNA(VLOOKUP(flower[[#This Row],[Scion METRC '#]],METRCC8[],2,FALSE),"METRC ERROR")</f>
        <v>METRC ERROR</v>
      </c>
      <c r="F22" s="13" t="str">
        <f>IF(LEFT(flower[[#This Row],[Strain]],4)=LEFT(flower[[#This Row],[Pheno '#]],4),"match","MISMATCH")</f>
        <v>MISMATCH</v>
      </c>
      <c r="G22" s="13" t="str">
        <f>_xlfn.IFNA(VLOOKUP(flower[[#This Row],[Scion METRC '#]],VEGC8[[#All],[Scion METRC '#]:[Pheno Barcode]],2,FALSE),"")</f>
        <v/>
      </c>
      <c r="H22" s="13" t="str">
        <f>LEFT(flower[[#This Row],[Pheno Barcode]],7)</f>
        <v/>
      </c>
      <c r="I22" s="10" t="str">
        <f>_xlfn.IFNA(VLOOKUP(flower[[#This Row],[Strain]],VEGC8[[#All],[Scion METRC '#]:[Health]],5,FALSE),"")</f>
        <v/>
      </c>
      <c r="J22" s="13"/>
      <c r="K22" s="13" t="str">
        <f>IF(flower[[#This Row],[Scion METRC '#]]="","EMPTY",_xlfn.IFNA(VLOOKUP(flower[[#This Row],[Scion METRC '#]],DEADC8[],3,FALSE),"Alive"))</f>
        <v>EMPTY</v>
      </c>
      <c r="L22" s="13" t="str">
        <f>IFERROR(INDEX(exptreatments[[#This Row],[Treatment]],MATCH(flower[[#This Row],[Scion METRC '#]],exptreatments[[#This Row],[METRC]],0)),"")</f>
        <v/>
      </c>
      <c r="M22" s="13" t="str">
        <f>_xlfn.IFNA(VLOOKUP(flower[[#This Row],[Scion METRC '#]],DEADC8[],4,FALSE),"")</f>
        <v/>
      </c>
      <c r="N22" s="14" t="str">
        <f>_xlfn.IFNA(VLOOKUP(flower[[#This Row],[Scion METRC '#]],DEADC8[],4,FALSE),"")</f>
        <v/>
      </c>
      <c r="O22" s="13" t="str">
        <f>IF(ISNUMBER(SEARCH(".",flower[[#This Row],[Pheno Barcode]])),CONCATENATE("1A4070000000065000",RIGHT(flower[[#This Row],[Pheno Barcode]],6)),"")</f>
        <v/>
      </c>
      <c r="P22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_AL2-05</v>
      </c>
    </row>
    <row r="23" spans="1:16" x14ac:dyDescent="0.25">
      <c r="A23" s="8" t="s">
        <v>6</v>
      </c>
      <c r="B23" s="9">
        <v>6</v>
      </c>
      <c r="C23" s="13" t="s">
        <v>480</v>
      </c>
      <c r="D23" s="9"/>
      <c r="E23" s="9" t="str">
        <f>_xlfn.IFNA(VLOOKUP(flower[[#This Row],[Scion METRC '#]],METRCC8[],2,FALSE),"METRC ERROR")</f>
        <v>METRC ERROR</v>
      </c>
      <c r="F23" s="9" t="str">
        <f>IF(LEFT(flower[[#This Row],[Strain]],4)=LEFT(flower[[#This Row],[Pheno '#]],4),"match","MISMATCH")</f>
        <v>MISMATCH</v>
      </c>
      <c r="G23" s="9" t="str">
        <f>_xlfn.IFNA(VLOOKUP(flower[[#This Row],[Scion METRC '#]],VEGC8[[#All],[Scion METRC '#]:[Pheno Barcode]],2,FALSE),"")</f>
        <v/>
      </c>
      <c r="H23" s="9" t="str">
        <f>LEFT(flower[[#This Row],[Pheno Barcode]],7)</f>
        <v/>
      </c>
      <c r="I23" s="10" t="str">
        <f>_xlfn.IFNA(VLOOKUP(flower[[#This Row],[Strain]],VEGC8[[#All],[Scion METRC '#]:[Health]],5,FALSE),"")</f>
        <v/>
      </c>
      <c r="J23" s="9"/>
      <c r="K23" s="9" t="str">
        <f>IF(flower[[#This Row],[Scion METRC '#]]="","EMPTY",_xlfn.IFNA(VLOOKUP(flower[[#This Row],[Scion METRC '#]],DEADC8[],3,FALSE),"Alive"))</f>
        <v>EMPTY</v>
      </c>
      <c r="L23" s="65" t="str">
        <f>IFERROR(INDEX(exptreatments[[#This Row],[Treatment]],MATCH(flower[[#This Row],[Scion METRC '#]],exptreatments[[#This Row],[METRC]],0)),"")</f>
        <v/>
      </c>
      <c r="M23" s="13" t="str">
        <f>_xlfn.IFNA(VLOOKUP(flower[[#This Row],[Scion METRC '#]],DEADC8[],4,FALSE),"")</f>
        <v/>
      </c>
      <c r="N23" s="14" t="str">
        <f>_xlfn.IFNA(VLOOKUP(flower[[#This Row],[Scion METRC '#]],DEADC8[],4,FALSE),"")</f>
        <v/>
      </c>
      <c r="O23" s="13" t="str">
        <f>IF(ISNUMBER(SEARCH(".",flower[[#This Row],[Pheno Barcode]])),CONCATENATE("1A4070000000065000",RIGHT(flower[[#This Row],[Pheno Barcode]],6)),"")</f>
        <v/>
      </c>
      <c r="P23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_AL2-06</v>
      </c>
    </row>
    <row r="24" spans="1:16" x14ac:dyDescent="0.25">
      <c r="A24" s="8" t="s">
        <v>6</v>
      </c>
      <c r="B24" s="9">
        <v>7</v>
      </c>
      <c r="C24" s="13" t="s">
        <v>480</v>
      </c>
      <c r="D24" s="13"/>
      <c r="E24" s="13" t="str">
        <f>_xlfn.IFNA(VLOOKUP(flower[[#This Row],[Scion METRC '#]],METRCC8[],2,FALSE),"METRC ERROR")</f>
        <v>METRC ERROR</v>
      </c>
      <c r="F24" s="13" t="str">
        <f>IF(LEFT(flower[[#This Row],[Strain]],4)=LEFT(flower[[#This Row],[Pheno '#]],4),"match","MISMATCH")</f>
        <v>MISMATCH</v>
      </c>
      <c r="G24" s="13" t="str">
        <f>_xlfn.IFNA(VLOOKUP(flower[[#This Row],[Scion METRC '#]],VEGC8[[#All],[Scion METRC '#]:[Pheno Barcode]],2,FALSE),"")</f>
        <v/>
      </c>
      <c r="H24" s="13" t="str">
        <f>LEFT(flower[[#This Row],[Pheno Barcode]],7)</f>
        <v/>
      </c>
      <c r="I24" s="10" t="str">
        <f>_xlfn.IFNA(VLOOKUP(flower[[#This Row],[Strain]],VEGC8[[#All],[Scion METRC '#]:[Health]],5,FALSE),"")</f>
        <v/>
      </c>
      <c r="J24" s="13"/>
      <c r="K24" s="13" t="str">
        <f>IF(flower[[#This Row],[Scion METRC '#]]="","EMPTY",_xlfn.IFNA(VLOOKUP(flower[[#This Row],[Scion METRC '#]],DEADC8[],3,FALSE),"Alive"))</f>
        <v>EMPTY</v>
      </c>
      <c r="L24" s="13" t="str">
        <f>IFERROR(INDEX(exptreatments[[#This Row],[Treatment]],MATCH(flower[[#This Row],[Scion METRC '#]],exptreatments[[#This Row],[METRC]],0)),"")</f>
        <v/>
      </c>
      <c r="M24" s="13" t="str">
        <f>_xlfn.IFNA(VLOOKUP(flower[[#This Row],[Scion METRC '#]],DEADC8[],4,FALSE),"")</f>
        <v/>
      </c>
      <c r="N24" s="14" t="str">
        <f>_xlfn.IFNA(VLOOKUP(flower[[#This Row],[Scion METRC '#]],DEADC8[],4,FALSE),"")</f>
        <v/>
      </c>
      <c r="O24" s="13" t="str">
        <f>IF(ISNUMBER(SEARCH(".",flower[[#This Row],[Pheno Barcode]])),CONCATENATE("1A4070000000065000",RIGHT(flower[[#This Row],[Pheno Barcode]],6)),"")</f>
        <v/>
      </c>
      <c r="P24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_AL2-07</v>
      </c>
    </row>
    <row r="25" spans="1:16" x14ac:dyDescent="0.25">
      <c r="A25" s="8" t="s">
        <v>6</v>
      </c>
      <c r="B25" s="9">
        <v>8</v>
      </c>
      <c r="C25" s="13" t="s">
        <v>480</v>
      </c>
      <c r="D25" s="13"/>
      <c r="E25" s="13" t="str">
        <f>_xlfn.IFNA(VLOOKUP(flower[[#This Row],[Scion METRC '#]],METRCC8[],2,FALSE),"METRC ERROR")</f>
        <v>METRC ERROR</v>
      </c>
      <c r="F25" s="13" t="str">
        <f>IF(LEFT(flower[[#This Row],[Strain]],4)=LEFT(flower[[#This Row],[Pheno '#]],4),"match","MISMATCH")</f>
        <v>MISMATCH</v>
      </c>
      <c r="G25" s="13" t="str">
        <f>_xlfn.IFNA(VLOOKUP(flower[[#This Row],[Scion METRC '#]],VEGC8[[#All],[Scion METRC '#]:[Pheno Barcode]],2,FALSE),"")</f>
        <v/>
      </c>
      <c r="H25" s="13" t="str">
        <f>LEFT(flower[[#This Row],[Pheno Barcode]],7)</f>
        <v/>
      </c>
      <c r="I25" s="10" t="str">
        <f>_xlfn.IFNA(VLOOKUP(flower[[#This Row],[Strain]],VEGC8[[#All],[Scion METRC '#]:[Health]],5,FALSE),"")</f>
        <v/>
      </c>
      <c r="J25" s="13"/>
      <c r="K25" s="13" t="str">
        <f>IF(flower[[#This Row],[Scion METRC '#]]="","EMPTY",_xlfn.IFNA(VLOOKUP(flower[[#This Row],[Scion METRC '#]],DEADC8[],3,FALSE),"Alive"))</f>
        <v>EMPTY</v>
      </c>
      <c r="L25" s="13" t="str">
        <f>IFERROR(INDEX(exptreatments[[#This Row],[Treatment]],MATCH(flower[[#This Row],[Scion METRC '#]],exptreatments[[#This Row],[METRC]],0)),"")</f>
        <v/>
      </c>
      <c r="M25" s="13" t="str">
        <f>_xlfn.IFNA(VLOOKUP(flower[[#This Row],[Scion METRC '#]],DEADC8[],4,FALSE),"")</f>
        <v/>
      </c>
      <c r="N25" s="14" t="str">
        <f>_xlfn.IFNA(VLOOKUP(flower[[#This Row],[Scion METRC '#]],DEADC8[],4,FALSE),"")</f>
        <v/>
      </c>
      <c r="O25" s="13" t="str">
        <f>IF(ISNUMBER(SEARCH(".",flower[[#This Row],[Pheno Barcode]])),CONCATENATE("1A4070000000065000",RIGHT(flower[[#This Row],[Pheno Barcode]],6)),"")</f>
        <v/>
      </c>
      <c r="P25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_AL2-08</v>
      </c>
    </row>
    <row r="26" spans="1:16" x14ac:dyDescent="0.25">
      <c r="A26" s="8" t="s">
        <v>6</v>
      </c>
      <c r="B26" s="9">
        <v>9</v>
      </c>
      <c r="C26" s="13" t="s">
        <v>480</v>
      </c>
      <c r="D26" s="13"/>
      <c r="E26" s="13" t="str">
        <f>_xlfn.IFNA(VLOOKUP(flower[[#This Row],[Scion METRC '#]],METRCC8[],2,FALSE),"METRC ERROR")</f>
        <v>METRC ERROR</v>
      </c>
      <c r="F26" s="13" t="str">
        <f>IF(LEFT(flower[[#This Row],[Strain]],4)=LEFT(flower[[#This Row],[Pheno '#]],4),"match","MISMATCH")</f>
        <v>MISMATCH</v>
      </c>
      <c r="G26" s="13" t="str">
        <f>_xlfn.IFNA(VLOOKUP(flower[[#This Row],[Scion METRC '#]],VEGC8[[#All],[Scion METRC '#]:[Pheno Barcode]],2,FALSE),"")</f>
        <v/>
      </c>
      <c r="H26" s="13" t="str">
        <f>LEFT(flower[[#This Row],[Pheno Barcode]],7)</f>
        <v/>
      </c>
      <c r="I26" s="10" t="str">
        <f>_xlfn.IFNA(VLOOKUP(flower[[#This Row],[Strain]],VEGC8[[#All],[Scion METRC '#]:[Health]],5,FALSE),"")</f>
        <v/>
      </c>
      <c r="J26" s="13"/>
      <c r="K26" s="13" t="str">
        <f>IF(flower[[#This Row],[Scion METRC '#]]="","EMPTY",_xlfn.IFNA(VLOOKUP(flower[[#This Row],[Scion METRC '#]],DEADC8[],3,FALSE),"Alive"))</f>
        <v>EMPTY</v>
      </c>
      <c r="L26" s="13" t="str">
        <f>IFERROR(INDEX(exptreatments[[#This Row],[Treatment]],MATCH(flower[[#This Row],[Scion METRC '#]],exptreatments[[#This Row],[METRC]],0)),"")</f>
        <v/>
      </c>
      <c r="M26" s="13" t="str">
        <f>_xlfn.IFNA(VLOOKUP(flower[[#This Row],[Scion METRC '#]],DEADC8[],4,FALSE),"")</f>
        <v/>
      </c>
      <c r="N26" s="14" t="str">
        <f>_xlfn.IFNA(VLOOKUP(flower[[#This Row],[Scion METRC '#]],DEADC8[],4,FALSE),"")</f>
        <v/>
      </c>
      <c r="O26" s="13" t="str">
        <f>IF(ISNUMBER(SEARCH(".",flower[[#This Row],[Pheno Barcode]])),CONCATENATE("1A4070000000065000",RIGHT(flower[[#This Row],[Pheno Barcode]],6)),"")</f>
        <v/>
      </c>
      <c r="P26" s="8" t="str">
        <f>IF(flower[[#This Row],[Plant]]&lt;10,_xlfn.CONCAT('Group Info'!$F$2,"_",flower[[#This Row],[Table]],"-0",flower[[#This Row],[Plant]]),_xlfn.CONCAT('Group Info'!$F$2,"_",flower[[#This Row],[Table]],"-",flower[[#This Row],[Plant]]))</f>
        <v>_AL2-09</v>
      </c>
    </row>
    <row r="27" spans="1:16" x14ac:dyDescent="0.25">
      <c r="A27" s="8" t="s">
        <v>6</v>
      </c>
      <c r="B27" s="9">
        <v>10</v>
      </c>
      <c r="C27" s="13" t="s">
        <v>480</v>
      </c>
      <c r="D27" s="13"/>
      <c r="E27" s="13" t="str">
        <f>_xlfn.IFNA(VLOOKUP(flower[[#This Row],[Scion METRC '#]],METRCC8[],2,FALSE),"METRC ERROR")</f>
        <v>METRC ERROR</v>
      </c>
      <c r="F27" s="13" t="str">
        <f>IF(LEFT(flower[[#This Row],[Strain]],4)=LEFT(flower[[#This Row],[Pheno '#]],4),"match","MISMATCH")</f>
        <v>MISMATCH</v>
      </c>
      <c r="G27" s="13" t="str">
        <f>_xlfn.IFNA(VLOOKUP(flower[[#This Row],[Scion METRC '#]],VEGC8[[#All],[Scion METRC '#]:[Pheno Barcode]],2,FALSE),"")</f>
        <v/>
      </c>
      <c r="H27" s="13" t="str">
        <f>LEFT(flower[[#This Row],[Pheno Barcode]],7)</f>
        <v/>
      </c>
      <c r="I27" s="10" t="str">
        <f>_xlfn.IFNA(VLOOKUP(flower[[#This Row],[Strain]],VEGC8[[#All],[Scion METRC '#]:[Health]],5,FALSE),"")</f>
        <v/>
      </c>
      <c r="J27" s="13"/>
      <c r="K27" s="13" t="str">
        <f>IF(flower[[#This Row],[Scion METRC '#]]="","EMPTY",_xlfn.IFNA(VLOOKUP(flower[[#This Row],[Scion METRC '#]],DEADC8[],3,FALSE),"Alive"))</f>
        <v>EMPTY</v>
      </c>
      <c r="L27" s="13" t="str">
        <f>IFERROR(INDEX(exptreatments[[#This Row],[Treatment]],MATCH(flower[[#This Row],[Scion METRC '#]],exptreatments[[#This Row],[METRC]],0)),"")</f>
        <v/>
      </c>
      <c r="M27" s="13" t="str">
        <f>_xlfn.IFNA(VLOOKUP(flower[[#This Row],[Scion METRC '#]],DEADC8[],4,FALSE),"")</f>
        <v/>
      </c>
      <c r="N27" s="14" t="str">
        <f>_xlfn.IFNA(VLOOKUP(flower[[#This Row],[Scion METRC '#]],DEADC8[],4,FALSE),"")</f>
        <v/>
      </c>
      <c r="O27" s="13" t="str">
        <f>IF(ISNUMBER(SEARCH(".",flower[[#This Row],[Pheno Barcode]])),CONCATENATE("1A4070000000065000",RIGHT(flower[[#This Row],[Pheno Barcode]],6)),"")</f>
        <v/>
      </c>
      <c r="P27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_AL2-10</v>
      </c>
    </row>
    <row r="28" spans="1:16" x14ac:dyDescent="0.25">
      <c r="A28" s="8" t="s">
        <v>6</v>
      </c>
      <c r="B28" s="9">
        <v>11</v>
      </c>
      <c r="C28" s="13" t="s">
        <v>480</v>
      </c>
      <c r="D28" s="13"/>
      <c r="E28" s="13" t="str">
        <f>_xlfn.IFNA(VLOOKUP(flower[[#This Row],[Scion METRC '#]],METRCC8[],2,FALSE),"METRC ERROR")</f>
        <v>METRC ERROR</v>
      </c>
      <c r="F28" s="13" t="str">
        <f>IF(LEFT(flower[[#This Row],[Strain]],4)=LEFT(flower[[#This Row],[Pheno '#]],4),"match","MISMATCH")</f>
        <v>MISMATCH</v>
      </c>
      <c r="G28" s="13" t="str">
        <f>_xlfn.IFNA(VLOOKUP(flower[[#This Row],[Scion METRC '#]],VEGC8[[#All],[Scion METRC '#]:[Pheno Barcode]],2,FALSE),"")</f>
        <v/>
      </c>
      <c r="H28" s="13" t="str">
        <f>LEFT(flower[[#This Row],[Pheno Barcode]],7)</f>
        <v/>
      </c>
      <c r="I28" s="10" t="str">
        <f>_xlfn.IFNA(VLOOKUP(flower[[#This Row],[Strain]],VEGC8[[#All],[Scion METRC '#]:[Health]],5,FALSE),"")</f>
        <v/>
      </c>
      <c r="J28" s="13"/>
      <c r="K28" s="13" t="str">
        <f>IF(flower[[#This Row],[Scion METRC '#]]="","EMPTY",_xlfn.IFNA(VLOOKUP(flower[[#This Row],[Scion METRC '#]],DEADC8[],3,FALSE),"Alive"))</f>
        <v>EMPTY</v>
      </c>
      <c r="L28" s="13" t="str">
        <f>IFERROR(INDEX(exptreatments[[#This Row],[Treatment]],MATCH(flower[[#This Row],[Scion METRC '#]],exptreatments[[#This Row],[METRC]],0)),"")</f>
        <v/>
      </c>
      <c r="M28" s="13" t="str">
        <f>_xlfn.IFNA(VLOOKUP(flower[[#This Row],[Scion METRC '#]],DEADC8[],4,FALSE),"")</f>
        <v/>
      </c>
      <c r="N28" s="14" t="str">
        <f>_xlfn.IFNA(VLOOKUP(flower[[#This Row],[Scion METRC '#]],DEADC8[],4,FALSE),"")</f>
        <v/>
      </c>
      <c r="O28" s="13" t="str">
        <f>IF(ISNUMBER(SEARCH(".",flower[[#This Row],[Pheno Barcode]])),CONCATENATE("1A4070000000065000",RIGHT(flower[[#This Row],[Pheno Barcode]],6)),"")</f>
        <v/>
      </c>
      <c r="P28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_AL2-11</v>
      </c>
    </row>
    <row r="29" spans="1:16" x14ac:dyDescent="0.25">
      <c r="A29" s="8" t="s">
        <v>6</v>
      </c>
      <c r="B29" s="9">
        <v>12</v>
      </c>
      <c r="C29" s="13" t="s">
        <v>480</v>
      </c>
      <c r="D29" s="13"/>
      <c r="E29" s="13" t="str">
        <f>_xlfn.IFNA(VLOOKUP(flower[[#This Row],[Scion METRC '#]],METRCC8[],2,FALSE),"METRC ERROR")</f>
        <v>METRC ERROR</v>
      </c>
      <c r="F29" s="13" t="str">
        <f>IF(LEFT(flower[[#This Row],[Strain]],4)=LEFT(flower[[#This Row],[Pheno '#]],4),"match","MISMATCH")</f>
        <v>MISMATCH</v>
      </c>
      <c r="G29" s="13" t="str">
        <f>_xlfn.IFNA(VLOOKUP(flower[[#This Row],[Scion METRC '#]],VEGC8[[#All],[Scion METRC '#]:[Pheno Barcode]],2,FALSE),"")</f>
        <v/>
      </c>
      <c r="H29" s="13" t="str">
        <f>LEFT(flower[[#This Row],[Pheno Barcode]],7)</f>
        <v/>
      </c>
      <c r="I29" s="10" t="str">
        <f>_xlfn.IFNA(VLOOKUP(flower[[#This Row],[Strain]],VEGC8[[#All],[Scion METRC '#]:[Health]],5,FALSE),"")</f>
        <v/>
      </c>
      <c r="J29" s="13"/>
      <c r="K29" s="13" t="str">
        <f>IF(flower[[#This Row],[Scion METRC '#]]="","EMPTY",_xlfn.IFNA(VLOOKUP(flower[[#This Row],[Scion METRC '#]],DEADC8[],3,FALSE),"Alive"))</f>
        <v>EMPTY</v>
      </c>
      <c r="L29" s="13" t="str">
        <f>IFERROR(INDEX(exptreatments[[#This Row],[Treatment]],MATCH(flower[[#This Row],[Scion METRC '#]],exptreatments[[#This Row],[METRC]],0)),"")</f>
        <v/>
      </c>
      <c r="M29" s="13" t="str">
        <f>_xlfn.IFNA(VLOOKUP(flower[[#This Row],[Scion METRC '#]],DEADC8[],4,FALSE),"")</f>
        <v/>
      </c>
      <c r="N29" s="14" t="str">
        <f>_xlfn.IFNA(VLOOKUP(flower[[#This Row],[Scion METRC '#]],DEADC8[],4,FALSE),"")</f>
        <v/>
      </c>
      <c r="O29" s="13" t="str">
        <f>IF(ISNUMBER(SEARCH(".",flower[[#This Row],[Pheno Barcode]])),CONCATENATE("1A4070000000065000",RIGHT(flower[[#This Row],[Pheno Barcode]],6)),"")</f>
        <v/>
      </c>
      <c r="P29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_AL2-12</v>
      </c>
    </row>
    <row r="30" spans="1:16" x14ac:dyDescent="0.25">
      <c r="A30" s="8" t="s">
        <v>6</v>
      </c>
      <c r="B30" s="9">
        <v>13</v>
      </c>
      <c r="C30" s="13" t="s">
        <v>480</v>
      </c>
      <c r="D30" s="13"/>
      <c r="E30" s="13" t="str">
        <f>_xlfn.IFNA(VLOOKUP(flower[[#This Row],[Scion METRC '#]],METRCC8[],2,FALSE),"METRC ERROR")</f>
        <v>METRC ERROR</v>
      </c>
      <c r="F30" s="13" t="str">
        <f>IF(LEFT(flower[[#This Row],[Strain]],4)=LEFT(flower[[#This Row],[Pheno '#]],4),"match","MISMATCH")</f>
        <v>MISMATCH</v>
      </c>
      <c r="G30" s="13" t="str">
        <f>_xlfn.IFNA(VLOOKUP(flower[[#This Row],[Scion METRC '#]],VEGC8[[#All],[Scion METRC '#]:[Pheno Barcode]],2,FALSE),"")</f>
        <v/>
      </c>
      <c r="H30" s="13" t="str">
        <f>LEFT(flower[[#This Row],[Pheno Barcode]],7)</f>
        <v/>
      </c>
      <c r="I30" s="10" t="str">
        <f>_xlfn.IFNA(VLOOKUP(flower[[#This Row],[Strain]],VEGC8[[#All],[Scion METRC '#]:[Health]],5,FALSE),"")</f>
        <v/>
      </c>
      <c r="J30" s="13"/>
      <c r="K30" s="13" t="str">
        <f>IF(flower[[#This Row],[Scion METRC '#]]="","EMPTY",_xlfn.IFNA(VLOOKUP(flower[[#This Row],[Scion METRC '#]],DEADC8[],3,FALSE),"Alive"))</f>
        <v>EMPTY</v>
      </c>
      <c r="L30" s="13" t="str">
        <f>IFERROR(INDEX(exptreatments[[#This Row],[Treatment]],MATCH(flower[[#This Row],[Scion METRC '#]],exptreatments[[#This Row],[METRC]],0)),"")</f>
        <v/>
      </c>
      <c r="M30" s="13" t="str">
        <f>_xlfn.IFNA(VLOOKUP(flower[[#This Row],[Scion METRC '#]],DEADC8[],4,FALSE),"")</f>
        <v/>
      </c>
      <c r="N30" s="14" t="str">
        <f>_xlfn.IFNA(VLOOKUP(flower[[#This Row],[Scion METRC '#]],DEADC8[],4,FALSE),"")</f>
        <v/>
      </c>
      <c r="O30" s="13" t="str">
        <f>IF(ISNUMBER(SEARCH(".",flower[[#This Row],[Pheno Barcode]])),CONCATENATE("1A4070000000065000",RIGHT(flower[[#This Row],[Pheno Barcode]],6)),"")</f>
        <v/>
      </c>
      <c r="P30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_AL2-13</v>
      </c>
    </row>
    <row r="31" spans="1:16" x14ac:dyDescent="0.25">
      <c r="A31" s="8" t="s">
        <v>6</v>
      </c>
      <c r="B31" s="9">
        <v>14</v>
      </c>
      <c r="C31" s="13" t="s">
        <v>480</v>
      </c>
      <c r="D31" s="13"/>
      <c r="E31" s="13" t="str">
        <f>_xlfn.IFNA(VLOOKUP(flower[[#This Row],[Scion METRC '#]],METRCC8[],2,FALSE),"METRC ERROR")</f>
        <v>METRC ERROR</v>
      </c>
      <c r="F31" s="13" t="str">
        <f>IF(LEFT(flower[[#This Row],[Strain]],4)=LEFT(flower[[#This Row],[Pheno '#]],4),"match","MISMATCH")</f>
        <v>MISMATCH</v>
      </c>
      <c r="G31" s="13" t="str">
        <f>_xlfn.IFNA(VLOOKUP(flower[[#This Row],[Scion METRC '#]],VEGC8[[#All],[Scion METRC '#]:[Pheno Barcode]],2,FALSE),"")</f>
        <v/>
      </c>
      <c r="H31" s="13" t="str">
        <f>LEFT(flower[[#This Row],[Pheno Barcode]],7)</f>
        <v/>
      </c>
      <c r="I31" s="10" t="str">
        <f>_xlfn.IFNA(VLOOKUP(flower[[#This Row],[Strain]],VEGC8[[#All],[Scion METRC '#]:[Health]],5,FALSE),"")</f>
        <v/>
      </c>
      <c r="J31" s="13"/>
      <c r="K31" s="13" t="str">
        <f>IF(flower[[#This Row],[Scion METRC '#]]="","EMPTY",_xlfn.IFNA(VLOOKUP(flower[[#This Row],[Scion METRC '#]],DEADC8[],3,FALSE),"Alive"))</f>
        <v>EMPTY</v>
      </c>
      <c r="L31" s="13" t="str">
        <f>IFERROR(INDEX(exptreatments[[#This Row],[Treatment]],MATCH(flower[[#This Row],[Scion METRC '#]],exptreatments[[#This Row],[METRC]],0)),"")</f>
        <v/>
      </c>
      <c r="M31" s="13" t="str">
        <f>_xlfn.IFNA(VLOOKUP(flower[[#This Row],[Scion METRC '#]],DEADC8[],4,FALSE),"")</f>
        <v/>
      </c>
      <c r="N31" s="14" t="str">
        <f>_xlfn.IFNA(VLOOKUP(flower[[#This Row],[Scion METRC '#]],DEADC8[],4,FALSE),"")</f>
        <v/>
      </c>
      <c r="O31" s="13" t="str">
        <f>IF(ISNUMBER(SEARCH(".",flower[[#This Row],[Pheno Barcode]])),CONCATENATE("1A4070000000065000",RIGHT(flower[[#This Row],[Pheno Barcode]],6)),"")</f>
        <v/>
      </c>
      <c r="P31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_AL2-14</v>
      </c>
    </row>
    <row r="32" spans="1:16" x14ac:dyDescent="0.25">
      <c r="A32" s="8" t="s">
        <v>6</v>
      </c>
      <c r="B32" s="9">
        <v>15</v>
      </c>
      <c r="C32" s="13" t="s">
        <v>480</v>
      </c>
      <c r="D32" s="13"/>
      <c r="E32" s="13" t="str">
        <f>_xlfn.IFNA(VLOOKUP(flower[[#This Row],[Scion METRC '#]],METRCC8[],2,FALSE),"METRC ERROR")</f>
        <v>METRC ERROR</v>
      </c>
      <c r="F32" s="13" t="str">
        <f>IF(LEFT(flower[[#This Row],[Strain]],4)=LEFT(flower[[#This Row],[Pheno '#]],4),"match","MISMATCH")</f>
        <v>MISMATCH</v>
      </c>
      <c r="G32" s="13" t="str">
        <f>_xlfn.IFNA(VLOOKUP(flower[[#This Row],[Scion METRC '#]],VEGC8[[#All],[Scion METRC '#]:[Pheno Barcode]],2,FALSE),"")</f>
        <v/>
      </c>
      <c r="H32" s="13" t="str">
        <f>LEFT(flower[[#This Row],[Pheno Barcode]],7)</f>
        <v/>
      </c>
      <c r="I32" s="10" t="str">
        <f>_xlfn.IFNA(VLOOKUP(flower[[#This Row],[Strain]],VEGC8[[#All],[Scion METRC '#]:[Health]],5,FALSE),"")</f>
        <v/>
      </c>
      <c r="J32" s="13"/>
      <c r="K32" s="13" t="str">
        <f>IF(flower[[#This Row],[Scion METRC '#]]="","EMPTY",_xlfn.IFNA(VLOOKUP(flower[[#This Row],[Scion METRC '#]],DEADC8[],3,FALSE),"Alive"))</f>
        <v>EMPTY</v>
      </c>
      <c r="L32" s="13" t="str">
        <f>IFERROR(INDEX(exptreatments[[#This Row],[Treatment]],MATCH(flower[[#This Row],[Scion METRC '#]],exptreatments[[#This Row],[METRC]],0)),"")</f>
        <v/>
      </c>
      <c r="M32" s="13" t="str">
        <f>_xlfn.IFNA(VLOOKUP(flower[[#This Row],[Scion METRC '#]],DEADC8[],4,FALSE),"")</f>
        <v/>
      </c>
      <c r="N32" s="14" t="str">
        <f>_xlfn.IFNA(VLOOKUP(flower[[#This Row],[Scion METRC '#]],DEADC8[],4,FALSE),"")</f>
        <v/>
      </c>
      <c r="O32" s="13" t="str">
        <f>IF(ISNUMBER(SEARCH(".",flower[[#This Row],[Pheno Barcode]])),CONCATENATE("1A4070000000065000",RIGHT(flower[[#This Row],[Pheno Barcode]],6)),"")</f>
        <v/>
      </c>
      <c r="P32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_AL2-15</v>
      </c>
    </row>
    <row r="33" spans="1:16" x14ac:dyDescent="0.25">
      <c r="A33" s="8" t="s">
        <v>6</v>
      </c>
      <c r="B33" s="9">
        <v>16</v>
      </c>
      <c r="C33" s="13" t="s">
        <v>480</v>
      </c>
      <c r="D33" s="13"/>
      <c r="E33" s="13" t="str">
        <f>_xlfn.IFNA(VLOOKUP(flower[[#This Row],[Scion METRC '#]],METRCC8[],2,FALSE),"METRC ERROR")</f>
        <v>METRC ERROR</v>
      </c>
      <c r="F33" s="13" t="str">
        <f>IF(LEFT(flower[[#This Row],[Strain]],4)=LEFT(flower[[#This Row],[Pheno '#]],4),"match","MISMATCH")</f>
        <v>MISMATCH</v>
      </c>
      <c r="G33" s="13" t="str">
        <f>_xlfn.IFNA(VLOOKUP(flower[[#This Row],[Scion METRC '#]],VEGC8[[#All],[Scion METRC '#]:[Pheno Barcode]],2,FALSE),"")</f>
        <v/>
      </c>
      <c r="H33" s="13" t="str">
        <f>LEFT(flower[[#This Row],[Pheno Barcode]],7)</f>
        <v/>
      </c>
      <c r="I33" s="10" t="str">
        <f>_xlfn.IFNA(VLOOKUP(flower[[#This Row],[Strain]],VEGC8[[#All],[Scion METRC '#]:[Health]],5,FALSE),"")</f>
        <v/>
      </c>
      <c r="J33" s="13"/>
      <c r="K33" s="13" t="str">
        <f>IF(flower[[#This Row],[Scion METRC '#]]="","EMPTY",_xlfn.IFNA(VLOOKUP(flower[[#This Row],[Scion METRC '#]],DEADC8[],3,FALSE),"Alive"))</f>
        <v>EMPTY</v>
      </c>
      <c r="L33" s="13" t="str">
        <f>IFERROR(INDEX(exptreatments[[#This Row],[Treatment]],MATCH(flower[[#This Row],[Scion METRC '#]],exptreatments[[#This Row],[METRC]],0)),"")</f>
        <v/>
      </c>
      <c r="M33" s="13" t="str">
        <f>_xlfn.IFNA(VLOOKUP(flower[[#This Row],[Scion METRC '#]],DEADC8[],4,FALSE),"")</f>
        <v/>
      </c>
      <c r="N33" s="14" t="str">
        <f>_xlfn.IFNA(VLOOKUP(flower[[#This Row],[Scion METRC '#]],DEADC8[],4,FALSE),"")</f>
        <v/>
      </c>
      <c r="O33" s="13" t="str">
        <f>IF(ISNUMBER(SEARCH(".",flower[[#This Row],[Pheno Barcode]])),CONCATENATE("1A4070000000065000",RIGHT(flower[[#This Row],[Pheno Barcode]],6)),"")</f>
        <v/>
      </c>
      <c r="P33" s="8" t="str">
        <f>IF(flower[[#This Row],[Plant]]&lt;10,_xlfn.CONCAT('Group Info'!$F$2,"_",flower[[#This Row],[Table]],"-0",flower[[#This Row],[Plant]]),_xlfn.CONCAT('Group Info'!$F$2,"_",flower[[#This Row],[Table]],"-",flower[[#This Row],[Plant]]))</f>
        <v>_AL2-16</v>
      </c>
    </row>
    <row r="34" spans="1:16" x14ac:dyDescent="0.25">
      <c r="A34" s="8" t="s">
        <v>6</v>
      </c>
      <c r="B34" s="9">
        <v>1</v>
      </c>
      <c r="C34" s="9" t="s">
        <v>481</v>
      </c>
      <c r="D34" s="9"/>
      <c r="E34" s="9" t="str">
        <f>_xlfn.IFNA(VLOOKUP(flower[[#This Row],[Scion METRC '#]],METRCC8[],2,FALSE),"METRC ERROR")</f>
        <v>METRC ERROR</v>
      </c>
      <c r="F34" s="9" t="str">
        <f>IF(LEFT(flower[[#This Row],[Strain]],4)=LEFT(flower[[#This Row],[Pheno '#]],4),"match","MISMATCH")</f>
        <v>MISMATCH</v>
      </c>
      <c r="G34" s="9" t="str">
        <f>_xlfn.IFNA(VLOOKUP(flower[[#This Row],[Scion METRC '#]],VEGC8[[#All],[Scion METRC '#]:[Pheno Barcode]],2,FALSE),"")</f>
        <v/>
      </c>
      <c r="H34" s="9" t="str">
        <f>LEFT(flower[[#This Row],[Pheno Barcode]],7)</f>
        <v/>
      </c>
      <c r="I34" s="10" t="str">
        <f>_xlfn.IFNA(VLOOKUP(flower[[#This Row],[Strain]],VEGC8[[#All],[Scion METRC '#]:[Health]],5,FALSE),"")</f>
        <v/>
      </c>
      <c r="J34" s="9"/>
      <c r="K34" s="9" t="str">
        <f>IF(flower[[#This Row],[Scion METRC '#]]="","EMPTY",_xlfn.IFNA(VLOOKUP(flower[[#This Row],[Scion METRC '#]],DEADC8[],3,FALSE),"Alive"))</f>
        <v>EMPTY</v>
      </c>
      <c r="L34" s="65" t="str">
        <f>IFERROR(INDEX(exptreatments[[#This Row],[Treatment]],MATCH(flower[[#This Row],[Scion METRC '#]],exptreatments[[#This Row],[METRC]],0)),"")</f>
        <v/>
      </c>
      <c r="M34" s="13" t="str">
        <f>_xlfn.IFNA(VLOOKUP(flower[[#This Row],[Scion METRC '#]],DEADC8[],4,FALSE),"")</f>
        <v/>
      </c>
      <c r="N34" s="14" t="str">
        <f>_xlfn.IFNA(VLOOKUP(flower[[#This Row],[Scion METRC '#]],DEADC8[],4,FALSE),"")</f>
        <v/>
      </c>
      <c r="O34" s="13" t="str">
        <f>IF(ISNUMBER(SEARCH(".",flower[[#This Row],[Pheno Barcode]])),CONCATENATE("1A4070000000065000",RIGHT(flower[[#This Row],[Pheno Barcode]],6)),"")</f>
        <v/>
      </c>
      <c r="P34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_AL3-01</v>
      </c>
    </row>
    <row r="35" spans="1:16" x14ac:dyDescent="0.25">
      <c r="A35" s="8" t="s">
        <v>6</v>
      </c>
      <c r="B35" s="9">
        <v>2</v>
      </c>
      <c r="C35" s="9" t="s">
        <v>481</v>
      </c>
      <c r="D35" s="9"/>
      <c r="E35" s="9" t="str">
        <f>_xlfn.IFNA(VLOOKUP(flower[[#This Row],[Scion METRC '#]],METRCC8[],2,FALSE),"METRC ERROR")</f>
        <v>METRC ERROR</v>
      </c>
      <c r="F35" s="9" t="str">
        <f>IF(LEFT(flower[[#This Row],[Strain]],4)=LEFT(flower[[#This Row],[Pheno '#]],4),"match","MISMATCH")</f>
        <v>MISMATCH</v>
      </c>
      <c r="G35" s="9" t="str">
        <f>_xlfn.IFNA(VLOOKUP(flower[[#This Row],[Scion METRC '#]],VEGC8[[#All],[Scion METRC '#]:[Pheno Barcode]],2,FALSE),"")</f>
        <v/>
      </c>
      <c r="H35" s="9" t="str">
        <f>LEFT(flower[[#This Row],[Pheno Barcode]],7)</f>
        <v/>
      </c>
      <c r="I35" s="10" t="str">
        <f>_xlfn.IFNA(VLOOKUP(flower[[#This Row],[Strain]],VEGC8[[#All],[Scion METRC '#]:[Health]],5,FALSE),"")</f>
        <v/>
      </c>
      <c r="J35" s="9"/>
      <c r="K35" s="9" t="str">
        <f>IF(flower[[#This Row],[Scion METRC '#]]="","EMPTY",_xlfn.IFNA(VLOOKUP(flower[[#This Row],[Scion METRC '#]],DEADC8[],3,FALSE),"Alive"))</f>
        <v>EMPTY</v>
      </c>
      <c r="L35" s="65" t="str">
        <f>IFERROR(INDEX(exptreatments[[#This Row],[Treatment]],MATCH(flower[[#This Row],[Scion METRC '#]],exptreatments[[#This Row],[METRC]],0)),"")</f>
        <v/>
      </c>
      <c r="M35" s="13" t="str">
        <f>_xlfn.IFNA(VLOOKUP(flower[[#This Row],[Scion METRC '#]],DEADC8[],4,FALSE),"")</f>
        <v/>
      </c>
      <c r="N35" s="14" t="str">
        <f>_xlfn.IFNA(VLOOKUP(flower[[#This Row],[Scion METRC '#]],DEADC8[],4,FALSE),"")</f>
        <v/>
      </c>
      <c r="O35" s="13" t="str">
        <f>IF(ISNUMBER(SEARCH(".",flower[[#This Row],[Pheno Barcode]])),CONCATENATE("1A4070000000065000",RIGHT(flower[[#This Row],[Pheno Barcode]],6)),"")</f>
        <v/>
      </c>
      <c r="P35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_AL3-02</v>
      </c>
    </row>
    <row r="36" spans="1:16" x14ac:dyDescent="0.25">
      <c r="A36" s="8" t="s">
        <v>6</v>
      </c>
      <c r="B36" s="9">
        <v>3</v>
      </c>
      <c r="C36" s="9" t="s">
        <v>481</v>
      </c>
      <c r="D36" s="13"/>
      <c r="E36" s="13" t="str">
        <f>_xlfn.IFNA(VLOOKUP(flower[[#This Row],[Scion METRC '#]],METRCC8[],2,FALSE),"METRC ERROR")</f>
        <v>METRC ERROR</v>
      </c>
      <c r="F36" s="13" t="str">
        <f>IF(LEFT(flower[[#This Row],[Strain]],4)=LEFT(flower[[#This Row],[Pheno '#]],4),"match","MISMATCH")</f>
        <v>MISMATCH</v>
      </c>
      <c r="G36" s="13" t="str">
        <f>_xlfn.IFNA(VLOOKUP(flower[[#This Row],[Scion METRC '#]],VEGC8[[#All],[Scion METRC '#]:[Pheno Barcode]],2,FALSE),"")</f>
        <v/>
      </c>
      <c r="H36" s="13" t="str">
        <f>LEFT(flower[[#This Row],[Pheno Barcode]],7)</f>
        <v/>
      </c>
      <c r="I36" s="10" t="str">
        <f>_xlfn.IFNA(VLOOKUP(flower[[#This Row],[Strain]],VEGC8[[#All],[Scion METRC '#]:[Health]],5,FALSE),"")</f>
        <v/>
      </c>
      <c r="J36" s="13"/>
      <c r="K36" s="13" t="str">
        <f>IF(flower[[#This Row],[Scion METRC '#]]="","EMPTY",_xlfn.IFNA(VLOOKUP(flower[[#This Row],[Scion METRC '#]],DEADC8[],3,FALSE),"Alive"))</f>
        <v>EMPTY</v>
      </c>
      <c r="L36" s="13" t="str">
        <f>IFERROR(INDEX(exptreatments[[#This Row],[Treatment]],MATCH(flower[[#This Row],[Scion METRC '#]],exptreatments[[#This Row],[METRC]],0)),"")</f>
        <v/>
      </c>
      <c r="M36" s="13" t="str">
        <f>_xlfn.IFNA(VLOOKUP(flower[[#This Row],[Scion METRC '#]],DEADC8[],4,FALSE),"")</f>
        <v/>
      </c>
      <c r="N36" s="14" t="str">
        <f>_xlfn.IFNA(VLOOKUP(flower[[#This Row],[Scion METRC '#]],DEADC8[],4,FALSE),"")</f>
        <v/>
      </c>
      <c r="O36" s="13" t="str">
        <f>IF(ISNUMBER(SEARCH(".",flower[[#This Row],[Pheno Barcode]])),CONCATENATE("1A4070000000065000",RIGHT(flower[[#This Row],[Pheno Barcode]],6)),"")</f>
        <v/>
      </c>
      <c r="P36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_AL3-03</v>
      </c>
    </row>
    <row r="37" spans="1:16" x14ac:dyDescent="0.25">
      <c r="A37" s="8" t="s">
        <v>6</v>
      </c>
      <c r="B37" s="9">
        <v>4</v>
      </c>
      <c r="C37" s="9" t="s">
        <v>481</v>
      </c>
      <c r="D37" s="13"/>
      <c r="E37" s="13" t="str">
        <f>_xlfn.IFNA(VLOOKUP(flower[[#This Row],[Scion METRC '#]],METRCC8[],2,FALSE),"METRC ERROR")</f>
        <v>METRC ERROR</v>
      </c>
      <c r="F37" s="13" t="str">
        <f>IF(LEFT(flower[[#This Row],[Strain]],4)=LEFT(flower[[#This Row],[Pheno '#]],4),"match","MISMATCH")</f>
        <v>MISMATCH</v>
      </c>
      <c r="G37" s="13" t="str">
        <f>_xlfn.IFNA(VLOOKUP(flower[[#This Row],[Scion METRC '#]],VEGC8[[#All],[Scion METRC '#]:[Pheno Barcode]],2,FALSE),"")</f>
        <v/>
      </c>
      <c r="H37" s="13" t="str">
        <f>LEFT(flower[[#This Row],[Pheno Barcode]],7)</f>
        <v/>
      </c>
      <c r="I37" s="10" t="str">
        <f>_xlfn.IFNA(VLOOKUP(flower[[#This Row],[Strain]],VEGC8[[#All],[Scion METRC '#]:[Health]],5,FALSE),"")</f>
        <v/>
      </c>
      <c r="J37" s="13"/>
      <c r="K37" s="13" t="str">
        <f>IF(flower[[#This Row],[Scion METRC '#]]="","EMPTY",_xlfn.IFNA(VLOOKUP(flower[[#This Row],[Scion METRC '#]],DEADC8[],3,FALSE),"Alive"))</f>
        <v>EMPTY</v>
      </c>
      <c r="L37" s="13" t="str">
        <f>IFERROR(INDEX(exptreatments[[#This Row],[Treatment]],MATCH(flower[[#This Row],[Scion METRC '#]],exptreatments[[#This Row],[METRC]],0)),"")</f>
        <v/>
      </c>
      <c r="M37" s="13" t="str">
        <f>_xlfn.IFNA(VLOOKUP(flower[[#This Row],[Scion METRC '#]],DEADC8[],4,FALSE),"")</f>
        <v/>
      </c>
      <c r="N37" s="14" t="str">
        <f>_xlfn.IFNA(VLOOKUP(flower[[#This Row],[Scion METRC '#]],DEADC8[],4,FALSE),"")</f>
        <v/>
      </c>
      <c r="O37" s="13" t="str">
        <f>IF(ISNUMBER(SEARCH(".",flower[[#This Row],[Pheno Barcode]])),CONCATENATE("1A4070000000065000",RIGHT(flower[[#This Row],[Pheno Barcode]],6)),"")</f>
        <v/>
      </c>
      <c r="P37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_AL3-04</v>
      </c>
    </row>
    <row r="38" spans="1:16" x14ac:dyDescent="0.25">
      <c r="A38" s="8" t="s">
        <v>6</v>
      </c>
      <c r="B38" s="9">
        <v>5</v>
      </c>
      <c r="C38" s="9" t="s">
        <v>481</v>
      </c>
      <c r="D38" s="13"/>
      <c r="E38" s="13" t="str">
        <f>_xlfn.IFNA(VLOOKUP(flower[[#This Row],[Scion METRC '#]],METRCC8[],2,FALSE),"METRC ERROR")</f>
        <v>METRC ERROR</v>
      </c>
      <c r="F38" s="13" t="str">
        <f>IF(LEFT(flower[[#This Row],[Strain]],4)=LEFT(flower[[#This Row],[Pheno '#]],4),"match","MISMATCH")</f>
        <v>MISMATCH</v>
      </c>
      <c r="G38" s="13" t="str">
        <f>_xlfn.IFNA(VLOOKUP(flower[[#This Row],[Scion METRC '#]],VEGC8[[#All],[Scion METRC '#]:[Pheno Barcode]],2,FALSE),"")</f>
        <v/>
      </c>
      <c r="H38" s="13" t="str">
        <f>LEFT(flower[[#This Row],[Pheno Barcode]],7)</f>
        <v/>
      </c>
      <c r="I38" s="10" t="str">
        <f>_xlfn.IFNA(VLOOKUP(flower[[#This Row],[Strain]],VEGC8[[#All],[Scion METRC '#]:[Health]],5,FALSE),"")</f>
        <v/>
      </c>
      <c r="J38" s="13"/>
      <c r="K38" s="13" t="str">
        <f>IF(flower[[#This Row],[Scion METRC '#]]="","EMPTY",_xlfn.IFNA(VLOOKUP(flower[[#This Row],[Scion METRC '#]],DEADC8[],3,FALSE),"Alive"))</f>
        <v>EMPTY</v>
      </c>
      <c r="L38" s="13" t="str">
        <f>IFERROR(INDEX(exptreatments[[#This Row],[Treatment]],MATCH(flower[[#This Row],[Scion METRC '#]],exptreatments[[#This Row],[METRC]],0)),"")</f>
        <v/>
      </c>
      <c r="M38" s="13" t="str">
        <f>_xlfn.IFNA(VLOOKUP(flower[[#This Row],[Scion METRC '#]],DEADC8[],4,FALSE),"")</f>
        <v/>
      </c>
      <c r="N38" s="14" t="str">
        <f>_xlfn.IFNA(VLOOKUP(flower[[#This Row],[Scion METRC '#]],DEADC8[],4,FALSE),"")</f>
        <v/>
      </c>
      <c r="O38" s="13" t="str">
        <f>IF(ISNUMBER(SEARCH(".",flower[[#This Row],[Pheno Barcode]])),CONCATENATE("1A4070000000065000",RIGHT(flower[[#This Row],[Pheno Barcode]],6)),"")</f>
        <v/>
      </c>
      <c r="P38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_AL3-05</v>
      </c>
    </row>
    <row r="39" spans="1:16" x14ac:dyDescent="0.25">
      <c r="A39" s="8" t="s">
        <v>6</v>
      </c>
      <c r="B39" s="9">
        <v>6</v>
      </c>
      <c r="C39" s="9" t="s">
        <v>481</v>
      </c>
      <c r="D39" s="13"/>
      <c r="E39" s="13" t="str">
        <f>_xlfn.IFNA(VLOOKUP(flower[[#This Row],[Scion METRC '#]],METRCC8[],2,FALSE),"METRC ERROR")</f>
        <v>METRC ERROR</v>
      </c>
      <c r="F39" s="13" t="str">
        <f>IF(LEFT(flower[[#This Row],[Strain]],4)=LEFT(flower[[#This Row],[Pheno '#]],4),"match","MISMATCH")</f>
        <v>MISMATCH</v>
      </c>
      <c r="G39" s="13" t="str">
        <f>_xlfn.IFNA(VLOOKUP(flower[[#This Row],[Scion METRC '#]],VEGC8[[#All],[Scion METRC '#]:[Pheno Barcode]],2,FALSE),"")</f>
        <v/>
      </c>
      <c r="H39" s="13" t="str">
        <f>LEFT(flower[[#This Row],[Pheno Barcode]],7)</f>
        <v/>
      </c>
      <c r="I39" s="10" t="str">
        <f>_xlfn.IFNA(VLOOKUP(flower[[#This Row],[Strain]],VEGC8[[#All],[Scion METRC '#]:[Health]],5,FALSE),"")</f>
        <v/>
      </c>
      <c r="J39" s="13"/>
      <c r="K39" s="13" t="str">
        <f>IF(flower[[#This Row],[Scion METRC '#]]="","EMPTY",_xlfn.IFNA(VLOOKUP(flower[[#This Row],[Scion METRC '#]],DEADC8[],3,FALSE),"Alive"))</f>
        <v>EMPTY</v>
      </c>
      <c r="L39" s="13" t="str">
        <f>IFERROR(INDEX(exptreatments[[#This Row],[Treatment]],MATCH(flower[[#This Row],[Scion METRC '#]],exptreatments[[#This Row],[METRC]],0)),"")</f>
        <v/>
      </c>
      <c r="M39" s="13" t="str">
        <f>_xlfn.IFNA(VLOOKUP(flower[[#This Row],[Scion METRC '#]],DEADC8[],4,FALSE),"")</f>
        <v/>
      </c>
      <c r="N39" s="14" t="str">
        <f>_xlfn.IFNA(VLOOKUP(flower[[#This Row],[Scion METRC '#]],DEADC8[],4,FALSE),"")</f>
        <v/>
      </c>
      <c r="O39" s="13" t="str">
        <f>IF(ISNUMBER(SEARCH(".",flower[[#This Row],[Pheno Barcode]])),CONCATENATE("1A4070000000065000",RIGHT(flower[[#This Row],[Pheno Barcode]],6)),"")</f>
        <v/>
      </c>
      <c r="P39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_AL3-06</v>
      </c>
    </row>
    <row r="40" spans="1:16" x14ac:dyDescent="0.25">
      <c r="A40" s="8" t="s">
        <v>6</v>
      </c>
      <c r="B40" s="9">
        <v>7</v>
      </c>
      <c r="C40" s="9" t="s">
        <v>481</v>
      </c>
      <c r="D40" s="13"/>
      <c r="E40" s="13" t="str">
        <f>_xlfn.IFNA(VLOOKUP(flower[[#This Row],[Scion METRC '#]],METRCC8[],2,FALSE),"METRC ERROR")</f>
        <v>METRC ERROR</v>
      </c>
      <c r="F40" s="13" t="str">
        <f>IF(LEFT(flower[[#This Row],[Strain]],4)=LEFT(flower[[#This Row],[Pheno '#]],4),"match","MISMATCH")</f>
        <v>MISMATCH</v>
      </c>
      <c r="G40" s="13" t="str">
        <f>_xlfn.IFNA(VLOOKUP(flower[[#This Row],[Scion METRC '#]],VEGC8[[#All],[Scion METRC '#]:[Pheno Barcode]],2,FALSE),"")</f>
        <v/>
      </c>
      <c r="H40" s="13" t="str">
        <f>LEFT(flower[[#This Row],[Pheno Barcode]],7)</f>
        <v/>
      </c>
      <c r="I40" s="10" t="str">
        <f>_xlfn.IFNA(VLOOKUP(flower[[#This Row],[Strain]],VEGC8[[#All],[Scion METRC '#]:[Health]],5,FALSE),"")</f>
        <v/>
      </c>
      <c r="J40" s="13"/>
      <c r="K40" s="13" t="str">
        <f>IF(flower[[#This Row],[Scion METRC '#]]="","EMPTY",_xlfn.IFNA(VLOOKUP(flower[[#This Row],[Scion METRC '#]],DEADC8[],3,FALSE),"Alive"))</f>
        <v>EMPTY</v>
      </c>
      <c r="L40" s="13" t="str">
        <f>IFERROR(INDEX(exptreatments[[#This Row],[Treatment]],MATCH(flower[[#This Row],[Scion METRC '#]],exptreatments[[#This Row],[METRC]],0)),"")</f>
        <v/>
      </c>
      <c r="M40" s="13" t="str">
        <f>_xlfn.IFNA(VLOOKUP(flower[[#This Row],[Scion METRC '#]],DEADC8[],4,FALSE),"")</f>
        <v/>
      </c>
      <c r="N40" s="14" t="str">
        <f>_xlfn.IFNA(VLOOKUP(flower[[#This Row],[Scion METRC '#]],DEADC8[],4,FALSE),"")</f>
        <v/>
      </c>
      <c r="O40" s="13" t="str">
        <f>IF(ISNUMBER(SEARCH(".",flower[[#This Row],[Pheno Barcode]])),CONCATENATE("1A4070000000065000",RIGHT(flower[[#This Row],[Pheno Barcode]],6)),"")</f>
        <v/>
      </c>
      <c r="P40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_AL3-07</v>
      </c>
    </row>
    <row r="41" spans="1:16" x14ac:dyDescent="0.25">
      <c r="A41" s="8" t="s">
        <v>6</v>
      </c>
      <c r="B41" s="9">
        <v>8</v>
      </c>
      <c r="C41" s="9" t="s">
        <v>481</v>
      </c>
      <c r="D41" s="13"/>
      <c r="E41" s="13" t="str">
        <f>_xlfn.IFNA(VLOOKUP(flower[[#This Row],[Scion METRC '#]],METRCC8[],2,FALSE),"METRC ERROR")</f>
        <v>METRC ERROR</v>
      </c>
      <c r="F41" s="13" t="str">
        <f>IF(LEFT(flower[[#This Row],[Strain]],4)=LEFT(flower[[#This Row],[Pheno '#]],4),"match","MISMATCH")</f>
        <v>MISMATCH</v>
      </c>
      <c r="G41" s="13" t="str">
        <f>_xlfn.IFNA(VLOOKUP(flower[[#This Row],[Scion METRC '#]],VEGC8[[#All],[Scion METRC '#]:[Pheno Barcode]],2,FALSE),"")</f>
        <v/>
      </c>
      <c r="H41" s="13" t="str">
        <f>LEFT(flower[[#This Row],[Pheno Barcode]],7)</f>
        <v/>
      </c>
      <c r="I41" s="10" t="str">
        <f>_xlfn.IFNA(VLOOKUP(flower[[#This Row],[Strain]],VEGC8[[#All],[Scion METRC '#]:[Health]],5,FALSE),"")</f>
        <v/>
      </c>
      <c r="J41" s="13"/>
      <c r="K41" s="13" t="str">
        <f>IF(flower[[#This Row],[Scion METRC '#]]="","EMPTY",_xlfn.IFNA(VLOOKUP(flower[[#This Row],[Scion METRC '#]],DEADC8[],3,FALSE),"Alive"))</f>
        <v>EMPTY</v>
      </c>
      <c r="L41" s="13" t="str">
        <f>IFERROR(INDEX(exptreatments[[#This Row],[Treatment]],MATCH(flower[[#This Row],[Scion METRC '#]],exptreatments[[#This Row],[METRC]],0)),"")</f>
        <v/>
      </c>
      <c r="M41" s="13" t="str">
        <f>_xlfn.IFNA(VLOOKUP(flower[[#This Row],[Scion METRC '#]],DEADC8[],4,FALSE),"")</f>
        <v/>
      </c>
      <c r="N41" s="14" t="str">
        <f>_xlfn.IFNA(VLOOKUP(flower[[#This Row],[Scion METRC '#]],DEADC8[],4,FALSE),"")</f>
        <v/>
      </c>
      <c r="O41" s="13" t="str">
        <f>IF(ISNUMBER(SEARCH(".",flower[[#This Row],[Pheno Barcode]])),CONCATENATE("1A4070000000065000",RIGHT(flower[[#This Row],[Pheno Barcode]],6)),"")</f>
        <v/>
      </c>
      <c r="P41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_AL3-08</v>
      </c>
    </row>
    <row r="42" spans="1:16" x14ac:dyDescent="0.25">
      <c r="A42" s="8" t="s">
        <v>6</v>
      </c>
      <c r="B42" s="9">
        <v>9</v>
      </c>
      <c r="C42" s="9" t="s">
        <v>481</v>
      </c>
      <c r="D42" s="13"/>
      <c r="E42" s="13" t="str">
        <f>_xlfn.IFNA(VLOOKUP(flower[[#This Row],[Scion METRC '#]],METRCC8[],2,FALSE),"METRC ERROR")</f>
        <v>METRC ERROR</v>
      </c>
      <c r="F42" s="13" t="str">
        <f>IF(LEFT(flower[[#This Row],[Strain]],4)=LEFT(flower[[#This Row],[Pheno '#]],4),"match","MISMATCH")</f>
        <v>MISMATCH</v>
      </c>
      <c r="G42" s="13" t="str">
        <f>_xlfn.IFNA(VLOOKUP(flower[[#This Row],[Scion METRC '#]],VEGC8[[#All],[Scion METRC '#]:[Pheno Barcode]],2,FALSE),"")</f>
        <v/>
      </c>
      <c r="H42" s="13" t="str">
        <f>LEFT(flower[[#This Row],[Pheno Barcode]],7)</f>
        <v/>
      </c>
      <c r="I42" s="10" t="str">
        <f>_xlfn.IFNA(VLOOKUP(flower[[#This Row],[Strain]],VEGC8[[#All],[Scion METRC '#]:[Health]],5,FALSE),"")</f>
        <v/>
      </c>
      <c r="J42" s="13"/>
      <c r="K42" s="13" t="str">
        <f>IF(flower[[#This Row],[Scion METRC '#]]="","EMPTY",_xlfn.IFNA(VLOOKUP(flower[[#This Row],[Scion METRC '#]],DEADC8[],3,FALSE),"Alive"))</f>
        <v>EMPTY</v>
      </c>
      <c r="L42" s="13" t="str">
        <f>IFERROR(INDEX(exptreatments[[#This Row],[Treatment]],MATCH(flower[[#This Row],[Scion METRC '#]],exptreatments[[#This Row],[METRC]],0)),"")</f>
        <v/>
      </c>
      <c r="M42" s="13" t="str">
        <f>_xlfn.IFNA(VLOOKUP(flower[[#This Row],[Scion METRC '#]],DEADC8[],4,FALSE),"")</f>
        <v/>
      </c>
      <c r="N42" s="14" t="str">
        <f>_xlfn.IFNA(VLOOKUP(flower[[#This Row],[Scion METRC '#]],DEADC8[],4,FALSE),"")</f>
        <v/>
      </c>
      <c r="O42" s="13" t="str">
        <f>IF(ISNUMBER(SEARCH(".",flower[[#This Row],[Pheno Barcode]])),CONCATENATE("1A4070000000065000",RIGHT(flower[[#This Row],[Pheno Barcode]],6)),"")</f>
        <v/>
      </c>
      <c r="P42" s="8" t="str">
        <f>IF(flower[[#This Row],[Plant]]&lt;10,_xlfn.CONCAT('Group Info'!$F$2,"_",flower[[#This Row],[Table]],"-0",flower[[#This Row],[Plant]]),_xlfn.CONCAT('Group Info'!$F$2,"_",flower[[#This Row],[Table]],"-",flower[[#This Row],[Plant]]))</f>
        <v>_AL3-09</v>
      </c>
    </row>
    <row r="43" spans="1:16" x14ac:dyDescent="0.25">
      <c r="A43" s="8" t="s">
        <v>6</v>
      </c>
      <c r="B43" s="9">
        <v>10</v>
      </c>
      <c r="C43" s="9" t="s">
        <v>481</v>
      </c>
      <c r="D43" s="13"/>
      <c r="E43" s="13" t="str">
        <f>_xlfn.IFNA(VLOOKUP(flower[[#This Row],[Scion METRC '#]],METRCC8[],2,FALSE),"METRC ERROR")</f>
        <v>METRC ERROR</v>
      </c>
      <c r="F43" s="13" t="str">
        <f>IF(LEFT(flower[[#This Row],[Strain]],4)=LEFT(flower[[#This Row],[Pheno '#]],4),"match","MISMATCH")</f>
        <v>MISMATCH</v>
      </c>
      <c r="G43" s="13" t="str">
        <f>_xlfn.IFNA(VLOOKUP(flower[[#This Row],[Scion METRC '#]],VEGC8[[#All],[Scion METRC '#]:[Pheno Barcode]],2,FALSE),"")</f>
        <v/>
      </c>
      <c r="H43" s="13" t="str">
        <f>LEFT(flower[[#This Row],[Pheno Barcode]],7)</f>
        <v/>
      </c>
      <c r="I43" s="10" t="str">
        <f>_xlfn.IFNA(VLOOKUP(flower[[#This Row],[Strain]],VEGC8[[#All],[Scion METRC '#]:[Health]],5,FALSE),"")</f>
        <v/>
      </c>
      <c r="J43" s="13"/>
      <c r="K43" s="13" t="str">
        <f>IF(flower[[#This Row],[Scion METRC '#]]="","EMPTY",_xlfn.IFNA(VLOOKUP(flower[[#This Row],[Scion METRC '#]],DEADC8[],3,FALSE),"Alive"))</f>
        <v>EMPTY</v>
      </c>
      <c r="L43" s="13" t="str">
        <f>IFERROR(INDEX(exptreatments[[#This Row],[Treatment]],MATCH(flower[[#This Row],[Scion METRC '#]],exptreatments[[#This Row],[METRC]],0)),"")</f>
        <v/>
      </c>
      <c r="M43" s="13" t="str">
        <f>_xlfn.IFNA(VLOOKUP(flower[[#This Row],[Scion METRC '#]],DEADC8[],4,FALSE),"")</f>
        <v/>
      </c>
      <c r="N43" s="14" t="str">
        <f>_xlfn.IFNA(VLOOKUP(flower[[#This Row],[Scion METRC '#]],DEADC8[],4,FALSE),"")</f>
        <v/>
      </c>
      <c r="O43" s="13" t="str">
        <f>IF(ISNUMBER(SEARCH(".",flower[[#This Row],[Pheno Barcode]])),CONCATENATE("1A4070000000065000",RIGHT(flower[[#This Row],[Pheno Barcode]],6)),"")</f>
        <v/>
      </c>
      <c r="P43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_AL3-10</v>
      </c>
    </row>
    <row r="44" spans="1:16" x14ac:dyDescent="0.25">
      <c r="A44" s="8" t="s">
        <v>6</v>
      </c>
      <c r="B44" s="9">
        <v>11</v>
      </c>
      <c r="C44" s="9" t="s">
        <v>481</v>
      </c>
      <c r="D44" s="13"/>
      <c r="E44" s="13" t="str">
        <f>_xlfn.IFNA(VLOOKUP(flower[[#This Row],[Scion METRC '#]],METRCC8[],2,FALSE),"METRC ERROR")</f>
        <v>METRC ERROR</v>
      </c>
      <c r="F44" s="13" t="str">
        <f>IF(LEFT(flower[[#This Row],[Strain]],4)=LEFT(flower[[#This Row],[Pheno '#]],4),"match","MISMATCH")</f>
        <v>MISMATCH</v>
      </c>
      <c r="G44" s="13" t="str">
        <f>_xlfn.IFNA(VLOOKUP(flower[[#This Row],[Scion METRC '#]],VEGC8[[#All],[Scion METRC '#]:[Pheno Barcode]],2,FALSE),"")</f>
        <v/>
      </c>
      <c r="H44" s="13" t="str">
        <f>LEFT(flower[[#This Row],[Pheno Barcode]],7)</f>
        <v/>
      </c>
      <c r="I44" s="10" t="str">
        <f>_xlfn.IFNA(VLOOKUP(flower[[#This Row],[Strain]],VEGC8[[#All],[Scion METRC '#]:[Health]],5,FALSE),"")</f>
        <v/>
      </c>
      <c r="J44" s="13"/>
      <c r="K44" s="13" t="str">
        <f>IF(flower[[#This Row],[Scion METRC '#]]="","EMPTY",_xlfn.IFNA(VLOOKUP(flower[[#This Row],[Scion METRC '#]],DEADC8[],3,FALSE),"Alive"))</f>
        <v>EMPTY</v>
      </c>
      <c r="L44" s="13" t="str">
        <f>IFERROR(INDEX(exptreatments[[#This Row],[Treatment]],MATCH(flower[[#This Row],[Scion METRC '#]],exptreatments[[#This Row],[METRC]],0)),"")</f>
        <v/>
      </c>
      <c r="M44" s="13" t="str">
        <f>_xlfn.IFNA(VLOOKUP(flower[[#This Row],[Scion METRC '#]],DEADC8[],4,FALSE),"")</f>
        <v/>
      </c>
      <c r="N44" s="14" t="str">
        <f>_xlfn.IFNA(VLOOKUP(flower[[#This Row],[Scion METRC '#]],DEADC8[],4,FALSE),"")</f>
        <v/>
      </c>
      <c r="O44" s="13" t="str">
        <f>IF(ISNUMBER(SEARCH(".",flower[[#This Row],[Pheno Barcode]])),CONCATENATE("1A4070000000065000",RIGHT(flower[[#This Row],[Pheno Barcode]],6)),"")</f>
        <v/>
      </c>
      <c r="P44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_AL3-11</v>
      </c>
    </row>
    <row r="45" spans="1:16" x14ac:dyDescent="0.25">
      <c r="A45" s="8" t="s">
        <v>6</v>
      </c>
      <c r="B45" s="9">
        <v>12</v>
      </c>
      <c r="C45" s="9" t="s">
        <v>481</v>
      </c>
      <c r="D45" s="13"/>
      <c r="E45" s="13" t="str">
        <f>_xlfn.IFNA(VLOOKUP(flower[[#This Row],[Scion METRC '#]],METRCC8[],2,FALSE),"METRC ERROR")</f>
        <v>METRC ERROR</v>
      </c>
      <c r="F45" s="13" t="str">
        <f>IF(LEFT(flower[[#This Row],[Strain]],4)=LEFT(flower[[#This Row],[Pheno '#]],4),"match","MISMATCH")</f>
        <v>MISMATCH</v>
      </c>
      <c r="G45" s="13" t="str">
        <f>_xlfn.IFNA(VLOOKUP(flower[[#This Row],[Scion METRC '#]],VEGC8[[#All],[Scion METRC '#]:[Pheno Barcode]],2,FALSE),"")</f>
        <v/>
      </c>
      <c r="H45" s="13" t="str">
        <f>LEFT(flower[[#This Row],[Pheno Barcode]],7)</f>
        <v/>
      </c>
      <c r="I45" s="10" t="str">
        <f>_xlfn.IFNA(VLOOKUP(flower[[#This Row],[Strain]],VEGC8[[#All],[Scion METRC '#]:[Health]],5,FALSE),"")</f>
        <v/>
      </c>
      <c r="J45" s="13"/>
      <c r="K45" s="13" t="str">
        <f>IF(flower[[#This Row],[Scion METRC '#]]="","EMPTY",_xlfn.IFNA(VLOOKUP(flower[[#This Row],[Scion METRC '#]],DEADC8[],3,FALSE),"Alive"))</f>
        <v>EMPTY</v>
      </c>
      <c r="L45" s="13" t="str">
        <f>IFERROR(INDEX(exptreatments[[#This Row],[Treatment]],MATCH(flower[[#This Row],[Scion METRC '#]],exptreatments[[#This Row],[METRC]],0)),"")</f>
        <v/>
      </c>
      <c r="M45" s="13" t="str">
        <f>_xlfn.IFNA(VLOOKUP(flower[[#This Row],[Scion METRC '#]],DEADC8[],4,FALSE),"")</f>
        <v/>
      </c>
      <c r="N45" s="14" t="str">
        <f>_xlfn.IFNA(VLOOKUP(flower[[#This Row],[Scion METRC '#]],DEADC8[],4,FALSE),"")</f>
        <v/>
      </c>
      <c r="O45" s="13" t="str">
        <f>IF(ISNUMBER(SEARCH(".",flower[[#This Row],[Pheno Barcode]])),CONCATENATE("1A4070000000065000",RIGHT(flower[[#This Row],[Pheno Barcode]],6)),"")</f>
        <v/>
      </c>
      <c r="P45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_AL3-12</v>
      </c>
    </row>
    <row r="46" spans="1:16" x14ac:dyDescent="0.25">
      <c r="A46" s="8" t="s">
        <v>6</v>
      </c>
      <c r="B46" s="9">
        <v>13</v>
      </c>
      <c r="C46" s="9" t="s">
        <v>481</v>
      </c>
      <c r="D46" s="13"/>
      <c r="E46" s="13" t="str">
        <f>_xlfn.IFNA(VLOOKUP(flower[[#This Row],[Scion METRC '#]],METRCC8[],2,FALSE),"METRC ERROR")</f>
        <v>METRC ERROR</v>
      </c>
      <c r="F46" s="13" t="str">
        <f>IF(LEFT(flower[[#This Row],[Strain]],4)=LEFT(flower[[#This Row],[Pheno '#]],4),"match","MISMATCH")</f>
        <v>MISMATCH</v>
      </c>
      <c r="G46" s="13" t="str">
        <f>_xlfn.IFNA(VLOOKUP(flower[[#This Row],[Scion METRC '#]],VEGC8[[#All],[Scion METRC '#]:[Pheno Barcode]],2,FALSE),"")</f>
        <v/>
      </c>
      <c r="H46" s="13" t="str">
        <f>LEFT(flower[[#This Row],[Pheno Barcode]],7)</f>
        <v/>
      </c>
      <c r="I46" s="10" t="str">
        <f>_xlfn.IFNA(VLOOKUP(flower[[#This Row],[Strain]],VEGC8[[#All],[Scion METRC '#]:[Health]],5,FALSE),"")</f>
        <v/>
      </c>
      <c r="J46" s="13"/>
      <c r="K46" s="13" t="str">
        <f>IF(flower[[#This Row],[Scion METRC '#]]="","EMPTY",_xlfn.IFNA(VLOOKUP(flower[[#This Row],[Scion METRC '#]],DEADC8[],3,FALSE),"Alive"))</f>
        <v>EMPTY</v>
      </c>
      <c r="L46" s="13" t="str">
        <f>IFERROR(INDEX(exptreatments[[#This Row],[Treatment]],MATCH(flower[[#This Row],[Scion METRC '#]],exptreatments[[#This Row],[METRC]],0)),"")</f>
        <v/>
      </c>
      <c r="M46" s="13" t="str">
        <f>_xlfn.IFNA(VLOOKUP(flower[[#This Row],[Scion METRC '#]],DEADC8[],4,FALSE),"")</f>
        <v/>
      </c>
      <c r="N46" s="14" t="str">
        <f>_xlfn.IFNA(VLOOKUP(flower[[#This Row],[Scion METRC '#]],DEADC8[],4,FALSE),"")</f>
        <v/>
      </c>
      <c r="O46" s="13" t="str">
        <f>IF(ISNUMBER(SEARCH(".",flower[[#This Row],[Pheno Barcode]])),CONCATENATE("1A4070000000065000",RIGHT(flower[[#This Row],[Pheno Barcode]],6)),"")</f>
        <v/>
      </c>
      <c r="P46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_AL3-13</v>
      </c>
    </row>
    <row r="47" spans="1:16" x14ac:dyDescent="0.25">
      <c r="A47" s="8" t="s">
        <v>6</v>
      </c>
      <c r="B47" s="9">
        <v>14</v>
      </c>
      <c r="C47" s="9" t="s">
        <v>481</v>
      </c>
      <c r="D47" s="13"/>
      <c r="E47" s="13" t="str">
        <f>_xlfn.IFNA(VLOOKUP(flower[[#This Row],[Scion METRC '#]],METRCC8[],2,FALSE),"METRC ERROR")</f>
        <v>METRC ERROR</v>
      </c>
      <c r="F47" s="13" t="str">
        <f>IF(LEFT(flower[[#This Row],[Strain]],4)=LEFT(flower[[#This Row],[Pheno '#]],4),"match","MISMATCH")</f>
        <v>MISMATCH</v>
      </c>
      <c r="G47" s="13" t="str">
        <f>_xlfn.IFNA(VLOOKUP(flower[[#This Row],[Scion METRC '#]],VEGC8[[#All],[Scion METRC '#]:[Pheno Barcode]],2,FALSE),"")</f>
        <v/>
      </c>
      <c r="H47" s="13" t="str">
        <f>LEFT(flower[[#This Row],[Pheno Barcode]],7)</f>
        <v/>
      </c>
      <c r="I47" s="10" t="str">
        <f>_xlfn.IFNA(VLOOKUP(flower[[#This Row],[Strain]],VEGC8[[#All],[Scion METRC '#]:[Health]],5,FALSE),"")</f>
        <v/>
      </c>
      <c r="J47" s="13"/>
      <c r="K47" s="13" t="str">
        <f>IF(flower[[#This Row],[Scion METRC '#]]="","EMPTY",_xlfn.IFNA(VLOOKUP(flower[[#This Row],[Scion METRC '#]],DEADC8[],3,FALSE),"Alive"))</f>
        <v>EMPTY</v>
      </c>
      <c r="L47" s="13" t="str">
        <f>IFERROR(INDEX(exptreatments[[#This Row],[Treatment]],MATCH(flower[[#This Row],[Scion METRC '#]],exptreatments[[#This Row],[METRC]],0)),"")</f>
        <v/>
      </c>
      <c r="M47" s="13" t="str">
        <f>_xlfn.IFNA(VLOOKUP(flower[[#This Row],[Scion METRC '#]],DEADC8[],4,FALSE),"")</f>
        <v/>
      </c>
      <c r="N47" s="14" t="str">
        <f>_xlfn.IFNA(VLOOKUP(flower[[#This Row],[Scion METRC '#]],DEADC8[],4,FALSE),"")</f>
        <v/>
      </c>
      <c r="O47" s="13" t="str">
        <f>IF(ISNUMBER(SEARCH(".",flower[[#This Row],[Pheno Barcode]])),CONCATENATE("1A4070000000065000",RIGHT(flower[[#This Row],[Pheno Barcode]],6)),"")</f>
        <v/>
      </c>
      <c r="P47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_AL3-14</v>
      </c>
    </row>
    <row r="48" spans="1:16" x14ac:dyDescent="0.25">
      <c r="A48" s="8" t="s">
        <v>6</v>
      </c>
      <c r="B48" s="9">
        <v>15</v>
      </c>
      <c r="C48" s="9" t="s">
        <v>481</v>
      </c>
      <c r="D48" s="13"/>
      <c r="E48" s="13" t="str">
        <f>_xlfn.IFNA(VLOOKUP(flower[[#This Row],[Scion METRC '#]],METRCC8[],2,FALSE),"METRC ERROR")</f>
        <v>METRC ERROR</v>
      </c>
      <c r="F48" s="13" t="str">
        <f>IF(LEFT(flower[[#This Row],[Strain]],4)=LEFT(flower[[#This Row],[Pheno '#]],4),"match","MISMATCH")</f>
        <v>MISMATCH</v>
      </c>
      <c r="G48" s="13" t="str">
        <f>_xlfn.IFNA(VLOOKUP(flower[[#This Row],[Scion METRC '#]],VEGC8[[#All],[Scion METRC '#]:[Pheno Barcode]],2,FALSE),"")</f>
        <v/>
      </c>
      <c r="H48" s="13" t="str">
        <f>LEFT(flower[[#This Row],[Pheno Barcode]],7)</f>
        <v/>
      </c>
      <c r="I48" s="10" t="str">
        <f>_xlfn.IFNA(VLOOKUP(flower[[#This Row],[Strain]],VEGC8[[#All],[Scion METRC '#]:[Health]],5,FALSE),"")</f>
        <v/>
      </c>
      <c r="J48" s="13"/>
      <c r="K48" s="13" t="str">
        <f>IF(flower[[#This Row],[Scion METRC '#]]="","EMPTY",_xlfn.IFNA(VLOOKUP(flower[[#This Row],[Scion METRC '#]],DEADC8[],3,FALSE),"Alive"))</f>
        <v>EMPTY</v>
      </c>
      <c r="L48" s="13" t="str">
        <f>IFERROR(INDEX(exptreatments[[#This Row],[Treatment]],MATCH(flower[[#This Row],[Scion METRC '#]],exptreatments[[#This Row],[METRC]],0)),"")</f>
        <v/>
      </c>
      <c r="M48" s="13" t="str">
        <f>_xlfn.IFNA(VLOOKUP(flower[[#This Row],[Scion METRC '#]],DEADC8[],4,FALSE),"")</f>
        <v/>
      </c>
      <c r="N48" s="14" t="str">
        <f>_xlfn.IFNA(VLOOKUP(flower[[#This Row],[Scion METRC '#]],DEADC8[],4,FALSE),"")</f>
        <v/>
      </c>
      <c r="O48" s="13" t="str">
        <f>IF(ISNUMBER(SEARCH(".",flower[[#This Row],[Pheno Barcode]])),CONCATENATE("1A4070000000065000",RIGHT(flower[[#This Row],[Pheno Barcode]],6)),"")</f>
        <v/>
      </c>
      <c r="P48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_AL3-15</v>
      </c>
    </row>
    <row r="49" spans="1:16" x14ac:dyDescent="0.25">
      <c r="A49" s="8" t="s">
        <v>6</v>
      </c>
      <c r="B49" s="9">
        <v>16</v>
      </c>
      <c r="C49" s="9" t="s">
        <v>481</v>
      </c>
      <c r="D49" s="13"/>
      <c r="E49" s="13" t="str">
        <f>_xlfn.IFNA(VLOOKUP(flower[[#This Row],[Scion METRC '#]],METRCC8[],2,FALSE),"METRC ERROR")</f>
        <v>METRC ERROR</v>
      </c>
      <c r="F49" s="13" t="str">
        <f>IF(LEFT(flower[[#This Row],[Strain]],4)=LEFT(flower[[#This Row],[Pheno '#]],4),"match","MISMATCH")</f>
        <v>MISMATCH</v>
      </c>
      <c r="G49" s="13" t="str">
        <f>_xlfn.IFNA(VLOOKUP(flower[[#This Row],[Scion METRC '#]],VEGC8[[#All],[Scion METRC '#]:[Pheno Barcode]],2,FALSE),"")</f>
        <v/>
      </c>
      <c r="H49" s="13" t="str">
        <f>LEFT(flower[[#This Row],[Pheno Barcode]],7)</f>
        <v/>
      </c>
      <c r="I49" s="10" t="str">
        <f>_xlfn.IFNA(VLOOKUP(flower[[#This Row],[Strain]],VEGC8[[#All],[Scion METRC '#]:[Health]],5,FALSE),"")</f>
        <v/>
      </c>
      <c r="J49" s="13"/>
      <c r="K49" s="13" t="str">
        <f>IF(flower[[#This Row],[Scion METRC '#]]="","EMPTY",_xlfn.IFNA(VLOOKUP(flower[[#This Row],[Scion METRC '#]],DEADC8[],3,FALSE),"Alive"))</f>
        <v>EMPTY</v>
      </c>
      <c r="L49" s="13" t="str">
        <f>IFERROR(INDEX(exptreatments[[#This Row],[Treatment]],MATCH(flower[[#This Row],[Scion METRC '#]],exptreatments[[#This Row],[METRC]],0)),"")</f>
        <v/>
      </c>
      <c r="M49" s="13" t="str">
        <f>_xlfn.IFNA(VLOOKUP(flower[[#This Row],[Scion METRC '#]],DEADC8[],4,FALSE),"")</f>
        <v/>
      </c>
      <c r="N49" s="14" t="str">
        <f>_xlfn.IFNA(VLOOKUP(flower[[#This Row],[Scion METRC '#]],DEADC8[],4,FALSE),"")</f>
        <v/>
      </c>
      <c r="O49" s="13" t="str">
        <f>IF(ISNUMBER(SEARCH(".",flower[[#This Row],[Pheno Barcode]])),CONCATENATE("1A4070000000065000",RIGHT(flower[[#This Row],[Pheno Barcode]],6)),"")</f>
        <v/>
      </c>
      <c r="P49" s="8" t="str">
        <f>IF(flower[[#This Row],[Plant]]&lt;10,_xlfn.CONCAT('Group Info'!$F$2,"_",flower[[#This Row],[Table]],"-0",flower[[#This Row],[Plant]]),_xlfn.CONCAT('Group Info'!$F$2,"_",flower[[#This Row],[Table]],"-",flower[[#This Row],[Plant]]))</f>
        <v>_AL3-16</v>
      </c>
    </row>
    <row r="50" spans="1:16" x14ac:dyDescent="0.25">
      <c r="A50" s="8" t="s">
        <v>6</v>
      </c>
      <c r="B50" s="9">
        <v>1</v>
      </c>
      <c r="C50" s="9" t="s">
        <v>482</v>
      </c>
      <c r="D50" s="9"/>
      <c r="E50" s="9" t="str">
        <f>_xlfn.IFNA(VLOOKUP(flower[[#This Row],[Scion METRC '#]],METRCC8[],2,FALSE),"METRC ERROR")</f>
        <v>METRC ERROR</v>
      </c>
      <c r="F50" s="9" t="str">
        <f>IF(LEFT(flower[[#This Row],[Strain]],4)=LEFT(flower[[#This Row],[Pheno '#]],4),"match","MISMATCH")</f>
        <v>MISMATCH</v>
      </c>
      <c r="G50" s="9" t="str">
        <f>_xlfn.IFNA(VLOOKUP(flower[[#This Row],[Scion METRC '#]],VEGC8[[#All],[Scion METRC '#]:[Pheno Barcode]],2,FALSE),"")</f>
        <v/>
      </c>
      <c r="H50" s="9" t="str">
        <f>LEFT(flower[[#This Row],[Pheno Barcode]],7)</f>
        <v/>
      </c>
      <c r="I50" s="10" t="str">
        <f>_xlfn.IFNA(VLOOKUP(flower[[#This Row],[Strain]],VEGC8[[#All],[Scion METRC '#]:[Health]],5,FALSE),"")</f>
        <v/>
      </c>
      <c r="J50" s="9"/>
      <c r="K50" s="9" t="str">
        <f>IF(flower[[#This Row],[Scion METRC '#]]="","EMPTY",_xlfn.IFNA(VLOOKUP(flower[[#This Row],[Scion METRC '#]],DEADC8[],3,FALSE),"Alive"))</f>
        <v>EMPTY</v>
      </c>
      <c r="L50" s="65" t="str">
        <f>IFERROR(INDEX(exptreatments[[#This Row],[Treatment]],MATCH(flower[[#This Row],[Scion METRC '#]],exptreatments[[#This Row],[METRC]],0)),"")</f>
        <v/>
      </c>
      <c r="M50" s="13" t="str">
        <f>_xlfn.IFNA(VLOOKUP(flower[[#This Row],[Scion METRC '#]],DEADC8[],4,FALSE),"")</f>
        <v/>
      </c>
      <c r="N50" s="14" t="str">
        <f>_xlfn.IFNA(VLOOKUP(flower[[#This Row],[Scion METRC '#]],DEADC8[],4,FALSE),"")</f>
        <v/>
      </c>
      <c r="O50" s="13" t="str">
        <f>IF(ISNUMBER(SEARCH(".",flower[[#This Row],[Pheno Barcode]])),CONCATENATE("1A4070000000065000",RIGHT(flower[[#This Row],[Pheno Barcode]],6)),"")</f>
        <v/>
      </c>
      <c r="P50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_AL4-01</v>
      </c>
    </row>
    <row r="51" spans="1:16" x14ac:dyDescent="0.25">
      <c r="A51" s="8" t="s">
        <v>6</v>
      </c>
      <c r="B51" s="9">
        <v>2</v>
      </c>
      <c r="C51" s="9" t="s">
        <v>482</v>
      </c>
      <c r="D51" s="13"/>
      <c r="E51" s="13" t="str">
        <f>_xlfn.IFNA(VLOOKUP(flower[[#This Row],[Scion METRC '#]],METRCC8[],2,FALSE),"METRC ERROR")</f>
        <v>METRC ERROR</v>
      </c>
      <c r="F51" s="13" t="str">
        <f>IF(LEFT(flower[[#This Row],[Strain]],4)=LEFT(flower[[#This Row],[Pheno '#]],4),"match","MISMATCH")</f>
        <v>MISMATCH</v>
      </c>
      <c r="G51" s="13" t="str">
        <f>_xlfn.IFNA(VLOOKUP(flower[[#This Row],[Scion METRC '#]],VEGC8[[#All],[Scion METRC '#]:[Pheno Barcode]],2,FALSE),"")</f>
        <v/>
      </c>
      <c r="H51" s="13" t="str">
        <f>LEFT(flower[[#This Row],[Pheno Barcode]],7)</f>
        <v/>
      </c>
      <c r="I51" s="10" t="str">
        <f>_xlfn.IFNA(VLOOKUP(flower[[#This Row],[Strain]],VEGC8[[#All],[Scion METRC '#]:[Health]],5,FALSE),"")</f>
        <v/>
      </c>
      <c r="J51" s="13"/>
      <c r="K51" s="13" t="str">
        <f>IF(flower[[#This Row],[Scion METRC '#]]="","EMPTY",_xlfn.IFNA(VLOOKUP(flower[[#This Row],[Scion METRC '#]],DEADC8[],3,FALSE),"Alive"))</f>
        <v>EMPTY</v>
      </c>
      <c r="L51" s="13" t="str">
        <f>IFERROR(INDEX(exptreatments[[#This Row],[Treatment]],MATCH(flower[[#This Row],[Scion METRC '#]],exptreatments[[#This Row],[METRC]],0)),"")</f>
        <v/>
      </c>
      <c r="M51" s="13" t="str">
        <f>_xlfn.IFNA(VLOOKUP(flower[[#This Row],[Scion METRC '#]],DEADC8[],4,FALSE),"")</f>
        <v/>
      </c>
      <c r="N51" s="14" t="str">
        <f>_xlfn.IFNA(VLOOKUP(flower[[#This Row],[Scion METRC '#]],DEADC8[],4,FALSE),"")</f>
        <v/>
      </c>
      <c r="O51" s="13" t="str">
        <f>IF(ISNUMBER(SEARCH(".",flower[[#This Row],[Pheno Barcode]])),CONCATENATE("1A4070000000065000",RIGHT(flower[[#This Row],[Pheno Barcode]],6)),"")</f>
        <v/>
      </c>
      <c r="P51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_AL4-02</v>
      </c>
    </row>
    <row r="52" spans="1:16" x14ac:dyDescent="0.25">
      <c r="A52" s="8" t="s">
        <v>6</v>
      </c>
      <c r="B52" s="9">
        <v>3</v>
      </c>
      <c r="C52" s="9" t="s">
        <v>482</v>
      </c>
      <c r="D52" s="13"/>
      <c r="E52" s="13" t="str">
        <f>_xlfn.IFNA(VLOOKUP(flower[[#This Row],[Scion METRC '#]],METRCC8[],2,FALSE),"METRC ERROR")</f>
        <v>METRC ERROR</v>
      </c>
      <c r="F52" s="13" t="str">
        <f>IF(LEFT(flower[[#This Row],[Strain]],4)=LEFT(flower[[#This Row],[Pheno '#]],4),"match","MISMATCH")</f>
        <v>MISMATCH</v>
      </c>
      <c r="G52" s="13" t="str">
        <f>_xlfn.IFNA(VLOOKUP(flower[[#This Row],[Scion METRC '#]],VEGC8[[#All],[Scion METRC '#]:[Pheno Barcode]],2,FALSE),"")</f>
        <v/>
      </c>
      <c r="H52" s="13" t="str">
        <f>LEFT(flower[[#This Row],[Pheno Barcode]],7)</f>
        <v/>
      </c>
      <c r="I52" s="10" t="str">
        <f>_xlfn.IFNA(VLOOKUP(flower[[#This Row],[Strain]],VEGC8[[#All],[Scion METRC '#]:[Health]],5,FALSE),"")</f>
        <v/>
      </c>
      <c r="J52" s="13"/>
      <c r="K52" s="13" t="str">
        <f>IF(flower[[#This Row],[Scion METRC '#]]="","EMPTY",_xlfn.IFNA(VLOOKUP(flower[[#This Row],[Scion METRC '#]],DEADC8[],3,FALSE),"Alive"))</f>
        <v>EMPTY</v>
      </c>
      <c r="L52" s="13" t="str">
        <f>IFERROR(INDEX(exptreatments[[#This Row],[Treatment]],MATCH(flower[[#This Row],[Scion METRC '#]],exptreatments[[#This Row],[METRC]],0)),"")</f>
        <v/>
      </c>
      <c r="M52" s="13" t="str">
        <f>_xlfn.IFNA(VLOOKUP(flower[[#This Row],[Scion METRC '#]],DEADC8[],4,FALSE),"")</f>
        <v/>
      </c>
      <c r="N52" s="14" t="str">
        <f>_xlfn.IFNA(VLOOKUP(flower[[#This Row],[Scion METRC '#]],DEADC8[],4,FALSE),"")</f>
        <v/>
      </c>
      <c r="O52" s="13" t="str">
        <f>IF(ISNUMBER(SEARCH(".",flower[[#This Row],[Pheno Barcode]])),CONCATENATE("1A4070000000065000",RIGHT(flower[[#This Row],[Pheno Barcode]],6)),"")</f>
        <v/>
      </c>
      <c r="P52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_AL4-03</v>
      </c>
    </row>
    <row r="53" spans="1:16" x14ac:dyDescent="0.25">
      <c r="A53" s="8" t="s">
        <v>6</v>
      </c>
      <c r="B53" s="9">
        <v>4</v>
      </c>
      <c r="C53" s="9" t="s">
        <v>482</v>
      </c>
      <c r="D53" s="13"/>
      <c r="E53" s="13" t="str">
        <f>_xlfn.IFNA(VLOOKUP(flower[[#This Row],[Scion METRC '#]],METRCC8[],2,FALSE),"METRC ERROR")</f>
        <v>METRC ERROR</v>
      </c>
      <c r="F53" s="13" t="str">
        <f>IF(LEFT(flower[[#This Row],[Strain]],4)=LEFT(flower[[#This Row],[Pheno '#]],4),"match","MISMATCH")</f>
        <v>MISMATCH</v>
      </c>
      <c r="G53" s="13" t="str">
        <f>_xlfn.IFNA(VLOOKUP(flower[[#This Row],[Scion METRC '#]],VEGC8[[#All],[Scion METRC '#]:[Pheno Barcode]],2,FALSE),"")</f>
        <v/>
      </c>
      <c r="H53" s="13" t="str">
        <f>LEFT(flower[[#This Row],[Pheno Barcode]],7)</f>
        <v/>
      </c>
      <c r="I53" s="10" t="str">
        <f>_xlfn.IFNA(VLOOKUP(flower[[#This Row],[Strain]],VEGC8[[#All],[Scion METRC '#]:[Health]],5,FALSE),"")</f>
        <v/>
      </c>
      <c r="J53" s="13"/>
      <c r="K53" s="13" t="str">
        <f>IF(flower[[#This Row],[Scion METRC '#]]="","EMPTY",_xlfn.IFNA(VLOOKUP(flower[[#This Row],[Scion METRC '#]],DEADC8[],3,FALSE),"Alive"))</f>
        <v>EMPTY</v>
      </c>
      <c r="L53" s="13" t="str">
        <f>IFERROR(INDEX(exptreatments[[#This Row],[Treatment]],MATCH(flower[[#This Row],[Scion METRC '#]],exptreatments[[#This Row],[METRC]],0)),"")</f>
        <v/>
      </c>
      <c r="M53" s="13" t="str">
        <f>_xlfn.IFNA(VLOOKUP(flower[[#This Row],[Scion METRC '#]],DEADC8[],4,FALSE),"")</f>
        <v/>
      </c>
      <c r="N53" s="14" t="str">
        <f>_xlfn.IFNA(VLOOKUP(flower[[#This Row],[Scion METRC '#]],DEADC8[],4,FALSE),"")</f>
        <v/>
      </c>
      <c r="O53" s="13" t="str">
        <f>IF(ISNUMBER(SEARCH(".",flower[[#This Row],[Pheno Barcode]])),CONCATENATE("1A4070000000065000",RIGHT(flower[[#This Row],[Pheno Barcode]],6)),"")</f>
        <v/>
      </c>
      <c r="P53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_AL4-04</v>
      </c>
    </row>
    <row r="54" spans="1:16" x14ac:dyDescent="0.25">
      <c r="A54" s="8" t="s">
        <v>6</v>
      </c>
      <c r="B54" s="9">
        <v>5</v>
      </c>
      <c r="C54" s="9" t="s">
        <v>482</v>
      </c>
      <c r="D54" s="13"/>
      <c r="E54" s="13" t="str">
        <f>_xlfn.IFNA(VLOOKUP(flower[[#This Row],[Scion METRC '#]],METRCC8[],2,FALSE),"METRC ERROR")</f>
        <v>METRC ERROR</v>
      </c>
      <c r="F54" s="13" t="str">
        <f>IF(LEFT(flower[[#This Row],[Strain]],4)=LEFT(flower[[#This Row],[Pheno '#]],4),"match","MISMATCH")</f>
        <v>MISMATCH</v>
      </c>
      <c r="G54" s="13" t="str">
        <f>_xlfn.IFNA(VLOOKUP(flower[[#This Row],[Scion METRC '#]],VEGC8[[#All],[Scion METRC '#]:[Pheno Barcode]],2,FALSE),"")</f>
        <v/>
      </c>
      <c r="H54" s="13" t="str">
        <f>LEFT(flower[[#This Row],[Pheno Barcode]],7)</f>
        <v/>
      </c>
      <c r="I54" s="10" t="str">
        <f>_xlfn.IFNA(VLOOKUP(flower[[#This Row],[Strain]],VEGC8[[#All],[Scion METRC '#]:[Health]],5,FALSE),"")</f>
        <v/>
      </c>
      <c r="J54" s="13"/>
      <c r="K54" s="13" t="str">
        <f>IF(flower[[#This Row],[Scion METRC '#]]="","EMPTY",_xlfn.IFNA(VLOOKUP(flower[[#This Row],[Scion METRC '#]],DEADC8[],3,FALSE),"Alive"))</f>
        <v>EMPTY</v>
      </c>
      <c r="L54" s="13" t="str">
        <f>IFERROR(INDEX(exptreatments[[#This Row],[Treatment]],MATCH(flower[[#This Row],[Scion METRC '#]],exptreatments[[#This Row],[METRC]],0)),"")</f>
        <v/>
      </c>
      <c r="M54" s="13" t="str">
        <f>_xlfn.IFNA(VLOOKUP(flower[[#This Row],[Scion METRC '#]],DEADC8[],4,FALSE),"")</f>
        <v/>
      </c>
      <c r="N54" s="14" t="str">
        <f>_xlfn.IFNA(VLOOKUP(flower[[#This Row],[Scion METRC '#]],DEADC8[],4,FALSE),"")</f>
        <v/>
      </c>
      <c r="O54" s="13" t="str">
        <f>IF(ISNUMBER(SEARCH(".",flower[[#This Row],[Pheno Barcode]])),CONCATENATE("1A4070000000065000",RIGHT(flower[[#This Row],[Pheno Barcode]],6)),"")</f>
        <v/>
      </c>
      <c r="P54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_AL4-05</v>
      </c>
    </row>
    <row r="55" spans="1:16" x14ac:dyDescent="0.25">
      <c r="A55" s="8" t="s">
        <v>6</v>
      </c>
      <c r="B55" s="9">
        <v>6</v>
      </c>
      <c r="C55" s="9" t="s">
        <v>482</v>
      </c>
      <c r="D55" s="13"/>
      <c r="E55" s="13" t="str">
        <f>_xlfn.IFNA(VLOOKUP(flower[[#This Row],[Scion METRC '#]],METRCC8[],2,FALSE),"METRC ERROR")</f>
        <v>METRC ERROR</v>
      </c>
      <c r="F55" s="13" t="str">
        <f>IF(LEFT(flower[[#This Row],[Strain]],4)=LEFT(flower[[#This Row],[Pheno '#]],4),"match","MISMATCH")</f>
        <v>MISMATCH</v>
      </c>
      <c r="G55" s="13" t="str">
        <f>_xlfn.IFNA(VLOOKUP(flower[[#This Row],[Scion METRC '#]],VEGC8[[#All],[Scion METRC '#]:[Pheno Barcode]],2,FALSE),"")</f>
        <v/>
      </c>
      <c r="H55" s="13" t="str">
        <f>LEFT(flower[[#This Row],[Pheno Barcode]],7)</f>
        <v/>
      </c>
      <c r="I55" s="10" t="str">
        <f>_xlfn.IFNA(VLOOKUP(flower[[#This Row],[Strain]],VEGC8[[#All],[Scion METRC '#]:[Health]],5,FALSE),"")</f>
        <v/>
      </c>
      <c r="J55" s="13"/>
      <c r="K55" s="13" t="str">
        <f>IF(flower[[#This Row],[Scion METRC '#]]="","EMPTY",_xlfn.IFNA(VLOOKUP(flower[[#This Row],[Scion METRC '#]],DEADC8[],3,FALSE),"Alive"))</f>
        <v>EMPTY</v>
      </c>
      <c r="L55" s="13" t="str">
        <f>IFERROR(INDEX(exptreatments[[#This Row],[Treatment]],MATCH(flower[[#This Row],[Scion METRC '#]],exptreatments[[#This Row],[METRC]],0)),"")</f>
        <v/>
      </c>
      <c r="M55" s="13" t="str">
        <f>_xlfn.IFNA(VLOOKUP(flower[[#This Row],[Scion METRC '#]],DEADC8[],4,FALSE),"")</f>
        <v/>
      </c>
      <c r="N55" s="14" t="str">
        <f>_xlfn.IFNA(VLOOKUP(flower[[#This Row],[Scion METRC '#]],DEADC8[],4,FALSE),"")</f>
        <v/>
      </c>
      <c r="O55" s="13" t="str">
        <f>IF(ISNUMBER(SEARCH(".",flower[[#This Row],[Pheno Barcode]])),CONCATENATE("1A4070000000065000",RIGHT(flower[[#This Row],[Pheno Barcode]],6)),"")</f>
        <v/>
      </c>
      <c r="P55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_AL4-06</v>
      </c>
    </row>
    <row r="56" spans="1:16" x14ac:dyDescent="0.25">
      <c r="A56" s="8" t="s">
        <v>6</v>
      </c>
      <c r="B56" s="9">
        <v>7</v>
      </c>
      <c r="C56" s="9" t="s">
        <v>482</v>
      </c>
      <c r="D56" s="13"/>
      <c r="E56" s="13" t="str">
        <f>_xlfn.IFNA(VLOOKUP(flower[[#This Row],[Scion METRC '#]],METRCC8[],2,FALSE),"METRC ERROR")</f>
        <v>METRC ERROR</v>
      </c>
      <c r="F56" s="13" t="str">
        <f>IF(LEFT(flower[[#This Row],[Strain]],4)=LEFT(flower[[#This Row],[Pheno '#]],4),"match","MISMATCH")</f>
        <v>MISMATCH</v>
      </c>
      <c r="G56" s="13" t="str">
        <f>_xlfn.IFNA(VLOOKUP(flower[[#This Row],[Scion METRC '#]],VEGC8[[#All],[Scion METRC '#]:[Pheno Barcode]],2,FALSE),"")</f>
        <v/>
      </c>
      <c r="H56" s="13" t="str">
        <f>LEFT(flower[[#This Row],[Pheno Barcode]],7)</f>
        <v/>
      </c>
      <c r="I56" s="10" t="str">
        <f>_xlfn.IFNA(VLOOKUP(flower[[#This Row],[Strain]],VEGC8[[#All],[Scion METRC '#]:[Health]],5,FALSE),"")</f>
        <v/>
      </c>
      <c r="J56" s="13"/>
      <c r="K56" s="13" t="str">
        <f>IF(flower[[#This Row],[Scion METRC '#]]="","EMPTY",_xlfn.IFNA(VLOOKUP(flower[[#This Row],[Scion METRC '#]],DEADC8[],3,FALSE),"Alive"))</f>
        <v>EMPTY</v>
      </c>
      <c r="L56" s="13" t="str">
        <f>IFERROR(INDEX(exptreatments[[#This Row],[Treatment]],MATCH(flower[[#This Row],[Scion METRC '#]],exptreatments[[#This Row],[METRC]],0)),"")</f>
        <v/>
      </c>
      <c r="M56" s="13" t="str">
        <f>_xlfn.IFNA(VLOOKUP(flower[[#This Row],[Scion METRC '#]],DEADC8[],4,FALSE),"")</f>
        <v/>
      </c>
      <c r="N56" s="14" t="str">
        <f>_xlfn.IFNA(VLOOKUP(flower[[#This Row],[Scion METRC '#]],DEADC8[],4,FALSE),"")</f>
        <v/>
      </c>
      <c r="O56" s="13" t="str">
        <f>IF(ISNUMBER(SEARCH(".",flower[[#This Row],[Pheno Barcode]])),CONCATENATE("1A4070000000065000",RIGHT(flower[[#This Row],[Pheno Barcode]],6)),"")</f>
        <v/>
      </c>
      <c r="P56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_AL4-07</v>
      </c>
    </row>
    <row r="57" spans="1:16" x14ac:dyDescent="0.25">
      <c r="A57" s="8" t="s">
        <v>6</v>
      </c>
      <c r="B57" s="9">
        <v>8</v>
      </c>
      <c r="C57" s="9" t="s">
        <v>482</v>
      </c>
      <c r="D57" s="13"/>
      <c r="E57" s="13" t="str">
        <f>_xlfn.IFNA(VLOOKUP(flower[[#This Row],[Scion METRC '#]],METRCC8[],2,FALSE),"METRC ERROR")</f>
        <v>METRC ERROR</v>
      </c>
      <c r="F57" s="13" t="str">
        <f>IF(LEFT(flower[[#This Row],[Strain]],4)=LEFT(flower[[#This Row],[Pheno '#]],4),"match","MISMATCH")</f>
        <v>MISMATCH</v>
      </c>
      <c r="G57" s="13" t="str">
        <f>_xlfn.IFNA(VLOOKUP(flower[[#This Row],[Scion METRC '#]],VEGC8[[#All],[Scion METRC '#]:[Pheno Barcode]],2,FALSE),"")</f>
        <v/>
      </c>
      <c r="H57" s="13" t="str">
        <f>LEFT(flower[[#This Row],[Pheno Barcode]],7)</f>
        <v/>
      </c>
      <c r="I57" s="10" t="str">
        <f>_xlfn.IFNA(VLOOKUP(flower[[#This Row],[Strain]],VEGC8[[#All],[Scion METRC '#]:[Health]],5,FALSE),"")</f>
        <v/>
      </c>
      <c r="J57" s="13"/>
      <c r="K57" s="13" t="str">
        <f>IF(flower[[#This Row],[Scion METRC '#]]="","EMPTY",_xlfn.IFNA(VLOOKUP(flower[[#This Row],[Scion METRC '#]],DEADC8[],3,FALSE),"Alive"))</f>
        <v>EMPTY</v>
      </c>
      <c r="L57" s="13" t="str">
        <f>IFERROR(INDEX(exptreatments[[#This Row],[Treatment]],MATCH(flower[[#This Row],[Scion METRC '#]],exptreatments[[#This Row],[METRC]],0)),"")</f>
        <v/>
      </c>
      <c r="M57" s="13" t="str">
        <f>_xlfn.IFNA(VLOOKUP(flower[[#This Row],[Scion METRC '#]],DEADC8[],4,FALSE),"")</f>
        <v/>
      </c>
      <c r="N57" s="14" t="str">
        <f>_xlfn.IFNA(VLOOKUP(flower[[#This Row],[Scion METRC '#]],DEADC8[],4,FALSE),"")</f>
        <v/>
      </c>
      <c r="O57" s="13" t="str">
        <f>IF(ISNUMBER(SEARCH(".",flower[[#This Row],[Pheno Barcode]])),CONCATENATE("1A4070000000065000",RIGHT(flower[[#This Row],[Pheno Barcode]],6)),"")</f>
        <v/>
      </c>
      <c r="P57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_AL4-08</v>
      </c>
    </row>
    <row r="58" spans="1:16" x14ac:dyDescent="0.25">
      <c r="A58" s="8" t="s">
        <v>6</v>
      </c>
      <c r="B58" s="9">
        <v>9</v>
      </c>
      <c r="C58" s="9" t="s">
        <v>482</v>
      </c>
      <c r="D58" s="13"/>
      <c r="E58" s="13" t="str">
        <f>_xlfn.IFNA(VLOOKUP(flower[[#This Row],[Scion METRC '#]],METRCC8[],2,FALSE),"METRC ERROR")</f>
        <v>METRC ERROR</v>
      </c>
      <c r="F58" s="13" t="str">
        <f>IF(LEFT(flower[[#This Row],[Strain]],4)=LEFT(flower[[#This Row],[Pheno '#]],4),"match","MISMATCH")</f>
        <v>MISMATCH</v>
      </c>
      <c r="G58" s="13" t="str">
        <f>_xlfn.IFNA(VLOOKUP(flower[[#This Row],[Scion METRC '#]],VEGC8[[#All],[Scion METRC '#]:[Pheno Barcode]],2,FALSE),"")</f>
        <v/>
      </c>
      <c r="H58" s="13" t="str">
        <f>LEFT(flower[[#This Row],[Pheno Barcode]],7)</f>
        <v/>
      </c>
      <c r="I58" s="10" t="str">
        <f>_xlfn.IFNA(VLOOKUP(flower[[#This Row],[Strain]],VEGC8[[#All],[Scion METRC '#]:[Health]],5,FALSE),"")</f>
        <v/>
      </c>
      <c r="J58" s="13"/>
      <c r="K58" s="13" t="str">
        <f>IF(flower[[#This Row],[Scion METRC '#]]="","EMPTY",_xlfn.IFNA(VLOOKUP(flower[[#This Row],[Scion METRC '#]],DEADC8[],3,FALSE),"Alive"))</f>
        <v>EMPTY</v>
      </c>
      <c r="L58" s="13" t="str">
        <f>IFERROR(INDEX(exptreatments[[#This Row],[Treatment]],MATCH(flower[[#This Row],[Scion METRC '#]],exptreatments[[#This Row],[METRC]],0)),"")</f>
        <v/>
      </c>
      <c r="M58" s="13" t="str">
        <f>_xlfn.IFNA(VLOOKUP(flower[[#This Row],[Scion METRC '#]],DEADC8[],4,FALSE),"")</f>
        <v/>
      </c>
      <c r="N58" s="14" t="str">
        <f>_xlfn.IFNA(VLOOKUP(flower[[#This Row],[Scion METRC '#]],DEADC8[],4,FALSE),"")</f>
        <v/>
      </c>
      <c r="O58" s="13" t="str">
        <f>IF(ISNUMBER(SEARCH(".",flower[[#This Row],[Pheno Barcode]])),CONCATENATE("1A4070000000065000",RIGHT(flower[[#This Row],[Pheno Barcode]],6)),"")</f>
        <v/>
      </c>
      <c r="P58" s="8" t="str">
        <f>IF(flower[[#This Row],[Plant]]&lt;10,_xlfn.CONCAT('Group Info'!$F$2,"_",flower[[#This Row],[Table]],"-0",flower[[#This Row],[Plant]]),_xlfn.CONCAT('Group Info'!$F$2,"_",flower[[#This Row],[Table]],"-",flower[[#This Row],[Plant]]))</f>
        <v>_AL4-09</v>
      </c>
    </row>
    <row r="59" spans="1:16" x14ac:dyDescent="0.25">
      <c r="A59" s="8" t="s">
        <v>6</v>
      </c>
      <c r="B59" s="9">
        <v>10</v>
      </c>
      <c r="C59" s="9" t="s">
        <v>482</v>
      </c>
      <c r="D59" s="13"/>
      <c r="E59" s="13" t="str">
        <f>_xlfn.IFNA(VLOOKUP(flower[[#This Row],[Scion METRC '#]],METRCC8[],2,FALSE),"METRC ERROR")</f>
        <v>METRC ERROR</v>
      </c>
      <c r="F59" s="13" t="str">
        <f>IF(LEFT(flower[[#This Row],[Strain]],4)=LEFT(flower[[#This Row],[Pheno '#]],4),"match","MISMATCH")</f>
        <v>MISMATCH</v>
      </c>
      <c r="G59" s="13" t="str">
        <f>_xlfn.IFNA(VLOOKUP(flower[[#This Row],[Scion METRC '#]],VEGC8[[#All],[Scion METRC '#]:[Pheno Barcode]],2,FALSE),"")</f>
        <v/>
      </c>
      <c r="H59" s="13" t="str">
        <f>LEFT(flower[[#This Row],[Pheno Barcode]],7)</f>
        <v/>
      </c>
      <c r="I59" s="10" t="str">
        <f>_xlfn.IFNA(VLOOKUP(flower[[#This Row],[Strain]],VEGC8[[#All],[Scion METRC '#]:[Health]],5,FALSE),"")</f>
        <v/>
      </c>
      <c r="J59" s="13"/>
      <c r="K59" s="13" t="str">
        <f>IF(flower[[#This Row],[Scion METRC '#]]="","EMPTY",_xlfn.IFNA(VLOOKUP(flower[[#This Row],[Scion METRC '#]],DEADC8[],3,FALSE),"Alive"))</f>
        <v>EMPTY</v>
      </c>
      <c r="L59" s="13" t="str">
        <f>IFERROR(INDEX(exptreatments[[#This Row],[Treatment]],MATCH(flower[[#This Row],[Scion METRC '#]],exptreatments[[#This Row],[METRC]],0)),"")</f>
        <v/>
      </c>
      <c r="M59" s="13" t="str">
        <f>_xlfn.IFNA(VLOOKUP(flower[[#This Row],[Scion METRC '#]],DEADC8[],4,FALSE),"")</f>
        <v/>
      </c>
      <c r="N59" s="14" t="str">
        <f>_xlfn.IFNA(VLOOKUP(flower[[#This Row],[Scion METRC '#]],DEADC8[],4,FALSE),"")</f>
        <v/>
      </c>
      <c r="O59" s="13" t="str">
        <f>IF(ISNUMBER(SEARCH(".",flower[[#This Row],[Pheno Barcode]])),CONCATENATE("1A4070000000065000",RIGHT(flower[[#This Row],[Pheno Barcode]],6)),"")</f>
        <v/>
      </c>
      <c r="P59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_AL4-10</v>
      </c>
    </row>
    <row r="60" spans="1:16" x14ac:dyDescent="0.25">
      <c r="A60" s="8" t="s">
        <v>6</v>
      </c>
      <c r="B60" s="9">
        <v>11</v>
      </c>
      <c r="C60" s="9" t="s">
        <v>482</v>
      </c>
      <c r="D60" s="13"/>
      <c r="E60" s="13" t="str">
        <f>_xlfn.IFNA(VLOOKUP(flower[[#This Row],[Scion METRC '#]],METRCC8[],2,FALSE),"METRC ERROR")</f>
        <v>METRC ERROR</v>
      </c>
      <c r="F60" s="13" t="str">
        <f>IF(LEFT(flower[[#This Row],[Strain]],4)=LEFT(flower[[#This Row],[Pheno '#]],4),"match","MISMATCH")</f>
        <v>MISMATCH</v>
      </c>
      <c r="G60" s="13" t="str">
        <f>_xlfn.IFNA(VLOOKUP(flower[[#This Row],[Scion METRC '#]],VEGC8[[#All],[Scion METRC '#]:[Pheno Barcode]],2,FALSE),"")</f>
        <v/>
      </c>
      <c r="H60" s="13" t="str">
        <f>LEFT(flower[[#This Row],[Pheno Barcode]],7)</f>
        <v/>
      </c>
      <c r="I60" s="10" t="str">
        <f>_xlfn.IFNA(VLOOKUP(flower[[#This Row],[Strain]],VEGC8[[#All],[Scion METRC '#]:[Health]],5,FALSE),"")</f>
        <v/>
      </c>
      <c r="J60" s="13"/>
      <c r="K60" s="13" t="str">
        <f>IF(flower[[#This Row],[Scion METRC '#]]="","EMPTY",_xlfn.IFNA(VLOOKUP(flower[[#This Row],[Scion METRC '#]],DEADC8[],3,FALSE),"Alive"))</f>
        <v>EMPTY</v>
      </c>
      <c r="L60" s="13" t="str">
        <f>IFERROR(INDEX(exptreatments[[#This Row],[Treatment]],MATCH(flower[[#This Row],[Scion METRC '#]],exptreatments[[#This Row],[METRC]],0)),"")</f>
        <v/>
      </c>
      <c r="M60" s="13" t="str">
        <f>_xlfn.IFNA(VLOOKUP(flower[[#This Row],[Scion METRC '#]],DEADC8[],4,FALSE),"")</f>
        <v/>
      </c>
      <c r="N60" s="14" t="str">
        <f>_xlfn.IFNA(VLOOKUP(flower[[#This Row],[Scion METRC '#]],DEADC8[],4,FALSE),"")</f>
        <v/>
      </c>
      <c r="O60" s="13" t="str">
        <f>IF(ISNUMBER(SEARCH(".",flower[[#This Row],[Pheno Barcode]])),CONCATENATE("1A4070000000065000",RIGHT(flower[[#This Row],[Pheno Barcode]],6)),"")</f>
        <v/>
      </c>
      <c r="P60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_AL4-11</v>
      </c>
    </row>
    <row r="61" spans="1:16" x14ac:dyDescent="0.25">
      <c r="A61" s="8" t="s">
        <v>6</v>
      </c>
      <c r="B61" s="9">
        <v>12</v>
      </c>
      <c r="C61" s="9" t="s">
        <v>482</v>
      </c>
      <c r="D61" s="13"/>
      <c r="E61" s="13" t="str">
        <f>_xlfn.IFNA(VLOOKUP(flower[[#This Row],[Scion METRC '#]],METRCC8[],2,FALSE),"METRC ERROR")</f>
        <v>METRC ERROR</v>
      </c>
      <c r="F61" s="13" t="str">
        <f>IF(LEFT(flower[[#This Row],[Strain]],4)=LEFT(flower[[#This Row],[Pheno '#]],4),"match","MISMATCH")</f>
        <v>MISMATCH</v>
      </c>
      <c r="G61" s="13" t="str">
        <f>_xlfn.IFNA(VLOOKUP(flower[[#This Row],[Scion METRC '#]],VEGC8[[#All],[Scion METRC '#]:[Pheno Barcode]],2,FALSE),"")</f>
        <v/>
      </c>
      <c r="H61" s="13" t="str">
        <f>LEFT(flower[[#This Row],[Pheno Barcode]],7)</f>
        <v/>
      </c>
      <c r="I61" s="10" t="str">
        <f>_xlfn.IFNA(VLOOKUP(flower[[#This Row],[Strain]],VEGC8[[#All],[Scion METRC '#]:[Health]],5,FALSE),"")</f>
        <v/>
      </c>
      <c r="J61" s="13"/>
      <c r="K61" s="13" t="str">
        <f>IF(flower[[#This Row],[Scion METRC '#]]="","EMPTY",_xlfn.IFNA(VLOOKUP(flower[[#This Row],[Scion METRC '#]],DEADC8[],3,FALSE),"Alive"))</f>
        <v>EMPTY</v>
      </c>
      <c r="L61" s="13" t="str">
        <f>IFERROR(INDEX(exptreatments[[#This Row],[Treatment]],MATCH(flower[[#This Row],[Scion METRC '#]],exptreatments[[#This Row],[METRC]],0)),"")</f>
        <v/>
      </c>
      <c r="M61" s="13" t="str">
        <f>_xlfn.IFNA(VLOOKUP(flower[[#This Row],[Scion METRC '#]],DEADC8[],4,FALSE),"")</f>
        <v/>
      </c>
      <c r="N61" s="14" t="str">
        <f>_xlfn.IFNA(VLOOKUP(flower[[#This Row],[Scion METRC '#]],DEADC8[],4,FALSE),"")</f>
        <v/>
      </c>
      <c r="O61" s="13" t="str">
        <f>IF(ISNUMBER(SEARCH(".",flower[[#This Row],[Pheno Barcode]])),CONCATENATE("1A4070000000065000",RIGHT(flower[[#This Row],[Pheno Barcode]],6)),"")</f>
        <v/>
      </c>
      <c r="P61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_AL4-12</v>
      </c>
    </row>
    <row r="62" spans="1:16" x14ac:dyDescent="0.25">
      <c r="A62" s="8" t="s">
        <v>6</v>
      </c>
      <c r="B62" s="9">
        <v>13</v>
      </c>
      <c r="C62" s="9" t="s">
        <v>482</v>
      </c>
      <c r="D62" s="13"/>
      <c r="E62" s="13" t="str">
        <f>_xlfn.IFNA(VLOOKUP(flower[[#This Row],[Scion METRC '#]],METRCC8[],2,FALSE),"METRC ERROR")</f>
        <v>METRC ERROR</v>
      </c>
      <c r="F62" s="13" t="str">
        <f>IF(LEFT(flower[[#This Row],[Strain]],4)=LEFT(flower[[#This Row],[Pheno '#]],4),"match","MISMATCH")</f>
        <v>MISMATCH</v>
      </c>
      <c r="G62" s="13" t="str">
        <f>_xlfn.IFNA(VLOOKUP(flower[[#This Row],[Scion METRC '#]],VEGC8[[#All],[Scion METRC '#]:[Pheno Barcode]],2,FALSE),"")</f>
        <v/>
      </c>
      <c r="H62" s="13" t="str">
        <f>LEFT(flower[[#This Row],[Pheno Barcode]],7)</f>
        <v/>
      </c>
      <c r="I62" s="10" t="str">
        <f>_xlfn.IFNA(VLOOKUP(flower[[#This Row],[Strain]],VEGC8[[#All],[Scion METRC '#]:[Health]],5,FALSE),"")</f>
        <v/>
      </c>
      <c r="J62" s="13"/>
      <c r="K62" s="13" t="str">
        <f>IF(flower[[#This Row],[Scion METRC '#]]="","EMPTY",_xlfn.IFNA(VLOOKUP(flower[[#This Row],[Scion METRC '#]],DEADC8[],3,FALSE),"Alive"))</f>
        <v>EMPTY</v>
      </c>
      <c r="L62" s="13" t="str">
        <f>IFERROR(INDEX(exptreatments[[#This Row],[Treatment]],MATCH(flower[[#This Row],[Scion METRC '#]],exptreatments[[#This Row],[METRC]],0)),"")</f>
        <v/>
      </c>
      <c r="M62" s="13" t="str">
        <f>_xlfn.IFNA(VLOOKUP(flower[[#This Row],[Scion METRC '#]],DEADC8[],4,FALSE),"")</f>
        <v/>
      </c>
      <c r="N62" s="14" t="str">
        <f>_xlfn.IFNA(VLOOKUP(flower[[#This Row],[Scion METRC '#]],DEADC8[],4,FALSE),"")</f>
        <v/>
      </c>
      <c r="O62" s="13" t="str">
        <f>IF(ISNUMBER(SEARCH(".",flower[[#This Row],[Pheno Barcode]])),CONCATENATE("1A4070000000065000",RIGHT(flower[[#This Row],[Pheno Barcode]],6)),"")</f>
        <v/>
      </c>
      <c r="P62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_AL4-13</v>
      </c>
    </row>
    <row r="63" spans="1:16" x14ac:dyDescent="0.25">
      <c r="A63" s="8" t="s">
        <v>6</v>
      </c>
      <c r="B63" s="9">
        <v>14</v>
      </c>
      <c r="C63" s="9" t="s">
        <v>482</v>
      </c>
      <c r="D63" s="13"/>
      <c r="E63" s="13" t="str">
        <f>_xlfn.IFNA(VLOOKUP(flower[[#This Row],[Scion METRC '#]],METRCC8[],2,FALSE),"METRC ERROR")</f>
        <v>METRC ERROR</v>
      </c>
      <c r="F63" s="13" t="str">
        <f>IF(LEFT(flower[[#This Row],[Strain]],4)=LEFT(flower[[#This Row],[Pheno '#]],4),"match","MISMATCH")</f>
        <v>MISMATCH</v>
      </c>
      <c r="G63" s="13" t="str">
        <f>_xlfn.IFNA(VLOOKUP(flower[[#This Row],[Scion METRC '#]],VEGC8[[#All],[Scion METRC '#]:[Pheno Barcode]],2,FALSE),"")</f>
        <v/>
      </c>
      <c r="H63" s="13" t="str">
        <f>LEFT(flower[[#This Row],[Pheno Barcode]],7)</f>
        <v/>
      </c>
      <c r="I63" s="10" t="str">
        <f>_xlfn.IFNA(VLOOKUP(flower[[#This Row],[Strain]],VEGC8[[#All],[Scion METRC '#]:[Health]],5,FALSE),"")</f>
        <v/>
      </c>
      <c r="J63" s="13"/>
      <c r="K63" s="13" t="str">
        <f>IF(flower[[#This Row],[Scion METRC '#]]="","EMPTY",_xlfn.IFNA(VLOOKUP(flower[[#This Row],[Scion METRC '#]],DEADC8[],3,FALSE),"Alive"))</f>
        <v>EMPTY</v>
      </c>
      <c r="L63" s="13" t="str">
        <f>IFERROR(INDEX(exptreatments[[#This Row],[Treatment]],MATCH(flower[[#This Row],[Scion METRC '#]],exptreatments[[#This Row],[METRC]],0)),"")</f>
        <v/>
      </c>
      <c r="M63" s="13" t="str">
        <f>_xlfn.IFNA(VLOOKUP(flower[[#This Row],[Scion METRC '#]],DEADC8[],4,FALSE),"")</f>
        <v/>
      </c>
      <c r="N63" s="14" t="str">
        <f>_xlfn.IFNA(VLOOKUP(flower[[#This Row],[Scion METRC '#]],DEADC8[],4,FALSE),"")</f>
        <v/>
      </c>
      <c r="O63" s="13" t="str">
        <f>IF(ISNUMBER(SEARCH(".",flower[[#This Row],[Pheno Barcode]])),CONCATENATE("1A4070000000065000",RIGHT(flower[[#This Row],[Pheno Barcode]],6)),"")</f>
        <v/>
      </c>
      <c r="P63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_AL4-14</v>
      </c>
    </row>
    <row r="64" spans="1:16" x14ac:dyDescent="0.25">
      <c r="A64" s="8" t="s">
        <v>6</v>
      </c>
      <c r="B64" s="9">
        <v>15</v>
      </c>
      <c r="C64" s="9" t="s">
        <v>482</v>
      </c>
      <c r="D64" s="13"/>
      <c r="E64" s="13" t="str">
        <f>_xlfn.IFNA(VLOOKUP(flower[[#This Row],[Scion METRC '#]],METRCC8[],2,FALSE),"METRC ERROR")</f>
        <v>METRC ERROR</v>
      </c>
      <c r="F64" s="13" t="str">
        <f>IF(LEFT(flower[[#This Row],[Strain]],4)=LEFT(flower[[#This Row],[Pheno '#]],4),"match","MISMATCH")</f>
        <v>MISMATCH</v>
      </c>
      <c r="G64" s="13" t="str">
        <f>_xlfn.IFNA(VLOOKUP(flower[[#This Row],[Scion METRC '#]],VEGC8[[#All],[Scion METRC '#]:[Pheno Barcode]],2,FALSE),"")</f>
        <v/>
      </c>
      <c r="H64" s="13" t="str">
        <f>LEFT(flower[[#This Row],[Pheno Barcode]],7)</f>
        <v/>
      </c>
      <c r="I64" s="10" t="str">
        <f>_xlfn.IFNA(VLOOKUP(flower[[#This Row],[Strain]],VEGC8[[#All],[Scion METRC '#]:[Health]],5,FALSE),"")</f>
        <v/>
      </c>
      <c r="J64" s="13"/>
      <c r="K64" s="13" t="str">
        <f>IF(flower[[#This Row],[Scion METRC '#]]="","EMPTY",_xlfn.IFNA(VLOOKUP(flower[[#This Row],[Scion METRC '#]],DEADC8[],3,FALSE),"Alive"))</f>
        <v>EMPTY</v>
      </c>
      <c r="L64" s="13" t="str">
        <f>IFERROR(INDEX(exptreatments[[#This Row],[Treatment]],MATCH(flower[[#This Row],[Scion METRC '#]],exptreatments[[#This Row],[METRC]],0)),"")</f>
        <v/>
      </c>
      <c r="M64" s="13" t="str">
        <f>_xlfn.IFNA(VLOOKUP(flower[[#This Row],[Scion METRC '#]],DEADC8[],4,FALSE),"")</f>
        <v/>
      </c>
      <c r="N64" s="14" t="str">
        <f>_xlfn.IFNA(VLOOKUP(flower[[#This Row],[Scion METRC '#]],DEADC8[],4,FALSE),"")</f>
        <v/>
      </c>
      <c r="O64" s="13" t="str">
        <f>IF(ISNUMBER(SEARCH(".",flower[[#This Row],[Pheno Barcode]])),CONCATENATE("1A4070000000065000",RIGHT(flower[[#This Row],[Pheno Barcode]],6)),"")</f>
        <v/>
      </c>
      <c r="P64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_AL4-15</v>
      </c>
    </row>
    <row r="65" spans="1:16" x14ac:dyDescent="0.25">
      <c r="A65" s="8" t="s">
        <v>6</v>
      </c>
      <c r="B65" s="9">
        <v>16</v>
      </c>
      <c r="C65" s="9" t="s">
        <v>482</v>
      </c>
      <c r="D65" s="13"/>
      <c r="E65" s="13" t="str">
        <f>_xlfn.IFNA(VLOOKUP(flower[[#This Row],[Scion METRC '#]],METRCC8[],2,FALSE),"METRC ERROR")</f>
        <v>METRC ERROR</v>
      </c>
      <c r="F65" s="13" t="str">
        <f>IF(LEFT(flower[[#This Row],[Strain]],4)=LEFT(flower[[#This Row],[Pheno '#]],4),"match","MISMATCH")</f>
        <v>MISMATCH</v>
      </c>
      <c r="G65" s="13" t="str">
        <f>_xlfn.IFNA(VLOOKUP(flower[[#This Row],[Scion METRC '#]],VEGC8[[#All],[Scion METRC '#]:[Pheno Barcode]],2,FALSE),"")</f>
        <v/>
      </c>
      <c r="H65" s="13" t="str">
        <f>LEFT(flower[[#This Row],[Pheno Barcode]],7)</f>
        <v/>
      </c>
      <c r="I65" s="10" t="str">
        <f>_xlfn.IFNA(VLOOKUP(flower[[#This Row],[Strain]],VEGC8[[#All],[Scion METRC '#]:[Health]],5,FALSE),"")</f>
        <v/>
      </c>
      <c r="J65" s="13"/>
      <c r="K65" s="13" t="str">
        <f>IF(flower[[#This Row],[Scion METRC '#]]="","EMPTY",_xlfn.IFNA(VLOOKUP(flower[[#This Row],[Scion METRC '#]],DEADC8[],3,FALSE),"Alive"))</f>
        <v>EMPTY</v>
      </c>
      <c r="L65" s="13" t="str">
        <f>IFERROR(INDEX(exptreatments[[#This Row],[Treatment]],MATCH(flower[[#This Row],[Scion METRC '#]],exptreatments[[#This Row],[METRC]],0)),"")</f>
        <v/>
      </c>
      <c r="M65" s="13" t="str">
        <f>_xlfn.IFNA(VLOOKUP(flower[[#This Row],[Scion METRC '#]],DEADC8[],4,FALSE),"")</f>
        <v/>
      </c>
      <c r="N65" s="14" t="str">
        <f>_xlfn.IFNA(VLOOKUP(flower[[#This Row],[Scion METRC '#]],DEADC8[],4,FALSE),"")</f>
        <v/>
      </c>
      <c r="O65" s="13" t="str">
        <f>IF(ISNUMBER(SEARCH(".",flower[[#This Row],[Pheno Barcode]])),CONCATENATE("1A4070000000065000",RIGHT(flower[[#This Row],[Pheno Barcode]],6)),"")</f>
        <v/>
      </c>
      <c r="P65" s="8" t="str">
        <f>IF(flower[[#This Row],[Plant]]&lt;10,_xlfn.CONCAT('Group Info'!$F$2,"_",flower[[#This Row],[Table]],"-0",flower[[#This Row],[Plant]]),_xlfn.CONCAT('Group Info'!$F$2,"_",flower[[#This Row],[Table]],"-",flower[[#This Row],[Plant]]))</f>
        <v>_AL4-16</v>
      </c>
    </row>
    <row r="66" spans="1:16" x14ac:dyDescent="0.25">
      <c r="A66" s="8" t="s">
        <v>6</v>
      </c>
      <c r="B66" s="9">
        <v>1</v>
      </c>
      <c r="C66" s="9" t="s">
        <v>483</v>
      </c>
      <c r="D66" s="9"/>
      <c r="E66" s="9" t="str">
        <f>_xlfn.IFNA(VLOOKUP(flower[[#This Row],[Scion METRC '#]],METRCC8[],2,FALSE),"METRC ERROR")</f>
        <v>METRC ERROR</v>
      </c>
      <c r="F66" s="9" t="str">
        <f>IF(LEFT(flower[[#This Row],[Strain]],4)=LEFT(flower[[#This Row],[Pheno '#]],4),"match","MISMATCH")</f>
        <v>MISMATCH</v>
      </c>
      <c r="G66" s="9" t="str">
        <f>_xlfn.IFNA(VLOOKUP(flower[[#This Row],[Scion METRC '#]],VEGC8[[#All],[Scion METRC '#]:[Pheno Barcode]],2,FALSE),"")</f>
        <v/>
      </c>
      <c r="H66" s="9" t="str">
        <f>LEFT(flower[[#This Row],[Pheno Barcode]],7)</f>
        <v/>
      </c>
      <c r="I66" s="10" t="str">
        <f>_xlfn.IFNA(VLOOKUP(flower[[#This Row],[Strain]],VEGC8[[#All],[Scion METRC '#]:[Health]],5,FALSE),"")</f>
        <v/>
      </c>
      <c r="J66" s="9"/>
      <c r="K66" s="9" t="str">
        <f>IF(flower[[#This Row],[Scion METRC '#]]="","EMPTY",_xlfn.IFNA(VLOOKUP(flower[[#This Row],[Scion METRC '#]],DEADC8[],3,FALSE),"Alive"))</f>
        <v>EMPTY</v>
      </c>
      <c r="L66" s="65" t="str">
        <f>IFERROR(INDEX(exptreatments[[#This Row],[Treatment]],MATCH(flower[[#This Row],[Scion METRC '#]],exptreatments[[#This Row],[METRC]],0)),"")</f>
        <v/>
      </c>
      <c r="M66" s="13" t="str">
        <f>_xlfn.IFNA(VLOOKUP(flower[[#This Row],[Scion METRC '#]],DEADC8[],4,FALSE),"")</f>
        <v/>
      </c>
      <c r="N66" s="14" t="str">
        <f>_xlfn.IFNA(VLOOKUP(flower[[#This Row],[Scion METRC '#]],DEADC8[],4,FALSE),"")</f>
        <v/>
      </c>
      <c r="O66" s="13" t="str">
        <f>IF(ISNUMBER(SEARCH(".",flower[[#This Row],[Pheno Barcode]])),CONCATENATE("1A4070000000065000",RIGHT(flower[[#This Row],[Pheno Barcode]],6)),"")</f>
        <v/>
      </c>
      <c r="P66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_AL5-01</v>
      </c>
    </row>
    <row r="67" spans="1:16" x14ac:dyDescent="0.25">
      <c r="A67" s="8" t="s">
        <v>6</v>
      </c>
      <c r="B67" s="9">
        <v>2</v>
      </c>
      <c r="C67" s="9" t="s">
        <v>483</v>
      </c>
      <c r="D67" s="13"/>
      <c r="E67" s="13" t="str">
        <f>_xlfn.IFNA(VLOOKUP(flower[[#This Row],[Scion METRC '#]],METRCC8[],2,FALSE),"METRC ERROR")</f>
        <v>METRC ERROR</v>
      </c>
      <c r="F67" s="13" t="str">
        <f>IF(LEFT(flower[[#This Row],[Strain]],4)=LEFT(flower[[#This Row],[Pheno '#]],4),"match","MISMATCH")</f>
        <v>MISMATCH</v>
      </c>
      <c r="G67" s="13" t="str">
        <f>_xlfn.IFNA(VLOOKUP(flower[[#This Row],[Scion METRC '#]],VEGC8[[#All],[Scion METRC '#]:[Pheno Barcode]],2,FALSE),"")</f>
        <v/>
      </c>
      <c r="H67" s="13" t="str">
        <f>LEFT(flower[[#This Row],[Pheno Barcode]],7)</f>
        <v/>
      </c>
      <c r="I67" s="10" t="str">
        <f>_xlfn.IFNA(VLOOKUP(flower[[#This Row],[Strain]],VEGC8[[#All],[Scion METRC '#]:[Health]],5,FALSE),"")</f>
        <v/>
      </c>
      <c r="J67" s="13"/>
      <c r="K67" s="13" t="str">
        <f>IF(flower[[#This Row],[Scion METRC '#]]="","EMPTY",_xlfn.IFNA(VLOOKUP(flower[[#This Row],[Scion METRC '#]],DEADC8[],3,FALSE),"Alive"))</f>
        <v>EMPTY</v>
      </c>
      <c r="L67" s="13" t="str">
        <f>IFERROR(INDEX(exptreatments[[#This Row],[Treatment]],MATCH(flower[[#This Row],[Scion METRC '#]],exptreatments[[#This Row],[METRC]],0)),"")</f>
        <v/>
      </c>
      <c r="M67" s="13" t="str">
        <f>_xlfn.IFNA(VLOOKUP(flower[[#This Row],[Scion METRC '#]],DEADC8[],4,FALSE),"")</f>
        <v/>
      </c>
      <c r="N67" s="14" t="str">
        <f>_xlfn.IFNA(VLOOKUP(flower[[#This Row],[Scion METRC '#]],DEADC8[],4,FALSE),"")</f>
        <v/>
      </c>
      <c r="O67" s="13" t="str">
        <f>IF(ISNUMBER(SEARCH(".",flower[[#This Row],[Pheno Barcode]])),CONCATENATE("1A4070000000065000",RIGHT(flower[[#This Row],[Pheno Barcode]],6)),"")</f>
        <v/>
      </c>
      <c r="P67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_AL5-02</v>
      </c>
    </row>
    <row r="68" spans="1:16" x14ac:dyDescent="0.25">
      <c r="A68" s="8" t="s">
        <v>6</v>
      </c>
      <c r="B68" s="9">
        <v>3</v>
      </c>
      <c r="C68" s="9" t="s">
        <v>483</v>
      </c>
      <c r="D68" s="13"/>
      <c r="E68" s="13" t="str">
        <f>_xlfn.IFNA(VLOOKUP(flower[[#This Row],[Scion METRC '#]],METRCC8[],2,FALSE),"METRC ERROR")</f>
        <v>METRC ERROR</v>
      </c>
      <c r="F68" s="13" t="str">
        <f>IF(LEFT(flower[[#This Row],[Strain]],4)=LEFT(flower[[#This Row],[Pheno '#]],4),"match","MISMATCH")</f>
        <v>MISMATCH</v>
      </c>
      <c r="G68" s="13" t="str">
        <f>_xlfn.IFNA(VLOOKUP(flower[[#This Row],[Scion METRC '#]],VEGC8[[#All],[Scion METRC '#]:[Pheno Barcode]],2,FALSE),"")</f>
        <v/>
      </c>
      <c r="H68" s="13" t="str">
        <f>LEFT(flower[[#This Row],[Pheno Barcode]],7)</f>
        <v/>
      </c>
      <c r="I68" s="10" t="str">
        <f>_xlfn.IFNA(VLOOKUP(flower[[#This Row],[Strain]],VEGC8[[#All],[Scion METRC '#]:[Health]],5,FALSE),"")</f>
        <v/>
      </c>
      <c r="J68" s="13"/>
      <c r="K68" s="13" t="str">
        <f>IF(flower[[#This Row],[Scion METRC '#]]="","EMPTY",_xlfn.IFNA(VLOOKUP(flower[[#This Row],[Scion METRC '#]],DEADC8[],3,FALSE),"Alive"))</f>
        <v>EMPTY</v>
      </c>
      <c r="L68" s="13" t="str">
        <f>IFERROR(INDEX(exptreatments[[#This Row],[Treatment]],MATCH(flower[[#This Row],[Scion METRC '#]],exptreatments[[#This Row],[METRC]],0)),"")</f>
        <v/>
      </c>
      <c r="M68" s="13" t="str">
        <f>_xlfn.IFNA(VLOOKUP(flower[[#This Row],[Scion METRC '#]],DEADC8[],4,FALSE),"")</f>
        <v/>
      </c>
      <c r="N68" s="14" t="str">
        <f>_xlfn.IFNA(VLOOKUP(flower[[#This Row],[Scion METRC '#]],DEADC8[],4,FALSE),"")</f>
        <v/>
      </c>
      <c r="O68" s="13" t="str">
        <f>IF(ISNUMBER(SEARCH(".",flower[[#This Row],[Pheno Barcode]])),CONCATENATE("1A4070000000065000",RIGHT(flower[[#This Row],[Pheno Barcode]],6)),"")</f>
        <v/>
      </c>
      <c r="P68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_AL5-03</v>
      </c>
    </row>
    <row r="69" spans="1:16" x14ac:dyDescent="0.25">
      <c r="A69" s="8" t="s">
        <v>6</v>
      </c>
      <c r="B69" s="9">
        <v>4</v>
      </c>
      <c r="C69" s="9" t="s">
        <v>483</v>
      </c>
      <c r="D69" s="13"/>
      <c r="E69" s="13" t="str">
        <f>_xlfn.IFNA(VLOOKUP(flower[[#This Row],[Scion METRC '#]],METRCC8[],2,FALSE),"METRC ERROR")</f>
        <v>METRC ERROR</v>
      </c>
      <c r="F69" s="13" t="str">
        <f>IF(LEFT(flower[[#This Row],[Strain]],4)=LEFT(flower[[#This Row],[Pheno '#]],4),"match","MISMATCH")</f>
        <v>MISMATCH</v>
      </c>
      <c r="G69" s="13" t="str">
        <f>_xlfn.IFNA(VLOOKUP(flower[[#This Row],[Scion METRC '#]],VEGC8[[#All],[Scion METRC '#]:[Pheno Barcode]],2,FALSE),"")</f>
        <v/>
      </c>
      <c r="H69" s="13" t="str">
        <f>LEFT(flower[[#This Row],[Pheno Barcode]],7)</f>
        <v/>
      </c>
      <c r="I69" s="10" t="str">
        <f>_xlfn.IFNA(VLOOKUP(flower[[#This Row],[Strain]],VEGC8[[#All],[Scion METRC '#]:[Health]],5,FALSE),"")</f>
        <v/>
      </c>
      <c r="J69" s="13"/>
      <c r="K69" s="13" t="str">
        <f>IF(flower[[#This Row],[Scion METRC '#]]="","EMPTY",_xlfn.IFNA(VLOOKUP(flower[[#This Row],[Scion METRC '#]],DEADC8[],3,FALSE),"Alive"))</f>
        <v>EMPTY</v>
      </c>
      <c r="L69" s="13" t="str">
        <f>IFERROR(INDEX(exptreatments[[#This Row],[Treatment]],MATCH(flower[[#This Row],[Scion METRC '#]],exptreatments[[#This Row],[METRC]],0)),"")</f>
        <v/>
      </c>
      <c r="M69" s="13" t="str">
        <f>_xlfn.IFNA(VLOOKUP(flower[[#This Row],[Scion METRC '#]],DEADC8[],4,FALSE),"")</f>
        <v/>
      </c>
      <c r="N69" s="14" t="str">
        <f>_xlfn.IFNA(VLOOKUP(flower[[#This Row],[Scion METRC '#]],DEADC8[],4,FALSE),"")</f>
        <v/>
      </c>
      <c r="O69" s="13" t="str">
        <f>IF(ISNUMBER(SEARCH(".",flower[[#This Row],[Pheno Barcode]])),CONCATENATE("1A4070000000065000",RIGHT(flower[[#This Row],[Pheno Barcode]],6)),"")</f>
        <v/>
      </c>
      <c r="P69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_AL5-04</v>
      </c>
    </row>
    <row r="70" spans="1:16" x14ac:dyDescent="0.25">
      <c r="A70" s="8" t="s">
        <v>6</v>
      </c>
      <c r="B70" s="9">
        <v>5</v>
      </c>
      <c r="C70" s="9" t="s">
        <v>483</v>
      </c>
      <c r="D70" s="13"/>
      <c r="E70" s="13" t="str">
        <f>_xlfn.IFNA(VLOOKUP(flower[[#This Row],[Scion METRC '#]],METRCC8[],2,FALSE),"METRC ERROR")</f>
        <v>METRC ERROR</v>
      </c>
      <c r="F70" s="13" t="str">
        <f>IF(LEFT(flower[[#This Row],[Strain]],4)=LEFT(flower[[#This Row],[Pheno '#]],4),"match","MISMATCH")</f>
        <v>MISMATCH</v>
      </c>
      <c r="G70" s="13" t="str">
        <f>_xlfn.IFNA(VLOOKUP(flower[[#This Row],[Scion METRC '#]],VEGC8[[#All],[Scion METRC '#]:[Pheno Barcode]],2,FALSE),"")</f>
        <v/>
      </c>
      <c r="H70" s="13" t="str">
        <f>LEFT(flower[[#This Row],[Pheno Barcode]],7)</f>
        <v/>
      </c>
      <c r="I70" s="10" t="str">
        <f>_xlfn.IFNA(VLOOKUP(flower[[#This Row],[Strain]],VEGC8[[#All],[Scion METRC '#]:[Health]],5,FALSE),"")</f>
        <v/>
      </c>
      <c r="J70" s="13"/>
      <c r="K70" s="13" t="str">
        <f>IF(flower[[#This Row],[Scion METRC '#]]="","EMPTY",_xlfn.IFNA(VLOOKUP(flower[[#This Row],[Scion METRC '#]],DEADC8[],3,FALSE),"Alive"))</f>
        <v>EMPTY</v>
      </c>
      <c r="L70" s="13" t="str">
        <f>IFERROR(INDEX(exptreatments[[#This Row],[Treatment]],MATCH(flower[[#This Row],[Scion METRC '#]],exptreatments[[#This Row],[METRC]],0)),"")</f>
        <v/>
      </c>
      <c r="M70" s="13" t="str">
        <f>_xlfn.IFNA(VLOOKUP(flower[[#This Row],[Scion METRC '#]],DEADC8[],4,FALSE),"")</f>
        <v/>
      </c>
      <c r="N70" s="14" t="str">
        <f>_xlfn.IFNA(VLOOKUP(flower[[#This Row],[Scion METRC '#]],DEADC8[],4,FALSE),"")</f>
        <v/>
      </c>
      <c r="O70" s="13" t="str">
        <f>IF(ISNUMBER(SEARCH(".",flower[[#This Row],[Pheno Barcode]])),CONCATENATE("1A4070000000065000",RIGHT(flower[[#This Row],[Pheno Barcode]],6)),"")</f>
        <v/>
      </c>
      <c r="P70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_AL5-05</v>
      </c>
    </row>
    <row r="71" spans="1:16" x14ac:dyDescent="0.25">
      <c r="A71" s="8" t="s">
        <v>6</v>
      </c>
      <c r="B71" s="9">
        <v>6</v>
      </c>
      <c r="C71" s="9" t="s">
        <v>483</v>
      </c>
      <c r="D71" s="13"/>
      <c r="E71" s="13" t="str">
        <f>_xlfn.IFNA(VLOOKUP(flower[[#This Row],[Scion METRC '#]],METRCC8[],2,FALSE),"METRC ERROR")</f>
        <v>METRC ERROR</v>
      </c>
      <c r="F71" s="13" t="str">
        <f>IF(LEFT(flower[[#This Row],[Strain]],4)=LEFT(flower[[#This Row],[Pheno '#]],4),"match","MISMATCH")</f>
        <v>MISMATCH</v>
      </c>
      <c r="G71" s="13" t="str">
        <f>_xlfn.IFNA(VLOOKUP(flower[[#This Row],[Scion METRC '#]],VEGC8[[#All],[Scion METRC '#]:[Pheno Barcode]],2,FALSE),"")</f>
        <v/>
      </c>
      <c r="H71" s="13" t="str">
        <f>LEFT(flower[[#This Row],[Pheno Barcode]],7)</f>
        <v/>
      </c>
      <c r="I71" s="10" t="str">
        <f>_xlfn.IFNA(VLOOKUP(flower[[#This Row],[Strain]],VEGC8[[#All],[Scion METRC '#]:[Health]],5,FALSE),"")</f>
        <v/>
      </c>
      <c r="J71" s="13"/>
      <c r="K71" s="13" t="str">
        <f>IF(flower[[#This Row],[Scion METRC '#]]="","EMPTY",_xlfn.IFNA(VLOOKUP(flower[[#This Row],[Scion METRC '#]],DEADC8[],3,FALSE),"Alive"))</f>
        <v>EMPTY</v>
      </c>
      <c r="L71" s="13" t="str">
        <f>IFERROR(INDEX(exptreatments[[#This Row],[Treatment]],MATCH(flower[[#This Row],[Scion METRC '#]],exptreatments[[#This Row],[METRC]],0)),"")</f>
        <v/>
      </c>
      <c r="M71" s="13" t="str">
        <f>_xlfn.IFNA(VLOOKUP(flower[[#This Row],[Scion METRC '#]],DEADC8[],4,FALSE),"")</f>
        <v/>
      </c>
      <c r="N71" s="14" t="str">
        <f>_xlfn.IFNA(VLOOKUP(flower[[#This Row],[Scion METRC '#]],DEADC8[],4,FALSE),"")</f>
        <v/>
      </c>
      <c r="O71" s="13" t="str">
        <f>IF(ISNUMBER(SEARCH(".",flower[[#This Row],[Pheno Barcode]])),CONCATENATE("1A4070000000065000",RIGHT(flower[[#This Row],[Pheno Barcode]],6)),"")</f>
        <v/>
      </c>
      <c r="P71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_AL5-06</v>
      </c>
    </row>
    <row r="72" spans="1:16" x14ac:dyDescent="0.25">
      <c r="A72" s="8" t="s">
        <v>6</v>
      </c>
      <c r="B72" s="9">
        <v>7</v>
      </c>
      <c r="C72" s="9" t="s">
        <v>483</v>
      </c>
      <c r="D72" s="13"/>
      <c r="E72" s="13" t="str">
        <f>_xlfn.IFNA(VLOOKUP(flower[[#This Row],[Scion METRC '#]],METRCC8[],2,FALSE),"METRC ERROR")</f>
        <v>METRC ERROR</v>
      </c>
      <c r="F72" s="13" t="str">
        <f>IF(LEFT(flower[[#This Row],[Strain]],4)=LEFT(flower[[#This Row],[Pheno '#]],4),"match","MISMATCH")</f>
        <v>MISMATCH</v>
      </c>
      <c r="G72" s="13" t="str">
        <f>_xlfn.IFNA(VLOOKUP(flower[[#This Row],[Scion METRC '#]],VEGC8[[#All],[Scion METRC '#]:[Pheno Barcode]],2,FALSE),"")</f>
        <v/>
      </c>
      <c r="H72" s="13" t="str">
        <f>LEFT(flower[[#This Row],[Pheno Barcode]],7)</f>
        <v/>
      </c>
      <c r="I72" s="10" t="str">
        <f>_xlfn.IFNA(VLOOKUP(flower[[#This Row],[Strain]],VEGC8[[#All],[Scion METRC '#]:[Health]],5,FALSE),"")</f>
        <v/>
      </c>
      <c r="J72" s="13"/>
      <c r="K72" s="13" t="str">
        <f>IF(flower[[#This Row],[Scion METRC '#]]="","EMPTY",_xlfn.IFNA(VLOOKUP(flower[[#This Row],[Scion METRC '#]],DEADC8[],3,FALSE),"Alive"))</f>
        <v>EMPTY</v>
      </c>
      <c r="L72" s="13" t="str">
        <f>IFERROR(INDEX(exptreatments[[#This Row],[Treatment]],MATCH(flower[[#This Row],[Scion METRC '#]],exptreatments[[#This Row],[METRC]],0)),"")</f>
        <v/>
      </c>
      <c r="M72" s="13" t="str">
        <f>_xlfn.IFNA(VLOOKUP(flower[[#This Row],[Scion METRC '#]],DEADC8[],4,FALSE),"")</f>
        <v/>
      </c>
      <c r="N72" s="14" t="str">
        <f>_xlfn.IFNA(VLOOKUP(flower[[#This Row],[Scion METRC '#]],DEADC8[],4,FALSE),"")</f>
        <v/>
      </c>
      <c r="O72" s="13" t="str">
        <f>IF(ISNUMBER(SEARCH(".",flower[[#This Row],[Pheno Barcode]])),CONCATENATE("1A4070000000065000",RIGHT(flower[[#This Row],[Pheno Barcode]],6)),"")</f>
        <v/>
      </c>
      <c r="P72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_AL5-07</v>
      </c>
    </row>
    <row r="73" spans="1:16" x14ac:dyDescent="0.25">
      <c r="A73" s="8" t="s">
        <v>6</v>
      </c>
      <c r="B73" s="9">
        <v>8</v>
      </c>
      <c r="C73" s="9" t="s">
        <v>483</v>
      </c>
      <c r="D73" s="13"/>
      <c r="E73" s="13" t="str">
        <f>_xlfn.IFNA(VLOOKUP(flower[[#This Row],[Scion METRC '#]],METRCC8[],2,FALSE),"METRC ERROR")</f>
        <v>METRC ERROR</v>
      </c>
      <c r="F73" s="13" t="str">
        <f>IF(LEFT(flower[[#This Row],[Strain]],4)=LEFT(flower[[#This Row],[Pheno '#]],4),"match","MISMATCH")</f>
        <v>MISMATCH</v>
      </c>
      <c r="G73" s="13" t="str">
        <f>_xlfn.IFNA(VLOOKUP(flower[[#This Row],[Scion METRC '#]],VEGC8[[#All],[Scion METRC '#]:[Pheno Barcode]],2,FALSE),"")</f>
        <v/>
      </c>
      <c r="H73" s="13" t="str">
        <f>LEFT(flower[[#This Row],[Pheno Barcode]],7)</f>
        <v/>
      </c>
      <c r="I73" s="10" t="str">
        <f>_xlfn.IFNA(VLOOKUP(flower[[#This Row],[Strain]],VEGC8[[#All],[Scion METRC '#]:[Health]],5,FALSE),"")</f>
        <v/>
      </c>
      <c r="J73" s="13"/>
      <c r="K73" s="13" t="str">
        <f>IF(flower[[#This Row],[Scion METRC '#]]="","EMPTY",_xlfn.IFNA(VLOOKUP(flower[[#This Row],[Scion METRC '#]],DEADC8[],3,FALSE),"Alive"))</f>
        <v>EMPTY</v>
      </c>
      <c r="L73" s="13" t="str">
        <f>IFERROR(INDEX(exptreatments[[#This Row],[Treatment]],MATCH(flower[[#This Row],[Scion METRC '#]],exptreatments[[#This Row],[METRC]],0)),"")</f>
        <v/>
      </c>
      <c r="M73" s="13" t="str">
        <f>_xlfn.IFNA(VLOOKUP(flower[[#This Row],[Scion METRC '#]],DEADC8[],4,FALSE),"")</f>
        <v/>
      </c>
      <c r="N73" s="14" t="str">
        <f>_xlfn.IFNA(VLOOKUP(flower[[#This Row],[Scion METRC '#]],DEADC8[],4,FALSE),"")</f>
        <v/>
      </c>
      <c r="O73" s="13" t="str">
        <f>IF(ISNUMBER(SEARCH(".",flower[[#This Row],[Pheno Barcode]])),CONCATENATE("1A4070000000065000",RIGHT(flower[[#This Row],[Pheno Barcode]],6)),"")</f>
        <v/>
      </c>
      <c r="P73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_AL5-08</v>
      </c>
    </row>
    <row r="74" spans="1:16" x14ac:dyDescent="0.25">
      <c r="A74" s="8" t="s">
        <v>6</v>
      </c>
      <c r="B74" s="9">
        <v>9</v>
      </c>
      <c r="C74" s="9" t="s">
        <v>483</v>
      </c>
      <c r="D74" s="13"/>
      <c r="E74" s="13" t="str">
        <f>_xlfn.IFNA(VLOOKUP(flower[[#This Row],[Scion METRC '#]],METRCC8[],2,FALSE),"METRC ERROR")</f>
        <v>METRC ERROR</v>
      </c>
      <c r="F74" s="13" t="str">
        <f>IF(LEFT(flower[[#This Row],[Strain]],4)=LEFT(flower[[#This Row],[Pheno '#]],4),"match","MISMATCH")</f>
        <v>MISMATCH</v>
      </c>
      <c r="G74" s="13" t="str">
        <f>_xlfn.IFNA(VLOOKUP(flower[[#This Row],[Scion METRC '#]],VEGC8[[#All],[Scion METRC '#]:[Pheno Barcode]],2,FALSE),"")</f>
        <v/>
      </c>
      <c r="H74" s="13" t="str">
        <f>LEFT(flower[[#This Row],[Pheno Barcode]],7)</f>
        <v/>
      </c>
      <c r="I74" s="10" t="str">
        <f>_xlfn.IFNA(VLOOKUP(flower[[#This Row],[Strain]],VEGC8[[#All],[Scion METRC '#]:[Health]],5,FALSE),"")</f>
        <v/>
      </c>
      <c r="J74" s="13"/>
      <c r="K74" s="13" t="str">
        <f>IF(flower[[#This Row],[Scion METRC '#]]="","EMPTY",_xlfn.IFNA(VLOOKUP(flower[[#This Row],[Scion METRC '#]],DEADC8[],3,FALSE),"Alive"))</f>
        <v>EMPTY</v>
      </c>
      <c r="L74" s="13" t="str">
        <f>IFERROR(INDEX(exptreatments[[#This Row],[Treatment]],MATCH(flower[[#This Row],[Scion METRC '#]],exptreatments[[#This Row],[METRC]],0)),"")</f>
        <v/>
      </c>
      <c r="M74" s="13" t="str">
        <f>_xlfn.IFNA(VLOOKUP(flower[[#This Row],[Scion METRC '#]],DEADC8[],4,FALSE),"")</f>
        <v/>
      </c>
      <c r="N74" s="14" t="str">
        <f>_xlfn.IFNA(VLOOKUP(flower[[#This Row],[Scion METRC '#]],DEADC8[],4,FALSE),"")</f>
        <v/>
      </c>
      <c r="O74" s="13" t="str">
        <f>IF(ISNUMBER(SEARCH(".",flower[[#This Row],[Pheno Barcode]])),CONCATENATE("1A4070000000065000",RIGHT(flower[[#This Row],[Pheno Barcode]],6)),"")</f>
        <v/>
      </c>
      <c r="P74" s="8" t="str">
        <f>IF(flower[[#This Row],[Plant]]&lt;10,_xlfn.CONCAT('Group Info'!$F$2,"_",flower[[#This Row],[Table]],"-0",flower[[#This Row],[Plant]]),_xlfn.CONCAT('Group Info'!$F$2,"_",flower[[#This Row],[Table]],"-",flower[[#This Row],[Plant]]))</f>
        <v>_AL5-09</v>
      </c>
    </row>
    <row r="75" spans="1:16" x14ac:dyDescent="0.25">
      <c r="A75" s="8" t="s">
        <v>6</v>
      </c>
      <c r="B75" s="9">
        <v>10</v>
      </c>
      <c r="C75" s="9" t="s">
        <v>483</v>
      </c>
      <c r="D75" s="13"/>
      <c r="E75" s="13" t="str">
        <f>_xlfn.IFNA(VLOOKUP(flower[[#This Row],[Scion METRC '#]],METRCC8[],2,FALSE),"METRC ERROR")</f>
        <v>METRC ERROR</v>
      </c>
      <c r="F75" s="13" t="str">
        <f>IF(LEFT(flower[[#This Row],[Strain]],4)=LEFT(flower[[#This Row],[Pheno '#]],4),"match","MISMATCH")</f>
        <v>MISMATCH</v>
      </c>
      <c r="G75" s="13" t="str">
        <f>_xlfn.IFNA(VLOOKUP(flower[[#This Row],[Scion METRC '#]],VEGC8[[#All],[Scion METRC '#]:[Pheno Barcode]],2,FALSE),"")</f>
        <v/>
      </c>
      <c r="H75" s="13" t="str">
        <f>LEFT(flower[[#This Row],[Pheno Barcode]],7)</f>
        <v/>
      </c>
      <c r="I75" s="10" t="str">
        <f>_xlfn.IFNA(VLOOKUP(flower[[#This Row],[Strain]],VEGC8[[#All],[Scion METRC '#]:[Health]],5,FALSE),"")</f>
        <v/>
      </c>
      <c r="J75" s="13"/>
      <c r="K75" s="13" t="str">
        <f>IF(flower[[#This Row],[Scion METRC '#]]="","EMPTY",_xlfn.IFNA(VLOOKUP(flower[[#This Row],[Scion METRC '#]],DEADC8[],3,FALSE),"Alive"))</f>
        <v>EMPTY</v>
      </c>
      <c r="L75" s="13" t="str">
        <f>IFERROR(INDEX(exptreatments[[#This Row],[Treatment]],MATCH(flower[[#This Row],[Scion METRC '#]],exptreatments[[#This Row],[METRC]],0)),"")</f>
        <v/>
      </c>
      <c r="M75" s="13" t="str">
        <f>_xlfn.IFNA(VLOOKUP(flower[[#This Row],[Scion METRC '#]],DEADC8[],4,FALSE),"")</f>
        <v/>
      </c>
      <c r="N75" s="14" t="str">
        <f>_xlfn.IFNA(VLOOKUP(flower[[#This Row],[Scion METRC '#]],DEADC8[],4,FALSE),"")</f>
        <v/>
      </c>
      <c r="O75" s="13" t="str">
        <f>IF(ISNUMBER(SEARCH(".",flower[[#This Row],[Pheno Barcode]])),CONCATENATE("1A4070000000065000",RIGHT(flower[[#This Row],[Pheno Barcode]],6)),"")</f>
        <v/>
      </c>
      <c r="P75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_AL5-10</v>
      </c>
    </row>
    <row r="76" spans="1:16" x14ac:dyDescent="0.25">
      <c r="A76" s="8" t="s">
        <v>6</v>
      </c>
      <c r="B76" s="9">
        <v>11</v>
      </c>
      <c r="C76" s="9" t="s">
        <v>483</v>
      </c>
      <c r="D76" s="13"/>
      <c r="E76" s="13" t="str">
        <f>_xlfn.IFNA(VLOOKUP(flower[[#This Row],[Scion METRC '#]],METRCC8[],2,FALSE),"METRC ERROR")</f>
        <v>METRC ERROR</v>
      </c>
      <c r="F76" s="13" t="str">
        <f>IF(LEFT(flower[[#This Row],[Strain]],4)=LEFT(flower[[#This Row],[Pheno '#]],4),"match","MISMATCH")</f>
        <v>MISMATCH</v>
      </c>
      <c r="G76" s="13" t="str">
        <f>_xlfn.IFNA(VLOOKUP(flower[[#This Row],[Scion METRC '#]],VEGC8[[#All],[Scion METRC '#]:[Pheno Barcode]],2,FALSE),"")</f>
        <v/>
      </c>
      <c r="H76" s="13" t="str">
        <f>LEFT(flower[[#This Row],[Pheno Barcode]],7)</f>
        <v/>
      </c>
      <c r="I76" s="10" t="str">
        <f>_xlfn.IFNA(VLOOKUP(flower[[#This Row],[Strain]],VEGC8[[#All],[Scion METRC '#]:[Health]],5,FALSE),"")</f>
        <v/>
      </c>
      <c r="J76" s="13"/>
      <c r="K76" s="13" t="str">
        <f>IF(flower[[#This Row],[Scion METRC '#]]="","EMPTY",_xlfn.IFNA(VLOOKUP(flower[[#This Row],[Scion METRC '#]],DEADC8[],3,FALSE),"Alive"))</f>
        <v>EMPTY</v>
      </c>
      <c r="L76" s="13" t="str">
        <f>IFERROR(INDEX(exptreatments[[#This Row],[Treatment]],MATCH(flower[[#This Row],[Scion METRC '#]],exptreatments[[#This Row],[METRC]],0)),"")</f>
        <v/>
      </c>
      <c r="M76" s="13" t="str">
        <f>_xlfn.IFNA(VLOOKUP(flower[[#This Row],[Scion METRC '#]],DEADC8[],4,FALSE),"")</f>
        <v/>
      </c>
      <c r="N76" s="14" t="str">
        <f>_xlfn.IFNA(VLOOKUP(flower[[#This Row],[Scion METRC '#]],DEADC8[],4,FALSE),"")</f>
        <v/>
      </c>
      <c r="O76" s="13" t="str">
        <f>IF(ISNUMBER(SEARCH(".",flower[[#This Row],[Pheno Barcode]])),CONCATENATE("1A4070000000065000",RIGHT(flower[[#This Row],[Pheno Barcode]],6)),"")</f>
        <v/>
      </c>
      <c r="P76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_AL5-11</v>
      </c>
    </row>
    <row r="77" spans="1:16" x14ac:dyDescent="0.25">
      <c r="A77" s="8" t="s">
        <v>6</v>
      </c>
      <c r="B77" s="9">
        <v>12</v>
      </c>
      <c r="C77" s="9" t="s">
        <v>483</v>
      </c>
      <c r="D77" s="13"/>
      <c r="E77" s="13" t="str">
        <f>_xlfn.IFNA(VLOOKUP(flower[[#This Row],[Scion METRC '#]],METRCC8[],2,FALSE),"METRC ERROR")</f>
        <v>METRC ERROR</v>
      </c>
      <c r="F77" s="13" t="str">
        <f>IF(LEFT(flower[[#This Row],[Strain]],4)=LEFT(flower[[#This Row],[Pheno '#]],4),"match","MISMATCH")</f>
        <v>MISMATCH</v>
      </c>
      <c r="G77" s="13" t="str">
        <f>_xlfn.IFNA(VLOOKUP(flower[[#This Row],[Scion METRC '#]],VEGC8[[#All],[Scion METRC '#]:[Pheno Barcode]],2,FALSE),"")</f>
        <v/>
      </c>
      <c r="H77" s="13" t="str">
        <f>LEFT(flower[[#This Row],[Pheno Barcode]],7)</f>
        <v/>
      </c>
      <c r="I77" s="10" t="str">
        <f>_xlfn.IFNA(VLOOKUP(flower[[#This Row],[Strain]],VEGC8[[#All],[Scion METRC '#]:[Health]],5,FALSE),"")</f>
        <v/>
      </c>
      <c r="J77" s="13"/>
      <c r="K77" s="13" t="str">
        <f>IF(flower[[#This Row],[Scion METRC '#]]="","EMPTY",_xlfn.IFNA(VLOOKUP(flower[[#This Row],[Scion METRC '#]],DEADC8[],3,FALSE),"Alive"))</f>
        <v>EMPTY</v>
      </c>
      <c r="L77" s="13" t="str">
        <f>IFERROR(INDEX(exptreatments[[#This Row],[Treatment]],MATCH(flower[[#This Row],[Scion METRC '#]],exptreatments[[#This Row],[METRC]],0)),"")</f>
        <v/>
      </c>
      <c r="M77" s="13" t="str">
        <f>_xlfn.IFNA(VLOOKUP(flower[[#This Row],[Scion METRC '#]],DEADC8[],4,FALSE),"")</f>
        <v/>
      </c>
      <c r="N77" s="14" t="str">
        <f>_xlfn.IFNA(VLOOKUP(flower[[#This Row],[Scion METRC '#]],DEADC8[],4,FALSE),"")</f>
        <v/>
      </c>
      <c r="O77" s="13" t="str">
        <f>IF(ISNUMBER(SEARCH(".",flower[[#This Row],[Pheno Barcode]])),CONCATENATE("1A4070000000065000",RIGHT(flower[[#This Row],[Pheno Barcode]],6)),"")</f>
        <v/>
      </c>
      <c r="P77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_AL5-12</v>
      </c>
    </row>
    <row r="78" spans="1:16" x14ac:dyDescent="0.25">
      <c r="A78" s="8" t="s">
        <v>6</v>
      </c>
      <c r="B78" s="9">
        <v>13</v>
      </c>
      <c r="C78" s="9" t="s">
        <v>483</v>
      </c>
      <c r="D78" s="13"/>
      <c r="E78" s="13" t="str">
        <f>_xlfn.IFNA(VLOOKUP(flower[[#This Row],[Scion METRC '#]],METRCC8[],2,FALSE),"METRC ERROR")</f>
        <v>METRC ERROR</v>
      </c>
      <c r="F78" s="13" t="str">
        <f>IF(LEFT(flower[[#This Row],[Strain]],4)=LEFT(flower[[#This Row],[Pheno '#]],4),"match","MISMATCH")</f>
        <v>MISMATCH</v>
      </c>
      <c r="G78" s="13" t="str">
        <f>_xlfn.IFNA(VLOOKUP(flower[[#This Row],[Scion METRC '#]],VEGC8[[#All],[Scion METRC '#]:[Pheno Barcode]],2,FALSE),"")</f>
        <v/>
      </c>
      <c r="H78" s="13" t="str">
        <f>LEFT(flower[[#This Row],[Pheno Barcode]],7)</f>
        <v/>
      </c>
      <c r="I78" s="10" t="str">
        <f>_xlfn.IFNA(VLOOKUP(flower[[#This Row],[Strain]],VEGC8[[#All],[Scion METRC '#]:[Health]],5,FALSE),"")</f>
        <v/>
      </c>
      <c r="J78" s="13"/>
      <c r="K78" s="13" t="str">
        <f>IF(flower[[#This Row],[Scion METRC '#]]="","EMPTY",_xlfn.IFNA(VLOOKUP(flower[[#This Row],[Scion METRC '#]],DEADC8[],3,FALSE),"Alive"))</f>
        <v>EMPTY</v>
      </c>
      <c r="L78" s="13" t="str">
        <f>IFERROR(INDEX(exptreatments[[#This Row],[Treatment]],MATCH(flower[[#This Row],[Scion METRC '#]],exptreatments[[#This Row],[METRC]],0)),"")</f>
        <v/>
      </c>
      <c r="M78" s="13" t="str">
        <f>_xlfn.IFNA(VLOOKUP(flower[[#This Row],[Scion METRC '#]],DEADC8[],4,FALSE),"")</f>
        <v/>
      </c>
      <c r="N78" s="14" t="str">
        <f>_xlfn.IFNA(VLOOKUP(flower[[#This Row],[Scion METRC '#]],DEADC8[],4,FALSE),"")</f>
        <v/>
      </c>
      <c r="O78" s="13" t="str">
        <f>IF(ISNUMBER(SEARCH(".",flower[[#This Row],[Pheno Barcode]])),CONCATENATE("1A4070000000065000",RIGHT(flower[[#This Row],[Pheno Barcode]],6)),"")</f>
        <v/>
      </c>
      <c r="P78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_AL5-13</v>
      </c>
    </row>
    <row r="79" spans="1:16" x14ac:dyDescent="0.25">
      <c r="A79" s="8" t="s">
        <v>6</v>
      </c>
      <c r="B79" s="9">
        <v>14</v>
      </c>
      <c r="C79" s="9" t="s">
        <v>483</v>
      </c>
      <c r="D79" s="13"/>
      <c r="E79" s="13" t="str">
        <f>_xlfn.IFNA(VLOOKUP(flower[[#This Row],[Scion METRC '#]],METRCC8[],2,FALSE),"METRC ERROR")</f>
        <v>METRC ERROR</v>
      </c>
      <c r="F79" s="13" t="str">
        <f>IF(LEFT(flower[[#This Row],[Strain]],4)=LEFT(flower[[#This Row],[Pheno '#]],4),"match","MISMATCH")</f>
        <v>MISMATCH</v>
      </c>
      <c r="G79" s="13" t="str">
        <f>_xlfn.IFNA(VLOOKUP(flower[[#This Row],[Scion METRC '#]],VEGC8[[#All],[Scion METRC '#]:[Pheno Barcode]],2,FALSE),"")</f>
        <v/>
      </c>
      <c r="H79" s="13" t="str">
        <f>LEFT(flower[[#This Row],[Pheno Barcode]],7)</f>
        <v/>
      </c>
      <c r="I79" s="10" t="str">
        <f>_xlfn.IFNA(VLOOKUP(flower[[#This Row],[Strain]],VEGC8[[#All],[Scion METRC '#]:[Health]],5,FALSE),"")</f>
        <v/>
      </c>
      <c r="J79" s="13"/>
      <c r="K79" s="13" t="str">
        <f>IF(flower[[#This Row],[Scion METRC '#]]="","EMPTY",_xlfn.IFNA(VLOOKUP(flower[[#This Row],[Scion METRC '#]],DEADC8[],3,FALSE),"Alive"))</f>
        <v>EMPTY</v>
      </c>
      <c r="L79" s="13" t="str">
        <f>IFERROR(INDEX(exptreatments[[#This Row],[Treatment]],MATCH(flower[[#This Row],[Scion METRC '#]],exptreatments[[#This Row],[METRC]],0)),"")</f>
        <v/>
      </c>
      <c r="M79" s="13" t="str">
        <f>_xlfn.IFNA(VLOOKUP(flower[[#This Row],[Scion METRC '#]],DEADC8[],4,FALSE),"")</f>
        <v/>
      </c>
      <c r="N79" s="14" t="str">
        <f>_xlfn.IFNA(VLOOKUP(flower[[#This Row],[Scion METRC '#]],DEADC8[],4,FALSE),"")</f>
        <v/>
      </c>
      <c r="O79" s="13" t="str">
        <f>IF(ISNUMBER(SEARCH(".",flower[[#This Row],[Pheno Barcode]])),CONCATENATE("1A4070000000065000",RIGHT(flower[[#This Row],[Pheno Barcode]],6)),"")</f>
        <v/>
      </c>
      <c r="P79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_AL5-14</v>
      </c>
    </row>
    <row r="80" spans="1:16" x14ac:dyDescent="0.25">
      <c r="A80" s="8" t="s">
        <v>6</v>
      </c>
      <c r="B80" s="9">
        <v>15</v>
      </c>
      <c r="C80" s="9" t="s">
        <v>483</v>
      </c>
      <c r="D80" s="13"/>
      <c r="E80" s="13" t="str">
        <f>_xlfn.IFNA(VLOOKUP(flower[[#This Row],[Scion METRC '#]],METRCC8[],2,FALSE),"METRC ERROR")</f>
        <v>METRC ERROR</v>
      </c>
      <c r="F80" s="13" t="str">
        <f>IF(LEFT(flower[[#This Row],[Strain]],4)=LEFT(flower[[#This Row],[Pheno '#]],4),"match","MISMATCH")</f>
        <v>MISMATCH</v>
      </c>
      <c r="G80" s="13" t="str">
        <f>_xlfn.IFNA(VLOOKUP(flower[[#This Row],[Scion METRC '#]],VEGC8[[#All],[Scion METRC '#]:[Pheno Barcode]],2,FALSE),"")</f>
        <v/>
      </c>
      <c r="H80" s="13" t="str">
        <f>LEFT(flower[[#This Row],[Pheno Barcode]],7)</f>
        <v/>
      </c>
      <c r="I80" s="10" t="str">
        <f>_xlfn.IFNA(VLOOKUP(flower[[#This Row],[Strain]],VEGC8[[#All],[Scion METRC '#]:[Health]],5,FALSE),"")</f>
        <v/>
      </c>
      <c r="J80" s="13"/>
      <c r="K80" s="13" t="str">
        <f>IF(flower[[#This Row],[Scion METRC '#]]="","EMPTY",_xlfn.IFNA(VLOOKUP(flower[[#This Row],[Scion METRC '#]],DEADC8[],3,FALSE),"Alive"))</f>
        <v>EMPTY</v>
      </c>
      <c r="L80" s="13" t="str">
        <f>IFERROR(INDEX(exptreatments[[#This Row],[Treatment]],MATCH(flower[[#This Row],[Scion METRC '#]],exptreatments[[#This Row],[METRC]],0)),"")</f>
        <v/>
      </c>
      <c r="M80" s="13" t="str">
        <f>_xlfn.IFNA(VLOOKUP(flower[[#This Row],[Scion METRC '#]],DEADC8[],4,FALSE),"")</f>
        <v/>
      </c>
      <c r="N80" s="14" t="str">
        <f>_xlfn.IFNA(VLOOKUP(flower[[#This Row],[Scion METRC '#]],DEADC8[],4,FALSE),"")</f>
        <v/>
      </c>
      <c r="O80" s="13" t="str">
        <f>IF(ISNUMBER(SEARCH(".",flower[[#This Row],[Pheno Barcode]])),CONCATENATE("1A4070000000065000",RIGHT(flower[[#This Row],[Pheno Barcode]],6)),"")</f>
        <v/>
      </c>
      <c r="P80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_AL5-15</v>
      </c>
    </row>
    <row r="81" spans="1:16" x14ac:dyDescent="0.25">
      <c r="A81" s="8" t="s">
        <v>6</v>
      </c>
      <c r="B81" s="9">
        <v>16</v>
      </c>
      <c r="C81" s="9" t="s">
        <v>483</v>
      </c>
      <c r="D81" s="13"/>
      <c r="E81" s="13" t="str">
        <f>_xlfn.IFNA(VLOOKUP(flower[[#This Row],[Scion METRC '#]],METRCC8[],2,FALSE),"METRC ERROR")</f>
        <v>METRC ERROR</v>
      </c>
      <c r="F81" s="13" t="str">
        <f>IF(LEFT(flower[[#This Row],[Strain]],4)=LEFT(flower[[#This Row],[Pheno '#]],4),"match","MISMATCH")</f>
        <v>MISMATCH</v>
      </c>
      <c r="G81" s="13" t="str">
        <f>_xlfn.IFNA(VLOOKUP(flower[[#This Row],[Scion METRC '#]],VEGC8[[#All],[Scion METRC '#]:[Pheno Barcode]],2,FALSE),"")</f>
        <v/>
      </c>
      <c r="H81" s="13" t="str">
        <f>LEFT(flower[[#This Row],[Pheno Barcode]],7)</f>
        <v/>
      </c>
      <c r="I81" s="10" t="str">
        <f>_xlfn.IFNA(VLOOKUP(flower[[#This Row],[Strain]],VEGC8[[#All],[Scion METRC '#]:[Health]],5,FALSE),"")</f>
        <v/>
      </c>
      <c r="J81" s="13"/>
      <c r="K81" s="13" t="str">
        <f>IF(flower[[#This Row],[Scion METRC '#]]="","EMPTY",_xlfn.IFNA(VLOOKUP(flower[[#This Row],[Scion METRC '#]],DEADC8[],3,FALSE),"Alive"))</f>
        <v>EMPTY</v>
      </c>
      <c r="L81" s="13" t="str">
        <f>IFERROR(INDEX(exptreatments[[#This Row],[Treatment]],MATCH(flower[[#This Row],[Scion METRC '#]],exptreatments[[#This Row],[METRC]],0)),"")</f>
        <v/>
      </c>
      <c r="M81" s="13" t="str">
        <f>_xlfn.IFNA(VLOOKUP(flower[[#This Row],[Scion METRC '#]],DEADC8[],4,FALSE),"")</f>
        <v/>
      </c>
      <c r="N81" s="14" t="str">
        <f>_xlfn.IFNA(VLOOKUP(flower[[#This Row],[Scion METRC '#]],DEADC8[],4,FALSE),"")</f>
        <v/>
      </c>
      <c r="O81" s="13" t="str">
        <f>IF(ISNUMBER(SEARCH(".",flower[[#This Row],[Pheno Barcode]])),CONCATENATE("1A4070000000065000",RIGHT(flower[[#This Row],[Pheno Barcode]],6)),"")</f>
        <v/>
      </c>
      <c r="P81" s="8" t="str">
        <f>IF(flower[[#This Row],[Plant]]&lt;10,_xlfn.CONCAT('Group Info'!$F$2,"_",flower[[#This Row],[Table]],"-0",flower[[#This Row],[Plant]]),_xlfn.CONCAT('Group Info'!$F$2,"_",flower[[#This Row],[Table]],"-",flower[[#This Row],[Plant]]))</f>
        <v>_AL5-16</v>
      </c>
    </row>
    <row r="82" spans="1:16" x14ac:dyDescent="0.25">
      <c r="A82" s="8" t="s">
        <v>6</v>
      </c>
      <c r="B82" s="9">
        <v>1</v>
      </c>
      <c r="C82" s="9" t="s">
        <v>484</v>
      </c>
      <c r="D82" s="9"/>
      <c r="E82" s="9" t="str">
        <f>_xlfn.IFNA(VLOOKUP(flower[[#This Row],[Scion METRC '#]],METRCC8[],2,FALSE),"METRC ERROR")</f>
        <v>METRC ERROR</v>
      </c>
      <c r="F82" s="9" t="str">
        <f>IF(LEFT(flower[[#This Row],[Strain]],4)=LEFT(flower[[#This Row],[Pheno '#]],4),"match","MISMATCH")</f>
        <v>MISMATCH</v>
      </c>
      <c r="G82" s="9" t="str">
        <f>_xlfn.IFNA(VLOOKUP(flower[[#This Row],[Scion METRC '#]],VEGC8[[#All],[Scion METRC '#]:[Pheno Barcode]],2,FALSE),"")</f>
        <v/>
      </c>
      <c r="H82" s="9" t="str">
        <f>LEFT(flower[[#This Row],[Pheno Barcode]],7)</f>
        <v/>
      </c>
      <c r="I82" s="10" t="str">
        <f>_xlfn.IFNA(VLOOKUP(flower[[#This Row],[Strain]],VEGC8[[#All],[Scion METRC '#]:[Health]],5,FALSE),"")</f>
        <v/>
      </c>
      <c r="J82" s="9"/>
      <c r="K82" s="9" t="str">
        <f>IF(flower[[#This Row],[Scion METRC '#]]="","EMPTY",_xlfn.IFNA(VLOOKUP(flower[[#This Row],[Scion METRC '#]],DEADC8[],3,FALSE),"Alive"))</f>
        <v>EMPTY</v>
      </c>
      <c r="L82" s="65" t="str">
        <f>IFERROR(INDEX(exptreatments[[#This Row],[Treatment]],MATCH(flower[[#This Row],[Scion METRC '#]],exptreatments[[#This Row],[METRC]],0)),"")</f>
        <v/>
      </c>
      <c r="M82" s="13" t="str">
        <f>_xlfn.IFNA(VLOOKUP(flower[[#This Row],[Scion METRC '#]],DEADC8[],4,FALSE),"")</f>
        <v/>
      </c>
      <c r="N82" s="14" t="str">
        <f>_xlfn.IFNA(VLOOKUP(flower[[#This Row],[Scion METRC '#]],DEADC8[],4,FALSE),"")</f>
        <v/>
      </c>
      <c r="O82" s="13" t="str">
        <f>IF(ISNUMBER(SEARCH(".",flower[[#This Row],[Pheno Barcode]])),CONCATENATE("1A4070000000065000",RIGHT(flower[[#This Row],[Pheno Barcode]],6)),"")</f>
        <v/>
      </c>
      <c r="P82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_BL1-01</v>
      </c>
    </row>
    <row r="83" spans="1:16" x14ac:dyDescent="0.25">
      <c r="A83" s="8" t="s">
        <v>6</v>
      </c>
      <c r="B83" s="9">
        <v>2</v>
      </c>
      <c r="C83" s="9" t="s">
        <v>484</v>
      </c>
      <c r="D83" s="13"/>
      <c r="E83" s="13" t="str">
        <f>_xlfn.IFNA(VLOOKUP(flower[[#This Row],[Scion METRC '#]],METRCC8[],2,FALSE),"METRC ERROR")</f>
        <v>METRC ERROR</v>
      </c>
      <c r="F83" s="13" t="str">
        <f>IF(LEFT(flower[[#This Row],[Strain]],4)=LEFT(flower[[#This Row],[Pheno '#]],4),"match","MISMATCH")</f>
        <v>MISMATCH</v>
      </c>
      <c r="G83" s="13" t="str">
        <f>_xlfn.IFNA(VLOOKUP(flower[[#This Row],[Scion METRC '#]],VEGC8[[#All],[Scion METRC '#]:[Pheno Barcode]],2,FALSE),"")</f>
        <v/>
      </c>
      <c r="H83" s="13" t="str">
        <f>LEFT(flower[[#This Row],[Pheno Barcode]],7)</f>
        <v/>
      </c>
      <c r="I83" s="10" t="str">
        <f>_xlfn.IFNA(VLOOKUP(flower[[#This Row],[Strain]],VEGC8[[#All],[Scion METRC '#]:[Health]],5,FALSE),"")</f>
        <v/>
      </c>
      <c r="J83" s="13"/>
      <c r="K83" s="13" t="str">
        <f>IF(flower[[#This Row],[Scion METRC '#]]="","EMPTY",_xlfn.IFNA(VLOOKUP(flower[[#This Row],[Scion METRC '#]],DEADC8[],3,FALSE),"Alive"))</f>
        <v>EMPTY</v>
      </c>
      <c r="L83" s="13" t="str">
        <f>IFERROR(INDEX(exptreatments[[#This Row],[Treatment]],MATCH(flower[[#This Row],[Scion METRC '#]],exptreatments[[#This Row],[METRC]],0)),"")</f>
        <v/>
      </c>
      <c r="M83" s="13" t="str">
        <f>_xlfn.IFNA(VLOOKUP(flower[[#This Row],[Scion METRC '#]],DEADC8[],4,FALSE),"")</f>
        <v/>
      </c>
      <c r="N83" s="14" t="str">
        <f>_xlfn.IFNA(VLOOKUP(flower[[#This Row],[Scion METRC '#]],DEADC8[],4,FALSE),"")</f>
        <v/>
      </c>
      <c r="O83" s="13" t="str">
        <f>IF(ISNUMBER(SEARCH(".",flower[[#This Row],[Pheno Barcode]])),CONCATENATE("1A4070000000065000",RIGHT(flower[[#This Row],[Pheno Barcode]],6)),"")</f>
        <v/>
      </c>
      <c r="P83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_BL1-02</v>
      </c>
    </row>
    <row r="84" spans="1:16" x14ac:dyDescent="0.25">
      <c r="A84" s="8" t="s">
        <v>6</v>
      </c>
      <c r="B84" s="9">
        <v>3</v>
      </c>
      <c r="C84" s="9" t="s">
        <v>484</v>
      </c>
      <c r="D84" s="13"/>
      <c r="E84" s="13" t="str">
        <f>_xlfn.IFNA(VLOOKUP(flower[[#This Row],[Scion METRC '#]],METRCC8[],2,FALSE),"METRC ERROR")</f>
        <v>METRC ERROR</v>
      </c>
      <c r="F84" s="13" t="str">
        <f>IF(LEFT(flower[[#This Row],[Strain]],4)=LEFT(flower[[#This Row],[Pheno '#]],4),"match","MISMATCH")</f>
        <v>MISMATCH</v>
      </c>
      <c r="G84" s="13" t="str">
        <f>_xlfn.IFNA(VLOOKUP(flower[[#This Row],[Scion METRC '#]],VEGC8[[#All],[Scion METRC '#]:[Pheno Barcode]],2,FALSE),"")</f>
        <v/>
      </c>
      <c r="H84" s="13" t="str">
        <f>LEFT(flower[[#This Row],[Pheno Barcode]],7)</f>
        <v/>
      </c>
      <c r="I84" s="10" t="str">
        <f>_xlfn.IFNA(VLOOKUP(flower[[#This Row],[Strain]],VEGC8[[#All],[Scion METRC '#]:[Health]],5,FALSE),"")</f>
        <v/>
      </c>
      <c r="J84" s="13"/>
      <c r="K84" s="13" t="str">
        <f>IF(flower[[#This Row],[Scion METRC '#]]="","EMPTY",_xlfn.IFNA(VLOOKUP(flower[[#This Row],[Scion METRC '#]],DEADC8[],3,FALSE),"Alive"))</f>
        <v>EMPTY</v>
      </c>
      <c r="L84" s="13" t="str">
        <f>IFERROR(INDEX(exptreatments[[#This Row],[Treatment]],MATCH(flower[[#This Row],[Scion METRC '#]],exptreatments[[#This Row],[METRC]],0)),"")</f>
        <v/>
      </c>
      <c r="M84" s="13" t="str">
        <f>_xlfn.IFNA(VLOOKUP(flower[[#This Row],[Scion METRC '#]],DEADC8[],4,FALSE),"")</f>
        <v/>
      </c>
      <c r="N84" s="14" t="str">
        <f>_xlfn.IFNA(VLOOKUP(flower[[#This Row],[Scion METRC '#]],DEADC8[],4,FALSE),"")</f>
        <v/>
      </c>
      <c r="O84" s="13" t="str">
        <f>IF(ISNUMBER(SEARCH(".",flower[[#This Row],[Pheno Barcode]])),CONCATENATE("1A4070000000065000",RIGHT(flower[[#This Row],[Pheno Barcode]],6)),"")</f>
        <v/>
      </c>
      <c r="P84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_BL1-03</v>
      </c>
    </row>
    <row r="85" spans="1:16" x14ac:dyDescent="0.25">
      <c r="A85" s="8" t="s">
        <v>6</v>
      </c>
      <c r="B85" s="9">
        <v>4</v>
      </c>
      <c r="C85" s="9" t="s">
        <v>484</v>
      </c>
      <c r="D85" s="13"/>
      <c r="E85" s="13" t="str">
        <f>_xlfn.IFNA(VLOOKUP(flower[[#This Row],[Scion METRC '#]],METRCC8[],2,FALSE),"METRC ERROR")</f>
        <v>METRC ERROR</v>
      </c>
      <c r="F85" s="13" t="str">
        <f>IF(LEFT(flower[[#This Row],[Strain]],4)=LEFT(flower[[#This Row],[Pheno '#]],4),"match","MISMATCH")</f>
        <v>MISMATCH</v>
      </c>
      <c r="G85" s="13" t="str">
        <f>_xlfn.IFNA(VLOOKUP(flower[[#This Row],[Scion METRC '#]],VEGC8[[#All],[Scion METRC '#]:[Pheno Barcode]],2,FALSE),"")</f>
        <v/>
      </c>
      <c r="H85" s="13" t="str">
        <f>LEFT(flower[[#This Row],[Pheno Barcode]],7)</f>
        <v/>
      </c>
      <c r="I85" s="10" t="str">
        <f>_xlfn.IFNA(VLOOKUP(flower[[#This Row],[Strain]],VEGC8[[#All],[Scion METRC '#]:[Health]],5,FALSE),"")</f>
        <v/>
      </c>
      <c r="J85" s="13"/>
      <c r="K85" s="13" t="str">
        <f>IF(flower[[#This Row],[Scion METRC '#]]="","EMPTY",_xlfn.IFNA(VLOOKUP(flower[[#This Row],[Scion METRC '#]],DEADC8[],3,FALSE),"Alive"))</f>
        <v>EMPTY</v>
      </c>
      <c r="L85" s="13" t="str">
        <f>IFERROR(INDEX(exptreatments[[#This Row],[Treatment]],MATCH(flower[[#This Row],[Scion METRC '#]],exptreatments[[#This Row],[METRC]],0)),"")</f>
        <v/>
      </c>
      <c r="M85" s="13" t="str">
        <f>_xlfn.IFNA(VLOOKUP(flower[[#This Row],[Scion METRC '#]],DEADC8[],4,FALSE),"")</f>
        <v/>
      </c>
      <c r="N85" s="14" t="str">
        <f>_xlfn.IFNA(VLOOKUP(flower[[#This Row],[Scion METRC '#]],DEADC8[],4,FALSE),"")</f>
        <v/>
      </c>
      <c r="O85" s="13" t="str">
        <f>IF(ISNUMBER(SEARCH(".",flower[[#This Row],[Pheno Barcode]])),CONCATENATE("1A4070000000065000",RIGHT(flower[[#This Row],[Pheno Barcode]],6)),"")</f>
        <v/>
      </c>
      <c r="P85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_BL1-04</v>
      </c>
    </row>
    <row r="86" spans="1:16" x14ac:dyDescent="0.25">
      <c r="A86" s="8" t="s">
        <v>6</v>
      </c>
      <c r="B86" s="9">
        <v>5</v>
      </c>
      <c r="C86" s="9" t="s">
        <v>484</v>
      </c>
      <c r="D86" s="13"/>
      <c r="E86" s="13" t="str">
        <f>_xlfn.IFNA(VLOOKUP(flower[[#This Row],[Scion METRC '#]],METRCC8[],2,FALSE),"METRC ERROR")</f>
        <v>METRC ERROR</v>
      </c>
      <c r="F86" s="13" t="str">
        <f>IF(LEFT(flower[[#This Row],[Strain]],4)=LEFT(flower[[#This Row],[Pheno '#]],4),"match","MISMATCH")</f>
        <v>MISMATCH</v>
      </c>
      <c r="G86" s="13" t="str">
        <f>_xlfn.IFNA(VLOOKUP(flower[[#This Row],[Scion METRC '#]],VEGC8[[#All],[Scion METRC '#]:[Pheno Barcode]],2,FALSE),"")</f>
        <v/>
      </c>
      <c r="H86" s="13" t="str">
        <f>LEFT(flower[[#This Row],[Pheno Barcode]],7)</f>
        <v/>
      </c>
      <c r="I86" s="10" t="str">
        <f>_xlfn.IFNA(VLOOKUP(flower[[#This Row],[Strain]],VEGC8[[#All],[Scion METRC '#]:[Health]],5,FALSE),"")</f>
        <v/>
      </c>
      <c r="J86" s="13"/>
      <c r="K86" s="13" t="str">
        <f>IF(flower[[#This Row],[Scion METRC '#]]="","EMPTY",_xlfn.IFNA(VLOOKUP(flower[[#This Row],[Scion METRC '#]],DEADC8[],3,FALSE),"Alive"))</f>
        <v>EMPTY</v>
      </c>
      <c r="L86" s="13" t="str">
        <f>IFERROR(INDEX(exptreatments[[#This Row],[Treatment]],MATCH(flower[[#This Row],[Scion METRC '#]],exptreatments[[#This Row],[METRC]],0)),"")</f>
        <v/>
      </c>
      <c r="M86" s="13" t="str">
        <f>_xlfn.IFNA(VLOOKUP(flower[[#This Row],[Scion METRC '#]],DEADC8[],4,FALSE),"")</f>
        <v/>
      </c>
      <c r="N86" s="14" t="str">
        <f>_xlfn.IFNA(VLOOKUP(flower[[#This Row],[Scion METRC '#]],DEADC8[],4,FALSE),"")</f>
        <v/>
      </c>
      <c r="O86" s="13" t="str">
        <f>IF(ISNUMBER(SEARCH(".",flower[[#This Row],[Pheno Barcode]])),CONCATENATE("1A4070000000065000",RIGHT(flower[[#This Row],[Pheno Barcode]],6)),"")</f>
        <v/>
      </c>
      <c r="P86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_BL1-05</v>
      </c>
    </row>
    <row r="87" spans="1:16" x14ac:dyDescent="0.25">
      <c r="A87" s="8" t="s">
        <v>6</v>
      </c>
      <c r="B87" s="9">
        <v>6</v>
      </c>
      <c r="C87" s="9" t="s">
        <v>484</v>
      </c>
      <c r="D87" s="13"/>
      <c r="E87" s="13" t="str">
        <f>_xlfn.IFNA(VLOOKUP(flower[[#This Row],[Scion METRC '#]],METRCC8[],2,FALSE),"METRC ERROR")</f>
        <v>METRC ERROR</v>
      </c>
      <c r="F87" s="13" t="str">
        <f>IF(LEFT(flower[[#This Row],[Strain]],4)=LEFT(flower[[#This Row],[Pheno '#]],4),"match","MISMATCH")</f>
        <v>MISMATCH</v>
      </c>
      <c r="G87" s="13" t="str">
        <f>_xlfn.IFNA(VLOOKUP(flower[[#This Row],[Scion METRC '#]],VEGC8[[#All],[Scion METRC '#]:[Pheno Barcode]],2,FALSE),"")</f>
        <v/>
      </c>
      <c r="H87" s="13" t="str">
        <f>LEFT(flower[[#This Row],[Pheno Barcode]],7)</f>
        <v/>
      </c>
      <c r="I87" s="10" t="str">
        <f>_xlfn.IFNA(VLOOKUP(flower[[#This Row],[Strain]],VEGC8[[#All],[Scion METRC '#]:[Health]],5,FALSE),"")</f>
        <v/>
      </c>
      <c r="J87" s="13"/>
      <c r="K87" s="13" t="str">
        <f>IF(flower[[#This Row],[Scion METRC '#]]="","EMPTY",_xlfn.IFNA(VLOOKUP(flower[[#This Row],[Scion METRC '#]],DEADC8[],3,FALSE),"Alive"))</f>
        <v>EMPTY</v>
      </c>
      <c r="L87" s="13" t="str">
        <f>IFERROR(INDEX(exptreatments[[#This Row],[Treatment]],MATCH(flower[[#This Row],[Scion METRC '#]],exptreatments[[#This Row],[METRC]],0)),"")</f>
        <v/>
      </c>
      <c r="M87" s="13" t="str">
        <f>_xlfn.IFNA(VLOOKUP(flower[[#This Row],[Scion METRC '#]],DEADC8[],4,FALSE),"")</f>
        <v/>
      </c>
      <c r="N87" s="14" t="str">
        <f>_xlfn.IFNA(VLOOKUP(flower[[#This Row],[Scion METRC '#]],DEADC8[],4,FALSE),"")</f>
        <v/>
      </c>
      <c r="O87" s="13" t="str">
        <f>IF(ISNUMBER(SEARCH(".",flower[[#This Row],[Pheno Barcode]])),CONCATENATE("1A4070000000065000",RIGHT(flower[[#This Row],[Pheno Barcode]],6)),"")</f>
        <v/>
      </c>
      <c r="P87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_BL1-06</v>
      </c>
    </row>
    <row r="88" spans="1:16" x14ac:dyDescent="0.25">
      <c r="A88" s="8" t="s">
        <v>6</v>
      </c>
      <c r="B88" s="9">
        <v>7</v>
      </c>
      <c r="C88" s="9" t="s">
        <v>484</v>
      </c>
      <c r="D88" s="13"/>
      <c r="E88" s="13" t="str">
        <f>_xlfn.IFNA(VLOOKUP(flower[[#This Row],[Scion METRC '#]],METRCC8[],2,FALSE),"METRC ERROR")</f>
        <v>METRC ERROR</v>
      </c>
      <c r="F88" s="13" t="str">
        <f>IF(LEFT(flower[[#This Row],[Strain]],4)=LEFT(flower[[#This Row],[Pheno '#]],4),"match","MISMATCH")</f>
        <v>MISMATCH</v>
      </c>
      <c r="G88" s="13" t="str">
        <f>_xlfn.IFNA(VLOOKUP(flower[[#This Row],[Scion METRC '#]],VEGC8[[#All],[Scion METRC '#]:[Pheno Barcode]],2,FALSE),"")</f>
        <v/>
      </c>
      <c r="H88" s="13" t="str">
        <f>LEFT(flower[[#This Row],[Pheno Barcode]],7)</f>
        <v/>
      </c>
      <c r="I88" s="10" t="str">
        <f>_xlfn.IFNA(VLOOKUP(flower[[#This Row],[Strain]],VEGC8[[#All],[Scion METRC '#]:[Health]],5,FALSE),"")</f>
        <v/>
      </c>
      <c r="J88" s="13"/>
      <c r="K88" s="13" t="str">
        <f>IF(flower[[#This Row],[Scion METRC '#]]="","EMPTY",_xlfn.IFNA(VLOOKUP(flower[[#This Row],[Scion METRC '#]],DEADC8[],3,FALSE),"Alive"))</f>
        <v>EMPTY</v>
      </c>
      <c r="L88" s="13" t="str">
        <f>IFERROR(INDEX(exptreatments[[#This Row],[Treatment]],MATCH(flower[[#This Row],[Scion METRC '#]],exptreatments[[#This Row],[METRC]],0)),"")</f>
        <v/>
      </c>
      <c r="M88" s="13" t="str">
        <f>_xlfn.IFNA(VLOOKUP(flower[[#This Row],[Scion METRC '#]],DEADC8[],4,FALSE),"")</f>
        <v/>
      </c>
      <c r="N88" s="14" t="str">
        <f>_xlfn.IFNA(VLOOKUP(flower[[#This Row],[Scion METRC '#]],DEADC8[],4,FALSE),"")</f>
        <v/>
      </c>
      <c r="O88" s="13" t="str">
        <f>IF(ISNUMBER(SEARCH(".",flower[[#This Row],[Pheno Barcode]])),CONCATENATE("1A4070000000065000",RIGHT(flower[[#This Row],[Pheno Barcode]],6)),"")</f>
        <v/>
      </c>
      <c r="P88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_BL1-07</v>
      </c>
    </row>
    <row r="89" spans="1:16" x14ac:dyDescent="0.25">
      <c r="A89" s="8" t="s">
        <v>6</v>
      </c>
      <c r="B89" s="9">
        <v>8</v>
      </c>
      <c r="C89" s="9" t="s">
        <v>484</v>
      </c>
      <c r="D89" s="13"/>
      <c r="E89" s="13" t="str">
        <f>_xlfn.IFNA(VLOOKUP(flower[[#This Row],[Scion METRC '#]],METRCC8[],2,FALSE),"METRC ERROR")</f>
        <v>METRC ERROR</v>
      </c>
      <c r="F89" s="13" t="str">
        <f>IF(LEFT(flower[[#This Row],[Strain]],4)=LEFT(flower[[#This Row],[Pheno '#]],4),"match","MISMATCH")</f>
        <v>MISMATCH</v>
      </c>
      <c r="G89" s="13" t="str">
        <f>_xlfn.IFNA(VLOOKUP(flower[[#This Row],[Scion METRC '#]],VEGC8[[#All],[Scion METRC '#]:[Pheno Barcode]],2,FALSE),"")</f>
        <v/>
      </c>
      <c r="H89" s="13" t="str">
        <f>LEFT(flower[[#This Row],[Pheno Barcode]],7)</f>
        <v/>
      </c>
      <c r="I89" s="10" t="str">
        <f>_xlfn.IFNA(VLOOKUP(flower[[#This Row],[Strain]],VEGC8[[#All],[Scion METRC '#]:[Health]],5,FALSE),"")</f>
        <v/>
      </c>
      <c r="J89" s="13"/>
      <c r="K89" s="13" t="str">
        <f>IF(flower[[#This Row],[Scion METRC '#]]="","EMPTY",_xlfn.IFNA(VLOOKUP(flower[[#This Row],[Scion METRC '#]],DEADC8[],3,FALSE),"Alive"))</f>
        <v>EMPTY</v>
      </c>
      <c r="L89" s="13" t="str">
        <f>IFERROR(INDEX(exptreatments[[#This Row],[Treatment]],MATCH(flower[[#This Row],[Scion METRC '#]],exptreatments[[#This Row],[METRC]],0)),"")</f>
        <v/>
      </c>
      <c r="M89" s="13" t="str">
        <f>_xlfn.IFNA(VLOOKUP(flower[[#This Row],[Scion METRC '#]],DEADC8[],4,FALSE),"")</f>
        <v/>
      </c>
      <c r="N89" s="14" t="str">
        <f>_xlfn.IFNA(VLOOKUP(flower[[#This Row],[Scion METRC '#]],DEADC8[],4,FALSE),"")</f>
        <v/>
      </c>
      <c r="O89" s="13" t="str">
        <f>IF(ISNUMBER(SEARCH(".",flower[[#This Row],[Pheno Barcode]])),CONCATENATE("1A4070000000065000",RIGHT(flower[[#This Row],[Pheno Barcode]],6)),"")</f>
        <v/>
      </c>
      <c r="P89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_BL1-08</v>
      </c>
    </row>
    <row r="90" spans="1:16" x14ac:dyDescent="0.25">
      <c r="A90" s="8" t="s">
        <v>6</v>
      </c>
      <c r="B90" s="9">
        <v>9</v>
      </c>
      <c r="C90" s="9" t="s">
        <v>484</v>
      </c>
      <c r="D90" s="13"/>
      <c r="E90" s="13" t="str">
        <f>_xlfn.IFNA(VLOOKUP(flower[[#This Row],[Scion METRC '#]],METRCC8[],2,FALSE),"METRC ERROR")</f>
        <v>METRC ERROR</v>
      </c>
      <c r="F90" s="13" t="str">
        <f>IF(LEFT(flower[[#This Row],[Strain]],4)=LEFT(flower[[#This Row],[Pheno '#]],4),"match","MISMATCH")</f>
        <v>MISMATCH</v>
      </c>
      <c r="G90" s="13" t="str">
        <f>_xlfn.IFNA(VLOOKUP(flower[[#This Row],[Scion METRC '#]],VEGC8[[#All],[Scion METRC '#]:[Pheno Barcode]],2,FALSE),"")</f>
        <v/>
      </c>
      <c r="H90" s="13" t="str">
        <f>LEFT(flower[[#This Row],[Pheno Barcode]],7)</f>
        <v/>
      </c>
      <c r="I90" s="10" t="str">
        <f>_xlfn.IFNA(VLOOKUP(flower[[#This Row],[Strain]],VEGC8[[#All],[Scion METRC '#]:[Health]],5,FALSE),"")</f>
        <v/>
      </c>
      <c r="J90" s="13"/>
      <c r="K90" s="13" t="str">
        <f>IF(flower[[#This Row],[Scion METRC '#]]="","EMPTY",_xlfn.IFNA(VLOOKUP(flower[[#This Row],[Scion METRC '#]],DEADC8[],3,FALSE),"Alive"))</f>
        <v>EMPTY</v>
      </c>
      <c r="L90" s="13" t="str">
        <f>IFERROR(INDEX(exptreatments[[#This Row],[Treatment]],MATCH(flower[[#This Row],[Scion METRC '#]],exptreatments[[#This Row],[METRC]],0)),"")</f>
        <v/>
      </c>
      <c r="M90" s="13" t="str">
        <f>_xlfn.IFNA(VLOOKUP(flower[[#This Row],[Scion METRC '#]],DEADC8[],4,FALSE),"")</f>
        <v/>
      </c>
      <c r="N90" s="14" t="str">
        <f>_xlfn.IFNA(VLOOKUP(flower[[#This Row],[Scion METRC '#]],DEADC8[],4,FALSE),"")</f>
        <v/>
      </c>
      <c r="O90" s="13" t="str">
        <f>IF(ISNUMBER(SEARCH(".",flower[[#This Row],[Pheno Barcode]])),CONCATENATE("1A4070000000065000",RIGHT(flower[[#This Row],[Pheno Barcode]],6)),"")</f>
        <v/>
      </c>
      <c r="P90" s="8" t="str">
        <f>IF(flower[[#This Row],[Plant]]&lt;10,_xlfn.CONCAT('Group Info'!$F$2,"_",flower[[#This Row],[Table]],"-0",flower[[#This Row],[Plant]]),_xlfn.CONCAT('Group Info'!$F$2,"_",flower[[#This Row],[Table]],"-",flower[[#This Row],[Plant]]))</f>
        <v>_BL1-09</v>
      </c>
    </row>
    <row r="91" spans="1:16" x14ac:dyDescent="0.25">
      <c r="A91" s="8" t="s">
        <v>6</v>
      </c>
      <c r="B91" s="9">
        <v>10</v>
      </c>
      <c r="C91" s="9" t="s">
        <v>484</v>
      </c>
      <c r="D91" s="13"/>
      <c r="E91" s="13" t="str">
        <f>_xlfn.IFNA(VLOOKUP(flower[[#This Row],[Scion METRC '#]],METRCC8[],2,FALSE),"METRC ERROR")</f>
        <v>METRC ERROR</v>
      </c>
      <c r="F91" s="13" t="str">
        <f>IF(LEFT(flower[[#This Row],[Strain]],4)=LEFT(flower[[#This Row],[Pheno '#]],4),"match","MISMATCH")</f>
        <v>MISMATCH</v>
      </c>
      <c r="G91" s="13" t="str">
        <f>_xlfn.IFNA(VLOOKUP(flower[[#This Row],[Scion METRC '#]],VEGC8[[#All],[Scion METRC '#]:[Pheno Barcode]],2,FALSE),"")</f>
        <v/>
      </c>
      <c r="H91" s="13" t="str">
        <f>LEFT(flower[[#This Row],[Pheno Barcode]],7)</f>
        <v/>
      </c>
      <c r="I91" s="10" t="str">
        <f>_xlfn.IFNA(VLOOKUP(flower[[#This Row],[Strain]],VEGC8[[#All],[Scion METRC '#]:[Health]],5,FALSE),"")</f>
        <v/>
      </c>
      <c r="J91" s="13"/>
      <c r="K91" s="13" t="str">
        <f>IF(flower[[#This Row],[Scion METRC '#]]="","EMPTY",_xlfn.IFNA(VLOOKUP(flower[[#This Row],[Scion METRC '#]],DEADC8[],3,FALSE),"Alive"))</f>
        <v>EMPTY</v>
      </c>
      <c r="L91" s="13" t="str">
        <f>IFERROR(INDEX(exptreatments[[#This Row],[Treatment]],MATCH(flower[[#This Row],[Scion METRC '#]],exptreatments[[#This Row],[METRC]],0)),"")</f>
        <v/>
      </c>
      <c r="M91" s="13" t="str">
        <f>_xlfn.IFNA(VLOOKUP(flower[[#This Row],[Scion METRC '#]],DEADC8[],4,FALSE),"")</f>
        <v/>
      </c>
      <c r="N91" s="14" t="str">
        <f>_xlfn.IFNA(VLOOKUP(flower[[#This Row],[Scion METRC '#]],DEADC8[],4,FALSE),"")</f>
        <v/>
      </c>
      <c r="O91" s="13" t="str">
        <f>IF(ISNUMBER(SEARCH(".",flower[[#This Row],[Pheno Barcode]])),CONCATENATE("1A4070000000065000",RIGHT(flower[[#This Row],[Pheno Barcode]],6)),"")</f>
        <v/>
      </c>
      <c r="P91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_BL1-10</v>
      </c>
    </row>
    <row r="92" spans="1:16" x14ac:dyDescent="0.25">
      <c r="A92" s="8" t="s">
        <v>6</v>
      </c>
      <c r="B92" s="9">
        <v>11</v>
      </c>
      <c r="C92" s="9" t="s">
        <v>484</v>
      </c>
      <c r="D92" s="13"/>
      <c r="E92" s="13" t="str">
        <f>_xlfn.IFNA(VLOOKUP(flower[[#This Row],[Scion METRC '#]],METRCC8[],2,FALSE),"METRC ERROR")</f>
        <v>METRC ERROR</v>
      </c>
      <c r="F92" s="13" t="str">
        <f>IF(LEFT(flower[[#This Row],[Strain]],4)=LEFT(flower[[#This Row],[Pheno '#]],4),"match","MISMATCH")</f>
        <v>MISMATCH</v>
      </c>
      <c r="G92" s="13" t="str">
        <f>_xlfn.IFNA(VLOOKUP(flower[[#This Row],[Scion METRC '#]],VEGC8[[#All],[Scion METRC '#]:[Pheno Barcode]],2,FALSE),"")</f>
        <v/>
      </c>
      <c r="H92" s="13" t="str">
        <f>LEFT(flower[[#This Row],[Pheno Barcode]],7)</f>
        <v/>
      </c>
      <c r="I92" s="10" t="str">
        <f>_xlfn.IFNA(VLOOKUP(flower[[#This Row],[Strain]],VEGC8[[#All],[Scion METRC '#]:[Health]],5,FALSE),"")</f>
        <v/>
      </c>
      <c r="J92" s="13"/>
      <c r="K92" s="13" t="str">
        <f>IF(flower[[#This Row],[Scion METRC '#]]="","EMPTY",_xlfn.IFNA(VLOOKUP(flower[[#This Row],[Scion METRC '#]],DEADC8[],3,FALSE),"Alive"))</f>
        <v>EMPTY</v>
      </c>
      <c r="L92" s="13" t="str">
        <f>IFERROR(INDEX(exptreatments[[#This Row],[Treatment]],MATCH(flower[[#This Row],[Scion METRC '#]],exptreatments[[#This Row],[METRC]],0)),"")</f>
        <v/>
      </c>
      <c r="M92" s="13" t="str">
        <f>_xlfn.IFNA(VLOOKUP(flower[[#This Row],[Scion METRC '#]],DEADC8[],4,FALSE),"")</f>
        <v/>
      </c>
      <c r="N92" s="14" t="str">
        <f>_xlfn.IFNA(VLOOKUP(flower[[#This Row],[Scion METRC '#]],DEADC8[],4,FALSE),"")</f>
        <v/>
      </c>
      <c r="O92" s="13" t="str">
        <f>IF(ISNUMBER(SEARCH(".",flower[[#This Row],[Pheno Barcode]])),CONCATENATE("1A4070000000065000",RIGHT(flower[[#This Row],[Pheno Barcode]],6)),"")</f>
        <v/>
      </c>
      <c r="P92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_BL1-11</v>
      </c>
    </row>
    <row r="93" spans="1:16" x14ac:dyDescent="0.25">
      <c r="A93" s="8" t="s">
        <v>6</v>
      </c>
      <c r="B93" s="9">
        <v>12</v>
      </c>
      <c r="C93" s="9" t="s">
        <v>484</v>
      </c>
      <c r="D93" s="13"/>
      <c r="E93" s="13" t="str">
        <f>_xlfn.IFNA(VLOOKUP(flower[[#This Row],[Scion METRC '#]],METRCC8[],2,FALSE),"METRC ERROR")</f>
        <v>METRC ERROR</v>
      </c>
      <c r="F93" s="13" t="str">
        <f>IF(LEFT(flower[[#This Row],[Strain]],4)=LEFT(flower[[#This Row],[Pheno '#]],4),"match","MISMATCH")</f>
        <v>MISMATCH</v>
      </c>
      <c r="G93" s="13" t="str">
        <f>_xlfn.IFNA(VLOOKUP(flower[[#This Row],[Scion METRC '#]],VEGC8[[#All],[Scion METRC '#]:[Pheno Barcode]],2,FALSE),"")</f>
        <v/>
      </c>
      <c r="H93" s="13" t="str">
        <f>LEFT(flower[[#This Row],[Pheno Barcode]],7)</f>
        <v/>
      </c>
      <c r="I93" s="10" t="str">
        <f>_xlfn.IFNA(VLOOKUP(flower[[#This Row],[Strain]],VEGC8[[#All],[Scion METRC '#]:[Health]],5,FALSE),"")</f>
        <v/>
      </c>
      <c r="J93" s="13"/>
      <c r="K93" s="13" t="str">
        <f>IF(flower[[#This Row],[Scion METRC '#]]="","EMPTY",_xlfn.IFNA(VLOOKUP(flower[[#This Row],[Scion METRC '#]],DEADC8[],3,FALSE),"Alive"))</f>
        <v>EMPTY</v>
      </c>
      <c r="L93" s="13" t="str">
        <f>IFERROR(INDEX(exptreatments[[#This Row],[Treatment]],MATCH(flower[[#This Row],[Scion METRC '#]],exptreatments[[#This Row],[METRC]],0)),"")</f>
        <v/>
      </c>
      <c r="M93" s="13" t="str">
        <f>_xlfn.IFNA(VLOOKUP(flower[[#This Row],[Scion METRC '#]],DEADC8[],4,FALSE),"")</f>
        <v/>
      </c>
      <c r="N93" s="14" t="str">
        <f>_xlfn.IFNA(VLOOKUP(flower[[#This Row],[Scion METRC '#]],DEADC8[],4,FALSE),"")</f>
        <v/>
      </c>
      <c r="O93" s="13" t="str">
        <f>IF(ISNUMBER(SEARCH(".",flower[[#This Row],[Pheno Barcode]])),CONCATENATE("1A4070000000065000",RIGHT(flower[[#This Row],[Pheno Barcode]],6)),"")</f>
        <v/>
      </c>
      <c r="P93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_BL1-12</v>
      </c>
    </row>
    <row r="94" spans="1:16" x14ac:dyDescent="0.25">
      <c r="A94" s="8" t="s">
        <v>6</v>
      </c>
      <c r="B94" s="9">
        <v>13</v>
      </c>
      <c r="C94" s="9" t="s">
        <v>484</v>
      </c>
      <c r="D94" s="13"/>
      <c r="E94" s="13" t="str">
        <f>_xlfn.IFNA(VLOOKUP(flower[[#This Row],[Scion METRC '#]],METRCC8[],2,FALSE),"METRC ERROR")</f>
        <v>METRC ERROR</v>
      </c>
      <c r="F94" s="13" t="str">
        <f>IF(LEFT(flower[[#This Row],[Strain]],4)=LEFT(flower[[#This Row],[Pheno '#]],4),"match","MISMATCH")</f>
        <v>MISMATCH</v>
      </c>
      <c r="G94" s="13" t="str">
        <f>_xlfn.IFNA(VLOOKUP(flower[[#This Row],[Scion METRC '#]],VEGC8[[#All],[Scion METRC '#]:[Pheno Barcode]],2,FALSE),"")</f>
        <v/>
      </c>
      <c r="H94" s="13" t="str">
        <f>LEFT(flower[[#This Row],[Pheno Barcode]],7)</f>
        <v/>
      </c>
      <c r="I94" s="10" t="str">
        <f>_xlfn.IFNA(VLOOKUP(flower[[#This Row],[Strain]],VEGC8[[#All],[Scion METRC '#]:[Health]],5,FALSE),"")</f>
        <v/>
      </c>
      <c r="J94" s="13"/>
      <c r="K94" s="13" t="str">
        <f>IF(flower[[#This Row],[Scion METRC '#]]="","EMPTY",_xlfn.IFNA(VLOOKUP(flower[[#This Row],[Scion METRC '#]],DEADC8[],3,FALSE),"Alive"))</f>
        <v>EMPTY</v>
      </c>
      <c r="L94" s="13" t="str">
        <f>IFERROR(INDEX(exptreatments[[#This Row],[Treatment]],MATCH(flower[[#This Row],[Scion METRC '#]],exptreatments[[#This Row],[METRC]],0)),"")</f>
        <v/>
      </c>
      <c r="M94" s="13" t="str">
        <f>_xlfn.IFNA(VLOOKUP(flower[[#This Row],[Scion METRC '#]],DEADC8[],4,FALSE),"")</f>
        <v/>
      </c>
      <c r="N94" s="14" t="str">
        <f>_xlfn.IFNA(VLOOKUP(flower[[#This Row],[Scion METRC '#]],DEADC8[],4,FALSE),"")</f>
        <v/>
      </c>
      <c r="O94" s="13" t="str">
        <f>IF(ISNUMBER(SEARCH(".",flower[[#This Row],[Pheno Barcode]])),CONCATENATE("1A4070000000065000",RIGHT(flower[[#This Row],[Pheno Barcode]],6)),"")</f>
        <v/>
      </c>
      <c r="P94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_BL1-13</v>
      </c>
    </row>
    <row r="95" spans="1:16" x14ac:dyDescent="0.25">
      <c r="A95" s="8" t="s">
        <v>6</v>
      </c>
      <c r="B95" s="9">
        <v>14</v>
      </c>
      <c r="C95" s="9" t="s">
        <v>484</v>
      </c>
      <c r="D95" s="13"/>
      <c r="E95" s="13" t="str">
        <f>_xlfn.IFNA(VLOOKUP(flower[[#This Row],[Scion METRC '#]],METRCC8[],2,FALSE),"METRC ERROR")</f>
        <v>METRC ERROR</v>
      </c>
      <c r="F95" s="13" t="str">
        <f>IF(LEFT(flower[[#This Row],[Strain]],4)=LEFT(flower[[#This Row],[Pheno '#]],4),"match","MISMATCH")</f>
        <v>MISMATCH</v>
      </c>
      <c r="G95" s="13" t="str">
        <f>_xlfn.IFNA(VLOOKUP(flower[[#This Row],[Scion METRC '#]],VEGC8[[#All],[Scion METRC '#]:[Pheno Barcode]],2,FALSE),"")</f>
        <v/>
      </c>
      <c r="H95" s="13" t="str">
        <f>LEFT(flower[[#This Row],[Pheno Barcode]],7)</f>
        <v/>
      </c>
      <c r="I95" s="10" t="str">
        <f>_xlfn.IFNA(VLOOKUP(flower[[#This Row],[Strain]],VEGC8[[#All],[Scion METRC '#]:[Health]],5,FALSE),"")</f>
        <v/>
      </c>
      <c r="J95" s="13"/>
      <c r="K95" s="13" t="str">
        <f>IF(flower[[#This Row],[Scion METRC '#]]="","EMPTY",_xlfn.IFNA(VLOOKUP(flower[[#This Row],[Scion METRC '#]],DEADC8[],3,FALSE),"Alive"))</f>
        <v>EMPTY</v>
      </c>
      <c r="L95" s="13" t="str">
        <f>IFERROR(INDEX(exptreatments[[#This Row],[Treatment]],MATCH(flower[[#This Row],[Scion METRC '#]],exptreatments[[#This Row],[METRC]],0)),"")</f>
        <v/>
      </c>
      <c r="M95" s="13" t="str">
        <f>_xlfn.IFNA(VLOOKUP(flower[[#This Row],[Scion METRC '#]],DEADC8[],4,FALSE),"")</f>
        <v/>
      </c>
      <c r="N95" s="14" t="str">
        <f>_xlfn.IFNA(VLOOKUP(flower[[#This Row],[Scion METRC '#]],DEADC8[],4,FALSE),"")</f>
        <v/>
      </c>
      <c r="O95" s="13" t="str">
        <f>IF(ISNUMBER(SEARCH(".",flower[[#This Row],[Pheno Barcode]])),CONCATENATE("1A4070000000065000",RIGHT(flower[[#This Row],[Pheno Barcode]],6)),"")</f>
        <v/>
      </c>
      <c r="P95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_BL1-14</v>
      </c>
    </row>
    <row r="96" spans="1:16" x14ac:dyDescent="0.25">
      <c r="A96" s="8" t="s">
        <v>6</v>
      </c>
      <c r="B96" s="9">
        <v>15</v>
      </c>
      <c r="C96" s="9" t="s">
        <v>484</v>
      </c>
      <c r="D96" s="13"/>
      <c r="E96" s="13" t="str">
        <f>_xlfn.IFNA(VLOOKUP(flower[[#This Row],[Scion METRC '#]],METRCC8[],2,FALSE),"METRC ERROR")</f>
        <v>METRC ERROR</v>
      </c>
      <c r="F96" s="13" t="str">
        <f>IF(LEFT(flower[[#This Row],[Strain]],4)=LEFT(flower[[#This Row],[Pheno '#]],4),"match","MISMATCH")</f>
        <v>MISMATCH</v>
      </c>
      <c r="G96" s="13" t="str">
        <f>_xlfn.IFNA(VLOOKUP(flower[[#This Row],[Scion METRC '#]],VEGC8[[#All],[Scion METRC '#]:[Pheno Barcode]],2,FALSE),"")</f>
        <v/>
      </c>
      <c r="H96" s="13" t="str">
        <f>LEFT(flower[[#This Row],[Pheno Barcode]],7)</f>
        <v/>
      </c>
      <c r="I96" s="10" t="str">
        <f>_xlfn.IFNA(VLOOKUP(flower[[#This Row],[Strain]],VEGC8[[#All],[Scion METRC '#]:[Health]],5,FALSE),"")</f>
        <v/>
      </c>
      <c r="J96" s="13"/>
      <c r="K96" s="13" t="str">
        <f>IF(flower[[#This Row],[Scion METRC '#]]="","EMPTY",_xlfn.IFNA(VLOOKUP(flower[[#This Row],[Scion METRC '#]],DEADC8[],3,FALSE),"Alive"))</f>
        <v>EMPTY</v>
      </c>
      <c r="L96" s="13" t="str">
        <f>IFERROR(INDEX(exptreatments[[#This Row],[Treatment]],MATCH(flower[[#This Row],[Scion METRC '#]],exptreatments[[#This Row],[METRC]],0)),"")</f>
        <v/>
      </c>
      <c r="M96" s="13" t="str">
        <f>_xlfn.IFNA(VLOOKUP(flower[[#This Row],[Scion METRC '#]],DEADC8[],4,FALSE),"")</f>
        <v/>
      </c>
      <c r="N96" s="14" t="str">
        <f>_xlfn.IFNA(VLOOKUP(flower[[#This Row],[Scion METRC '#]],DEADC8[],4,FALSE),"")</f>
        <v/>
      </c>
      <c r="O96" s="13" t="str">
        <f>IF(ISNUMBER(SEARCH(".",flower[[#This Row],[Pheno Barcode]])),CONCATENATE("1A4070000000065000",RIGHT(flower[[#This Row],[Pheno Barcode]],6)),"")</f>
        <v/>
      </c>
      <c r="P96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_BL1-15</v>
      </c>
    </row>
    <row r="97" spans="1:16" x14ac:dyDescent="0.25">
      <c r="A97" s="8" t="s">
        <v>6</v>
      </c>
      <c r="B97" s="9">
        <v>16</v>
      </c>
      <c r="C97" s="9" t="s">
        <v>484</v>
      </c>
      <c r="D97" s="13"/>
      <c r="E97" s="13" t="str">
        <f>_xlfn.IFNA(VLOOKUP(flower[[#This Row],[Scion METRC '#]],METRCC8[],2,FALSE),"METRC ERROR")</f>
        <v>METRC ERROR</v>
      </c>
      <c r="F97" s="13" t="str">
        <f>IF(LEFT(flower[[#This Row],[Strain]],4)=LEFT(flower[[#This Row],[Pheno '#]],4),"match","MISMATCH")</f>
        <v>MISMATCH</v>
      </c>
      <c r="G97" s="13" t="str">
        <f>_xlfn.IFNA(VLOOKUP(flower[[#This Row],[Scion METRC '#]],VEGC8[[#All],[Scion METRC '#]:[Pheno Barcode]],2,FALSE),"")</f>
        <v/>
      </c>
      <c r="H97" s="13" t="str">
        <f>LEFT(flower[[#This Row],[Pheno Barcode]],7)</f>
        <v/>
      </c>
      <c r="I97" s="10" t="str">
        <f>_xlfn.IFNA(VLOOKUP(flower[[#This Row],[Strain]],VEGC8[[#All],[Scion METRC '#]:[Health]],5,FALSE),"")</f>
        <v/>
      </c>
      <c r="J97" s="13"/>
      <c r="K97" s="13" t="str">
        <f>IF(flower[[#This Row],[Scion METRC '#]]="","EMPTY",_xlfn.IFNA(VLOOKUP(flower[[#This Row],[Scion METRC '#]],DEADC8[],3,FALSE),"Alive"))</f>
        <v>EMPTY</v>
      </c>
      <c r="L97" s="13" t="str">
        <f>IFERROR(INDEX(exptreatments[[#This Row],[Treatment]],MATCH(flower[[#This Row],[Scion METRC '#]],exptreatments[[#This Row],[METRC]],0)),"")</f>
        <v/>
      </c>
      <c r="M97" s="13" t="str">
        <f>_xlfn.IFNA(VLOOKUP(flower[[#This Row],[Scion METRC '#]],DEADC8[],4,FALSE),"")</f>
        <v/>
      </c>
      <c r="N97" s="14" t="str">
        <f>_xlfn.IFNA(VLOOKUP(flower[[#This Row],[Scion METRC '#]],DEADC8[],4,FALSE),"")</f>
        <v/>
      </c>
      <c r="O97" s="13" t="str">
        <f>IF(ISNUMBER(SEARCH(".",flower[[#This Row],[Pheno Barcode]])),CONCATENATE("1A4070000000065000",RIGHT(flower[[#This Row],[Pheno Barcode]],6)),"")</f>
        <v/>
      </c>
      <c r="P97" s="8" t="str">
        <f>IF(flower[[#This Row],[Plant]]&lt;10,_xlfn.CONCAT('Group Info'!$F$2,"_",flower[[#This Row],[Table]],"-0",flower[[#This Row],[Plant]]),_xlfn.CONCAT('Group Info'!$F$2,"_",flower[[#This Row],[Table]],"-",flower[[#This Row],[Plant]]))</f>
        <v>_BL1-16</v>
      </c>
    </row>
    <row r="98" spans="1:16" x14ac:dyDescent="0.25">
      <c r="A98" s="8" t="s">
        <v>6</v>
      </c>
      <c r="B98" s="9">
        <v>1</v>
      </c>
      <c r="C98" s="9" t="s">
        <v>485</v>
      </c>
      <c r="D98" s="13"/>
      <c r="E98" s="13" t="str">
        <f>_xlfn.IFNA(VLOOKUP(flower[[#This Row],[Scion METRC '#]],METRCC8[],2,FALSE),"METRC ERROR")</f>
        <v>METRC ERROR</v>
      </c>
      <c r="F98" s="13" t="str">
        <f>IF(LEFT(flower[[#This Row],[Strain]],4)=LEFT(flower[[#This Row],[Pheno '#]],4),"match","MISMATCH")</f>
        <v>MISMATCH</v>
      </c>
      <c r="G98" s="13" t="str">
        <f>_xlfn.IFNA(VLOOKUP(flower[[#This Row],[Scion METRC '#]],VEGC8[[#All],[Scion METRC '#]:[Pheno Barcode]],2,FALSE),"")</f>
        <v/>
      </c>
      <c r="H98" s="13" t="str">
        <f>LEFT(flower[[#This Row],[Pheno Barcode]],7)</f>
        <v/>
      </c>
      <c r="I98" s="10" t="str">
        <f>_xlfn.IFNA(VLOOKUP(flower[[#This Row],[Strain]],VEGC8[[#All],[Scion METRC '#]:[Health]],5,FALSE),"")</f>
        <v/>
      </c>
      <c r="J98" s="13"/>
      <c r="K98" s="13" t="str">
        <f>IF(flower[[#This Row],[Scion METRC '#]]="","EMPTY",_xlfn.IFNA(VLOOKUP(flower[[#This Row],[Scion METRC '#]],DEADC8[],3,FALSE),"Alive"))</f>
        <v>EMPTY</v>
      </c>
      <c r="L98" s="13" t="str">
        <f>IFERROR(INDEX(exptreatments[[#This Row],[Treatment]],MATCH(flower[[#This Row],[Scion METRC '#]],exptreatments[[#This Row],[METRC]],0)),"")</f>
        <v/>
      </c>
      <c r="M98" s="13" t="str">
        <f>_xlfn.IFNA(VLOOKUP(flower[[#This Row],[Scion METRC '#]],DEADC8[],4,FALSE),"")</f>
        <v/>
      </c>
      <c r="N98" s="14" t="str">
        <f>_xlfn.IFNA(VLOOKUP(flower[[#This Row],[Scion METRC '#]],DEADC8[],4,FALSE),"")</f>
        <v/>
      </c>
      <c r="O98" s="13" t="str">
        <f>IF(ISNUMBER(SEARCH(".",flower[[#This Row],[Pheno Barcode]])),CONCATENATE("1A4070000000065000",RIGHT(flower[[#This Row],[Pheno Barcode]],6)),"")</f>
        <v/>
      </c>
      <c r="P98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_BL2-01</v>
      </c>
    </row>
    <row r="99" spans="1:16" x14ac:dyDescent="0.25">
      <c r="A99" s="8" t="s">
        <v>6</v>
      </c>
      <c r="B99" s="9">
        <v>2</v>
      </c>
      <c r="C99" s="9" t="s">
        <v>485</v>
      </c>
      <c r="D99" s="13"/>
      <c r="E99" s="13" t="str">
        <f>_xlfn.IFNA(VLOOKUP(flower[[#This Row],[Scion METRC '#]],METRCC8[],2,FALSE),"METRC ERROR")</f>
        <v>METRC ERROR</v>
      </c>
      <c r="F99" s="13" t="str">
        <f>IF(LEFT(flower[[#This Row],[Strain]],4)=LEFT(flower[[#This Row],[Pheno '#]],4),"match","MISMATCH")</f>
        <v>MISMATCH</v>
      </c>
      <c r="G99" s="13" t="str">
        <f>_xlfn.IFNA(VLOOKUP(flower[[#This Row],[Scion METRC '#]],VEGC8[[#All],[Scion METRC '#]:[Pheno Barcode]],2,FALSE),"")</f>
        <v/>
      </c>
      <c r="H99" s="13" t="str">
        <f>LEFT(flower[[#This Row],[Pheno Barcode]],7)</f>
        <v/>
      </c>
      <c r="I99" s="10" t="str">
        <f>_xlfn.IFNA(VLOOKUP(flower[[#This Row],[Strain]],VEGC8[[#All],[Scion METRC '#]:[Health]],5,FALSE),"")</f>
        <v/>
      </c>
      <c r="J99" s="13"/>
      <c r="K99" s="13" t="str">
        <f>IF(flower[[#This Row],[Scion METRC '#]]="","EMPTY",_xlfn.IFNA(VLOOKUP(flower[[#This Row],[Scion METRC '#]],DEADC8[],3,FALSE),"Alive"))</f>
        <v>EMPTY</v>
      </c>
      <c r="L99" s="13" t="str">
        <f>IFERROR(INDEX(exptreatments[[#This Row],[Treatment]],MATCH(flower[[#This Row],[Scion METRC '#]],exptreatments[[#This Row],[METRC]],0)),"")</f>
        <v/>
      </c>
      <c r="M99" s="13" t="str">
        <f>_xlfn.IFNA(VLOOKUP(flower[[#This Row],[Scion METRC '#]],DEADC8[],4,FALSE),"")</f>
        <v/>
      </c>
      <c r="N99" s="14" t="str">
        <f>_xlfn.IFNA(VLOOKUP(flower[[#This Row],[Scion METRC '#]],DEADC8[],4,FALSE),"")</f>
        <v/>
      </c>
      <c r="O99" s="13" t="str">
        <f>IF(ISNUMBER(SEARCH(".",flower[[#This Row],[Pheno Barcode]])),CONCATENATE("1A4070000000065000",RIGHT(flower[[#This Row],[Pheno Barcode]],6)),"")</f>
        <v/>
      </c>
      <c r="P99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_BL2-02</v>
      </c>
    </row>
    <row r="100" spans="1:16" x14ac:dyDescent="0.25">
      <c r="A100" s="8" t="s">
        <v>6</v>
      </c>
      <c r="B100" s="9">
        <v>3</v>
      </c>
      <c r="C100" s="9" t="s">
        <v>485</v>
      </c>
      <c r="D100" s="13"/>
      <c r="E100" s="13" t="str">
        <f>_xlfn.IFNA(VLOOKUP(flower[[#This Row],[Scion METRC '#]],METRCC8[],2,FALSE),"METRC ERROR")</f>
        <v>METRC ERROR</v>
      </c>
      <c r="F100" s="13" t="str">
        <f>IF(LEFT(flower[[#This Row],[Strain]],4)=LEFT(flower[[#This Row],[Pheno '#]],4),"match","MISMATCH")</f>
        <v>MISMATCH</v>
      </c>
      <c r="G100" s="13" t="str">
        <f>_xlfn.IFNA(VLOOKUP(flower[[#This Row],[Scion METRC '#]],VEGC8[[#All],[Scion METRC '#]:[Pheno Barcode]],2,FALSE),"")</f>
        <v/>
      </c>
      <c r="H100" s="13" t="str">
        <f>LEFT(flower[[#This Row],[Pheno Barcode]],7)</f>
        <v/>
      </c>
      <c r="I100" s="10" t="str">
        <f>_xlfn.IFNA(VLOOKUP(flower[[#This Row],[Strain]],VEGC8[[#All],[Scion METRC '#]:[Health]],5,FALSE),"")</f>
        <v/>
      </c>
      <c r="J100" s="13"/>
      <c r="K100" s="13" t="str">
        <f>IF(flower[[#This Row],[Scion METRC '#]]="","EMPTY",_xlfn.IFNA(VLOOKUP(flower[[#This Row],[Scion METRC '#]],DEADC8[],3,FALSE),"Alive"))</f>
        <v>EMPTY</v>
      </c>
      <c r="L100" s="13" t="str">
        <f>IFERROR(INDEX(exptreatments[[#This Row],[Treatment]],MATCH(flower[[#This Row],[Scion METRC '#]],exptreatments[[#This Row],[METRC]],0)),"")</f>
        <v/>
      </c>
      <c r="M100" s="13" t="str">
        <f>_xlfn.IFNA(VLOOKUP(flower[[#This Row],[Scion METRC '#]],DEADC8[],4,FALSE),"")</f>
        <v/>
      </c>
      <c r="N100" s="14" t="str">
        <f>_xlfn.IFNA(VLOOKUP(flower[[#This Row],[Scion METRC '#]],DEADC8[],4,FALSE),"")</f>
        <v/>
      </c>
      <c r="O100" s="13" t="str">
        <f>IF(ISNUMBER(SEARCH(".",flower[[#This Row],[Pheno Barcode]])),CONCATENATE("1A4070000000065000",RIGHT(flower[[#This Row],[Pheno Barcode]],6)),"")</f>
        <v/>
      </c>
      <c r="P100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_BL2-03</v>
      </c>
    </row>
    <row r="101" spans="1:16" x14ac:dyDescent="0.25">
      <c r="A101" s="8" t="s">
        <v>6</v>
      </c>
      <c r="B101" s="9">
        <v>4</v>
      </c>
      <c r="C101" s="9" t="s">
        <v>485</v>
      </c>
      <c r="D101" s="13"/>
      <c r="E101" s="13" t="str">
        <f>_xlfn.IFNA(VLOOKUP(flower[[#This Row],[Scion METRC '#]],METRCC8[],2,FALSE),"METRC ERROR")</f>
        <v>METRC ERROR</v>
      </c>
      <c r="F101" s="13" t="str">
        <f>IF(LEFT(flower[[#This Row],[Strain]],4)=LEFT(flower[[#This Row],[Pheno '#]],4),"match","MISMATCH")</f>
        <v>MISMATCH</v>
      </c>
      <c r="G101" s="13" t="str">
        <f>_xlfn.IFNA(VLOOKUP(flower[[#This Row],[Scion METRC '#]],VEGC8[[#All],[Scion METRC '#]:[Pheno Barcode]],2,FALSE),"")</f>
        <v/>
      </c>
      <c r="H101" s="13" t="str">
        <f>LEFT(flower[[#This Row],[Pheno Barcode]],7)</f>
        <v/>
      </c>
      <c r="I101" s="10" t="str">
        <f>_xlfn.IFNA(VLOOKUP(flower[[#This Row],[Strain]],VEGC8[[#All],[Scion METRC '#]:[Health]],5,FALSE),"")</f>
        <v/>
      </c>
      <c r="J101" s="13"/>
      <c r="K101" s="13" t="str">
        <f>IF(flower[[#This Row],[Scion METRC '#]]="","EMPTY",_xlfn.IFNA(VLOOKUP(flower[[#This Row],[Scion METRC '#]],DEADC8[],3,FALSE),"Alive"))</f>
        <v>EMPTY</v>
      </c>
      <c r="L101" s="13" t="str">
        <f>IFERROR(INDEX(exptreatments[[#This Row],[Treatment]],MATCH(flower[[#This Row],[Scion METRC '#]],exptreatments[[#This Row],[METRC]],0)),"")</f>
        <v/>
      </c>
      <c r="M101" s="13" t="str">
        <f>_xlfn.IFNA(VLOOKUP(flower[[#This Row],[Scion METRC '#]],DEADC8[],4,FALSE),"")</f>
        <v/>
      </c>
      <c r="N101" s="14" t="str">
        <f>_xlfn.IFNA(VLOOKUP(flower[[#This Row],[Scion METRC '#]],DEADC8[],4,FALSE),"")</f>
        <v/>
      </c>
      <c r="O101" s="13" t="str">
        <f>IF(ISNUMBER(SEARCH(".",flower[[#This Row],[Pheno Barcode]])),CONCATENATE("1A4070000000065000",RIGHT(flower[[#This Row],[Pheno Barcode]],6)),"")</f>
        <v/>
      </c>
      <c r="P101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_BL2-04</v>
      </c>
    </row>
    <row r="102" spans="1:16" x14ac:dyDescent="0.25">
      <c r="A102" s="8" t="s">
        <v>6</v>
      </c>
      <c r="B102" s="9">
        <v>5</v>
      </c>
      <c r="C102" s="9" t="s">
        <v>485</v>
      </c>
      <c r="D102" s="13"/>
      <c r="E102" s="13" t="str">
        <f>_xlfn.IFNA(VLOOKUP(flower[[#This Row],[Scion METRC '#]],METRCC8[],2,FALSE),"METRC ERROR")</f>
        <v>METRC ERROR</v>
      </c>
      <c r="F102" s="13" t="str">
        <f>IF(LEFT(flower[[#This Row],[Strain]],4)=LEFT(flower[[#This Row],[Pheno '#]],4),"match","MISMATCH")</f>
        <v>MISMATCH</v>
      </c>
      <c r="G102" s="13" t="str">
        <f>_xlfn.IFNA(VLOOKUP(flower[[#This Row],[Scion METRC '#]],VEGC8[[#All],[Scion METRC '#]:[Pheno Barcode]],2,FALSE),"")</f>
        <v/>
      </c>
      <c r="H102" s="13" t="str">
        <f>LEFT(flower[[#This Row],[Pheno Barcode]],7)</f>
        <v/>
      </c>
      <c r="I102" s="10" t="str">
        <f>_xlfn.IFNA(VLOOKUP(flower[[#This Row],[Strain]],VEGC8[[#All],[Scion METRC '#]:[Health]],5,FALSE),"")</f>
        <v/>
      </c>
      <c r="J102" s="13"/>
      <c r="K102" s="13" t="str">
        <f>IF(flower[[#This Row],[Scion METRC '#]]="","EMPTY",_xlfn.IFNA(VLOOKUP(flower[[#This Row],[Scion METRC '#]],DEADC8[],3,FALSE),"Alive"))</f>
        <v>EMPTY</v>
      </c>
      <c r="L102" s="13" t="str">
        <f>IFERROR(INDEX(exptreatments[[#This Row],[Treatment]],MATCH(flower[[#This Row],[Scion METRC '#]],exptreatments[[#This Row],[METRC]],0)),"")</f>
        <v/>
      </c>
      <c r="M102" s="13" t="str">
        <f>_xlfn.IFNA(VLOOKUP(flower[[#This Row],[Scion METRC '#]],DEADC8[],4,FALSE),"")</f>
        <v/>
      </c>
      <c r="N102" s="14" t="str">
        <f>_xlfn.IFNA(VLOOKUP(flower[[#This Row],[Scion METRC '#]],DEADC8[],4,FALSE),"")</f>
        <v/>
      </c>
      <c r="O102" s="13" t="str">
        <f>IF(ISNUMBER(SEARCH(".",flower[[#This Row],[Pheno Barcode]])),CONCATENATE("1A4070000000065000",RIGHT(flower[[#This Row],[Pheno Barcode]],6)),"")</f>
        <v/>
      </c>
      <c r="P102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_BL2-05</v>
      </c>
    </row>
    <row r="103" spans="1:16" x14ac:dyDescent="0.25">
      <c r="A103" s="8" t="s">
        <v>6</v>
      </c>
      <c r="B103" s="9">
        <v>6</v>
      </c>
      <c r="C103" s="9" t="s">
        <v>485</v>
      </c>
      <c r="D103" s="13"/>
      <c r="E103" s="13" t="str">
        <f>_xlfn.IFNA(VLOOKUP(flower[[#This Row],[Scion METRC '#]],METRCC8[],2,FALSE),"METRC ERROR")</f>
        <v>METRC ERROR</v>
      </c>
      <c r="F103" s="13" t="str">
        <f>IF(LEFT(flower[[#This Row],[Strain]],4)=LEFT(flower[[#This Row],[Pheno '#]],4),"match","MISMATCH")</f>
        <v>MISMATCH</v>
      </c>
      <c r="G103" s="13" t="str">
        <f>_xlfn.IFNA(VLOOKUP(flower[[#This Row],[Scion METRC '#]],VEGC8[[#All],[Scion METRC '#]:[Pheno Barcode]],2,FALSE),"")</f>
        <v/>
      </c>
      <c r="H103" s="13" t="str">
        <f>LEFT(flower[[#This Row],[Pheno Barcode]],7)</f>
        <v/>
      </c>
      <c r="I103" s="10" t="str">
        <f>_xlfn.IFNA(VLOOKUP(flower[[#This Row],[Strain]],VEGC8[[#All],[Scion METRC '#]:[Health]],5,FALSE),"")</f>
        <v/>
      </c>
      <c r="J103" s="13"/>
      <c r="K103" s="13" t="str">
        <f>IF(flower[[#This Row],[Scion METRC '#]]="","EMPTY",_xlfn.IFNA(VLOOKUP(flower[[#This Row],[Scion METRC '#]],DEADC8[],3,FALSE),"Alive"))</f>
        <v>EMPTY</v>
      </c>
      <c r="L103" s="13" t="str">
        <f>IFERROR(INDEX(exptreatments[[#This Row],[Treatment]],MATCH(flower[[#This Row],[Scion METRC '#]],exptreatments[[#This Row],[METRC]],0)),"")</f>
        <v/>
      </c>
      <c r="M103" s="13" t="str">
        <f>_xlfn.IFNA(VLOOKUP(flower[[#This Row],[Scion METRC '#]],DEADC8[],4,FALSE),"")</f>
        <v/>
      </c>
      <c r="N103" s="14" t="str">
        <f>_xlfn.IFNA(VLOOKUP(flower[[#This Row],[Scion METRC '#]],DEADC8[],4,FALSE),"")</f>
        <v/>
      </c>
      <c r="O103" s="13" t="str">
        <f>IF(ISNUMBER(SEARCH(".",flower[[#This Row],[Pheno Barcode]])),CONCATENATE("1A4070000000065000",RIGHT(flower[[#This Row],[Pheno Barcode]],6)),"")</f>
        <v/>
      </c>
      <c r="P103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_BL2-06</v>
      </c>
    </row>
    <row r="104" spans="1:16" x14ac:dyDescent="0.25">
      <c r="A104" s="8" t="s">
        <v>6</v>
      </c>
      <c r="B104" s="9">
        <v>7</v>
      </c>
      <c r="C104" s="9" t="s">
        <v>485</v>
      </c>
      <c r="D104" s="13"/>
      <c r="E104" s="13" t="str">
        <f>_xlfn.IFNA(VLOOKUP(flower[[#This Row],[Scion METRC '#]],METRCC8[],2,FALSE),"METRC ERROR")</f>
        <v>METRC ERROR</v>
      </c>
      <c r="F104" s="13" t="str">
        <f>IF(LEFT(flower[[#This Row],[Strain]],4)=LEFT(flower[[#This Row],[Pheno '#]],4),"match","MISMATCH")</f>
        <v>MISMATCH</v>
      </c>
      <c r="G104" s="13" t="str">
        <f>_xlfn.IFNA(VLOOKUP(flower[[#This Row],[Scion METRC '#]],VEGC8[[#All],[Scion METRC '#]:[Pheno Barcode]],2,FALSE),"")</f>
        <v/>
      </c>
      <c r="H104" s="13" t="str">
        <f>LEFT(flower[[#This Row],[Pheno Barcode]],7)</f>
        <v/>
      </c>
      <c r="I104" s="10" t="str">
        <f>_xlfn.IFNA(VLOOKUP(flower[[#This Row],[Strain]],VEGC8[[#All],[Scion METRC '#]:[Health]],5,FALSE),"")</f>
        <v/>
      </c>
      <c r="J104" s="13"/>
      <c r="K104" s="13" t="str">
        <f>IF(flower[[#This Row],[Scion METRC '#]]="","EMPTY",_xlfn.IFNA(VLOOKUP(flower[[#This Row],[Scion METRC '#]],DEADC8[],3,FALSE),"Alive"))</f>
        <v>EMPTY</v>
      </c>
      <c r="L104" s="13" t="str">
        <f>IFERROR(INDEX(exptreatments[[#This Row],[Treatment]],MATCH(flower[[#This Row],[Scion METRC '#]],exptreatments[[#This Row],[METRC]],0)),"")</f>
        <v/>
      </c>
      <c r="M104" s="13" t="str">
        <f>_xlfn.IFNA(VLOOKUP(flower[[#This Row],[Scion METRC '#]],DEADC8[],4,FALSE),"")</f>
        <v/>
      </c>
      <c r="N104" s="14" t="str">
        <f>_xlfn.IFNA(VLOOKUP(flower[[#This Row],[Scion METRC '#]],DEADC8[],4,FALSE),"")</f>
        <v/>
      </c>
      <c r="O104" s="13" t="str">
        <f>IF(ISNUMBER(SEARCH(".",flower[[#This Row],[Pheno Barcode]])),CONCATENATE("1A4070000000065000",RIGHT(flower[[#This Row],[Pheno Barcode]],6)),"")</f>
        <v/>
      </c>
      <c r="P104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_BL2-07</v>
      </c>
    </row>
    <row r="105" spans="1:16" x14ac:dyDescent="0.25">
      <c r="A105" s="8" t="s">
        <v>6</v>
      </c>
      <c r="B105" s="9">
        <v>8</v>
      </c>
      <c r="C105" s="9" t="s">
        <v>485</v>
      </c>
      <c r="D105" s="13"/>
      <c r="E105" s="13" t="str">
        <f>_xlfn.IFNA(VLOOKUP(flower[[#This Row],[Scion METRC '#]],METRCC8[],2,FALSE),"METRC ERROR")</f>
        <v>METRC ERROR</v>
      </c>
      <c r="F105" s="13" t="str">
        <f>IF(LEFT(flower[[#This Row],[Strain]],4)=LEFT(flower[[#This Row],[Pheno '#]],4),"match","MISMATCH")</f>
        <v>MISMATCH</v>
      </c>
      <c r="G105" s="13" t="str">
        <f>_xlfn.IFNA(VLOOKUP(flower[[#This Row],[Scion METRC '#]],VEGC8[[#All],[Scion METRC '#]:[Pheno Barcode]],2,FALSE),"")</f>
        <v/>
      </c>
      <c r="H105" s="13" t="str">
        <f>LEFT(flower[[#This Row],[Pheno Barcode]],7)</f>
        <v/>
      </c>
      <c r="I105" s="10" t="str">
        <f>_xlfn.IFNA(VLOOKUP(flower[[#This Row],[Strain]],VEGC8[[#All],[Scion METRC '#]:[Health]],5,FALSE),"")</f>
        <v/>
      </c>
      <c r="J105" s="13"/>
      <c r="K105" s="13" t="str">
        <f>IF(flower[[#This Row],[Scion METRC '#]]="","EMPTY",_xlfn.IFNA(VLOOKUP(flower[[#This Row],[Scion METRC '#]],DEADC8[],3,FALSE),"Alive"))</f>
        <v>EMPTY</v>
      </c>
      <c r="L105" s="13" t="str">
        <f>IFERROR(INDEX(exptreatments[[#This Row],[Treatment]],MATCH(flower[[#This Row],[Scion METRC '#]],exptreatments[[#This Row],[METRC]],0)),"")</f>
        <v/>
      </c>
      <c r="M105" s="13" t="str">
        <f>_xlfn.IFNA(VLOOKUP(flower[[#This Row],[Scion METRC '#]],DEADC8[],4,FALSE),"")</f>
        <v/>
      </c>
      <c r="N105" s="14" t="str">
        <f>_xlfn.IFNA(VLOOKUP(flower[[#This Row],[Scion METRC '#]],DEADC8[],4,FALSE),"")</f>
        <v/>
      </c>
      <c r="O105" s="13" t="str">
        <f>IF(ISNUMBER(SEARCH(".",flower[[#This Row],[Pheno Barcode]])),CONCATENATE("1A4070000000065000",RIGHT(flower[[#This Row],[Pheno Barcode]],6)),"")</f>
        <v/>
      </c>
      <c r="P105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_BL2-08</v>
      </c>
    </row>
    <row r="106" spans="1:16" x14ac:dyDescent="0.25">
      <c r="A106" s="8" t="s">
        <v>6</v>
      </c>
      <c r="B106" s="9">
        <v>9</v>
      </c>
      <c r="C106" s="9" t="s">
        <v>485</v>
      </c>
      <c r="D106" s="13"/>
      <c r="E106" s="13" t="str">
        <f>_xlfn.IFNA(VLOOKUP(flower[[#This Row],[Scion METRC '#]],METRCC8[],2,FALSE),"METRC ERROR")</f>
        <v>METRC ERROR</v>
      </c>
      <c r="F106" s="13" t="str">
        <f>IF(LEFT(flower[[#This Row],[Strain]],4)=LEFT(flower[[#This Row],[Pheno '#]],4),"match","MISMATCH")</f>
        <v>MISMATCH</v>
      </c>
      <c r="G106" s="13" t="str">
        <f>_xlfn.IFNA(VLOOKUP(flower[[#This Row],[Scion METRC '#]],VEGC8[[#All],[Scion METRC '#]:[Pheno Barcode]],2,FALSE),"")</f>
        <v/>
      </c>
      <c r="H106" s="13" t="str">
        <f>LEFT(flower[[#This Row],[Pheno Barcode]],7)</f>
        <v/>
      </c>
      <c r="I106" s="10" t="str">
        <f>_xlfn.IFNA(VLOOKUP(flower[[#This Row],[Strain]],VEGC8[[#All],[Scion METRC '#]:[Health]],5,FALSE),"")</f>
        <v/>
      </c>
      <c r="J106" s="13"/>
      <c r="K106" s="13" t="str">
        <f>IF(flower[[#This Row],[Scion METRC '#]]="","EMPTY",_xlfn.IFNA(VLOOKUP(flower[[#This Row],[Scion METRC '#]],DEADC8[],3,FALSE),"Alive"))</f>
        <v>EMPTY</v>
      </c>
      <c r="L106" s="13" t="str">
        <f>IFERROR(INDEX(exptreatments[[#This Row],[Treatment]],MATCH(flower[[#This Row],[Scion METRC '#]],exptreatments[[#This Row],[METRC]],0)),"")</f>
        <v/>
      </c>
      <c r="M106" s="13" t="str">
        <f>_xlfn.IFNA(VLOOKUP(flower[[#This Row],[Scion METRC '#]],DEADC8[],4,FALSE),"")</f>
        <v/>
      </c>
      <c r="N106" s="14" t="str">
        <f>_xlfn.IFNA(VLOOKUP(flower[[#This Row],[Scion METRC '#]],DEADC8[],4,FALSE),"")</f>
        <v/>
      </c>
      <c r="O106" s="13" t="str">
        <f>IF(ISNUMBER(SEARCH(".",flower[[#This Row],[Pheno Barcode]])),CONCATENATE("1A4070000000065000",RIGHT(flower[[#This Row],[Pheno Barcode]],6)),"")</f>
        <v/>
      </c>
      <c r="P106" s="8" t="str">
        <f>IF(flower[[#This Row],[Plant]]&lt;10,_xlfn.CONCAT('Group Info'!$F$2,"_",flower[[#This Row],[Table]],"-0",flower[[#This Row],[Plant]]),_xlfn.CONCAT('Group Info'!$F$2,"_",flower[[#This Row],[Table]],"-",flower[[#This Row],[Plant]]))</f>
        <v>_BL2-09</v>
      </c>
    </row>
    <row r="107" spans="1:16" x14ac:dyDescent="0.25">
      <c r="A107" s="8" t="s">
        <v>6</v>
      </c>
      <c r="B107" s="9">
        <v>10</v>
      </c>
      <c r="C107" s="9" t="s">
        <v>485</v>
      </c>
      <c r="D107" s="13"/>
      <c r="E107" s="13" t="str">
        <f>_xlfn.IFNA(VLOOKUP(flower[[#This Row],[Scion METRC '#]],METRCC8[],2,FALSE),"METRC ERROR")</f>
        <v>METRC ERROR</v>
      </c>
      <c r="F107" s="13" t="str">
        <f>IF(LEFT(flower[[#This Row],[Strain]],4)=LEFT(flower[[#This Row],[Pheno '#]],4),"match","MISMATCH")</f>
        <v>MISMATCH</v>
      </c>
      <c r="G107" s="13" t="str">
        <f>_xlfn.IFNA(VLOOKUP(flower[[#This Row],[Scion METRC '#]],VEGC8[[#All],[Scion METRC '#]:[Pheno Barcode]],2,FALSE),"")</f>
        <v/>
      </c>
      <c r="H107" s="13" t="str">
        <f>LEFT(flower[[#This Row],[Pheno Barcode]],7)</f>
        <v/>
      </c>
      <c r="I107" s="10" t="str">
        <f>_xlfn.IFNA(VLOOKUP(flower[[#This Row],[Strain]],VEGC8[[#All],[Scion METRC '#]:[Health]],5,FALSE),"")</f>
        <v/>
      </c>
      <c r="J107" s="13"/>
      <c r="K107" s="13" t="str">
        <f>IF(flower[[#This Row],[Scion METRC '#]]="","EMPTY",_xlfn.IFNA(VLOOKUP(flower[[#This Row],[Scion METRC '#]],DEADC8[],3,FALSE),"Alive"))</f>
        <v>EMPTY</v>
      </c>
      <c r="L107" s="13" t="str">
        <f>IFERROR(INDEX(exptreatments[[#This Row],[Treatment]],MATCH(flower[[#This Row],[Scion METRC '#]],exptreatments[[#This Row],[METRC]],0)),"")</f>
        <v/>
      </c>
      <c r="M107" s="13" t="str">
        <f>_xlfn.IFNA(VLOOKUP(flower[[#This Row],[Scion METRC '#]],DEADC8[],4,FALSE),"")</f>
        <v/>
      </c>
      <c r="N107" s="14" t="str">
        <f>_xlfn.IFNA(VLOOKUP(flower[[#This Row],[Scion METRC '#]],DEADC8[],4,FALSE),"")</f>
        <v/>
      </c>
      <c r="O107" s="13" t="str">
        <f>IF(ISNUMBER(SEARCH(".",flower[[#This Row],[Pheno Barcode]])),CONCATENATE("1A4070000000065000",RIGHT(flower[[#This Row],[Pheno Barcode]],6)),"")</f>
        <v/>
      </c>
      <c r="P107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_BL2-10</v>
      </c>
    </row>
    <row r="108" spans="1:16" x14ac:dyDescent="0.25">
      <c r="A108" s="8" t="s">
        <v>6</v>
      </c>
      <c r="B108" s="9">
        <v>11</v>
      </c>
      <c r="C108" s="9" t="s">
        <v>485</v>
      </c>
      <c r="D108" s="13"/>
      <c r="E108" s="13" t="str">
        <f>_xlfn.IFNA(VLOOKUP(flower[[#This Row],[Scion METRC '#]],METRCC8[],2,FALSE),"METRC ERROR")</f>
        <v>METRC ERROR</v>
      </c>
      <c r="F108" s="13" t="str">
        <f>IF(LEFT(flower[[#This Row],[Strain]],4)=LEFT(flower[[#This Row],[Pheno '#]],4),"match","MISMATCH")</f>
        <v>MISMATCH</v>
      </c>
      <c r="G108" s="13" t="str">
        <f>_xlfn.IFNA(VLOOKUP(flower[[#This Row],[Scion METRC '#]],VEGC8[[#All],[Scion METRC '#]:[Pheno Barcode]],2,FALSE),"")</f>
        <v/>
      </c>
      <c r="H108" s="13" t="str">
        <f>LEFT(flower[[#This Row],[Pheno Barcode]],7)</f>
        <v/>
      </c>
      <c r="I108" s="10" t="str">
        <f>_xlfn.IFNA(VLOOKUP(flower[[#This Row],[Strain]],VEGC8[[#All],[Scion METRC '#]:[Health]],5,FALSE),"")</f>
        <v/>
      </c>
      <c r="J108" s="13"/>
      <c r="K108" s="13" t="str">
        <f>IF(flower[[#This Row],[Scion METRC '#]]="","EMPTY",_xlfn.IFNA(VLOOKUP(flower[[#This Row],[Scion METRC '#]],DEADC8[],3,FALSE),"Alive"))</f>
        <v>EMPTY</v>
      </c>
      <c r="L108" s="13" t="str">
        <f>IFERROR(INDEX(exptreatments[[#This Row],[Treatment]],MATCH(flower[[#This Row],[Scion METRC '#]],exptreatments[[#This Row],[METRC]],0)),"")</f>
        <v/>
      </c>
      <c r="M108" s="13" t="str">
        <f>_xlfn.IFNA(VLOOKUP(flower[[#This Row],[Scion METRC '#]],DEADC8[],4,FALSE),"")</f>
        <v/>
      </c>
      <c r="N108" s="14" t="str">
        <f>_xlfn.IFNA(VLOOKUP(flower[[#This Row],[Scion METRC '#]],DEADC8[],4,FALSE),"")</f>
        <v/>
      </c>
      <c r="O108" s="13" t="str">
        <f>IF(ISNUMBER(SEARCH(".",flower[[#This Row],[Pheno Barcode]])),CONCATENATE("1A4070000000065000",RIGHT(flower[[#This Row],[Pheno Barcode]],6)),"")</f>
        <v/>
      </c>
      <c r="P108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_BL2-11</v>
      </c>
    </row>
    <row r="109" spans="1:16" x14ac:dyDescent="0.25">
      <c r="A109" s="8" t="s">
        <v>6</v>
      </c>
      <c r="B109" s="9">
        <v>12</v>
      </c>
      <c r="C109" s="9" t="s">
        <v>485</v>
      </c>
      <c r="D109" s="13"/>
      <c r="E109" s="13" t="str">
        <f>_xlfn.IFNA(VLOOKUP(flower[[#This Row],[Scion METRC '#]],METRCC8[],2,FALSE),"METRC ERROR")</f>
        <v>METRC ERROR</v>
      </c>
      <c r="F109" s="13" t="str">
        <f>IF(LEFT(flower[[#This Row],[Strain]],4)=LEFT(flower[[#This Row],[Pheno '#]],4),"match","MISMATCH")</f>
        <v>MISMATCH</v>
      </c>
      <c r="G109" s="13" t="str">
        <f>_xlfn.IFNA(VLOOKUP(flower[[#This Row],[Scion METRC '#]],VEGC8[[#All],[Scion METRC '#]:[Pheno Barcode]],2,FALSE),"")</f>
        <v/>
      </c>
      <c r="H109" s="13" t="str">
        <f>LEFT(flower[[#This Row],[Pheno Barcode]],7)</f>
        <v/>
      </c>
      <c r="I109" s="10" t="str">
        <f>_xlfn.IFNA(VLOOKUP(flower[[#This Row],[Strain]],VEGC8[[#All],[Scion METRC '#]:[Health]],5,FALSE),"")</f>
        <v/>
      </c>
      <c r="J109" s="13"/>
      <c r="K109" s="13" t="str">
        <f>IF(flower[[#This Row],[Scion METRC '#]]="","EMPTY",_xlfn.IFNA(VLOOKUP(flower[[#This Row],[Scion METRC '#]],DEADC8[],3,FALSE),"Alive"))</f>
        <v>EMPTY</v>
      </c>
      <c r="L109" s="13" t="str">
        <f>IFERROR(INDEX(exptreatments[[#This Row],[Treatment]],MATCH(flower[[#This Row],[Scion METRC '#]],exptreatments[[#This Row],[METRC]],0)),"")</f>
        <v/>
      </c>
      <c r="M109" s="13" t="str">
        <f>_xlfn.IFNA(VLOOKUP(flower[[#This Row],[Scion METRC '#]],DEADC8[],4,FALSE),"")</f>
        <v/>
      </c>
      <c r="N109" s="14" t="str">
        <f>_xlfn.IFNA(VLOOKUP(flower[[#This Row],[Scion METRC '#]],DEADC8[],4,FALSE),"")</f>
        <v/>
      </c>
      <c r="O109" s="13" t="str">
        <f>IF(ISNUMBER(SEARCH(".",flower[[#This Row],[Pheno Barcode]])),CONCATENATE("1A4070000000065000",RIGHT(flower[[#This Row],[Pheno Barcode]],6)),"")</f>
        <v/>
      </c>
      <c r="P109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_BL2-12</v>
      </c>
    </row>
    <row r="110" spans="1:16" x14ac:dyDescent="0.25">
      <c r="A110" s="8" t="s">
        <v>6</v>
      </c>
      <c r="B110" s="9">
        <v>13</v>
      </c>
      <c r="C110" s="9" t="s">
        <v>485</v>
      </c>
      <c r="D110" s="13"/>
      <c r="E110" s="13" t="str">
        <f>_xlfn.IFNA(VLOOKUP(flower[[#This Row],[Scion METRC '#]],METRCC8[],2,FALSE),"METRC ERROR")</f>
        <v>METRC ERROR</v>
      </c>
      <c r="F110" s="13" t="str">
        <f>IF(LEFT(flower[[#This Row],[Strain]],4)=LEFT(flower[[#This Row],[Pheno '#]],4),"match","MISMATCH")</f>
        <v>MISMATCH</v>
      </c>
      <c r="G110" s="13" t="str">
        <f>_xlfn.IFNA(VLOOKUP(flower[[#This Row],[Scion METRC '#]],VEGC8[[#All],[Scion METRC '#]:[Pheno Barcode]],2,FALSE),"")</f>
        <v/>
      </c>
      <c r="H110" s="13" t="str">
        <f>LEFT(flower[[#This Row],[Pheno Barcode]],7)</f>
        <v/>
      </c>
      <c r="I110" s="10" t="str">
        <f>_xlfn.IFNA(VLOOKUP(flower[[#This Row],[Strain]],VEGC8[[#All],[Scion METRC '#]:[Health]],5,FALSE),"")</f>
        <v/>
      </c>
      <c r="J110" s="13"/>
      <c r="K110" s="13" t="str">
        <f>IF(flower[[#This Row],[Scion METRC '#]]="","EMPTY",_xlfn.IFNA(VLOOKUP(flower[[#This Row],[Scion METRC '#]],DEADC8[],3,FALSE),"Alive"))</f>
        <v>EMPTY</v>
      </c>
      <c r="L110" s="13" t="str">
        <f>IFERROR(INDEX(exptreatments[[#This Row],[Treatment]],MATCH(flower[[#This Row],[Scion METRC '#]],exptreatments[[#This Row],[METRC]],0)),"")</f>
        <v/>
      </c>
      <c r="M110" s="13" t="str">
        <f>_xlfn.IFNA(VLOOKUP(flower[[#This Row],[Scion METRC '#]],DEADC8[],4,FALSE),"")</f>
        <v/>
      </c>
      <c r="N110" s="14" t="str">
        <f>_xlfn.IFNA(VLOOKUP(flower[[#This Row],[Scion METRC '#]],DEADC8[],4,FALSE),"")</f>
        <v/>
      </c>
      <c r="O110" s="13" t="str">
        <f>IF(ISNUMBER(SEARCH(".",flower[[#This Row],[Pheno Barcode]])),CONCATENATE("1A4070000000065000",RIGHT(flower[[#This Row],[Pheno Barcode]],6)),"")</f>
        <v/>
      </c>
      <c r="P110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_BL2-13</v>
      </c>
    </row>
    <row r="111" spans="1:16" x14ac:dyDescent="0.25">
      <c r="A111" s="8" t="s">
        <v>6</v>
      </c>
      <c r="B111" s="9">
        <v>14</v>
      </c>
      <c r="C111" s="9" t="s">
        <v>485</v>
      </c>
      <c r="D111" s="13"/>
      <c r="E111" s="13" t="str">
        <f>_xlfn.IFNA(VLOOKUP(flower[[#This Row],[Scion METRC '#]],METRCC8[],2,FALSE),"METRC ERROR")</f>
        <v>METRC ERROR</v>
      </c>
      <c r="F111" s="13" t="str">
        <f>IF(LEFT(flower[[#This Row],[Strain]],4)=LEFT(flower[[#This Row],[Pheno '#]],4),"match","MISMATCH")</f>
        <v>MISMATCH</v>
      </c>
      <c r="G111" s="13" t="str">
        <f>_xlfn.IFNA(VLOOKUP(flower[[#This Row],[Scion METRC '#]],VEGC8[[#All],[Scion METRC '#]:[Pheno Barcode]],2,FALSE),"")</f>
        <v/>
      </c>
      <c r="H111" s="13" t="str">
        <f>LEFT(flower[[#This Row],[Pheno Barcode]],7)</f>
        <v/>
      </c>
      <c r="I111" s="10" t="str">
        <f>_xlfn.IFNA(VLOOKUP(flower[[#This Row],[Strain]],VEGC8[[#All],[Scion METRC '#]:[Health]],5,FALSE),"")</f>
        <v/>
      </c>
      <c r="J111" s="13"/>
      <c r="K111" s="13" t="str">
        <f>IF(flower[[#This Row],[Scion METRC '#]]="","EMPTY",_xlfn.IFNA(VLOOKUP(flower[[#This Row],[Scion METRC '#]],DEADC8[],3,FALSE),"Alive"))</f>
        <v>EMPTY</v>
      </c>
      <c r="L111" s="13" t="str">
        <f>IFERROR(INDEX(exptreatments[[#This Row],[Treatment]],MATCH(flower[[#This Row],[Scion METRC '#]],exptreatments[[#This Row],[METRC]],0)),"")</f>
        <v/>
      </c>
      <c r="M111" s="13" t="str">
        <f>_xlfn.IFNA(VLOOKUP(flower[[#This Row],[Scion METRC '#]],DEADC8[],4,FALSE),"")</f>
        <v/>
      </c>
      <c r="N111" s="14" t="str">
        <f>_xlfn.IFNA(VLOOKUP(flower[[#This Row],[Scion METRC '#]],DEADC8[],4,FALSE),"")</f>
        <v/>
      </c>
      <c r="O111" s="13" t="str">
        <f>IF(ISNUMBER(SEARCH(".",flower[[#This Row],[Pheno Barcode]])),CONCATENATE("1A4070000000065000",RIGHT(flower[[#This Row],[Pheno Barcode]],6)),"")</f>
        <v/>
      </c>
      <c r="P111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_BL2-14</v>
      </c>
    </row>
    <row r="112" spans="1:16" x14ac:dyDescent="0.25">
      <c r="A112" s="8" t="s">
        <v>6</v>
      </c>
      <c r="B112" s="9">
        <v>15</v>
      </c>
      <c r="C112" s="9" t="s">
        <v>485</v>
      </c>
      <c r="D112" s="13"/>
      <c r="E112" s="13" t="str">
        <f>_xlfn.IFNA(VLOOKUP(flower[[#This Row],[Scion METRC '#]],METRCC8[],2,FALSE),"METRC ERROR")</f>
        <v>METRC ERROR</v>
      </c>
      <c r="F112" s="13" t="str">
        <f>IF(LEFT(flower[[#This Row],[Strain]],4)=LEFT(flower[[#This Row],[Pheno '#]],4),"match","MISMATCH")</f>
        <v>MISMATCH</v>
      </c>
      <c r="G112" s="13" t="str">
        <f>_xlfn.IFNA(VLOOKUP(flower[[#This Row],[Scion METRC '#]],VEGC8[[#All],[Scion METRC '#]:[Pheno Barcode]],2,FALSE),"")</f>
        <v/>
      </c>
      <c r="H112" s="13" t="str">
        <f>LEFT(flower[[#This Row],[Pheno Barcode]],7)</f>
        <v/>
      </c>
      <c r="I112" s="10" t="str">
        <f>_xlfn.IFNA(VLOOKUP(flower[[#This Row],[Strain]],VEGC8[[#All],[Scion METRC '#]:[Health]],5,FALSE),"")</f>
        <v/>
      </c>
      <c r="J112" s="13"/>
      <c r="K112" s="13" t="str">
        <f>IF(flower[[#This Row],[Scion METRC '#]]="","EMPTY",_xlfn.IFNA(VLOOKUP(flower[[#This Row],[Scion METRC '#]],DEADC8[],3,FALSE),"Alive"))</f>
        <v>EMPTY</v>
      </c>
      <c r="L112" s="13" t="str">
        <f>IFERROR(INDEX(exptreatments[[#This Row],[Treatment]],MATCH(flower[[#This Row],[Scion METRC '#]],exptreatments[[#This Row],[METRC]],0)),"")</f>
        <v/>
      </c>
      <c r="M112" s="13" t="str">
        <f>_xlfn.IFNA(VLOOKUP(flower[[#This Row],[Scion METRC '#]],DEADC8[],4,FALSE),"")</f>
        <v/>
      </c>
      <c r="N112" s="14" t="str">
        <f>_xlfn.IFNA(VLOOKUP(flower[[#This Row],[Scion METRC '#]],DEADC8[],4,FALSE),"")</f>
        <v/>
      </c>
      <c r="O112" s="13" t="str">
        <f>IF(ISNUMBER(SEARCH(".",flower[[#This Row],[Pheno Barcode]])),CONCATENATE("1A4070000000065000",RIGHT(flower[[#This Row],[Pheno Barcode]],6)),"")</f>
        <v/>
      </c>
      <c r="P112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_BL2-15</v>
      </c>
    </row>
    <row r="113" spans="1:16" x14ac:dyDescent="0.25">
      <c r="A113" s="8" t="s">
        <v>6</v>
      </c>
      <c r="B113" s="9">
        <v>16</v>
      </c>
      <c r="C113" s="9" t="s">
        <v>485</v>
      </c>
      <c r="D113" s="13"/>
      <c r="E113" s="13" t="str">
        <f>_xlfn.IFNA(VLOOKUP(flower[[#This Row],[Scion METRC '#]],METRCC8[],2,FALSE),"METRC ERROR")</f>
        <v>METRC ERROR</v>
      </c>
      <c r="F113" s="13" t="str">
        <f>IF(LEFT(flower[[#This Row],[Strain]],4)=LEFT(flower[[#This Row],[Pheno '#]],4),"match","MISMATCH")</f>
        <v>MISMATCH</v>
      </c>
      <c r="G113" s="13" t="str">
        <f>_xlfn.IFNA(VLOOKUP(flower[[#This Row],[Scion METRC '#]],VEGC8[[#All],[Scion METRC '#]:[Pheno Barcode]],2,FALSE),"")</f>
        <v/>
      </c>
      <c r="H113" s="13" t="str">
        <f>LEFT(flower[[#This Row],[Pheno Barcode]],7)</f>
        <v/>
      </c>
      <c r="I113" s="10" t="str">
        <f>_xlfn.IFNA(VLOOKUP(flower[[#This Row],[Strain]],VEGC8[[#All],[Scion METRC '#]:[Health]],5,FALSE),"")</f>
        <v/>
      </c>
      <c r="J113" s="13"/>
      <c r="K113" s="13" t="str">
        <f>IF(flower[[#This Row],[Scion METRC '#]]="","EMPTY",_xlfn.IFNA(VLOOKUP(flower[[#This Row],[Scion METRC '#]],DEADC8[],3,FALSE),"Alive"))</f>
        <v>EMPTY</v>
      </c>
      <c r="L113" s="13" t="str">
        <f>IFERROR(INDEX(exptreatments[[#This Row],[Treatment]],MATCH(flower[[#This Row],[Scion METRC '#]],exptreatments[[#This Row],[METRC]],0)),"")</f>
        <v/>
      </c>
      <c r="M113" s="13" t="str">
        <f>_xlfn.IFNA(VLOOKUP(flower[[#This Row],[Scion METRC '#]],DEADC8[],4,FALSE),"")</f>
        <v/>
      </c>
      <c r="N113" s="14" t="str">
        <f>_xlfn.IFNA(VLOOKUP(flower[[#This Row],[Scion METRC '#]],DEADC8[],4,FALSE),"")</f>
        <v/>
      </c>
      <c r="O113" s="13" t="str">
        <f>IF(ISNUMBER(SEARCH(".",flower[[#This Row],[Pheno Barcode]])),CONCATENATE("1A4070000000065000",RIGHT(flower[[#This Row],[Pheno Barcode]],6)),"")</f>
        <v/>
      </c>
      <c r="P113" s="8" t="str">
        <f>IF(flower[[#This Row],[Plant]]&lt;10,_xlfn.CONCAT('Group Info'!$F$2,"_",flower[[#This Row],[Table]],"-0",flower[[#This Row],[Plant]]),_xlfn.CONCAT('Group Info'!$F$2,"_",flower[[#This Row],[Table]],"-",flower[[#This Row],[Plant]]))</f>
        <v>_BL2-16</v>
      </c>
    </row>
    <row r="114" spans="1:16" x14ac:dyDescent="0.25">
      <c r="A114" s="8" t="s">
        <v>6</v>
      </c>
      <c r="B114" s="9">
        <v>1</v>
      </c>
      <c r="C114" s="9" t="s">
        <v>486</v>
      </c>
      <c r="D114" s="13"/>
      <c r="E114" s="13" t="str">
        <f>_xlfn.IFNA(VLOOKUP(flower[[#This Row],[Scion METRC '#]],METRCC8[],2,FALSE),"METRC ERROR")</f>
        <v>METRC ERROR</v>
      </c>
      <c r="F114" s="13" t="str">
        <f>IF(LEFT(flower[[#This Row],[Strain]],4)=LEFT(flower[[#This Row],[Pheno '#]],4),"match","MISMATCH")</f>
        <v>MISMATCH</v>
      </c>
      <c r="G114" s="13" t="str">
        <f>_xlfn.IFNA(VLOOKUP(flower[[#This Row],[Scion METRC '#]],VEGC8[[#All],[Scion METRC '#]:[Pheno Barcode]],2,FALSE),"")</f>
        <v/>
      </c>
      <c r="H114" s="13" t="str">
        <f>LEFT(flower[[#This Row],[Pheno Barcode]],7)</f>
        <v/>
      </c>
      <c r="I114" s="10" t="str">
        <f>_xlfn.IFNA(VLOOKUP(flower[[#This Row],[Strain]],VEGC8[[#All],[Scion METRC '#]:[Health]],5,FALSE),"")</f>
        <v/>
      </c>
      <c r="J114" s="13"/>
      <c r="K114" s="13" t="str">
        <f>IF(flower[[#This Row],[Scion METRC '#]]="","EMPTY",_xlfn.IFNA(VLOOKUP(flower[[#This Row],[Scion METRC '#]],DEADC8[],3,FALSE),"Alive"))</f>
        <v>EMPTY</v>
      </c>
      <c r="L114" s="13" t="str">
        <f>IFERROR(INDEX(exptreatments[[#This Row],[Treatment]],MATCH(flower[[#This Row],[Scion METRC '#]],exptreatments[[#This Row],[METRC]],0)),"")</f>
        <v/>
      </c>
      <c r="M114" s="13" t="str">
        <f>_xlfn.IFNA(VLOOKUP(flower[[#This Row],[Scion METRC '#]],DEADC8[],4,FALSE),"")</f>
        <v/>
      </c>
      <c r="N114" s="14" t="str">
        <f>_xlfn.IFNA(VLOOKUP(flower[[#This Row],[Scion METRC '#]],DEADC8[],4,FALSE),"")</f>
        <v/>
      </c>
      <c r="O114" s="13" t="str">
        <f>IF(ISNUMBER(SEARCH(".",flower[[#This Row],[Pheno Barcode]])),CONCATENATE("1A4070000000065000",RIGHT(flower[[#This Row],[Pheno Barcode]],6)),"")</f>
        <v/>
      </c>
      <c r="P114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_BL3-01</v>
      </c>
    </row>
    <row r="115" spans="1:16" x14ac:dyDescent="0.25">
      <c r="A115" s="8" t="s">
        <v>6</v>
      </c>
      <c r="B115" s="9">
        <v>2</v>
      </c>
      <c r="C115" s="9" t="s">
        <v>486</v>
      </c>
      <c r="D115" s="13"/>
      <c r="E115" s="13" t="str">
        <f>_xlfn.IFNA(VLOOKUP(flower[[#This Row],[Scion METRC '#]],METRCC8[],2,FALSE),"METRC ERROR")</f>
        <v>METRC ERROR</v>
      </c>
      <c r="F115" s="13" t="str">
        <f>IF(LEFT(flower[[#This Row],[Strain]],4)=LEFT(flower[[#This Row],[Pheno '#]],4),"match","MISMATCH")</f>
        <v>MISMATCH</v>
      </c>
      <c r="G115" s="13" t="str">
        <f>_xlfn.IFNA(VLOOKUP(flower[[#This Row],[Scion METRC '#]],VEGC8[[#All],[Scion METRC '#]:[Pheno Barcode]],2,FALSE),"")</f>
        <v/>
      </c>
      <c r="H115" s="13" t="str">
        <f>LEFT(flower[[#This Row],[Pheno Barcode]],7)</f>
        <v/>
      </c>
      <c r="I115" s="10" t="str">
        <f>_xlfn.IFNA(VLOOKUP(flower[[#This Row],[Strain]],VEGC8[[#All],[Scion METRC '#]:[Health]],5,FALSE),"")</f>
        <v/>
      </c>
      <c r="J115" s="13"/>
      <c r="K115" s="13" t="str">
        <f>IF(flower[[#This Row],[Scion METRC '#]]="","EMPTY",_xlfn.IFNA(VLOOKUP(flower[[#This Row],[Scion METRC '#]],DEADC8[],3,FALSE),"Alive"))</f>
        <v>EMPTY</v>
      </c>
      <c r="L115" s="13" t="str">
        <f>IFERROR(INDEX(exptreatments[[#This Row],[Treatment]],MATCH(flower[[#This Row],[Scion METRC '#]],exptreatments[[#This Row],[METRC]],0)),"")</f>
        <v/>
      </c>
      <c r="M115" s="13" t="str">
        <f>_xlfn.IFNA(VLOOKUP(flower[[#This Row],[Scion METRC '#]],DEADC8[],4,FALSE),"")</f>
        <v/>
      </c>
      <c r="N115" s="14" t="str">
        <f>_xlfn.IFNA(VLOOKUP(flower[[#This Row],[Scion METRC '#]],DEADC8[],4,FALSE),"")</f>
        <v/>
      </c>
      <c r="O115" s="13" t="str">
        <f>IF(ISNUMBER(SEARCH(".",flower[[#This Row],[Pheno Barcode]])),CONCATENATE("1A4070000000065000",RIGHT(flower[[#This Row],[Pheno Barcode]],6)),"")</f>
        <v/>
      </c>
      <c r="P115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_BL3-02</v>
      </c>
    </row>
    <row r="116" spans="1:16" x14ac:dyDescent="0.25">
      <c r="A116" s="8" t="s">
        <v>6</v>
      </c>
      <c r="B116" s="9">
        <v>3</v>
      </c>
      <c r="C116" s="9" t="s">
        <v>486</v>
      </c>
      <c r="D116" s="13"/>
      <c r="E116" s="13" t="str">
        <f>_xlfn.IFNA(VLOOKUP(flower[[#This Row],[Scion METRC '#]],METRCC8[],2,FALSE),"METRC ERROR")</f>
        <v>METRC ERROR</v>
      </c>
      <c r="F116" s="13" t="str">
        <f>IF(LEFT(flower[[#This Row],[Strain]],4)=LEFT(flower[[#This Row],[Pheno '#]],4),"match","MISMATCH")</f>
        <v>MISMATCH</v>
      </c>
      <c r="G116" s="13" t="str">
        <f>_xlfn.IFNA(VLOOKUP(flower[[#This Row],[Scion METRC '#]],VEGC8[[#All],[Scion METRC '#]:[Pheno Barcode]],2,FALSE),"")</f>
        <v/>
      </c>
      <c r="H116" s="13" t="str">
        <f>LEFT(flower[[#This Row],[Pheno Barcode]],7)</f>
        <v/>
      </c>
      <c r="I116" s="10" t="str">
        <f>_xlfn.IFNA(VLOOKUP(flower[[#This Row],[Strain]],VEGC8[[#All],[Scion METRC '#]:[Health]],5,FALSE),"")</f>
        <v/>
      </c>
      <c r="J116" s="13"/>
      <c r="K116" s="13" t="str">
        <f>IF(flower[[#This Row],[Scion METRC '#]]="","EMPTY",_xlfn.IFNA(VLOOKUP(flower[[#This Row],[Scion METRC '#]],DEADC8[],3,FALSE),"Alive"))</f>
        <v>EMPTY</v>
      </c>
      <c r="L116" s="13" t="str">
        <f>IFERROR(INDEX(exptreatments[[#This Row],[Treatment]],MATCH(flower[[#This Row],[Scion METRC '#]],exptreatments[[#This Row],[METRC]],0)),"")</f>
        <v/>
      </c>
      <c r="M116" s="13" t="str">
        <f>_xlfn.IFNA(VLOOKUP(flower[[#This Row],[Scion METRC '#]],DEADC8[],4,FALSE),"")</f>
        <v/>
      </c>
      <c r="N116" s="14" t="str">
        <f>_xlfn.IFNA(VLOOKUP(flower[[#This Row],[Scion METRC '#]],DEADC8[],4,FALSE),"")</f>
        <v/>
      </c>
      <c r="O116" s="13" t="str">
        <f>IF(ISNUMBER(SEARCH(".",flower[[#This Row],[Pheno Barcode]])),CONCATENATE("1A4070000000065000",RIGHT(flower[[#This Row],[Pheno Barcode]],6)),"")</f>
        <v/>
      </c>
      <c r="P116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_BL3-03</v>
      </c>
    </row>
    <row r="117" spans="1:16" x14ac:dyDescent="0.25">
      <c r="A117" s="8" t="s">
        <v>6</v>
      </c>
      <c r="B117" s="9">
        <v>4</v>
      </c>
      <c r="C117" s="9" t="s">
        <v>486</v>
      </c>
      <c r="D117" s="13"/>
      <c r="E117" s="13" t="str">
        <f>_xlfn.IFNA(VLOOKUP(flower[[#This Row],[Scion METRC '#]],METRCC8[],2,FALSE),"METRC ERROR")</f>
        <v>METRC ERROR</v>
      </c>
      <c r="F117" s="13" t="str">
        <f>IF(LEFT(flower[[#This Row],[Strain]],4)=LEFT(flower[[#This Row],[Pheno '#]],4),"match","MISMATCH")</f>
        <v>MISMATCH</v>
      </c>
      <c r="G117" s="13" t="str">
        <f>_xlfn.IFNA(VLOOKUP(flower[[#This Row],[Scion METRC '#]],VEGC8[[#All],[Scion METRC '#]:[Pheno Barcode]],2,FALSE),"")</f>
        <v/>
      </c>
      <c r="H117" s="13" t="str">
        <f>LEFT(flower[[#This Row],[Pheno Barcode]],7)</f>
        <v/>
      </c>
      <c r="I117" s="10" t="str">
        <f>_xlfn.IFNA(VLOOKUP(flower[[#This Row],[Strain]],VEGC8[[#All],[Scion METRC '#]:[Health]],5,FALSE),"")</f>
        <v/>
      </c>
      <c r="J117" s="13"/>
      <c r="K117" s="13" t="str">
        <f>IF(flower[[#This Row],[Scion METRC '#]]="","EMPTY",_xlfn.IFNA(VLOOKUP(flower[[#This Row],[Scion METRC '#]],DEADC8[],3,FALSE),"Alive"))</f>
        <v>EMPTY</v>
      </c>
      <c r="L117" s="13" t="str">
        <f>IFERROR(INDEX(exptreatments[[#This Row],[Treatment]],MATCH(flower[[#This Row],[Scion METRC '#]],exptreatments[[#This Row],[METRC]],0)),"")</f>
        <v/>
      </c>
      <c r="M117" s="13" t="str">
        <f>_xlfn.IFNA(VLOOKUP(flower[[#This Row],[Scion METRC '#]],DEADC8[],4,FALSE),"")</f>
        <v/>
      </c>
      <c r="N117" s="14" t="str">
        <f>_xlfn.IFNA(VLOOKUP(flower[[#This Row],[Scion METRC '#]],DEADC8[],4,FALSE),"")</f>
        <v/>
      </c>
      <c r="O117" s="13" t="str">
        <f>IF(ISNUMBER(SEARCH(".",flower[[#This Row],[Pheno Barcode]])),CONCATENATE("1A4070000000065000",RIGHT(flower[[#This Row],[Pheno Barcode]],6)),"")</f>
        <v/>
      </c>
      <c r="P117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_BL3-04</v>
      </c>
    </row>
    <row r="118" spans="1:16" x14ac:dyDescent="0.25">
      <c r="A118" s="8" t="s">
        <v>6</v>
      </c>
      <c r="B118" s="9">
        <v>5</v>
      </c>
      <c r="C118" s="9" t="s">
        <v>486</v>
      </c>
      <c r="D118" s="13"/>
      <c r="E118" s="13" t="str">
        <f>_xlfn.IFNA(VLOOKUP(flower[[#This Row],[Scion METRC '#]],METRCC8[],2,FALSE),"METRC ERROR")</f>
        <v>METRC ERROR</v>
      </c>
      <c r="F118" s="13" t="str">
        <f>IF(LEFT(flower[[#This Row],[Strain]],4)=LEFT(flower[[#This Row],[Pheno '#]],4),"match","MISMATCH")</f>
        <v>MISMATCH</v>
      </c>
      <c r="G118" s="13" t="str">
        <f>_xlfn.IFNA(VLOOKUP(flower[[#This Row],[Scion METRC '#]],VEGC8[[#All],[Scion METRC '#]:[Pheno Barcode]],2,FALSE),"")</f>
        <v/>
      </c>
      <c r="H118" s="13" t="str">
        <f>LEFT(flower[[#This Row],[Pheno Barcode]],7)</f>
        <v/>
      </c>
      <c r="I118" s="10" t="str">
        <f>_xlfn.IFNA(VLOOKUP(flower[[#This Row],[Strain]],VEGC8[[#All],[Scion METRC '#]:[Health]],5,FALSE),"")</f>
        <v/>
      </c>
      <c r="J118" s="13"/>
      <c r="K118" s="13" t="str">
        <f>IF(flower[[#This Row],[Scion METRC '#]]="","EMPTY",_xlfn.IFNA(VLOOKUP(flower[[#This Row],[Scion METRC '#]],DEADC8[],3,FALSE),"Alive"))</f>
        <v>EMPTY</v>
      </c>
      <c r="L118" s="13" t="str">
        <f>IFERROR(INDEX(exptreatments[[#This Row],[Treatment]],MATCH(flower[[#This Row],[Scion METRC '#]],exptreatments[[#This Row],[METRC]],0)),"")</f>
        <v/>
      </c>
      <c r="M118" s="13" t="str">
        <f>_xlfn.IFNA(VLOOKUP(flower[[#This Row],[Scion METRC '#]],DEADC8[],4,FALSE),"")</f>
        <v/>
      </c>
      <c r="N118" s="14" t="str">
        <f>_xlfn.IFNA(VLOOKUP(flower[[#This Row],[Scion METRC '#]],DEADC8[],4,FALSE),"")</f>
        <v/>
      </c>
      <c r="O118" s="13" t="str">
        <f>IF(ISNUMBER(SEARCH(".",flower[[#This Row],[Pheno Barcode]])),CONCATENATE("1A4070000000065000",RIGHT(flower[[#This Row],[Pheno Barcode]],6)),"")</f>
        <v/>
      </c>
      <c r="P118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_BL3-05</v>
      </c>
    </row>
    <row r="119" spans="1:16" x14ac:dyDescent="0.25">
      <c r="A119" s="8" t="s">
        <v>6</v>
      </c>
      <c r="B119" s="9">
        <v>6</v>
      </c>
      <c r="C119" s="9" t="s">
        <v>486</v>
      </c>
      <c r="D119" s="13"/>
      <c r="E119" s="13" t="str">
        <f>_xlfn.IFNA(VLOOKUP(flower[[#This Row],[Scion METRC '#]],METRCC8[],2,FALSE),"METRC ERROR")</f>
        <v>METRC ERROR</v>
      </c>
      <c r="F119" s="13" t="str">
        <f>IF(LEFT(flower[[#This Row],[Strain]],4)=LEFT(flower[[#This Row],[Pheno '#]],4),"match","MISMATCH")</f>
        <v>MISMATCH</v>
      </c>
      <c r="G119" s="13" t="str">
        <f>_xlfn.IFNA(VLOOKUP(flower[[#This Row],[Scion METRC '#]],VEGC8[[#All],[Scion METRC '#]:[Pheno Barcode]],2,FALSE),"")</f>
        <v/>
      </c>
      <c r="H119" s="13" t="str">
        <f>LEFT(flower[[#This Row],[Pheno Barcode]],7)</f>
        <v/>
      </c>
      <c r="I119" s="10" t="str">
        <f>_xlfn.IFNA(VLOOKUP(flower[[#This Row],[Strain]],VEGC8[[#All],[Scion METRC '#]:[Health]],5,FALSE),"")</f>
        <v/>
      </c>
      <c r="J119" s="13"/>
      <c r="K119" s="13" t="str">
        <f>IF(flower[[#This Row],[Scion METRC '#]]="","EMPTY",_xlfn.IFNA(VLOOKUP(flower[[#This Row],[Scion METRC '#]],DEADC8[],3,FALSE),"Alive"))</f>
        <v>EMPTY</v>
      </c>
      <c r="L119" s="13" t="str">
        <f>IFERROR(INDEX(exptreatments[[#This Row],[Treatment]],MATCH(flower[[#This Row],[Scion METRC '#]],exptreatments[[#This Row],[METRC]],0)),"")</f>
        <v/>
      </c>
      <c r="M119" s="13" t="str">
        <f>_xlfn.IFNA(VLOOKUP(flower[[#This Row],[Scion METRC '#]],DEADC8[],4,FALSE),"")</f>
        <v/>
      </c>
      <c r="N119" s="14" t="str">
        <f>_xlfn.IFNA(VLOOKUP(flower[[#This Row],[Scion METRC '#]],DEADC8[],4,FALSE),"")</f>
        <v/>
      </c>
      <c r="O119" s="13" t="str">
        <f>IF(ISNUMBER(SEARCH(".",flower[[#This Row],[Pheno Barcode]])),CONCATENATE("1A4070000000065000",RIGHT(flower[[#This Row],[Pheno Barcode]],6)),"")</f>
        <v/>
      </c>
      <c r="P119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_BL3-06</v>
      </c>
    </row>
    <row r="120" spans="1:16" x14ac:dyDescent="0.25">
      <c r="A120" s="8" t="s">
        <v>6</v>
      </c>
      <c r="B120" s="9">
        <v>7</v>
      </c>
      <c r="C120" s="9" t="s">
        <v>486</v>
      </c>
      <c r="D120" s="13"/>
      <c r="E120" s="13" t="str">
        <f>_xlfn.IFNA(VLOOKUP(flower[[#This Row],[Scion METRC '#]],METRCC8[],2,FALSE),"METRC ERROR")</f>
        <v>METRC ERROR</v>
      </c>
      <c r="F120" s="13" t="str">
        <f>IF(LEFT(flower[[#This Row],[Strain]],4)=LEFT(flower[[#This Row],[Pheno '#]],4),"match","MISMATCH")</f>
        <v>MISMATCH</v>
      </c>
      <c r="G120" s="13" t="str">
        <f>_xlfn.IFNA(VLOOKUP(flower[[#This Row],[Scion METRC '#]],VEGC8[[#All],[Scion METRC '#]:[Pheno Barcode]],2,FALSE),"")</f>
        <v/>
      </c>
      <c r="H120" s="13" t="str">
        <f>LEFT(flower[[#This Row],[Pheno Barcode]],7)</f>
        <v/>
      </c>
      <c r="I120" s="10" t="str">
        <f>_xlfn.IFNA(VLOOKUP(flower[[#This Row],[Strain]],VEGC8[[#All],[Scion METRC '#]:[Health]],5,FALSE),"")</f>
        <v/>
      </c>
      <c r="J120" s="13"/>
      <c r="K120" s="13" t="str">
        <f>IF(flower[[#This Row],[Scion METRC '#]]="","EMPTY",_xlfn.IFNA(VLOOKUP(flower[[#This Row],[Scion METRC '#]],DEADC8[],3,FALSE),"Alive"))</f>
        <v>EMPTY</v>
      </c>
      <c r="L120" s="13" t="str">
        <f>IFERROR(INDEX(exptreatments[[#This Row],[Treatment]],MATCH(flower[[#This Row],[Scion METRC '#]],exptreatments[[#This Row],[METRC]],0)),"")</f>
        <v/>
      </c>
      <c r="M120" s="13" t="str">
        <f>_xlfn.IFNA(VLOOKUP(flower[[#This Row],[Scion METRC '#]],DEADC8[],4,FALSE),"")</f>
        <v/>
      </c>
      <c r="N120" s="14" t="str">
        <f>_xlfn.IFNA(VLOOKUP(flower[[#This Row],[Scion METRC '#]],DEADC8[],4,FALSE),"")</f>
        <v/>
      </c>
      <c r="O120" s="13" t="str">
        <f>IF(ISNUMBER(SEARCH(".",flower[[#This Row],[Pheno Barcode]])),CONCATENATE("1A4070000000065000",RIGHT(flower[[#This Row],[Pheno Barcode]],6)),"")</f>
        <v/>
      </c>
      <c r="P120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_BL3-07</v>
      </c>
    </row>
    <row r="121" spans="1:16" x14ac:dyDescent="0.25">
      <c r="A121" s="8" t="s">
        <v>6</v>
      </c>
      <c r="B121" s="9">
        <v>8</v>
      </c>
      <c r="C121" s="9" t="s">
        <v>486</v>
      </c>
      <c r="D121" s="13"/>
      <c r="E121" s="13" t="str">
        <f>_xlfn.IFNA(VLOOKUP(flower[[#This Row],[Scion METRC '#]],METRCC8[],2,FALSE),"METRC ERROR")</f>
        <v>METRC ERROR</v>
      </c>
      <c r="F121" s="13" t="str">
        <f>IF(LEFT(flower[[#This Row],[Strain]],4)=LEFT(flower[[#This Row],[Pheno '#]],4),"match","MISMATCH")</f>
        <v>MISMATCH</v>
      </c>
      <c r="G121" s="13" t="str">
        <f>_xlfn.IFNA(VLOOKUP(flower[[#This Row],[Scion METRC '#]],VEGC8[[#All],[Scion METRC '#]:[Pheno Barcode]],2,FALSE),"")</f>
        <v/>
      </c>
      <c r="H121" s="13" t="str">
        <f>LEFT(flower[[#This Row],[Pheno Barcode]],7)</f>
        <v/>
      </c>
      <c r="I121" s="10" t="str">
        <f>_xlfn.IFNA(VLOOKUP(flower[[#This Row],[Strain]],VEGC8[[#All],[Scion METRC '#]:[Health]],5,FALSE),"")</f>
        <v/>
      </c>
      <c r="J121" s="13"/>
      <c r="K121" s="13" t="str">
        <f>IF(flower[[#This Row],[Scion METRC '#]]="","EMPTY",_xlfn.IFNA(VLOOKUP(flower[[#This Row],[Scion METRC '#]],DEADC8[],3,FALSE),"Alive"))</f>
        <v>EMPTY</v>
      </c>
      <c r="L121" s="13" t="str">
        <f>IFERROR(INDEX(exptreatments[[#This Row],[Treatment]],MATCH(flower[[#This Row],[Scion METRC '#]],exptreatments[[#This Row],[METRC]],0)),"")</f>
        <v/>
      </c>
      <c r="M121" s="13" t="str">
        <f>_xlfn.IFNA(VLOOKUP(flower[[#This Row],[Scion METRC '#]],DEADC8[],4,FALSE),"")</f>
        <v/>
      </c>
      <c r="N121" s="14" t="str">
        <f>_xlfn.IFNA(VLOOKUP(flower[[#This Row],[Scion METRC '#]],DEADC8[],4,FALSE),"")</f>
        <v/>
      </c>
      <c r="O121" s="13" t="str">
        <f>IF(ISNUMBER(SEARCH(".",flower[[#This Row],[Pheno Barcode]])),CONCATENATE("1A4070000000065000",RIGHT(flower[[#This Row],[Pheno Barcode]],6)),"")</f>
        <v/>
      </c>
      <c r="P121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_BL3-08</v>
      </c>
    </row>
    <row r="122" spans="1:16" x14ac:dyDescent="0.25">
      <c r="A122" s="8" t="s">
        <v>6</v>
      </c>
      <c r="B122" s="9">
        <v>9</v>
      </c>
      <c r="C122" s="9" t="s">
        <v>486</v>
      </c>
      <c r="D122" s="13"/>
      <c r="E122" s="13" t="str">
        <f>_xlfn.IFNA(VLOOKUP(flower[[#This Row],[Scion METRC '#]],METRCC8[],2,FALSE),"METRC ERROR")</f>
        <v>METRC ERROR</v>
      </c>
      <c r="F122" s="13" t="str">
        <f>IF(LEFT(flower[[#This Row],[Strain]],4)=LEFT(flower[[#This Row],[Pheno '#]],4),"match","MISMATCH")</f>
        <v>MISMATCH</v>
      </c>
      <c r="G122" s="13" t="str">
        <f>_xlfn.IFNA(VLOOKUP(flower[[#This Row],[Scion METRC '#]],VEGC8[[#All],[Scion METRC '#]:[Pheno Barcode]],2,FALSE),"")</f>
        <v/>
      </c>
      <c r="H122" s="13" t="str">
        <f>LEFT(flower[[#This Row],[Pheno Barcode]],7)</f>
        <v/>
      </c>
      <c r="I122" s="10" t="str">
        <f>_xlfn.IFNA(VLOOKUP(flower[[#This Row],[Strain]],VEGC8[[#All],[Scion METRC '#]:[Health]],5,FALSE),"")</f>
        <v/>
      </c>
      <c r="J122" s="13"/>
      <c r="K122" s="13" t="str">
        <f>IF(flower[[#This Row],[Scion METRC '#]]="","EMPTY",_xlfn.IFNA(VLOOKUP(flower[[#This Row],[Scion METRC '#]],DEADC8[],3,FALSE),"Alive"))</f>
        <v>EMPTY</v>
      </c>
      <c r="L122" s="13" t="str">
        <f>IFERROR(INDEX(exptreatments[[#This Row],[Treatment]],MATCH(flower[[#This Row],[Scion METRC '#]],exptreatments[[#This Row],[METRC]],0)),"")</f>
        <v/>
      </c>
      <c r="M122" s="13" t="str">
        <f>_xlfn.IFNA(VLOOKUP(flower[[#This Row],[Scion METRC '#]],DEADC8[],4,FALSE),"")</f>
        <v/>
      </c>
      <c r="N122" s="14" t="str">
        <f>_xlfn.IFNA(VLOOKUP(flower[[#This Row],[Scion METRC '#]],DEADC8[],4,FALSE),"")</f>
        <v/>
      </c>
      <c r="O122" s="13" t="str">
        <f>IF(ISNUMBER(SEARCH(".",flower[[#This Row],[Pheno Barcode]])),CONCATENATE("1A4070000000065000",RIGHT(flower[[#This Row],[Pheno Barcode]],6)),"")</f>
        <v/>
      </c>
      <c r="P122" s="8" t="str">
        <f>IF(flower[[#This Row],[Plant]]&lt;10,_xlfn.CONCAT('Group Info'!$F$2,"_",flower[[#This Row],[Table]],"-0",flower[[#This Row],[Plant]]),_xlfn.CONCAT('Group Info'!$F$2,"_",flower[[#This Row],[Table]],"-",flower[[#This Row],[Plant]]))</f>
        <v>_BL3-09</v>
      </c>
    </row>
    <row r="123" spans="1:16" x14ac:dyDescent="0.25">
      <c r="A123" s="8" t="s">
        <v>6</v>
      </c>
      <c r="B123" s="9">
        <v>10</v>
      </c>
      <c r="C123" s="9" t="s">
        <v>486</v>
      </c>
      <c r="D123" s="13"/>
      <c r="E123" s="13" t="str">
        <f>_xlfn.IFNA(VLOOKUP(flower[[#This Row],[Scion METRC '#]],METRCC8[],2,FALSE),"METRC ERROR")</f>
        <v>METRC ERROR</v>
      </c>
      <c r="F123" s="13" t="str">
        <f>IF(LEFT(flower[[#This Row],[Strain]],4)=LEFT(flower[[#This Row],[Pheno '#]],4),"match","MISMATCH")</f>
        <v>MISMATCH</v>
      </c>
      <c r="G123" s="13" t="str">
        <f>_xlfn.IFNA(VLOOKUP(flower[[#This Row],[Scion METRC '#]],VEGC8[[#All],[Scion METRC '#]:[Pheno Barcode]],2,FALSE),"")</f>
        <v/>
      </c>
      <c r="H123" s="13" t="str">
        <f>LEFT(flower[[#This Row],[Pheno Barcode]],7)</f>
        <v/>
      </c>
      <c r="I123" s="10" t="str">
        <f>_xlfn.IFNA(VLOOKUP(flower[[#This Row],[Strain]],VEGC8[[#All],[Scion METRC '#]:[Health]],5,FALSE),"")</f>
        <v/>
      </c>
      <c r="J123" s="13"/>
      <c r="K123" s="13" t="str">
        <f>IF(flower[[#This Row],[Scion METRC '#]]="","EMPTY",_xlfn.IFNA(VLOOKUP(flower[[#This Row],[Scion METRC '#]],DEADC8[],3,FALSE),"Alive"))</f>
        <v>EMPTY</v>
      </c>
      <c r="L123" s="13" t="str">
        <f>IFERROR(INDEX(exptreatments[[#This Row],[Treatment]],MATCH(flower[[#This Row],[Scion METRC '#]],exptreatments[[#This Row],[METRC]],0)),"")</f>
        <v/>
      </c>
      <c r="M123" s="13" t="str">
        <f>_xlfn.IFNA(VLOOKUP(flower[[#This Row],[Scion METRC '#]],DEADC8[],4,FALSE),"")</f>
        <v/>
      </c>
      <c r="N123" s="14" t="str">
        <f>_xlfn.IFNA(VLOOKUP(flower[[#This Row],[Scion METRC '#]],DEADC8[],4,FALSE),"")</f>
        <v/>
      </c>
      <c r="O123" s="13" t="str">
        <f>IF(ISNUMBER(SEARCH(".",flower[[#This Row],[Pheno Barcode]])),CONCATENATE("1A4070000000065000",RIGHT(flower[[#This Row],[Pheno Barcode]],6)),"")</f>
        <v/>
      </c>
      <c r="P123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_BL3-10</v>
      </c>
    </row>
    <row r="124" spans="1:16" x14ac:dyDescent="0.25">
      <c r="A124" s="8" t="s">
        <v>6</v>
      </c>
      <c r="B124" s="9">
        <v>11</v>
      </c>
      <c r="C124" s="9" t="s">
        <v>486</v>
      </c>
      <c r="D124" s="13"/>
      <c r="E124" s="13" t="str">
        <f>_xlfn.IFNA(VLOOKUP(flower[[#This Row],[Scion METRC '#]],METRCC8[],2,FALSE),"METRC ERROR")</f>
        <v>METRC ERROR</v>
      </c>
      <c r="F124" s="13" t="str">
        <f>IF(LEFT(flower[[#This Row],[Strain]],4)=LEFT(flower[[#This Row],[Pheno '#]],4),"match","MISMATCH")</f>
        <v>MISMATCH</v>
      </c>
      <c r="G124" s="13" t="str">
        <f>_xlfn.IFNA(VLOOKUP(flower[[#This Row],[Scion METRC '#]],VEGC8[[#All],[Scion METRC '#]:[Pheno Barcode]],2,FALSE),"")</f>
        <v/>
      </c>
      <c r="H124" s="13" t="str">
        <f>LEFT(flower[[#This Row],[Pheno Barcode]],7)</f>
        <v/>
      </c>
      <c r="I124" s="10" t="str">
        <f>_xlfn.IFNA(VLOOKUP(flower[[#This Row],[Strain]],VEGC8[[#All],[Scion METRC '#]:[Health]],5,FALSE),"")</f>
        <v/>
      </c>
      <c r="J124" s="13"/>
      <c r="K124" s="13" t="str">
        <f>IF(flower[[#This Row],[Scion METRC '#]]="","EMPTY",_xlfn.IFNA(VLOOKUP(flower[[#This Row],[Scion METRC '#]],DEADC8[],3,FALSE),"Alive"))</f>
        <v>EMPTY</v>
      </c>
      <c r="L124" s="13" t="str">
        <f>IFERROR(INDEX(exptreatments[[#This Row],[Treatment]],MATCH(flower[[#This Row],[Scion METRC '#]],exptreatments[[#This Row],[METRC]],0)),"")</f>
        <v/>
      </c>
      <c r="M124" s="13" t="str">
        <f>_xlfn.IFNA(VLOOKUP(flower[[#This Row],[Scion METRC '#]],DEADC8[],4,FALSE),"")</f>
        <v/>
      </c>
      <c r="N124" s="14" t="str">
        <f>_xlfn.IFNA(VLOOKUP(flower[[#This Row],[Scion METRC '#]],DEADC8[],4,FALSE),"")</f>
        <v/>
      </c>
      <c r="O124" s="13" t="str">
        <f>IF(ISNUMBER(SEARCH(".",flower[[#This Row],[Pheno Barcode]])),CONCATENATE("1A4070000000065000",RIGHT(flower[[#This Row],[Pheno Barcode]],6)),"")</f>
        <v/>
      </c>
      <c r="P124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_BL3-11</v>
      </c>
    </row>
    <row r="125" spans="1:16" x14ac:dyDescent="0.25">
      <c r="A125" s="8" t="s">
        <v>6</v>
      </c>
      <c r="B125" s="9">
        <v>12</v>
      </c>
      <c r="C125" s="9" t="s">
        <v>486</v>
      </c>
      <c r="D125" s="13"/>
      <c r="E125" s="13" t="str">
        <f>_xlfn.IFNA(VLOOKUP(flower[[#This Row],[Scion METRC '#]],METRCC8[],2,FALSE),"METRC ERROR")</f>
        <v>METRC ERROR</v>
      </c>
      <c r="F125" s="13" t="str">
        <f>IF(LEFT(flower[[#This Row],[Strain]],4)=LEFT(flower[[#This Row],[Pheno '#]],4),"match","MISMATCH")</f>
        <v>MISMATCH</v>
      </c>
      <c r="G125" s="13" t="str">
        <f>_xlfn.IFNA(VLOOKUP(flower[[#This Row],[Scion METRC '#]],VEGC8[[#All],[Scion METRC '#]:[Pheno Barcode]],2,FALSE),"")</f>
        <v/>
      </c>
      <c r="H125" s="13" t="str">
        <f>LEFT(flower[[#This Row],[Pheno Barcode]],7)</f>
        <v/>
      </c>
      <c r="I125" s="10" t="str">
        <f>_xlfn.IFNA(VLOOKUP(flower[[#This Row],[Strain]],VEGC8[[#All],[Scion METRC '#]:[Health]],5,FALSE),"")</f>
        <v/>
      </c>
      <c r="J125" s="13"/>
      <c r="K125" s="13" t="str">
        <f>IF(flower[[#This Row],[Scion METRC '#]]="","EMPTY",_xlfn.IFNA(VLOOKUP(flower[[#This Row],[Scion METRC '#]],DEADC8[],3,FALSE),"Alive"))</f>
        <v>EMPTY</v>
      </c>
      <c r="L125" s="13" t="str">
        <f>IFERROR(INDEX(exptreatments[[#This Row],[Treatment]],MATCH(flower[[#This Row],[Scion METRC '#]],exptreatments[[#This Row],[METRC]],0)),"")</f>
        <v/>
      </c>
      <c r="M125" s="13" t="str">
        <f>_xlfn.IFNA(VLOOKUP(flower[[#This Row],[Scion METRC '#]],DEADC8[],4,FALSE),"")</f>
        <v/>
      </c>
      <c r="N125" s="14" t="str">
        <f>_xlfn.IFNA(VLOOKUP(flower[[#This Row],[Scion METRC '#]],DEADC8[],4,FALSE),"")</f>
        <v/>
      </c>
      <c r="O125" s="13" t="str">
        <f>IF(ISNUMBER(SEARCH(".",flower[[#This Row],[Pheno Barcode]])),CONCATENATE("1A4070000000065000",RIGHT(flower[[#This Row],[Pheno Barcode]],6)),"")</f>
        <v/>
      </c>
      <c r="P125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_BL3-12</v>
      </c>
    </row>
    <row r="126" spans="1:16" x14ac:dyDescent="0.25">
      <c r="A126" s="8" t="s">
        <v>6</v>
      </c>
      <c r="B126" s="9">
        <v>13</v>
      </c>
      <c r="C126" s="9" t="s">
        <v>486</v>
      </c>
      <c r="D126" s="13"/>
      <c r="E126" s="13" t="str">
        <f>_xlfn.IFNA(VLOOKUP(flower[[#This Row],[Scion METRC '#]],METRCC8[],2,FALSE),"METRC ERROR")</f>
        <v>METRC ERROR</v>
      </c>
      <c r="F126" s="13" t="str">
        <f>IF(LEFT(flower[[#This Row],[Strain]],4)=LEFT(flower[[#This Row],[Pheno '#]],4),"match","MISMATCH")</f>
        <v>MISMATCH</v>
      </c>
      <c r="G126" s="13" t="str">
        <f>_xlfn.IFNA(VLOOKUP(flower[[#This Row],[Scion METRC '#]],VEGC8[[#All],[Scion METRC '#]:[Pheno Barcode]],2,FALSE),"")</f>
        <v/>
      </c>
      <c r="H126" s="13" t="str">
        <f>LEFT(flower[[#This Row],[Pheno Barcode]],7)</f>
        <v/>
      </c>
      <c r="I126" s="10" t="str">
        <f>_xlfn.IFNA(VLOOKUP(flower[[#This Row],[Strain]],VEGC8[[#All],[Scion METRC '#]:[Health]],5,FALSE),"")</f>
        <v/>
      </c>
      <c r="J126" s="13"/>
      <c r="K126" s="13" t="str">
        <f>IF(flower[[#This Row],[Scion METRC '#]]="","EMPTY",_xlfn.IFNA(VLOOKUP(flower[[#This Row],[Scion METRC '#]],DEADC8[],3,FALSE),"Alive"))</f>
        <v>EMPTY</v>
      </c>
      <c r="L126" s="13" t="str">
        <f>IFERROR(INDEX(exptreatments[[#This Row],[Treatment]],MATCH(flower[[#This Row],[Scion METRC '#]],exptreatments[[#This Row],[METRC]],0)),"")</f>
        <v/>
      </c>
      <c r="M126" s="13" t="str">
        <f>_xlfn.IFNA(VLOOKUP(flower[[#This Row],[Scion METRC '#]],DEADC8[],4,FALSE),"")</f>
        <v/>
      </c>
      <c r="N126" s="14" t="str">
        <f>_xlfn.IFNA(VLOOKUP(flower[[#This Row],[Scion METRC '#]],DEADC8[],4,FALSE),"")</f>
        <v/>
      </c>
      <c r="O126" s="13" t="str">
        <f>IF(ISNUMBER(SEARCH(".",flower[[#This Row],[Pheno Barcode]])),CONCATENATE("1A4070000000065000",RIGHT(flower[[#This Row],[Pheno Barcode]],6)),"")</f>
        <v/>
      </c>
      <c r="P126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_BL3-13</v>
      </c>
    </row>
    <row r="127" spans="1:16" x14ac:dyDescent="0.25">
      <c r="A127" s="8" t="s">
        <v>6</v>
      </c>
      <c r="B127" s="9">
        <v>14</v>
      </c>
      <c r="C127" s="9" t="s">
        <v>486</v>
      </c>
      <c r="D127" s="13"/>
      <c r="E127" s="13" t="str">
        <f>_xlfn.IFNA(VLOOKUP(flower[[#This Row],[Scion METRC '#]],METRCC8[],2,FALSE),"METRC ERROR")</f>
        <v>METRC ERROR</v>
      </c>
      <c r="F127" s="13" t="str">
        <f>IF(LEFT(flower[[#This Row],[Strain]],4)=LEFT(flower[[#This Row],[Pheno '#]],4),"match","MISMATCH")</f>
        <v>MISMATCH</v>
      </c>
      <c r="G127" s="13" t="str">
        <f>_xlfn.IFNA(VLOOKUP(flower[[#This Row],[Scion METRC '#]],VEGC8[[#All],[Scion METRC '#]:[Pheno Barcode]],2,FALSE),"")</f>
        <v/>
      </c>
      <c r="H127" s="13" t="str">
        <f>LEFT(flower[[#This Row],[Pheno Barcode]],7)</f>
        <v/>
      </c>
      <c r="I127" s="10" t="str">
        <f>_xlfn.IFNA(VLOOKUP(flower[[#This Row],[Strain]],VEGC8[[#All],[Scion METRC '#]:[Health]],5,FALSE),"")</f>
        <v/>
      </c>
      <c r="J127" s="13"/>
      <c r="K127" s="13" t="str">
        <f>IF(flower[[#This Row],[Scion METRC '#]]="","EMPTY",_xlfn.IFNA(VLOOKUP(flower[[#This Row],[Scion METRC '#]],DEADC8[],3,FALSE),"Alive"))</f>
        <v>EMPTY</v>
      </c>
      <c r="L127" s="13" t="str">
        <f>IFERROR(INDEX(exptreatments[[#This Row],[Treatment]],MATCH(flower[[#This Row],[Scion METRC '#]],exptreatments[[#This Row],[METRC]],0)),"")</f>
        <v/>
      </c>
      <c r="M127" s="13" t="str">
        <f>_xlfn.IFNA(VLOOKUP(flower[[#This Row],[Scion METRC '#]],DEADC8[],4,FALSE),"")</f>
        <v/>
      </c>
      <c r="N127" s="14" t="str">
        <f>_xlfn.IFNA(VLOOKUP(flower[[#This Row],[Scion METRC '#]],DEADC8[],4,FALSE),"")</f>
        <v/>
      </c>
      <c r="O127" s="13" t="str">
        <f>IF(ISNUMBER(SEARCH(".",flower[[#This Row],[Pheno Barcode]])),CONCATENATE("1A4070000000065000",RIGHT(flower[[#This Row],[Pheno Barcode]],6)),"")</f>
        <v/>
      </c>
      <c r="P127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_BL3-14</v>
      </c>
    </row>
    <row r="128" spans="1:16" x14ac:dyDescent="0.25">
      <c r="A128" s="8" t="s">
        <v>6</v>
      </c>
      <c r="B128" s="9">
        <v>15</v>
      </c>
      <c r="C128" s="9" t="s">
        <v>486</v>
      </c>
      <c r="D128" s="13"/>
      <c r="E128" s="13" t="str">
        <f>_xlfn.IFNA(VLOOKUP(flower[[#This Row],[Scion METRC '#]],METRCC8[],2,FALSE),"METRC ERROR")</f>
        <v>METRC ERROR</v>
      </c>
      <c r="F128" s="13" t="str">
        <f>IF(LEFT(flower[[#This Row],[Strain]],4)=LEFT(flower[[#This Row],[Pheno '#]],4),"match","MISMATCH")</f>
        <v>MISMATCH</v>
      </c>
      <c r="G128" s="13" t="str">
        <f>_xlfn.IFNA(VLOOKUP(flower[[#This Row],[Scion METRC '#]],VEGC8[[#All],[Scion METRC '#]:[Pheno Barcode]],2,FALSE),"")</f>
        <v/>
      </c>
      <c r="H128" s="13" t="str">
        <f>LEFT(flower[[#This Row],[Pheno Barcode]],7)</f>
        <v/>
      </c>
      <c r="I128" s="10" t="str">
        <f>_xlfn.IFNA(VLOOKUP(flower[[#This Row],[Strain]],VEGC8[[#All],[Scion METRC '#]:[Health]],5,FALSE),"")</f>
        <v/>
      </c>
      <c r="J128" s="13"/>
      <c r="K128" s="13" t="str">
        <f>IF(flower[[#This Row],[Scion METRC '#]]="","EMPTY",_xlfn.IFNA(VLOOKUP(flower[[#This Row],[Scion METRC '#]],DEADC8[],3,FALSE),"Alive"))</f>
        <v>EMPTY</v>
      </c>
      <c r="L128" s="13" t="str">
        <f>IFERROR(INDEX(exptreatments[[#This Row],[Treatment]],MATCH(flower[[#This Row],[Scion METRC '#]],exptreatments[[#This Row],[METRC]],0)),"")</f>
        <v/>
      </c>
      <c r="M128" s="13" t="str">
        <f>_xlfn.IFNA(VLOOKUP(flower[[#This Row],[Scion METRC '#]],DEADC8[],4,FALSE),"")</f>
        <v/>
      </c>
      <c r="N128" s="14" t="str">
        <f>_xlfn.IFNA(VLOOKUP(flower[[#This Row],[Scion METRC '#]],DEADC8[],4,FALSE),"")</f>
        <v/>
      </c>
      <c r="O128" s="13" t="str">
        <f>IF(ISNUMBER(SEARCH(".",flower[[#This Row],[Pheno Barcode]])),CONCATENATE("1A4070000000065000",RIGHT(flower[[#This Row],[Pheno Barcode]],6)),"")</f>
        <v/>
      </c>
      <c r="P128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_BL3-15</v>
      </c>
    </row>
    <row r="129" spans="1:16" x14ac:dyDescent="0.25">
      <c r="A129" s="8" t="s">
        <v>6</v>
      </c>
      <c r="B129" s="9">
        <v>16</v>
      </c>
      <c r="C129" s="9" t="s">
        <v>486</v>
      </c>
      <c r="D129" s="13"/>
      <c r="E129" s="13" t="str">
        <f>_xlfn.IFNA(VLOOKUP(flower[[#This Row],[Scion METRC '#]],METRCC8[],2,FALSE),"METRC ERROR")</f>
        <v>METRC ERROR</v>
      </c>
      <c r="F129" s="13" t="str">
        <f>IF(LEFT(flower[[#This Row],[Strain]],4)=LEFT(flower[[#This Row],[Pheno '#]],4),"match","MISMATCH")</f>
        <v>MISMATCH</v>
      </c>
      <c r="G129" s="13" t="str">
        <f>_xlfn.IFNA(VLOOKUP(flower[[#This Row],[Scion METRC '#]],VEGC8[[#All],[Scion METRC '#]:[Pheno Barcode]],2,FALSE),"")</f>
        <v/>
      </c>
      <c r="H129" s="13" t="str">
        <f>LEFT(flower[[#This Row],[Pheno Barcode]],7)</f>
        <v/>
      </c>
      <c r="I129" s="10" t="str">
        <f>_xlfn.IFNA(VLOOKUP(flower[[#This Row],[Strain]],VEGC8[[#All],[Scion METRC '#]:[Health]],5,FALSE),"")</f>
        <v/>
      </c>
      <c r="J129" s="13"/>
      <c r="K129" s="13" t="str">
        <f>IF(flower[[#This Row],[Scion METRC '#]]="","EMPTY",_xlfn.IFNA(VLOOKUP(flower[[#This Row],[Scion METRC '#]],DEADC8[],3,FALSE),"Alive"))</f>
        <v>EMPTY</v>
      </c>
      <c r="L129" s="13" t="str">
        <f>IFERROR(INDEX(exptreatments[[#This Row],[Treatment]],MATCH(flower[[#This Row],[Scion METRC '#]],exptreatments[[#This Row],[METRC]],0)),"")</f>
        <v/>
      </c>
      <c r="M129" s="13" t="str">
        <f>_xlfn.IFNA(VLOOKUP(flower[[#This Row],[Scion METRC '#]],DEADC8[],4,FALSE),"")</f>
        <v/>
      </c>
      <c r="N129" s="14" t="str">
        <f>_xlfn.IFNA(VLOOKUP(flower[[#This Row],[Scion METRC '#]],DEADC8[],4,FALSE),"")</f>
        <v/>
      </c>
      <c r="O129" s="13" t="str">
        <f>IF(ISNUMBER(SEARCH(".",flower[[#This Row],[Pheno Barcode]])),CONCATENATE("1A4070000000065000",RIGHT(flower[[#This Row],[Pheno Barcode]],6)),"")</f>
        <v/>
      </c>
      <c r="P129" s="8" t="str">
        <f>IF(flower[[#This Row],[Plant]]&lt;10,_xlfn.CONCAT('Group Info'!$F$2,"_",flower[[#This Row],[Table]],"-0",flower[[#This Row],[Plant]]),_xlfn.CONCAT('Group Info'!$F$2,"_",flower[[#This Row],[Table]],"-",flower[[#This Row],[Plant]]))</f>
        <v>_BL3-16</v>
      </c>
    </row>
    <row r="130" spans="1:16" x14ac:dyDescent="0.25">
      <c r="A130" s="8" t="s">
        <v>6</v>
      </c>
      <c r="B130" s="9">
        <v>1</v>
      </c>
      <c r="C130" s="9" t="s">
        <v>487</v>
      </c>
      <c r="D130" s="13"/>
      <c r="E130" s="13" t="str">
        <f>_xlfn.IFNA(VLOOKUP(flower[[#This Row],[Scion METRC '#]],METRCC8[],2,FALSE),"METRC ERROR")</f>
        <v>METRC ERROR</v>
      </c>
      <c r="F130" s="13" t="str">
        <f>IF(LEFT(flower[[#This Row],[Strain]],4)=LEFT(flower[[#This Row],[Pheno '#]],4),"match","MISMATCH")</f>
        <v>MISMATCH</v>
      </c>
      <c r="G130" s="13" t="str">
        <f>_xlfn.IFNA(VLOOKUP(flower[[#This Row],[Scion METRC '#]],VEGC8[[#All],[Scion METRC '#]:[Pheno Barcode]],2,FALSE),"")</f>
        <v/>
      </c>
      <c r="H130" s="13" t="str">
        <f>LEFT(flower[[#This Row],[Pheno Barcode]],7)</f>
        <v/>
      </c>
      <c r="I130" s="10" t="str">
        <f>_xlfn.IFNA(VLOOKUP(flower[[#This Row],[Strain]],VEGC8[[#All],[Scion METRC '#]:[Health]],5,FALSE),"")</f>
        <v/>
      </c>
      <c r="J130" s="13"/>
      <c r="K130" s="13" t="str">
        <f>IF(flower[[#This Row],[Scion METRC '#]]="","EMPTY",_xlfn.IFNA(VLOOKUP(flower[[#This Row],[Scion METRC '#]],DEADC8[],3,FALSE),"Alive"))</f>
        <v>EMPTY</v>
      </c>
      <c r="L130" s="13" t="str">
        <f>IFERROR(INDEX(exptreatments[[#This Row],[Treatment]],MATCH(flower[[#This Row],[Scion METRC '#]],exptreatments[[#This Row],[METRC]],0)),"")</f>
        <v/>
      </c>
      <c r="M130" s="13" t="str">
        <f>_xlfn.IFNA(VLOOKUP(flower[[#This Row],[Scion METRC '#]],DEADC8[],4,FALSE),"")</f>
        <v/>
      </c>
      <c r="N130" s="14" t="str">
        <f>_xlfn.IFNA(VLOOKUP(flower[[#This Row],[Scion METRC '#]],DEADC8[],4,FALSE),"")</f>
        <v/>
      </c>
      <c r="O130" s="13" t="str">
        <f>IF(ISNUMBER(SEARCH(".",flower[[#This Row],[Pheno Barcode]])),CONCATENATE("1A4070000000065000",RIGHT(flower[[#This Row],[Pheno Barcode]],6)),"")</f>
        <v/>
      </c>
      <c r="P130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_BL4-01</v>
      </c>
    </row>
    <row r="131" spans="1:16" x14ac:dyDescent="0.25">
      <c r="A131" s="8" t="s">
        <v>6</v>
      </c>
      <c r="B131" s="9">
        <v>2</v>
      </c>
      <c r="C131" s="9" t="s">
        <v>487</v>
      </c>
      <c r="D131" s="13"/>
      <c r="E131" s="13" t="str">
        <f>_xlfn.IFNA(VLOOKUP(flower[[#This Row],[Scion METRC '#]],METRCC8[],2,FALSE),"METRC ERROR")</f>
        <v>METRC ERROR</v>
      </c>
      <c r="F131" s="13" t="str">
        <f>IF(LEFT(flower[[#This Row],[Strain]],4)=LEFT(flower[[#This Row],[Pheno '#]],4),"match","MISMATCH")</f>
        <v>MISMATCH</v>
      </c>
      <c r="G131" s="13" t="str">
        <f>_xlfn.IFNA(VLOOKUP(flower[[#This Row],[Scion METRC '#]],VEGC8[[#All],[Scion METRC '#]:[Pheno Barcode]],2,FALSE),"")</f>
        <v/>
      </c>
      <c r="H131" s="13" t="str">
        <f>LEFT(flower[[#This Row],[Pheno Barcode]],7)</f>
        <v/>
      </c>
      <c r="I131" s="10" t="str">
        <f>_xlfn.IFNA(VLOOKUP(flower[[#This Row],[Strain]],VEGC8[[#All],[Scion METRC '#]:[Health]],5,FALSE),"")</f>
        <v/>
      </c>
      <c r="J131" s="13"/>
      <c r="K131" s="13" t="str">
        <f>IF(flower[[#This Row],[Scion METRC '#]]="","EMPTY",_xlfn.IFNA(VLOOKUP(flower[[#This Row],[Scion METRC '#]],DEADC8[],3,FALSE),"Alive"))</f>
        <v>EMPTY</v>
      </c>
      <c r="L131" s="13" t="str">
        <f>IFERROR(INDEX(exptreatments[[#This Row],[Treatment]],MATCH(flower[[#This Row],[Scion METRC '#]],exptreatments[[#This Row],[METRC]],0)),"")</f>
        <v/>
      </c>
      <c r="M131" s="13" t="str">
        <f>_xlfn.IFNA(VLOOKUP(flower[[#This Row],[Scion METRC '#]],DEADC8[],4,FALSE),"")</f>
        <v/>
      </c>
      <c r="N131" s="14" t="str">
        <f>_xlfn.IFNA(VLOOKUP(flower[[#This Row],[Scion METRC '#]],DEADC8[],4,FALSE),"")</f>
        <v/>
      </c>
      <c r="O131" s="13" t="str">
        <f>IF(ISNUMBER(SEARCH(".",flower[[#This Row],[Pheno Barcode]])),CONCATENATE("1A4070000000065000",RIGHT(flower[[#This Row],[Pheno Barcode]],6)),"")</f>
        <v/>
      </c>
      <c r="P131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_BL4-02</v>
      </c>
    </row>
    <row r="132" spans="1:16" x14ac:dyDescent="0.25">
      <c r="A132" s="8" t="s">
        <v>6</v>
      </c>
      <c r="B132" s="9">
        <v>3</v>
      </c>
      <c r="C132" s="9" t="s">
        <v>487</v>
      </c>
      <c r="D132" s="13"/>
      <c r="E132" s="13" t="str">
        <f>_xlfn.IFNA(VLOOKUP(flower[[#This Row],[Scion METRC '#]],METRCC8[],2,FALSE),"METRC ERROR")</f>
        <v>METRC ERROR</v>
      </c>
      <c r="F132" s="13" t="str">
        <f>IF(LEFT(flower[[#This Row],[Strain]],4)=LEFT(flower[[#This Row],[Pheno '#]],4),"match","MISMATCH")</f>
        <v>MISMATCH</v>
      </c>
      <c r="G132" s="13" t="str">
        <f>_xlfn.IFNA(VLOOKUP(flower[[#This Row],[Scion METRC '#]],VEGC8[[#All],[Scion METRC '#]:[Pheno Barcode]],2,FALSE),"")</f>
        <v/>
      </c>
      <c r="H132" s="13" t="str">
        <f>LEFT(flower[[#This Row],[Pheno Barcode]],7)</f>
        <v/>
      </c>
      <c r="I132" s="10" t="str">
        <f>_xlfn.IFNA(VLOOKUP(flower[[#This Row],[Strain]],VEGC8[[#All],[Scion METRC '#]:[Health]],5,FALSE),"")</f>
        <v/>
      </c>
      <c r="J132" s="13"/>
      <c r="K132" s="13" t="str">
        <f>IF(flower[[#This Row],[Scion METRC '#]]="","EMPTY",_xlfn.IFNA(VLOOKUP(flower[[#This Row],[Scion METRC '#]],DEADC8[],3,FALSE),"Alive"))</f>
        <v>EMPTY</v>
      </c>
      <c r="L132" s="13" t="str">
        <f>IFERROR(INDEX(exptreatments[[#This Row],[Treatment]],MATCH(flower[[#This Row],[Scion METRC '#]],exptreatments[[#This Row],[METRC]],0)),"")</f>
        <v/>
      </c>
      <c r="M132" s="13" t="str">
        <f>_xlfn.IFNA(VLOOKUP(flower[[#This Row],[Scion METRC '#]],DEADC8[],4,FALSE),"")</f>
        <v/>
      </c>
      <c r="N132" s="14" t="str">
        <f>_xlfn.IFNA(VLOOKUP(flower[[#This Row],[Scion METRC '#]],DEADC8[],4,FALSE),"")</f>
        <v/>
      </c>
      <c r="O132" s="13" t="str">
        <f>IF(ISNUMBER(SEARCH(".",flower[[#This Row],[Pheno Barcode]])),CONCATENATE("1A4070000000065000",RIGHT(flower[[#This Row],[Pheno Barcode]],6)),"")</f>
        <v/>
      </c>
      <c r="P132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_BL4-03</v>
      </c>
    </row>
    <row r="133" spans="1:16" x14ac:dyDescent="0.25">
      <c r="A133" s="8" t="s">
        <v>6</v>
      </c>
      <c r="B133" s="9">
        <v>4</v>
      </c>
      <c r="C133" s="9" t="s">
        <v>487</v>
      </c>
      <c r="D133" s="13"/>
      <c r="E133" s="13" t="str">
        <f>_xlfn.IFNA(VLOOKUP(flower[[#This Row],[Scion METRC '#]],METRCC8[],2,FALSE),"METRC ERROR")</f>
        <v>METRC ERROR</v>
      </c>
      <c r="F133" s="13" t="str">
        <f>IF(LEFT(flower[[#This Row],[Strain]],4)=LEFT(flower[[#This Row],[Pheno '#]],4),"match","MISMATCH")</f>
        <v>MISMATCH</v>
      </c>
      <c r="G133" s="13" t="str">
        <f>_xlfn.IFNA(VLOOKUP(flower[[#This Row],[Scion METRC '#]],VEGC8[[#All],[Scion METRC '#]:[Pheno Barcode]],2,FALSE),"")</f>
        <v/>
      </c>
      <c r="H133" s="13" t="str">
        <f>LEFT(flower[[#This Row],[Pheno Barcode]],7)</f>
        <v/>
      </c>
      <c r="I133" s="10" t="str">
        <f>_xlfn.IFNA(VLOOKUP(flower[[#This Row],[Strain]],VEGC8[[#All],[Scion METRC '#]:[Health]],5,FALSE),"")</f>
        <v/>
      </c>
      <c r="J133" s="13"/>
      <c r="K133" s="13" t="str">
        <f>IF(flower[[#This Row],[Scion METRC '#]]="","EMPTY",_xlfn.IFNA(VLOOKUP(flower[[#This Row],[Scion METRC '#]],DEADC8[],3,FALSE),"Alive"))</f>
        <v>EMPTY</v>
      </c>
      <c r="L133" s="13" t="str">
        <f>IFERROR(INDEX(exptreatments[[#This Row],[Treatment]],MATCH(flower[[#This Row],[Scion METRC '#]],exptreatments[[#This Row],[METRC]],0)),"")</f>
        <v/>
      </c>
      <c r="M133" s="13" t="str">
        <f>_xlfn.IFNA(VLOOKUP(flower[[#This Row],[Scion METRC '#]],DEADC8[],4,FALSE),"")</f>
        <v/>
      </c>
      <c r="N133" s="14" t="str">
        <f>_xlfn.IFNA(VLOOKUP(flower[[#This Row],[Scion METRC '#]],DEADC8[],4,FALSE),"")</f>
        <v/>
      </c>
      <c r="O133" s="13" t="str">
        <f>IF(ISNUMBER(SEARCH(".",flower[[#This Row],[Pheno Barcode]])),CONCATENATE("1A4070000000065000",RIGHT(flower[[#This Row],[Pheno Barcode]],6)),"")</f>
        <v/>
      </c>
      <c r="P133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_BL4-04</v>
      </c>
    </row>
    <row r="134" spans="1:16" x14ac:dyDescent="0.25">
      <c r="A134" s="8" t="s">
        <v>6</v>
      </c>
      <c r="B134" s="9">
        <v>5</v>
      </c>
      <c r="C134" s="9" t="s">
        <v>487</v>
      </c>
      <c r="D134" s="13"/>
      <c r="E134" s="13" t="str">
        <f>_xlfn.IFNA(VLOOKUP(flower[[#This Row],[Scion METRC '#]],METRCC8[],2,FALSE),"METRC ERROR")</f>
        <v>METRC ERROR</v>
      </c>
      <c r="F134" s="13" t="str">
        <f>IF(LEFT(flower[[#This Row],[Strain]],4)=LEFT(flower[[#This Row],[Pheno '#]],4),"match","MISMATCH")</f>
        <v>MISMATCH</v>
      </c>
      <c r="G134" s="13" t="str">
        <f>_xlfn.IFNA(VLOOKUP(flower[[#This Row],[Scion METRC '#]],VEGC8[[#All],[Scion METRC '#]:[Pheno Barcode]],2,FALSE),"")</f>
        <v/>
      </c>
      <c r="H134" s="13" t="str">
        <f>LEFT(flower[[#This Row],[Pheno Barcode]],7)</f>
        <v/>
      </c>
      <c r="I134" s="10" t="str">
        <f>_xlfn.IFNA(VLOOKUP(flower[[#This Row],[Strain]],VEGC8[[#All],[Scion METRC '#]:[Health]],5,FALSE),"")</f>
        <v/>
      </c>
      <c r="J134" s="13"/>
      <c r="K134" s="13" t="str">
        <f>IF(flower[[#This Row],[Scion METRC '#]]="","EMPTY",_xlfn.IFNA(VLOOKUP(flower[[#This Row],[Scion METRC '#]],DEADC8[],3,FALSE),"Alive"))</f>
        <v>EMPTY</v>
      </c>
      <c r="L134" s="13" t="str">
        <f>IFERROR(INDEX(exptreatments[[#This Row],[Treatment]],MATCH(flower[[#This Row],[Scion METRC '#]],exptreatments[[#This Row],[METRC]],0)),"")</f>
        <v/>
      </c>
      <c r="M134" s="13" t="str">
        <f>_xlfn.IFNA(VLOOKUP(flower[[#This Row],[Scion METRC '#]],DEADC8[],4,FALSE),"")</f>
        <v/>
      </c>
      <c r="N134" s="14" t="str">
        <f>_xlfn.IFNA(VLOOKUP(flower[[#This Row],[Scion METRC '#]],DEADC8[],4,FALSE),"")</f>
        <v/>
      </c>
      <c r="O134" s="13" t="str">
        <f>IF(ISNUMBER(SEARCH(".",flower[[#This Row],[Pheno Barcode]])),CONCATENATE("1A4070000000065000",RIGHT(flower[[#This Row],[Pheno Barcode]],6)),"")</f>
        <v/>
      </c>
      <c r="P134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_BL4-05</v>
      </c>
    </row>
    <row r="135" spans="1:16" x14ac:dyDescent="0.25">
      <c r="A135" s="8" t="s">
        <v>6</v>
      </c>
      <c r="B135" s="9">
        <v>6</v>
      </c>
      <c r="C135" s="9" t="s">
        <v>487</v>
      </c>
      <c r="D135" s="13"/>
      <c r="E135" s="13" t="str">
        <f>_xlfn.IFNA(VLOOKUP(flower[[#This Row],[Scion METRC '#]],METRCC8[],2,FALSE),"METRC ERROR")</f>
        <v>METRC ERROR</v>
      </c>
      <c r="F135" s="13" t="str">
        <f>IF(LEFT(flower[[#This Row],[Strain]],4)=LEFT(flower[[#This Row],[Pheno '#]],4),"match","MISMATCH")</f>
        <v>MISMATCH</v>
      </c>
      <c r="G135" s="13" t="str">
        <f>_xlfn.IFNA(VLOOKUP(flower[[#This Row],[Scion METRC '#]],VEGC8[[#All],[Scion METRC '#]:[Pheno Barcode]],2,FALSE),"")</f>
        <v/>
      </c>
      <c r="H135" s="13" t="str">
        <f>LEFT(flower[[#This Row],[Pheno Barcode]],7)</f>
        <v/>
      </c>
      <c r="I135" s="10" t="str">
        <f>_xlfn.IFNA(VLOOKUP(flower[[#This Row],[Strain]],VEGC8[[#All],[Scion METRC '#]:[Health]],5,FALSE),"")</f>
        <v/>
      </c>
      <c r="J135" s="13"/>
      <c r="K135" s="13" t="str">
        <f>IF(flower[[#This Row],[Scion METRC '#]]="","EMPTY",_xlfn.IFNA(VLOOKUP(flower[[#This Row],[Scion METRC '#]],DEADC8[],3,FALSE),"Alive"))</f>
        <v>EMPTY</v>
      </c>
      <c r="L135" s="13" t="str">
        <f>IFERROR(INDEX(exptreatments[[#This Row],[Treatment]],MATCH(flower[[#This Row],[Scion METRC '#]],exptreatments[[#This Row],[METRC]],0)),"")</f>
        <v/>
      </c>
      <c r="M135" s="13" t="str">
        <f>_xlfn.IFNA(VLOOKUP(flower[[#This Row],[Scion METRC '#]],DEADC8[],4,FALSE),"")</f>
        <v/>
      </c>
      <c r="N135" s="14" t="str">
        <f>_xlfn.IFNA(VLOOKUP(flower[[#This Row],[Scion METRC '#]],DEADC8[],4,FALSE),"")</f>
        <v/>
      </c>
      <c r="O135" s="13" t="str">
        <f>IF(ISNUMBER(SEARCH(".",flower[[#This Row],[Pheno Barcode]])),CONCATENATE("1A4070000000065000",RIGHT(flower[[#This Row],[Pheno Barcode]],6)),"")</f>
        <v/>
      </c>
      <c r="P135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_BL4-06</v>
      </c>
    </row>
    <row r="136" spans="1:16" x14ac:dyDescent="0.25">
      <c r="A136" s="8" t="s">
        <v>6</v>
      </c>
      <c r="B136" s="9">
        <v>7</v>
      </c>
      <c r="C136" s="9" t="s">
        <v>487</v>
      </c>
      <c r="D136" s="13"/>
      <c r="E136" s="13" t="str">
        <f>_xlfn.IFNA(VLOOKUP(flower[[#This Row],[Scion METRC '#]],METRCC8[],2,FALSE),"METRC ERROR")</f>
        <v>METRC ERROR</v>
      </c>
      <c r="F136" s="13" t="str">
        <f>IF(LEFT(flower[[#This Row],[Strain]],4)=LEFT(flower[[#This Row],[Pheno '#]],4),"match","MISMATCH")</f>
        <v>MISMATCH</v>
      </c>
      <c r="G136" s="13" t="str">
        <f>_xlfn.IFNA(VLOOKUP(flower[[#This Row],[Scion METRC '#]],VEGC8[[#All],[Scion METRC '#]:[Pheno Barcode]],2,FALSE),"")</f>
        <v/>
      </c>
      <c r="H136" s="13" t="str">
        <f>LEFT(flower[[#This Row],[Pheno Barcode]],7)</f>
        <v/>
      </c>
      <c r="I136" s="10" t="str">
        <f>_xlfn.IFNA(VLOOKUP(flower[[#This Row],[Strain]],VEGC8[[#All],[Scion METRC '#]:[Health]],5,FALSE),"")</f>
        <v/>
      </c>
      <c r="J136" s="13"/>
      <c r="K136" s="13" t="str">
        <f>IF(flower[[#This Row],[Scion METRC '#]]="","EMPTY",_xlfn.IFNA(VLOOKUP(flower[[#This Row],[Scion METRC '#]],DEADC8[],3,FALSE),"Alive"))</f>
        <v>EMPTY</v>
      </c>
      <c r="L136" s="13" t="str">
        <f>IFERROR(INDEX(exptreatments[[#This Row],[Treatment]],MATCH(flower[[#This Row],[Scion METRC '#]],exptreatments[[#This Row],[METRC]],0)),"")</f>
        <v/>
      </c>
      <c r="M136" s="13" t="str">
        <f>_xlfn.IFNA(VLOOKUP(flower[[#This Row],[Scion METRC '#]],DEADC8[],4,FALSE),"")</f>
        <v/>
      </c>
      <c r="N136" s="14" t="str">
        <f>_xlfn.IFNA(VLOOKUP(flower[[#This Row],[Scion METRC '#]],DEADC8[],4,FALSE),"")</f>
        <v/>
      </c>
      <c r="O136" s="13" t="str">
        <f>IF(ISNUMBER(SEARCH(".",flower[[#This Row],[Pheno Barcode]])),CONCATENATE("1A4070000000065000",RIGHT(flower[[#This Row],[Pheno Barcode]],6)),"")</f>
        <v/>
      </c>
      <c r="P136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_BL4-07</v>
      </c>
    </row>
    <row r="137" spans="1:16" x14ac:dyDescent="0.25">
      <c r="A137" s="8" t="s">
        <v>6</v>
      </c>
      <c r="B137" s="9">
        <v>8</v>
      </c>
      <c r="C137" s="9" t="s">
        <v>487</v>
      </c>
      <c r="D137" s="13"/>
      <c r="E137" s="13" t="str">
        <f>_xlfn.IFNA(VLOOKUP(flower[[#This Row],[Scion METRC '#]],METRCC8[],2,FALSE),"METRC ERROR")</f>
        <v>METRC ERROR</v>
      </c>
      <c r="F137" s="13" t="str">
        <f>IF(LEFT(flower[[#This Row],[Strain]],4)=LEFT(flower[[#This Row],[Pheno '#]],4),"match","MISMATCH")</f>
        <v>MISMATCH</v>
      </c>
      <c r="G137" s="13" t="str">
        <f>_xlfn.IFNA(VLOOKUP(flower[[#This Row],[Scion METRC '#]],VEGC8[[#All],[Scion METRC '#]:[Pheno Barcode]],2,FALSE),"")</f>
        <v/>
      </c>
      <c r="H137" s="13" t="str">
        <f>LEFT(flower[[#This Row],[Pheno Barcode]],7)</f>
        <v/>
      </c>
      <c r="I137" s="10" t="str">
        <f>_xlfn.IFNA(VLOOKUP(flower[[#This Row],[Strain]],VEGC8[[#All],[Scion METRC '#]:[Health]],5,FALSE),"")</f>
        <v/>
      </c>
      <c r="J137" s="13"/>
      <c r="K137" s="13" t="str">
        <f>IF(flower[[#This Row],[Scion METRC '#]]="","EMPTY",_xlfn.IFNA(VLOOKUP(flower[[#This Row],[Scion METRC '#]],DEADC8[],3,FALSE),"Alive"))</f>
        <v>EMPTY</v>
      </c>
      <c r="L137" s="13" t="str">
        <f>IFERROR(INDEX(exptreatments[[#This Row],[Treatment]],MATCH(flower[[#This Row],[Scion METRC '#]],exptreatments[[#This Row],[METRC]],0)),"")</f>
        <v/>
      </c>
      <c r="M137" s="13" t="str">
        <f>_xlfn.IFNA(VLOOKUP(flower[[#This Row],[Scion METRC '#]],DEADC8[],4,FALSE),"")</f>
        <v/>
      </c>
      <c r="N137" s="14" t="str">
        <f>_xlfn.IFNA(VLOOKUP(flower[[#This Row],[Scion METRC '#]],DEADC8[],4,FALSE),"")</f>
        <v/>
      </c>
      <c r="O137" s="13" t="str">
        <f>IF(ISNUMBER(SEARCH(".",flower[[#This Row],[Pheno Barcode]])),CONCATENATE("1A4070000000065000",RIGHT(flower[[#This Row],[Pheno Barcode]],6)),"")</f>
        <v/>
      </c>
      <c r="P137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_BL4-08</v>
      </c>
    </row>
    <row r="138" spans="1:16" x14ac:dyDescent="0.25">
      <c r="A138" s="8" t="s">
        <v>6</v>
      </c>
      <c r="B138" s="9">
        <v>9</v>
      </c>
      <c r="C138" s="9" t="s">
        <v>487</v>
      </c>
      <c r="D138" s="13"/>
      <c r="E138" s="13" t="str">
        <f>_xlfn.IFNA(VLOOKUP(flower[[#This Row],[Scion METRC '#]],METRCC8[],2,FALSE),"METRC ERROR")</f>
        <v>METRC ERROR</v>
      </c>
      <c r="F138" s="13" t="str">
        <f>IF(LEFT(flower[[#This Row],[Strain]],4)=LEFT(flower[[#This Row],[Pheno '#]],4),"match","MISMATCH")</f>
        <v>MISMATCH</v>
      </c>
      <c r="G138" s="13" t="str">
        <f>_xlfn.IFNA(VLOOKUP(flower[[#This Row],[Scion METRC '#]],VEGC8[[#All],[Scion METRC '#]:[Pheno Barcode]],2,FALSE),"")</f>
        <v/>
      </c>
      <c r="H138" s="13" t="str">
        <f>LEFT(flower[[#This Row],[Pheno Barcode]],7)</f>
        <v/>
      </c>
      <c r="I138" s="10" t="str">
        <f>_xlfn.IFNA(VLOOKUP(flower[[#This Row],[Strain]],VEGC8[[#All],[Scion METRC '#]:[Health]],5,FALSE),"")</f>
        <v/>
      </c>
      <c r="J138" s="13"/>
      <c r="K138" s="13" t="str">
        <f>IF(flower[[#This Row],[Scion METRC '#]]="","EMPTY",_xlfn.IFNA(VLOOKUP(flower[[#This Row],[Scion METRC '#]],DEADC8[],3,FALSE),"Alive"))</f>
        <v>EMPTY</v>
      </c>
      <c r="L138" s="13" t="str">
        <f>IFERROR(INDEX(exptreatments[[#This Row],[Treatment]],MATCH(flower[[#This Row],[Scion METRC '#]],exptreatments[[#This Row],[METRC]],0)),"")</f>
        <v/>
      </c>
      <c r="M138" s="13" t="str">
        <f>_xlfn.IFNA(VLOOKUP(flower[[#This Row],[Scion METRC '#]],DEADC8[],4,FALSE),"")</f>
        <v/>
      </c>
      <c r="N138" s="14" t="str">
        <f>_xlfn.IFNA(VLOOKUP(flower[[#This Row],[Scion METRC '#]],DEADC8[],4,FALSE),"")</f>
        <v/>
      </c>
      <c r="O138" s="13" t="str">
        <f>IF(ISNUMBER(SEARCH(".",flower[[#This Row],[Pheno Barcode]])),CONCATENATE("1A4070000000065000",RIGHT(flower[[#This Row],[Pheno Barcode]],6)),"")</f>
        <v/>
      </c>
      <c r="P138" s="8" t="str">
        <f>IF(flower[[#This Row],[Plant]]&lt;10,_xlfn.CONCAT('Group Info'!$F$2,"_",flower[[#This Row],[Table]],"-0",flower[[#This Row],[Plant]]),_xlfn.CONCAT('Group Info'!$F$2,"_",flower[[#This Row],[Table]],"-",flower[[#This Row],[Plant]]))</f>
        <v>_BL4-09</v>
      </c>
    </row>
    <row r="139" spans="1:16" x14ac:dyDescent="0.25">
      <c r="A139" s="8" t="s">
        <v>6</v>
      </c>
      <c r="B139" s="9">
        <v>10</v>
      </c>
      <c r="C139" s="9" t="s">
        <v>487</v>
      </c>
      <c r="D139" s="13"/>
      <c r="E139" s="13" t="str">
        <f>_xlfn.IFNA(VLOOKUP(flower[[#This Row],[Scion METRC '#]],METRCC8[],2,FALSE),"METRC ERROR")</f>
        <v>METRC ERROR</v>
      </c>
      <c r="F139" s="13" t="str">
        <f>IF(LEFT(flower[[#This Row],[Strain]],4)=LEFT(flower[[#This Row],[Pheno '#]],4),"match","MISMATCH")</f>
        <v>MISMATCH</v>
      </c>
      <c r="G139" s="13" t="str">
        <f>_xlfn.IFNA(VLOOKUP(flower[[#This Row],[Scion METRC '#]],VEGC8[[#All],[Scion METRC '#]:[Pheno Barcode]],2,FALSE),"")</f>
        <v/>
      </c>
      <c r="H139" s="13" t="str">
        <f>LEFT(flower[[#This Row],[Pheno Barcode]],7)</f>
        <v/>
      </c>
      <c r="I139" s="10" t="str">
        <f>_xlfn.IFNA(VLOOKUP(flower[[#This Row],[Strain]],VEGC8[[#All],[Scion METRC '#]:[Health]],5,FALSE),"")</f>
        <v/>
      </c>
      <c r="J139" s="13"/>
      <c r="K139" s="13" t="str">
        <f>IF(flower[[#This Row],[Scion METRC '#]]="","EMPTY",_xlfn.IFNA(VLOOKUP(flower[[#This Row],[Scion METRC '#]],DEADC8[],3,FALSE),"Alive"))</f>
        <v>EMPTY</v>
      </c>
      <c r="L139" s="13" t="str">
        <f>IFERROR(INDEX(exptreatments[[#This Row],[Treatment]],MATCH(flower[[#This Row],[Scion METRC '#]],exptreatments[[#This Row],[METRC]],0)),"")</f>
        <v/>
      </c>
      <c r="M139" s="13" t="str">
        <f>_xlfn.IFNA(VLOOKUP(flower[[#This Row],[Scion METRC '#]],DEADC8[],4,FALSE),"")</f>
        <v/>
      </c>
      <c r="N139" s="14" t="str">
        <f>_xlfn.IFNA(VLOOKUP(flower[[#This Row],[Scion METRC '#]],DEADC8[],4,FALSE),"")</f>
        <v/>
      </c>
      <c r="O139" s="13" t="str">
        <f>IF(ISNUMBER(SEARCH(".",flower[[#This Row],[Pheno Barcode]])),CONCATENATE("1A4070000000065000",RIGHT(flower[[#This Row],[Pheno Barcode]],6)),"")</f>
        <v/>
      </c>
      <c r="P139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_BL4-10</v>
      </c>
    </row>
    <row r="140" spans="1:16" x14ac:dyDescent="0.25">
      <c r="A140" s="8" t="s">
        <v>6</v>
      </c>
      <c r="B140" s="9">
        <v>11</v>
      </c>
      <c r="C140" s="9" t="s">
        <v>487</v>
      </c>
      <c r="D140" s="13"/>
      <c r="E140" s="13" t="str">
        <f>_xlfn.IFNA(VLOOKUP(flower[[#This Row],[Scion METRC '#]],METRCC8[],2,FALSE),"METRC ERROR")</f>
        <v>METRC ERROR</v>
      </c>
      <c r="F140" s="13" t="str">
        <f>IF(LEFT(flower[[#This Row],[Strain]],4)=LEFT(flower[[#This Row],[Pheno '#]],4),"match","MISMATCH")</f>
        <v>MISMATCH</v>
      </c>
      <c r="G140" s="13" t="str">
        <f>_xlfn.IFNA(VLOOKUP(flower[[#This Row],[Scion METRC '#]],VEGC8[[#All],[Scion METRC '#]:[Pheno Barcode]],2,FALSE),"")</f>
        <v/>
      </c>
      <c r="H140" s="13" t="str">
        <f>LEFT(flower[[#This Row],[Pheno Barcode]],7)</f>
        <v/>
      </c>
      <c r="I140" s="10" t="str">
        <f>_xlfn.IFNA(VLOOKUP(flower[[#This Row],[Strain]],VEGC8[[#All],[Scion METRC '#]:[Health]],5,FALSE),"")</f>
        <v/>
      </c>
      <c r="J140" s="13"/>
      <c r="K140" s="13" t="str">
        <f>IF(flower[[#This Row],[Scion METRC '#]]="","EMPTY",_xlfn.IFNA(VLOOKUP(flower[[#This Row],[Scion METRC '#]],DEADC8[],3,FALSE),"Alive"))</f>
        <v>EMPTY</v>
      </c>
      <c r="L140" s="13" t="str">
        <f>IFERROR(INDEX(exptreatments[[#This Row],[Treatment]],MATCH(flower[[#This Row],[Scion METRC '#]],exptreatments[[#This Row],[METRC]],0)),"")</f>
        <v/>
      </c>
      <c r="M140" s="13" t="str">
        <f>_xlfn.IFNA(VLOOKUP(flower[[#This Row],[Scion METRC '#]],DEADC8[],4,FALSE),"")</f>
        <v/>
      </c>
      <c r="N140" s="14" t="str">
        <f>_xlfn.IFNA(VLOOKUP(flower[[#This Row],[Scion METRC '#]],DEADC8[],4,FALSE),"")</f>
        <v/>
      </c>
      <c r="O140" s="13" t="str">
        <f>IF(ISNUMBER(SEARCH(".",flower[[#This Row],[Pheno Barcode]])),CONCATENATE("1A4070000000065000",RIGHT(flower[[#This Row],[Pheno Barcode]],6)),"")</f>
        <v/>
      </c>
      <c r="P140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_BL4-11</v>
      </c>
    </row>
    <row r="141" spans="1:16" x14ac:dyDescent="0.25">
      <c r="A141" s="8" t="s">
        <v>6</v>
      </c>
      <c r="B141" s="9">
        <v>12</v>
      </c>
      <c r="C141" s="9" t="s">
        <v>487</v>
      </c>
      <c r="D141" s="13"/>
      <c r="E141" s="13" t="str">
        <f>_xlfn.IFNA(VLOOKUP(flower[[#This Row],[Scion METRC '#]],METRCC8[],2,FALSE),"METRC ERROR")</f>
        <v>METRC ERROR</v>
      </c>
      <c r="F141" s="13" t="str">
        <f>IF(LEFT(flower[[#This Row],[Strain]],4)=LEFT(flower[[#This Row],[Pheno '#]],4),"match","MISMATCH")</f>
        <v>MISMATCH</v>
      </c>
      <c r="G141" s="13" t="str">
        <f>_xlfn.IFNA(VLOOKUP(flower[[#This Row],[Scion METRC '#]],VEGC8[[#All],[Scion METRC '#]:[Pheno Barcode]],2,FALSE),"")</f>
        <v/>
      </c>
      <c r="H141" s="13" t="str">
        <f>LEFT(flower[[#This Row],[Pheno Barcode]],7)</f>
        <v/>
      </c>
      <c r="I141" s="10" t="str">
        <f>_xlfn.IFNA(VLOOKUP(flower[[#This Row],[Strain]],VEGC8[[#All],[Scion METRC '#]:[Health]],5,FALSE),"")</f>
        <v/>
      </c>
      <c r="J141" s="13"/>
      <c r="K141" s="13" t="str">
        <f>IF(flower[[#This Row],[Scion METRC '#]]="","EMPTY",_xlfn.IFNA(VLOOKUP(flower[[#This Row],[Scion METRC '#]],DEADC8[],3,FALSE),"Alive"))</f>
        <v>EMPTY</v>
      </c>
      <c r="L141" s="13" t="str">
        <f>IFERROR(INDEX(exptreatments[[#This Row],[Treatment]],MATCH(flower[[#This Row],[Scion METRC '#]],exptreatments[[#This Row],[METRC]],0)),"")</f>
        <v/>
      </c>
      <c r="M141" s="13" t="str">
        <f>_xlfn.IFNA(VLOOKUP(flower[[#This Row],[Scion METRC '#]],DEADC8[],4,FALSE),"")</f>
        <v/>
      </c>
      <c r="N141" s="14" t="str">
        <f>_xlfn.IFNA(VLOOKUP(flower[[#This Row],[Scion METRC '#]],DEADC8[],4,FALSE),"")</f>
        <v/>
      </c>
      <c r="O141" s="13" t="str">
        <f>IF(ISNUMBER(SEARCH(".",flower[[#This Row],[Pheno Barcode]])),CONCATENATE("1A4070000000065000",RIGHT(flower[[#This Row],[Pheno Barcode]],6)),"")</f>
        <v/>
      </c>
      <c r="P141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_BL4-12</v>
      </c>
    </row>
    <row r="142" spans="1:16" x14ac:dyDescent="0.25">
      <c r="A142" s="8" t="s">
        <v>6</v>
      </c>
      <c r="B142" s="9">
        <v>13</v>
      </c>
      <c r="C142" s="9" t="s">
        <v>487</v>
      </c>
      <c r="D142" s="13"/>
      <c r="E142" s="13" t="str">
        <f>_xlfn.IFNA(VLOOKUP(flower[[#This Row],[Scion METRC '#]],METRCC8[],2,FALSE),"METRC ERROR")</f>
        <v>METRC ERROR</v>
      </c>
      <c r="F142" s="13" t="str">
        <f>IF(LEFT(flower[[#This Row],[Strain]],4)=LEFT(flower[[#This Row],[Pheno '#]],4),"match","MISMATCH")</f>
        <v>MISMATCH</v>
      </c>
      <c r="G142" s="13" t="str">
        <f>_xlfn.IFNA(VLOOKUP(flower[[#This Row],[Scion METRC '#]],VEGC8[[#All],[Scion METRC '#]:[Pheno Barcode]],2,FALSE),"")</f>
        <v/>
      </c>
      <c r="H142" s="13" t="str">
        <f>LEFT(flower[[#This Row],[Pheno Barcode]],7)</f>
        <v/>
      </c>
      <c r="I142" s="10" t="str">
        <f>_xlfn.IFNA(VLOOKUP(flower[[#This Row],[Strain]],VEGC8[[#All],[Scion METRC '#]:[Health]],5,FALSE),"")</f>
        <v/>
      </c>
      <c r="J142" s="13"/>
      <c r="K142" s="13" t="str">
        <f>IF(flower[[#This Row],[Scion METRC '#]]="","EMPTY",_xlfn.IFNA(VLOOKUP(flower[[#This Row],[Scion METRC '#]],DEADC8[],3,FALSE),"Alive"))</f>
        <v>EMPTY</v>
      </c>
      <c r="L142" s="13" t="str">
        <f>IFERROR(INDEX(exptreatments[[#This Row],[Treatment]],MATCH(flower[[#This Row],[Scion METRC '#]],exptreatments[[#This Row],[METRC]],0)),"")</f>
        <v/>
      </c>
      <c r="M142" s="13" t="str">
        <f>_xlfn.IFNA(VLOOKUP(flower[[#This Row],[Scion METRC '#]],DEADC8[],4,FALSE),"")</f>
        <v/>
      </c>
      <c r="N142" s="14" t="str">
        <f>_xlfn.IFNA(VLOOKUP(flower[[#This Row],[Scion METRC '#]],DEADC8[],4,FALSE),"")</f>
        <v/>
      </c>
      <c r="O142" s="13" t="str">
        <f>IF(ISNUMBER(SEARCH(".",flower[[#This Row],[Pheno Barcode]])),CONCATENATE("1A4070000000065000",RIGHT(flower[[#This Row],[Pheno Barcode]],6)),"")</f>
        <v/>
      </c>
      <c r="P142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_BL4-13</v>
      </c>
    </row>
    <row r="143" spans="1:16" x14ac:dyDescent="0.25">
      <c r="A143" s="8" t="s">
        <v>6</v>
      </c>
      <c r="B143" s="9">
        <v>14</v>
      </c>
      <c r="C143" s="9" t="s">
        <v>487</v>
      </c>
      <c r="D143" s="13"/>
      <c r="E143" s="13" t="str">
        <f>_xlfn.IFNA(VLOOKUP(flower[[#This Row],[Scion METRC '#]],METRCC8[],2,FALSE),"METRC ERROR")</f>
        <v>METRC ERROR</v>
      </c>
      <c r="F143" s="13" t="str">
        <f>IF(LEFT(flower[[#This Row],[Strain]],4)=LEFT(flower[[#This Row],[Pheno '#]],4),"match","MISMATCH")</f>
        <v>MISMATCH</v>
      </c>
      <c r="G143" s="13" t="str">
        <f>_xlfn.IFNA(VLOOKUP(flower[[#This Row],[Scion METRC '#]],VEGC8[[#All],[Scion METRC '#]:[Pheno Barcode]],2,FALSE),"")</f>
        <v/>
      </c>
      <c r="H143" s="13" t="str">
        <f>LEFT(flower[[#This Row],[Pheno Barcode]],7)</f>
        <v/>
      </c>
      <c r="I143" s="10" t="str">
        <f>_xlfn.IFNA(VLOOKUP(flower[[#This Row],[Strain]],VEGC8[[#All],[Scion METRC '#]:[Health]],5,FALSE),"")</f>
        <v/>
      </c>
      <c r="J143" s="13"/>
      <c r="K143" s="13" t="str">
        <f>IF(flower[[#This Row],[Scion METRC '#]]="","EMPTY",_xlfn.IFNA(VLOOKUP(flower[[#This Row],[Scion METRC '#]],DEADC8[],3,FALSE),"Alive"))</f>
        <v>EMPTY</v>
      </c>
      <c r="L143" s="13" t="str">
        <f>IFERROR(INDEX(exptreatments[[#This Row],[Treatment]],MATCH(flower[[#This Row],[Scion METRC '#]],exptreatments[[#This Row],[METRC]],0)),"")</f>
        <v/>
      </c>
      <c r="M143" s="13" t="str">
        <f>_xlfn.IFNA(VLOOKUP(flower[[#This Row],[Scion METRC '#]],DEADC8[],4,FALSE),"")</f>
        <v/>
      </c>
      <c r="N143" s="14" t="str">
        <f>_xlfn.IFNA(VLOOKUP(flower[[#This Row],[Scion METRC '#]],DEADC8[],4,FALSE),"")</f>
        <v/>
      </c>
      <c r="O143" s="13" t="str">
        <f>IF(ISNUMBER(SEARCH(".",flower[[#This Row],[Pheno Barcode]])),CONCATENATE("1A4070000000065000",RIGHT(flower[[#This Row],[Pheno Barcode]],6)),"")</f>
        <v/>
      </c>
      <c r="P143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_BL4-14</v>
      </c>
    </row>
    <row r="144" spans="1:16" x14ac:dyDescent="0.25">
      <c r="A144" s="8" t="s">
        <v>6</v>
      </c>
      <c r="B144" s="9">
        <v>15</v>
      </c>
      <c r="C144" s="9" t="s">
        <v>487</v>
      </c>
      <c r="D144" s="13"/>
      <c r="E144" s="13" t="str">
        <f>_xlfn.IFNA(VLOOKUP(flower[[#This Row],[Scion METRC '#]],METRCC8[],2,FALSE),"METRC ERROR")</f>
        <v>METRC ERROR</v>
      </c>
      <c r="F144" s="13" t="str">
        <f>IF(LEFT(flower[[#This Row],[Strain]],4)=LEFT(flower[[#This Row],[Pheno '#]],4),"match","MISMATCH")</f>
        <v>MISMATCH</v>
      </c>
      <c r="G144" s="13" t="str">
        <f>_xlfn.IFNA(VLOOKUP(flower[[#This Row],[Scion METRC '#]],VEGC8[[#All],[Scion METRC '#]:[Pheno Barcode]],2,FALSE),"")</f>
        <v/>
      </c>
      <c r="H144" s="13" t="str">
        <f>LEFT(flower[[#This Row],[Pheno Barcode]],7)</f>
        <v/>
      </c>
      <c r="I144" s="10" t="str">
        <f>_xlfn.IFNA(VLOOKUP(flower[[#This Row],[Strain]],VEGC8[[#All],[Scion METRC '#]:[Health]],5,FALSE),"")</f>
        <v/>
      </c>
      <c r="J144" s="13"/>
      <c r="K144" s="13" t="str">
        <f>IF(flower[[#This Row],[Scion METRC '#]]="","EMPTY",_xlfn.IFNA(VLOOKUP(flower[[#This Row],[Scion METRC '#]],DEADC8[],3,FALSE),"Alive"))</f>
        <v>EMPTY</v>
      </c>
      <c r="L144" s="13" t="str">
        <f>IFERROR(INDEX(exptreatments[[#This Row],[Treatment]],MATCH(flower[[#This Row],[Scion METRC '#]],exptreatments[[#This Row],[METRC]],0)),"")</f>
        <v/>
      </c>
      <c r="M144" s="13" t="str">
        <f>_xlfn.IFNA(VLOOKUP(flower[[#This Row],[Scion METRC '#]],DEADC8[],4,FALSE),"")</f>
        <v/>
      </c>
      <c r="N144" s="14" t="str">
        <f>_xlfn.IFNA(VLOOKUP(flower[[#This Row],[Scion METRC '#]],DEADC8[],4,FALSE),"")</f>
        <v/>
      </c>
      <c r="O144" s="13" t="str">
        <f>IF(ISNUMBER(SEARCH(".",flower[[#This Row],[Pheno Barcode]])),CONCATENATE("1A4070000000065000",RIGHT(flower[[#This Row],[Pheno Barcode]],6)),"")</f>
        <v/>
      </c>
      <c r="P144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_BL4-15</v>
      </c>
    </row>
    <row r="145" spans="1:16" x14ac:dyDescent="0.25">
      <c r="A145" s="8" t="s">
        <v>6</v>
      </c>
      <c r="B145" s="9">
        <v>16</v>
      </c>
      <c r="C145" s="9" t="s">
        <v>487</v>
      </c>
      <c r="D145" s="13"/>
      <c r="E145" s="13" t="str">
        <f>_xlfn.IFNA(VLOOKUP(flower[[#This Row],[Scion METRC '#]],METRCC8[],2,FALSE),"METRC ERROR")</f>
        <v>METRC ERROR</v>
      </c>
      <c r="F145" s="13" t="str">
        <f>IF(LEFT(flower[[#This Row],[Strain]],4)=LEFT(flower[[#This Row],[Pheno '#]],4),"match","MISMATCH")</f>
        <v>MISMATCH</v>
      </c>
      <c r="G145" s="13" t="str">
        <f>_xlfn.IFNA(VLOOKUP(flower[[#This Row],[Scion METRC '#]],VEGC8[[#All],[Scion METRC '#]:[Pheno Barcode]],2,FALSE),"")</f>
        <v/>
      </c>
      <c r="H145" s="13" t="str">
        <f>LEFT(flower[[#This Row],[Pheno Barcode]],7)</f>
        <v/>
      </c>
      <c r="I145" s="10" t="str">
        <f>_xlfn.IFNA(VLOOKUP(flower[[#This Row],[Strain]],VEGC8[[#All],[Scion METRC '#]:[Health]],5,FALSE),"")</f>
        <v/>
      </c>
      <c r="J145" s="13"/>
      <c r="K145" s="13" t="str">
        <f>IF(flower[[#This Row],[Scion METRC '#]]="","EMPTY",_xlfn.IFNA(VLOOKUP(flower[[#This Row],[Scion METRC '#]],DEADC8[],3,FALSE),"Alive"))</f>
        <v>EMPTY</v>
      </c>
      <c r="L145" s="13" t="str">
        <f>IFERROR(INDEX(exptreatments[[#This Row],[Treatment]],MATCH(flower[[#This Row],[Scion METRC '#]],exptreatments[[#This Row],[METRC]],0)),"")</f>
        <v/>
      </c>
      <c r="M145" s="13" t="str">
        <f>_xlfn.IFNA(VLOOKUP(flower[[#This Row],[Scion METRC '#]],DEADC8[],4,FALSE),"")</f>
        <v/>
      </c>
      <c r="N145" s="14" t="str">
        <f>_xlfn.IFNA(VLOOKUP(flower[[#This Row],[Scion METRC '#]],DEADC8[],4,FALSE),"")</f>
        <v/>
      </c>
      <c r="O145" s="13" t="str">
        <f>IF(ISNUMBER(SEARCH(".",flower[[#This Row],[Pheno Barcode]])),CONCATENATE("1A4070000000065000",RIGHT(flower[[#This Row],[Pheno Barcode]],6)),"")</f>
        <v/>
      </c>
      <c r="P145" s="8" t="str">
        <f>IF(flower[[#This Row],[Plant]]&lt;10,_xlfn.CONCAT('Group Info'!$F$2,"_",flower[[#This Row],[Table]],"-0",flower[[#This Row],[Plant]]),_xlfn.CONCAT('Group Info'!$F$2,"_",flower[[#This Row],[Table]],"-",flower[[#This Row],[Plant]]))</f>
        <v>_BL4-16</v>
      </c>
    </row>
    <row r="146" spans="1:16" x14ac:dyDescent="0.25">
      <c r="A146" s="8" t="s">
        <v>6</v>
      </c>
      <c r="B146" s="9">
        <v>1</v>
      </c>
      <c r="C146" s="9" t="s">
        <v>488</v>
      </c>
      <c r="D146" s="13"/>
      <c r="E146" s="13" t="str">
        <f>_xlfn.IFNA(VLOOKUP(flower[[#This Row],[Scion METRC '#]],METRCC8[],2,FALSE),"METRC ERROR")</f>
        <v>METRC ERROR</v>
      </c>
      <c r="F146" s="13" t="str">
        <f>IF(LEFT(flower[[#This Row],[Strain]],4)=LEFT(flower[[#This Row],[Pheno '#]],4),"match","MISMATCH")</f>
        <v>MISMATCH</v>
      </c>
      <c r="G146" s="13" t="str">
        <f>_xlfn.IFNA(VLOOKUP(flower[[#This Row],[Scion METRC '#]],VEGC8[[#All],[Scion METRC '#]:[Pheno Barcode]],2,FALSE),"")</f>
        <v/>
      </c>
      <c r="H146" s="13" t="str">
        <f>LEFT(flower[[#This Row],[Pheno Barcode]],7)</f>
        <v/>
      </c>
      <c r="I146" s="10" t="str">
        <f>_xlfn.IFNA(VLOOKUP(flower[[#This Row],[Strain]],VEGC8[[#All],[Scion METRC '#]:[Health]],5,FALSE),"")</f>
        <v/>
      </c>
      <c r="J146" s="13"/>
      <c r="K146" s="13" t="str">
        <f>IF(flower[[#This Row],[Scion METRC '#]]="","EMPTY",_xlfn.IFNA(VLOOKUP(flower[[#This Row],[Scion METRC '#]],DEADC8[],3,FALSE),"Alive"))</f>
        <v>EMPTY</v>
      </c>
      <c r="L146" s="13" t="str">
        <f>IFERROR(INDEX(exptreatments[[#This Row],[Treatment]],MATCH(flower[[#This Row],[Scion METRC '#]],exptreatments[[#This Row],[METRC]],0)),"")</f>
        <v/>
      </c>
      <c r="M146" s="13" t="str">
        <f>_xlfn.IFNA(VLOOKUP(flower[[#This Row],[Scion METRC '#]],DEADC8[],4,FALSE),"")</f>
        <v/>
      </c>
      <c r="N146" s="14" t="str">
        <f>_xlfn.IFNA(VLOOKUP(flower[[#This Row],[Scion METRC '#]],DEADC8[],4,FALSE),"")</f>
        <v/>
      </c>
      <c r="O146" s="13" t="str">
        <f>IF(ISNUMBER(SEARCH(".",flower[[#This Row],[Pheno Barcode]])),CONCATENATE("1A4070000000065000",RIGHT(flower[[#This Row],[Pheno Barcode]],6)),"")</f>
        <v/>
      </c>
      <c r="P146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_BL5-01</v>
      </c>
    </row>
    <row r="147" spans="1:16" x14ac:dyDescent="0.25">
      <c r="A147" s="8" t="s">
        <v>6</v>
      </c>
      <c r="B147" s="9">
        <v>2</v>
      </c>
      <c r="C147" s="9" t="s">
        <v>488</v>
      </c>
      <c r="D147" s="13"/>
      <c r="E147" s="13" t="str">
        <f>_xlfn.IFNA(VLOOKUP(flower[[#This Row],[Scion METRC '#]],METRCC8[],2,FALSE),"METRC ERROR")</f>
        <v>METRC ERROR</v>
      </c>
      <c r="F147" s="13" t="str">
        <f>IF(LEFT(flower[[#This Row],[Strain]],4)=LEFT(flower[[#This Row],[Pheno '#]],4),"match","MISMATCH")</f>
        <v>MISMATCH</v>
      </c>
      <c r="G147" s="13" t="str">
        <f>_xlfn.IFNA(VLOOKUP(flower[[#This Row],[Scion METRC '#]],VEGC8[[#All],[Scion METRC '#]:[Pheno Barcode]],2,FALSE),"")</f>
        <v/>
      </c>
      <c r="H147" s="13" t="str">
        <f>LEFT(flower[[#This Row],[Pheno Barcode]],7)</f>
        <v/>
      </c>
      <c r="I147" s="10" t="str">
        <f>_xlfn.IFNA(VLOOKUP(flower[[#This Row],[Strain]],VEGC8[[#All],[Scion METRC '#]:[Health]],5,FALSE),"")</f>
        <v/>
      </c>
      <c r="J147" s="13"/>
      <c r="K147" s="13" t="str">
        <f>IF(flower[[#This Row],[Scion METRC '#]]="","EMPTY",_xlfn.IFNA(VLOOKUP(flower[[#This Row],[Scion METRC '#]],DEADC8[],3,FALSE),"Alive"))</f>
        <v>EMPTY</v>
      </c>
      <c r="L147" s="13" t="str">
        <f>IFERROR(INDEX(exptreatments[[#This Row],[Treatment]],MATCH(flower[[#This Row],[Scion METRC '#]],exptreatments[[#This Row],[METRC]],0)),"")</f>
        <v/>
      </c>
      <c r="M147" s="13" t="str">
        <f>_xlfn.IFNA(VLOOKUP(flower[[#This Row],[Scion METRC '#]],DEADC8[],4,FALSE),"")</f>
        <v/>
      </c>
      <c r="N147" s="14" t="str">
        <f>_xlfn.IFNA(VLOOKUP(flower[[#This Row],[Scion METRC '#]],DEADC8[],4,FALSE),"")</f>
        <v/>
      </c>
      <c r="O147" s="13" t="str">
        <f>IF(ISNUMBER(SEARCH(".",flower[[#This Row],[Pheno Barcode]])),CONCATENATE("1A4070000000065000",RIGHT(flower[[#This Row],[Pheno Barcode]],6)),"")</f>
        <v/>
      </c>
      <c r="P147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_BL5-02</v>
      </c>
    </row>
    <row r="148" spans="1:16" x14ac:dyDescent="0.25">
      <c r="A148" s="8" t="s">
        <v>6</v>
      </c>
      <c r="B148" s="9">
        <v>3</v>
      </c>
      <c r="C148" s="9" t="s">
        <v>488</v>
      </c>
      <c r="D148" s="13"/>
      <c r="E148" s="13" t="str">
        <f>_xlfn.IFNA(VLOOKUP(flower[[#This Row],[Scion METRC '#]],METRCC8[],2,FALSE),"METRC ERROR")</f>
        <v>METRC ERROR</v>
      </c>
      <c r="F148" s="13" t="str">
        <f>IF(LEFT(flower[[#This Row],[Strain]],4)=LEFT(flower[[#This Row],[Pheno '#]],4),"match","MISMATCH")</f>
        <v>MISMATCH</v>
      </c>
      <c r="G148" s="13" t="str">
        <f>_xlfn.IFNA(VLOOKUP(flower[[#This Row],[Scion METRC '#]],VEGC8[[#All],[Scion METRC '#]:[Pheno Barcode]],2,FALSE),"")</f>
        <v/>
      </c>
      <c r="H148" s="13" t="str">
        <f>LEFT(flower[[#This Row],[Pheno Barcode]],7)</f>
        <v/>
      </c>
      <c r="I148" s="10" t="str">
        <f>_xlfn.IFNA(VLOOKUP(flower[[#This Row],[Strain]],VEGC8[[#All],[Scion METRC '#]:[Health]],5,FALSE),"")</f>
        <v/>
      </c>
      <c r="J148" s="13"/>
      <c r="K148" s="13" t="str">
        <f>IF(flower[[#This Row],[Scion METRC '#]]="","EMPTY",_xlfn.IFNA(VLOOKUP(flower[[#This Row],[Scion METRC '#]],DEADC8[],3,FALSE),"Alive"))</f>
        <v>EMPTY</v>
      </c>
      <c r="L148" s="13" t="str">
        <f>IFERROR(INDEX(exptreatments[[#This Row],[Treatment]],MATCH(flower[[#This Row],[Scion METRC '#]],exptreatments[[#This Row],[METRC]],0)),"")</f>
        <v/>
      </c>
      <c r="M148" s="13" t="str">
        <f>_xlfn.IFNA(VLOOKUP(flower[[#This Row],[Scion METRC '#]],DEADC8[],4,FALSE),"")</f>
        <v/>
      </c>
      <c r="N148" s="14" t="str">
        <f>_xlfn.IFNA(VLOOKUP(flower[[#This Row],[Scion METRC '#]],DEADC8[],4,FALSE),"")</f>
        <v/>
      </c>
      <c r="O148" s="13" t="str">
        <f>IF(ISNUMBER(SEARCH(".",flower[[#This Row],[Pheno Barcode]])),CONCATENATE("1A4070000000065000",RIGHT(flower[[#This Row],[Pheno Barcode]],6)),"")</f>
        <v/>
      </c>
      <c r="P148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_BL5-03</v>
      </c>
    </row>
    <row r="149" spans="1:16" x14ac:dyDescent="0.25">
      <c r="A149" s="8" t="s">
        <v>6</v>
      </c>
      <c r="B149" s="9">
        <v>4</v>
      </c>
      <c r="C149" s="9" t="s">
        <v>488</v>
      </c>
      <c r="D149" s="13"/>
      <c r="E149" s="13" t="str">
        <f>_xlfn.IFNA(VLOOKUP(flower[[#This Row],[Scion METRC '#]],METRCC8[],2,FALSE),"METRC ERROR")</f>
        <v>METRC ERROR</v>
      </c>
      <c r="F149" s="13" t="str">
        <f>IF(LEFT(flower[[#This Row],[Strain]],4)=LEFT(flower[[#This Row],[Pheno '#]],4),"match","MISMATCH")</f>
        <v>MISMATCH</v>
      </c>
      <c r="G149" s="13" t="str">
        <f>_xlfn.IFNA(VLOOKUP(flower[[#This Row],[Scion METRC '#]],VEGC8[[#All],[Scion METRC '#]:[Pheno Barcode]],2,FALSE),"")</f>
        <v/>
      </c>
      <c r="H149" s="13" t="str">
        <f>LEFT(flower[[#This Row],[Pheno Barcode]],7)</f>
        <v/>
      </c>
      <c r="I149" s="10" t="str">
        <f>_xlfn.IFNA(VLOOKUP(flower[[#This Row],[Strain]],VEGC8[[#All],[Scion METRC '#]:[Health]],5,FALSE),"")</f>
        <v/>
      </c>
      <c r="J149" s="13"/>
      <c r="K149" s="13" t="str">
        <f>IF(flower[[#This Row],[Scion METRC '#]]="","EMPTY",_xlfn.IFNA(VLOOKUP(flower[[#This Row],[Scion METRC '#]],DEADC8[],3,FALSE),"Alive"))</f>
        <v>EMPTY</v>
      </c>
      <c r="L149" s="13" t="str">
        <f>IFERROR(INDEX(exptreatments[[#This Row],[Treatment]],MATCH(flower[[#This Row],[Scion METRC '#]],exptreatments[[#This Row],[METRC]],0)),"")</f>
        <v/>
      </c>
      <c r="M149" s="13" t="str">
        <f>_xlfn.IFNA(VLOOKUP(flower[[#This Row],[Scion METRC '#]],DEADC8[],4,FALSE),"")</f>
        <v/>
      </c>
      <c r="N149" s="14" t="str">
        <f>_xlfn.IFNA(VLOOKUP(flower[[#This Row],[Scion METRC '#]],DEADC8[],4,FALSE),"")</f>
        <v/>
      </c>
      <c r="O149" s="13" t="str">
        <f>IF(ISNUMBER(SEARCH(".",flower[[#This Row],[Pheno Barcode]])),CONCATENATE("1A4070000000065000",RIGHT(flower[[#This Row],[Pheno Barcode]],6)),"")</f>
        <v/>
      </c>
      <c r="P149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_BL5-04</v>
      </c>
    </row>
    <row r="150" spans="1:16" x14ac:dyDescent="0.25">
      <c r="A150" s="8" t="s">
        <v>6</v>
      </c>
      <c r="B150" s="9">
        <v>5</v>
      </c>
      <c r="C150" s="9" t="s">
        <v>488</v>
      </c>
      <c r="D150" s="13"/>
      <c r="E150" s="13" t="str">
        <f>_xlfn.IFNA(VLOOKUP(flower[[#This Row],[Scion METRC '#]],METRCC8[],2,FALSE),"METRC ERROR")</f>
        <v>METRC ERROR</v>
      </c>
      <c r="F150" s="13" t="str">
        <f>IF(LEFT(flower[[#This Row],[Strain]],4)=LEFT(flower[[#This Row],[Pheno '#]],4),"match","MISMATCH")</f>
        <v>MISMATCH</v>
      </c>
      <c r="G150" s="13" t="str">
        <f>_xlfn.IFNA(VLOOKUP(flower[[#This Row],[Scion METRC '#]],VEGC8[[#All],[Scion METRC '#]:[Pheno Barcode]],2,FALSE),"")</f>
        <v/>
      </c>
      <c r="H150" s="13" t="str">
        <f>LEFT(flower[[#This Row],[Pheno Barcode]],7)</f>
        <v/>
      </c>
      <c r="I150" s="10" t="str">
        <f>_xlfn.IFNA(VLOOKUP(flower[[#This Row],[Strain]],VEGC8[[#All],[Scion METRC '#]:[Health]],5,FALSE),"")</f>
        <v/>
      </c>
      <c r="J150" s="13"/>
      <c r="K150" s="13" t="str">
        <f>IF(flower[[#This Row],[Scion METRC '#]]="","EMPTY",_xlfn.IFNA(VLOOKUP(flower[[#This Row],[Scion METRC '#]],DEADC8[],3,FALSE),"Alive"))</f>
        <v>EMPTY</v>
      </c>
      <c r="L150" s="13" t="str">
        <f>IFERROR(INDEX(exptreatments[[#This Row],[Treatment]],MATCH(flower[[#This Row],[Scion METRC '#]],exptreatments[[#This Row],[METRC]],0)),"")</f>
        <v/>
      </c>
      <c r="M150" s="13" t="str">
        <f>_xlfn.IFNA(VLOOKUP(flower[[#This Row],[Scion METRC '#]],DEADC8[],4,FALSE),"")</f>
        <v/>
      </c>
      <c r="N150" s="14" t="str">
        <f>_xlfn.IFNA(VLOOKUP(flower[[#This Row],[Scion METRC '#]],DEADC8[],4,FALSE),"")</f>
        <v/>
      </c>
      <c r="O150" s="13" t="str">
        <f>IF(ISNUMBER(SEARCH(".",flower[[#This Row],[Pheno Barcode]])),CONCATENATE("1A4070000000065000",RIGHT(flower[[#This Row],[Pheno Barcode]],6)),"")</f>
        <v/>
      </c>
      <c r="P150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_BL5-05</v>
      </c>
    </row>
    <row r="151" spans="1:16" x14ac:dyDescent="0.25">
      <c r="A151" s="8" t="s">
        <v>6</v>
      </c>
      <c r="B151" s="9">
        <v>6</v>
      </c>
      <c r="C151" s="9" t="s">
        <v>488</v>
      </c>
      <c r="D151" s="13"/>
      <c r="E151" s="13" t="str">
        <f>_xlfn.IFNA(VLOOKUP(flower[[#This Row],[Scion METRC '#]],METRCC8[],2,FALSE),"METRC ERROR")</f>
        <v>METRC ERROR</v>
      </c>
      <c r="F151" s="13" t="str">
        <f>IF(LEFT(flower[[#This Row],[Strain]],4)=LEFT(flower[[#This Row],[Pheno '#]],4),"match","MISMATCH")</f>
        <v>MISMATCH</v>
      </c>
      <c r="G151" s="13" t="str">
        <f>_xlfn.IFNA(VLOOKUP(flower[[#This Row],[Scion METRC '#]],VEGC8[[#All],[Scion METRC '#]:[Pheno Barcode]],2,FALSE),"")</f>
        <v/>
      </c>
      <c r="H151" s="13" t="str">
        <f>LEFT(flower[[#This Row],[Pheno Barcode]],7)</f>
        <v/>
      </c>
      <c r="I151" s="10" t="str">
        <f>_xlfn.IFNA(VLOOKUP(flower[[#This Row],[Strain]],VEGC8[[#All],[Scion METRC '#]:[Health]],5,FALSE),"")</f>
        <v/>
      </c>
      <c r="J151" s="13"/>
      <c r="K151" s="13" t="str">
        <f>IF(flower[[#This Row],[Scion METRC '#]]="","EMPTY",_xlfn.IFNA(VLOOKUP(flower[[#This Row],[Scion METRC '#]],DEADC8[],3,FALSE),"Alive"))</f>
        <v>EMPTY</v>
      </c>
      <c r="L151" s="13" t="str">
        <f>IFERROR(INDEX(exptreatments[[#This Row],[Treatment]],MATCH(flower[[#This Row],[Scion METRC '#]],exptreatments[[#This Row],[METRC]],0)),"")</f>
        <v/>
      </c>
      <c r="M151" s="13" t="str">
        <f>_xlfn.IFNA(VLOOKUP(flower[[#This Row],[Scion METRC '#]],DEADC8[],4,FALSE),"")</f>
        <v/>
      </c>
      <c r="N151" s="14" t="str">
        <f>_xlfn.IFNA(VLOOKUP(flower[[#This Row],[Scion METRC '#]],DEADC8[],4,FALSE),"")</f>
        <v/>
      </c>
      <c r="O151" s="13" t="str">
        <f>IF(ISNUMBER(SEARCH(".",flower[[#This Row],[Pheno Barcode]])),CONCATENATE("1A4070000000065000",RIGHT(flower[[#This Row],[Pheno Barcode]],6)),"")</f>
        <v/>
      </c>
      <c r="P151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_BL5-06</v>
      </c>
    </row>
    <row r="152" spans="1:16" x14ac:dyDescent="0.25">
      <c r="A152" s="8" t="s">
        <v>6</v>
      </c>
      <c r="B152" s="9">
        <v>7</v>
      </c>
      <c r="C152" s="9" t="s">
        <v>488</v>
      </c>
      <c r="D152" s="13"/>
      <c r="E152" s="13" t="str">
        <f>_xlfn.IFNA(VLOOKUP(flower[[#This Row],[Scion METRC '#]],METRCC8[],2,FALSE),"METRC ERROR")</f>
        <v>METRC ERROR</v>
      </c>
      <c r="F152" s="13" t="str">
        <f>IF(LEFT(flower[[#This Row],[Strain]],4)=LEFT(flower[[#This Row],[Pheno '#]],4),"match","MISMATCH")</f>
        <v>MISMATCH</v>
      </c>
      <c r="G152" s="13" t="str">
        <f>_xlfn.IFNA(VLOOKUP(flower[[#This Row],[Scion METRC '#]],VEGC8[[#All],[Scion METRC '#]:[Pheno Barcode]],2,FALSE),"")</f>
        <v/>
      </c>
      <c r="H152" s="13" t="str">
        <f>LEFT(flower[[#This Row],[Pheno Barcode]],7)</f>
        <v/>
      </c>
      <c r="I152" s="10" t="str">
        <f>_xlfn.IFNA(VLOOKUP(flower[[#This Row],[Strain]],VEGC8[[#All],[Scion METRC '#]:[Health]],5,FALSE),"")</f>
        <v/>
      </c>
      <c r="J152" s="13"/>
      <c r="K152" s="13" t="str">
        <f>IF(flower[[#This Row],[Scion METRC '#]]="","EMPTY",_xlfn.IFNA(VLOOKUP(flower[[#This Row],[Scion METRC '#]],DEADC8[],3,FALSE),"Alive"))</f>
        <v>EMPTY</v>
      </c>
      <c r="L152" s="13" t="str">
        <f>IFERROR(INDEX(exptreatments[[#This Row],[Treatment]],MATCH(flower[[#This Row],[Scion METRC '#]],exptreatments[[#This Row],[METRC]],0)),"")</f>
        <v/>
      </c>
      <c r="M152" s="13" t="str">
        <f>_xlfn.IFNA(VLOOKUP(flower[[#This Row],[Scion METRC '#]],DEADC8[],4,FALSE),"")</f>
        <v/>
      </c>
      <c r="N152" s="14" t="str">
        <f>_xlfn.IFNA(VLOOKUP(flower[[#This Row],[Scion METRC '#]],DEADC8[],4,FALSE),"")</f>
        <v/>
      </c>
      <c r="O152" s="13" t="str">
        <f>IF(ISNUMBER(SEARCH(".",flower[[#This Row],[Pheno Barcode]])),CONCATENATE("1A4070000000065000",RIGHT(flower[[#This Row],[Pheno Barcode]],6)),"")</f>
        <v/>
      </c>
      <c r="P152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_BL5-07</v>
      </c>
    </row>
    <row r="153" spans="1:16" x14ac:dyDescent="0.25">
      <c r="A153" s="8" t="s">
        <v>6</v>
      </c>
      <c r="B153" s="9">
        <v>8</v>
      </c>
      <c r="C153" s="9" t="s">
        <v>488</v>
      </c>
      <c r="D153" s="13"/>
      <c r="E153" s="13" t="str">
        <f>_xlfn.IFNA(VLOOKUP(flower[[#This Row],[Scion METRC '#]],METRCC8[],2,FALSE),"METRC ERROR")</f>
        <v>METRC ERROR</v>
      </c>
      <c r="F153" s="13" t="str">
        <f>IF(LEFT(flower[[#This Row],[Strain]],4)=LEFT(flower[[#This Row],[Pheno '#]],4),"match","MISMATCH")</f>
        <v>MISMATCH</v>
      </c>
      <c r="G153" s="13" t="str">
        <f>_xlfn.IFNA(VLOOKUP(flower[[#This Row],[Scion METRC '#]],VEGC8[[#All],[Scion METRC '#]:[Pheno Barcode]],2,FALSE),"")</f>
        <v/>
      </c>
      <c r="H153" s="13" t="str">
        <f>LEFT(flower[[#This Row],[Pheno Barcode]],7)</f>
        <v/>
      </c>
      <c r="I153" s="10" t="str">
        <f>_xlfn.IFNA(VLOOKUP(flower[[#This Row],[Strain]],VEGC8[[#All],[Scion METRC '#]:[Health]],5,FALSE),"")</f>
        <v/>
      </c>
      <c r="J153" s="13"/>
      <c r="K153" s="13" t="str">
        <f>IF(flower[[#This Row],[Scion METRC '#]]="","EMPTY",_xlfn.IFNA(VLOOKUP(flower[[#This Row],[Scion METRC '#]],DEADC8[],3,FALSE),"Alive"))</f>
        <v>EMPTY</v>
      </c>
      <c r="L153" s="13" t="str">
        <f>IFERROR(INDEX(exptreatments[[#This Row],[Treatment]],MATCH(flower[[#This Row],[Scion METRC '#]],exptreatments[[#This Row],[METRC]],0)),"")</f>
        <v/>
      </c>
      <c r="M153" s="13" t="str">
        <f>_xlfn.IFNA(VLOOKUP(flower[[#This Row],[Scion METRC '#]],DEADC8[],4,FALSE),"")</f>
        <v/>
      </c>
      <c r="N153" s="14" t="str">
        <f>_xlfn.IFNA(VLOOKUP(flower[[#This Row],[Scion METRC '#]],DEADC8[],4,FALSE),"")</f>
        <v/>
      </c>
      <c r="O153" s="13" t="str">
        <f>IF(ISNUMBER(SEARCH(".",flower[[#This Row],[Pheno Barcode]])),CONCATENATE("1A4070000000065000",RIGHT(flower[[#This Row],[Pheno Barcode]],6)),"")</f>
        <v/>
      </c>
      <c r="P153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_BL5-08</v>
      </c>
    </row>
    <row r="154" spans="1:16" x14ac:dyDescent="0.25">
      <c r="A154" s="8" t="s">
        <v>6</v>
      </c>
      <c r="B154" s="9">
        <v>9</v>
      </c>
      <c r="C154" s="9" t="s">
        <v>488</v>
      </c>
      <c r="D154" s="13"/>
      <c r="E154" s="13" t="str">
        <f>_xlfn.IFNA(VLOOKUP(flower[[#This Row],[Scion METRC '#]],METRCC8[],2,FALSE),"METRC ERROR")</f>
        <v>METRC ERROR</v>
      </c>
      <c r="F154" s="13" t="str">
        <f>IF(LEFT(flower[[#This Row],[Strain]],4)=LEFT(flower[[#This Row],[Pheno '#]],4),"match","MISMATCH")</f>
        <v>MISMATCH</v>
      </c>
      <c r="G154" s="13" t="str">
        <f>_xlfn.IFNA(VLOOKUP(flower[[#This Row],[Scion METRC '#]],VEGC8[[#All],[Scion METRC '#]:[Pheno Barcode]],2,FALSE),"")</f>
        <v/>
      </c>
      <c r="H154" s="13" t="str">
        <f>LEFT(flower[[#This Row],[Pheno Barcode]],7)</f>
        <v/>
      </c>
      <c r="I154" s="10" t="str">
        <f>_xlfn.IFNA(VLOOKUP(flower[[#This Row],[Strain]],VEGC8[[#All],[Scion METRC '#]:[Health]],5,FALSE),"")</f>
        <v/>
      </c>
      <c r="J154" s="13"/>
      <c r="K154" s="13" t="str">
        <f>IF(flower[[#This Row],[Scion METRC '#]]="","EMPTY",_xlfn.IFNA(VLOOKUP(flower[[#This Row],[Scion METRC '#]],DEADC8[],3,FALSE),"Alive"))</f>
        <v>EMPTY</v>
      </c>
      <c r="L154" s="13" t="str">
        <f>IFERROR(INDEX(exptreatments[[#This Row],[Treatment]],MATCH(flower[[#This Row],[Scion METRC '#]],exptreatments[[#This Row],[METRC]],0)),"")</f>
        <v/>
      </c>
      <c r="M154" s="13" t="str">
        <f>_xlfn.IFNA(VLOOKUP(flower[[#This Row],[Scion METRC '#]],DEADC8[],4,FALSE),"")</f>
        <v/>
      </c>
      <c r="N154" s="14" t="str">
        <f>_xlfn.IFNA(VLOOKUP(flower[[#This Row],[Scion METRC '#]],DEADC8[],4,FALSE),"")</f>
        <v/>
      </c>
      <c r="O154" s="13" t="str">
        <f>IF(ISNUMBER(SEARCH(".",flower[[#This Row],[Pheno Barcode]])),CONCATENATE("1A4070000000065000",RIGHT(flower[[#This Row],[Pheno Barcode]],6)),"")</f>
        <v/>
      </c>
      <c r="P154" s="8" t="str">
        <f>IF(flower[[#This Row],[Plant]]&lt;10,_xlfn.CONCAT('Group Info'!$F$2,"_",flower[[#This Row],[Table]],"-0",flower[[#This Row],[Plant]]),_xlfn.CONCAT('Group Info'!$F$2,"_",flower[[#This Row],[Table]],"-",flower[[#This Row],[Plant]]))</f>
        <v>_BL5-09</v>
      </c>
    </row>
    <row r="155" spans="1:16" x14ac:dyDescent="0.25">
      <c r="A155" s="8" t="s">
        <v>6</v>
      </c>
      <c r="B155" s="9">
        <v>10</v>
      </c>
      <c r="C155" s="9" t="s">
        <v>488</v>
      </c>
      <c r="D155" s="13"/>
      <c r="E155" s="13" t="str">
        <f>_xlfn.IFNA(VLOOKUP(flower[[#This Row],[Scion METRC '#]],METRCC8[],2,FALSE),"METRC ERROR")</f>
        <v>METRC ERROR</v>
      </c>
      <c r="F155" s="13" t="str">
        <f>IF(LEFT(flower[[#This Row],[Strain]],4)=LEFT(flower[[#This Row],[Pheno '#]],4),"match","MISMATCH")</f>
        <v>MISMATCH</v>
      </c>
      <c r="G155" s="13" t="str">
        <f>_xlfn.IFNA(VLOOKUP(flower[[#This Row],[Scion METRC '#]],VEGC8[[#All],[Scion METRC '#]:[Pheno Barcode]],2,FALSE),"")</f>
        <v/>
      </c>
      <c r="H155" s="13" t="str">
        <f>LEFT(flower[[#This Row],[Pheno Barcode]],7)</f>
        <v/>
      </c>
      <c r="I155" s="10" t="str">
        <f>_xlfn.IFNA(VLOOKUP(flower[[#This Row],[Strain]],VEGC8[[#All],[Scion METRC '#]:[Health]],5,FALSE),"")</f>
        <v/>
      </c>
      <c r="J155" s="13"/>
      <c r="K155" s="13" t="str">
        <f>IF(flower[[#This Row],[Scion METRC '#]]="","EMPTY",_xlfn.IFNA(VLOOKUP(flower[[#This Row],[Scion METRC '#]],DEADC8[],3,FALSE),"Alive"))</f>
        <v>EMPTY</v>
      </c>
      <c r="L155" s="13" t="str">
        <f>IFERROR(INDEX(exptreatments[[#This Row],[Treatment]],MATCH(flower[[#This Row],[Scion METRC '#]],exptreatments[[#This Row],[METRC]],0)),"")</f>
        <v/>
      </c>
      <c r="M155" s="13" t="str">
        <f>_xlfn.IFNA(VLOOKUP(flower[[#This Row],[Scion METRC '#]],DEADC8[],4,FALSE),"")</f>
        <v/>
      </c>
      <c r="N155" s="14" t="str">
        <f>_xlfn.IFNA(VLOOKUP(flower[[#This Row],[Scion METRC '#]],DEADC8[],4,FALSE),"")</f>
        <v/>
      </c>
      <c r="O155" s="13" t="str">
        <f>IF(ISNUMBER(SEARCH(".",flower[[#This Row],[Pheno Barcode]])),CONCATENATE("1A4070000000065000",RIGHT(flower[[#This Row],[Pheno Barcode]],6)),"")</f>
        <v/>
      </c>
      <c r="P155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_BL5-10</v>
      </c>
    </row>
    <row r="156" spans="1:16" x14ac:dyDescent="0.25">
      <c r="A156" s="8" t="s">
        <v>6</v>
      </c>
      <c r="B156" s="9">
        <v>11</v>
      </c>
      <c r="C156" s="9" t="s">
        <v>488</v>
      </c>
      <c r="D156" s="13"/>
      <c r="E156" s="13" t="str">
        <f>_xlfn.IFNA(VLOOKUP(flower[[#This Row],[Scion METRC '#]],METRCC8[],2,FALSE),"METRC ERROR")</f>
        <v>METRC ERROR</v>
      </c>
      <c r="F156" s="13" t="str">
        <f>IF(LEFT(flower[[#This Row],[Strain]],4)=LEFT(flower[[#This Row],[Pheno '#]],4),"match","MISMATCH")</f>
        <v>MISMATCH</v>
      </c>
      <c r="G156" s="13" t="str">
        <f>_xlfn.IFNA(VLOOKUP(flower[[#This Row],[Scion METRC '#]],VEGC8[[#All],[Scion METRC '#]:[Pheno Barcode]],2,FALSE),"")</f>
        <v/>
      </c>
      <c r="H156" s="13" t="str">
        <f>LEFT(flower[[#This Row],[Pheno Barcode]],7)</f>
        <v/>
      </c>
      <c r="I156" s="10" t="str">
        <f>_xlfn.IFNA(VLOOKUP(flower[[#This Row],[Strain]],VEGC8[[#All],[Scion METRC '#]:[Health]],5,FALSE),"")</f>
        <v/>
      </c>
      <c r="J156" s="13"/>
      <c r="K156" s="13" t="str">
        <f>IF(flower[[#This Row],[Scion METRC '#]]="","EMPTY",_xlfn.IFNA(VLOOKUP(flower[[#This Row],[Scion METRC '#]],DEADC8[],3,FALSE),"Alive"))</f>
        <v>EMPTY</v>
      </c>
      <c r="L156" s="13" t="str">
        <f>IFERROR(INDEX(exptreatments[[#This Row],[Treatment]],MATCH(flower[[#This Row],[Scion METRC '#]],exptreatments[[#This Row],[METRC]],0)),"")</f>
        <v/>
      </c>
      <c r="M156" s="13" t="str">
        <f>_xlfn.IFNA(VLOOKUP(flower[[#This Row],[Scion METRC '#]],DEADC8[],4,FALSE),"")</f>
        <v/>
      </c>
      <c r="N156" s="14" t="str">
        <f>_xlfn.IFNA(VLOOKUP(flower[[#This Row],[Scion METRC '#]],DEADC8[],4,FALSE),"")</f>
        <v/>
      </c>
      <c r="O156" s="13" t="str">
        <f>IF(ISNUMBER(SEARCH(".",flower[[#This Row],[Pheno Barcode]])),CONCATENATE("1A4070000000065000",RIGHT(flower[[#This Row],[Pheno Barcode]],6)),"")</f>
        <v/>
      </c>
      <c r="P156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_BL5-11</v>
      </c>
    </row>
    <row r="157" spans="1:16" x14ac:dyDescent="0.25">
      <c r="A157" s="8" t="s">
        <v>6</v>
      </c>
      <c r="B157" s="9">
        <v>12</v>
      </c>
      <c r="C157" s="9" t="s">
        <v>488</v>
      </c>
      <c r="D157" s="13"/>
      <c r="E157" s="13" t="str">
        <f>_xlfn.IFNA(VLOOKUP(flower[[#This Row],[Scion METRC '#]],METRCC8[],2,FALSE),"METRC ERROR")</f>
        <v>METRC ERROR</v>
      </c>
      <c r="F157" s="13" t="str">
        <f>IF(LEFT(flower[[#This Row],[Strain]],4)=LEFT(flower[[#This Row],[Pheno '#]],4),"match","MISMATCH")</f>
        <v>MISMATCH</v>
      </c>
      <c r="G157" s="13" t="str">
        <f>_xlfn.IFNA(VLOOKUP(flower[[#This Row],[Scion METRC '#]],VEGC8[[#All],[Scion METRC '#]:[Pheno Barcode]],2,FALSE),"")</f>
        <v/>
      </c>
      <c r="H157" s="13" t="str">
        <f>LEFT(flower[[#This Row],[Pheno Barcode]],7)</f>
        <v/>
      </c>
      <c r="I157" s="10" t="str">
        <f>_xlfn.IFNA(VLOOKUP(flower[[#This Row],[Strain]],VEGC8[[#All],[Scion METRC '#]:[Health]],5,FALSE),"")</f>
        <v/>
      </c>
      <c r="J157" s="13"/>
      <c r="K157" s="13" t="str">
        <f>IF(flower[[#This Row],[Scion METRC '#]]="","EMPTY",_xlfn.IFNA(VLOOKUP(flower[[#This Row],[Scion METRC '#]],DEADC8[],3,FALSE),"Alive"))</f>
        <v>EMPTY</v>
      </c>
      <c r="L157" s="13" t="str">
        <f>IFERROR(INDEX(exptreatments[[#This Row],[Treatment]],MATCH(flower[[#This Row],[Scion METRC '#]],exptreatments[[#This Row],[METRC]],0)),"")</f>
        <v/>
      </c>
      <c r="M157" s="13" t="str">
        <f>_xlfn.IFNA(VLOOKUP(flower[[#This Row],[Scion METRC '#]],DEADC8[],4,FALSE),"")</f>
        <v/>
      </c>
      <c r="N157" s="14" t="str">
        <f>_xlfn.IFNA(VLOOKUP(flower[[#This Row],[Scion METRC '#]],DEADC8[],4,FALSE),"")</f>
        <v/>
      </c>
      <c r="O157" s="13" t="str">
        <f>IF(ISNUMBER(SEARCH(".",flower[[#This Row],[Pheno Barcode]])),CONCATENATE("1A4070000000065000",RIGHT(flower[[#This Row],[Pheno Barcode]],6)),"")</f>
        <v/>
      </c>
      <c r="P157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_BL5-12</v>
      </c>
    </row>
    <row r="158" spans="1:16" x14ac:dyDescent="0.25">
      <c r="A158" s="8" t="s">
        <v>6</v>
      </c>
      <c r="B158" s="9">
        <v>13</v>
      </c>
      <c r="C158" s="9" t="s">
        <v>488</v>
      </c>
      <c r="D158" s="13"/>
      <c r="E158" s="13" t="str">
        <f>_xlfn.IFNA(VLOOKUP(flower[[#This Row],[Scion METRC '#]],METRCC8[],2,FALSE),"METRC ERROR")</f>
        <v>METRC ERROR</v>
      </c>
      <c r="F158" s="13" t="str">
        <f>IF(LEFT(flower[[#This Row],[Strain]],4)=LEFT(flower[[#This Row],[Pheno '#]],4),"match","MISMATCH")</f>
        <v>MISMATCH</v>
      </c>
      <c r="G158" s="13" t="str">
        <f>_xlfn.IFNA(VLOOKUP(flower[[#This Row],[Scion METRC '#]],VEGC8[[#All],[Scion METRC '#]:[Pheno Barcode]],2,FALSE),"")</f>
        <v/>
      </c>
      <c r="H158" s="13" t="str">
        <f>LEFT(flower[[#This Row],[Pheno Barcode]],7)</f>
        <v/>
      </c>
      <c r="I158" s="10" t="str">
        <f>_xlfn.IFNA(VLOOKUP(flower[[#This Row],[Strain]],VEGC8[[#All],[Scion METRC '#]:[Health]],5,FALSE),"")</f>
        <v/>
      </c>
      <c r="J158" s="13"/>
      <c r="K158" s="13" t="str">
        <f>IF(flower[[#This Row],[Scion METRC '#]]="","EMPTY",_xlfn.IFNA(VLOOKUP(flower[[#This Row],[Scion METRC '#]],DEADC8[],3,FALSE),"Alive"))</f>
        <v>EMPTY</v>
      </c>
      <c r="L158" s="13" t="str">
        <f>IFERROR(INDEX(exptreatments[[#This Row],[Treatment]],MATCH(flower[[#This Row],[Scion METRC '#]],exptreatments[[#This Row],[METRC]],0)),"")</f>
        <v/>
      </c>
      <c r="M158" s="13" t="str">
        <f>_xlfn.IFNA(VLOOKUP(flower[[#This Row],[Scion METRC '#]],DEADC8[],4,FALSE),"")</f>
        <v/>
      </c>
      <c r="N158" s="14" t="str">
        <f>_xlfn.IFNA(VLOOKUP(flower[[#This Row],[Scion METRC '#]],DEADC8[],4,FALSE),"")</f>
        <v/>
      </c>
      <c r="O158" s="13" t="str">
        <f>IF(ISNUMBER(SEARCH(".",flower[[#This Row],[Pheno Barcode]])),CONCATENATE("1A4070000000065000",RIGHT(flower[[#This Row],[Pheno Barcode]],6)),"")</f>
        <v/>
      </c>
      <c r="P158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_BL5-13</v>
      </c>
    </row>
    <row r="159" spans="1:16" x14ac:dyDescent="0.25">
      <c r="A159" s="8" t="s">
        <v>6</v>
      </c>
      <c r="B159" s="9">
        <v>14</v>
      </c>
      <c r="C159" s="9" t="s">
        <v>488</v>
      </c>
      <c r="D159" s="13"/>
      <c r="E159" s="13" t="str">
        <f>_xlfn.IFNA(VLOOKUP(flower[[#This Row],[Scion METRC '#]],METRCC8[],2,FALSE),"METRC ERROR")</f>
        <v>METRC ERROR</v>
      </c>
      <c r="F159" s="13" t="str">
        <f>IF(LEFT(flower[[#This Row],[Strain]],4)=LEFT(flower[[#This Row],[Pheno '#]],4),"match","MISMATCH")</f>
        <v>MISMATCH</v>
      </c>
      <c r="G159" s="13" t="str">
        <f>_xlfn.IFNA(VLOOKUP(flower[[#This Row],[Scion METRC '#]],VEGC8[[#All],[Scion METRC '#]:[Pheno Barcode]],2,FALSE),"")</f>
        <v/>
      </c>
      <c r="H159" s="13" t="str">
        <f>LEFT(flower[[#This Row],[Pheno Barcode]],7)</f>
        <v/>
      </c>
      <c r="I159" s="10" t="str">
        <f>_xlfn.IFNA(VLOOKUP(flower[[#This Row],[Strain]],VEGC8[[#All],[Scion METRC '#]:[Health]],5,FALSE),"")</f>
        <v/>
      </c>
      <c r="J159" s="13"/>
      <c r="K159" s="13" t="str">
        <f>IF(flower[[#This Row],[Scion METRC '#]]="","EMPTY",_xlfn.IFNA(VLOOKUP(flower[[#This Row],[Scion METRC '#]],DEADC8[],3,FALSE),"Alive"))</f>
        <v>EMPTY</v>
      </c>
      <c r="L159" s="13" t="str">
        <f>IFERROR(INDEX(exptreatments[[#This Row],[Treatment]],MATCH(flower[[#This Row],[Scion METRC '#]],exptreatments[[#This Row],[METRC]],0)),"")</f>
        <v/>
      </c>
      <c r="M159" s="13" t="str">
        <f>_xlfn.IFNA(VLOOKUP(flower[[#This Row],[Scion METRC '#]],DEADC8[],4,FALSE),"")</f>
        <v/>
      </c>
      <c r="N159" s="14" t="str">
        <f>_xlfn.IFNA(VLOOKUP(flower[[#This Row],[Scion METRC '#]],DEADC8[],4,FALSE),"")</f>
        <v/>
      </c>
      <c r="O159" s="13" t="str">
        <f>IF(ISNUMBER(SEARCH(".",flower[[#This Row],[Pheno Barcode]])),CONCATENATE("1A4070000000065000",RIGHT(flower[[#This Row],[Pheno Barcode]],6)),"")</f>
        <v/>
      </c>
      <c r="P159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_BL5-14</v>
      </c>
    </row>
    <row r="160" spans="1:16" x14ac:dyDescent="0.25">
      <c r="A160" s="8" t="s">
        <v>6</v>
      </c>
      <c r="B160" s="9">
        <v>15</v>
      </c>
      <c r="C160" s="9" t="s">
        <v>488</v>
      </c>
      <c r="D160" s="13"/>
      <c r="E160" s="13" t="str">
        <f>_xlfn.IFNA(VLOOKUP(flower[[#This Row],[Scion METRC '#]],METRCC8[],2,FALSE),"METRC ERROR")</f>
        <v>METRC ERROR</v>
      </c>
      <c r="F160" s="13" t="str">
        <f>IF(LEFT(flower[[#This Row],[Strain]],4)=LEFT(flower[[#This Row],[Pheno '#]],4),"match","MISMATCH")</f>
        <v>MISMATCH</v>
      </c>
      <c r="G160" s="13" t="str">
        <f>_xlfn.IFNA(VLOOKUP(flower[[#This Row],[Scion METRC '#]],VEGC8[[#All],[Scion METRC '#]:[Pheno Barcode]],2,FALSE),"")</f>
        <v/>
      </c>
      <c r="H160" s="13" t="str">
        <f>LEFT(flower[[#This Row],[Pheno Barcode]],7)</f>
        <v/>
      </c>
      <c r="I160" s="10" t="str">
        <f>_xlfn.IFNA(VLOOKUP(flower[[#This Row],[Strain]],VEGC8[[#All],[Scion METRC '#]:[Health]],5,FALSE),"")</f>
        <v/>
      </c>
      <c r="J160" s="13"/>
      <c r="K160" s="13" t="str">
        <f>IF(flower[[#This Row],[Scion METRC '#]]="","EMPTY",_xlfn.IFNA(VLOOKUP(flower[[#This Row],[Scion METRC '#]],DEADC8[],3,FALSE),"Alive"))</f>
        <v>EMPTY</v>
      </c>
      <c r="L160" s="13" t="str">
        <f>IFERROR(INDEX(exptreatments[[#This Row],[Treatment]],MATCH(flower[[#This Row],[Scion METRC '#]],exptreatments[[#This Row],[METRC]],0)),"")</f>
        <v/>
      </c>
      <c r="M160" s="13" t="str">
        <f>_xlfn.IFNA(VLOOKUP(flower[[#This Row],[Scion METRC '#]],DEADC8[],4,FALSE),"")</f>
        <v/>
      </c>
      <c r="N160" s="14" t="str">
        <f>_xlfn.IFNA(VLOOKUP(flower[[#This Row],[Scion METRC '#]],DEADC8[],4,FALSE),"")</f>
        <v/>
      </c>
      <c r="O160" s="13" t="str">
        <f>IF(ISNUMBER(SEARCH(".",flower[[#This Row],[Pheno Barcode]])),CONCATENATE("1A4070000000065000",RIGHT(flower[[#This Row],[Pheno Barcode]],6)),"")</f>
        <v/>
      </c>
      <c r="P160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_BL5-15</v>
      </c>
    </row>
    <row r="161" spans="1:16" x14ac:dyDescent="0.25">
      <c r="A161" s="8" t="s">
        <v>6</v>
      </c>
      <c r="B161" s="9">
        <v>16</v>
      </c>
      <c r="C161" s="9" t="s">
        <v>488</v>
      </c>
      <c r="D161" s="13"/>
      <c r="E161" s="13" t="str">
        <f>_xlfn.IFNA(VLOOKUP(flower[[#This Row],[Scion METRC '#]],METRCC8[],2,FALSE),"METRC ERROR")</f>
        <v>METRC ERROR</v>
      </c>
      <c r="F161" s="13" t="str">
        <f>IF(LEFT(flower[[#This Row],[Strain]],4)=LEFT(flower[[#This Row],[Pheno '#]],4),"match","MISMATCH")</f>
        <v>MISMATCH</v>
      </c>
      <c r="G161" s="13" t="str">
        <f>_xlfn.IFNA(VLOOKUP(flower[[#This Row],[Scion METRC '#]],VEGC8[[#All],[Scion METRC '#]:[Pheno Barcode]],2,FALSE),"")</f>
        <v/>
      </c>
      <c r="H161" s="13" t="str">
        <f>LEFT(flower[[#This Row],[Pheno Barcode]],7)</f>
        <v/>
      </c>
      <c r="I161" s="10" t="str">
        <f>_xlfn.IFNA(VLOOKUP(flower[[#This Row],[Strain]],VEGC8[[#All],[Scion METRC '#]:[Health]],5,FALSE),"")</f>
        <v/>
      </c>
      <c r="J161" s="13"/>
      <c r="K161" s="13" t="str">
        <f>IF(flower[[#This Row],[Scion METRC '#]]="","EMPTY",_xlfn.IFNA(VLOOKUP(flower[[#This Row],[Scion METRC '#]],DEADC8[],3,FALSE),"Alive"))</f>
        <v>EMPTY</v>
      </c>
      <c r="L161" s="13" t="str">
        <f>IFERROR(INDEX(exptreatments[[#This Row],[Treatment]],MATCH(flower[[#This Row],[Scion METRC '#]],exptreatments[[#This Row],[METRC]],0)),"")</f>
        <v/>
      </c>
      <c r="M161" s="13" t="str">
        <f>_xlfn.IFNA(VLOOKUP(flower[[#This Row],[Scion METRC '#]],DEADC8[],4,FALSE),"")</f>
        <v/>
      </c>
      <c r="N161" s="14" t="str">
        <f>_xlfn.IFNA(VLOOKUP(flower[[#This Row],[Scion METRC '#]],DEADC8[],4,FALSE),"")</f>
        <v/>
      </c>
      <c r="O161" s="13" t="str">
        <f>IF(ISNUMBER(SEARCH(".",flower[[#This Row],[Pheno Barcode]])),CONCATENATE("1A4070000000065000",RIGHT(flower[[#This Row],[Pheno Barcode]],6)),"")</f>
        <v/>
      </c>
      <c r="P161" s="8" t="str">
        <f>IF(flower[[#This Row],[Plant]]&lt;10,_xlfn.CONCAT('Group Info'!$F$2,"_",flower[[#This Row],[Table]],"-0",flower[[#This Row],[Plant]]),_xlfn.CONCAT('Group Info'!$F$2,"_",flower[[#This Row],[Table]],"-",flower[[#This Row],[Plant]]))</f>
        <v>_BL5-16</v>
      </c>
    </row>
    <row r="162" spans="1:16" x14ac:dyDescent="0.25">
      <c r="A162" s="8" t="s">
        <v>6</v>
      </c>
      <c r="B162" s="9">
        <v>1</v>
      </c>
      <c r="C162" s="9" t="s">
        <v>489</v>
      </c>
      <c r="D162" s="9"/>
      <c r="E162" s="9" t="str">
        <f>_xlfn.IFNA(VLOOKUP(flower[[#This Row],[Scion METRC '#]],METRCC8[],2,FALSE),"METRC ERROR")</f>
        <v>METRC ERROR</v>
      </c>
      <c r="F162" s="9" t="str">
        <f>IF(LEFT(flower[[#This Row],[Strain]],4)=LEFT(flower[[#This Row],[Pheno '#]],4),"match","MISMATCH")</f>
        <v>MISMATCH</v>
      </c>
      <c r="G162" s="9" t="str">
        <f>_xlfn.IFNA(VLOOKUP(flower[[#This Row],[Scion METRC '#]],VEGC8[[#All],[Scion METRC '#]:[Pheno Barcode]],2,FALSE),"")</f>
        <v/>
      </c>
      <c r="H162" s="9" t="str">
        <f>LEFT(flower[[#This Row],[Pheno Barcode]],7)</f>
        <v/>
      </c>
      <c r="I162" s="10" t="str">
        <f>_xlfn.IFNA(VLOOKUP(flower[[#This Row],[Strain]],VEGC8[[#All],[Scion METRC '#]:[Health]],5,FALSE),"")</f>
        <v/>
      </c>
      <c r="J162" s="9"/>
      <c r="K162" s="9" t="str">
        <f>IF(flower[[#This Row],[Scion METRC '#]]="","EMPTY",_xlfn.IFNA(VLOOKUP(flower[[#This Row],[Scion METRC '#]],DEADC8[],3,FALSE),"Alive"))</f>
        <v>EMPTY</v>
      </c>
      <c r="L162" s="65" t="str">
        <f>IFERROR(INDEX(exptreatments[[#This Row],[Treatment]],MATCH(flower[[#This Row],[Scion METRC '#]],exptreatments[[#This Row],[METRC]],0)),"")</f>
        <v/>
      </c>
      <c r="M162" s="13" t="str">
        <f>_xlfn.IFNA(VLOOKUP(flower[[#This Row],[Scion METRC '#]],DEADC8[],4,FALSE),"")</f>
        <v/>
      </c>
      <c r="N162" s="14" t="str">
        <f>_xlfn.IFNA(VLOOKUP(flower[[#This Row],[Scion METRC '#]],DEADC8[],4,FALSE),"")</f>
        <v/>
      </c>
      <c r="O162" s="13" t="str">
        <f>IF(ISNUMBER(SEARCH(".",flower[[#This Row],[Pheno Barcode]])),CONCATENATE("1A4070000000065000",RIGHT(flower[[#This Row],[Pheno Barcode]],6)),"")</f>
        <v/>
      </c>
      <c r="P162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_CL1-01</v>
      </c>
    </row>
    <row r="163" spans="1:16" x14ac:dyDescent="0.25">
      <c r="A163" s="8" t="s">
        <v>6</v>
      </c>
      <c r="B163" s="9">
        <v>2</v>
      </c>
      <c r="C163" s="9" t="s">
        <v>489</v>
      </c>
      <c r="D163" s="13"/>
      <c r="E163" s="13" t="str">
        <f>_xlfn.IFNA(VLOOKUP(flower[[#This Row],[Scion METRC '#]],METRCC8[],2,FALSE),"METRC ERROR")</f>
        <v>METRC ERROR</v>
      </c>
      <c r="F163" s="13" t="str">
        <f>IF(LEFT(flower[[#This Row],[Strain]],4)=LEFT(flower[[#This Row],[Pheno '#]],4),"match","MISMATCH")</f>
        <v>MISMATCH</v>
      </c>
      <c r="G163" s="13" t="str">
        <f>_xlfn.IFNA(VLOOKUP(flower[[#This Row],[Scion METRC '#]],VEGC8[[#All],[Scion METRC '#]:[Pheno Barcode]],2,FALSE),"")</f>
        <v/>
      </c>
      <c r="H163" s="13" t="str">
        <f>LEFT(flower[[#This Row],[Pheno Barcode]],7)</f>
        <v/>
      </c>
      <c r="I163" s="10" t="str">
        <f>_xlfn.IFNA(VLOOKUP(flower[[#This Row],[Strain]],VEGC8[[#All],[Scion METRC '#]:[Health]],5,FALSE),"")</f>
        <v/>
      </c>
      <c r="J163" s="13"/>
      <c r="K163" s="13" t="str">
        <f>IF(flower[[#This Row],[Scion METRC '#]]="","EMPTY",_xlfn.IFNA(VLOOKUP(flower[[#This Row],[Scion METRC '#]],DEADC8[],3,FALSE),"Alive"))</f>
        <v>EMPTY</v>
      </c>
      <c r="L163" s="13" t="str">
        <f>IFERROR(INDEX(exptreatments[[#This Row],[Treatment]],MATCH(flower[[#This Row],[Scion METRC '#]],exptreatments[[#This Row],[METRC]],0)),"")</f>
        <v/>
      </c>
      <c r="M163" s="13" t="str">
        <f>_xlfn.IFNA(VLOOKUP(flower[[#This Row],[Scion METRC '#]],DEADC8[],4,FALSE),"")</f>
        <v/>
      </c>
      <c r="N163" s="14" t="str">
        <f>_xlfn.IFNA(VLOOKUP(flower[[#This Row],[Scion METRC '#]],DEADC8[],4,FALSE),"")</f>
        <v/>
      </c>
      <c r="O163" s="13" t="str">
        <f>IF(ISNUMBER(SEARCH(".",flower[[#This Row],[Pheno Barcode]])),CONCATENATE("1A4070000000065000",RIGHT(flower[[#This Row],[Pheno Barcode]],6)),"")</f>
        <v/>
      </c>
      <c r="P163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_CL1-02</v>
      </c>
    </row>
    <row r="164" spans="1:16" x14ac:dyDescent="0.25">
      <c r="A164" s="8" t="s">
        <v>6</v>
      </c>
      <c r="B164" s="9">
        <v>3</v>
      </c>
      <c r="C164" s="9" t="s">
        <v>489</v>
      </c>
      <c r="D164" s="13"/>
      <c r="E164" s="13" t="str">
        <f>_xlfn.IFNA(VLOOKUP(flower[[#This Row],[Scion METRC '#]],METRCC8[],2,FALSE),"METRC ERROR")</f>
        <v>METRC ERROR</v>
      </c>
      <c r="F164" s="13" t="str">
        <f>IF(LEFT(flower[[#This Row],[Strain]],4)=LEFT(flower[[#This Row],[Pheno '#]],4),"match","MISMATCH")</f>
        <v>MISMATCH</v>
      </c>
      <c r="G164" s="13" t="str">
        <f>_xlfn.IFNA(VLOOKUP(flower[[#This Row],[Scion METRC '#]],VEGC8[[#All],[Scion METRC '#]:[Pheno Barcode]],2,FALSE),"")</f>
        <v/>
      </c>
      <c r="H164" s="13" t="str">
        <f>LEFT(flower[[#This Row],[Pheno Barcode]],7)</f>
        <v/>
      </c>
      <c r="I164" s="10" t="str">
        <f>_xlfn.IFNA(VLOOKUP(flower[[#This Row],[Strain]],VEGC8[[#All],[Scion METRC '#]:[Health]],5,FALSE),"")</f>
        <v/>
      </c>
      <c r="J164" s="13"/>
      <c r="K164" s="13" t="str">
        <f>IF(flower[[#This Row],[Scion METRC '#]]="","EMPTY",_xlfn.IFNA(VLOOKUP(flower[[#This Row],[Scion METRC '#]],DEADC8[],3,FALSE),"Alive"))</f>
        <v>EMPTY</v>
      </c>
      <c r="L164" s="13" t="str">
        <f>IFERROR(INDEX(exptreatments[[#This Row],[Treatment]],MATCH(flower[[#This Row],[Scion METRC '#]],exptreatments[[#This Row],[METRC]],0)),"")</f>
        <v/>
      </c>
      <c r="M164" s="13" t="str">
        <f>_xlfn.IFNA(VLOOKUP(flower[[#This Row],[Scion METRC '#]],DEADC8[],4,FALSE),"")</f>
        <v/>
      </c>
      <c r="N164" s="14" t="str">
        <f>_xlfn.IFNA(VLOOKUP(flower[[#This Row],[Scion METRC '#]],DEADC8[],4,FALSE),"")</f>
        <v/>
      </c>
      <c r="O164" s="13" t="str">
        <f>IF(ISNUMBER(SEARCH(".",flower[[#This Row],[Pheno Barcode]])),CONCATENATE("1A4070000000065000",RIGHT(flower[[#This Row],[Pheno Barcode]],6)),"")</f>
        <v/>
      </c>
      <c r="P164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_CL1-03</v>
      </c>
    </row>
    <row r="165" spans="1:16" x14ac:dyDescent="0.25">
      <c r="A165" s="8" t="s">
        <v>6</v>
      </c>
      <c r="B165" s="9">
        <v>4</v>
      </c>
      <c r="C165" s="9" t="s">
        <v>489</v>
      </c>
      <c r="D165" s="13"/>
      <c r="E165" s="13" t="str">
        <f>_xlfn.IFNA(VLOOKUP(flower[[#This Row],[Scion METRC '#]],METRCC8[],2,FALSE),"METRC ERROR")</f>
        <v>METRC ERROR</v>
      </c>
      <c r="F165" s="13" t="str">
        <f>IF(LEFT(flower[[#This Row],[Strain]],4)=LEFT(flower[[#This Row],[Pheno '#]],4),"match","MISMATCH")</f>
        <v>MISMATCH</v>
      </c>
      <c r="G165" s="13" t="str">
        <f>_xlfn.IFNA(VLOOKUP(flower[[#This Row],[Scion METRC '#]],VEGC8[[#All],[Scion METRC '#]:[Pheno Barcode]],2,FALSE),"")</f>
        <v/>
      </c>
      <c r="H165" s="13" t="str">
        <f>LEFT(flower[[#This Row],[Pheno Barcode]],7)</f>
        <v/>
      </c>
      <c r="I165" s="10" t="str">
        <f>_xlfn.IFNA(VLOOKUP(flower[[#This Row],[Strain]],VEGC8[[#All],[Scion METRC '#]:[Health]],5,FALSE),"")</f>
        <v/>
      </c>
      <c r="J165" s="13"/>
      <c r="K165" s="13" t="str">
        <f>IF(flower[[#This Row],[Scion METRC '#]]="","EMPTY",_xlfn.IFNA(VLOOKUP(flower[[#This Row],[Scion METRC '#]],DEADC8[],3,FALSE),"Alive"))</f>
        <v>EMPTY</v>
      </c>
      <c r="L165" s="13" t="str">
        <f>IFERROR(INDEX(exptreatments[[#This Row],[Treatment]],MATCH(flower[[#This Row],[Scion METRC '#]],exptreatments[[#This Row],[METRC]],0)),"")</f>
        <v/>
      </c>
      <c r="M165" s="13" t="str">
        <f>_xlfn.IFNA(VLOOKUP(flower[[#This Row],[Scion METRC '#]],DEADC8[],4,FALSE),"")</f>
        <v/>
      </c>
      <c r="N165" s="14" t="str">
        <f>_xlfn.IFNA(VLOOKUP(flower[[#This Row],[Scion METRC '#]],DEADC8[],4,FALSE),"")</f>
        <v/>
      </c>
      <c r="O165" s="13" t="str">
        <f>IF(ISNUMBER(SEARCH(".",flower[[#This Row],[Pheno Barcode]])),CONCATENATE("1A4070000000065000",RIGHT(flower[[#This Row],[Pheno Barcode]],6)),"")</f>
        <v/>
      </c>
      <c r="P165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_CL1-04</v>
      </c>
    </row>
    <row r="166" spans="1:16" x14ac:dyDescent="0.25">
      <c r="A166" s="8" t="s">
        <v>6</v>
      </c>
      <c r="B166" s="9">
        <v>5</v>
      </c>
      <c r="C166" s="9" t="s">
        <v>489</v>
      </c>
      <c r="D166" s="13"/>
      <c r="E166" s="13" t="str">
        <f>_xlfn.IFNA(VLOOKUP(flower[[#This Row],[Scion METRC '#]],METRCC8[],2,FALSE),"METRC ERROR")</f>
        <v>METRC ERROR</v>
      </c>
      <c r="F166" s="13" t="str">
        <f>IF(LEFT(flower[[#This Row],[Strain]],4)=LEFT(flower[[#This Row],[Pheno '#]],4),"match","MISMATCH")</f>
        <v>MISMATCH</v>
      </c>
      <c r="G166" s="13" t="str">
        <f>_xlfn.IFNA(VLOOKUP(flower[[#This Row],[Scion METRC '#]],VEGC8[[#All],[Scion METRC '#]:[Pheno Barcode]],2,FALSE),"")</f>
        <v/>
      </c>
      <c r="H166" s="13" t="str">
        <f>LEFT(flower[[#This Row],[Pheno Barcode]],7)</f>
        <v/>
      </c>
      <c r="I166" s="10" t="str">
        <f>_xlfn.IFNA(VLOOKUP(flower[[#This Row],[Strain]],VEGC8[[#All],[Scion METRC '#]:[Health]],5,FALSE),"")</f>
        <v/>
      </c>
      <c r="J166" s="13"/>
      <c r="K166" s="13" t="str">
        <f>IF(flower[[#This Row],[Scion METRC '#]]="","EMPTY",_xlfn.IFNA(VLOOKUP(flower[[#This Row],[Scion METRC '#]],DEADC8[],3,FALSE),"Alive"))</f>
        <v>EMPTY</v>
      </c>
      <c r="L166" s="13" t="str">
        <f>IFERROR(INDEX(exptreatments[[#This Row],[Treatment]],MATCH(flower[[#This Row],[Scion METRC '#]],exptreatments[[#This Row],[METRC]],0)),"")</f>
        <v/>
      </c>
      <c r="M166" s="13" t="str">
        <f>_xlfn.IFNA(VLOOKUP(flower[[#This Row],[Scion METRC '#]],DEADC8[],4,FALSE),"")</f>
        <v/>
      </c>
      <c r="N166" s="14" t="str">
        <f>_xlfn.IFNA(VLOOKUP(flower[[#This Row],[Scion METRC '#]],DEADC8[],4,FALSE),"")</f>
        <v/>
      </c>
      <c r="O166" s="13" t="str">
        <f>IF(ISNUMBER(SEARCH(".",flower[[#This Row],[Pheno Barcode]])),CONCATENATE("1A4070000000065000",RIGHT(flower[[#This Row],[Pheno Barcode]],6)),"")</f>
        <v/>
      </c>
      <c r="P166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_CL1-05</v>
      </c>
    </row>
    <row r="167" spans="1:16" x14ac:dyDescent="0.25">
      <c r="A167" s="8" t="s">
        <v>6</v>
      </c>
      <c r="B167" s="9">
        <v>6</v>
      </c>
      <c r="C167" s="9" t="s">
        <v>489</v>
      </c>
      <c r="D167" s="13"/>
      <c r="E167" s="13" t="str">
        <f>_xlfn.IFNA(VLOOKUP(flower[[#This Row],[Scion METRC '#]],METRCC8[],2,FALSE),"METRC ERROR")</f>
        <v>METRC ERROR</v>
      </c>
      <c r="F167" s="13" t="str">
        <f>IF(LEFT(flower[[#This Row],[Strain]],4)=LEFT(flower[[#This Row],[Pheno '#]],4),"match","MISMATCH")</f>
        <v>MISMATCH</v>
      </c>
      <c r="G167" s="13" t="str">
        <f>_xlfn.IFNA(VLOOKUP(flower[[#This Row],[Scion METRC '#]],VEGC8[[#All],[Scion METRC '#]:[Pheno Barcode]],2,FALSE),"")</f>
        <v/>
      </c>
      <c r="H167" s="13" t="str">
        <f>LEFT(flower[[#This Row],[Pheno Barcode]],7)</f>
        <v/>
      </c>
      <c r="I167" s="10" t="str">
        <f>_xlfn.IFNA(VLOOKUP(flower[[#This Row],[Strain]],VEGC8[[#All],[Scion METRC '#]:[Health]],5,FALSE),"")</f>
        <v/>
      </c>
      <c r="J167" s="13"/>
      <c r="K167" s="13" t="str">
        <f>IF(flower[[#This Row],[Scion METRC '#]]="","EMPTY",_xlfn.IFNA(VLOOKUP(flower[[#This Row],[Scion METRC '#]],DEADC8[],3,FALSE),"Alive"))</f>
        <v>EMPTY</v>
      </c>
      <c r="L167" s="13" t="str">
        <f>IFERROR(INDEX(exptreatments[[#This Row],[Treatment]],MATCH(flower[[#This Row],[Scion METRC '#]],exptreatments[[#This Row],[METRC]],0)),"")</f>
        <v/>
      </c>
      <c r="M167" s="13" t="str">
        <f>_xlfn.IFNA(VLOOKUP(flower[[#This Row],[Scion METRC '#]],DEADC8[],4,FALSE),"")</f>
        <v/>
      </c>
      <c r="N167" s="14" t="str">
        <f>_xlfn.IFNA(VLOOKUP(flower[[#This Row],[Scion METRC '#]],DEADC8[],4,FALSE),"")</f>
        <v/>
      </c>
      <c r="O167" s="13" t="str">
        <f>IF(ISNUMBER(SEARCH(".",flower[[#This Row],[Pheno Barcode]])),CONCATENATE("1A4070000000065000",RIGHT(flower[[#This Row],[Pheno Barcode]],6)),"")</f>
        <v/>
      </c>
      <c r="P167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_CL1-06</v>
      </c>
    </row>
    <row r="168" spans="1:16" x14ac:dyDescent="0.25">
      <c r="A168" s="8" t="s">
        <v>6</v>
      </c>
      <c r="B168" s="9">
        <v>7</v>
      </c>
      <c r="C168" s="9" t="s">
        <v>489</v>
      </c>
      <c r="D168" s="13"/>
      <c r="E168" s="13" t="str">
        <f>_xlfn.IFNA(VLOOKUP(flower[[#This Row],[Scion METRC '#]],METRCC8[],2,FALSE),"METRC ERROR")</f>
        <v>METRC ERROR</v>
      </c>
      <c r="F168" s="13" t="str">
        <f>IF(LEFT(flower[[#This Row],[Strain]],4)=LEFT(flower[[#This Row],[Pheno '#]],4),"match","MISMATCH")</f>
        <v>MISMATCH</v>
      </c>
      <c r="G168" s="13" t="str">
        <f>_xlfn.IFNA(VLOOKUP(flower[[#This Row],[Scion METRC '#]],VEGC8[[#All],[Scion METRC '#]:[Pheno Barcode]],2,FALSE),"")</f>
        <v/>
      </c>
      <c r="H168" s="13" t="str">
        <f>LEFT(flower[[#This Row],[Pheno Barcode]],7)</f>
        <v/>
      </c>
      <c r="I168" s="10" t="str">
        <f>_xlfn.IFNA(VLOOKUP(flower[[#This Row],[Strain]],VEGC8[[#All],[Scion METRC '#]:[Health]],5,FALSE),"")</f>
        <v/>
      </c>
      <c r="J168" s="13"/>
      <c r="K168" s="13" t="str">
        <f>IF(flower[[#This Row],[Scion METRC '#]]="","EMPTY",_xlfn.IFNA(VLOOKUP(flower[[#This Row],[Scion METRC '#]],DEADC8[],3,FALSE),"Alive"))</f>
        <v>EMPTY</v>
      </c>
      <c r="L168" s="13" t="str">
        <f>IFERROR(INDEX(exptreatments[[#This Row],[Treatment]],MATCH(flower[[#This Row],[Scion METRC '#]],exptreatments[[#This Row],[METRC]],0)),"")</f>
        <v/>
      </c>
      <c r="M168" s="13" t="str">
        <f>_xlfn.IFNA(VLOOKUP(flower[[#This Row],[Scion METRC '#]],DEADC8[],4,FALSE),"")</f>
        <v/>
      </c>
      <c r="N168" s="14" t="str">
        <f>_xlfn.IFNA(VLOOKUP(flower[[#This Row],[Scion METRC '#]],DEADC8[],4,FALSE),"")</f>
        <v/>
      </c>
      <c r="O168" s="13" t="str">
        <f>IF(ISNUMBER(SEARCH(".",flower[[#This Row],[Pheno Barcode]])),CONCATENATE("1A4070000000065000",RIGHT(flower[[#This Row],[Pheno Barcode]],6)),"")</f>
        <v/>
      </c>
      <c r="P168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_CL1-07</v>
      </c>
    </row>
    <row r="169" spans="1:16" x14ac:dyDescent="0.25">
      <c r="A169" s="8" t="s">
        <v>6</v>
      </c>
      <c r="B169" s="9">
        <v>8</v>
      </c>
      <c r="C169" s="9" t="s">
        <v>489</v>
      </c>
      <c r="D169" s="13"/>
      <c r="E169" s="13" t="str">
        <f>_xlfn.IFNA(VLOOKUP(flower[[#This Row],[Scion METRC '#]],METRCC8[],2,FALSE),"METRC ERROR")</f>
        <v>METRC ERROR</v>
      </c>
      <c r="F169" s="13" t="str">
        <f>IF(LEFT(flower[[#This Row],[Strain]],4)=LEFT(flower[[#This Row],[Pheno '#]],4),"match","MISMATCH")</f>
        <v>MISMATCH</v>
      </c>
      <c r="G169" s="13" t="str">
        <f>_xlfn.IFNA(VLOOKUP(flower[[#This Row],[Scion METRC '#]],VEGC8[[#All],[Scion METRC '#]:[Pheno Barcode]],2,FALSE),"")</f>
        <v/>
      </c>
      <c r="H169" s="13" t="str">
        <f>LEFT(flower[[#This Row],[Pheno Barcode]],7)</f>
        <v/>
      </c>
      <c r="I169" s="10" t="str">
        <f>_xlfn.IFNA(VLOOKUP(flower[[#This Row],[Strain]],VEGC8[[#All],[Scion METRC '#]:[Health]],5,FALSE),"")</f>
        <v/>
      </c>
      <c r="J169" s="13"/>
      <c r="K169" s="13" t="str">
        <f>IF(flower[[#This Row],[Scion METRC '#]]="","EMPTY",_xlfn.IFNA(VLOOKUP(flower[[#This Row],[Scion METRC '#]],DEADC8[],3,FALSE),"Alive"))</f>
        <v>EMPTY</v>
      </c>
      <c r="L169" s="13" t="str">
        <f>IFERROR(INDEX(exptreatments[[#This Row],[Treatment]],MATCH(flower[[#This Row],[Scion METRC '#]],exptreatments[[#This Row],[METRC]],0)),"")</f>
        <v/>
      </c>
      <c r="M169" s="13" t="str">
        <f>_xlfn.IFNA(VLOOKUP(flower[[#This Row],[Scion METRC '#]],DEADC8[],4,FALSE),"")</f>
        <v/>
      </c>
      <c r="N169" s="14" t="str">
        <f>_xlfn.IFNA(VLOOKUP(flower[[#This Row],[Scion METRC '#]],DEADC8[],4,FALSE),"")</f>
        <v/>
      </c>
      <c r="O169" s="13" t="str">
        <f>IF(ISNUMBER(SEARCH(".",flower[[#This Row],[Pheno Barcode]])),CONCATENATE("1A4070000000065000",RIGHT(flower[[#This Row],[Pheno Barcode]],6)),"")</f>
        <v/>
      </c>
      <c r="P169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_CL1-08</v>
      </c>
    </row>
    <row r="170" spans="1:16" x14ac:dyDescent="0.25">
      <c r="A170" s="8" t="s">
        <v>6</v>
      </c>
      <c r="B170" s="9">
        <v>9</v>
      </c>
      <c r="C170" s="9" t="s">
        <v>489</v>
      </c>
      <c r="D170" s="13"/>
      <c r="E170" s="13" t="str">
        <f>_xlfn.IFNA(VLOOKUP(flower[[#This Row],[Scion METRC '#]],METRCC8[],2,FALSE),"METRC ERROR")</f>
        <v>METRC ERROR</v>
      </c>
      <c r="F170" s="13" t="str">
        <f>IF(LEFT(flower[[#This Row],[Strain]],4)=LEFT(flower[[#This Row],[Pheno '#]],4),"match","MISMATCH")</f>
        <v>MISMATCH</v>
      </c>
      <c r="G170" s="13" t="str">
        <f>_xlfn.IFNA(VLOOKUP(flower[[#This Row],[Scion METRC '#]],VEGC8[[#All],[Scion METRC '#]:[Pheno Barcode]],2,FALSE),"")</f>
        <v/>
      </c>
      <c r="H170" s="13" t="str">
        <f>LEFT(flower[[#This Row],[Pheno Barcode]],7)</f>
        <v/>
      </c>
      <c r="I170" s="10" t="str">
        <f>_xlfn.IFNA(VLOOKUP(flower[[#This Row],[Strain]],VEGC8[[#All],[Scion METRC '#]:[Health]],5,FALSE),"")</f>
        <v/>
      </c>
      <c r="J170" s="13"/>
      <c r="K170" s="13" t="str">
        <f>IF(flower[[#This Row],[Scion METRC '#]]="","EMPTY",_xlfn.IFNA(VLOOKUP(flower[[#This Row],[Scion METRC '#]],DEADC8[],3,FALSE),"Alive"))</f>
        <v>EMPTY</v>
      </c>
      <c r="L170" s="13" t="str">
        <f>IFERROR(INDEX(exptreatments[[#This Row],[Treatment]],MATCH(flower[[#This Row],[Scion METRC '#]],exptreatments[[#This Row],[METRC]],0)),"")</f>
        <v/>
      </c>
      <c r="M170" s="13" t="str">
        <f>_xlfn.IFNA(VLOOKUP(flower[[#This Row],[Scion METRC '#]],DEADC8[],4,FALSE),"")</f>
        <v/>
      </c>
      <c r="N170" s="14" t="str">
        <f>_xlfn.IFNA(VLOOKUP(flower[[#This Row],[Scion METRC '#]],DEADC8[],4,FALSE),"")</f>
        <v/>
      </c>
      <c r="O170" s="13" t="str">
        <f>IF(ISNUMBER(SEARCH(".",flower[[#This Row],[Pheno Barcode]])),CONCATENATE("1A4070000000065000",RIGHT(flower[[#This Row],[Pheno Barcode]],6)),"")</f>
        <v/>
      </c>
      <c r="P170" s="8" t="str">
        <f>IF(flower[[#This Row],[Plant]]&lt;10,_xlfn.CONCAT('Group Info'!$F$2,"_",flower[[#This Row],[Table]],"-0",flower[[#This Row],[Plant]]),_xlfn.CONCAT('Group Info'!$F$2,"_",flower[[#This Row],[Table]],"-",flower[[#This Row],[Plant]]))</f>
        <v>_CL1-09</v>
      </c>
    </row>
    <row r="171" spans="1:16" x14ac:dyDescent="0.25">
      <c r="A171" s="8" t="s">
        <v>6</v>
      </c>
      <c r="B171" s="9">
        <v>10</v>
      </c>
      <c r="C171" s="9" t="s">
        <v>489</v>
      </c>
      <c r="D171" s="13"/>
      <c r="E171" s="13" t="str">
        <f>_xlfn.IFNA(VLOOKUP(flower[[#This Row],[Scion METRC '#]],METRCC8[],2,FALSE),"METRC ERROR")</f>
        <v>METRC ERROR</v>
      </c>
      <c r="F171" s="13" t="str">
        <f>IF(LEFT(flower[[#This Row],[Strain]],4)=LEFT(flower[[#This Row],[Pheno '#]],4),"match","MISMATCH")</f>
        <v>MISMATCH</v>
      </c>
      <c r="G171" s="13" t="str">
        <f>_xlfn.IFNA(VLOOKUP(flower[[#This Row],[Scion METRC '#]],VEGC8[[#All],[Scion METRC '#]:[Pheno Barcode]],2,FALSE),"")</f>
        <v/>
      </c>
      <c r="H171" s="13" t="str">
        <f>LEFT(flower[[#This Row],[Pheno Barcode]],7)</f>
        <v/>
      </c>
      <c r="I171" s="10" t="str">
        <f>_xlfn.IFNA(VLOOKUP(flower[[#This Row],[Strain]],VEGC8[[#All],[Scion METRC '#]:[Health]],5,FALSE),"")</f>
        <v/>
      </c>
      <c r="J171" s="13"/>
      <c r="K171" s="13" t="str">
        <f>IF(flower[[#This Row],[Scion METRC '#]]="","EMPTY",_xlfn.IFNA(VLOOKUP(flower[[#This Row],[Scion METRC '#]],DEADC8[],3,FALSE),"Alive"))</f>
        <v>EMPTY</v>
      </c>
      <c r="L171" s="13" t="str">
        <f>IFERROR(INDEX(exptreatments[[#This Row],[Treatment]],MATCH(flower[[#This Row],[Scion METRC '#]],exptreatments[[#This Row],[METRC]],0)),"")</f>
        <v/>
      </c>
      <c r="M171" s="13" t="str">
        <f>_xlfn.IFNA(VLOOKUP(flower[[#This Row],[Scion METRC '#]],DEADC8[],4,FALSE),"")</f>
        <v/>
      </c>
      <c r="N171" s="14" t="str">
        <f>_xlfn.IFNA(VLOOKUP(flower[[#This Row],[Scion METRC '#]],DEADC8[],4,FALSE),"")</f>
        <v/>
      </c>
      <c r="O171" s="13" t="str">
        <f>IF(ISNUMBER(SEARCH(".",flower[[#This Row],[Pheno Barcode]])),CONCATENATE("1A4070000000065000",RIGHT(flower[[#This Row],[Pheno Barcode]],6)),"")</f>
        <v/>
      </c>
      <c r="P171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_CL1-10</v>
      </c>
    </row>
    <row r="172" spans="1:16" x14ac:dyDescent="0.25">
      <c r="A172" s="8" t="s">
        <v>6</v>
      </c>
      <c r="B172" s="9">
        <v>11</v>
      </c>
      <c r="C172" s="9" t="s">
        <v>489</v>
      </c>
      <c r="D172" s="13"/>
      <c r="E172" s="13" t="str">
        <f>_xlfn.IFNA(VLOOKUP(flower[[#This Row],[Scion METRC '#]],METRCC8[],2,FALSE),"METRC ERROR")</f>
        <v>METRC ERROR</v>
      </c>
      <c r="F172" s="13" t="str">
        <f>IF(LEFT(flower[[#This Row],[Strain]],4)=LEFT(flower[[#This Row],[Pheno '#]],4),"match","MISMATCH")</f>
        <v>MISMATCH</v>
      </c>
      <c r="G172" s="13" t="str">
        <f>_xlfn.IFNA(VLOOKUP(flower[[#This Row],[Scion METRC '#]],VEGC8[[#All],[Scion METRC '#]:[Pheno Barcode]],2,FALSE),"")</f>
        <v/>
      </c>
      <c r="H172" s="13" t="str">
        <f>LEFT(flower[[#This Row],[Pheno Barcode]],7)</f>
        <v/>
      </c>
      <c r="I172" s="10" t="str">
        <f>_xlfn.IFNA(VLOOKUP(flower[[#This Row],[Strain]],VEGC8[[#All],[Scion METRC '#]:[Health]],5,FALSE),"")</f>
        <v/>
      </c>
      <c r="J172" s="13"/>
      <c r="K172" s="13" t="str">
        <f>IF(flower[[#This Row],[Scion METRC '#]]="","EMPTY",_xlfn.IFNA(VLOOKUP(flower[[#This Row],[Scion METRC '#]],DEADC8[],3,FALSE),"Alive"))</f>
        <v>EMPTY</v>
      </c>
      <c r="L172" s="13" t="str">
        <f>IFERROR(INDEX(exptreatments[[#This Row],[Treatment]],MATCH(flower[[#This Row],[Scion METRC '#]],exptreatments[[#This Row],[METRC]],0)),"")</f>
        <v/>
      </c>
      <c r="M172" s="13" t="str">
        <f>_xlfn.IFNA(VLOOKUP(flower[[#This Row],[Scion METRC '#]],DEADC8[],4,FALSE),"")</f>
        <v/>
      </c>
      <c r="N172" s="14" t="str">
        <f>_xlfn.IFNA(VLOOKUP(flower[[#This Row],[Scion METRC '#]],DEADC8[],4,FALSE),"")</f>
        <v/>
      </c>
      <c r="O172" s="13" t="str">
        <f>IF(ISNUMBER(SEARCH(".",flower[[#This Row],[Pheno Barcode]])),CONCATENATE("1A4070000000065000",RIGHT(flower[[#This Row],[Pheno Barcode]],6)),"")</f>
        <v/>
      </c>
      <c r="P172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_CL1-11</v>
      </c>
    </row>
    <row r="173" spans="1:16" x14ac:dyDescent="0.25">
      <c r="A173" s="8" t="s">
        <v>6</v>
      </c>
      <c r="B173" s="9">
        <v>12</v>
      </c>
      <c r="C173" s="9" t="s">
        <v>489</v>
      </c>
      <c r="D173" s="13"/>
      <c r="E173" s="13" t="str">
        <f>_xlfn.IFNA(VLOOKUP(flower[[#This Row],[Scion METRC '#]],METRCC8[],2,FALSE),"METRC ERROR")</f>
        <v>METRC ERROR</v>
      </c>
      <c r="F173" s="13" t="str">
        <f>IF(LEFT(flower[[#This Row],[Strain]],4)=LEFT(flower[[#This Row],[Pheno '#]],4),"match","MISMATCH")</f>
        <v>MISMATCH</v>
      </c>
      <c r="G173" s="13" t="str">
        <f>_xlfn.IFNA(VLOOKUP(flower[[#This Row],[Scion METRC '#]],VEGC8[[#All],[Scion METRC '#]:[Pheno Barcode]],2,FALSE),"")</f>
        <v/>
      </c>
      <c r="H173" s="13" t="str">
        <f>LEFT(flower[[#This Row],[Pheno Barcode]],7)</f>
        <v/>
      </c>
      <c r="I173" s="10" t="str">
        <f>_xlfn.IFNA(VLOOKUP(flower[[#This Row],[Strain]],VEGC8[[#All],[Scion METRC '#]:[Health]],5,FALSE),"")</f>
        <v/>
      </c>
      <c r="J173" s="13"/>
      <c r="K173" s="13" t="str">
        <f>IF(flower[[#This Row],[Scion METRC '#]]="","EMPTY",_xlfn.IFNA(VLOOKUP(flower[[#This Row],[Scion METRC '#]],DEADC8[],3,FALSE),"Alive"))</f>
        <v>EMPTY</v>
      </c>
      <c r="L173" s="13" t="str">
        <f>IFERROR(INDEX(exptreatments[[#This Row],[Treatment]],MATCH(flower[[#This Row],[Scion METRC '#]],exptreatments[[#This Row],[METRC]],0)),"")</f>
        <v/>
      </c>
      <c r="M173" s="13" t="str">
        <f>_xlfn.IFNA(VLOOKUP(flower[[#This Row],[Scion METRC '#]],DEADC8[],4,FALSE),"")</f>
        <v/>
      </c>
      <c r="N173" s="14" t="str">
        <f>_xlfn.IFNA(VLOOKUP(flower[[#This Row],[Scion METRC '#]],DEADC8[],4,FALSE),"")</f>
        <v/>
      </c>
      <c r="O173" s="13" t="str">
        <f>IF(ISNUMBER(SEARCH(".",flower[[#This Row],[Pheno Barcode]])),CONCATENATE("1A4070000000065000",RIGHT(flower[[#This Row],[Pheno Barcode]],6)),"")</f>
        <v/>
      </c>
      <c r="P173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_CL1-12</v>
      </c>
    </row>
    <row r="174" spans="1:16" x14ac:dyDescent="0.25">
      <c r="A174" s="8" t="s">
        <v>6</v>
      </c>
      <c r="B174" s="9">
        <v>13</v>
      </c>
      <c r="C174" s="9" t="s">
        <v>489</v>
      </c>
      <c r="D174" s="13"/>
      <c r="E174" s="13" t="str">
        <f>_xlfn.IFNA(VLOOKUP(flower[[#This Row],[Scion METRC '#]],METRCC8[],2,FALSE),"METRC ERROR")</f>
        <v>METRC ERROR</v>
      </c>
      <c r="F174" s="13" t="str">
        <f>IF(LEFT(flower[[#This Row],[Strain]],4)=LEFT(flower[[#This Row],[Pheno '#]],4),"match","MISMATCH")</f>
        <v>MISMATCH</v>
      </c>
      <c r="G174" s="13" t="str">
        <f>_xlfn.IFNA(VLOOKUP(flower[[#This Row],[Scion METRC '#]],VEGC8[[#All],[Scion METRC '#]:[Pheno Barcode]],2,FALSE),"")</f>
        <v/>
      </c>
      <c r="H174" s="13" t="str">
        <f>LEFT(flower[[#This Row],[Pheno Barcode]],7)</f>
        <v/>
      </c>
      <c r="I174" s="10" t="str">
        <f>_xlfn.IFNA(VLOOKUP(flower[[#This Row],[Strain]],VEGC8[[#All],[Scion METRC '#]:[Health]],5,FALSE),"")</f>
        <v/>
      </c>
      <c r="J174" s="13"/>
      <c r="K174" s="13" t="str">
        <f>IF(flower[[#This Row],[Scion METRC '#]]="","EMPTY",_xlfn.IFNA(VLOOKUP(flower[[#This Row],[Scion METRC '#]],DEADC8[],3,FALSE),"Alive"))</f>
        <v>EMPTY</v>
      </c>
      <c r="L174" s="13" t="str">
        <f>IFERROR(INDEX(exptreatments[[#This Row],[Treatment]],MATCH(flower[[#This Row],[Scion METRC '#]],exptreatments[[#This Row],[METRC]],0)),"")</f>
        <v/>
      </c>
      <c r="M174" s="13" t="str">
        <f>_xlfn.IFNA(VLOOKUP(flower[[#This Row],[Scion METRC '#]],DEADC8[],4,FALSE),"")</f>
        <v/>
      </c>
      <c r="N174" s="14" t="str">
        <f>_xlfn.IFNA(VLOOKUP(flower[[#This Row],[Scion METRC '#]],DEADC8[],4,FALSE),"")</f>
        <v/>
      </c>
      <c r="O174" s="13" t="str">
        <f>IF(ISNUMBER(SEARCH(".",flower[[#This Row],[Pheno Barcode]])),CONCATENATE("1A4070000000065000",RIGHT(flower[[#This Row],[Pheno Barcode]],6)),"")</f>
        <v/>
      </c>
      <c r="P174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_CL1-13</v>
      </c>
    </row>
    <row r="175" spans="1:16" x14ac:dyDescent="0.25">
      <c r="A175" s="8" t="s">
        <v>6</v>
      </c>
      <c r="B175" s="9">
        <v>14</v>
      </c>
      <c r="C175" s="9" t="s">
        <v>489</v>
      </c>
      <c r="D175" s="13"/>
      <c r="E175" s="13" t="str">
        <f>_xlfn.IFNA(VLOOKUP(flower[[#This Row],[Scion METRC '#]],METRCC8[],2,FALSE),"METRC ERROR")</f>
        <v>METRC ERROR</v>
      </c>
      <c r="F175" s="13" t="str">
        <f>IF(LEFT(flower[[#This Row],[Strain]],4)=LEFT(flower[[#This Row],[Pheno '#]],4),"match","MISMATCH")</f>
        <v>MISMATCH</v>
      </c>
      <c r="G175" s="13" t="str">
        <f>_xlfn.IFNA(VLOOKUP(flower[[#This Row],[Scion METRC '#]],VEGC8[[#All],[Scion METRC '#]:[Pheno Barcode]],2,FALSE),"")</f>
        <v/>
      </c>
      <c r="H175" s="13" t="str">
        <f>LEFT(flower[[#This Row],[Pheno Barcode]],7)</f>
        <v/>
      </c>
      <c r="I175" s="10" t="str">
        <f>_xlfn.IFNA(VLOOKUP(flower[[#This Row],[Strain]],VEGC8[[#All],[Scion METRC '#]:[Health]],5,FALSE),"")</f>
        <v/>
      </c>
      <c r="J175" s="13"/>
      <c r="K175" s="13" t="str">
        <f>IF(flower[[#This Row],[Scion METRC '#]]="","EMPTY",_xlfn.IFNA(VLOOKUP(flower[[#This Row],[Scion METRC '#]],DEADC8[],3,FALSE),"Alive"))</f>
        <v>EMPTY</v>
      </c>
      <c r="L175" s="13" t="str">
        <f>IFERROR(INDEX(exptreatments[[#This Row],[Treatment]],MATCH(flower[[#This Row],[Scion METRC '#]],exptreatments[[#This Row],[METRC]],0)),"")</f>
        <v/>
      </c>
      <c r="M175" s="13" t="str">
        <f>_xlfn.IFNA(VLOOKUP(flower[[#This Row],[Scion METRC '#]],DEADC8[],4,FALSE),"")</f>
        <v/>
      </c>
      <c r="N175" s="14" t="str">
        <f>_xlfn.IFNA(VLOOKUP(flower[[#This Row],[Scion METRC '#]],DEADC8[],4,FALSE),"")</f>
        <v/>
      </c>
      <c r="O175" s="13" t="str">
        <f>IF(ISNUMBER(SEARCH(".",flower[[#This Row],[Pheno Barcode]])),CONCATENATE("1A4070000000065000",RIGHT(flower[[#This Row],[Pheno Barcode]],6)),"")</f>
        <v/>
      </c>
      <c r="P175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_CL1-14</v>
      </c>
    </row>
    <row r="176" spans="1:16" x14ac:dyDescent="0.25">
      <c r="A176" s="8" t="s">
        <v>6</v>
      </c>
      <c r="B176" s="9">
        <v>15</v>
      </c>
      <c r="C176" s="9" t="s">
        <v>489</v>
      </c>
      <c r="D176" s="13"/>
      <c r="E176" s="13" t="str">
        <f>_xlfn.IFNA(VLOOKUP(flower[[#This Row],[Scion METRC '#]],METRCC8[],2,FALSE),"METRC ERROR")</f>
        <v>METRC ERROR</v>
      </c>
      <c r="F176" s="13" t="str">
        <f>IF(LEFT(flower[[#This Row],[Strain]],4)=LEFT(flower[[#This Row],[Pheno '#]],4),"match","MISMATCH")</f>
        <v>MISMATCH</v>
      </c>
      <c r="G176" s="13" t="str">
        <f>_xlfn.IFNA(VLOOKUP(flower[[#This Row],[Scion METRC '#]],VEGC8[[#All],[Scion METRC '#]:[Pheno Barcode]],2,FALSE),"")</f>
        <v/>
      </c>
      <c r="H176" s="13" t="str">
        <f>LEFT(flower[[#This Row],[Pheno Barcode]],7)</f>
        <v/>
      </c>
      <c r="I176" s="10" t="str">
        <f>_xlfn.IFNA(VLOOKUP(flower[[#This Row],[Strain]],VEGC8[[#All],[Scion METRC '#]:[Health]],5,FALSE),"")</f>
        <v/>
      </c>
      <c r="J176" s="13"/>
      <c r="K176" s="13" t="str">
        <f>IF(flower[[#This Row],[Scion METRC '#]]="","EMPTY",_xlfn.IFNA(VLOOKUP(flower[[#This Row],[Scion METRC '#]],DEADC8[],3,FALSE),"Alive"))</f>
        <v>EMPTY</v>
      </c>
      <c r="L176" s="13" t="str">
        <f>IFERROR(INDEX(exptreatments[[#This Row],[Treatment]],MATCH(flower[[#This Row],[Scion METRC '#]],exptreatments[[#This Row],[METRC]],0)),"")</f>
        <v/>
      </c>
      <c r="M176" s="13" t="str">
        <f>_xlfn.IFNA(VLOOKUP(flower[[#This Row],[Scion METRC '#]],DEADC8[],4,FALSE),"")</f>
        <v/>
      </c>
      <c r="N176" s="14" t="str">
        <f>_xlfn.IFNA(VLOOKUP(flower[[#This Row],[Scion METRC '#]],DEADC8[],4,FALSE),"")</f>
        <v/>
      </c>
      <c r="O176" s="13" t="str">
        <f>IF(ISNUMBER(SEARCH(".",flower[[#This Row],[Pheno Barcode]])),CONCATENATE("1A4070000000065000",RIGHT(flower[[#This Row],[Pheno Barcode]],6)),"")</f>
        <v/>
      </c>
      <c r="P176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_CL1-15</v>
      </c>
    </row>
    <row r="177" spans="1:16" x14ac:dyDescent="0.25">
      <c r="A177" s="8" t="s">
        <v>6</v>
      </c>
      <c r="B177" s="9">
        <v>16</v>
      </c>
      <c r="C177" s="9" t="s">
        <v>489</v>
      </c>
      <c r="D177" s="13"/>
      <c r="E177" s="13" t="str">
        <f>_xlfn.IFNA(VLOOKUP(flower[[#This Row],[Scion METRC '#]],METRCC8[],2,FALSE),"METRC ERROR")</f>
        <v>METRC ERROR</v>
      </c>
      <c r="F177" s="13" t="str">
        <f>IF(LEFT(flower[[#This Row],[Strain]],4)=LEFT(flower[[#This Row],[Pheno '#]],4),"match","MISMATCH")</f>
        <v>MISMATCH</v>
      </c>
      <c r="G177" s="13" t="str">
        <f>_xlfn.IFNA(VLOOKUP(flower[[#This Row],[Scion METRC '#]],VEGC8[[#All],[Scion METRC '#]:[Pheno Barcode]],2,FALSE),"")</f>
        <v/>
      </c>
      <c r="H177" s="13" t="str">
        <f>LEFT(flower[[#This Row],[Pheno Barcode]],7)</f>
        <v/>
      </c>
      <c r="I177" s="10" t="str">
        <f>_xlfn.IFNA(VLOOKUP(flower[[#This Row],[Strain]],VEGC8[[#All],[Scion METRC '#]:[Health]],5,FALSE),"")</f>
        <v/>
      </c>
      <c r="J177" s="13"/>
      <c r="K177" s="13" t="str">
        <f>IF(flower[[#This Row],[Scion METRC '#]]="","EMPTY",_xlfn.IFNA(VLOOKUP(flower[[#This Row],[Scion METRC '#]],DEADC8[],3,FALSE),"Alive"))</f>
        <v>EMPTY</v>
      </c>
      <c r="L177" s="13" t="str">
        <f>IFERROR(INDEX(exptreatments[[#This Row],[Treatment]],MATCH(flower[[#This Row],[Scion METRC '#]],exptreatments[[#This Row],[METRC]],0)),"")</f>
        <v/>
      </c>
      <c r="M177" s="13" t="str">
        <f>_xlfn.IFNA(VLOOKUP(flower[[#This Row],[Scion METRC '#]],DEADC8[],4,FALSE),"")</f>
        <v/>
      </c>
      <c r="N177" s="14" t="str">
        <f>_xlfn.IFNA(VLOOKUP(flower[[#This Row],[Scion METRC '#]],DEADC8[],4,FALSE),"")</f>
        <v/>
      </c>
      <c r="O177" s="13" t="str">
        <f>IF(ISNUMBER(SEARCH(".",flower[[#This Row],[Pheno Barcode]])),CONCATENATE("1A4070000000065000",RIGHT(flower[[#This Row],[Pheno Barcode]],6)),"")</f>
        <v/>
      </c>
      <c r="P177" s="8" t="str">
        <f>IF(flower[[#This Row],[Plant]]&lt;10,_xlfn.CONCAT('Group Info'!$F$2,"_",flower[[#This Row],[Table]],"-0",flower[[#This Row],[Plant]]),_xlfn.CONCAT('Group Info'!$F$2,"_",flower[[#This Row],[Table]],"-",flower[[#This Row],[Plant]]))</f>
        <v>_CL1-16</v>
      </c>
    </row>
    <row r="178" spans="1:16" x14ac:dyDescent="0.25">
      <c r="A178" s="8" t="s">
        <v>6</v>
      </c>
      <c r="B178" s="9">
        <v>1</v>
      </c>
      <c r="C178" s="9" t="s">
        <v>490</v>
      </c>
      <c r="D178" s="13"/>
      <c r="E178" s="13" t="str">
        <f>_xlfn.IFNA(VLOOKUP(flower[[#This Row],[Scion METRC '#]],METRCC8[],2,FALSE),"METRC ERROR")</f>
        <v>METRC ERROR</v>
      </c>
      <c r="F178" s="13" t="str">
        <f>IF(LEFT(flower[[#This Row],[Strain]],4)=LEFT(flower[[#This Row],[Pheno '#]],4),"match","MISMATCH")</f>
        <v>MISMATCH</v>
      </c>
      <c r="G178" s="13" t="str">
        <f>_xlfn.IFNA(VLOOKUP(flower[[#This Row],[Scion METRC '#]],VEGC8[[#All],[Scion METRC '#]:[Pheno Barcode]],2,FALSE),"")</f>
        <v/>
      </c>
      <c r="H178" s="13" t="str">
        <f>LEFT(flower[[#This Row],[Pheno Barcode]],7)</f>
        <v/>
      </c>
      <c r="I178" s="10" t="str">
        <f>_xlfn.IFNA(VLOOKUP(flower[[#This Row],[Strain]],VEGC8[[#All],[Scion METRC '#]:[Health]],5,FALSE),"")</f>
        <v/>
      </c>
      <c r="J178" s="13"/>
      <c r="K178" s="13" t="str">
        <f>IF(flower[[#This Row],[Scion METRC '#]]="","EMPTY",_xlfn.IFNA(VLOOKUP(flower[[#This Row],[Scion METRC '#]],DEADC8[],3,FALSE),"Alive"))</f>
        <v>EMPTY</v>
      </c>
      <c r="L178" s="13" t="str">
        <f>IFERROR(INDEX(exptreatments[[#This Row],[Treatment]],MATCH(flower[[#This Row],[Scion METRC '#]],exptreatments[[#This Row],[METRC]],0)),"")</f>
        <v/>
      </c>
      <c r="M178" s="13" t="str">
        <f>_xlfn.IFNA(VLOOKUP(flower[[#This Row],[Scion METRC '#]],DEADC8[],4,FALSE),"")</f>
        <v/>
      </c>
      <c r="N178" s="14" t="str">
        <f>_xlfn.IFNA(VLOOKUP(flower[[#This Row],[Scion METRC '#]],DEADC8[],4,FALSE),"")</f>
        <v/>
      </c>
      <c r="O178" s="13" t="str">
        <f>IF(ISNUMBER(SEARCH(".",flower[[#This Row],[Pheno Barcode]])),CONCATENATE("1A4070000000065000",RIGHT(flower[[#This Row],[Pheno Barcode]],6)),"")</f>
        <v/>
      </c>
      <c r="P178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_CL2-01</v>
      </c>
    </row>
    <row r="179" spans="1:16" x14ac:dyDescent="0.25">
      <c r="A179" s="8" t="s">
        <v>6</v>
      </c>
      <c r="B179" s="9">
        <v>2</v>
      </c>
      <c r="C179" s="9" t="s">
        <v>490</v>
      </c>
      <c r="D179" s="13"/>
      <c r="E179" s="13" t="str">
        <f>_xlfn.IFNA(VLOOKUP(flower[[#This Row],[Scion METRC '#]],METRCC8[],2,FALSE),"METRC ERROR")</f>
        <v>METRC ERROR</v>
      </c>
      <c r="F179" s="13" t="str">
        <f>IF(LEFT(flower[[#This Row],[Strain]],4)=LEFT(flower[[#This Row],[Pheno '#]],4),"match","MISMATCH")</f>
        <v>MISMATCH</v>
      </c>
      <c r="G179" s="13" t="str">
        <f>_xlfn.IFNA(VLOOKUP(flower[[#This Row],[Scion METRC '#]],VEGC8[[#All],[Scion METRC '#]:[Pheno Barcode]],2,FALSE),"")</f>
        <v/>
      </c>
      <c r="H179" s="13" t="str">
        <f>LEFT(flower[[#This Row],[Pheno Barcode]],7)</f>
        <v/>
      </c>
      <c r="I179" s="10" t="str">
        <f>_xlfn.IFNA(VLOOKUP(flower[[#This Row],[Strain]],VEGC8[[#All],[Scion METRC '#]:[Health]],5,FALSE),"")</f>
        <v/>
      </c>
      <c r="J179" s="13"/>
      <c r="K179" s="13" t="str">
        <f>IF(flower[[#This Row],[Scion METRC '#]]="","EMPTY",_xlfn.IFNA(VLOOKUP(flower[[#This Row],[Scion METRC '#]],DEADC8[],3,FALSE),"Alive"))</f>
        <v>EMPTY</v>
      </c>
      <c r="L179" s="13" t="str">
        <f>IFERROR(INDEX(exptreatments[[#This Row],[Treatment]],MATCH(flower[[#This Row],[Scion METRC '#]],exptreatments[[#This Row],[METRC]],0)),"")</f>
        <v/>
      </c>
      <c r="M179" s="13" t="str">
        <f>_xlfn.IFNA(VLOOKUP(flower[[#This Row],[Scion METRC '#]],DEADC8[],4,FALSE),"")</f>
        <v/>
      </c>
      <c r="N179" s="14" t="str">
        <f>_xlfn.IFNA(VLOOKUP(flower[[#This Row],[Scion METRC '#]],DEADC8[],4,FALSE),"")</f>
        <v/>
      </c>
      <c r="O179" s="13" t="str">
        <f>IF(ISNUMBER(SEARCH(".",flower[[#This Row],[Pheno Barcode]])),CONCATENATE("1A4070000000065000",RIGHT(flower[[#This Row],[Pheno Barcode]],6)),"")</f>
        <v/>
      </c>
      <c r="P179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_CL2-02</v>
      </c>
    </row>
    <row r="180" spans="1:16" x14ac:dyDescent="0.25">
      <c r="A180" s="8" t="s">
        <v>6</v>
      </c>
      <c r="B180" s="9">
        <v>3</v>
      </c>
      <c r="C180" s="9" t="s">
        <v>490</v>
      </c>
      <c r="D180" s="13"/>
      <c r="E180" s="13" t="str">
        <f>_xlfn.IFNA(VLOOKUP(flower[[#This Row],[Scion METRC '#]],METRCC8[],2,FALSE),"METRC ERROR")</f>
        <v>METRC ERROR</v>
      </c>
      <c r="F180" s="13" t="str">
        <f>IF(LEFT(flower[[#This Row],[Strain]],4)=LEFT(flower[[#This Row],[Pheno '#]],4),"match","MISMATCH")</f>
        <v>MISMATCH</v>
      </c>
      <c r="G180" s="13" t="str">
        <f>_xlfn.IFNA(VLOOKUP(flower[[#This Row],[Scion METRC '#]],VEGC8[[#All],[Scion METRC '#]:[Pheno Barcode]],2,FALSE),"")</f>
        <v/>
      </c>
      <c r="H180" s="13" t="str">
        <f>LEFT(flower[[#This Row],[Pheno Barcode]],7)</f>
        <v/>
      </c>
      <c r="I180" s="10" t="str">
        <f>_xlfn.IFNA(VLOOKUP(flower[[#This Row],[Strain]],VEGC8[[#All],[Scion METRC '#]:[Health]],5,FALSE),"")</f>
        <v/>
      </c>
      <c r="J180" s="13"/>
      <c r="K180" s="13" t="str">
        <f>IF(flower[[#This Row],[Scion METRC '#]]="","EMPTY",_xlfn.IFNA(VLOOKUP(flower[[#This Row],[Scion METRC '#]],DEADC8[],3,FALSE),"Alive"))</f>
        <v>EMPTY</v>
      </c>
      <c r="L180" s="13" t="str">
        <f>IFERROR(INDEX(exptreatments[[#This Row],[Treatment]],MATCH(flower[[#This Row],[Scion METRC '#]],exptreatments[[#This Row],[METRC]],0)),"")</f>
        <v/>
      </c>
      <c r="M180" s="13" t="str">
        <f>_xlfn.IFNA(VLOOKUP(flower[[#This Row],[Scion METRC '#]],DEADC8[],4,FALSE),"")</f>
        <v/>
      </c>
      <c r="N180" s="14" t="str">
        <f>_xlfn.IFNA(VLOOKUP(flower[[#This Row],[Scion METRC '#]],DEADC8[],4,FALSE),"")</f>
        <v/>
      </c>
      <c r="O180" s="13" t="str">
        <f>IF(ISNUMBER(SEARCH(".",flower[[#This Row],[Pheno Barcode]])),CONCATENATE("1A4070000000065000",RIGHT(flower[[#This Row],[Pheno Barcode]],6)),"")</f>
        <v/>
      </c>
      <c r="P180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_CL2-03</v>
      </c>
    </row>
    <row r="181" spans="1:16" x14ac:dyDescent="0.25">
      <c r="A181" s="8" t="s">
        <v>6</v>
      </c>
      <c r="B181" s="9">
        <v>4</v>
      </c>
      <c r="C181" s="9" t="s">
        <v>490</v>
      </c>
      <c r="D181" s="13"/>
      <c r="E181" s="13" t="str">
        <f>_xlfn.IFNA(VLOOKUP(flower[[#This Row],[Scion METRC '#]],METRCC8[],2,FALSE),"METRC ERROR")</f>
        <v>METRC ERROR</v>
      </c>
      <c r="F181" s="13" t="str">
        <f>IF(LEFT(flower[[#This Row],[Strain]],4)=LEFT(flower[[#This Row],[Pheno '#]],4),"match","MISMATCH")</f>
        <v>MISMATCH</v>
      </c>
      <c r="G181" s="13" t="str">
        <f>_xlfn.IFNA(VLOOKUP(flower[[#This Row],[Scion METRC '#]],VEGC8[[#All],[Scion METRC '#]:[Pheno Barcode]],2,FALSE),"")</f>
        <v/>
      </c>
      <c r="H181" s="13" t="str">
        <f>LEFT(flower[[#This Row],[Pheno Barcode]],7)</f>
        <v/>
      </c>
      <c r="I181" s="10" t="str">
        <f>_xlfn.IFNA(VLOOKUP(flower[[#This Row],[Strain]],VEGC8[[#All],[Scion METRC '#]:[Health]],5,FALSE),"")</f>
        <v/>
      </c>
      <c r="J181" s="13"/>
      <c r="K181" s="13" t="str">
        <f>IF(flower[[#This Row],[Scion METRC '#]]="","EMPTY",_xlfn.IFNA(VLOOKUP(flower[[#This Row],[Scion METRC '#]],DEADC8[],3,FALSE),"Alive"))</f>
        <v>EMPTY</v>
      </c>
      <c r="L181" s="13" t="str">
        <f>IFERROR(INDEX(exptreatments[[#This Row],[Treatment]],MATCH(flower[[#This Row],[Scion METRC '#]],exptreatments[[#This Row],[METRC]],0)),"")</f>
        <v/>
      </c>
      <c r="M181" s="13" t="str">
        <f>_xlfn.IFNA(VLOOKUP(flower[[#This Row],[Scion METRC '#]],DEADC8[],4,FALSE),"")</f>
        <v/>
      </c>
      <c r="N181" s="14" t="str">
        <f>_xlfn.IFNA(VLOOKUP(flower[[#This Row],[Scion METRC '#]],DEADC8[],4,FALSE),"")</f>
        <v/>
      </c>
      <c r="O181" s="13" t="str">
        <f>IF(ISNUMBER(SEARCH(".",flower[[#This Row],[Pheno Barcode]])),CONCATENATE("1A4070000000065000",RIGHT(flower[[#This Row],[Pheno Barcode]],6)),"")</f>
        <v/>
      </c>
      <c r="P181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_CL2-04</v>
      </c>
    </row>
    <row r="182" spans="1:16" x14ac:dyDescent="0.25">
      <c r="A182" s="8" t="s">
        <v>6</v>
      </c>
      <c r="B182" s="9">
        <v>5</v>
      </c>
      <c r="C182" s="9" t="s">
        <v>490</v>
      </c>
      <c r="D182" s="13"/>
      <c r="E182" s="13" t="str">
        <f>_xlfn.IFNA(VLOOKUP(flower[[#This Row],[Scion METRC '#]],METRCC8[],2,FALSE),"METRC ERROR")</f>
        <v>METRC ERROR</v>
      </c>
      <c r="F182" s="13" t="str">
        <f>IF(LEFT(flower[[#This Row],[Strain]],4)=LEFT(flower[[#This Row],[Pheno '#]],4),"match","MISMATCH")</f>
        <v>MISMATCH</v>
      </c>
      <c r="G182" s="13" t="str">
        <f>_xlfn.IFNA(VLOOKUP(flower[[#This Row],[Scion METRC '#]],VEGC8[[#All],[Scion METRC '#]:[Pheno Barcode]],2,FALSE),"")</f>
        <v/>
      </c>
      <c r="H182" s="13" t="str">
        <f>LEFT(flower[[#This Row],[Pheno Barcode]],7)</f>
        <v/>
      </c>
      <c r="I182" s="10" t="str">
        <f>_xlfn.IFNA(VLOOKUP(flower[[#This Row],[Strain]],VEGC8[[#All],[Scion METRC '#]:[Health]],5,FALSE),"")</f>
        <v/>
      </c>
      <c r="J182" s="13"/>
      <c r="K182" s="13" t="str">
        <f>IF(flower[[#This Row],[Scion METRC '#]]="","EMPTY",_xlfn.IFNA(VLOOKUP(flower[[#This Row],[Scion METRC '#]],DEADC8[],3,FALSE),"Alive"))</f>
        <v>EMPTY</v>
      </c>
      <c r="L182" s="13" t="str">
        <f>IFERROR(INDEX(exptreatments[[#This Row],[Treatment]],MATCH(flower[[#This Row],[Scion METRC '#]],exptreatments[[#This Row],[METRC]],0)),"")</f>
        <v/>
      </c>
      <c r="M182" s="13" t="str">
        <f>_xlfn.IFNA(VLOOKUP(flower[[#This Row],[Scion METRC '#]],DEADC8[],4,FALSE),"")</f>
        <v/>
      </c>
      <c r="N182" s="14" t="str">
        <f>_xlfn.IFNA(VLOOKUP(flower[[#This Row],[Scion METRC '#]],DEADC8[],4,FALSE),"")</f>
        <v/>
      </c>
      <c r="O182" s="13" t="str">
        <f>IF(ISNUMBER(SEARCH(".",flower[[#This Row],[Pheno Barcode]])),CONCATENATE("1A4070000000065000",RIGHT(flower[[#This Row],[Pheno Barcode]],6)),"")</f>
        <v/>
      </c>
      <c r="P182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_CL2-05</v>
      </c>
    </row>
    <row r="183" spans="1:16" x14ac:dyDescent="0.25">
      <c r="A183" s="8" t="s">
        <v>6</v>
      </c>
      <c r="B183" s="9">
        <v>6</v>
      </c>
      <c r="C183" s="9" t="s">
        <v>490</v>
      </c>
      <c r="D183" s="13"/>
      <c r="E183" s="13" t="str">
        <f>_xlfn.IFNA(VLOOKUP(flower[[#This Row],[Scion METRC '#]],METRCC8[],2,FALSE),"METRC ERROR")</f>
        <v>METRC ERROR</v>
      </c>
      <c r="F183" s="13" t="str">
        <f>IF(LEFT(flower[[#This Row],[Strain]],4)=LEFT(flower[[#This Row],[Pheno '#]],4),"match","MISMATCH")</f>
        <v>MISMATCH</v>
      </c>
      <c r="G183" s="13" t="str">
        <f>_xlfn.IFNA(VLOOKUP(flower[[#This Row],[Scion METRC '#]],VEGC8[[#All],[Scion METRC '#]:[Pheno Barcode]],2,FALSE),"")</f>
        <v/>
      </c>
      <c r="H183" s="13" t="str">
        <f>LEFT(flower[[#This Row],[Pheno Barcode]],7)</f>
        <v/>
      </c>
      <c r="I183" s="10" t="str">
        <f>_xlfn.IFNA(VLOOKUP(flower[[#This Row],[Strain]],VEGC8[[#All],[Scion METRC '#]:[Health]],5,FALSE),"")</f>
        <v/>
      </c>
      <c r="J183" s="13"/>
      <c r="K183" s="13" t="str">
        <f>IF(flower[[#This Row],[Scion METRC '#]]="","EMPTY",_xlfn.IFNA(VLOOKUP(flower[[#This Row],[Scion METRC '#]],DEADC8[],3,FALSE),"Alive"))</f>
        <v>EMPTY</v>
      </c>
      <c r="L183" s="13" t="str">
        <f>IFERROR(INDEX(exptreatments[[#This Row],[Treatment]],MATCH(flower[[#This Row],[Scion METRC '#]],exptreatments[[#This Row],[METRC]],0)),"")</f>
        <v/>
      </c>
      <c r="M183" s="13" t="str">
        <f>_xlfn.IFNA(VLOOKUP(flower[[#This Row],[Scion METRC '#]],DEADC8[],4,FALSE),"")</f>
        <v/>
      </c>
      <c r="N183" s="14" t="str">
        <f>_xlfn.IFNA(VLOOKUP(flower[[#This Row],[Scion METRC '#]],DEADC8[],4,FALSE),"")</f>
        <v/>
      </c>
      <c r="O183" s="13" t="str">
        <f>IF(ISNUMBER(SEARCH(".",flower[[#This Row],[Pheno Barcode]])),CONCATENATE("1A4070000000065000",RIGHT(flower[[#This Row],[Pheno Barcode]],6)),"")</f>
        <v/>
      </c>
      <c r="P183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_CL2-06</v>
      </c>
    </row>
    <row r="184" spans="1:16" x14ac:dyDescent="0.25">
      <c r="A184" s="8" t="s">
        <v>6</v>
      </c>
      <c r="B184" s="9">
        <v>7</v>
      </c>
      <c r="C184" s="9" t="s">
        <v>490</v>
      </c>
      <c r="D184" s="13"/>
      <c r="E184" s="13" t="str">
        <f>_xlfn.IFNA(VLOOKUP(flower[[#This Row],[Scion METRC '#]],METRCC8[],2,FALSE),"METRC ERROR")</f>
        <v>METRC ERROR</v>
      </c>
      <c r="F184" s="13" t="str">
        <f>IF(LEFT(flower[[#This Row],[Strain]],4)=LEFT(flower[[#This Row],[Pheno '#]],4),"match","MISMATCH")</f>
        <v>MISMATCH</v>
      </c>
      <c r="G184" s="13" t="str">
        <f>_xlfn.IFNA(VLOOKUP(flower[[#This Row],[Scion METRC '#]],VEGC8[[#All],[Scion METRC '#]:[Pheno Barcode]],2,FALSE),"")</f>
        <v/>
      </c>
      <c r="H184" s="13" t="str">
        <f>LEFT(flower[[#This Row],[Pheno Barcode]],7)</f>
        <v/>
      </c>
      <c r="I184" s="10" t="str">
        <f>_xlfn.IFNA(VLOOKUP(flower[[#This Row],[Strain]],VEGC8[[#All],[Scion METRC '#]:[Health]],5,FALSE),"")</f>
        <v/>
      </c>
      <c r="J184" s="13"/>
      <c r="K184" s="13" t="str">
        <f>IF(flower[[#This Row],[Scion METRC '#]]="","EMPTY",_xlfn.IFNA(VLOOKUP(flower[[#This Row],[Scion METRC '#]],DEADC8[],3,FALSE),"Alive"))</f>
        <v>EMPTY</v>
      </c>
      <c r="L184" s="13" t="str">
        <f>IFERROR(INDEX(exptreatments[[#This Row],[Treatment]],MATCH(flower[[#This Row],[Scion METRC '#]],exptreatments[[#This Row],[METRC]],0)),"")</f>
        <v/>
      </c>
      <c r="M184" s="13" t="str">
        <f>_xlfn.IFNA(VLOOKUP(flower[[#This Row],[Scion METRC '#]],DEADC8[],4,FALSE),"")</f>
        <v/>
      </c>
      <c r="N184" s="14" t="str">
        <f>_xlfn.IFNA(VLOOKUP(flower[[#This Row],[Scion METRC '#]],DEADC8[],4,FALSE),"")</f>
        <v/>
      </c>
      <c r="O184" s="13" t="str">
        <f>IF(ISNUMBER(SEARCH(".",flower[[#This Row],[Pheno Barcode]])),CONCATENATE("1A4070000000065000",RIGHT(flower[[#This Row],[Pheno Barcode]],6)),"")</f>
        <v/>
      </c>
      <c r="P184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_CL2-07</v>
      </c>
    </row>
    <row r="185" spans="1:16" x14ac:dyDescent="0.25">
      <c r="A185" s="8" t="s">
        <v>6</v>
      </c>
      <c r="B185" s="9">
        <v>8</v>
      </c>
      <c r="C185" s="9" t="s">
        <v>490</v>
      </c>
      <c r="D185" s="13"/>
      <c r="E185" s="13" t="str">
        <f>_xlfn.IFNA(VLOOKUP(flower[[#This Row],[Scion METRC '#]],METRCC8[],2,FALSE),"METRC ERROR")</f>
        <v>METRC ERROR</v>
      </c>
      <c r="F185" s="13" t="str">
        <f>IF(LEFT(flower[[#This Row],[Strain]],4)=LEFT(flower[[#This Row],[Pheno '#]],4),"match","MISMATCH")</f>
        <v>MISMATCH</v>
      </c>
      <c r="G185" s="13" t="str">
        <f>_xlfn.IFNA(VLOOKUP(flower[[#This Row],[Scion METRC '#]],VEGC8[[#All],[Scion METRC '#]:[Pheno Barcode]],2,FALSE),"")</f>
        <v/>
      </c>
      <c r="H185" s="13" t="str">
        <f>LEFT(flower[[#This Row],[Pheno Barcode]],7)</f>
        <v/>
      </c>
      <c r="I185" s="10" t="str">
        <f>_xlfn.IFNA(VLOOKUP(flower[[#This Row],[Strain]],VEGC8[[#All],[Scion METRC '#]:[Health]],5,FALSE),"")</f>
        <v/>
      </c>
      <c r="J185" s="13"/>
      <c r="K185" s="13" t="str">
        <f>IF(flower[[#This Row],[Scion METRC '#]]="","EMPTY",_xlfn.IFNA(VLOOKUP(flower[[#This Row],[Scion METRC '#]],DEADC8[],3,FALSE),"Alive"))</f>
        <v>EMPTY</v>
      </c>
      <c r="L185" s="13" t="str">
        <f>IFERROR(INDEX(exptreatments[[#This Row],[Treatment]],MATCH(flower[[#This Row],[Scion METRC '#]],exptreatments[[#This Row],[METRC]],0)),"")</f>
        <v/>
      </c>
      <c r="M185" s="13" t="str">
        <f>_xlfn.IFNA(VLOOKUP(flower[[#This Row],[Scion METRC '#]],DEADC8[],4,FALSE),"")</f>
        <v/>
      </c>
      <c r="N185" s="14" t="str">
        <f>_xlfn.IFNA(VLOOKUP(flower[[#This Row],[Scion METRC '#]],DEADC8[],4,FALSE),"")</f>
        <v/>
      </c>
      <c r="O185" s="13" t="str">
        <f>IF(ISNUMBER(SEARCH(".",flower[[#This Row],[Pheno Barcode]])),CONCATENATE("1A4070000000065000",RIGHT(flower[[#This Row],[Pheno Barcode]],6)),"")</f>
        <v/>
      </c>
      <c r="P185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_CL2-08</v>
      </c>
    </row>
    <row r="186" spans="1:16" x14ac:dyDescent="0.25">
      <c r="A186" s="8" t="s">
        <v>6</v>
      </c>
      <c r="B186" s="9">
        <v>9</v>
      </c>
      <c r="C186" s="9" t="s">
        <v>490</v>
      </c>
      <c r="D186" s="13"/>
      <c r="E186" s="13" t="str">
        <f>_xlfn.IFNA(VLOOKUP(flower[[#This Row],[Scion METRC '#]],METRCC8[],2,FALSE),"METRC ERROR")</f>
        <v>METRC ERROR</v>
      </c>
      <c r="F186" s="13" t="str">
        <f>IF(LEFT(flower[[#This Row],[Strain]],4)=LEFT(flower[[#This Row],[Pheno '#]],4),"match","MISMATCH")</f>
        <v>MISMATCH</v>
      </c>
      <c r="G186" s="13" t="str">
        <f>_xlfn.IFNA(VLOOKUP(flower[[#This Row],[Scion METRC '#]],VEGC8[[#All],[Scion METRC '#]:[Pheno Barcode]],2,FALSE),"")</f>
        <v/>
      </c>
      <c r="H186" s="13" t="str">
        <f>LEFT(flower[[#This Row],[Pheno Barcode]],7)</f>
        <v/>
      </c>
      <c r="I186" s="10" t="str">
        <f>_xlfn.IFNA(VLOOKUP(flower[[#This Row],[Strain]],VEGC8[[#All],[Scion METRC '#]:[Health]],5,FALSE),"")</f>
        <v/>
      </c>
      <c r="J186" s="13"/>
      <c r="K186" s="13" t="str">
        <f>IF(flower[[#This Row],[Scion METRC '#]]="","EMPTY",_xlfn.IFNA(VLOOKUP(flower[[#This Row],[Scion METRC '#]],DEADC8[],3,FALSE),"Alive"))</f>
        <v>EMPTY</v>
      </c>
      <c r="L186" s="13" t="str">
        <f>IFERROR(INDEX(exptreatments[[#This Row],[Treatment]],MATCH(flower[[#This Row],[Scion METRC '#]],exptreatments[[#This Row],[METRC]],0)),"")</f>
        <v/>
      </c>
      <c r="M186" s="13" t="str">
        <f>_xlfn.IFNA(VLOOKUP(flower[[#This Row],[Scion METRC '#]],DEADC8[],4,FALSE),"")</f>
        <v/>
      </c>
      <c r="N186" s="14" t="str">
        <f>_xlfn.IFNA(VLOOKUP(flower[[#This Row],[Scion METRC '#]],DEADC8[],4,FALSE),"")</f>
        <v/>
      </c>
      <c r="O186" s="13" t="str">
        <f>IF(ISNUMBER(SEARCH(".",flower[[#This Row],[Pheno Barcode]])),CONCATENATE("1A4070000000065000",RIGHT(flower[[#This Row],[Pheno Barcode]],6)),"")</f>
        <v/>
      </c>
      <c r="P186" s="8" t="str">
        <f>IF(flower[[#This Row],[Plant]]&lt;10,_xlfn.CONCAT('Group Info'!$F$2,"_",flower[[#This Row],[Table]],"-0",flower[[#This Row],[Plant]]),_xlfn.CONCAT('Group Info'!$F$2,"_",flower[[#This Row],[Table]],"-",flower[[#This Row],[Plant]]))</f>
        <v>_CL2-09</v>
      </c>
    </row>
    <row r="187" spans="1:16" x14ac:dyDescent="0.25">
      <c r="A187" s="8" t="s">
        <v>6</v>
      </c>
      <c r="B187" s="9">
        <v>10</v>
      </c>
      <c r="C187" s="9" t="s">
        <v>490</v>
      </c>
      <c r="D187" s="13"/>
      <c r="E187" s="13" t="str">
        <f>_xlfn.IFNA(VLOOKUP(flower[[#This Row],[Scion METRC '#]],METRCC8[],2,FALSE),"METRC ERROR")</f>
        <v>METRC ERROR</v>
      </c>
      <c r="F187" s="13" t="str">
        <f>IF(LEFT(flower[[#This Row],[Strain]],4)=LEFT(flower[[#This Row],[Pheno '#]],4),"match","MISMATCH")</f>
        <v>MISMATCH</v>
      </c>
      <c r="G187" s="13" t="str">
        <f>_xlfn.IFNA(VLOOKUP(flower[[#This Row],[Scion METRC '#]],VEGC8[[#All],[Scion METRC '#]:[Pheno Barcode]],2,FALSE),"")</f>
        <v/>
      </c>
      <c r="H187" s="13" t="str">
        <f>LEFT(flower[[#This Row],[Pheno Barcode]],7)</f>
        <v/>
      </c>
      <c r="I187" s="10" t="str">
        <f>_xlfn.IFNA(VLOOKUP(flower[[#This Row],[Strain]],VEGC8[[#All],[Scion METRC '#]:[Health]],5,FALSE),"")</f>
        <v/>
      </c>
      <c r="J187" s="13"/>
      <c r="K187" s="13" t="str">
        <f>IF(flower[[#This Row],[Scion METRC '#]]="","EMPTY",_xlfn.IFNA(VLOOKUP(flower[[#This Row],[Scion METRC '#]],DEADC8[],3,FALSE),"Alive"))</f>
        <v>EMPTY</v>
      </c>
      <c r="L187" s="13" t="str">
        <f>IFERROR(INDEX(exptreatments[[#This Row],[Treatment]],MATCH(flower[[#This Row],[Scion METRC '#]],exptreatments[[#This Row],[METRC]],0)),"")</f>
        <v/>
      </c>
      <c r="M187" s="13" t="str">
        <f>_xlfn.IFNA(VLOOKUP(flower[[#This Row],[Scion METRC '#]],DEADC8[],4,FALSE),"")</f>
        <v/>
      </c>
      <c r="N187" s="14" t="str">
        <f>_xlfn.IFNA(VLOOKUP(flower[[#This Row],[Scion METRC '#]],DEADC8[],4,FALSE),"")</f>
        <v/>
      </c>
      <c r="O187" s="13" t="str">
        <f>IF(ISNUMBER(SEARCH(".",flower[[#This Row],[Pheno Barcode]])),CONCATENATE("1A4070000000065000",RIGHT(flower[[#This Row],[Pheno Barcode]],6)),"")</f>
        <v/>
      </c>
      <c r="P187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_CL2-10</v>
      </c>
    </row>
    <row r="188" spans="1:16" x14ac:dyDescent="0.25">
      <c r="A188" s="8" t="s">
        <v>6</v>
      </c>
      <c r="B188" s="9">
        <v>11</v>
      </c>
      <c r="C188" s="9" t="s">
        <v>490</v>
      </c>
      <c r="D188" s="13"/>
      <c r="E188" s="13" t="str">
        <f>_xlfn.IFNA(VLOOKUP(flower[[#This Row],[Scion METRC '#]],METRCC8[],2,FALSE),"METRC ERROR")</f>
        <v>METRC ERROR</v>
      </c>
      <c r="F188" s="13" t="str">
        <f>IF(LEFT(flower[[#This Row],[Strain]],4)=LEFT(flower[[#This Row],[Pheno '#]],4),"match","MISMATCH")</f>
        <v>MISMATCH</v>
      </c>
      <c r="G188" s="13" t="str">
        <f>_xlfn.IFNA(VLOOKUP(flower[[#This Row],[Scion METRC '#]],VEGC8[[#All],[Scion METRC '#]:[Pheno Barcode]],2,FALSE),"")</f>
        <v/>
      </c>
      <c r="H188" s="13" t="str">
        <f>LEFT(flower[[#This Row],[Pheno Barcode]],7)</f>
        <v/>
      </c>
      <c r="I188" s="10" t="str">
        <f>_xlfn.IFNA(VLOOKUP(flower[[#This Row],[Strain]],VEGC8[[#All],[Scion METRC '#]:[Health]],5,FALSE),"")</f>
        <v/>
      </c>
      <c r="J188" s="13"/>
      <c r="K188" s="13" t="str">
        <f>IF(flower[[#This Row],[Scion METRC '#]]="","EMPTY",_xlfn.IFNA(VLOOKUP(flower[[#This Row],[Scion METRC '#]],DEADC8[],3,FALSE),"Alive"))</f>
        <v>EMPTY</v>
      </c>
      <c r="L188" s="13" t="str">
        <f>IFERROR(INDEX(exptreatments[[#This Row],[Treatment]],MATCH(flower[[#This Row],[Scion METRC '#]],exptreatments[[#This Row],[METRC]],0)),"")</f>
        <v/>
      </c>
      <c r="M188" s="13" t="str">
        <f>_xlfn.IFNA(VLOOKUP(flower[[#This Row],[Scion METRC '#]],DEADC8[],4,FALSE),"")</f>
        <v/>
      </c>
      <c r="N188" s="14" t="str">
        <f>_xlfn.IFNA(VLOOKUP(flower[[#This Row],[Scion METRC '#]],DEADC8[],4,FALSE),"")</f>
        <v/>
      </c>
      <c r="O188" s="13" t="str">
        <f>IF(ISNUMBER(SEARCH(".",flower[[#This Row],[Pheno Barcode]])),CONCATENATE("1A4070000000065000",RIGHT(flower[[#This Row],[Pheno Barcode]],6)),"")</f>
        <v/>
      </c>
      <c r="P188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_CL2-11</v>
      </c>
    </row>
    <row r="189" spans="1:16" x14ac:dyDescent="0.25">
      <c r="A189" s="8" t="s">
        <v>6</v>
      </c>
      <c r="B189" s="9">
        <v>12</v>
      </c>
      <c r="C189" s="9" t="s">
        <v>490</v>
      </c>
      <c r="D189" s="13"/>
      <c r="E189" s="13" t="str">
        <f>_xlfn.IFNA(VLOOKUP(flower[[#This Row],[Scion METRC '#]],METRCC8[],2,FALSE),"METRC ERROR")</f>
        <v>METRC ERROR</v>
      </c>
      <c r="F189" s="13" t="str">
        <f>IF(LEFT(flower[[#This Row],[Strain]],4)=LEFT(flower[[#This Row],[Pheno '#]],4),"match","MISMATCH")</f>
        <v>MISMATCH</v>
      </c>
      <c r="G189" s="13" t="str">
        <f>_xlfn.IFNA(VLOOKUP(flower[[#This Row],[Scion METRC '#]],VEGC8[[#All],[Scion METRC '#]:[Pheno Barcode]],2,FALSE),"")</f>
        <v/>
      </c>
      <c r="H189" s="13" t="str">
        <f>LEFT(flower[[#This Row],[Pheno Barcode]],7)</f>
        <v/>
      </c>
      <c r="I189" s="10" t="str">
        <f>_xlfn.IFNA(VLOOKUP(flower[[#This Row],[Strain]],VEGC8[[#All],[Scion METRC '#]:[Health]],5,FALSE),"")</f>
        <v/>
      </c>
      <c r="J189" s="13"/>
      <c r="K189" s="13" t="str">
        <f>IF(flower[[#This Row],[Scion METRC '#]]="","EMPTY",_xlfn.IFNA(VLOOKUP(flower[[#This Row],[Scion METRC '#]],DEADC8[],3,FALSE),"Alive"))</f>
        <v>EMPTY</v>
      </c>
      <c r="L189" s="13" t="str">
        <f>IFERROR(INDEX(exptreatments[[#This Row],[Treatment]],MATCH(flower[[#This Row],[Scion METRC '#]],exptreatments[[#This Row],[METRC]],0)),"")</f>
        <v/>
      </c>
      <c r="M189" s="13" t="str">
        <f>_xlfn.IFNA(VLOOKUP(flower[[#This Row],[Scion METRC '#]],DEADC8[],4,FALSE),"")</f>
        <v/>
      </c>
      <c r="N189" s="14" t="str">
        <f>_xlfn.IFNA(VLOOKUP(flower[[#This Row],[Scion METRC '#]],DEADC8[],4,FALSE),"")</f>
        <v/>
      </c>
      <c r="O189" s="13" t="str">
        <f>IF(ISNUMBER(SEARCH(".",flower[[#This Row],[Pheno Barcode]])),CONCATENATE("1A4070000000065000",RIGHT(flower[[#This Row],[Pheno Barcode]],6)),"")</f>
        <v/>
      </c>
      <c r="P189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_CL2-12</v>
      </c>
    </row>
    <row r="190" spans="1:16" x14ac:dyDescent="0.25">
      <c r="A190" s="8" t="s">
        <v>6</v>
      </c>
      <c r="B190" s="9">
        <v>13</v>
      </c>
      <c r="C190" s="9" t="s">
        <v>490</v>
      </c>
      <c r="D190" s="13"/>
      <c r="E190" s="13" t="str">
        <f>_xlfn.IFNA(VLOOKUP(flower[[#This Row],[Scion METRC '#]],METRCC8[],2,FALSE),"METRC ERROR")</f>
        <v>METRC ERROR</v>
      </c>
      <c r="F190" s="13" t="str">
        <f>IF(LEFT(flower[[#This Row],[Strain]],4)=LEFT(flower[[#This Row],[Pheno '#]],4),"match","MISMATCH")</f>
        <v>MISMATCH</v>
      </c>
      <c r="G190" s="13" t="str">
        <f>_xlfn.IFNA(VLOOKUP(flower[[#This Row],[Scion METRC '#]],VEGC8[[#All],[Scion METRC '#]:[Pheno Barcode]],2,FALSE),"")</f>
        <v/>
      </c>
      <c r="H190" s="13" t="str">
        <f>LEFT(flower[[#This Row],[Pheno Barcode]],7)</f>
        <v/>
      </c>
      <c r="I190" s="10" t="str">
        <f>_xlfn.IFNA(VLOOKUP(flower[[#This Row],[Strain]],VEGC8[[#All],[Scion METRC '#]:[Health]],5,FALSE),"")</f>
        <v/>
      </c>
      <c r="J190" s="13"/>
      <c r="K190" s="13" t="str">
        <f>IF(flower[[#This Row],[Scion METRC '#]]="","EMPTY",_xlfn.IFNA(VLOOKUP(flower[[#This Row],[Scion METRC '#]],DEADC8[],3,FALSE),"Alive"))</f>
        <v>EMPTY</v>
      </c>
      <c r="L190" s="13" t="str">
        <f>IFERROR(INDEX(exptreatments[[#This Row],[Treatment]],MATCH(flower[[#This Row],[Scion METRC '#]],exptreatments[[#This Row],[METRC]],0)),"")</f>
        <v/>
      </c>
      <c r="M190" s="13" t="str">
        <f>_xlfn.IFNA(VLOOKUP(flower[[#This Row],[Scion METRC '#]],DEADC8[],4,FALSE),"")</f>
        <v/>
      </c>
      <c r="N190" s="14" t="str">
        <f>_xlfn.IFNA(VLOOKUP(flower[[#This Row],[Scion METRC '#]],DEADC8[],4,FALSE),"")</f>
        <v/>
      </c>
      <c r="O190" s="13" t="str">
        <f>IF(ISNUMBER(SEARCH(".",flower[[#This Row],[Pheno Barcode]])),CONCATENATE("1A4070000000065000",RIGHT(flower[[#This Row],[Pheno Barcode]],6)),"")</f>
        <v/>
      </c>
      <c r="P190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_CL2-13</v>
      </c>
    </row>
    <row r="191" spans="1:16" x14ac:dyDescent="0.25">
      <c r="A191" s="8" t="s">
        <v>6</v>
      </c>
      <c r="B191" s="9">
        <v>14</v>
      </c>
      <c r="C191" s="9" t="s">
        <v>490</v>
      </c>
      <c r="D191" s="13"/>
      <c r="E191" s="13" t="str">
        <f>_xlfn.IFNA(VLOOKUP(flower[[#This Row],[Scion METRC '#]],METRCC8[],2,FALSE),"METRC ERROR")</f>
        <v>METRC ERROR</v>
      </c>
      <c r="F191" s="13" t="str">
        <f>IF(LEFT(flower[[#This Row],[Strain]],4)=LEFT(flower[[#This Row],[Pheno '#]],4),"match","MISMATCH")</f>
        <v>MISMATCH</v>
      </c>
      <c r="G191" s="13" t="str">
        <f>_xlfn.IFNA(VLOOKUP(flower[[#This Row],[Scion METRC '#]],VEGC8[[#All],[Scion METRC '#]:[Pheno Barcode]],2,FALSE),"")</f>
        <v/>
      </c>
      <c r="H191" s="13" t="str">
        <f>LEFT(flower[[#This Row],[Pheno Barcode]],7)</f>
        <v/>
      </c>
      <c r="I191" s="10" t="str">
        <f>_xlfn.IFNA(VLOOKUP(flower[[#This Row],[Strain]],VEGC8[[#All],[Scion METRC '#]:[Health]],5,FALSE),"")</f>
        <v/>
      </c>
      <c r="J191" s="13"/>
      <c r="K191" s="13" t="str">
        <f>IF(flower[[#This Row],[Scion METRC '#]]="","EMPTY",_xlfn.IFNA(VLOOKUP(flower[[#This Row],[Scion METRC '#]],DEADC8[],3,FALSE),"Alive"))</f>
        <v>EMPTY</v>
      </c>
      <c r="L191" s="13" t="str">
        <f>IFERROR(INDEX(exptreatments[[#This Row],[Treatment]],MATCH(flower[[#This Row],[Scion METRC '#]],exptreatments[[#This Row],[METRC]],0)),"")</f>
        <v/>
      </c>
      <c r="M191" s="13" t="str">
        <f>_xlfn.IFNA(VLOOKUP(flower[[#This Row],[Scion METRC '#]],DEADC8[],4,FALSE),"")</f>
        <v/>
      </c>
      <c r="N191" s="14" t="str">
        <f>_xlfn.IFNA(VLOOKUP(flower[[#This Row],[Scion METRC '#]],DEADC8[],4,FALSE),"")</f>
        <v/>
      </c>
      <c r="O191" s="13" t="str">
        <f>IF(ISNUMBER(SEARCH(".",flower[[#This Row],[Pheno Barcode]])),CONCATENATE("1A4070000000065000",RIGHT(flower[[#This Row],[Pheno Barcode]],6)),"")</f>
        <v/>
      </c>
      <c r="P191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_CL2-14</v>
      </c>
    </row>
    <row r="192" spans="1:16" x14ac:dyDescent="0.25">
      <c r="A192" s="8" t="s">
        <v>6</v>
      </c>
      <c r="B192" s="9">
        <v>15</v>
      </c>
      <c r="C192" s="9" t="s">
        <v>490</v>
      </c>
      <c r="D192" s="13"/>
      <c r="E192" s="13" t="str">
        <f>_xlfn.IFNA(VLOOKUP(flower[[#This Row],[Scion METRC '#]],METRCC8[],2,FALSE),"METRC ERROR")</f>
        <v>METRC ERROR</v>
      </c>
      <c r="F192" s="13" t="str">
        <f>IF(LEFT(flower[[#This Row],[Strain]],4)=LEFT(flower[[#This Row],[Pheno '#]],4),"match","MISMATCH")</f>
        <v>MISMATCH</v>
      </c>
      <c r="G192" s="13" t="str">
        <f>_xlfn.IFNA(VLOOKUP(flower[[#This Row],[Scion METRC '#]],VEGC8[[#All],[Scion METRC '#]:[Pheno Barcode]],2,FALSE),"")</f>
        <v/>
      </c>
      <c r="H192" s="13" t="str">
        <f>LEFT(flower[[#This Row],[Pheno Barcode]],7)</f>
        <v/>
      </c>
      <c r="I192" s="10" t="str">
        <f>_xlfn.IFNA(VLOOKUP(flower[[#This Row],[Strain]],VEGC8[[#All],[Scion METRC '#]:[Health]],5,FALSE),"")</f>
        <v/>
      </c>
      <c r="J192" s="13"/>
      <c r="K192" s="13" t="str">
        <f>IF(flower[[#This Row],[Scion METRC '#]]="","EMPTY",_xlfn.IFNA(VLOOKUP(flower[[#This Row],[Scion METRC '#]],DEADC8[],3,FALSE),"Alive"))</f>
        <v>EMPTY</v>
      </c>
      <c r="L192" s="13" t="str">
        <f>IFERROR(INDEX(exptreatments[[#This Row],[Treatment]],MATCH(flower[[#This Row],[Scion METRC '#]],exptreatments[[#This Row],[METRC]],0)),"")</f>
        <v/>
      </c>
      <c r="M192" s="13" t="str">
        <f>_xlfn.IFNA(VLOOKUP(flower[[#This Row],[Scion METRC '#]],DEADC8[],4,FALSE),"")</f>
        <v/>
      </c>
      <c r="N192" s="14" t="str">
        <f>_xlfn.IFNA(VLOOKUP(flower[[#This Row],[Scion METRC '#]],DEADC8[],4,FALSE),"")</f>
        <v/>
      </c>
      <c r="O192" s="13" t="str">
        <f>IF(ISNUMBER(SEARCH(".",flower[[#This Row],[Pheno Barcode]])),CONCATENATE("1A4070000000065000",RIGHT(flower[[#This Row],[Pheno Barcode]],6)),"")</f>
        <v/>
      </c>
      <c r="P192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_CL2-15</v>
      </c>
    </row>
    <row r="193" spans="1:16" x14ac:dyDescent="0.25">
      <c r="A193" s="8" t="s">
        <v>6</v>
      </c>
      <c r="B193" s="9">
        <v>16</v>
      </c>
      <c r="C193" s="9" t="s">
        <v>490</v>
      </c>
      <c r="D193" s="13"/>
      <c r="E193" s="13" t="str">
        <f>_xlfn.IFNA(VLOOKUP(flower[[#This Row],[Scion METRC '#]],METRCC8[],2,FALSE),"METRC ERROR")</f>
        <v>METRC ERROR</v>
      </c>
      <c r="F193" s="13" t="str">
        <f>IF(LEFT(flower[[#This Row],[Strain]],4)=LEFT(flower[[#This Row],[Pheno '#]],4),"match","MISMATCH")</f>
        <v>MISMATCH</v>
      </c>
      <c r="G193" s="13" t="str">
        <f>_xlfn.IFNA(VLOOKUP(flower[[#This Row],[Scion METRC '#]],VEGC8[[#All],[Scion METRC '#]:[Pheno Barcode]],2,FALSE),"")</f>
        <v/>
      </c>
      <c r="H193" s="13" t="str">
        <f>LEFT(flower[[#This Row],[Pheno Barcode]],7)</f>
        <v/>
      </c>
      <c r="I193" s="10" t="str">
        <f>_xlfn.IFNA(VLOOKUP(flower[[#This Row],[Strain]],VEGC8[[#All],[Scion METRC '#]:[Health]],5,FALSE),"")</f>
        <v/>
      </c>
      <c r="J193" s="13"/>
      <c r="K193" s="13" t="str">
        <f>IF(flower[[#This Row],[Scion METRC '#]]="","EMPTY",_xlfn.IFNA(VLOOKUP(flower[[#This Row],[Scion METRC '#]],DEADC8[],3,FALSE),"Alive"))</f>
        <v>EMPTY</v>
      </c>
      <c r="L193" s="13" t="str">
        <f>IFERROR(INDEX(exptreatments[[#This Row],[Treatment]],MATCH(flower[[#This Row],[Scion METRC '#]],exptreatments[[#This Row],[METRC]],0)),"")</f>
        <v/>
      </c>
      <c r="M193" s="13" t="str">
        <f>_xlfn.IFNA(VLOOKUP(flower[[#This Row],[Scion METRC '#]],DEADC8[],4,FALSE),"")</f>
        <v/>
      </c>
      <c r="N193" s="14" t="str">
        <f>_xlfn.IFNA(VLOOKUP(flower[[#This Row],[Scion METRC '#]],DEADC8[],4,FALSE),"")</f>
        <v/>
      </c>
      <c r="O193" s="13" t="str">
        <f>IF(ISNUMBER(SEARCH(".",flower[[#This Row],[Pheno Barcode]])),CONCATENATE("1A4070000000065000",RIGHT(flower[[#This Row],[Pheno Barcode]],6)),"")</f>
        <v/>
      </c>
      <c r="P193" s="8" t="str">
        <f>IF(flower[[#This Row],[Plant]]&lt;10,_xlfn.CONCAT('Group Info'!$F$2,"_",flower[[#This Row],[Table]],"-0",flower[[#This Row],[Plant]]),_xlfn.CONCAT('Group Info'!$F$2,"_",flower[[#This Row],[Table]],"-",flower[[#This Row],[Plant]]))</f>
        <v>_CL2-16</v>
      </c>
    </row>
    <row r="194" spans="1:16" x14ac:dyDescent="0.25">
      <c r="A194" s="8" t="s">
        <v>6</v>
      </c>
      <c r="B194" s="9">
        <v>1</v>
      </c>
      <c r="C194" s="9" t="s">
        <v>491</v>
      </c>
      <c r="D194" s="13"/>
      <c r="E194" s="13" t="str">
        <f>_xlfn.IFNA(VLOOKUP(flower[[#This Row],[Scion METRC '#]],METRCC8[],2,FALSE),"METRC ERROR")</f>
        <v>METRC ERROR</v>
      </c>
      <c r="F194" s="13" t="str">
        <f>IF(LEFT(flower[[#This Row],[Strain]],4)=LEFT(flower[[#This Row],[Pheno '#]],4),"match","MISMATCH")</f>
        <v>MISMATCH</v>
      </c>
      <c r="G194" s="13" t="str">
        <f>_xlfn.IFNA(VLOOKUP(flower[[#This Row],[Scion METRC '#]],VEGC8[[#All],[Scion METRC '#]:[Pheno Barcode]],2,FALSE),"")</f>
        <v/>
      </c>
      <c r="H194" s="13" t="str">
        <f>LEFT(flower[[#This Row],[Pheno Barcode]],7)</f>
        <v/>
      </c>
      <c r="I194" s="10" t="str">
        <f>_xlfn.IFNA(VLOOKUP(flower[[#This Row],[Strain]],VEGC8[[#All],[Scion METRC '#]:[Health]],5,FALSE),"")</f>
        <v/>
      </c>
      <c r="J194" s="13"/>
      <c r="K194" s="13" t="str">
        <f>IF(flower[[#This Row],[Scion METRC '#]]="","EMPTY",_xlfn.IFNA(VLOOKUP(flower[[#This Row],[Scion METRC '#]],DEADC8[],3,FALSE),"Alive"))</f>
        <v>EMPTY</v>
      </c>
      <c r="L194" s="13" t="str">
        <f>IFERROR(INDEX(exptreatments[[#This Row],[Treatment]],MATCH(flower[[#This Row],[Scion METRC '#]],exptreatments[[#This Row],[METRC]],0)),"")</f>
        <v/>
      </c>
      <c r="M194" s="13" t="str">
        <f>_xlfn.IFNA(VLOOKUP(flower[[#This Row],[Scion METRC '#]],DEADC8[],4,FALSE),"")</f>
        <v/>
      </c>
      <c r="N194" s="14" t="str">
        <f>_xlfn.IFNA(VLOOKUP(flower[[#This Row],[Scion METRC '#]],DEADC8[],4,FALSE),"")</f>
        <v/>
      </c>
      <c r="O194" s="13" t="str">
        <f>IF(ISNUMBER(SEARCH(".",flower[[#This Row],[Pheno Barcode]])),CONCATENATE("1A4070000000065000",RIGHT(flower[[#This Row],[Pheno Barcode]],6)),"")</f>
        <v/>
      </c>
      <c r="P194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_CL3-01</v>
      </c>
    </row>
    <row r="195" spans="1:16" x14ac:dyDescent="0.25">
      <c r="A195" s="8" t="s">
        <v>6</v>
      </c>
      <c r="B195" s="9">
        <v>2</v>
      </c>
      <c r="C195" s="9" t="s">
        <v>491</v>
      </c>
      <c r="D195" s="13"/>
      <c r="E195" s="13" t="str">
        <f>_xlfn.IFNA(VLOOKUP(flower[[#This Row],[Scion METRC '#]],METRCC8[],2,FALSE),"METRC ERROR")</f>
        <v>METRC ERROR</v>
      </c>
      <c r="F195" s="13" t="str">
        <f>IF(LEFT(flower[[#This Row],[Strain]],4)=LEFT(flower[[#This Row],[Pheno '#]],4),"match","MISMATCH")</f>
        <v>MISMATCH</v>
      </c>
      <c r="G195" s="13" t="str">
        <f>_xlfn.IFNA(VLOOKUP(flower[[#This Row],[Scion METRC '#]],VEGC8[[#All],[Scion METRC '#]:[Pheno Barcode]],2,FALSE),"")</f>
        <v/>
      </c>
      <c r="H195" s="13" t="str">
        <f>LEFT(flower[[#This Row],[Pheno Barcode]],7)</f>
        <v/>
      </c>
      <c r="I195" s="10" t="str">
        <f>_xlfn.IFNA(VLOOKUP(flower[[#This Row],[Strain]],VEGC8[[#All],[Scion METRC '#]:[Health]],5,FALSE),"")</f>
        <v/>
      </c>
      <c r="J195" s="13"/>
      <c r="K195" s="13" t="str">
        <f>IF(flower[[#This Row],[Scion METRC '#]]="","EMPTY",_xlfn.IFNA(VLOOKUP(flower[[#This Row],[Scion METRC '#]],DEADC8[],3,FALSE),"Alive"))</f>
        <v>EMPTY</v>
      </c>
      <c r="L195" s="13" t="str">
        <f>IFERROR(INDEX(exptreatments[[#This Row],[Treatment]],MATCH(flower[[#This Row],[Scion METRC '#]],exptreatments[[#This Row],[METRC]],0)),"")</f>
        <v/>
      </c>
      <c r="M195" s="13" t="str">
        <f>_xlfn.IFNA(VLOOKUP(flower[[#This Row],[Scion METRC '#]],DEADC8[],4,FALSE),"")</f>
        <v/>
      </c>
      <c r="N195" s="14" t="str">
        <f>_xlfn.IFNA(VLOOKUP(flower[[#This Row],[Scion METRC '#]],DEADC8[],4,FALSE),"")</f>
        <v/>
      </c>
      <c r="O195" s="13" t="str">
        <f>IF(ISNUMBER(SEARCH(".",flower[[#This Row],[Pheno Barcode]])),CONCATENATE("1A4070000000065000",RIGHT(flower[[#This Row],[Pheno Barcode]],6)),"")</f>
        <v/>
      </c>
      <c r="P195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_CL3-02</v>
      </c>
    </row>
    <row r="196" spans="1:16" x14ac:dyDescent="0.25">
      <c r="A196" s="8" t="s">
        <v>6</v>
      </c>
      <c r="B196" s="9">
        <v>3</v>
      </c>
      <c r="C196" s="9" t="s">
        <v>491</v>
      </c>
      <c r="D196" s="13"/>
      <c r="E196" s="13" t="str">
        <f>_xlfn.IFNA(VLOOKUP(flower[[#This Row],[Scion METRC '#]],METRCC8[],2,FALSE),"METRC ERROR")</f>
        <v>METRC ERROR</v>
      </c>
      <c r="F196" s="13" t="str">
        <f>IF(LEFT(flower[[#This Row],[Strain]],4)=LEFT(flower[[#This Row],[Pheno '#]],4),"match","MISMATCH")</f>
        <v>MISMATCH</v>
      </c>
      <c r="G196" s="13" t="str">
        <f>_xlfn.IFNA(VLOOKUP(flower[[#This Row],[Scion METRC '#]],VEGC8[[#All],[Scion METRC '#]:[Pheno Barcode]],2,FALSE),"")</f>
        <v/>
      </c>
      <c r="H196" s="13" t="str">
        <f>LEFT(flower[[#This Row],[Pheno Barcode]],7)</f>
        <v/>
      </c>
      <c r="I196" s="10" t="str">
        <f>_xlfn.IFNA(VLOOKUP(flower[[#This Row],[Strain]],VEGC8[[#All],[Scion METRC '#]:[Health]],5,FALSE),"")</f>
        <v/>
      </c>
      <c r="J196" s="13"/>
      <c r="K196" s="13" t="str">
        <f>IF(flower[[#This Row],[Scion METRC '#]]="","EMPTY",_xlfn.IFNA(VLOOKUP(flower[[#This Row],[Scion METRC '#]],DEADC8[],3,FALSE),"Alive"))</f>
        <v>EMPTY</v>
      </c>
      <c r="L196" s="13" t="str">
        <f>IFERROR(INDEX(exptreatments[[#This Row],[Treatment]],MATCH(flower[[#This Row],[Scion METRC '#]],exptreatments[[#This Row],[METRC]],0)),"")</f>
        <v/>
      </c>
      <c r="M196" s="13" t="str">
        <f>_xlfn.IFNA(VLOOKUP(flower[[#This Row],[Scion METRC '#]],DEADC8[],4,FALSE),"")</f>
        <v/>
      </c>
      <c r="N196" s="14" t="str">
        <f>_xlfn.IFNA(VLOOKUP(flower[[#This Row],[Scion METRC '#]],DEADC8[],4,FALSE),"")</f>
        <v/>
      </c>
      <c r="O196" s="13" t="str">
        <f>IF(ISNUMBER(SEARCH(".",flower[[#This Row],[Pheno Barcode]])),CONCATENATE("1A4070000000065000",RIGHT(flower[[#This Row],[Pheno Barcode]],6)),"")</f>
        <v/>
      </c>
      <c r="P196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_CL3-03</v>
      </c>
    </row>
    <row r="197" spans="1:16" x14ac:dyDescent="0.25">
      <c r="A197" s="8" t="s">
        <v>6</v>
      </c>
      <c r="B197" s="9">
        <v>4</v>
      </c>
      <c r="C197" s="9" t="s">
        <v>491</v>
      </c>
      <c r="D197" s="13"/>
      <c r="E197" s="13" t="str">
        <f>_xlfn.IFNA(VLOOKUP(flower[[#This Row],[Scion METRC '#]],METRCC8[],2,FALSE),"METRC ERROR")</f>
        <v>METRC ERROR</v>
      </c>
      <c r="F197" s="13" t="str">
        <f>IF(LEFT(flower[[#This Row],[Strain]],4)=LEFT(flower[[#This Row],[Pheno '#]],4),"match","MISMATCH")</f>
        <v>MISMATCH</v>
      </c>
      <c r="G197" s="13" t="str">
        <f>_xlfn.IFNA(VLOOKUP(flower[[#This Row],[Scion METRC '#]],VEGC8[[#All],[Scion METRC '#]:[Pheno Barcode]],2,FALSE),"")</f>
        <v/>
      </c>
      <c r="H197" s="13" t="str">
        <f>LEFT(flower[[#This Row],[Pheno Barcode]],7)</f>
        <v/>
      </c>
      <c r="I197" s="10" t="str">
        <f>_xlfn.IFNA(VLOOKUP(flower[[#This Row],[Strain]],VEGC8[[#All],[Scion METRC '#]:[Health]],5,FALSE),"")</f>
        <v/>
      </c>
      <c r="J197" s="13"/>
      <c r="K197" s="13" t="str">
        <f>IF(flower[[#This Row],[Scion METRC '#]]="","EMPTY",_xlfn.IFNA(VLOOKUP(flower[[#This Row],[Scion METRC '#]],DEADC8[],3,FALSE),"Alive"))</f>
        <v>EMPTY</v>
      </c>
      <c r="L197" s="13" t="str">
        <f>IFERROR(INDEX(exptreatments[[#This Row],[Treatment]],MATCH(flower[[#This Row],[Scion METRC '#]],exptreatments[[#This Row],[METRC]],0)),"")</f>
        <v/>
      </c>
      <c r="M197" s="13" t="str">
        <f>_xlfn.IFNA(VLOOKUP(flower[[#This Row],[Scion METRC '#]],DEADC8[],4,FALSE),"")</f>
        <v/>
      </c>
      <c r="N197" s="14" t="str">
        <f>_xlfn.IFNA(VLOOKUP(flower[[#This Row],[Scion METRC '#]],DEADC8[],4,FALSE),"")</f>
        <v/>
      </c>
      <c r="O197" s="13" t="str">
        <f>IF(ISNUMBER(SEARCH(".",flower[[#This Row],[Pheno Barcode]])),CONCATENATE("1A4070000000065000",RIGHT(flower[[#This Row],[Pheno Barcode]],6)),"")</f>
        <v/>
      </c>
      <c r="P197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_CL3-04</v>
      </c>
    </row>
    <row r="198" spans="1:16" x14ac:dyDescent="0.25">
      <c r="A198" s="8" t="s">
        <v>6</v>
      </c>
      <c r="B198" s="9">
        <v>5</v>
      </c>
      <c r="C198" s="9" t="s">
        <v>491</v>
      </c>
      <c r="D198" s="13"/>
      <c r="E198" s="13" t="str">
        <f>_xlfn.IFNA(VLOOKUP(flower[[#This Row],[Scion METRC '#]],METRCC8[],2,FALSE),"METRC ERROR")</f>
        <v>METRC ERROR</v>
      </c>
      <c r="F198" s="13" t="str">
        <f>IF(LEFT(flower[[#This Row],[Strain]],4)=LEFT(flower[[#This Row],[Pheno '#]],4),"match","MISMATCH")</f>
        <v>MISMATCH</v>
      </c>
      <c r="G198" s="13" t="str">
        <f>_xlfn.IFNA(VLOOKUP(flower[[#This Row],[Scion METRC '#]],VEGC8[[#All],[Scion METRC '#]:[Pheno Barcode]],2,FALSE),"")</f>
        <v/>
      </c>
      <c r="H198" s="13" t="str">
        <f>LEFT(flower[[#This Row],[Pheno Barcode]],7)</f>
        <v/>
      </c>
      <c r="I198" s="10" t="str">
        <f>_xlfn.IFNA(VLOOKUP(flower[[#This Row],[Strain]],VEGC8[[#All],[Scion METRC '#]:[Health]],5,FALSE),"")</f>
        <v/>
      </c>
      <c r="J198" s="13"/>
      <c r="K198" s="13" t="str">
        <f>IF(flower[[#This Row],[Scion METRC '#]]="","EMPTY",_xlfn.IFNA(VLOOKUP(flower[[#This Row],[Scion METRC '#]],DEADC8[],3,FALSE),"Alive"))</f>
        <v>EMPTY</v>
      </c>
      <c r="L198" s="13" t="str">
        <f>IFERROR(INDEX(exptreatments[[#This Row],[Treatment]],MATCH(flower[[#This Row],[Scion METRC '#]],exptreatments[[#This Row],[METRC]],0)),"")</f>
        <v/>
      </c>
      <c r="M198" s="13" t="str">
        <f>_xlfn.IFNA(VLOOKUP(flower[[#This Row],[Scion METRC '#]],DEADC8[],4,FALSE),"")</f>
        <v/>
      </c>
      <c r="N198" s="14" t="str">
        <f>_xlfn.IFNA(VLOOKUP(flower[[#This Row],[Scion METRC '#]],DEADC8[],4,FALSE),"")</f>
        <v/>
      </c>
      <c r="O198" s="13" t="str">
        <f>IF(ISNUMBER(SEARCH(".",flower[[#This Row],[Pheno Barcode]])),CONCATENATE("1A4070000000065000",RIGHT(flower[[#This Row],[Pheno Barcode]],6)),"")</f>
        <v/>
      </c>
      <c r="P198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_CL3-05</v>
      </c>
    </row>
    <row r="199" spans="1:16" x14ac:dyDescent="0.25">
      <c r="A199" s="8" t="s">
        <v>6</v>
      </c>
      <c r="B199" s="9">
        <v>6</v>
      </c>
      <c r="C199" s="9" t="s">
        <v>491</v>
      </c>
      <c r="D199" s="13"/>
      <c r="E199" s="13" t="str">
        <f>_xlfn.IFNA(VLOOKUP(flower[[#This Row],[Scion METRC '#]],METRCC8[],2,FALSE),"METRC ERROR")</f>
        <v>METRC ERROR</v>
      </c>
      <c r="F199" s="13" t="str">
        <f>IF(LEFT(flower[[#This Row],[Strain]],4)=LEFT(flower[[#This Row],[Pheno '#]],4),"match","MISMATCH")</f>
        <v>MISMATCH</v>
      </c>
      <c r="G199" s="13" t="str">
        <f>_xlfn.IFNA(VLOOKUP(flower[[#This Row],[Scion METRC '#]],VEGC8[[#All],[Scion METRC '#]:[Pheno Barcode]],2,FALSE),"")</f>
        <v/>
      </c>
      <c r="H199" s="13" t="str">
        <f>LEFT(flower[[#This Row],[Pheno Barcode]],7)</f>
        <v/>
      </c>
      <c r="I199" s="10" t="str">
        <f>_xlfn.IFNA(VLOOKUP(flower[[#This Row],[Strain]],VEGC8[[#All],[Scion METRC '#]:[Health]],5,FALSE),"")</f>
        <v/>
      </c>
      <c r="J199" s="13"/>
      <c r="K199" s="13" t="str">
        <f>IF(flower[[#This Row],[Scion METRC '#]]="","EMPTY",_xlfn.IFNA(VLOOKUP(flower[[#This Row],[Scion METRC '#]],DEADC8[],3,FALSE),"Alive"))</f>
        <v>EMPTY</v>
      </c>
      <c r="L199" s="13" t="str">
        <f>IFERROR(INDEX(exptreatments[[#This Row],[Treatment]],MATCH(flower[[#This Row],[Scion METRC '#]],exptreatments[[#This Row],[METRC]],0)),"")</f>
        <v/>
      </c>
      <c r="M199" s="13" t="str">
        <f>_xlfn.IFNA(VLOOKUP(flower[[#This Row],[Scion METRC '#]],DEADC8[],4,FALSE),"")</f>
        <v/>
      </c>
      <c r="N199" s="14" t="str">
        <f>_xlfn.IFNA(VLOOKUP(flower[[#This Row],[Scion METRC '#]],DEADC8[],4,FALSE),"")</f>
        <v/>
      </c>
      <c r="O199" s="13" t="str">
        <f>IF(ISNUMBER(SEARCH(".",flower[[#This Row],[Pheno Barcode]])),CONCATENATE("1A4070000000065000",RIGHT(flower[[#This Row],[Pheno Barcode]],6)),"")</f>
        <v/>
      </c>
      <c r="P199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_CL3-06</v>
      </c>
    </row>
    <row r="200" spans="1:16" x14ac:dyDescent="0.25">
      <c r="A200" s="8" t="s">
        <v>6</v>
      </c>
      <c r="B200" s="9">
        <v>7</v>
      </c>
      <c r="C200" s="9" t="s">
        <v>491</v>
      </c>
      <c r="D200" s="13"/>
      <c r="E200" s="13" t="str">
        <f>_xlfn.IFNA(VLOOKUP(flower[[#This Row],[Scion METRC '#]],METRCC8[],2,FALSE),"METRC ERROR")</f>
        <v>METRC ERROR</v>
      </c>
      <c r="F200" s="13" t="str">
        <f>IF(LEFT(flower[[#This Row],[Strain]],4)=LEFT(flower[[#This Row],[Pheno '#]],4),"match","MISMATCH")</f>
        <v>MISMATCH</v>
      </c>
      <c r="G200" s="13" t="str">
        <f>_xlfn.IFNA(VLOOKUP(flower[[#This Row],[Scion METRC '#]],VEGC8[[#All],[Scion METRC '#]:[Pheno Barcode]],2,FALSE),"")</f>
        <v/>
      </c>
      <c r="H200" s="13" t="str">
        <f>LEFT(flower[[#This Row],[Pheno Barcode]],7)</f>
        <v/>
      </c>
      <c r="I200" s="10" t="str">
        <f>_xlfn.IFNA(VLOOKUP(flower[[#This Row],[Strain]],VEGC8[[#All],[Scion METRC '#]:[Health]],5,FALSE),"")</f>
        <v/>
      </c>
      <c r="J200" s="13"/>
      <c r="K200" s="13" t="str">
        <f>IF(flower[[#This Row],[Scion METRC '#]]="","EMPTY",_xlfn.IFNA(VLOOKUP(flower[[#This Row],[Scion METRC '#]],DEADC8[],3,FALSE),"Alive"))</f>
        <v>EMPTY</v>
      </c>
      <c r="L200" s="13" t="str">
        <f>IFERROR(INDEX(exptreatments[[#This Row],[Treatment]],MATCH(flower[[#This Row],[Scion METRC '#]],exptreatments[[#This Row],[METRC]],0)),"")</f>
        <v/>
      </c>
      <c r="M200" s="13" t="str">
        <f>_xlfn.IFNA(VLOOKUP(flower[[#This Row],[Scion METRC '#]],DEADC8[],4,FALSE),"")</f>
        <v/>
      </c>
      <c r="N200" s="14" t="str">
        <f>_xlfn.IFNA(VLOOKUP(flower[[#This Row],[Scion METRC '#]],DEADC8[],4,FALSE),"")</f>
        <v/>
      </c>
      <c r="O200" s="13" t="str">
        <f>IF(ISNUMBER(SEARCH(".",flower[[#This Row],[Pheno Barcode]])),CONCATENATE("1A4070000000065000",RIGHT(flower[[#This Row],[Pheno Barcode]],6)),"")</f>
        <v/>
      </c>
      <c r="P200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_CL3-07</v>
      </c>
    </row>
    <row r="201" spans="1:16" x14ac:dyDescent="0.25">
      <c r="A201" s="8" t="s">
        <v>6</v>
      </c>
      <c r="B201" s="9">
        <v>8</v>
      </c>
      <c r="C201" s="9" t="s">
        <v>491</v>
      </c>
      <c r="D201" s="13"/>
      <c r="E201" s="13" t="str">
        <f>_xlfn.IFNA(VLOOKUP(flower[[#This Row],[Scion METRC '#]],METRCC8[],2,FALSE),"METRC ERROR")</f>
        <v>METRC ERROR</v>
      </c>
      <c r="F201" s="13" t="str">
        <f>IF(LEFT(flower[[#This Row],[Strain]],4)=LEFT(flower[[#This Row],[Pheno '#]],4),"match","MISMATCH")</f>
        <v>MISMATCH</v>
      </c>
      <c r="G201" s="13" t="str">
        <f>_xlfn.IFNA(VLOOKUP(flower[[#This Row],[Scion METRC '#]],VEGC8[[#All],[Scion METRC '#]:[Pheno Barcode]],2,FALSE),"")</f>
        <v/>
      </c>
      <c r="H201" s="13" t="str">
        <f>LEFT(flower[[#This Row],[Pheno Barcode]],7)</f>
        <v/>
      </c>
      <c r="I201" s="10" t="str">
        <f>_xlfn.IFNA(VLOOKUP(flower[[#This Row],[Strain]],VEGC8[[#All],[Scion METRC '#]:[Health]],5,FALSE),"")</f>
        <v/>
      </c>
      <c r="J201" s="13"/>
      <c r="K201" s="13" t="str">
        <f>IF(flower[[#This Row],[Scion METRC '#]]="","EMPTY",_xlfn.IFNA(VLOOKUP(flower[[#This Row],[Scion METRC '#]],DEADC8[],3,FALSE),"Alive"))</f>
        <v>EMPTY</v>
      </c>
      <c r="L201" s="13" t="str">
        <f>IFERROR(INDEX(exptreatments[[#This Row],[Treatment]],MATCH(flower[[#This Row],[Scion METRC '#]],exptreatments[[#This Row],[METRC]],0)),"")</f>
        <v/>
      </c>
      <c r="M201" s="13" t="str">
        <f>_xlfn.IFNA(VLOOKUP(flower[[#This Row],[Scion METRC '#]],DEADC8[],4,FALSE),"")</f>
        <v/>
      </c>
      <c r="N201" s="14" t="str">
        <f>_xlfn.IFNA(VLOOKUP(flower[[#This Row],[Scion METRC '#]],DEADC8[],4,FALSE),"")</f>
        <v/>
      </c>
      <c r="O201" s="13" t="str">
        <f>IF(ISNUMBER(SEARCH(".",flower[[#This Row],[Pheno Barcode]])),CONCATENATE("1A4070000000065000",RIGHT(flower[[#This Row],[Pheno Barcode]],6)),"")</f>
        <v/>
      </c>
      <c r="P201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_CL3-08</v>
      </c>
    </row>
    <row r="202" spans="1:16" x14ac:dyDescent="0.25">
      <c r="A202" s="8" t="s">
        <v>6</v>
      </c>
      <c r="B202" s="9">
        <v>9</v>
      </c>
      <c r="C202" s="9" t="s">
        <v>491</v>
      </c>
      <c r="D202" s="13"/>
      <c r="E202" s="13" t="str">
        <f>_xlfn.IFNA(VLOOKUP(flower[[#This Row],[Scion METRC '#]],METRCC8[],2,FALSE),"METRC ERROR")</f>
        <v>METRC ERROR</v>
      </c>
      <c r="F202" s="13" t="str">
        <f>IF(LEFT(flower[[#This Row],[Strain]],4)=LEFT(flower[[#This Row],[Pheno '#]],4),"match","MISMATCH")</f>
        <v>MISMATCH</v>
      </c>
      <c r="G202" s="13" t="str">
        <f>_xlfn.IFNA(VLOOKUP(flower[[#This Row],[Scion METRC '#]],VEGC8[[#All],[Scion METRC '#]:[Pheno Barcode]],2,FALSE),"")</f>
        <v/>
      </c>
      <c r="H202" s="13" t="str">
        <f>LEFT(flower[[#This Row],[Pheno Barcode]],7)</f>
        <v/>
      </c>
      <c r="I202" s="10" t="str">
        <f>_xlfn.IFNA(VLOOKUP(flower[[#This Row],[Strain]],VEGC8[[#All],[Scion METRC '#]:[Health]],5,FALSE),"")</f>
        <v/>
      </c>
      <c r="J202" s="13"/>
      <c r="K202" s="13" t="str">
        <f>IF(flower[[#This Row],[Scion METRC '#]]="","EMPTY",_xlfn.IFNA(VLOOKUP(flower[[#This Row],[Scion METRC '#]],DEADC8[],3,FALSE),"Alive"))</f>
        <v>EMPTY</v>
      </c>
      <c r="L202" s="13" t="str">
        <f>IFERROR(INDEX(exptreatments[[#This Row],[Treatment]],MATCH(flower[[#This Row],[Scion METRC '#]],exptreatments[[#This Row],[METRC]],0)),"")</f>
        <v/>
      </c>
      <c r="M202" s="13" t="str">
        <f>_xlfn.IFNA(VLOOKUP(flower[[#This Row],[Scion METRC '#]],DEADC8[],4,FALSE),"")</f>
        <v/>
      </c>
      <c r="N202" s="14" t="str">
        <f>_xlfn.IFNA(VLOOKUP(flower[[#This Row],[Scion METRC '#]],DEADC8[],4,FALSE),"")</f>
        <v/>
      </c>
      <c r="O202" s="13" t="str">
        <f>IF(ISNUMBER(SEARCH(".",flower[[#This Row],[Pheno Barcode]])),CONCATENATE("1A4070000000065000",RIGHT(flower[[#This Row],[Pheno Barcode]],6)),"")</f>
        <v/>
      </c>
      <c r="P202" s="8" t="str">
        <f>IF(flower[[#This Row],[Plant]]&lt;10,_xlfn.CONCAT('Group Info'!$F$2,"_",flower[[#This Row],[Table]],"-0",flower[[#This Row],[Plant]]),_xlfn.CONCAT('Group Info'!$F$2,"_",flower[[#This Row],[Table]],"-",flower[[#This Row],[Plant]]))</f>
        <v>_CL3-09</v>
      </c>
    </row>
    <row r="203" spans="1:16" x14ac:dyDescent="0.25">
      <c r="A203" s="8" t="s">
        <v>6</v>
      </c>
      <c r="B203" s="9">
        <v>10</v>
      </c>
      <c r="C203" s="9" t="s">
        <v>491</v>
      </c>
      <c r="D203" s="13"/>
      <c r="E203" s="13" t="str">
        <f>_xlfn.IFNA(VLOOKUP(flower[[#This Row],[Scion METRC '#]],METRCC8[],2,FALSE),"METRC ERROR")</f>
        <v>METRC ERROR</v>
      </c>
      <c r="F203" s="13" t="str">
        <f>IF(LEFT(flower[[#This Row],[Strain]],4)=LEFT(flower[[#This Row],[Pheno '#]],4),"match","MISMATCH")</f>
        <v>MISMATCH</v>
      </c>
      <c r="G203" s="13" t="str">
        <f>_xlfn.IFNA(VLOOKUP(flower[[#This Row],[Scion METRC '#]],VEGC8[[#All],[Scion METRC '#]:[Pheno Barcode]],2,FALSE),"")</f>
        <v/>
      </c>
      <c r="H203" s="13" t="str">
        <f>LEFT(flower[[#This Row],[Pheno Barcode]],7)</f>
        <v/>
      </c>
      <c r="I203" s="10" t="str">
        <f>_xlfn.IFNA(VLOOKUP(flower[[#This Row],[Strain]],VEGC8[[#All],[Scion METRC '#]:[Health]],5,FALSE),"")</f>
        <v/>
      </c>
      <c r="J203" s="13"/>
      <c r="K203" s="13" t="str">
        <f>IF(flower[[#This Row],[Scion METRC '#]]="","EMPTY",_xlfn.IFNA(VLOOKUP(flower[[#This Row],[Scion METRC '#]],DEADC8[],3,FALSE),"Alive"))</f>
        <v>EMPTY</v>
      </c>
      <c r="L203" s="13" t="str">
        <f>IFERROR(INDEX(exptreatments[[#This Row],[Treatment]],MATCH(flower[[#This Row],[Scion METRC '#]],exptreatments[[#This Row],[METRC]],0)),"")</f>
        <v/>
      </c>
      <c r="M203" s="13" t="str">
        <f>_xlfn.IFNA(VLOOKUP(flower[[#This Row],[Scion METRC '#]],DEADC8[],4,FALSE),"")</f>
        <v/>
      </c>
      <c r="N203" s="14" t="str">
        <f>_xlfn.IFNA(VLOOKUP(flower[[#This Row],[Scion METRC '#]],DEADC8[],4,FALSE),"")</f>
        <v/>
      </c>
      <c r="O203" s="13" t="str">
        <f>IF(ISNUMBER(SEARCH(".",flower[[#This Row],[Pheno Barcode]])),CONCATENATE("1A4070000000065000",RIGHT(flower[[#This Row],[Pheno Barcode]],6)),"")</f>
        <v/>
      </c>
      <c r="P203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_CL3-10</v>
      </c>
    </row>
    <row r="204" spans="1:16" x14ac:dyDescent="0.25">
      <c r="A204" s="8" t="s">
        <v>6</v>
      </c>
      <c r="B204" s="9">
        <v>11</v>
      </c>
      <c r="C204" s="9" t="s">
        <v>491</v>
      </c>
      <c r="D204" s="13"/>
      <c r="E204" s="13" t="str">
        <f>_xlfn.IFNA(VLOOKUP(flower[[#This Row],[Scion METRC '#]],METRCC8[],2,FALSE),"METRC ERROR")</f>
        <v>METRC ERROR</v>
      </c>
      <c r="F204" s="13" t="str">
        <f>IF(LEFT(flower[[#This Row],[Strain]],4)=LEFT(flower[[#This Row],[Pheno '#]],4),"match","MISMATCH")</f>
        <v>MISMATCH</v>
      </c>
      <c r="G204" s="13" t="str">
        <f>_xlfn.IFNA(VLOOKUP(flower[[#This Row],[Scion METRC '#]],VEGC8[[#All],[Scion METRC '#]:[Pheno Barcode]],2,FALSE),"")</f>
        <v/>
      </c>
      <c r="H204" s="13" t="str">
        <f>LEFT(flower[[#This Row],[Pheno Barcode]],7)</f>
        <v/>
      </c>
      <c r="I204" s="10" t="str">
        <f>_xlfn.IFNA(VLOOKUP(flower[[#This Row],[Strain]],VEGC8[[#All],[Scion METRC '#]:[Health]],5,FALSE),"")</f>
        <v/>
      </c>
      <c r="J204" s="13"/>
      <c r="K204" s="13" t="str">
        <f>IF(flower[[#This Row],[Scion METRC '#]]="","EMPTY",_xlfn.IFNA(VLOOKUP(flower[[#This Row],[Scion METRC '#]],DEADC8[],3,FALSE),"Alive"))</f>
        <v>EMPTY</v>
      </c>
      <c r="L204" s="13" t="str">
        <f>IFERROR(INDEX(exptreatments[[#This Row],[Treatment]],MATCH(flower[[#This Row],[Scion METRC '#]],exptreatments[[#This Row],[METRC]],0)),"")</f>
        <v/>
      </c>
      <c r="M204" s="13" t="str">
        <f>_xlfn.IFNA(VLOOKUP(flower[[#This Row],[Scion METRC '#]],DEADC8[],4,FALSE),"")</f>
        <v/>
      </c>
      <c r="N204" s="14" t="str">
        <f>_xlfn.IFNA(VLOOKUP(flower[[#This Row],[Scion METRC '#]],DEADC8[],4,FALSE),"")</f>
        <v/>
      </c>
      <c r="O204" s="13" t="str">
        <f>IF(ISNUMBER(SEARCH(".",flower[[#This Row],[Pheno Barcode]])),CONCATENATE("1A4070000000065000",RIGHT(flower[[#This Row],[Pheno Barcode]],6)),"")</f>
        <v/>
      </c>
      <c r="P204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_CL3-11</v>
      </c>
    </row>
    <row r="205" spans="1:16" x14ac:dyDescent="0.25">
      <c r="A205" s="8" t="s">
        <v>6</v>
      </c>
      <c r="B205" s="9">
        <v>12</v>
      </c>
      <c r="C205" s="9" t="s">
        <v>491</v>
      </c>
      <c r="D205" s="13"/>
      <c r="E205" s="13" t="str">
        <f>_xlfn.IFNA(VLOOKUP(flower[[#This Row],[Scion METRC '#]],METRCC8[],2,FALSE),"METRC ERROR")</f>
        <v>METRC ERROR</v>
      </c>
      <c r="F205" s="13" t="str">
        <f>IF(LEFT(flower[[#This Row],[Strain]],4)=LEFT(flower[[#This Row],[Pheno '#]],4),"match","MISMATCH")</f>
        <v>MISMATCH</v>
      </c>
      <c r="G205" s="13" t="str">
        <f>_xlfn.IFNA(VLOOKUP(flower[[#This Row],[Scion METRC '#]],VEGC8[[#All],[Scion METRC '#]:[Pheno Barcode]],2,FALSE),"")</f>
        <v/>
      </c>
      <c r="H205" s="13" t="str">
        <f>LEFT(flower[[#This Row],[Pheno Barcode]],7)</f>
        <v/>
      </c>
      <c r="I205" s="10" t="str">
        <f>_xlfn.IFNA(VLOOKUP(flower[[#This Row],[Strain]],VEGC8[[#All],[Scion METRC '#]:[Health]],5,FALSE),"")</f>
        <v/>
      </c>
      <c r="J205" s="13"/>
      <c r="K205" s="13" t="str">
        <f>IF(flower[[#This Row],[Scion METRC '#]]="","EMPTY",_xlfn.IFNA(VLOOKUP(flower[[#This Row],[Scion METRC '#]],DEADC8[],3,FALSE),"Alive"))</f>
        <v>EMPTY</v>
      </c>
      <c r="L205" s="13" t="str">
        <f>IFERROR(INDEX(exptreatments[[#This Row],[Treatment]],MATCH(flower[[#This Row],[Scion METRC '#]],exptreatments[[#This Row],[METRC]],0)),"")</f>
        <v/>
      </c>
      <c r="M205" s="13" t="str">
        <f>_xlfn.IFNA(VLOOKUP(flower[[#This Row],[Scion METRC '#]],DEADC8[],4,FALSE),"")</f>
        <v/>
      </c>
      <c r="N205" s="14" t="str">
        <f>_xlfn.IFNA(VLOOKUP(flower[[#This Row],[Scion METRC '#]],DEADC8[],4,FALSE),"")</f>
        <v/>
      </c>
      <c r="O205" s="13" t="str">
        <f>IF(ISNUMBER(SEARCH(".",flower[[#This Row],[Pheno Barcode]])),CONCATENATE("1A4070000000065000",RIGHT(flower[[#This Row],[Pheno Barcode]],6)),"")</f>
        <v/>
      </c>
      <c r="P205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_CL3-12</v>
      </c>
    </row>
    <row r="206" spans="1:16" x14ac:dyDescent="0.25">
      <c r="A206" s="8" t="s">
        <v>6</v>
      </c>
      <c r="B206" s="9">
        <v>13</v>
      </c>
      <c r="C206" s="9" t="s">
        <v>491</v>
      </c>
      <c r="D206" s="13"/>
      <c r="E206" s="13" t="str">
        <f>_xlfn.IFNA(VLOOKUP(flower[[#This Row],[Scion METRC '#]],METRCC8[],2,FALSE),"METRC ERROR")</f>
        <v>METRC ERROR</v>
      </c>
      <c r="F206" s="13" t="str">
        <f>IF(LEFT(flower[[#This Row],[Strain]],4)=LEFT(flower[[#This Row],[Pheno '#]],4),"match","MISMATCH")</f>
        <v>MISMATCH</v>
      </c>
      <c r="G206" s="13" t="str">
        <f>_xlfn.IFNA(VLOOKUP(flower[[#This Row],[Scion METRC '#]],VEGC8[[#All],[Scion METRC '#]:[Pheno Barcode]],2,FALSE),"")</f>
        <v/>
      </c>
      <c r="H206" s="13" t="str">
        <f>LEFT(flower[[#This Row],[Pheno Barcode]],7)</f>
        <v/>
      </c>
      <c r="I206" s="10" t="str">
        <f>_xlfn.IFNA(VLOOKUP(flower[[#This Row],[Strain]],VEGC8[[#All],[Scion METRC '#]:[Health]],5,FALSE),"")</f>
        <v/>
      </c>
      <c r="J206" s="13"/>
      <c r="K206" s="13" t="str">
        <f>IF(flower[[#This Row],[Scion METRC '#]]="","EMPTY",_xlfn.IFNA(VLOOKUP(flower[[#This Row],[Scion METRC '#]],DEADC8[],3,FALSE),"Alive"))</f>
        <v>EMPTY</v>
      </c>
      <c r="L206" s="13" t="str">
        <f>IFERROR(INDEX(exptreatments[[#This Row],[Treatment]],MATCH(flower[[#This Row],[Scion METRC '#]],exptreatments[[#This Row],[METRC]],0)),"")</f>
        <v/>
      </c>
      <c r="M206" s="13" t="str">
        <f>_xlfn.IFNA(VLOOKUP(flower[[#This Row],[Scion METRC '#]],DEADC8[],4,FALSE),"")</f>
        <v/>
      </c>
      <c r="N206" s="14" t="str">
        <f>_xlfn.IFNA(VLOOKUP(flower[[#This Row],[Scion METRC '#]],DEADC8[],4,FALSE),"")</f>
        <v/>
      </c>
      <c r="O206" s="13" t="str">
        <f>IF(ISNUMBER(SEARCH(".",flower[[#This Row],[Pheno Barcode]])),CONCATENATE("1A4070000000065000",RIGHT(flower[[#This Row],[Pheno Barcode]],6)),"")</f>
        <v/>
      </c>
      <c r="P206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_CL3-13</v>
      </c>
    </row>
    <row r="207" spans="1:16" x14ac:dyDescent="0.25">
      <c r="A207" s="8" t="s">
        <v>6</v>
      </c>
      <c r="B207" s="9">
        <v>14</v>
      </c>
      <c r="C207" s="9" t="s">
        <v>491</v>
      </c>
      <c r="D207" s="13"/>
      <c r="E207" s="13" t="str">
        <f>_xlfn.IFNA(VLOOKUP(flower[[#This Row],[Scion METRC '#]],METRCC8[],2,FALSE),"METRC ERROR")</f>
        <v>METRC ERROR</v>
      </c>
      <c r="F207" s="13" t="str">
        <f>IF(LEFT(flower[[#This Row],[Strain]],4)=LEFT(flower[[#This Row],[Pheno '#]],4),"match","MISMATCH")</f>
        <v>MISMATCH</v>
      </c>
      <c r="G207" s="13" t="str">
        <f>_xlfn.IFNA(VLOOKUP(flower[[#This Row],[Scion METRC '#]],VEGC8[[#All],[Scion METRC '#]:[Pheno Barcode]],2,FALSE),"")</f>
        <v/>
      </c>
      <c r="H207" s="13" t="str">
        <f>LEFT(flower[[#This Row],[Pheno Barcode]],7)</f>
        <v/>
      </c>
      <c r="I207" s="10" t="str">
        <f>_xlfn.IFNA(VLOOKUP(flower[[#This Row],[Strain]],VEGC8[[#All],[Scion METRC '#]:[Health]],5,FALSE),"")</f>
        <v/>
      </c>
      <c r="J207" s="13"/>
      <c r="K207" s="13" t="str">
        <f>IF(flower[[#This Row],[Scion METRC '#]]="","EMPTY",_xlfn.IFNA(VLOOKUP(flower[[#This Row],[Scion METRC '#]],DEADC8[],3,FALSE),"Alive"))</f>
        <v>EMPTY</v>
      </c>
      <c r="L207" s="13" t="str">
        <f>IFERROR(INDEX(exptreatments[[#This Row],[Treatment]],MATCH(flower[[#This Row],[Scion METRC '#]],exptreatments[[#This Row],[METRC]],0)),"")</f>
        <v/>
      </c>
      <c r="M207" s="13" t="str">
        <f>_xlfn.IFNA(VLOOKUP(flower[[#This Row],[Scion METRC '#]],DEADC8[],4,FALSE),"")</f>
        <v/>
      </c>
      <c r="N207" s="14" t="str">
        <f>_xlfn.IFNA(VLOOKUP(flower[[#This Row],[Scion METRC '#]],DEADC8[],4,FALSE),"")</f>
        <v/>
      </c>
      <c r="O207" s="13" t="str">
        <f>IF(ISNUMBER(SEARCH(".",flower[[#This Row],[Pheno Barcode]])),CONCATENATE("1A4070000000065000",RIGHT(flower[[#This Row],[Pheno Barcode]],6)),"")</f>
        <v/>
      </c>
      <c r="P207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_CL3-14</v>
      </c>
    </row>
    <row r="208" spans="1:16" x14ac:dyDescent="0.25">
      <c r="A208" s="8" t="s">
        <v>6</v>
      </c>
      <c r="B208" s="9">
        <v>15</v>
      </c>
      <c r="C208" s="9" t="s">
        <v>491</v>
      </c>
      <c r="D208" s="13"/>
      <c r="E208" s="13" t="str">
        <f>_xlfn.IFNA(VLOOKUP(flower[[#This Row],[Scion METRC '#]],METRCC8[],2,FALSE),"METRC ERROR")</f>
        <v>METRC ERROR</v>
      </c>
      <c r="F208" s="13" t="str">
        <f>IF(LEFT(flower[[#This Row],[Strain]],4)=LEFT(flower[[#This Row],[Pheno '#]],4),"match","MISMATCH")</f>
        <v>MISMATCH</v>
      </c>
      <c r="G208" s="13" t="str">
        <f>_xlfn.IFNA(VLOOKUP(flower[[#This Row],[Scion METRC '#]],VEGC8[[#All],[Scion METRC '#]:[Pheno Barcode]],2,FALSE),"")</f>
        <v/>
      </c>
      <c r="H208" s="13" t="str">
        <f>LEFT(flower[[#This Row],[Pheno Barcode]],7)</f>
        <v/>
      </c>
      <c r="I208" s="10" t="str">
        <f>_xlfn.IFNA(VLOOKUP(flower[[#This Row],[Strain]],VEGC8[[#All],[Scion METRC '#]:[Health]],5,FALSE),"")</f>
        <v/>
      </c>
      <c r="J208" s="13"/>
      <c r="K208" s="13" t="str">
        <f>IF(flower[[#This Row],[Scion METRC '#]]="","EMPTY",_xlfn.IFNA(VLOOKUP(flower[[#This Row],[Scion METRC '#]],DEADC8[],3,FALSE),"Alive"))</f>
        <v>EMPTY</v>
      </c>
      <c r="L208" s="13" t="str">
        <f>IFERROR(INDEX(exptreatments[[#This Row],[Treatment]],MATCH(flower[[#This Row],[Scion METRC '#]],exptreatments[[#This Row],[METRC]],0)),"")</f>
        <v/>
      </c>
      <c r="M208" s="13" t="str">
        <f>_xlfn.IFNA(VLOOKUP(flower[[#This Row],[Scion METRC '#]],DEADC8[],4,FALSE),"")</f>
        <v/>
      </c>
      <c r="N208" s="14" t="str">
        <f>_xlfn.IFNA(VLOOKUP(flower[[#This Row],[Scion METRC '#]],DEADC8[],4,FALSE),"")</f>
        <v/>
      </c>
      <c r="O208" s="13" t="str">
        <f>IF(ISNUMBER(SEARCH(".",flower[[#This Row],[Pheno Barcode]])),CONCATENATE("1A4070000000065000",RIGHT(flower[[#This Row],[Pheno Barcode]],6)),"")</f>
        <v/>
      </c>
      <c r="P208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_CL3-15</v>
      </c>
    </row>
    <row r="209" spans="1:16" x14ac:dyDescent="0.25">
      <c r="A209" s="8" t="s">
        <v>6</v>
      </c>
      <c r="B209" s="9">
        <v>16</v>
      </c>
      <c r="C209" s="9" t="s">
        <v>491</v>
      </c>
      <c r="D209" s="13"/>
      <c r="E209" s="13" t="str">
        <f>_xlfn.IFNA(VLOOKUP(flower[[#This Row],[Scion METRC '#]],METRCC8[],2,FALSE),"METRC ERROR")</f>
        <v>METRC ERROR</v>
      </c>
      <c r="F209" s="13" t="str">
        <f>IF(LEFT(flower[[#This Row],[Strain]],4)=LEFT(flower[[#This Row],[Pheno '#]],4),"match","MISMATCH")</f>
        <v>MISMATCH</v>
      </c>
      <c r="G209" s="13" t="str">
        <f>_xlfn.IFNA(VLOOKUP(flower[[#This Row],[Scion METRC '#]],VEGC8[[#All],[Scion METRC '#]:[Pheno Barcode]],2,FALSE),"")</f>
        <v/>
      </c>
      <c r="H209" s="13" t="str">
        <f>LEFT(flower[[#This Row],[Pheno Barcode]],7)</f>
        <v/>
      </c>
      <c r="I209" s="10" t="str">
        <f>_xlfn.IFNA(VLOOKUP(flower[[#This Row],[Strain]],VEGC8[[#All],[Scion METRC '#]:[Health]],5,FALSE),"")</f>
        <v/>
      </c>
      <c r="J209" s="13"/>
      <c r="K209" s="13" t="str">
        <f>IF(flower[[#This Row],[Scion METRC '#]]="","EMPTY",_xlfn.IFNA(VLOOKUP(flower[[#This Row],[Scion METRC '#]],DEADC8[],3,FALSE),"Alive"))</f>
        <v>EMPTY</v>
      </c>
      <c r="L209" s="13" t="str">
        <f>IFERROR(INDEX(exptreatments[[#This Row],[Treatment]],MATCH(flower[[#This Row],[Scion METRC '#]],exptreatments[[#This Row],[METRC]],0)),"")</f>
        <v/>
      </c>
      <c r="M209" s="13" t="str">
        <f>_xlfn.IFNA(VLOOKUP(flower[[#This Row],[Scion METRC '#]],DEADC8[],4,FALSE),"")</f>
        <v/>
      </c>
      <c r="N209" s="14" t="str">
        <f>_xlfn.IFNA(VLOOKUP(flower[[#This Row],[Scion METRC '#]],DEADC8[],4,FALSE),"")</f>
        <v/>
      </c>
      <c r="O209" s="13" t="str">
        <f>IF(ISNUMBER(SEARCH(".",flower[[#This Row],[Pheno Barcode]])),CONCATENATE("1A4070000000065000",RIGHT(flower[[#This Row],[Pheno Barcode]],6)),"")</f>
        <v/>
      </c>
      <c r="P209" s="8" t="str">
        <f>IF(flower[[#This Row],[Plant]]&lt;10,_xlfn.CONCAT('Group Info'!$F$2,"_",flower[[#This Row],[Table]],"-0",flower[[#This Row],[Plant]]),_xlfn.CONCAT('Group Info'!$F$2,"_",flower[[#This Row],[Table]],"-",flower[[#This Row],[Plant]]))</f>
        <v>_CL3-16</v>
      </c>
    </row>
    <row r="210" spans="1:16" x14ac:dyDescent="0.25">
      <c r="A210" s="8" t="s">
        <v>6</v>
      </c>
      <c r="B210" s="9">
        <v>1</v>
      </c>
      <c r="C210" s="9" t="s">
        <v>492</v>
      </c>
      <c r="D210" s="13"/>
      <c r="E210" s="13" t="str">
        <f>_xlfn.IFNA(VLOOKUP(flower[[#This Row],[Scion METRC '#]],METRCC8[],2,FALSE),"METRC ERROR")</f>
        <v>METRC ERROR</v>
      </c>
      <c r="F210" s="13" t="str">
        <f>IF(LEFT(flower[[#This Row],[Strain]],4)=LEFT(flower[[#This Row],[Pheno '#]],4),"match","MISMATCH")</f>
        <v>MISMATCH</v>
      </c>
      <c r="G210" s="13" t="str">
        <f>_xlfn.IFNA(VLOOKUP(flower[[#This Row],[Scion METRC '#]],VEGC8[[#All],[Scion METRC '#]:[Pheno Barcode]],2,FALSE),"")</f>
        <v/>
      </c>
      <c r="H210" s="13" t="str">
        <f>LEFT(flower[[#This Row],[Pheno Barcode]],7)</f>
        <v/>
      </c>
      <c r="I210" s="10" t="str">
        <f>_xlfn.IFNA(VLOOKUP(flower[[#This Row],[Strain]],VEGC8[[#All],[Scion METRC '#]:[Health]],5,FALSE),"")</f>
        <v/>
      </c>
      <c r="J210" s="13"/>
      <c r="K210" s="13" t="str">
        <f>IF(flower[[#This Row],[Scion METRC '#]]="","EMPTY",_xlfn.IFNA(VLOOKUP(flower[[#This Row],[Scion METRC '#]],DEADC8[],3,FALSE),"Alive"))</f>
        <v>EMPTY</v>
      </c>
      <c r="L210" s="13" t="str">
        <f>IFERROR(INDEX(exptreatments[[#This Row],[Treatment]],MATCH(flower[[#This Row],[Scion METRC '#]],exptreatments[[#This Row],[METRC]],0)),"")</f>
        <v/>
      </c>
      <c r="M210" s="13" t="str">
        <f>_xlfn.IFNA(VLOOKUP(flower[[#This Row],[Scion METRC '#]],DEADC8[],4,FALSE),"")</f>
        <v/>
      </c>
      <c r="N210" s="14" t="str">
        <f>_xlfn.IFNA(VLOOKUP(flower[[#This Row],[Scion METRC '#]],DEADC8[],4,FALSE),"")</f>
        <v/>
      </c>
      <c r="O210" s="13" t="str">
        <f>IF(ISNUMBER(SEARCH(".",flower[[#This Row],[Pheno Barcode]])),CONCATENATE("1A4070000000065000",RIGHT(flower[[#This Row],[Pheno Barcode]],6)),"")</f>
        <v/>
      </c>
      <c r="P210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_CL4-01</v>
      </c>
    </row>
    <row r="211" spans="1:16" x14ac:dyDescent="0.25">
      <c r="A211" s="8" t="s">
        <v>6</v>
      </c>
      <c r="B211" s="9">
        <v>2</v>
      </c>
      <c r="C211" s="9" t="s">
        <v>492</v>
      </c>
      <c r="D211" s="13"/>
      <c r="E211" s="13" t="str">
        <f>_xlfn.IFNA(VLOOKUP(flower[[#This Row],[Scion METRC '#]],METRCC8[],2,FALSE),"METRC ERROR")</f>
        <v>METRC ERROR</v>
      </c>
      <c r="F211" s="13" t="str">
        <f>IF(LEFT(flower[[#This Row],[Strain]],4)=LEFT(flower[[#This Row],[Pheno '#]],4),"match","MISMATCH")</f>
        <v>MISMATCH</v>
      </c>
      <c r="G211" s="13" t="str">
        <f>_xlfn.IFNA(VLOOKUP(flower[[#This Row],[Scion METRC '#]],VEGC8[[#All],[Scion METRC '#]:[Pheno Barcode]],2,FALSE),"")</f>
        <v/>
      </c>
      <c r="H211" s="13" t="str">
        <f>LEFT(flower[[#This Row],[Pheno Barcode]],7)</f>
        <v/>
      </c>
      <c r="I211" s="10" t="str">
        <f>_xlfn.IFNA(VLOOKUP(flower[[#This Row],[Strain]],VEGC8[[#All],[Scion METRC '#]:[Health]],5,FALSE),"")</f>
        <v/>
      </c>
      <c r="J211" s="13"/>
      <c r="K211" s="13" t="str">
        <f>IF(flower[[#This Row],[Scion METRC '#]]="","EMPTY",_xlfn.IFNA(VLOOKUP(flower[[#This Row],[Scion METRC '#]],DEADC8[],3,FALSE),"Alive"))</f>
        <v>EMPTY</v>
      </c>
      <c r="L211" s="13" t="str">
        <f>IFERROR(INDEX(exptreatments[[#This Row],[Treatment]],MATCH(flower[[#This Row],[Scion METRC '#]],exptreatments[[#This Row],[METRC]],0)),"")</f>
        <v/>
      </c>
      <c r="M211" s="13" t="str">
        <f>_xlfn.IFNA(VLOOKUP(flower[[#This Row],[Scion METRC '#]],DEADC8[],4,FALSE),"")</f>
        <v/>
      </c>
      <c r="N211" s="14" t="str">
        <f>_xlfn.IFNA(VLOOKUP(flower[[#This Row],[Scion METRC '#]],DEADC8[],4,FALSE),"")</f>
        <v/>
      </c>
      <c r="O211" s="13" t="str">
        <f>IF(ISNUMBER(SEARCH(".",flower[[#This Row],[Pheno Barcode]])),CONCATENATE("1A4070000000065000",RIGHT(flower[[#This Row],[Pheno Barcode]],6)),"")</f>
        <v/>
      </c>
      <c r="P211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_CL4-02</v>
      </c>
    </row>
    <row r="212" spans="1:16" x14ac:dyDescent="0.25">
      <c r="A212" s="8" t="s">
        <v>6</v>
      </c>
      <c r="B212" s="9">
        <v>3</v>
      </c>
      <c r="C212" s="9" t="s">
        <v>492</v>
      </c>
      <c r="D212" s="13"/>
      <c r="E212" s="13" t="str">
        <f>_xlfn.IFNA(VLOOKUP(flower[[#This Row],[Scion METRC '#]],METRCC8[],2,FALSE),"METRC ERROR")</f>
        <v>METRC ERROR</v>
      </c>
      <c r="F212" s="13" t="str">
        <f>IF(LEFT(flower[[#This Row],[Strain]],4)=LEFT(flower[[#This Row],[Pheno '#]],4),"match","MISMATCH")</f>
        <v>MISMATCH</v>
      </c>
      <c r="G212" s="13" t="str">
        <f>_xlfn.IFNA(VLOOKUP(flower[[#This Row],[Scion METRC '#]],VEGC8[[#All],[Scion METRC '#]:[Pheno Barcode]],2,FALSE),"")</f>
        <v/>
      </c>
      <c r="H212" s="13" t="str">
        <f>LEFT(flower[[#This Row],[Pheno Barcode]],7)</f>
        <v/>
      </c>
      <c r="I212" s="10" t="str">
        <f>_xlfn.IFNA(VLOOKUP(flower[[#This Row],[Strain]],VEGC8[[#All],[Scion METRC '#]:[Health]],5,FALSE),"")</f>
        <v/>
      </c>
      <c r="J212" s="13"/>
      <c r="K212" s="13" t="str">
        <f>IF(flower[[#This Row],[Scion METRC '#]]="","EMPTY",_xlfn.IFNA(VLOOKUP(flower[[#This Row],[Scion METRC '#]],DEADC8[],3,FALSE),"Alive"))</f>
        <v>EMPTY</v>
      </c>
      <c r="L212" s="13" t="str">
        <f>IFERROR(INDEX(exptreatments[[#This Row],[Treatment]],MATCH(flower[[#This Row],[Scion METRC '#]],exptreatments[[#This Row],[METRC]],0)),"")</f>
        <v/>
      </c>
      <c r="M212" s="13" t="str">
        <f>_xlfn.IFNA(VLOOKUP(flower[[#This Row],[Scion METRC '#]],DEADC8[],4,FALSE),"")</f>
        <v/>
      </c>
      <c r="N212" s="14" t="str">
        <f>_xlfn.IFNA(VLOOKUP(flower[[#This Row],[Scion METRC '#]],DEADC8[],4,FALSE),"")</f>
        <v/>
      </c>
      <c r="O212" s="13" t="str">
        <f>IF(ISNUMBER(SEARCH(".",flower[[#This Row],[Pheno Barcode]])),CONCATENATE("1A4070000000065000",RIGHT(flower[[#This Row],[Pheno Barcode]],6)),"")</f>
        <v/>
      </c>
      <c r="P212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_CL4-03</v>
      </c>
    </row>
    <row r="213" spans="1:16" x14ac:dyDescent="0.25">
      <c r="A213" s="8" t="s">
        <v>6</v>
      </c>
      <c r="B213" s="9">
        <v>4</v>
      </c>
      <c r="C213" s="9" t="s">
        <v>492</v>
      </c>
      <c r="D213" s="13"/>
      <c r="E213" s="13" t="str">
        <f>_xlfn.IFNA(VLOOKUP(flower[[#This Row],[Scion METRC '#]],METRCC8[],2,FALSE),"METRC ERROR")</f>
        <v>METRC ERROR</v>
      </c>
      <c r="F213" s="13" t="str">
        <f>IF(LEFT(flower[[#This Row],[Strain]],4)=LEFT(flower[[#This Row],[Pheno '#]],4),"match","MISMATCH")</f>
        <v>MISMATCH</v>
      </c>
      <c r="G213" s="13" t="str">
        <f>_xlfn.IFNA(VLOOKUP(flower[[#This Row],[Scion METRC '#]],VEGC8[[#All],[Scion METRC '#]:[Pheno Barcode]],2,FALSE),"")</f>
        <v/>
      </c>
      <c r="H213" s="13" t="str">
        <f>LEFT(flower[[#This Row],[Pheno Barcode]],7)</f>
        <v/>
      </c>
      <c r="I213" s="10" t="str">
        <f>_xlfn.IFNA(VLOOKUP(flower[[#This Row],[Strain]],VEGC8[[#All],[Scion METRC '#]:[Health]],5,FALSE),"")</f>
        <v/>
      </c>
      <c r="J213" s="13"/>
      <c r="K213" s="13" t="str">
        <f>IF(flower[[#This Row],[Scion METRC '#]]="","EMPTY",_xlfn.IFNA(VLOOKUP(flower[[#This Row],[Scion METRC '#]],DEADC8[],3,FALSE),"Alive"))</f>
        <v>EMPTY</v>
      </c>
      <c r="L213" s="13" t="str">
        <f>IFERROR(INDEX(exptreatments[[#This Row],[Treatment]],MATCH(flower[[#This Row],[Scion METRC '#]],exptreatments[[#This Row],[METRC]],0)),"")</f>
        <v/>
      </c>
      <c r="M213" s="13" t="str">
        <f>_xlfn.IFNA(VLOOKUP(flower[[#This Row],[Scion METRC '#]],DEADC8[],4,FALSE),"")</f>
        <v/>
      </c>
      <c r="N213" s="14" t="str">
        <f>_xlfn.IFNA(VLOOKUP(flower[[#This Row],[Scion METRC '#]],DEADC8[],4,FALSE),"")</f>
        <v/>
      </c>
      <c r="O213" s="13" t="str">
        <f>IF(ISNUMBER(SEARCH(".",flower[[#This Row],[Pheno Barcode]])),CONCATENATE("1A4070000000065000",RIGHT(flower[[#This Row],[Pheno Barcode]],6)),"")</f>
        <v/>
      </c>
      <c r="P213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_CL4-04</v>
      </c>
    </row>
    <row r="214" spans="1:16" x14ac:dyDescent="0.25">
      <c r="A214" s="8" t="s">
        <v>6</v>
      </c>
      <c r="B214" s="9">
        <v>5</v>
      </c>
      <c r="C214" s="9" t="s">
        <v>492</v>
      </c>
      <c r="D214" s="13"/>
      <c r="E214" s="13" t="str">
        <f>_xlfn.IFNA(VLOOKUP(flower[[#This Row],[Scion METRC '#]],METRCC8[],2,FALSE),"METRC ERROR")</f>
        <v>METRC ERROR</v>
      </c>
      <c r="F214" s="13" t="str">
        <f>IF(LEFT(flower[[#This Row],[Strain]],4)=LEFT(flower[[#This Row],[Pheno '#]],4),"match","MISMATCH")</f>
        <v>MISMATCH</v>
      </c>
      <c r="G214" s="13" t="str">
        <f>_xlfn.IFNA(VLOOKUP(flower[[#This Row],[Scion METRC '#]],VEGC8[[#All],[Scion METRC '#]:[Pheno Barcode]],2,FALSE),"")</f>
        <v/>
      </c>
      <c r="H214" s="13" t="str">
        <f>LEFT(flower[[#This Row],[Pheno Barcode]],7)</f>
        <v/>
      </c>
      <c r="I214" s="10" t="str">
        <f>_xlfn.IFNA(VLOOKUP(flower[[#This Row],[Strain]],VEGC8[[#All],[Scion METRC '#]:[Health]],5,FALSE),"")</f>
        <v/>
      </c>
      <c r="J214" s="13"/>
      <c r="K214" s="13" t="str">
        <f>IF(flower[[#This Row],[Scion METRC '#]]="","EMPTY",_xlfn.IFNA(VLOOKUP(flower[[#This Row],[Scion METRC '#]],DEADC8[],3,FALSE),"Alive"))</f>
        <v>EMPTY</v>
      </c>
      <c r="L214" s="13" t="str">
        <f>IFERROR(INDEX(exptreatments[[#This Row],[Treatment]],MATCH(flower[[#This Row],[Scion METRC '#]],exptreatments[[#This Row],[METRC]],0)),"")</f>
        <v/>
      </c>
      <c r="M214" s="13" t="str">
        <f>_xlfn.IFNA(VLOOKUP(flower[[#This Row],[Scion METRC '#]],DEADC8[],4,FALSE),"")</f>
        <v/>
      </c>
      <c r="N214" s="14" t="str">
        <f>_xlfn.IFNA(VLOOKUP(flower[[#This Row],[Scion METRC '#]],DEADC8[],4,FALSE),"")</f>
        <v/>
      </c>
      <c r="O214" s="13" t="str">
        <f>IF(ISNUMBER(SEARCH(".",flower[[#This Row],[Pheno Barcode]])),CONCATENATE("1A4070000000065000",RIGHT(flower[[#This Row],[Pheno Barcode]],6)),"")</f>
        <v/>
      </c>
      <c r="P214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_CL4-05</v>
      </c>
    </row>
    <row r="215" spans="1:16" x14ac:dyDescent="0.25">
      <c r="A215" s="8" t="s">
        <v>6</v>
      </c>
      <c r="B215" s="9">
        <v>6</v>
      </c>
      <c r="C215" s="9" t="s">
        <v>492</v>
      </c>
      <c r="D215" s="13"/>
      <c r="E215" s="13" t="str">
        <f>_xlfn.IFNA(VLOOKUP(flower[[#This Row],[Scion METRC '#]],METRCC8[],2,FALSE),"METRC ERROR")</f>
        <v>METRC ERROR</v>
      </c>
      <c r="F215" s="13" t="str">
        <f>IF(LEFT(flower[[#This Row],[Strain]],4)=LEFT(flower[[#This Row],[Pheno '#]],4),"match","MISMATCH")</f>
        <v>MISMATCH</v>
      </c>
      <c r="G215" s="13" t="str">
        <f>_xlfn.IFNA(VLOOKUP(flower[[#This Row],[Scion METRC '#]],VEGC8[[#All],[Scion METRC '#]:[Pheno Barcode]],2,FALSE),"")</f>
        <v/>
      </c>
      <c r="H215" s="13" t="str">
        <f>LEFT(flower[[#This Row],[Pheno Barcode]],7)</f>
        <v/>
      </c>
      <c r="I215" s="10" t="str">
        <f>_xlfn.IFNA(VLOOKUP(flower[[#This Row],[Strain]],VEGC8[[#All],[Scion METRC '#]:[Health]],5,FALSE),"")</f>
        <v/>
      </c>
      <c r="J215" s="13"/>
      <c r="K215" s="13" t="str">
        <f>IF(flower[[#This Row],[Scion METRC '#]]="","EMPTY",_xlfn.IFNA(VLOOKUP(flower[[#This Row],[Scion METRC '#]],DEADC8[],3,FALSE),"Alive"))</f>
        <v>EMPTY</v>
      </c>
      <c r="L215" s="13" t="str">
        <f>IFERROR(INDEX(exptreatments[[#This Row],[Treatment]],MATCH(flower[[#This Row],[Scion METRC '#]],exptreatments[[#This Row],[METRC]],0)),"")</f>
        <v/>
      </c>
      <c r="M215" s="13" t="str">
        <f>_xlfn.IFNA(VLOOKUP(flower[[#This Row],[Scion METRC '#]],DEADC8[],4,FALSE),"")</f>
        <v/>
      </c>
      <c r="N215" s="14" t="str">
        <f>_xlfn.IFNA(VLOOKUP(flower[[#This Row],[Scion METRC '#]],DEADC8[],4,FALSE),"")</f>
        <v/>
      </c>
      <c r="O215" s="13" t="str">
        <f>IF(ISNUMBER(SEARCH(".",flower[[#This Row],[Pheno Barcode]])),CONCATENATE("1A4070000000065000",RIGHT(flower[[#This Row],[Pheno Barcode]],6)),"")</f>
        <v/>
      </c>
      <c r="P215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_CL4-06</v>
      </c>
    </row>
    <row r="216" spans="1:16" x14ac:dyDescent="0.25">
      <c r="A216" s="8" t="s">
        <v>6</v>
      </c>
      <c r="B216" s="9">
        <v>7</v>
      </c>
      <c r="C216" s="9" t="s">
        <v>492</v>
      </c>
      <c r="D216" s="13"/>
      <c r="E216" s="13" t="str">
        <f>_xlfn.IFNA(VLOOKUP(flower[[#This Row],[Scion METRC '#]],METRCC8[],2,FALSE),"METRC ERROR")</f>
        <v>METRC ERROR</v>
      </c>
      <c r="F216" s="13" t="str">
        <f>IF(LEFT(flower[[#This Row],[Strain]],4)=LEFT(flower[[#This Row],[Pheno '#]],4),"match","MISMATCH")</f>
        <v>MISMATCH</v>
      </c>
      <c r="G216" s="13" t="str">
        <f>_xlfn.IFNA(VLOOKUP(flower[[#This Row],[Scion METRC '#]],VEGC8[[#All],[Scion METRC '#]:[Pheno Barcode]],2,FALSE),"")</f>
        <v/>
      </c>
      <c r="H216" s="13" t="str">
        <f>LEFT(flower[[#This Row],[Pheno Barcode]],7)</f>
        <v/>
      </c>
      <c r="I216" s="10" t="str">
        <f>_xlfn.IFNA(VLOOKUP(flower[[#This Row],[Strain]],VEGC8[[#All],[Scion METRC '#]:[Health]],5,FALSE),"")</f>
        <v/>
      </c>
      <c r="J216" s="13"/>
      <c r="K216" s="13" t="str">
        <f>IF(flower[[#This Row],[Scion METRC '#]]="","EMPTY",_xlfn.IFNA(VLOOKUP(flower[[#This Row],[Scion METRC '#]],DEADC8[],3,FALSE),"Alive"))</f>
        <v>EMPTY</v>
      </c>
      <c r="L216" s="13" t="str">
        <f>IFERROR(INDEX(exptreatments[[#This Row],[Treatment]],MATCH(flower[[#This Row],[Scion METRC '#]],exptreatments[[#This Row],[METRC]],0)),"")</f>
        <v/>
      </c>
      <c r="M216" s="13" t="str">
        <f>_xlfn.IFNA(VLOOKUP(flower[[#This Row],[Scion METRC '#]],DEADC8[],4,FALSE),"")</f>
        <v/>
      </c>
      <c r="N216" s="14" t="str">
        <f>_xlfn.IFNA(VLOOKUP(flower[[#This Row],[Scion METRC '#]],DEADC8[],4,FALSE),"")</f>
        <v/>
      </c>
      <c r="O216" s="13" t="str">
        <f>IF(ISNUMBER(SEARCH(".",flower[[#This Row],[Pheno Barcode]])),CONCATENATE("1A4070000000065000",RIGHT(flower[[#This Row],[Pheno Barcode]],6)),"")</f>
        <v/>
      </c>
      <c r="P216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_CL4-07</v>
      </c>
    </row>
    <row r="217" spans="1:16" x14ac:dyDescent="0.25">
      <c r="A217" s="8" t="s">
        <v>6</v>
      </c>
      <c r="B217" s="9">
        <v>8</v>
      </c>
      <c r="C217" s="9" t="s">
        <v>492</v>
      </c>
      <c r="D217" s="13"/>
      <c r="E217" s="13" t="str">
        <f>_xlfn.IFNA(VLOOKUP(flower[[#This Row],[Scion METRC '#]],METRCC8[],2,FALSE),"METRC ERROR")</f>
        <v>METRC ERROR</v>
      </c>
      <c r="F217" s="13" t="str">
        <f>IF(LEFT(flower[[#This Row],[Strain]],4)=LEFT(flower[[#This Row],[Pheno '#]],4),"match","MISMATCH")</f>
        <v>MISMATCH</v>
      </c>
      <c r="G217" s="13" t="str">
        <f>_xlfn.IFNA(VLOOKUP(flower[[#This Row],[Scion METRC '#]],VEGC8[[#All],[Scion METRC '#]:[Pheno Barcode]],2,FALSE),"")</f>
        <v/>
      </c>
      <c r="H217" s="13" t="str">
        <f>LEFT(flower[[#This Row],[Pheno Barcode]],7)</f>
        <v/>
      </c>
      <c r="I217" s="10" t="str">
        <f>_xlfn.IFNA(VLOOKUP(flower[[#This Row],[Strain]],VEGC8[[#All],[Scion METRC '#]:[Health]],5,FALSE),"")</f>
        <v/>
      </c>
      <c r="J217" s="13"/>
      <c r="K217" s="13" t="str">
        <f>IF(flower[[#This Row],[Scion METRC '#]]="","EMPTY",_xlfn.IFNA(VLOOKUP(flower[[#This Row],[Scion METRC '#]],DEADC8[],3,FALSE),"Alive"))</f>
        <v>EMPTY</v>
      </c>
      <c r="L217" s="13" t="str">
        <f>IFERROR(INDEX(exptreatments[[#This Row],[Treatment]],MATCH(flower[[#This Row],[Scion METRC '#]],exptreatments[[#This Row],[METRC]],0)),"")</f>
        <v/>
      </c>
      <c r="M217" s="13" t="str">
        <f>_xlfn.IFNA(VLOOKUP(flower[[#This Row],[Scion METRC '#]],DEADC8[],4,FALSE),"")</f>
        <v/>
      </c>
      <c r="N217" s="14" t="str">
        <f>_xlfn.IFNA(VLOOKUP(flower[[#This Row],[Scion METRC '#]],DEADC8[],4,FALSE),"")</f>
        <v/>
      </c>
      <c r="O217" s="13" t="str">
        <f>IF(ISNUMBER(SEARCH(".",flower[[#This Row],[Pheno Barcode]])),CONCATENATE("1A4070000000065000",RIGHT(flower[[#This Row],[Pheno Barcode]],6)),"")</f>
        <v/>
      </c>
      <c r="P217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_CL4-08</v>
      </c>
    </row>
    <row r="218" spans="1:16" x14ac:dyDescent="0.25">
      <c r="A218" s="8" t="s">
        <v>6</v>
      </c>
      <c r="B218" s="9">
        <v>9</v>
      </c>
      <c r="C218" s="9" t="s">
        <v>492</v>
      </c>
      <c r="D218" s="13"/>
      <c r="E218" s="13" t="str">
        <f>_xlfn.IFNA(VLOOKUP(flower[[#This Row],[Scion METRC '#]],METRCC8[],2,FALSE),"METRC ERROR")</f>
        <v>METRC ERROR</v>
      </c>
      <c r="F218" s="13" t="str">
        <f>IF(LEFT(flower[[#This Row],[Strain]],4)=LEFT(flower[[#This Row],[Pheno '#]],4),"match","MISMATCH")</f>
        <v>MISMATCH</v>
      </c>
      <c r="G218" s="13" t="str">
        <f>_xlfn.IFNA(VLOOKUP(flower[[#This Row],[Scion METRC '#]],VEGC8[[#All],[Scion METRC '#]:[Pheno Barcode]],2,FALSE),"")</f>
        <v/>
      </c>
      <c r="H218" s="13" t="str">
        <f>LEFT(flower[[#This Row],[Pheno Barcode]],7)</f>
        <v/>
      </c>
      <c r="I218" s="10" t="str">
        <f>_xlfn.IFNA(VLOOKUP(flower[[#This Row],[Strain]],VEGC8[[#All],[Scion METRC '#]:[Health]],5,FALSE),"")</f>
        <v/>
      </c>
      <c r="J218" s="13"/>
      <c r="K218" s="13" t="str">
        <f>IF(flower[[#This Row],[Scion METRC '#]]="","EMPTY",_xlfn.IFNA(VLOOKUP(flower[[#This Row],[Scion METRC '#]],DEADC8[],3,FALSE),"Alive"))</f>
        <v>EMPTY</v>
      </c>
      <c r="L218" s="13" t="str">
        <f>IFERROR(INDEX(exptreatments[[#This Row],[Treatment]],MATCH(flower[[#This Row],[Scion METRC '#]],exptreatments[[#This Row],[METRC]],0)),"")</f>
        <v/>
      </c>
      <c r="M218" s="13" t="str">
        <f>_xlfn.IFNA(VLOOKUP(flower[[#This Row],[Scion METRC '#]],DEADC8[],4,FALSE),"")</f>
        <v/>
      </c>
      <c r="N218" s="14" t="str">
        <f>_xlfn.IFNA(VLOOKUP(flower[[#This Row],[Scion METRC '#]],DEADC8[],4,FALSE),"")</f>
        <v/>
      </c>
      <c r="O218" s="13" t="str">
        <f>IF(ISNUMBER(SEARCH(".",flower[[#This Row],[Pheno Barcode]])),CONCATENATE("1A4070000000065000",RIGHT(flower[[#This Row],[Pheno Barcode]],6)),"")</f>
        <v/>
      </c>
      <c r="P218" s="8" t="str">
        <f>IF(flower[[#This Row],[Plant]]&lt;10,_xlfn.CONCAT('Group Info'!$F$2,"_",flower[[#This Row],[Table]],"-0",flower[[#This Row],[Plant]]),_xlfn.CONCAT('Group Info'!$F$2,"_",flower[[#This Row],[Table]],"-",flower[[#This Row],[Plant]]))</f>
        <v>_CL4-09</v>
      </c>
    </row>
    <row r="219" spans="1:16" x14ac:dyDescent="0.25">
      <c r="A219" s="8" t="s">
        <v>6</v>
      </c>
      <c r="B219" s="9">
        <v>10</v>
      </c>
      <c r="C219" s="9" t="s">
        <v>492</v>
      </c>
      <c r="D219" s="13"/>
      <c r="E219" s="13" t="str">
        <f>_xlfn.IFNA(VLOOKUP(flower[[#This Row],[Scion METRC '#]],METRCC8[],2,FALSE),"METRC ERROR")</f>
        <v>METRC ERROR</v>
      </c>
      <c r="F219" s="13" t="str">
        <f>IF(LEFT(flower[[#This Row],[Strain]],4)=LEFT(flower[[#This Row],[Pheno '#]],4),"match","MISMATCH")</f>
        <v>MISMATCH</v>
      </c>
      <c r="G219" s="13" t="str">
        <f>_xlfn.IFNA(VLOOKUP(flower[[#This Row],[Scion METRC '#]],VEGC8[[#All],[Scion METRC '#]:[Pheno Barcode]],2,FALSE),"")</f>
        <v/>
      </c>
      <c r="H219" s="13" t="str">
        <f>LEFT(flower[[#This Row],[Pheno Barcode]],7)</f>
        <v/>
      </c>
      <c r="I219" s="10" t="str">
        <f>_xlfn.IFNA(VLOOKUP(flower[[#This Row],[Strain]],VEGC8[[#All],[Scion METRC '#]:[Health]],5,FALSE),"")</f>
        <v/>
      </c>
      <c r="J219" s="13"/>
      <c r="K219" s="13" t="str">
        <f>IF(flower[[#This Row],[Scion METRC '#]]="","EMPTY",_xlfn.IFNA(VLOOKUP(flower[[#This Row],[Scion METRC '#]],DEADC8[],3,FALSE),"Alive"))</f>
        <v>EMPTY</v>
      </c>
      <c r="L219" s="13" t="str">
        <f>IFERROR(INDEX(exptreatments[[#This Row],[Treatment]],MATCH(flower[[#This Row],[Scion METRC '#]],exptreatments[[#This Row],[METRC]],0)),"")</f>
        <v/>
      </c>
      <c r="M219" s="13" t="str">
        <f>_xlfn.IFNA(VLOOKUP(flower[[#This Row],[Scion METRC '#]],DEADC8[],4,FALSE),"")</f>
        <v/>
      </c>
      <c r="N219" s="14" t="str">
        <f>_xlfn.IFNA(VLOOKUP(flower[[#This Row],[Scion METRC '#]],DEADC8[],4,FALSE),"")</f>
        <v/>
      </c>
      <c r="O219" s="13" t="str">
        <f>IF(ISNUMBER(SEARCH(".",flower[[#This Row],[Pheno Barcode]])),CONCATENATE("1A4070000000065000",RIGHT(flower[[#This Row],[Pheno Barcode]],6)),"")</f>
        <v/>
      </c>
      <c r="P219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_CL4-10</v>
      </c>
    </row>
    <row r="220" spans="1:16" x14ac:dyDescent="0.25">
      <c r="A220" s="8" t="s">
        <v>6</v>
      </c>
      <c r="B220" s="9">
        <v>11</v>
      </c>
      <c r="C220" s="9" t="s">
        <v>492</v>
      </c>
      <c r="D220" s="13"/>
      <c r="E220" s="13" t="str">
        <f>_xlfn.IFNA(VLOOKUP(flower[[#This Row],[Scion METRC '#]],METRCC8[],2,FALSE),"METRC ERROR")</f>
        <v>METRC ERROR</v>
      </c>
      <c r="F220" s="13" t="str">
        <f>IF(LEFT(flower[[#This Row],[Strain]],4)=LEFT(flower[[#This Row],[Pheno '#]],4),"match","MISMATCH")</f>
        <v>MISMATCH</v>
      </c>
      <c r="G220" s="13" t="str">
        <f>_xlfn.IFNA(VLOOKUP(flower[[#This Row],[Scion METRC '#]],VEGC8[[#All],[Scion METRC '#]:[Pheno Barcode]],2,FALSE),"")</f>
        <v/>
      </c>
      <c r="H220" s="13" t="str">
        <f>LEFT(flower[[#This Row],[Pheno Barcode]],7)</f>
        <v/>
      </c>
      <c r="I220" s="10" t="str">
        <f>_xlfn.IFNA(VLOOKUP(flower[[#This Row],[Strain]],VEGC8[[#All],[Scion METRC '#]:[Health]],5,FALSE),"")</f>
        <v/>
      </c>
      <c r="J220" s="13"/>
      <c r="K220" s="13" t="str">
        <f>IF(flower[[#This Row],[Scion METRC '#]]="","EMPTY",_xlfn.IFNA(VLOOKUP(flower[[#This Row],[Scion METRC '#]],DEADC8[],3,FALSE),"Alive"))</f>
        <v>EMPTY</v>
      </c>
      <c r="L220" s="13" t="str">
        <f>IFERROR(INDEX(exptreatments[[#This Row],[Treatment]],MATCH(flower[[#This Row],[Scion METRC '#]],exptreatments[[#This Row],[METRC]],0)),"")</f>
        <v/>
      </c>
      <c r="M220" s="13" t="str">
        <f>_xlfn.IFNA(VLOOKUP(flower[[#This Row],[Scion METRC '#]],DEADC8[],4,FALSE),"")</f>
        <v/>
      </c>
      <c r="N220" s="14" t="str">
        <f>_xlfn.IFNA(VLOOKUP(flower[[#This Row],[Scion METRC '#]],DEADC8[],4,FALSE),"")</f>
        <v/>
      </c>
      <c r="O220" s="13" t="str">
        <f>IF(ISNUMBER(SEARCH(".",flower[[#This Row],[Pheno Barcode]])),CONCATENATE("1A4070000000065000",RIGHT(flower[[#This Row],[Pheno Barcode]],6)),"")</f>
        <v/>
      </c>
      <c r="P220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_CL4-11</v>
      </c>
    </row>
    <row r="221" spans="1:16" x14ac:dyDescent="0.25">
      <c r="A221" s="8" t="s">
        <v>6</v>
      </c>
      <c r="B221" s="9">
        <v>12</v>
      </c>
      <c r="C221" s="9" t="s">
        <v>492</v>
      </c>
      <c r="D221" s="13"/>
      <c r="E221" s="13" t="str">
        <f>_xlfn.IFNA(VLOOKUP(flower[[#This Row],[Scion METRC '#]],METRCC8[],2,FALSE),"METRC ERROR")</f>
        <v>METRC ERROR</v>
      </c>
      <c r="F221" s="13" t="str">
        <f>IF(LEFT(flower[[#This Row],[Strain]],4)=LEFT(flower[[#This Row],[Pheno '#]],4),"match","MISMATCH")</f>
        <v>MISMATCH</v>
      </c>
      <c r="G221" s="13" t="str">
        <f>_xlfn.IFNA(VLOOKUP(flower[[#This Row],[Scion METRC '#]],VEGC8[[#All],[Scion METRC '#]:[Pheno Barcode]],2,FALSE),"")</f>
        <v/>
      </c>
      <c r="H221" s="13" t="str">
        <f>LEFT(flower[[#This Row],[Pheno Barcode]],7)</f>
        <v/>
      </c>
      <c r="I221" s="10" t="str">
        <f>_xlfn.IFNA(VLOOKUP(flower[[#This Row],[Strain]],VEGC8[[#All],[Scion METRC '#]:[Health]],5,FALSE),"")</f>
        <v/>
      </c>
      <c r="J221" s="13"/>
      <c r="K221" s="13" t="str">
        <f>IF(flower[[#This Row],[Scion METRC '#]]="","EMPTY",_xlfn.IFNA(VLOOKUP(flower[[#This Row],[Scion METRC '#]],DEADC8[],3,FALSE),"Alive"))</f>
        <v>EMPTY</v>
      </c>
      <c r="L221" s="13" t="str">
        <f>IFERROR(INDEX(exptreatments[[#This Row],[Treatment]],MATCH(flower[[#This Row],[Scion METRC '#]],exptreatments[[#This Row],[METRC]],0)),"")</f>
        <v/>
      </c>
      <c r="M221" s="13" t="str">
        <f>_xlfn.IFNA(VLOOKUP(flower[[#This Row],[Scion METRC '#]],DEADC8[],4,FALSE),"")</f>
        <v/>
      </c>
      <c r="N221" s="14" t="str">
        <f>_xlfn.IFNA(VLOOKUP(flower[[#This Row],[Scion METRC '#]],DEADC8[],4,FALSE),"")</f>
        <v/>
      </c>
      <c r="O221" s="13" t="str">
        <f>IF(ISNUMBER(SEARCH(".",flower[[#This Row],[Pheno Barcode]])),CONCATENATE("1A4070000000065000",RIGHT(flower[[#This Row],[Pheno Barcode]],6)),"")</f>
        <v/>
      </c>
      <c r="P221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_CL4-12</v>
      </c>
    </row>
    <row r="222" spans="1:16" x14ac:dyDescent="0.25">
      <c r="A222" s="8" t="s">
        <v>6</v>
      </c>
      <c r="B222" s="9">
        <v>13</v>
      </c>
      <c r="C222" s="9" t="s">
        <v>492</v>
      </c>
      <c r="D222" s="13"/>
      <c r="E222" s="13" t="str">
        <f>_xlfn.IFNA(VLOOKUP(flower[[#This Row],[Scion METRC '#]],METRCC8[],2,FALSE),"METRC ERROR")</f>
        <v>METRC ERROR</v>
      </c>
      <c r="F222" s="13" t="str">
        <f>IF(LEFT(flower[[#This Row],[Strain]],4)=LEFT(flower[[#This Row],[Pheno '#]],4),"match","MISMATCH")</f>
        <v>MISMATCH</v>
      </c>
      <c r="G222" s="13" t="str">
        <f>_xlfn.IFNA(VLOOKUP(flower[[#This Row],[Scion METRC '#]],VEGC8[[#All],[Scion METRC '#]:[Pheno Barcode]],2,FALSE),"")</f>
        <v/>
      </c>
      <c r="H222" s="13" t="str">
        <f>LEFT(flower[[#This Row],[Pheno Barcode]],7)</f>
        <v/>
      </c>
      <c r="I222" s="10" t="str">
        <f>_xlfn.IFNA(VLOOKUP(flower[[#This Row],[Strain]],VEGC8[[#All],[Scion METRC '#]:[Health]],5,FALSE),"")</f>
        <v/>
      </c>
      <c r="J222" s="13"/>
      <c r="K222" s="13" t="str">
        <f>IF(flower[[#This Row],[Scion METRC '#]]="","EMPTY",_xlfn.IFNA(VLOOKUP(flower[[#This Row],[Scion METRC '#]],DEADC8[],3,FALSE),"Alive"))</f>
        <v>EMPTY</v>
      </c>
      <c r="L222" s="13" t="str">
        <f>IFERROR(INDEX(exptreatments[[#This Row],[Treatment]],MATCH(flower[[#This Row],[Scion METRC '#]],exptreatments[[#This Row],[METRC]],0)),"")</f>
        <v/>
      </c>
      <c r="M222" s="13" t="str">
        <f>_xlfn.IFNA(VLOOKUP(flower[[#This Row],[Scion METRC '#]],DEADC8[],4,FALSE),"")</f>
        <v/>
      </c>
      <c r="N222" s="14" t="str">
        <f>_xlfn.IFNA(VLOOKUP(flower[[#This Row],[Scion METRC '#]],DEADC8[],4,FALSE),"")</f>
        <v/>
      </c>
      <c r="O222" s="13" t="str">
        <f>IF(ISNUMBER(SEARCH(".",flower[[#This Row],[Pheno Barcode]])),CONCATENATE("1A4070000000065000",RIGHT(flower[[#This Row],[Pheno Barcode]],6)),"")</f>
        <v/>
      </c>
      <c r="P222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_CL4-13</v>
      </c>
    </row>
    <row r="223" spans="1:16" x14ac:dyDescent="0.25">
      <c r="A223" s="8" t="s">
        <v>6</v>
      </c>
      <c r="B223" s="9">
        <v>14</v>
      </c>
      <c r="C223" s="9" t="s">
        <v>492</v>
      </c>
      <c r="D223" s="13"/>
      <c r="E223" s="13" t="str">
        <f>_xlfn.IFNA(VLOOKUP(flower[[#This Row],[Scion METRC '#]],METRCC8[],2,FALSE),"METRC ERROR")</f>
        <v>METRC ERROR</v>
      </c>
      <c r="F223" s="13" t="str">
        <f>IF(LEFT(flower[[#This Row],[Strain]],4)=LEFT(flower[[#This Row],[Pheno '#]],4),"match","MISMATCH")</f>
        <v>MISMATCH</v>
      </c>
      <c r="G223" s="13" t="str">
        <f>_xlfn.IFNA(VLOOKUP(flower[[#This Row],[Scion METRC '#]],VEGC8[[#All],[Scion METRC '#]:[Pheno Barcode]],2,FALSE),"")</f>
        <v/>
      </c>
      <c r="H223" s="13" t="str">
        <f>LEFT(flower[[#This Row],[Pheno Barcode]],7)</f>
        <v/>
      </c>
      <c r="I223" s="10" t="str">
        <f>_xlfn.IFNA(VLOOKUP(flower[[#This Row],[Strain]],VEGC8[[#All],[Scion METRC '#]:[Health]],5,FALSE),"")</f>
        <v/>
      </c>
      <c r="J223" s="13"/>
      <c r="K223" s="13" t="str">
        <f>IF(flower[[#This Row],[Scion METRC '#]]="","EMPTY",_xlfn.IFNA(VLOOKUP(flower[[#This Row],[Scion METRC '#]],DEADC8[],3,FALSE),"Alive"))</f>
        <v>EMPTY</v>
      </c>
      <c r="L223" s="13" t="str">
        <f>IFERROR(INDEX(exptreatments[[#This Row],[Treatment]],MATCH(flower[[#This Row],[Scion METRC '#]],exptreatments[[#This Row],[METRC]],0)),"")</f>
        <v/>
      </c>
      <c r="M223" s="13" t="str">
        <f>_xlfn.IFNA(VLOOKUP(flower[[#This Row],[Scion METRC '#]],DEADC8[],4,FALSE),"")</f>
        <v/>
      </c>
      <c r="N223" s="14" t="str">
        <f>_xlfn.IFNA(VLOOKUP(flower[[#This Row],[Scion METRC '#]],DEADC8[],4,FALSE),"")</f>
        <v/>
      </c>
      <c r="O223" s="13" t="str">
        <f>IF(ISNUMBER(SEARCH(".",flower[[#This Row],[Pheno Barcode]])),CONCATENATE("1A4070000000065000",RIGHT(flower[[#This Row],[Pheno Barcode]],6)),"")</f>
        <v/>
      </c>
      <c r="P223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_CL4-14</v>
      </c>
    </row>
    <row r="224" spans="1:16" x14ac:dyDescent="0.25">
      <c r="A224" s="8" t="s">
        <v>6</v>
      </c>
      <c r="B224" s="9">
        <v>15</v>
      </c>
      <c r="C224" s="9" t="s">
        <v>492</v>
      </c>
      <c r="D224" s="13"/>
      <c r="E224" s="13" t="str">
        <f>_xlfn.IFNA(VLOOKUP(flower[[#This Row],[Scion METRC '#]],METRCC8[],2,FALSE),"METRC ERROR")</f>
        <v>METRC ERROR</v>
      </c>
      <c r="F224" s="13" t="str">
        <f>IF(LEFT(flower[[#This Row],[Strain]],4)=LEFT(flower[[#This Row],[Pheno '#]],4),"match","MISMATCH")</f>
        <v>MISMATCH</v>
      </c>
      <c r="G224" s="13" t="str">
        <f>_xlfn.IFNA(VLOOKUP(flower[[#This Row],[Scion METRC '#]],VEGC8[[#All],[Scion METRC '#]:[Pheno Barcode]],2,FALSE),"")</f>
        <v/>
      </c>
      <c r="H224" s="13" t="str">
        <f>LEFT(flower[[#This Row],[Pheno Barcode]],7)</f>
        <v/>
      </c>
      <c r="I224" s="10" t="str">
        <f>_xlfn.IFNA(VLOOKUP(flower[[#This Row],[Strain]],VEGC8[[#All],[Scion METRC '#]:[Health]],5,FALSE),"")</f>
        <v/>
      </c>
      <c r="J224" s="13"/>
      <c r="K224" s="13" t="str">
        <f>IF(flower[[#This Row],[Scion METRC '#]]="","EMPTY",_xlfn.IFNA(VLOOKUP(flower[[#This Row],[Scion METRC '#]],DEADC8[],3,FALSE),"Alive"))</f>
        <v>EMPTY</v>
      </c>
      <c r="L224" s="13" t="str">
        <f>IFERROR(INDEX(exptreatments[[#This Row],[Treatment]],MATCH(flower[[#This Row],[Scion METRC '#]],exptreatments[[#This Row],[METRC]],0)),"")</f>
        <v/>
      </c>
      <c r="M224" s="13" t="str">
        <f>_xlfn.IFNA(VLOOKUP(flower[[#This Row],[Scion METRC '#]],DEADC8[],4,FALSE),"")</f>
        <v/>
      </c>
      <c r="N224" s="14" t="str">
        <f>_xlfn.IFNA(VLOOKUP(flower[[#This Row],[Scion METRC '#]],DEADC8[],4,FALSE),"")</f>
        <v/>
      </c>
      <c r="O224" s="13" t="str">
        <f>IF(ISNUMBER(SEARCH(".",flower[[#This Row],[Pheno Barcode]])),CONCATENATE("1A4070000000065000",RIGHT(flower[[#This Row],[Pheno Barcode]],6)),"")</f>
        <v/>
      </c>
      <c r="P224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_CL4-15</v>
      </c>
    </row>
    <row r="225" spans="1:16" x14ac:dyDescent="0.25">
      <c r="A225" s="8" t="s">
        <v>6</v>
      </c>
      <c r="B225" s="9">
        <v>16</v>
      </c>
      <c r="C225" s="9" t="s">
        <v>492</v>
      </c>
      <c r="D225" s="13"/>
      <c r="E225" s="13" t="str">
        <f>_xlfn.IFNA(VLOOKUP(flower[[#This Row],[Scion METRC '#]],METRCC8[],2,FALSE),"METRC ERROR")</f>
        <v>METRC ERROR</v>
      </c>
      <c r="F225" s="13" t="str">
        <f>IF(LEFT(flower[[#This Row],[Strain]],4)=LEFT(flower[[#This Row],[Pheno '#]],4),"match","MISMATCH")</f>
        <v>MISMATCH</v>
      </c>
      <c r="G225" s="13" t="str">
        <f>_xlfn.IFNA(VLOOKUP(flower[[#This Row],[Scion METRC '#]],VEGC8[[#All],[Scion METRC '#]:[Pheno Barcode]],2,FALSE),"")</f>
        <v/>
      </c>
      <c r="H225" s="13" t="str">
        <f>LEFT(flower[[#This Row],[Pheno Barcode]],7)</f>
        <v/>
      </c>
      <c r="I225" s="10" t="str">
        <f>_xlfn.IFNA(VLOOKUP(flower[[#This Row],[Strain]],VEGC8[[#All],[Scion METRC '#]:[Health]],5,FALSE),"")</f>
        <v/>
      </c>
      <c r="J225" s="13"/>
      <c r="K225" s="13" t="str">
        <f>IF(flower[[#This Row],[Scion METRC '#]]="","EMPTY",_xlfn.IFNA(VLOOKUP(flower[[#This Row],[Scion METRC '#]],DEADC8[],3,FALSE),"Alive"))</f>
        <v>EMPTY</v>
      </c>
      <c r="L225" s="13" t="str">
        <f>IFERROR(INDEX(exptreatments[[#This Row],[Treatment]],MATCH(flower[[#This Row],[Scion METRC '#]],exptreatments[[#This Row],[METRC]],0)),"")</f>
        <v/>
      </c>
      <c r="M225" s="13" t="str">
        <f>_xlfn.IFNA(VLOOKUP(flower[[#This Row],[Scion METRC '#]],DEADC8[],4,FALSE),"")</f>
        <v/>
      </c>
      <c r="N225" s="14" t="str">
        <f>_xlfn.IFNA(VLOOKUP(flower[[#This Row],[Scion METRC '#]],DEADC8[],4,FALSE),"")</f>
        <v/>
      </c>
      <c r="O225" s="13" t="str">
        <f>IF(ISNUMBER(SEARCH(".",flower[[#This Row],[Pheno Barcode]])),CONCATENATE("1A4070000000065000",RIGHT(flower[[#This Row],[Pheno Barcode]],6)),"")</f>
        <v/>
      </c>
      <c r="P225" s="8" t="str">
        <f>IF(flower[[#This Row],[Plant]]&lt;10,_xlfn.CONCAT('Group Info'!$F$2,"_",flower[[#This Row],[Table]],"-0",flower[[#This Row],[Plant]]),_xlfn.CONCAT('Group Info'!$F$2,"_",flower[[#This Row],[Table]],"-",flower[[#This Row],[Plant]]))</f>
        <v>_CL4-16</v>
      </c>
    </row>
    <row r="226" spans="1:16" x14ac:dyDescent="0.25">
      <c r="A226" s="8" t="s">
        <v>6</v>
      </c>
      <c r="B226" s="9">
        <v>1</v>
      </c>
      <c r="C226" s="9" t="s">
        <v>493</v>
      </c>
      <c r="D226" s="13"/>
      <c r="E226" s="13" t="str">
        <f>_xlfn.IFNA(VLOOKUP(flower[[#This Row],[Scion METRC '#]],METRCC8[],2,FALSE),"METRC ERROR")</f>
        <v>METRC ERROR</v>
      </c>
      <c r="F226" s="13" t="str">
        <f>IF(LEFT(flower[[#This Row],[Strain]],4)=LEFT(flower[[#This Row],[Pheno '#]],4),"match","MISMATCH")</f>
        <v>MISMATCH</v>
      </c>
      <c r="G226" s="13" t="str">
        <f>_xlfn.IFNA(VLOOKUP(flower[[#This Row],[Scion METRC '#]],VEGC8[[#All],[Scion METRC '#]:[Pheno Barcode]],2,FALSE),"")</f>
        <v/>
      </c>
      <c r="H226" s="13" t="str">
        <f>LEFT(flower[[#This Row],[Pheno Barcode]],7)</f>
        <v/>
      </c>
      <c r="I226" s="10" t="str">
        <f>_xlfn.IFNA(VLOOKUP(flower[[#This Row],[Strain]],VEGC8[[#All],[Scion METRC '#]:[Health]],5,FALSE),"")</f>
        <v/>
      </c>
      <c r="J226" s="13"/>
      <c r="K226" s="13" t="str">
        <f>IF(flower[[#This Row],[Scion METRC '#]]="","EMPTY",_xlfn.IFNA(VLOOKUP(flower[[#This Row],[Scion METRC '#]],DEADC8[],3,FALSE),"Alive"))</f>
        <v>EMPTY</v>
      </c>
      <c r="L226" s="13" t="str">
        <f>IFERROR(INDEX(exptreatments[[#This Row],[Treatment]],MATCH(flower[[#This Row],[Scion METRC '#]],exptreatments[[#This Row],[METRC]],0)),"")</f>
        <v/>
      </c>
      <c r="M226" s="13" t="str">
        <f>_xlfn.IFNA(VLOOKUP(flower[[#This Row],[Scion METRC '#]],DEADC8[],4,FALSE),"")</f>
        <v/>
      </c>
      <c r="N226" s="14" t="str">
        <f>_xlfn.IFNA(VLOOKUP(flower[[#This Row],[Scion METRC '#]],DEADC8[],4,FALSE),"")</f>
        <v/>
      </c>
      <c r="O226" s="13" t="str">
        <f>IF(ISNUMBER(SEARCH(".",flower[[#This Row],[Pheno Barcode]])),CONCATENATE("1A4070000000065000",RIGHT(flower[[#This Row],[Pheno Barcode]],6)),"")</f>
        <v/>
      </c>
      <c r="P226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_CL5-01</v>
      </c>
    </row>
    <row r="227" spans="1:16" x14ac:dyDescent="0.25">
      <c r="A227" s="8" t="s">
        <v>6</v>
      </c>
      <c r="B227" s="9">
        <v>2</v>
      </c>
      <c r="C227" s="9" t="s">
        <v>493</v>
      </c>
      <c r="D227" s="13"/>
      <c r="E227" s="13" t="str">
        <f>_xlfn.IFNA(VLOOKUP(flower[[#This Row],[Scion METRC '#]],METRCC8[],2,FALSE),"METRC ERROR")</f>
        <v>METRC ERROR</v>
      </c>
      <c r="F227" s="13" t="str">
        <f>IF(LEFT(flower[[#This Row],[Strain]],4)=LEFT(flower[[#This Row],[Pheno '#]],4),"match","MISMATCH")</f>
        <v>MISMATCH</v>
      </c>
      <c r="G227" s="13" t="str">
        <f>_xlfn.IFNA(VLOOKUP(flower[[#This Row],[Scion METRC '#]],VEGC8[[#All],[Scion METRC '#]:[Pheno Barcode]],2,FALSE),"")</f>
        <v/>
      </c>
      <c r="H227" s="13" t="str">
        <f>LEFT(flower[[#This Row],[Pheno Barcode]],7)</f>
        <v/>
      </c>
      <c r="I227" s="10" t="str">
        <f>_xlfn.IFNA(VLOOKUP(flower[[#This Row],[Strain]],VEGC8[[#All],[Scion METRC '#]:[Health]],5,FALSE),"")</f>
        <v/>
      </c>
      <c r="J227" s="13"/>
      <c r="K227" s="13" t="str">
        <f>IF(flower[[#This Row],[Scion METRC '#]]="","EMPTY",_xlfn.IFNA(VLOOKUP(flower[[#This Row],[Scion METRC '#]],DEADC8[],3,FALSE),"Alive"))</f>
        <v>EMPTY</v>
      </c>
      <c r="L227" s="13" t="str">
        <f>IFERROR(INDEX(exptreatments[[#This Row],[Treatment]],MATCH(flower[[#This Row],[Scion METRC '#]],exptreatments[[#This Row],[METRC]],0)),"")</f>
        <v/>
      </c>
      <c r="M227" s="13" t="str">
        <f>_xlfn.IFNA(VLOOKUP(flower[[#This Row],[Scion METRC '#]],DEADC8[],4,FALSE),"")</f>
        <v/>
      </c>
      <c r="N227" s="14" t="str">
        <f>_xlfn.IFNA(VLOOKUP(flower[[#This Row],[Scion METRC '#]],DEADC8[],4,FALSE),"")</f>
        <v/>
      </c>
      <c r="O227" s="13" t="str">
        <f>IF(ISNUMBER(SEARCH(".",flower[[#This Row],[Pheno Barcode]])),CONCATENATE("1A4070000000065000",RIGHT(flower[[#This Row],[Pheno Barcode]],6)),"")</f>
        <v/>
      </c>
      <c r="P227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_CL5-02</v>
      </c>
    </row>
    <row r="228" spans="1:16" x14ac:dyDescent="0.25">
      <c r="A228" s="8" t="s">
        <v>6</v>
      </c>
      <c r="B228" s="9">
        <v>3</v>
      </c>
      <c r="C228" s="9" t="s">
        <v>493</v>
      </c>
      <c r="D228" s="13"/>
      <c r="E228" s="13" t="str">
        <f>_xlfn.IFNA(VLOOKUP(flower[[#This Row],[Scion METRC '#]],METRCC8[],2,FALSE),"METRC ERROR")</f>
        <v>METRC ERROR</v>
      </c>
      <c r="F228" s="13" t="str">
        <f>IF(LEFT(flower[[#This Row],[Strain]],4)=LEFT(flower[[#This Row],[Pheno '#]],4),"match","MISMATCH")</f>
        <v>MISMATCH</v>
      </c>
      <c r="G228" s="13" t="str">
        <f>_xlfn.IFNA(VLOOKUP(flower[[#This Row],[Scion METRC '#]],VEGC8[[#All],[Scion METRC '#]:[Pheno Barcode]],2,FALSE),"")</f>
        <v/>
      </c>
      <c r="H228" s="13" t="str">
        <f>LEFT(flower[[#This Row],[Pheno Barcode]],7)</f>
        <v/>
      </c>
      <c r="I228" s="10" t="str">
        <f>_xlfn.IFNA(VLOOKUP(flower[[#This Row],[Strain]],VEGC8[[#All],[Scion METRC '#]:[Health]],5,FALSE),"")</f>
        <v/>
      </c>
      <c r="J228" s="13"/>
      <c r="K228" s="13" t="str">
        <f>IF(flower[[#This Row],[Scion METRC '#]]="","EMPTY",_xlfn.IFNA(VLOOKUP(flower[[#This Row],[Scion METRC '#]],DEADC8[],3,FALSE),"Alive"))</f>
        <v>EMPTY</v>
      </c>
      <c r="L228" s="13" t="str">
        <f>IFERROR(INDEX(exptreatments[[#This Row],[Treatment]],MATCH(flower[[#This Row],[Scion METRC '#]],exptreatments[[#This Row],[METRC]],0)),"")</f>
        <v/>
      </c>
      <c r="M228" s="13" t="str">
        <f>_xlfn.IFNA(VLOOKUP(flower[[#This Row],[Scion METRC '#]],DEADC8[],4,FALSE),"")</f>
        <v/>
      </c>
      <c r="N228" s="14" t="str">
        <f>_xlfn.IFNA(VLOOKUP(flower[[#This Row],[Scion METRC '#]],DEADC8[],4,FALSE),"")</f>
        <v/>
      </c>
      <c r="O228" s="13" t="str">
        <f>IF(ISNUMBER(SEARCH(".",flower[[#This Row],[Pheno Barcode]])),CONCATENATE("1A4070000000065000",RIGHT(flower[[#This Row],[Pheno Barcode]],6)),"")</f>
        <v/>
      </c>
      <c r="P228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_CL5-03</v>
      </c>
    </row>
    <row r="229" spans="1:16" x14ac:dyDescent="0.25">
      <c r="A229" s="8" t="s">
        <v>6</v>
      </c>
      <c r="B229" s="9">
        <v>4</v>
      </c>
      <c r="C229" s="9" t="s">
        <v>493</v>
      </c>
      <c r="D229" s="13"/>
      <c r="E229" s="13" t="str">
        <f>_xlfn.IFNA(VLOOKUP(flower[[#This Row],[Scion METRC '#]],METRCC8[],2,FALSE),"METRC ERROR")</f>
        <v>METRC ERROR</v>
      </c>
      <c r="F229" s="13" t="str">
        <f>IF(LEFT(flower[[#This Row],[Strain]],4)=LEFT(flower[[#This Row],[Pheno '#]],4),"match","MISMATCH")</f>
        <v>MISMATCH</v>
      </c>
      <c r="G229" s="13" t="str">
        <f>_xlfn.IFNA(VLOOKUP(flower[[#This Row],[Scion METRC '#]],VEGC8[[#All],[Scion METRC '#]:[Pheno Barcode]],2,FALSE),"")</f>
        <v/>
      </c>
      <c r="H229" s="13" t="str">
        <f>LEFT(flower[[#This Row],[Pheno Barcode]],7)</f>
        <v/>
      </c>
      <c r="I229" s="10" t="str">
        <f>_xlfn.IFNA(VLOOKUP(flower[[#This Row],[Strain]],VEGC8[[#All],[Scion METRC '#]:[Health]],5,FALSE),"")</f>
        <v/>
      </c>
      <c r="J229" s="13"/>
      <c r="K229" s="13" t="str">
        <f>IF(flower[[#This Row],[Scion METRC '#]]="","EMPTY",_xlfn.IFNA(VLOOKUP(flower[[#This Row],[Scion METRC '#]],DEADC8[],3,FALSE),"Alive"))</f>
        <v>EMPTY</v>
      </c>
      <c r="L229" s="13" t="str">
        <f>IFERROR(INDEX(exptreatments[[#This Row],[Treatment]],MATCH(flower[[#This Row],[Scion METRC '#]],exptreatments[[#This Row],[METRC]],0)),"")</f>
        <v/>
      </c>
      <c r="M229" s="13" t="str">
        <f>_xlfn.IFNA(VLOOKUP(flower[[#This Row],[Scion METRC '#]],DEADC8[],4,FALSE),"")</f>
        <v/>
      </c>
      <c r="N229" s="14" t="str">
        <f>_xlfn.IFNA(VLOOKUP(flower[[#This Row],[Scion METRC '#]],DEADC8[],4,FALSE),"")</f>
        <v/>
      </c>
      <c r="O229" s="13" t="str">
        <f>IF(ISNUMBER(SEARCH(".",flower[[#This Row],[Pheno Barcode]])),CONCATENATE("1A4070000000065000",RIGHT(flower[[#This Row],[Pheno Barcode]],6)),"")</f>
        <v/>
      </c>
      <c r="P229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_CL5-04</v>
      </c>
    </row>
    <row r="230" spans="1:16" x14ac:dyDescent="0.25">
      <c r="A230" s="8" t="s">
        <v>6</v>
      </c>
      <c r="B230" s="9">
        <v>5</v>
      </c>
      <c r="C230" s="9" t="s">
        <v>493</v>
      </c>
      <c r="D230" s="13"/>
      <c r="E230" s="13" t="str">
        <f>_xlfn.IFNA(VLOOKUP(flower[[#This Row],[Scion METRC '#]],METRCC8[],2,FALSE),"METRC ERROR")</f>
        <v>METRC ERROR</v>
      </c>
      <c r="F230" s="13" t="str">
        <f>IF(LEFT(flower[[#This Row],[Strain]],4)=LEFT(flower[[#This Row],[Pheno '#]],4),"match","MISMATCH")</f>
        <v>MISMATCH</v>
      </c>
      <c r="G230" s="13" t="str">
        <f>_xlfn.IFNA(VLOOKUP(flower[[#This Row],[Scion METRC '#]],VEGC8[[#All],[Scion METRC '#]:[Pheno Barcode]],2,FALSE),"")</f>
        <v/>
      </c>
      <c r="H230" s="13" t="str">
        <f>LEFT(flower[[#This Row],[Pheno Barcode]],7)</f>
        <v/>
      </c>
      <c r="I230" s="10" t="str">
        <f>_xlfn.IFNA(VLOOKUP(flower[[#This Row],[Strain]],VEGC8[[#All],[Scion METRC '#]:[Health]],5,FALSE),"")</f>
        <v/>
      </c>
      <c r="J230" s="13"/>
      <c r="K230" s="13" t="str">
        <f>IF(flower[[#This Row],[Scion METRC '#]]="","EMPTY",_xlfn.IFNA(VLOOKUP(flower[[#This Row],[Scion METRC '#]],DEADC8[],3,FALSE),"Alive"))</f>
        <v>EMPTY</v>
      </c>
      <c r="L230" s="13" t="str">
        <f>IFERROR(INDEX(exptreatments[[#This Row],[Treatment]],MATCH(flower[[#This Row],[Scion METRC '#]],exptreatments[[#This Row],[METRC]],0)),"")</f>
        <v/>
      </c>
      <c r="M230" s="13" t="str">
        <f>_xlfn.IFNA(VLOOKUP(flower[[#This Row],[Scion METRC '#]],DEADC8[],4,FALSE),"")</f>
        <v/>
      </c>
      <c r="N230" s="14" t="str">
        <f>_xlfn.IFNA(VLOOKUP(flower[[#This Row],[Scion METRC '#]],DEADC8[],4,FALSE),"")</f>
        <v/>
      </c>
      <c r="O230" s="13" t="str">
        <f>IF(ISNUMBER(SEARCH(".",flower[[#This Row],[Pheno Barcode]])),CONCATENATE("1A4070000000065000",RIGHT(flower[[#This Row],[Pheno Barcode]],6)),"")</f>
        <v/>
      </c>
      <c r="P230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_CL5-05</v>
      </c>
    </row>
    <row r="231" spans="1:16" x14ac:dyDescent="0.25">
      <c r="A231" s="8" t="s">
        <v>6</v>
      </c>
      <c r="B231" s="9">
        <v>6</v>
      </c>
      <c r="C231" s="9" t="s">
        <v>493</v>
      </c>
      <c r="D231" s="13"/>
      <c r="E231" s="13" t="str">
        <f>_xlfn.IFNA(VLOOKUP(flower[[#This Row],[Scion METRC '#]],METRCC8[],2,FALSE),"METRC ERROR")</f>
        <v>METRC ERROR</v>
      </c>
      <c r="F231" s="13" t="str">
        <f>IF(LEFT(flower[[#This Row],[Strain]],4)=LEFT(flower[[#This Row],[Pheno '#]],4),"match","MISMATCH")</f>
        <v>MISMATCH</v>
      </c>
      <c r="G231" s="13" t="str">
        <f>_xlfn.IFNA(VLOOKUP(flower[[#This Row],[Scion METRC '#]],VEGC8[[#All],[Scion METRC '#]:[Pheno Barcode]],2,FALSE),"")</f>
        <v/>
      </c>
      <c r="H231" s="13" t="str">
        <f>LEFT(flower[[#This Row],[Pheno Barcode]],7)</f>
        <v/>
      </c>
      <c r="I231" s="10" t="str">
        <f>_xlfn.IFNA(VLOOKUP(flower[[#This Row],[Strain]],VEGC8[[#All],[Scion METRC '#]:[Health]],5,FALSE),"")</f>
        <v/>
      </c>
      <c r="J231" s="13"/>
      <c r="K231" s="13" t="str">
        <f>IF(flower[[#This Row],[Scion METRC '#]]="","EMPTY",_xlfn.IFNA(VLOOKUP(flower[[#This Row],[Scion METRC '#]],DEADC8[],3,FALSE),"Alive"))</f>
        <v>EMPTY</v>
      </c>
      <c r="L231" s="13" t="str">
        <f>IFERROR(INDEX(exptreatments[[#This Row],[Treatment]],MATCH(flower[[#This Row],[Scion METRC '#]],exptreatments[[#This Row],[METRC]],0)),"")</f>
        <v/>
      </c>
      <c r="M231" s="13" t="str">
        <f>_xlfn.IFNA(VLOOKUP(flower[[#This Row],[Scion METRC '#]],DEADC8[],4,FALSE),"")</f>
        <v/>
      </c>
      <c r="N231" s="14" t="str">
        <f>_xlfn.IFNA(VLOOKUP(flower[[#This Row],[Scion METRC '#]],DEADC8[],4,FALSE),"")</f>
        <v/>
      </c>
      <c r="O231" s="13" t="str">
        <f>IF(ISNUMBER(SEARCH(".",flower[[#This Row],[Pheno Barcode]])),CONCATENATE("1A4070000000065000",RIGHT(flower[[#This Row],[Pheno Barcode]],6)),"")</f>
        <v/>
      </c>
      <c r="P231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_CL5-06</v>
      </c>
    </row>
    <row r="232" spans="1:16" x14ac:dyDescent="0.25">
      <c r="A232" s="8" t="s">
        <v>6</v>
      </c>
      <c r="B232" s="9">
        <v>7</v>
      </c>
      <c r="C232" s="9" t="s">
        <v>493</v>
      </c>
      <c r="D232" s="13"/>
      <c r="E232" s="13" t="str">
        <f>_xlfn.IFNA(VLOOKUP(flower[[#This Row],[Scion METRC '#]],METRCC8[],2,FALSE),"METRC ERROR")</f>
        <v>METRC ERROR</v>
      </c>
      <c r="F232" s="13" t="str">
        <f>IF(LEFT(flower[[#This Row],[Strain]],4)=LEFT(flower[[#This Row],[Pheno '#]],4),"match","MISMATCH")</f>
        <v>MISMATCH</v>
      </c>
      <c r="G232" s="13" t="str">
        <f>_xlfn.IFNA(VLOOKUP(flower[[#This Row],[Scion METRC '#]],VEGC8[[#All],[Scion METRC '#]:[Pheno Barcode]],2,FALSE),"")</f>
        <v/>
      </c>
      <c r="H232" s="13" t="str">
        <f>LEFT(flower[[#This Row],[Pheno Barcode]],7)</f>
        <v/>
      </c>
      <c r="I232" s="10" t="str">
        <f>_xlfn.IFNA(VLOOKUP(flower[[#This Row],[Strain]],VEGC8[[#All],[Scion METRC '#]:[Health]],5,FALSE),"")</f>
        <v/>
      </c>
      <c r="J232" s="13"/>
      <c r="K232" s="13" t="str">
        <f>IF(flower[[#This Row],[Scion METRC '#]]="","EMPTY",_xlfn.IFNA(VLOOKUP(flower[[#This Row],[Scion METRC '#]],DEADC8[],3,FALSE),"Alive"))</f>
        <v>EMPTY</v>
      </c>
      <c r="L232" s="13" t="str">
        <f>IFERROR(INDEX(exptreatments[[#This Row],[Treatment]],MATCH(flower[[#This Row],[Scion METRC '#]],exptreatments[[#This Row],[METRC]],0)),"")</f>
        <v/>
      </c>
      <c r="M232" s="13" t="str">
        <f>_xlfn.IFNA(VLOOKUP(flower[[#This Row],[Scion METRC '#]],DEADC8[],4,FALSE),"")</f>
        <v/>
      </c>
      <c r="N232" s="14" t="str">
        <f>_xlfn.IFNA(VLOOKUP(flower[[#This Row],[Scion METRC '#]],DEADC8[],4,FALSE),"")</f>
        <v/>
      </c>
      <c r="O232" s="13" t="str">
        <f>IF(ISNUMBER(SEARCH(".",flower[[#This Row],[Pheno Barcode]])),CONCATENATE("1A4070000000065000",RIGHT(flower[[#This Row],[Pheno Barcode]],6)),"")</f>
        <v/>
      </c>
      <c r="P232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_CL5-07</v>
      </c>
    </row>
    <row r="233" spans="1:16" x14ac:dyDescent="0.25">
      <c r="A233" s="8" t="s">
        <v>6</v>
      </c>
      <c r="B233" s="9">
        <v>8</v>
      </c>
      <c r="C233" s="9" t="s">
        <v>493</v>
      </c>
      <c r="D233" s="13"/>
      <c r="E233" s="13" t="str">
        <f>_xlfn.IFNA(VLOOKUP(flower[[#This Row],[Scion METRC '#]],METRCC8[],2,FALSE),"METRC ERROR")</f>
        <v>METRC ERROR</v>
      </c>
      <c r="F233" s="13" t="str">
        <f>IF(LEFT(flower[[#This Row],[Strain]],4)=LEFT(flower[[#This Row],[Pheno '#]],4),"match","MISMATCH")</f>
        <v>MISMATCH</v>
      </c>
      <c r="G233" s="13" t="str">
        <f>_xlfn.IFNA(VLOOKUP(flower[[#This Row],[Scion METRC '#]],VEGC8[[#All],[Scion METRC '#]:[Pheno Barcode]],2,FALSE),"")</f>
        <v/>
      </c>
      <c r="H233" s="13" t="str">
        <f>LEFT(flower[[#This Row],[Pheno Barcode]],7)</f>
        <v/>
      </c>
      <c r="I233" s="10" t="str">
        <f>_xlfn.IFNA(VLOOKUP(flower[[#This Row],[Strain]],VEGC8[[#All],[Scion METRC '#]:[Health]],5,FALSE),"")</f>
        <v/>
      </c>
      <c r="J233" s="13"/>
      <c r="K233" s="13" t="str">
        <f>IF(flower[[#This Row],[Scion METRC '#]]="","EMPTY",_xlfn.IFNA(VLOOKUP(flower[[#This Row],[Scion METRC '#]],DEADC8[],3,FALSE),"Alive"))</f>
        <v>EMPTY</v>
      </c>
      <c r="L233" s="13" t="str">
        <f>IFERROR(INDEX(exptreatments[[#This Row],[Treatment]],MATCH(flower[[#This Row],[Scion METRC '#]],exptreatments[[#This Row],[METRC]],0)),"")</f>
        <v/>
      </c>
      <c r="M233" s="13" t="str">
        <f>_xlfn.IFNA(VLOOKUP(flower[[#This Row],[Scion METRC '#]],DEADC8[],4,FALSE),"")</f>
        <v/>
      </c>
      <c r="N233" s="14" t="str">
        <f>_xlfn.IFNA(VLOOKUP(flower[[#This Row],[Scion METRC '#]],DEADC8[],4,FALSE),"")</f>
        <v/>
      </c>
      <c r="O233" s="13" t="str">
        <f>IF(ISNUMBER(SEARCH(".",flower[[#This Row],[Pheno Barcode]])),CONCATENATE("1A4070000000065000",RIGHT(flower[[#This Row],[Pheno Barcode]],6)),"")</f>
        <v/>
      </c>
      <c r="P233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_CL5-08</v>
      </c>
    </row>
    <row r="234" spans="1:16" x14ac:dyDescent="0.25">
      <c r="A234" s="8" t="s">
        <v>6</v>
      </c>
      <c r="B234" s="9">
        <v>9</v>
      </c>
      <c r="C234" s="9" t="s">
        <v>493</v>
      </c>
      <c r="D234" s="13"/>
      <c r="E234" s="13" t="str">
        <f>_xlfn.IFNA(VLOOKUP(flower[[#This Row],[Scion METRC '#]],METRCC8[],2,FALSE),"METRC ERROR")</f>
        <v>METRC ERROR</v>
      </c>
      <c r="F234" s="13" t="str">
        <f>IF(LEFT(flower[[#This Row],[Strain]],4)=LEFT(flower[[#This Row],[Pheno '#]],4),"match","MISMATCH")</f>
        <v>MISMATCH</v>
      </c>
      <c r="G234" s="13" t="str">
        <f>_xlfn.IFNA(VLOOKUP(flower[[#This Row],[Scion METRC '#]],VEGC8[[#All],[Scion METRC '#]:[Pheno Barcode]],2,FALSE),"")</f>
        <v/>
      </c>
      <c r="H234" s="13" t="str">
        <f>LEFT(flower[[#This Row],[Pheno Barcode]],7)</f>
        <v/>
      </c>
      <c r="I234" s="10" t="str">
        <f>_xlfn.IFNA(VLOOKUP(flower[[#This Row],[Strain]],VEGC8[[#All],[Scion METRC '#]:[Health]],5,FALSE),"")</f>
        <v/>
      </c>
      <c r="J234" s="13"/>
      <c r="K234" s="13" t="str">
        <f>IF(flower[[#This Row],[Scion METRC '#]]="","EMPTY",_xlfn.IFNA(VLOOKUP(flower[[#This Row],[Scion METRC '#]],DEADC8[],3,FALSE),"Alive"))</f>
        <v>EMPTY</v>
      </c>
      <c r="L234" s="13" t="str">
        <f>IFERROR(INDEX(exptreatments[[#This Row],[Treatment]],MATCH(flower[[#This Row],[Scion METRC '#]],exptreatments[[#This Row],[METRC]],0)),"")</f>
        <v/>
      </c>
      <c r="M234" s="13" t="str">
        <f>_xlfn.IFNA(VLOOKUP(flower[[#This Row],[Scion METRC '#]],DEADC8[],4,FALSE),"")</f>
        <v/>
      </c>
      <c r="N234" s="14" t="str">
        <f>_xlfn.IFNA(VLOOKUP(flower[[#This Row],[Scion METRC '#]],DEADC8[],4,FALSE),"")</f>
        <v/>
      </c>
      <c r="O234" s="13" t="str">
        <f>IF(ISNUMBER(SEARCH(".",flower[[#This Row],[Pheno Barcode]])),CONCATENATE("1A4070000000065000",RIGHT(flower[[#This Row],[Pheno Barcode]],6)),"")</f>
        <v/>
      </c>
      <c r="P234" s="8" t="str">
        <f>IF(flower[[#This Row],[Plant]]&lt;10,_xlfn.CONCAT('Group Info'!$F$2,"_",flower[[#This Row],[Table]],"-0",flower[[#This Row],[Plant]]),_xlfn.CONCAT('Group Info'!$F$2,"_",flower[[#This Row],[Table]],"-",flower[[#This Row],[Plant]]))</f>
        <v>_CL5-09</v>
      </c>
    </row>
    <row r="235" spans="1:16" x14ac:dyDescent="0.25">
      <c r="A235" s="8" t="s">
        <v>6</v>
      </c>
      <c r="B235" s="9">
        <v>10</v>
      </c>
      <c r="C235" s="9" t="s">
        <v>493</v>
      </c>
      <c r="D235" s="13"/>
      <c r="E235" s="13" t="str">
        <f>_xlfn.IFNA(VLOOKUP(flower[[#This Row],[Scion METRC '#]],METRCC8[],2,FALSE),"METRC ERROR")</f>
        <v>METRC ERROR</v>
      </c>
      <c r="F235" s="13" t="str">
        <f>IF(LEFT(flower[[#This Row],[Strain]],4)=LEFT(flower[[#This Row],[Pheno '#]],4),"match","MISMATCH")</f>
        <v>MISMATCH</v>
      </c>
      <c r="G235" s="13" t="str">
        <f>_xlfn.IFNA(VLOOKUP(flower[[#This Row],[Scion METRC '#]],VEGC8[[#All],[Scion METRC '#]:[Pheno Barcode]],2,FALSE),"")</f>
        <v/>
      </c>
      <c r="H235" s="13" t="str">
        <f>LEFT(flower[[#This Row],[Pheno Barcode]],7)</f>
        <v/>
      </c>
      <c r="I235" s="10" t="str">
        <f>_xlfn.IFNA(VLOOKUP(flower[[#This Row],[Strain]],VEGC8[[#All],[Scion METRC '#]:[Health]],5,FALSE),"")</f>
        <v/>
      </c>
      <c r="J235" s="13"/>
      <c r="K235" s="13" t="str">
        <f>IF(flower[[#This Row],[Scion METRC '#]]="","EMPTY",_xlfn.IFNA(VLOOKUP(flower[[#This Row],[Scion METRC '#]],DEADC8[],3,FALSE),"Alive"))</f>
        <v>EMPTY</v>
      </c>
      <c r="L235" s="13" t="str">
        <f>IFERROR(INDEX(exptreatments[[#This Row],[Treatment]],MATCH(flower[[#This Row],[Scion METRC '#]],exptreatments[[#This Row],[METRC]],0)),"")</f>
        <v/>
      </c>
      <c r="M235" s="13" t="str">
        <f>_xlfn.IFNA(VLOOKUP(flower[[#This Row],[Scion METRC '#]],DEADC8[],4,FALSE),"")</f>
        <v/>
      </c>
      <c r="N235" s="14" t="str">
        <f>_xlfn.IFNA(VLOOKUP(flower[[#This Row],[Scion METRC '#]],DEADC8[],4,FALSE),"")</f>
        <v/>
      </c>
      <c r="O235" s="13" t="str">
        <f>IF(ISNUMBER(SEARCH(".",flower[[#This Row],[Pheno Barcode]])),CONCATENATE("1A4070000000065000",RIGHT(flower[[#This Row],[Pheno Barcode]],6)),"")</f>
        <v/>
      </c>
      <c r="P235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_CL5-10</v>
      </c>
    </row>
    <row r="236" spans="1:16" x14ac:dyDescent="0.25">
      <c r="A236" s="8" t="s">
        <v>6</v>
      </c>
      <c r="B236" s="9">
        <v>11</v>
      </c>
      <c r="C236" s="9" t="s">
        <v>493</v>
      </c>
      <c r="D236" s="13"/>
      <c r="E236" s="13" t="str">
        <f>_xlfn.IFNA(VLOOKUP(flower[[#This Row],[Scion METRC '#]],METRCC8[],2,FALSE),"METRC ERROR")</f>
        <v>METRC ERROR</v>
      </c>
      <c r="F236" s="13" t="str">
        <f>IF(LEFT(flower[[#This Row],[Strain]],4)=LEFT(flower[[#This Row],[Pheno '#]],4),"match","MISMATCH")</f>
        <v>MISMATCH</v>
      </c>
      <c r="G236" s="13" t="str">
        <f>_xlfn.IFNA(VLOOKUP(flower[[#This Row],[Scion METRC '#]],VEGC8[[#All],[Scion METRC '#]:[Pheno Barcode]],2,FALSE),"")</f>
        <v/>
      </c>
      <c r="H236" s="13" t="str">
        <f>LEFT(flower[[#This Row],[Pheno Barcode]],7)</f>
        <v/>
      </c>
      <c r="I236" s="10" t="str">
        <f>_xlfn.IFNA(VLOOKUP(flower[[#This Row],[Strain]],VEGC8[[#All],[Scion METRC '#]:[Health]],5,FALSE),"")</f>
        <v/>
      </c>
      <c r="J236" s="13"/>
      <c r="K236" s="13" t="str">
        <f>IF(flower[[#This Row],[Scion METRC '#]]="","EMPTY",_xlfn.IFNA(VLOOKUP(flower[[#This Row],[Scion METRC '#]],DEADC8[],3,FALSE),"Alive"))</f>
        <v>EMPTY</v>
      </c>
      <c r="L236" s="13" t="str">
        <f>IFERROR(INDEX(exptreatments[[#This Row],[Treatment]],MATCH(flower[[#This Row],[Scion METRC '#]],exptreatments[[#This Row],[METRC]],0)),"")</f>
        <v/>
      </c>
      <c r="M236" s="13" t="str">
        <f>_xlfn.IFNA(VLOOKUP(flower[[#This Row],[Scion METRC '#]],DEADC8[],4,FALSE),"")</f>
        <v/>
      </c>
      <c r="N236" s="14" t="str">
        <f>_xlfn.IFNA(VLOOKUP(flower[[#This Row],[Scion METRC '#]],DEADC8[],4,FALSE),"")</f>
        <v/>
      </c>
      <c r="O236" s="13" t="str">
        <f>IF(ISNUMBER(SEARCH(".",flower[[#This Row],[Pheno Barcode]])),CONCATENATE("1A4070000000065000",RIGHT(flower[[#This Row],[Pheno Barcode]],6)),"")</f>
        <v/>
      </c>
      <c r="P236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_CL5-11</v>
      </c>
    </row>
    <row r="237" spans="1:16" x14ac:dyDescent="0.25">
      <c r="A237" s="8" t="s">
        <v>6</v>
      </c>
      <c r="B237" s="9">
        <v>12</v>
      </c>
      <c r="C237" s="9" t="s">
        <v>493</v>
      </c>
      <c r="D237" s="13"/>
      <c r="E237" s="13" t="str">
        <f>_xlfn.IFNA(VLOOKUP(flower[[#This Row],[Scion METRC '#]],METRCC8[],2,FALSE),"METRC ERROR")</f>
        <v>METRC ERROR</v>
      </c>
      <c r="F237" s="13" t="str">
        <f>IF(LEFT(flower[[#This Row],[Strain]],4)=LEFT(flower[[#This Row],[Pheno '#]],4),"match","MISMATCH")</f>
        <v>MISMATCH</v>
      </c>
      <c r="G237" s="13" t="str">
        <f>_xlfn.IFNA(VLOOKUP(flower[[#This Row],[Scion METRC '#]],VEGC8[[#All],[Scion METRC '#]:[Pheno Barcode]],2,FALSE),"")</f>
        <v/>
      </c>
      <c r="H237" s="13" t="str">
        <f>LEFT(flower[[#This Row],[Pheno Barcode]],7)</f>
        <v/>
      </c>
      <c r="I237" s="10" t="str">
        <f>_xlfn.IFNA(VLOOKUP(flower[[#This Row],[Strain]],VEGC8[[#All],[Scion METRC '#]:[Health]],5,FALSE),"")</f>
        <v/>
      </c>
      <c r="J237" s="13"/>
      <c r="K237" s="13" t="str">
        <f>IF(flower[[#This Row],[Scion METRC '#]]="","EMPTY",_xlfn.IFNA(VLOOKUP(flower[[#This Row],[Scion METRC '#]],DEADC8[],3,FALSE),"Alive"))</f>
        <v>EMPTY</v>
      </c>
      <c r="L237" s="13" t="str">
        <f>IFERROR(INDEX(exptreatments[[#This Row],[Treatment]],MATCH(flower[[#This Row],[Scion METRC '#]],exptreatments[[#This Row],[METRC]],0)),"")</f>
        <v/>
      </c>
      <c r="M237" s="13" t="str">
        <f>_xlfn.IFNA(VLOOKUP(flower[[#This Row],[Scion METRC '#]],DEADC8[],4,FALSE),"")</f>
        <v/>
      </c>
      <c r="N237" s="14" t="str">
        <f>_xlfn.IFNA(VLOOKUP(flower[[#This Row],[Scion METRC '#]],DEADC8[],4,FALSE),"")</f>
        <v/>
      </c>
      <c r="O237" s="13" t="str">
        <f>IF(ISNUMBER(SEARCH(".",flower[[#This Row],[Pheno Barcode]])),CONCATENATE("1A4070000000065000",RIGHT(flower[[#This Row],[Pheno Barcode]],6)),"")</f>
        <v/>
      </c>
      <c r="P237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_CL5-12</v>
      </c>
    </row>
    <row r="238" spans="1:16" x14ac:dyDescent="0.25">
      <c r="A238" s="8" t="s">
        <v>6</v>
      </c>
      <c r="B238" s="9">
        <v>13</v>
      </c>
      <c r="C238" s="9" t="s">
        <v>493</v>
      </c>
      <c r="D238" s="13"/>
      <c r="E238" s="13" t="str">
        <f>_xlfn.IFNA(VLOOKUP(flower[[#This Row],[Scion METRC '#]],METRCC8[],2,FALSE),"METRC ERROR")</f>
        <v>METRC ERROR</v>
      </c>
      <c r="F238" s="13" t="str">
        <f>IF(LEFT(flower[[#This Row],[Strain]],4)=LEFT(flower[[#This Row],[Pheno '#]],4),"match","MISMATCH")</f>
        <v>MISMATCH</v>
      </c>
      <c r="G238" s="13" t="str">
        <f>_xlfn.IFNA(VLOOKUP(flower[[#This Row],[Scion METRC '#]],VEGC8[[#All],[Scion METRC '#]:[Pheno Barcode]],2,FALSE),"")</f>
        <v/>
      </c>
      <c r="H238" s="13" t="str">
        <f>LEFT(flower[[#This Row],[Pheno Barcode]],7)</f>
        <v/>
      </c>
      <c r="I238" s="10" t="str">
        <f>_xlfn.IFNA(VLOOKUP(flower[[#This Row],[Strain]],VEGC8[[#All],[Scion METRC '#]:[Health]],5,FALSE),"")</f>
        <v/>
      </c>
      <c r="J238" s="13"/>
      <c r="K238" s="13" t="str">
        <f>IF(flower[[#This Row],[Scion METRC '#]]="","EMPTY",_xlfn.IFNA(VLOOKUP(flower[[#This Row],[Scion METRC '#]],DEADC8[],3,FALSE),"Alive"))</f>
        <v>EMPTY</v>
      </c>
      <c r="L238" s="13" t="str">
        <f>IFERROR(INDEX(exptreatments[[#This Row],[Treatment]],MATCH(flower[[#This Row],[Scion METRC '#]],exptreatments[[#This Row],[METRC]],0)),"")</f>
        <v/>
      </c>
      <c r="M238" s="13" t="str">
        <f>_xlfn.IFNA(VLOOKUP(flower[[#This Row],[Scion METRC '#]],DEADC8[],4,FALSE),"")</f>
        <v/>
      </c>
      <c r="N238" s="14" t="str">
        <f>_xlfn.IFNA(VLOOKUP(flower[[#This Row],[Scion METRC '#]],DEADC8[],4,FALSE),"")</f>
        <v/>
      </c>
      <c r="O238" s="13" t="str">
        <f>IF(ISNUMBER(SEARCH(".",flower[[#This Row],[Pheno Barcode]])),CONCATENATE("1A4070000000065000",RIGHT(flower[[#This Row],[Pheno Barcode]],6)),"")</f>
        <v/>
      </c>
      <c r="P238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_CL5-13</v>
      </c>
    </row>
    <row r="239" spans="1:16" x14ac:dyDescent="0.25">
      <c r="A239" s="8" t="s">
        <v>6</v>
      </c>
      <c r="B239" s="9">
        <v>14</v>
      </c>
      <c r="C239" s="9" t="s">
        <v>493</v>
      </c>
      <c r="D239" s="13"/>
      <c r="E239" s="13" t="str">
        <f>_xlfn.IFNA(VLOOKUP(flower[[#This Row],[Scion METRC '#]],METRCC8[],2,FALSE),"METRC ERROR")</f>
        <v>METRC ERROR</v>
      </c>
      <c r="F239" s="13" t="str">
        <f>IF(LEFT(flower[[#This Row],[Strain]],4)=LEFT(flower[[#This Row],[Pheno '#]],4),"match","MISMATCH")</f>
        <v>MISMATCH</v>
      </c>
      <c r="G239" s="13" t="str">
        <f>_xlfn.IFNA(VLOOKUP(flower[[#This Row],[Scion METRC '#]],VEGC8[[#All],[Scion METRC '#]:[Pheno Barcode]],2,FALSE),"")</f>
        <v/>
      </c>
      <c r="H239" s="13" t="str">
        <f>LEFT(flower[[#This Row],[Pheno Barcode]],7)</f>
        <v/>
      </c>
      <c r="I239" s="10" t="str">
        <f>_xlfn.IFNA(VLOOKUP(flower[[#This Row],[Strain]],VEGC8[[#All],[Scion METRC '#]:[Health]],5,FALSE),"")</f>
        <v/>
      </c>
      <c r="J239" s="13"/>
      <c r="K239" s="13" t="str">
        <f>IF(flower[[#This Row],[Scion METRC '#]]="","EMPTY",_xlfn.IFNA(VLOOKUP(flower[[#This Row],[Scion METRC '#]],DEADC8[],3,FALSE),"Alive"))</f>
        <v>EMPTY</v>
      </c>
      <c r="L239" s="13" t="str">
        <f>IFERROR(INDEX(exptreatments[[#This Row],[Treatment]],MATCH(flower[[#This Row],[Scion METRC '#]],exptreatments[[#This Row],[METRC]],0)),"")</f>
        <v/>
      </c>
      <c r="M239" s="13" t="str">
        <f>_xlfn.IFNA(VLOOKUP(flower[[#This Row],[Scion METRC '#]],DEADC8[],4,FALSE),"")</f>
        <v/>
      </c>
      <c r="N239" s="14" t="str">
        <f>_xlfn.IFNA(VLOOKUP(flower[[#This Row],[Scion METRC '#]],DEADC8[],4,FALSE),"")</f>
        <v/>
      </c>
      <c r="O239" s="13" t="str">
        <f>IF(ISNUMBER(SEARCH(".",flower[[#This Row],[Pheno Barcode]])),CONCATENATE("1A4070000000065000",RIGHT(flower[[#This Row],[Pheno Barcode]],6)),"")</f>
        <v/>
      </c>
      <c r="P239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_CL5-14</v>
      </c>
    </row>
    <row r="240" spans="1:16" x14ac:dyDescent="0.25">
      <c r="A240" s="8" t="s">
        <v>6</v>
      </c>
      <c r="B240" s="9">
        <v>15</v>
      </c>
      <c r="C240" s="9" t="s">
        <v>493</v>
      </c>
      <c r="D240" s="13"/>
      <c r="E240" s="13" t="str">
        <f>_xlfn.IFNA(VLOOKUP(flower[[#This Row],[Scion METRC '#]],METRCC8[],2,FALSE),"METRC ERROR")</f>
        <v>METRC ERROR</v>
      </c>
      <c r="F240" s="13" t="str">
        <f>IF(LEFT(flower[[#This Row],[Strain]],4)=LEFT(flower[[#This Row],[Pheno '#]],4),"match","MISMATCH")</f>
        <v>MISMATCH</v>
      </c>
      <c r="G240" s="13" t="str">
        <f>_xlfn.IFNA(VLOOKUP(flower[[#This Row],[Scion METRC '#]],VEGC8[[#All],[Scion METRC '#]:[Pheno Barcode]],2,FALSE),"")</f>
        <v/>
      </c>
      <c r="H240" s="13" t="str">
        <f>LEFT(flower[[#This Row],[Pheno Barcode]],7)</f>
        <v/>
      </c>
      <c r="I240" s="10" t="str">
        <f>_xlfn.IFNA(VLOOKUP(flower[[#This Row],[Strain]],VEGC8[[#All],[Scion METRC '#]:[Health]],5,FALSE),"")</f>
        <v/>
      </c>
      <c r="J240" s="13"/>
      <c r="K240" s="13" t="str">
        <f>IF(flower[[#This Row],[Scion METRC '#]]="","EMPTY",_xlfn.IFNA(VLOOKUP(flower[[#This Row],[Scion METRC '#]],DEADC8[],3,FALSE),"Alive"))</f>
        <v>EMPTY</v>
      </c>
      <c r="L240" s="13" t="str">
        <f>IFERROR(INDEX(exptreatments[[#This Row],[Treatment]],MATCH(flower[[#This Row],[Scion METRC '#]],exptreatments[[#This Row],[METRC]],0)),"")</f>
        <v/>
      </c>
      <c r="M240" s="13" t="str">
        <f>_xlfn.IFNA(VLOOKUP(flower[[#This Row],[Scion METRC '#]],DEADC8[],4,FALSE),"")</f>
        <v/>
      </c>
      <c r="N240" s="14" t="str">
        <f>_xlfn.IFNA(VLOOKUP(flower[[#This Row],[Scion METRC '#]],DEADC8[],4,FALSE),"")</f>
        <v/>
      </c>
      <c r="O240" s="13" t="str">
        <f>IF(ISNUMBER(SEARCH(".",flower[[#This Row],[Pheno Barcode]])),CONCATENATE("1A4070000000065000",RIGHT(flower[[#This Row],[Pheno Barcode]],6)),"")</f>
        <v/>
      </c>
      <c r="P240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_CL5-15</v>
      </c>
    </row>
    <row r="241" spans="1:16" x14ac:dyDescent="0.25">
      <c r="A241" s="8" t="s">
        <v>6</v>
      </c>
      <c r="B241" s="9">
        <v>16</v>
      </c>
      <c r="C241" s="9" t="s">
        <v>493</v>
      </c>
      <c r="D241" s="13"/>
      <c r="E241" s="13" t="str">
        <f>_xlfn.IFNA(VLOOKUP(flower[[#This Row],[Scion METRC '#]],METRCC8[],2,FALSE),"METRC ERROR")</f>
        <v>METRC ERROR</v>
      </c>
      <c r="F241" s="13" t="str">
        <f>IF(LEFT(flower[[#This Row],[Strain]],4)=LEFT(flower[[#This Row],[Pheno '#]],4),"match","MISMATCH")</f>
        <v>MISMATCH</v>
      </c>
      <c r="G241" s="13" t="str">
        <f>_xlfn.IFNA(VLOOKUP(flower[[#This Row],[Scion METRC '#]],VEGC8[[#All],[Scion METRC '#]:[Pheno Barcode]],2,FALSE),"")</f>
        <v/>
      </c>
      <c r="H241" s="13" t="str">
        <f>LEFT(flower[[#This Row],[Pheno Barcode]],7)</f>
        <v/>
      </c>
      <c r="I241" s="10" t="str">
        <f>_xlfn.IFNA(VLOOKUP(flower[[#This Row],[Strain]],VEGC8[[#All],[Scion METRC '#]:[Health]],5,FALSE),"")</f>
        <v/>
      </c>
      <c r="J241" s="13"/>
      <c r="K241" s="13" t="str">
        <f>IF(flower[[#This Row],[Scion METRC '#]]="","EMPTY",_xlfn.IFNA(VLOOKUP(flower[[#This Row],[Scion METRC '#]],DEADC8[],3,FALSE),"Alive"))</f>
        <v>EMPTY</v>
      </c>
      <c r="L241" s="13" t="str">
        <f>IFERROR(INDEX(exptreatments[[#This Row],[Treatment]],MATCH(flower[[#This Row],[Scion METRC '#]],exptreatments[[#This Row],[METRC]],0)),"")</f>
        <v/>
      </c>
      <c r="M241" s="13" t="str">
        <f>_xlfn.IFNA(VLOOKUP(flower[[#This Row],[Scion METRC '#]],DEADC8[],4,FALSE),"")</f>
        <v/>
      </c>
      <c r="N241" s="14" t="str">
        <f>_xlfn.IFNA(VLOOKUP(flower[[#This Row],[Scion METRC '#]],DEADC8[],4,FALSE),"")</f>
        <v/>
      </c>
      <c r="O241" s="13" t="str">
        <f>IF(ISNUMBER(SEARCH(".",flower[[#This Row],[Pheno Barcode]])),CONCATENATE("1A4070000000065000",RIGHT(flower[[#This Row],[Pheno Barcode]],6)),"")</f>
        <v/>
      </c>
      <c r="P241" s="8" t="str">
        <f>IF(flower[[#This Row],[Plant]]&lt;10,_xlfn.CONCAT('Group Info'!$F$2,"_",flower[[#This Row],[Table]],"-0",flower[[#This Row],[Plant]]),_xlfn.CONCAT('Group Info'!$F$2,"_",flower[[#This Row],[Table]],"-",flower[[#This Row],[Plant]]))</f>
        <v>_CL5-16</v>
      </c>
    </row>
    <row r="242" spans="1:16" x14ac:dyDescent="0.25">
      <c r="A242" s="8" t="s">
        <v>6</v>
      </c>
      <c r="B242" s="9">
        <v>1</v>
      </c>
      <c r="C242" s="9" t="s">
        <v>494</v>
      </c>
      <c r="D242" s="9"/>
      <c r="E242" s="9" t="str">
        <f>_xlfn.IFNA(VLOOKUP(flower[[#This Row],[Scion METRC '#]],METRCC8[],2,FALSE),"METRC ERROR")</f>
        <v>METRC ERROR</v>
      </c>
      <c r="F242" s="9" t="str">
        <f>IF(LEFT(flower[[#This Row],[Strain]],4)=LEFT(flower[[#This Row],[Pheno '#]],4),"match","MISMATCH")</f>
        <v>MISMATCH</v>
      </c>
      <c r="G242" s="9" t="str">
        <f>_xlfn.IFNA(VLOOKUP(flower[[#This Row],[Scion METRC '#]],VEGC8[[#All],[Scion METRC '#]:[Pheno Barcode]],2,FALSE),"")</f>
        <v/>
      </c>
      <c r="H242" s="9" t="str">
        <f>LEFT(flower[[#This Row],[Pheno Barcode]],7)</f>
        <v/>
      </c>
      <c r="I242" s="10" t="str">
        <f>_xlfn.IFNA(VLOOKUP(flower[[#This Row],[Strain]],VEGC8[[#All],[Scion METRC '#]:[Health]],5,FALSE),"")</f>
        <v/>
      </c>
      <c r="J242" s="9"/>
      <c r="K242" s="9" t="str">
        <f>IF(flower[[#This Row],[Scion METRC '#]]="","EMPTY",_xlfn.IFNA(VLOOKUP(flower[[#This Row],[Scion METRC '#]],DEADC8[],3,FALSE),"Alive"))</f>
        <v>EMPTY</v>
      </c>
      <c r="L242" s="65" t="str">
        <f>IFERROR(INDEX(exptreatments[[#This Row],[Treatment]],MATCH(flower[[#This Row],[Scion METRC '#]],exptreatments[[#This Row],[METRC]],0)),"")</f>
        <v/>
      </c>
      <c r="M242" s="13" t="str">
        <f>_xlfn.IFNA(VLOOKUP(flower[[#This Row],[Scion METRC '#]],DEADC8[],4,FALSE),"")</f>
        <v/>
      </c>
      <c r="N242" s="14" t="str">
        <f>_xlfn.IFNA(VLOOKUP(flower[[#This Row],[Scion METRC '#]],DEADC8[],4,FALSE),"")</f>
        <v/>
      </c>
      <c r="O242" s="13" t="str">
        <f>IF(ISNUMBER(SEARCH(".",flower[[#This Row],[Pheno Barcode]])),CONCATENATE("1A4070000000065000",RIGHT(flower[[#This Row],[Pheno Barcode]],6)),"")</f>
        <v/>
      </c>
      <c r="P242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_DL1-01</v>
      </c>
    </row>
    <row r="243" spans="1:16" x14ac:dyDescent="0.25">
      <c r="A243" s="8" t="s">
        <v>6</v>
      </c>
      <c r="B243" s="9">
        <v>2</v>
      </c>
      <c r="C243" s="9" t="s">
        <v>494</v>
      </c>
      <c r="D243" s="13"/>
      <c r="E243" s="13" t="str">
        <f>_xlfn.IFNA(VLOOKUP(flower[[#This Row],[Scion METRC '#]],METRCC8[],2,FALSE),"METRC ERROR")</f>
        <v>METRC ERROR</v>
      </c>
      <c r="F243" s="13" t="str">
        <f>IF(LEFT(flower[[#This Row],[Strain]],4)=LEFT(flower[[#This Row],[Pheno '#]],4),"match","MISMATCH")</f>
        <v>MISMATCH</v>
      </c>
      <c r="G243" s="13" t="str">
        <f>_xlfn.IFNA(VLOOKUP(flower[[#This Row],[Scion METRC '#]],VEGC8[[#All],[Scion METRC '#]:[Pheno Barcode]],2,FALSE),"")</f>
        <v/>
      </c>
      <c r="H243" s="13" t="str">
        <f>LEFT(flower[[#This Row],[Pheno Barcode]],7)</f>
        <v/>
      </c>
      <c r="I243" s="10" t="str">
        <f>_xlfn.IFNA(VLOOKUP(flower[[#This Row],[Strain]],VEGC8[[#All],[Scion METRC '#]:[Health]],5,FALSE),"")</f>
        <v/>
      </c>
      <c r="J243" s="13"/>
      <c r="K243" s="13" t="str">
        <f>IF(flower[[#This Row],[Scion METRC '#]]="","EMPTY",_xlfn.IFNA(VLOOKUP(flower[[#This Row],[Scion METRC '#]],DEADC8[],3,FALSE),"Alive"))</f>
        <v>EMPTY</v>
      </c>
      <c r="L243" s="13" t="str">
        <f>IFERROR(INDEX(exptreatments[[#This Row],[Treatment]],MATCH(flower[[#This Row],[Scion METRC '#]],exptreatments[[#This Row],[METRC]],0)),"")</f>
        <v/>
      </c>
      <c r="M243" s="13" t="str">
        <f>_xlfn.IFNA(VLOOKUP(flower[[#This Row],[Scion METRC '#]],DEADC8[],4,FALSE),"")</f>
        <v/>
      </c>
      <c r="N243" s="14" t="str">
        <f>_xlfn.IFNA(VLOOKUP(flower[[#This Row],[Scion METRC '#]],DEADC8[],4,FALSE),"")</f>
        <v/>
      </c>
      <c r="O243" s="13" t="str">
        <f>IF(ISNUMBER(SEARCH(".",flower[[#This Row],[Pheno Barcode]])),CONCATENATE("1A4070000000065000",RIGHT(flower[[#This Row],[Pheno Barcode]],6)),"")</f>
        <v/>
      </c>
      <c r="P243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_DL1-02</v>
      </c>
    </row>
    <row r="244" spans="1:16" x14ac:dyDescent="0.25">
      <c r="A244" s="8" t="s">
        <v>6</v>
      </c>
      <c r="B244" s="9">
        <v>3</v>
      </c>
      <c r="C244" s="9" t="s">
        <v>494</v>
      </c>
      <c r="D244" s="13"/>
      <c r="E244" s="13" t="str">
        <f>_xlfn.IFNA(VLOOKUP(flower[[#This Row],[Scion METRC '#]],METRCC8[],2,FALSE),"METRC ERROR")</f>
        <v>METRC ERROR</v>
      </c>
      <c r="F244" s="13" t="str">
        <f>IF(LEFT(flower[[#This Row],[Strain]],4)=LEFT(flower[[#This Row],[Pheno '#]],4),"match","MISMATCH")</f>
        <v>MISMATCH</v>
      </c>
      <c r="G244" s="13" t="str">
        <f>_xlfn.IFNA(VLOOKUP(flower[[#This Row],[Scion METRC '#]],VEGC8[[#All],[Scion METRC '#]:[Pheno Barcode]],2,FALSE),"")</f>
        <v/>
      </c>
      <c r="H244" s="13" t="str">
        <f>LEFT(flower[[#This Row],[Pheno Barcode]],7)</f>
        <v/>
      </c>
      <c r="I244" s="10" t="str">
        <f>_xlfn.IFNA(VLOOKUP(flower[[#This Row],[Strain]],VEGC8[[#All],[Scion METRC '#]:[Health]],5,FALSE),"")</f>
        <v/>
      </c>
      <c r="J244" s="13"/>
      <c r="K244" s="13" t="str">
        <f>IF(flower[[#This Row],[Scion METRC '#]]="","EMPTY",_xlfn.IFNA(VLOOKUP(flower[[#This Row],[Scion METRC '#]],DEADC8[],3,FALSE),"Alive"))</f>
        <v>EMPTY</v>
      </c>
      <c r="L244" s="13" t="str">
        <f>IFERROR(INDEX(exptreatments[[#This Row],[Treatment]],MATCH(flower[[#This Row],[Scion METRC '#]],exptreatments[[#This Row],[METRC]],0)),"")</f>
        <v/>
      </c>
      <c r="M244" s="13" t="str">
        <f>_xlfn.IFNA(VLOOKUP(flower[[#This Row],[Scion METRC '#]],DEADC8[],4,FALSE),"")</f>
        <v/>
      </c>
      <c r="N244" s="14" t="str">
        <f>_xlfn.IFNA(VLOOKUP(flower[[#This Row],[Scion METRC '#]],DEADC8[],4,FALSE),"")</f>
        <v/>
      </c>
      <c r="O244" s="13" t="str">
        <f>IF(ISNUMBER(SEARCH(".",flower[[#This Row],[Pheno Barcode]])),CONCATENATE("1A4070000000065000",RIGHT(flower[[#This Row],[Pheno Barcode]],6)),"")</f>
        <v/>
      </c>
      <c r="P244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_DL1-03</v>
      </c>
    </row>
    <row r="245" spans="1:16" x14ac:dyDescent="0.25">
      <c r="A245" s="8" t="s">
        <v>6</v>
      </c>
      <c r="B245" s="9">
        <v>4</v>
      </c>
      <c r="C245" s="9" t="s">
        <v>494</v>
      </c>
      <c r="D245" s="13"/>
      <c r="E245" s="13" t="str">
        <f>_xlfn.IFNA(VLOOKUP(flower[[#This Row],[Scion METRC '#]],METRCC8[],2,FALSE),"METRC ERROR")</f>
        <v>METRC ERROR</v>
      </c>
      <c r="F245" s="13" t="str">
        <f>IF(LEFT(flower[[#This Row],[Strain]],4)=LEFT(flower[[#This Row],[Pheno '#]],4),"match","MISMATCH")</f>
        <v>MISMATCH</v>
      </c>
      <c r="G245" s="13" t="str">
        <f>_xlfn.IFNA(VLOOKUP(flower[[#This Row],[Scion METRC '#]],VEGC8[[#All],[Scion METRC '#]:[Pheno Barcode]],2,FALSE),"")</f>
        <v/>
      </c>
      <c r="H245" s="13" t="str">
        <f>LEFT(flower[[#This Row],[Pheno Barcode]],7)</f>
        <v/>
      </c>
      <c r="I245" s="10" t="str">
        <f>_xlfn.IFNA(VLOOKUP(flower[[#This Row],[Strain]],VEGC8[[#All],[Scion METRC '#]:[Health]],5,FALSE),"")</f>
        <v/>
      </c>
      <c r="J245" s="13"/>
      <c r="K245" s="13" t="str">
        <f>IF(flower[[#This Row],[Scion METRC '#]]="","EMPTY",_xlfn.IFNA(VLOOKUP(flower[[#This Row],[Scion METRC '#]],DEADC8[],3,FALSE),"Alive"))</f>
        <v>EMPTY</v>
      </c>
      <c r="L245" s="13" t="str">
        <f>IFERROR(INDEX(exptreatments[[#This Row],[Treatment]],MATCH(flower[[#This Row],[Scion METRC '#]],exptreatments[[#This Row],[METRC]],0)),"")</f>
        <v/>
      </c>
      <c r="M245" s="13" t="str">
        <f>_xlfn.IFNA(VLOOKUP(flower[[#This Row],[Scion METRC '#]],DEADC8[],4,FALSE),"")</f>
        <v/>
      </c>
      <c r="N245" s="14" t="str">
        <f>_xlfn.IFNA(VLOOKUP(flower[[#This Row],[Scion METRC '#]],DEADC8[],4,FALSE),"")</f>
        <v/>
      </c>
      <c r="O245" s="13" t="str">
        <f>IF(ISNUMBER(SEARCH(".",flower[[#This Row],[Pheno Barcode]])),CONCATENATE("1A4070000000065000",RIGHT(flower[[#This Row],[Pheno Barcode]],6)),"")</f>
        <v/>
      </c>
      <c r="P245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_DL1-04</v>
      </c>
    </row>
    <row r="246" spans="1:16" x14ac:dyDescent="0.25">
      <c r="A246" s="8" t="s">
        <v>6</v>
      </c>
      <c r="B246" s="9">
        <v>5</v>
      </c>
      <c r="C246" s="9" t="s">
        <v>494</v>
      </c>
      <c r="D246" s="13"/>
      <c r="E246" s="13" t="str">
        <f>_xlfn.IFNA(VLOOKUP(flower[[#This Row],[Scion METRC '#]],METRCC8[],2,FALSE),"METRC ERROR")</f>
        <v>METRC ERROR</v>
      </c>
      <c r="F246" s="13" t="str">
        <f>IF(LEFT(flower[[#This Row],[Strain]],4)=LEFT(flower[[#This Row],[Pheno '#]],4),"match","MISMATCH")</f>
        <v>MISMATCH</v>
      </c>
      <c r="G246" s="13" t="str">
        <f>_xlfn.IFNA(VLOOKUP(flower[[#This Row],[Scion METRC '#]],VEGC8[[#All],[Scion METRC '#]:[Pheno Barcode]],2,FALSE),"")</f>
        <v/>
      </c>
      <c r="H246" s="13" t="str">
        <f>LEFT(flower[[#This Row],[Pheno Barcode]],7)</f>
        <v/>
      </c>
      <c r="I246" s="10" t="str">
        <f>_xlfn.IFNA(VLOOKUP(flower[[#This Row],[Strain]],VEGC8[[#All],[Scion METRC '#]:[Health]],5,FALSE),"")</f>
        <v/>
      </c>
      <c r="J246" s="13"/>
      <c r="K246" s="13" t="str">
        <f>IF(flower[[#This Row],[Scion METRC '#]]="","EMPTY",_xlfn.IFNA(VLOOKUP(flower[[#This Row],[Scion METRC '#]],DEADC8[],3,FALSE),"Alive"))</f>
        <v>EMPTY</v>
      </c>
      <c r="L246" s="13" t="str">
        <f>IFERROR(INDEX(exptreatments[[#This Row],[Treatment]],MATCH(flower[[#This Row],[Scion METRC '#]],exptreatments[[#This Row],[METRC]],0)),"")</f>
        <v/>
      </c>
      <c r="M246" s="13" t="str">
        <f>_xlfn.IFNA(VLOOKUP(flower[[#This Row],[Scion METRC '#]],DEADC8[],4,FALSE),"")</f>
        <v/>
      </c>
      <c r="N246" s="14" t="str">
        <f>_xlfn.IFNA(VLOOKUP(flower[[#This Row],[Scion METRC '#]],DEADC8[],4,FALSE),"")</f>
        <v/>
      </c>
      <c r="O246" s="13" t="str">
        <f>IF(ISNUMBER(SEARCH(".",flower[[#This Row],[Pheno Barcode]])),CONCATENATE("1A4070000000065000",RIGHT(flower[[#This Row],[Pheno Barcode]],6)),"")</f>
        <v/>
      </c>
      <c r="P246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_DL1-05</v>
      </c>
    </row>
    <row r="247" spans="1:16" x14ac:dyDescent="0.25">
      <c r="A247" s="8" t="s">
        <v>6</v>
      </c>
      <c r="B247" s="9">
        <v>6</v>
      </c>
      <c r="C247" s="9" t="s">
        <v>494</v>
      </c>
      <c r="D247" s="13"/>
      <c r="E247" s="13" t="str">
        <f>_xlfn.IFNA(VLOOKUP(flower[[#This Row],[Scion METRC '#]],METRCC8[],2,FALSE),"METRC ERROR")</f>
        <v>METRC ERROR</v>
      </c>
      <c r="F247" s="13" t="str">
        <f>IF(LEFT(flower[[#This Row],[Strain]],4)=LEFT(flower[[#This Row],[Pheno '#]],4),"match","MISMATCH")</f>
        <v>MISMATCH</v>
      </c>
      <c r="G247" s="13" t="str">
        <f>_xlfn.IFNA(VLOOKUP(flower[[#This Row],[Scion METRC '#]],VEGC8[[#All],[Scion METRC '#]:[Pheno Barcode]],2,FALSE),"")</f>
        <v/>
      </c>
      <c r="H247" s="13" t="str">
        <f>LEFT(flower[[#This Row],[Pheno Barcode]],7)</f>
        <v/>
      </c>
      <c r="I247" s="10" t="str">
        <f>_xlfn.IFNA(VLOOKUP(flower[[#This Row],[Strain]],VEGC8[[#All],[Scion METRC '#]:[Health]],5,FALSE),"")</f>
        <v/>
      </c>
      <c r="J247" s="13"/>
      <c r="K247" s="13" t="str">
        <f>IF(flower[[#This Row],[Scion METRC '#]]="","EMPTY",_xlfn.IFNA(VLOOKUP(flower[[#This Row],[Scion METRC '#]],DEADC8[],3,FALSE),"Alive"))</f>
        <v>EMPTY</v>
      </c>
      <c r="L247" s="13" t="str">
        <f>IFERROR(INDEX(exptreatments[[#This Row],[Treatment]],MATCH(flower[[#This Row],[Scion METRC '#]],exptreatments[[#This Row],[METRC]],0)),"")</f>
        <v/>
      </c>
      <c r="M247" s="13" t="str">
        <f>_xlfn.IFNA(VLOOKUP(flower[[#This Row],[Scion METRC '#]],DEADC8[],4,FALSE),"")</f>
        <v/>
      </c>
      <c r="N247" s="14" t="str">
        <f>_xlfn.IFNA(VLOOKUP(flower[[#This Row],[Scion METRC '#]],DEADC8[],4,FALSE),"")</f>
        <v/>
      </c>
      <c r="O247" s="13" t="str">
        <f>IF(ISNUMBER(SEARCH(".",flower[[#This Row],[Pheno Barcode]])),CONCATENATE("1A4070000000065000",RIGHT(flower[[#This Row],[Pheno Barcode]],6)),"")</f>
        <v/>
      </c>
      <c r="P247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_DL1-06</v>
      </c>
    </row>
    <row r="248" spans="1:16" x14ac:dyDescent="0.25">
      <c r="A248" s="8" t="s">
        <v>6</v>
      </c>
      <c r="B248" s="9">
        <v>7</v>
      </c>
      <c r="C248" s="9" t="s">
        <v>494</v>
      </c>
      <c r="D248" s="13"/>
      <c r="E248" s="13" t="str">
        <f>_xlfn.IFNA(VLOOKUP(flower[[#This Row],[Scion METRC '#]],METRCC8[],2,FALSE),"METRC ERROR")</f>
        <v>METRC ERROR</v>
      </c>
      <c r="F248" s="13" t="str">
        <f>IF(LEFT(flower[[#This Row],[Strain]],4)=LEFT(flower[[#This Row],[Pheno '#]],4),"match","MISMATCH")</f>
        <v>MISMATCH</v>
      </c>
      <c r="G248" s="13" t="str">
        <f>_xlfn.IFNA(VLOOKUP(flower[[#This Row],[Scion METRC '#]],VEGC8[[#All],[Scion METRC '#]:[Pheno Barcode]],2,FALSE),"")</f>
        <v/>
      </c>
      <c r="H248" s="13" t="str">
        <f>LEFT(flower[[#This Row],[Pheno Barcode]],7)</f>
        <v/>
      </c>
      <c r="I248" s="10" t="str">
        <f>_xlfn.IFNA(VLOOKUP(flower[[#This Row],[Strain]],VEGC8[[#All],[Scion METRC '#]:[Health]],5,FALSE),"")</f>
        <v/>
      </c>
      <c r="J248" s="13"/>
      <c r="K248" s="13" t="str">
        <f>IF(flower[[#This Row],[Scion METRC '#]]="","EMPTY",_xlfn.IFNA(VLOOKUP(flower[[#This Row],[Scion METRC '#]],DEADC8[],3,FALSE),"Alive"))</f>
        <v>EMPTY</v>
      </c>
      <c r="L248" s="13" t="str">
        <f>IFERROR(INDEX(exptreatments[[#This Row],[Treatment]],MATCH(flower[[#This Row],[Scion METRC '#]],exptreatments[[#This Row],[METRC]],0)),"")</f>
        <v/>
      </c>
      <c r="M248" s="13" t="str">
        <f>_xlfn.IFNA(VLOOKUP(flower[[#This Row],[Scion METRC '#]],DEADC8[],4,FALSE),"")</f>
        <v/>
      </c>
      <c r="N248" s="14" t="str">
        <f>_xlfn.IFNA(VLOOKUP(flower[[#This Row],[Scion METRC '#]],DEADC8[],4,FALSE),"")</f>
        <v/>
      </c>
      <c r="O248" s="13" t="str">
        <f>IF(ISNUMBER(SEARCH(".",flower[[#This Row],[Pheno Barcode]])),CONCATENATE("1A4070000000065000",RIGHT(flower[[#This Row],[Pheno Barcode]],6)),"")</f>
        <v/>
      </c>
      <c r="P248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_DL1-07</v>
      </c>
    </row>
    <row r="249" spans="1:16" x14ac:dyDescent="0.25">
      <c r="A249" s="8" t="s">
        <v>6</v>
      </c>
      <c r="B249" s="9">
        <v>8</v>
      </c>
      <c r="C249" s="9" t="s">
        <v>494</v>
      </c>
      <c r="D249" s="13"/>
      <c r="E249" s="13" t="str">
        <f>_xlfn.IFNA(VLOOKUP(flower[[#This Row],[Scion METRC '#]],METRCC8[],2,FALSE),"METRC ERROR")</f>
        <v>METRC ERROR</v>
      </c>
      <c r="F249" s="13" t="str">
        <f>IF(LEFT(flower[[#This Row],[Strain]],4)=LEFT(flower[[#This Row],[Pheno '#]],4),"match","MISMATCH")</f>
        <v>MISMATCH</v>
      </c>
      <c r="G249" s="13" t="str">
        <f>_xlfn.IFNA(VLOOKUP(flower[[#This Row],[Scion METRC '#]],VEGC8[[#All],[Scion METRC '#]:[Pheno Barcode]],2,FALSE),"")</f>
        <v/>
      </c>
      <c r="H249" s="13" t="str">
        <f>LEFT(flower[[#This Row],[Pheno Barcode]],7)</f>
        <v/>
      </c>
      <c r="I249" s="10" t="str">
        <f>_xlfn.IFNA(VLOOKUP(flower[[#This Row],[Strain]],VEGC8[[#All],[Scion METRC '#]:[Health]],5,FALSE),"")</f>
        <v/>
      </c>
      <c r="J249" s="13"/>
      <c r="K249" s="13" t="str">
        <f>IF(flower[[#This Row],[Scion METRC '#]]="","EMPTY",_xlfn.IFNA(VLOOKUP(flower[[#This Row],[Scion METRC '#]],DEADC8[],3,FALSE),"Alive"))</f>
        <v>EMPTY</v>
      </c>
      <c r="L249" s="13" t="str">
        <f>IFERROR(INDEX(exptreatments[[#This Row],[Treatment]],MATCH(flower[[#This Row],[Scion METRC '#]],exptreatments[[#This Row],[METRC]],0)),"")</f>
        <v/>
      </c>
      <c r="M249" s="13" t="str">
        <f>_xlfn.IFNA(VLOOKUP(flower[[#This Row],[Scion METRC '#]],DEADC8[],4,FALSE),"")</f>
        <v/>
      </c>
      <c r="N249" s="14" t="str">
        <f>_xlfn.IFNA(VLOOKUP(flower[[#This Row],[Scion METRC '#]],DEADC8[],4,FALSE),"")</f>
        <v/>
      </c>
      <c r="O249" s="13" t="str">
        <f>IF(ISNUMBER(SEARCH(".",flower[[#This Row],[Pheno Barcode]])),CONCATENATE("1A4070000000065000",RIGHT(flower[[#This Row],[Pheno Barcode]],6)),"")</f>
        <v/>
      </c>
      <c r="P249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_DL1-08</v>
      </c>
    </row>
    <row r="250" spans="1:16" x14ac:dyDescent="0.25">
      <c r="A250" s="8" t="s">
        <v>6</v>
      </c>
      <c r="B250" s="9">
        <v>9</v>
      </c>
      <c r="C250" s="9" t="s">
        <v>494</v>
      </c>
      <c r="D250" s="13"/>
      <c r="E250" s="13" t="str">
        <f>_xlfn.IFNA(VLOOKUP(flower[[#This Row],[Scion METRC '#]],METRCC8[],2,FALSE),"METRC ERROR")</f>
        <v>METRC ERROR</v>
      </c>
      <c r="F250" s="13" t="str">
        <f>IF(LEFT(flower[[#This Row],[Strain]],4)=LEFT(flower[[#This Row],[Pheno '#]],4),"match","MISMATCH")</f>
        <v>MISMATCH</v>
      </c>
      <c r="G250" s="13" t="str">
        <f>_xlfn.IFNA(VLOOKUP(flower[[#This Row],[Scion METRC '#]],VEGC8[[#All],[Scion METRC '#]:[Pheno Barcode]],2,FALSE),"")</f>
        <v/>
      </c>
      <c r="H250" s="13" t="str">
        <f>LEFT(flower[[#This Row],[Pheno Barcode]],7)</f>
        <v/>
      </c>
      <c r="I250" s="10" t="str">
        <f>_xlfn.IFNA(VLOOKUP(flower[[#This Row],[Strain]],VEGC8[[#All],[Scion METRC '#]:[Health]],5,FALSE),"")</f>
        <v/>
      </c>
      <c r="J250" s="13"/>
      <c r="K250" s="13" t="str">
        <f>IF(flower[[#This Row],[Scion METRC '#]]="","EMPTY",_xlfn.IFNA(VLOOKUP(flower[[#This Row],[Scion METRC '#]],DEADC8[],3,FALSE),"Alive"))</f>
        <v>EMPTY</v>
      </c>
      <c r="L250" s="13" t="str">
        <f>IFERROR(INDEX(exptreatments[[#This Row],[Treatment]],MATCH(flower[[#This Row],[Scion METRC '#]],exptreatments[[#This Row],[METRC]],0)),"")</f>
        <v/>
      </c>
      <c r="M250" s="13" t="str">
        <f>_xlfn.IFNA(VLOOKUP(flower[[#This Row],[Scion METRC '#]],DEADC8[],4,FALSE),"")</f>
        <v/>
      </c>
      <c r="N250" s="14" t="str">
        <f>_xlfn.IFNA(VLOOKUP(flower[[#This Row],[Scion METRC '#]],DEADC8[],4,FALSE),"")</f>
        <v/>
      </c>
      <c r="O250" s="13" t="str">
        <f>IF(ISNUMBER(SEARCH(".",flower[[#This Row],[Pheno Barcode]])),CONCATENATE("1A4070000000065000",RIGHT(flower[[#This Row],[Pheno Barcode]],6)),"")</f>
        <v/>
      </c>
      <c r="P250" s="8" t="str">
        <f>IF(flower[[#This Row],[Plant]]&lt;10,_xlfn.CONCAT('Group Info'!$F$2,"_",flower[[#This Row],[Table]],"-0",flower[[#This Row],[Plant]]),_xlfn.CONCAT('Group Info'!$F$2,"_",flower[[#This Row],[Table]],"-",flower[[#This Row],[Plant]]))</f>
        <v>_DL1-09</v>
      </c>
    </row>
    <row r="251" spans="1:16" x14ac:dyDescent="0.25">
      <c r="A251" s="8" t="s">
        <v>6</v>
      </c>
      <c r="B251" s="9">
        <v>10</v>
      </c>
      <c r="C251" s="9" t="s">
        <v>494</v>
      </c>
      <c r="D251" s="13"/>
      <c r="E251" s="13" t="str">
        <f>_xlfn.IFNA(VLOOKUP(flower[[#This Row],[Scion METRC '#]],METRCC8[],2,FALSE),"METRC ERROR")</f>
        <v>METRC ERROR</v>
      </c>
      <c r="F251" s="13" t="str">
        <f>IF(LEFT(flower[[#This Row],[Strain]],4)=LEFT(flower[[#This Row],[Pheno '#]],4),"match","MISMATCH")</f>
        <v>MISMATCH</v>
      </c>
      <c r="G251" s="13" t="str">
        <f>_xlfn.IFNA(VLOOKUP(flower[[#This Row],[Scion METRC '#]],VEGC8[[#All],[Scion METRC '#]:[Pheno Barcode]],2,FALSE),"")</f>
        <v/>
      </c>
      <c r="H251" s="13" t="str">
        <f>LEFT(flower[[#This Row],[Pheno Barcode]],7)</f>
        <v/>
      </c>
      <c r="I251" s="10" t="str">
        <f>_xlfn.IFNA(VLOOKUP(flower[[#This Row],[Strain]],VEGC8[[#All],[Scion METRC '#]:[Health]],5,FALSE),"")</f>
        <v/>
      </c>
      <c r="J251" s="13"/>
      <c r="K251" s="13" t="str">
        <f>IF(flower[[#This Row],[Scion METRC '#]]="","EMPTY",_xlfn.IFNA(VLOOKUP(flower[[#This Row],[Scion METRC '#]],DEADC8[],3,FALSE),"Alive"))</f>
        <v>EMPTY</v>
      </c>
      <c r="L251" s="13" t="str">
        <f>IFERROR(INDEX(exptreatments[[#This Row],[Treatment]],MATCH(flower[[#This Row],[Scion METRC '#]],exptreatments[[#This Row],[METRC]],0)),"")</f>
        <v/>
      </c>
      <c r="M251" s="13" t="str">
        <f>_xlfn.IFNA(VLOOKUP(flower[[#This Row],[Scion METRC '#]],DEADC8[],4,FALSE),"")</f>
        <v/>
      </c>
      <c r="N251" s="14" t="str">
        <f>_xlfn.IFNA(VLOOKUP(flower[[#This Row],[Scion METRC '#]],DEADC8[],4,FALSE),"")</f>
        <v/>
      </c>
      <c r="O251" s="13" t="str">
        <f>IF(ISNUMBER(SEARCH(".",flower[[#This Row],[Pheno Barcode]])),CONCATENATE("1A4070000000065000",RIGHT(flower[[#This Row],[Pheno Barcode]],6)),"")</f>
        <v/>
      </c>
      <c r="P251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_DL1-10</v>
      </c>
    </row>
    <row r="252" spans="1:16" x14ac:dyDescent="0.25">
      <c r="A252" s="8" t="s">
        <v>6</v>
      </c>
      <c r="B252" s="9">
        <v>11</v>
      </c>
      <c r="C252" s="9" t="s">
        <v>494</v>
      </c>
      <c r="D252" s="13"/>
      <c r="E252" s="13" t="str">
        <f>_xlfn.IFNA(VLOOKUP(flower[[#This Row],[Scion METRC '#]],METRCC8[],2,FALSE),"METRC ERROR")</f>
        <v>METRC ERROR</v>
      </c>
      <c r="F252" s="13" t="str">
        <f>IF(LEFT(flower[[#This Row],[Strain]],4)=LEFT(flower[[#This Row],[Pheno '#]],4),"match","MISMATCH")</f>
        <v>MISMATCH</v>
      </c>
      <c r="G252" s="13" t="str">
        <f>_xlfn.IFNA(VLOOKUP(flower[[#This Row],[Scion METRC '#]],VEGC8[[#All],[Scion METRC '#]:[Pheno Barcode]],2,FALSE),"")</f>
        <v/>
      </c>
      <c r="H252" s="13" t="str">
        <f>LEFT(flower[[#This Row],[Pheno Barcode]],7)</f>
        <v/>
      </c>
      <c r="I252" s="10" t="str">
        <f>_xlfn.IFNA(VLOOKUP(flower[[#This Row],[Strain]],VEGC8[[#All],[Scion METRC '#]:[Health]],5,FALSE),"")</f>
        <v/>
      </c>
      <c r="J252" s="13"/>
      <c r="K252" s="13" t="str">
        <f>IF(flower[[#This Row],[Scion METRC '#]]="","EMPTY",_xlfn.IFNA(VLOOKUP(flower[[#This Row],[Scion METRC '#]],DEADC8[],3,FALSE),"Alive"))</f>
        <v>EMPTY</v>
      </c>
      <c r="L252" s="13" t="str">
        <f>IFERROR(INDEX(exptreatments[[#This Row],[Treatment]],MATCH(flower[[#This Row],[Scion METRC '#]],exptreatments[[#This Row],[METRC]],0)),"")</f>
        <v/>
      </c>
      <c r="M252" s="13" t="str">
        <f>_xlfn.IFNA(VLOOKUP(flower[[#This Row],[Scion METRC '#]],DEADC8[],4,FALSE),"")</f>
        <v/>
      </c>
      <c r="N252" s="14" t="str">
        <f>_xlfn.IFNA(VLOOKUP(flower[[#This Row],[Scion METRC '#]],DEADC8[],4,FALSE),"")</f>
        <v/>
      </c>
      <c r="O252" s="13" t="str">
        <f>IF(ISNUMBER(SEARCH(".",flower[[#This Row],[Pheno Barcode]])),CONCATENATE("1A4070000000065000",RIGHT(flower[[#This Row],[Pheno Barcode]],6)),"")</f>
        <v/>
      </c>
      <c r="P252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_DL1-11</v>
      </c>
    </row>
    <row r="253" spans="1:16" x14ac:dyDescent="0.25">
      <c r="A253" s="8" t="s">
        <v>6</v>
      </c>
      <c r="B253" s="9">
        <v>12</v>
      </c>
      <c r="C253" s="9" t="s">
        <v>494</v>
      </c>
      <c r="D253" s="13"/>
      <c r="E253" s="13" t="str">
        <f>_xlfn.IFNA(VLOOKUP(flower[[#This Row],[Scion METRC '#]],METRCC8[],2,FALSE),"METRC ERROR")</f>
        <v>METRC ERROR</v>
      </c>
      <c r="F253" s="13" t="str">
        <f>IF(LEFT(flower[[#This Row],[Strain]],4)=LEFT(flower[[#This Row],[Pheno '#]],4),"match","MISMATCH")</f>
        <v>MISMATCH</v>
      </c>
      <c r="G253" s="13" t="str">
        <f>_xlfn.IFNA(VLOOKUP(flower[[#This Row],[Scion METRC '#]],VEGC8[[#All],[Scion METRC '#]:[Pheno Barcode]],2,FALSE),"")</f>
        <v/>
      </c>
      <c r="H253" s="13" t="str">
        <f>LEFT(flower[[#This Row],[Pheno Barcode]],7)</f>
        <v/>
      </c>
      <c r="I253" s="10" t="str">
        <f>_xlfn.IFNA(VLOOKUP(flower[[#This Row],[Strain]],VEGC8[[#All],[Scion METRC '#]:[Health]],5,FALSE),"")</f>
        <v/>
      </c>
      <c r="J253" s="13"/>
      <c r="K253" s="13" t="str">
        <f>IF(flower[[#This Row],[Scion METRC '#]]="","EMPTY",_xlfn.IFNA(VLOOKUP(flower[[#This Row],[Scion METRC '#]],DEADC8[],3,FALSE),"Alive"))</f>
        <v>EMPTY</v>
      </c>
      <c r="L253" s="13" t="str">
        <f>IFERROR(INDEX(exptreatments[[#This Row],[Treatment]],MATCH(flower[[#This Row],[Scion METRC '#]],exptreatments[[#This Row],[METRC]],0)),"")</f>
        <v/>
      </c>
      <c r="M253" s="13" t="str">
        <f>_xlfn.IFNA(VLOOKUP(flower[[#This Row],[Scion METRC '#]],DEADC8[],4,FALSE),"")</f>
        <v/>
      </c>
      <c r="N253" s="14" t="str">
        <f>_xlfn.IFNA(VLOOKUP(flower[[#This Row],[Scion METRC '#]],DEADC8[],4,FALSE),"")</f>
        <v/>
      </c>
      <c r="O253" s="13" t="str">
        <f>IF(ISNUMBER(SEARCH(".",flower[[#This Row],[Pheno Barcode]])),CONCATENATE("1A4070000000065000",RIGHT(flower[[#This Row],[Pheno Barcode]],6)),"")</f>
        <v/>
      </c>
      <c r="P253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_DL1-12</v>
      </c>
    </row>
    <row r="254" spans="1:16" x14ac:dyDescent="0.25">
      <c r="A254" s="8" t="s">
        <v>6</v>
      </c>
      <c r="B254" s="9">
        <v>13</v>
      </c>
      <c r="C254" s="9" t="s">
        <v>494</v>
      </c>
      <c r="D254" s="13"/>
      <c r="E254" s="13" t="str">
        <f>_xlfn.IFNA(VLOOKUP(flower[[#This Row],[Scion METRC '#]],METRCC8[],2,FALSE),"METRC ERROR")</f>
        <v>METRC ERROR</v>
      </c>
      <c r="F254" s="13" t="str">
        <f>IF(LEFT(flower[[#This Row],[Strain]],4)=LEFT(flower[[#This Row],[Pheno '#]],4),"match","MISMATCH")</f>
        <v>MISMATCH</v>
      </c>
      <c r="G254" s="13" t="str">
        <f>_xlfn.IFNA(VLOOKUP(flower[[#This Row],[Scion METRC '#]],VEGC8[[#All],[Scion METRC '#]:[Pheno Barcode]],2,FALSE),"")</f>
        <v/>
      </c>
      <c r="H254" s="13" t="str">
        <f>LEFT(flower[[#This Row],[Pheno Barcode]],7)</f>
        <v/>
      </c>
      <c r="I254" s="10" t="str">
        <f>_xlfn.IFNA(VLOOKUP(flower[[#This Row],[Strain]],VEGC8[[#All],[Scion METRC '#]:[Health]],5,FALSE),"")</f>
        <v/>
      </c>
      <c r="J254" s="13"/>
      <c r="K254" s="13" t="str">
        <f>IF(flower[[#This Row],[Scion METRC '#]]="","EMPTY",_xlfn.IFNA(VLOOKUP(flower[[#This Row],[Scion METRC '#]],DEADC8[],3,FALSE),"Alive"))</f>
        <v>EMPTY</v>
      </c>
      <c r="L254" s="13" t="str">
        <f>IFERROR(INDEX(exptreatments[[#This Row],[Treatment]],MATCH(flower[[#This Row],[Scion METRC '#]],exptreatments[[#This Row],[METRC]],0)),"")</f>
        <v/>
      </c>
      <c r="M254" s="13" t="str">
        <f>_xlfn.IFNA(VLOOKUP(flower[[#This Row],[Scion METRC '#]],DEADC8[],4,FALSE),"")</f>
        <v/>
      </c>
      <c r="N254" s="14" t="str">
        <f>_xlfn.IFNA(VLOOKUP(flower[[#This Row],[Scion METRC '#]],DEADC8[],4,FALSE),"")</f>
        <v/>
      </c>
      <c r="O254" s="13" t="str">
        <f>IF(ISNUMBER(SEARCH(".",flower[[#This Row],[Pheno Barcode]])),CONCATENATE("1A4070000000065000",RIGHT(flower[[#This Row],[Pheno Barcode]],6)),"")</f>
        <v/>
      </c>
      <c r="P254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_DL1-13</v>
      </c>
    </row>
    <row r="255" spans="1:16" x14ac:dyDescent="0.25">
      <c r="A255" s="8" t="s">
        <v>6</v>
      </c>
      <c r="B255" s="9">
        <v>14</v>
      </c>
      <c r="C255" s="9" t="s">
        <v>494</v>
      </c>
      <c r="D255" s="13"/>
      <c r="E255" s="13" t="str">
        <f>_xlfn.IFNA(VLOOKUP(flower[[#This Row],[Scion METRC '#]],METRCC8[],2,FALSE),"METRC ERROR")</f>
        <v>METRC ERROR</v>
      </c>
      <c r="F255" s="13" t="str">
        <f>IF(LEFT(flower[[#This Row],[Strain]],4)=LEFT(flower[[#This Row],[Pheno '#]],4),"match","MISMATCH")</f>
        <v>MISMATCH</v>
      </c>
      <c r="G255" s="13" t="str">
        <f>_xlfn.IFNA(VLOOKUP(flower[[#This Row],[Scion METRC '#]],VEGC8[[#All],[Scion METRC '#]:[Pheno Barcode]],2,FALSE),"")</f>
        <v/>
      </c>
      <c r="H255" s="13" t="str">
        <f>LEFT(flower[[#This Row],[Pheno Barcode]],7)</f>
        <v/>
      </c>
      <c r="I255" s="10" t="str">
        <f>_xlfn.IFNA(VLOOKUP(flower[[#This Row],[Strain]],VEGC8[[#All],[Scion METRC '#]:[Health]],5,FALSE),"")</f>
        <v/>
      </c>
      <c r="J255" s="13"/>
      <c r="K255" s="13" t="str">
        <f>IF(flower[[#This Row],[Scion METRC '#]]="","EMPTY",_xlfn.IFNA(VLOOKUP(flower[[#This Row],[Scion METRC '#]],DEADC8[],3,FALSE),"Alive"))</f>
        <v>EMPTY</v>
      </c>
      <c r="L255" s="13" t="str">
        <f>IFERROR(INDEX(exptreatments[[#This Row],[Treatment]],MATCH(flower[[#This Row],[Scion METRC '#]],exptreatments[[#This Row],[METRC]],0)),"")</f>
        <v/>
      </c>
      <c r="M255" s="13" t="str">
        <f>_xlfn.IFNA(VLOOKUP(flower[[#This Row],[Scion METRC '#]],DEADC8[],4,FALSE),"")</f>
        <v/>
      </c>
      <c r="N255" s="14" t="str">
        <f>_xlfn.IFNA(VLOOKUP(flower[[#This Row],[Scion METRC '#]],DEADC8[],4,FALSE),"")</f>
        <v/>
      </c>
      <c r="O255" s="13" t="str">
        <f>IF(ISNUMBER(SEARCH(".",flower[[#This Row],[Pheno Barcode]])),CONCATENATE("1A4070000000065000",RIGHT(flower[[#This Row],[Pheno Barcode]],6)),"")</f>
        <v/>
      </c>
      <c r="P255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_DL1-14</v>
      </c>
    </row>
    <row r="256" spans="1:16" x14ac:dyDescent="0.25">
      <c r="A256" s="8" t="s">
        <v>6</v>
      </c>
      <c r="B256" s="9">
        <v>15</v>
      </c>
      <c r="C256" s="9" t="s">
        <v>494</v>
      </c>
      <c r="D256" s="13"/>
      <c r="E256" s="13" t="str">
        <f>_xlfn.IFNA(VLOOKUP(flower[[#This Row],[Scion METRC '#]],METRCC8[],2,FALSE),"METRC ERROR")</f>
        <v>METRC ERROR</v>
      </c>
      <c r="F256" s="13" t="str">
        <f>IF(LEFT(flower[[#This Row],[Strain]],4)=LEFT(flower[[#This Row],[Pheno '#]],4),"match","MISMATCH")</f>
        <v>MISMATCH</v>
      </c>
      <c r="G256" s="13" t="str">
        <f>_xlfn.IFNA(VLOOKUP(flower[[#This Row],[Scion METRC '#]],VEGC8[[#All],[Scion METRC '#]:[Pheno Barcode]],2,FALSE),"")</f>
        <v/>
      </c>
      <c r="H256" s="13" t="str">
        <f>LEFT(flower[[#This Row],[Pheno Barcode]],7)</f>
        <v/>
      </c>
      <c r="I256" s="10" t="str">
        <f>_xlfn.IFNA(VLOOKUP(flower[[#This Row],[Strain]],VEGC8[[#All],[Scion METRC '#]:[Health]],5,FALSE),"")</f>
        <v/>
      </c>
      <c r="J256" s="13"/>
      <c r="K256" s="13" t="str">
        <f>IF(flower[[#This Row],[Scion METRC '#]]="","EMPTY",_xlfn.IFNA(VLOOKUP(flower[[#This Row],[Scion METRC '#]],DEADC8[],3,FALSE),"Alive"))</f>
        <v>EMPTY</v>
      </c>
      <c r="L256" s="13" t="str">
        <f>IFERROR(INDEX(exptreatments[[#This Row],[Treatment]],MATCH(flower[[#This Row],[Scion METRC '#]],exptreatments[[#This Row],[METRC]],0)),"")</f>
        <v/>
      </c>
      <c r="M256" s="13" t="str">
        <f>_xlfn.IFNA(VLOOKUP(flower[[#This Row],[Scion METRC '#]],DEADC8[],4,FALSE),"")</f>
        <v/>
      </c>
      <c r="N256" s="14" t="str">
        <f>_xlfn.IFNA(VLOOKUP(flower[[#This Row],[Scion METRC '#]],DEADC8[],4,FALSE),"")</f>
        <v/>
      </c>
      <c r="O256" s="13" t="str">
        <f>IF(ISNUMBER(SEARCH(".",flower[[#This Row],[Pheno Barcode]])),CONCATENATE("1A4070000000065000",RIGHT(flower[[#This Row],[Pheno Barcode]],6)),"")</f>
        <v/>
      </c>
      <c r="P256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_DL1-15</v>
      </c>
    </row>
    <row r="257" spans="1:16" x14ac:dyDescent="0.25">
      <c r="A257" s="8" t="s">
        <v>6</v>
      </c>
      <c r="B257" s="9">
        <v>16</v>
      </c>
      <c r="C257" s="9" t="s">
        <v>494</v>
      </c>
      <c r="D257" s="13"/>
      <c r="E257" s="13" t="str">
        <f>_xlfn.IFNA(VLOOKUP(flower[[#This Row],[Scion METRC '#]],METRCC8[],2,FALSE),"METRC ERROR")</f>
        <v>METRC ERROR</v>
      </c>
      <c r="F257" s="13" t="str">
        <f>IF(LEFT(flower[[#This Row],[Strain]],4)=LEFT(flower[[#This Row],[Pheno '#]],4),"match","MISMATCH")</f>
        <v>MISMATCH</v>
      </c>
      <c r="G257" s="13" t="str">
        <f>_xlfn.IFNA(VLOOKUP(flower[[#This Row],[Scion METRC '#]],VEGC8[[#All],[Scion METRC '#]:[Pheno Barcode]],2,FALSE),"")</f>
        <v/>
      </c>
      <c r="H257" s="13" t="str">
        <f>LEFT(flower[[#This Row],[Pheno Barcode]],7)</f>
        <v/>
      </c>
      <c r="I257" s="10" t="str">
        <f>_xlfn.IFNA(VLOOKUP(flower[[#This Row],[Strain]],VEGC8[[#All],[Scion METRC '#]:[Health]],5,FALSE),"")</f>
        <v/>
      </c>
      <c r="J257" s="13"/>
      <c r="K257" s="13" t="str">
        <f>IF(flower[[#This Row],[Scion METRC '#]]="","EMPTY",_xlfn.IFNA(VLOOKUP(flower[[#This Row],[Scion METRC '#]],DEADC8[],3,FALSE),"Alive"))</f>
        <v>EMPTY</v>
      </c>
      <c r="L257" s="13" t="str">
        <f>IFERROR(INDEX(exptreatments[[#This Row],[Treatment]],MATCH(flower[[#This Row],[Scion METRC '#]],exptreatments[[#This Row],[METRC]],0)),"")</f>
        <v/>
      </c>
      <c r="M257" s="13" t="str">
        <f>_xlfn.IFNA(VLOOKUP(flower[[#This Row],[Scion METRC '#]],DEADC8[],4,FALSE),"")</f>
        <v/>
      </c>
      <c r="N257" s="14" t="str">
        <f>_xlfn.IFNA(VLOOKUP(flower[[#This Row],[Scion METRC '#]],DEADC8[],4,FALSE),"")</f>
        <v/>
      </c>
      <c r="O257" s="13" t="str">
        <f>IF(ISNUMBER(SEARCH(".",flower[[#This Row],[Pheno Barcode]])),CONCATENATE("1A4070000000065000",RIGHT(flower[[#This Row],[Pheno Barcode]],6)),"")</f>
        <v/>
      </c>
      <c r="P257" s="8" t="str">
        <f>IF(flower[[#This Row],[Plant]]&lt;10,_xlfn.CONCAT('Group Info'!$F$2,"_",flower[[#This Row],[Table]],"-0",flower[[#This Row],[Plant]]),_xlfn.CONCAT('Group Info'!$F$2,"_",flower[[#This Row],[Table]],"-",flower[[#This Row],[Plant]]))</f>
        <v>_DL1-16</v>
      </c>
    </row>
    <row r="258" spans="1:16" x14ac:dyDescent="0.25">
      <c r="A258" s="8" t="s">
        <v>6</v>
      </c>
      <c r="B258" s="9">
        <v>1</v>
      </c>
      <c r="C258" s="9" t="s">
        <v>495</v>
      </c>
      <c r="D258" s="13"/>
      <c r="E258" s="13" t="str">
        <f>_xlfn.IFNA(VLOOKUP(flower[[#This Row],[Scion METRC '#]],METRCC8[],2,FALSE),"METRC ERROR")</f>
        <v>METRC ERROR</v>
      </c>
      <c r="F258" s="13" t="str">
        <f>IF(LEFT(flower[[#This Row],[Strain]],4)=LEFT(flower[[#This Row],[Pheno '#]],4),"match","MISMATCH")</f>
        <v>MISMATCH</v>
      </c>
      <c r="G258" s="13" t="str">
        <f>_xlfn.IFNA(VLOOKUP(flower[[#This Row],[Scion METRC '#]],VEGC8[[#All],[Scion METRC '#]:[Pheno Barcode]],2,FALSE),"")</f>
        <v/>
      </c>
      <c r="H258" s="13" t="str">
        <f>LEFT(flower[[#This Row],[Pheno Barcode]],7)</f>
        <v/>
      </c>
      <c r="I258" s="10" t="str">
        <f>_xlfn.IFNA(VLOOKUP(flower[[#This Row],[Strain]],VEGC8[[#All],[Scion METRC '#]:[Health]],5,FALSE),"")</f>
        <v/>
      </c>
      <c r="J258" s="13"/>
      <c r="K258" s="13" t="str">
        <f>IF(flower[[#This Row],[Scion METRC '#]]="","EMPTY",_xlfn.IFNA(VLOOKUP(flower[[#This Row],[Scion METRC '#]],DEADC8[],3,FALSE),"Alive"))</f>
        <v>EMPTY</v>
      </c>
      <c r="L258" s="13" t="str">
        <f>IFERROR(INDEX(exptreatments[[#This Row],[Treatment]],MATCH(flower[[#This Row],[Scion METRC '#]],exptreatments[[#This Row],[METRC]],0)),"")</f>
        <v/>
      </c>
      <c r="M258" s="13" t="str">
        <f>_xlfn.IFNA(VLOOKUP(flower[[#This Row],[Scion METRC '#]],DEADC8[],4,FALSE),"")</f>
        <v/>
      </c>
      <c r="N258" s="14" t="str">
        <f>_xlfn.IFNA(VLOOKUP(flower[[#This Row],[Scion METRC '#]],DEADC8[],4,FALSE),"")</f>
        <v/>
      </c>
      <c r="O258" s="13" t="str">
        <f>IF(ISNUMBER(SEARCH(".",flower[[#This Row],[Pheno Barcode]])),CONCATENATE("1A4070000000065000",RIGHT(flower[[#This Row],[Pheno Barcode]],6)),"")</f>
        <v/>
      </c>
      <c r="P258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_DL2-01</v>
      </c>
    </row>
    <row r="259" spans="1:16" x14ac:dyDescent="0.25">
      <c r="A259" s="8" t="s">
        <v>6</v>
      </c>
      <c r="B259" s="9">
        <v>2</v>
      </c>
      <c r="C259" s="9" t="s">
        <v>495</v>
      </c>
      <c r="D259" s="13"/>
      <c r="E259" s="13" t="str">
        <f>_xlfn.IFNA(VLOOKUP(flower[[#This Row],[Scion METRC '#]],METRCC8[],2,FALSE),"METRC ERROR")</f>
        <v>METRC ERROR</v>
      </c>
      <c r="F259" s="13" t="str">
        <f>IF(LEFT(flower[[#This Row],[Strain]],4)=LEFT(flower[[#This Row],[Pheno '#]],4),"match","MISMATCH")</f>
        <v>MISMATCH</v>
      </c>
      <c r="G259" s="13" t="str">
        <f>_xlfn.IFNA(VLOOKUP(flower[[#This Row],[Scion METRC '#]],VEGC8[[#All],[Scion METRC '#]:[Pheno Barcode]],2,FALSE),"")</f>
        <v/>
      </c>
      <c r="H259" s="13" t="str">
        <f>LEFT(flower[[#This Row],[Pheno Barcode]],7)</f>
        <v/>
      </c>
      <c r="I259" s="10" t="str">
        <f>_xlfn.IFNA(VLOOKUP(flower[[#This Row],[Strain]],VEGC8[[#All],[Scion METRC '#]:[Health]],5,FALSE),"")</f>
        <v/>
      </c>
      <c r="J259" s="13"/>
      <c r="K259" s="13" t="str">
        <f>IF(flower[[#This Row],[Scion METRC '#]]="","EMPTY",_xlfn.IFNA(VLOOKUP(flower[[#This Row],[Scion METRC '#]],DEADC8[],3,FALSE),"Alive"))</f>
        <v>EMPTY</v>
      </c>
      <c r="L259" s="13" t="str">
        <f>IFERROR(INDEX(exptreatments[[#This Row],[Treatment]],MATCH(flower[[#This Row],[Scion METRC '#]],exptreatments[[#This Row],[METRC]],0)),"")</f>
        <v/>
      </c>
      <c r="M259" s="13" t="str">
        <f>_xlfn.IFNA(VLOOKUP(flower[[#This Row],[Scion METRC '#]],DEADC8[],4,FALSE),"")</f>
        <v/>
      </c>
      <c r="N259" s="14" t="str">
        <f>_xlfn.IFNA(VLOOKUP(flower[[#This Row],[Scion METRC '#]],DEADC8[],4,FALSE),"")</f>
        <v/>
      </c>
      <c r="O259" s="13" t="str">
        <f>IF(ISNUMBER(SEARCH(".",flower[[#This Row],[Pheno Barcode]])),CONCATENATE("1A4070000000065000",RIGHT(flower[[#This Row],[Pheno Barcode]],6)),"")</f>
        <v/>
      </c>
      <c r="P259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_DL2-02</v>
      </c>
    </row>
    <row r="260" spans="1:16" x14ac:dyDescent="0.25">
      <c r="A260" s="8" t="s">
        <v>6</v>
      </c>
      <c r="B260" s="9">
        <v>3</v>
      </c>
      <c r="C260" s="9" t="s">
        <v>495</v>
      </c>
      <c r="D260" s="13"/>
      <c r="E260" s="13" t="str">
        <f>_xlfn.IFNA(VLOOKUP(flower[[#This Row],[Scion METRC '#]],METRCC8[],2,FALSE),"METRC ERROR")</f>
        <v>METRC ERROR</v>
      </c>
      <c r="F260" s="13" t="str">
        <f>IF(LEFT(flower[[#This Row],[Strain]],4)=LEFT(flower[[#This Row],[Pheno '#]],4),"match","MISMATCH")</f>
        <v>MISMATCH</v>
      </c>
      <c r="G260" s="13" t="str">
        <f>_xlfn.IFNA(VLOOKUP(flower[[#This Row],[Scion METRC '#]],VEGC8[[#All],[Scion METRC '#]:[Pheno Barcode]],2,FALSE),"")</f>
        <v/>
      </c>
      <c r="H260" s="13" t="str">
        <f>LEFT(flower[[#This Row],[Pheno Barcode]],7)</f>
        <v/>
      </c>
      <c r="I260" s="10" t="str">
        <f>_xlfn.IFNA(VLOOKUP(flower[[#This Row],[Strain]],VEGC8[[#All],[Scion METRC '#]:[Health]],5,FALSE),"")</f>
        <v/>
      </c>
      <c r="J260" s="13"/>
      <c r="K260" s="13" t="str">
        <f>IF(flower[[#This Row],[Scion METRC '#]]="","EMPTY",_xlfn.IFNA(VLOOKUP(flower[[#This Row],[Scion METRC '#]],DEADC8[],3,FALSE),"Alive"))</f>
        <v>EMPTY</v>
      </c>
      <c r="L260" s="13" t="str">
        <f>IFERROR(INDEX(exptreatments[[#This Row],[Treatment]],MATCH(flower[[#This Row],[Scion METRC '#]],exptreatments[[#This Row],[METRC]],0)),"")</f>
        <v/>
      </c>
      <c r="M260" s="13" t="str">
        <f>_xlfn.IFNA(VLOOKUP(flower[[#This Row],[Scion METRC '#]],DEADC8[],4,FALSE),"")</f>
        <v/>
      </c>
      <c r="N260" s="14" t="str">
        <f>_xlfn.IFNA(VLOOKUP(flower[[#This Row],[Scion METRC '#]],DEADC8[],4,FALSE),"")</f>
        <v/>
      </c>
      <c r="O260" s="13" t="str">
        <f>IF(ISNUMBER(SEARCH(".",flower[[#This Row],[Pheno Barcode]])),CONCATENATE("1A4070000000065000",RIGHT(flower[[#This Row],[Pheno Barcode]],6)),"")</f>
        <v/>
      </c>
      <c r="P260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_DL2-03</v>
      </c>
    </row>
    <row r="261" spans="1:16" x14ac:dyDescent="0.25">
      <c r="A261" s="8" t="s">
        <v>6</v>
      </c>
      <c r="B261" s="9">
        <v>4</v>
      </c>
      <c r="C261" s="9" t="s">
        <v>495</v>
      </c>
      <c r="D261" s="13"/>
      <c r="E261" s="13" t="str">
        <f>_xlfn.IFNA(VLOOKUP(flower[[#This Row],[Scion METRC '#]],METRCC8[],2,FALSE),"METRC ERROR")</f>
        <v>METRC ERROR</v>
      </c>
      <c r="F261" s="13" t="str">
        <f>IF(LEFT(flower[[#This Row],[Strain]],4)=LEFT(flower[[#This Row],[Pheno '#]],4),"match","MISMATCH")</f>
        <v>MISMATCH</v>
      </c>
      <c r="G261" s="13" t="str">
        <f>_xlfn.IFNA(VLOOKUP(flower[[#This Row],[Scion METRC '#]],VEGC8[[#All],[Scion METRC '#]:[Pheno Barcode]],2,FALSE),"")</f>
        <v/>
      </c>
      <c r="H261" s="13" t="str">
        <f>LEFT(flower[[#This Row],[Pheno Barcode]],7)</f>
        <v/>
      </c>
      <c r="I261" s="10" t="str">
        <f>_xlfn.IFNA(VLOOKUP(flower[[#This Row],[Strain]],VEGC8[[#All],[Scion METRC '#]:[Health]],5,FALSE),"")</f>
        <v/>
      </c>
      <c r="J261" s="13"/>
      <c r="K261" s="13" t="str">
        <f>IF(flower[[#This Row],[Scion METRC '#]]="","EMPTY",_xlfn.IFNA(VLOOKUP(flower[[#This Row],[Scion METRC '#]],DEADC8[],3,FALSE),"Alive"))</f>
        <v>EMPTY</v>
      </c>
      <c r="L261" s="13" t="str">
        <f>IFERROR(INDEX(exptreatments[[#This Row],[Treatment]],MATCH(flower[[#This Row],[Scion METRC '#]],exptreatments[[#This Row],[METRC]],0)),"")</f>
        <v/>
      </c>
      <c r="M261" s="13" t="str">
        <f>_xlfn.IFNA(VLOOKUP(flower[[#This Row],[Scion METRC '#]],DEADC8[],4,FALSE),"")</f>
        <v/>
      </c>
      <c r="N261" s="14" t="str">
        <f>_xlfn.IFNA(VLOOKUP(flower[[#This Row],[Scion METRC '#]],DEADC8[],4,FALSE),"")</f>
        <v/>
      </c>
      <c r="O261" s="13" t="str">
        <f>IF(ISNUMBER(SEARCH(".",flower[[#This Row],[Pheno Barcode]])),CONCATENATE("1A4070000000065000",RIGHT(flower[[#This Row],[Pheno Barcode]],6)),"")</f>
        <v/>
      </c>
      <c r="P261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_DL2-04</v>
      </c>
    </row>
    <row r="262" spans="1:16" x14ac:dyDescent="0.25">
      <c r="A262" s="8" t="s">
        <v>6</v>
      </c>
      <c r="B262" s="9">
        <v>5</v>
      </c>
      <c r="C262" s="9" t="s">
        <v>495</v>
      </c>
      <c r="D262" s="13"/>
      <c r="E262" s="13" t="str">
        <f>_xlfn.IFNA(VLOOKUP(flower[[#This Row],[Scion METRC '#]],METRCC8[],2,FALSE),"METRC ERROR")</f>
        <v>METRC ERROR</v>
      </c>
      <c r="F262" s="13" t="str">
        <f>IF(LEFT(flower[[#This Row],[Strain]],4)=LEFT(flower[[#This Row],[Pheno '#]],4),"match","MISMATCH")</f>
        <v>MISMATCH</v>
      </c>
      <c r="G262" s="13" t="str">
        <f>_xlfn.IFNA(VLOOKUP(flower[[#This Row],[Scion METRC '#]],VEGC8[[#All],[Scion METRC '#]:[Pheno Barcode]],2,FALSE),"")</f>
        <v/>
      </c>
      <c r="H262" s="13" t="str">
        <f>LEFT(flower[[#This Row],[Pheno Barcode]],7)</f>
        <v/>
      </c>
      <c r="I262" s="10" t="str">
        <f>_xlfn.IFNA(VLOOKUP(flower[[#This Row],[Strain]],VEGC8[[#All],[Scion METRC '#]:[Health]],5,FALSE),"")</f>
        <v/>
      </c>
      <c r="J262" s="13"/>
      <c r="K262" s="13" t="str">
        <f>IF(flower[[#This Row],[Scion METRC '#]]="","EMPTY",_xlfn.IFNA(VLOOKUP(flower[[#This Row],[Scion METRC '#]],DEADC8[],3,FALSE),"Alive"))</f>
        <v>EMPTY</v>
      </c>
      <c r="L262" s="13" t="str">
        <f>IFERROR(INDEX(exptreatments[[#This Row],[Treatment]],MATCH(flower[[#This Row],[Scion METRC '#]],exptreatments[[#This Row],[METRC]],0)),"")</f>
        <v/>
      </c>
      <c r="M262" s="13" t="str">
        <f>_xlfn.IFNA(VLOOKUP(flower[[#This Row],[Scion METRC '#]],DEADC8[],4,FALSE),"")</f>
        <v/>
      </c>
      <c r="N262" s="14" t="str">
        <f>_xlfn.IFNA(VLOOKUP(flower[[#This Row],[Scion METRC '#]],DEADC8[],4,FALSE),"")</f>
        <v/>
      </c>
      <c r="O262" s="13" t="str">
        <f>IF(ISNUMBER(SEARCH(".",flower[[#This Row],[Pheno Barcode]])),CONCATENATE("1A4070000000065000",RIGHT(flower[[#This Row],[Pheno Barcode]],6)),"")</f>
        <v/>
      </c>
      <c r="P262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_DL2-05</v>
      </c>
    </row>
    <row r="263" spans="1:16" x14ac:dyDescent="0.25">
      <c r="A263" s="8" t="s">
        <v>6</v>
      </c>
      <c r="B263" s="9">
        <v>6</v>
      </c>
      <c r="C263" s="9" t="s">
        <v>495</v>
      </c>
      <c r="D263" s="13"/>
      <c r="E263" s="13" t="str">
        <f>_xlfn.IFNA(VLOOKUP(flower[[#This Row],[Scion METRC '#]],METRCC8[],2,FALSE),"METRC ERROR")</f>
        <v>METRC ERROR</v>
      </c>
      <c r="F263" s="13" t="str">
        <f>IF(LEFT(flower[[#This Row],[Strain]],4)=LEFT(flower[[#This Row],[Pheno '#]],4),"match","MISMATCH")</f>
        <v>MISMATCH</v>
      </c>
      <c r="G263" s="13" t="str">
        <f>_xlfn.IFNA(VLOOKUP(flower[[#This Row],[Scion METRC '#]],VEGC8[[#All],[Scion METRC '#]:[Pheno Barcode]],2,FALSE),"")</f>
        <v/>
      </c>
      <c r="H263" s="13" t="str">
        <f>LEFT(flower[[#This Row],[Pheno Barcode]],7)</f>
        <v/>
      </c>
      <c r="I263" s="10" t="str">
        <f>_xlfn.IFNA(VLOOKUP(flower[[#This Row],[Strain]],VEGC8[[#All],[Scion METRC '#]:[Health]],5,FALSE),"")</f>
        <v/>
      </c>
      <c r="J263" s="13"/>
      <c r="K263" s="13" t="str">
        <f>IF(flower[[#This Row],[Scion METRC '#]]="","EMPTY",_xlfn.IFNA(VLOOKUP(flower[[#This Row],[Scion METRC '#]],DEADC8[],3,FALSE),"Alive"))</f>
        <v>EMPTY</v>
      </c>
      <c r="L263" s="13" t="str">
        <f>IFERROR(INDEX(exptreatments[[#This Row],[Treatment]],MATCH(flower[[#This Row],[Scion METRC '#]],exptreatments[[#This Row],[METRC]],0)),"")</f>
        <v/>
      </c>
      <c r="M263" s="13" t="str">
        <f>_xlfn.IFNA(VLOOKUP(flower[[#This Row],[Scion METRC '#]],DEADC8[],4,FALSE),"")</f>
        <v/>
      </c>
      <c r="N263" s="14" t="str">
        <f>_xlfn.IFNA(VLOOKUP(flower[[#This Row],[Scion METRC '#]],DEADC8[],4,FALSE),"")</f>
        <v/>
      </c>
      <c r="O263" s="13" t="str">
        <f>IF(ISNUMBER(SEARCH(".",flower[[#This Row],[Pheno Barcode]])),CONCATENATE("1A4070000000065000",RIGHT(flower[[#This Row],[Pheno Barcode]],6)),"")</f>
        <v/>
      </c>
      <c r="P263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_DL2-06</v>
      </c>
    </row>
    <row r="264" spans="1:16" x14ac:dyDescent="0.25">
      <c r="A264" s="8" t="s">
        <v>6</v>
      </c>
      <c r="B264" s="9">
        <v>7</v>
      </c>
      <c r="C264" s="9" t="s">
        <v>495</v>
      </c>
      <c r="D264" s="13"/>
      <c r="E264" s="13" t="str">
        <f>_xlfn.IFNA(VLOOKUP(flower[[#This Row],[Scion METRC '#]],METRCC8[],2,FALSE),"METRC ERROR")</f>
        <v>METRC ERROR</v>
      </c>
      <c r="F264" s="13" t="str">
        <f>IF(LEFT(flower[[#This Row],[Strain]],4)=LEFT(flower[[#This Row],[Pheno '#]],4),"match","MISMATCH")</f>
        <v>MISMATCH</v>
      </c>
      <c r="G264" s="13" t="str">
        <f>_xlfn.IFNA(VLOOKUP(flower[[#This Row],[Scion METRC '#]],VEGC8[[#All],[Scion METRC '#]:[Pheno Barcode]],2,FALSE),"")</f>
        <v/>
      </c>
      <c r="H264" s="13" t="str">
        <f>LEFT(flower[[#This Row],[Pheno Barcode]],7)</f>
        <v/>
      </c>
      <c r="I264" s="10" t="str">
        <f>_xlfn.IFNA(VLOOKUP(flower[[#This Row],[Strain]],VEGC8[[#All],[Scion METRC '#]:[Health]],5,FALSE),"")</f>
        <v/>
      </c>
      <c r="J264" s="13"/>
      <c r="K264" s="13" t="str">
        <f>IF(flower[[#This Row],[Scion METRC '#]]="","EMPTY",_xlfn.IFNA(VLOOKUP(flower[[#This Row],[Scion METRC '#]],DEADC8[],3,FALSE),"Alive"))</f>
        <v>EMPTY</v>
      </c>
      <c r="L264" s="13" t="str">
        <f>IFERROR(INDEX(exptreatments[[#This Row],[Treatment]],MATCH(flower[[#This Row],[Scion METRC '#]],exptreatments[[#This Row],[METRC]],0)),"")</f>
        <v/>
      </c>
      <c r="M264" s="13" t="str">
        <f>_xlfn.IFNA(VLOOKUP(flower[[#This Row],[Scion METRC '#]],DEADC8[],4,FALSE),"")</f>
        <v/>
      </c>
      <c r="N264" s="14" t="str">
        <f>_xlfn.IFNA(VLOOKUP(flower[[#This Row],[Scion METRC '#]],DEADC8[],4,FALSE),"")</f>
        <v/>
      </c>
      <c r="O264" s="13" t="str">
        <f>IF(ISNUMBER(SEARCH(".",flower[[#This Row],[Pheno Barcode]])),CONCATENATE("1A4070000000065000",RIGHT(flower[[#This Row],[Pheno Barcode]],6)),"")</f>
        <v/>
      </c>
      <c r="P264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_DL2-07</v>
      </c>
    </row>
    <row r="265" spans="1:16" x14ac:dyDescent="0.25">
      <c r="A265" s="8" t="s">
        <v>6</v>
      </c>
      <c r="B265" s="9">
        <v>8</v>
      </c>
      <c r="C265" s="9" t="s">
        <v>495</v>
      </c>
      <c r="D265" s="13"/>
      <c r="E265" s="13" t="str">
        <f>_xlfn.IFNA(VLOOKUP(flower[[#This Row],[Scion METRC '#]],METRCC8[],2,FALSE),"METRC ERROR")</f>
        <v>METRC ERROR</v>
      </c>
      <c r="F265" s="13" t="str">
        <f>IF(LEFT(flower[[#This Row],[Strain]],4)=LEFT(flower[[#This Row],[Pheno '#]],4),"match","MISMATCH")</f>
        <v>MISMATCH</v>
      </c>
      <c r="G265" s="13" t="str">
        <f>_xlfn.IFNA(VLOOKUP(flower[[#This Row],[Scion METRC '#]],VEGC8[[#All],[Scion METRC '#]:[Pheno Barcode]],2,FALSE),"")</f>
        <v/>
      </c>
      <c r="H265" s="13" t="str">
        <f>LEFT(flower[[#This Row],[Pheno Barcode]],7)</f>
        <v/>
      </c>
      <c r="I265" s="10" t="str">
        <f>_xlfn.IFNA(VLOOKUP(flower[[#This Row],[Strain]],VEGC8[[#All],[Scion METRC '#]:[Health]],5,FALSE),"")</f>
        <v/>
      </c>
      <c r="J265" s="13"/>
      <c r="K265" s="13" t="str">
        <f>IF(flower[[#This Row],[Scion METRC '#]]="","EMPTY",_xlfn.IFNA(VLOOKUP(flower[[#This Row],[Scion METRC '#]],DEADC8[],3,FALSE),"Alive"))</f>
        <v>EMPTY</v>
      </c>
      <c r="L265" s="13" t="str">
        <f>IFERROR(INDEX(exptreatments[[#This Row],[Treatment]],MATCH(flower[[#This Row],[Scion METRC '#]],exptreatments[[#This Row],[METRC]],0)),"")</f>
        <v/>
      </c>
      <c r="M265" s="13" t="str">
        <f>_xlfn.IFNA(VLOOKUP(flower[[#This Row],[Scion METRC '#]],DEADC8[],4,FALSE),"")</f>
        <v/>
      </c>
      <c r="N265" s="14" t="str">
        <f>_xlfn.IFNA(VLOOKUP(flower[[#This Row],[Scion METRC '#]],DEADC8[],4,FALSE),"")</f>
        <v/>
      </c>
      <c r="O265" s="13" t="str">
        <f>IF(ISNUMBER(SEARCH(".",flower[[#This Row],[Pheno Barcode]])),CONCATENATE("1A4070000000065000",RIGHT(flower[[#This Row],[Pheno Barcode]],6)),"")</f>
        <v/>
      </c>
      <c r="P265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_DL2-08</v>
      </c>
    </row>
    <row r="266" spans="1:16" x14ac:dyDescent="0.25">
      <c r="A266" s="8" t="s">
        <v>6</v>
      </c>
      <c r="B266" s="9">
        <v>9</v>
      </c>
      <c r="C266" s="9" t="s">
        <v>495</v>
      </c>
      <c r="D266" s="13"/>
      <c r="E266" s="13" t="str">
        <f>_xlfn.IFNA(VLOOKUP(flower[[#This Row],[Scion METRC '#]],METRCC8[],2,FALSE),"METRC ERROR")</f>
        <v>METRC ERROR</v>
      </c>
      <c r="F266" s="13" t="str">
        <f>IF(LEFT(flower[[#This Row],[Strain]],4)=LEFT(flower[[#This Row],[Pheno '#]],4),"match","MISMATCH")</f>
        <v>MISMATCH</v>
      </c>
      <c r="G266" s="13" t="str">
        <f>_xlfn.IFNA(VLOOKUP(flower[[#This Row],[Scion METRC '#]],VEGC8[[#All],[Scion METRC '#]:[Pheno Barcode]],2,FALSE),"")</f>
        <v/>
      </c>
      <c r="H266" s="13" t="str">
        <f>LEFT(flower[[#This Row],[Pheno Barcode]],7)</f>
        <v/>
      </c>
      <c r="I266" s="10" t="str">
        <f>_xlfn.IFNA(VLOOKUP(flower[[#This Row],[Strain]],VEGC8[[#All],[Scion METRC '#]:[Health]],5,FALSE),"")</f>
        <v/>
      </c>
      <c r="J266" s="13"/>
      <c r="K266" s="13" t="str">
        <f>IF(flower[[#This Row],[Scion METRC '#]]="","EMPTY",_xlfn.IFNA(VLOOKUP(flower[[#This Row],[Scion METRC '#]],DEADC8[],3,FALSE),"Alive"))</f>
        <v>EMPTY</v>
      </c>
      <c r="L266" s="13" t="str">
        <f>IFERROR(INDEX(exptreatments[[#This Row],[Treatment]],MATCH(flower[[#This Row],[Scion METRC '#]],exptreatments[[#This Row],[METRC]],0)),"")</f>
        <v/>
      </c>
      <c r="M266" s="13" t="str">
        <f>_xlfn.IFNA(VLOOKUP(flower[[#This Row],[Scion METRC '#]],DEADC8[],4,FALSE),"")</f>
        <v/>
      </c>
      <c r="N266" s="14" t="str">
        <f>_xlfn.IFNA(VLOOKUP(flower[[#This Row],[Scion METRC '#]],DEADC8[],4,FALSE),"")</f>
        <v/>
      </c>
      <c r="O266" s="13" t="str">
        <f>IF(ISNUMBER(SEARCH(".",flower[[#This Row],[Pheno Barcode]])),CONCATENATE("1A4070000000065000",RIGHT(flower[[#This Row],[Pheno Barcode]],6)),"")</f>
        <v/>
      </c>
      <c r="P266" s="8" t="str">
        <f>IF(flower[[#This Row],[Plant]]&lt;10,_xlfn.CONCAT('Group Info'!$F$2,"_",flower[[#This Row],[Table]],"-0",flower[[#This Row],[Plant]]),_xlfn.CONCAT('Group Info'!$F$2,"_",flower[[#This Row],[Table]],"-",flower[[#This Row],[Plant]]))</f>
        <v>_DL2-09</v>
      </c>
    </row>
    <row r="267" spans="1:16" x14ac:dyDescent="0.25">
      <c r="A267" s="8" t="s">
        <v>6</v>
      </c>
      <c r="B267" s="9">
        <v>10</v>
      </c>
      <c r="C267" s="9" t="s">
        <v>495</v>
      </c>
      <c r="D267" s="13"/>
      <c r="E267" s="13" t="str">
        <f>_xlfn.IFNA(VLOOKUP(flower[[#This Row],[Scion METRC '#]],METRCC8[],2,FALSE),"METRC ERROR")</f>
        <v>METRC ERROR</v>
      </c>
      <c r="F267" s="13" t="str">
        <f>IF(LEFT(flower[[#This Row],[Strain]],4)=LEFT(flower[[#This Row],[Pheno '#]],4),"match","MISMATCH")</f>
        <v>MISMATCH</v>
      </c>
      <c r="G267" s="13" t="str">
        <f>_xlfn.IFNA(VLOOKUP(flower[[#This Row],[Scion METRC '#]],VEGC8[[#All],[Scion METRC '#]:[Pheno Barcode]],2,FALSE),"")</f>
        <v/>
      </c>
      <c r="H267" s="13" t="str">
        <f>LEFT(flower[[#This Row],[Pheno Barcode]],7)</f>
        <v/>
      </c>
      <c r="I267" s="10" t="str">
        <f>_xlfn.IFNA(VLOOKUP(flower[[#This Row],[Strain]],VEGC8[[#All],[Scion METRC '#]:[Health]],5,FALSE),"")</f>
        <v/>
      </c>
      <c r="J267" s="13"/>
      <c r="K267" s="13" t="str">
        <f>IF(flower[[#This Row],[Scion METRC '#]]="","EMPTY",_xlfn.IFNA(VLOOKUP(flower[[#This Row],[Scion METRC '#]],DEADC8[],3,FALSE),"Alive"))</f>
        <v>EMPTY</v>
      </c>
      <c r="L267" s="13" t="str">
        <f>IFERROR(INDEX(exptreatments[[#This Row],[Treatment]],MATCH(flower[[#This Row],[Scion METRC '#]],exptreatments[[#This Row],[METRC]],0)),"")</f>
        <v/>
      </c>
      <c r="M267" s="13" t="str">
        <f>_xlfn.IFNA(VLOOKUP(flower[[#This Row],[Scion METRC '#]],DEADC8[],4,FALSE),"")</f>
        <v/>
      </c>
      <c r="N267" s="14" t="str">
        <f>_xlfn.IFNA(VLOOKUP(flower[[#This Row],[Scion METRC '#]],DEADC8[],4,FALSE),"")</f>
        <v/>
      </c>
      <c r="O267" s="13" t="str">
        <f>IF(ISNUMBER(SEARCH(".",flower[[#This Row],[Pheno Barcode]])),CONCATENATE("1A4070000000065000",RIGHT(flower[[#This Row],[Pheno Barcode]],6)),"")</f>
        <v/>
      </c>
      <c r="P267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_DL2-10</v>
      </c>
    </row>
    <row r="268" spans="1:16" x14ac:dyDescent="0.25">
      <c r="A268" s="8" t="s">
        <v>6</v>
      </c>
      <c r="B268" s="9">
        <v>11</v>
      </c>
      <c r="C268" s="9" t="s">
        <v>495</v>
      </c>
      <c r="D268" s="13"/>
      <c r="E268" s="13" t="str">
        <f>_xlfn.IFNA(VLOOKUP(flower[[#This Row],[Scion METRC '#]],METRCC8[],2,FALSE),"METRC ERROR")</f>
        <v>METRC ERROR</v>
      </c>
      <c r="F268" s="13" t="str">
        <f>IF(LEFT(flower[[#This Row],[Strain]],4)=LEFT(flower[[#This Row],[Pheno '#]],4),"match","MISMATCH")</f>
        <v>MISMATCH</v>
      </c>
      <c r="G268" s="13" t="str">
        <f>_xlfn.IFNA(VLOOKUP(flower[[#This Row],[Scion METRC '#]],VEGC8[[#All],[Scion METRC '#]:[Pheno Barcode]],2,FALSE),"")</f>
        <v/>
      </c>
      <c r="H268" s="13" t="str">
        <f>LEFT(flower[[#This Row],[Pheno Barcode]],7)</f>
        <v/>
      </c>
      <c r="I268" s="10" t="str">
        <f>_xlfn.IFNA(VLOOKUP(flower[[#This Row],[Strain]],VEGC8[[#All],[Scion METRC '#]:[Health]],5,FALSE),"")</f>
        <v/>
      </c>
      <c r="J268" s="13"/>
      <c r="K268" s="13" t="str">
        <f>IF(flower[[#This Row],[Scion METRC '#]]="","EMPTY",_xlfn.IFNA(VLOOKUP(flower[[#This Row],[Scion METRC '#]],DEADC8[],3,FALSE),"Alive"))</f>
        <v>EMPTY</v>
      </c>
      <c r="L268" s="13" t="str">
        <f>IFERROR(INDEX(exptreatments[[#This Row],[Treatment]],MATCH(flower[[#This Row],[Scion METRC '#]],exptreatments[[#This Row],[METRC]],0)),"")</f>
        <v/>
      </c>
      <c r="M268" s="13" t="str">
        <f>_xlfn.IFNA(VLOOKUP(flower[[#This Row],[Scion METRC '#]],DEADC8[],4,FALSE),"")</f>
        <v/>
      </c>
      <c r="N268" s="14" t="str">
        <f>_xlfn.IFNA(VLOOKUP(flower[[#This Row],[Scion METRC '#]],DEADC8[],4,FALSE),"")</f>
        <v/>
      </c>
      <c r="O268" s="13" t="str">
        <f>IF(ISNUMBER(SEARCH(".",flower[[#This Row],[Pheno Barcode]])),CONCATENATE("1A4070000000065000",RIGHT(flower[[#This Row],[Pheno Barcode]],6)),"")</f>
        <v/>
      </c>
      <c r="P268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_DL2-11</v>
      </c>
    </row>
    <row r="269" spans="1:16" x14ac:dyDescent="0.25">
      <c r="A269" s="8" t="s">
        <v>6</v>
      </c>
      <c r="B269" s="9">
        <v>12</v>
      </c>
      <c r="C269" s="9" t="s">
        <v>495</v>
      </c>
      <c r="D269" s="13"/>
      <c r="E269" s="13" t="str">
        <f>_xlfn.IFNA(VLOOKUP(flower[[#This Row],[Scion METRC '#]],METRCC8[],2,FALSE),"METRC ERROR")</f>
        <v>METRC ERROR</v>
      </c>
      <c r="F269" s="13" t="str">
        <f>IF(LEFT(flower[[#This Row],[Strain]],4)=LEFT(flower[[#This Row],[Pheno '#]],4),"match","MISMATCH")</f>
        <v>MISMATCH</v>
      </c>
      <c r="G269" s="13" t="str">
        <f>_xlfn.IFNA(VLOOKUP(flower[[#This Row],[Scion METRC '#]],VEGC8[[#All],[Scion METRC '#]:[Pheno Barcode]],2,FALSE),"")</f>
        <v/>
      </c>
      <c r="H269" s="13" t="str">
        <f>LEFT(flower[[#This Row],[Pheno Barcode]],7)</f>
        <v/>
      </c>
      <c r="I269" s="10" t="str">
        <f>_xlfn.IFNA(VLOOKUP(flower[[#This Row],[Strain]],VEGC8[[#All],[Scion METRC '#]:[Health]],5,FALSE),"")</f>
        <v/>
      </c>
      <c r="J269" s="13"/>
      <c r="K269" s="13" t="str">
        <f>IF(flower[[#This Row],[Scion METRC '#]]="","EMPTY",_xlfn.IFNA(VLOOKUP(flower[[#This Row],[Scion METRC '#]],DEADC8[],3,FALSE),"Alive"))</f>
        <v>EMPTY</v>
      </c>
      <c r="L269" s="13" t="str">
        <f>IFERROR(INDEX(exptreatments[[#This Row],[Treatment]],MATCH(flower[[#This Row],[Scion METRC '#]],exptreatments[[#This Row],[METRC]],0)),"")</f>
        <v/>
      </c>
      <c r="M269" s="13" t="str">
        <f>_xlfn.IFNA(VLOOKUP(flower[[#This Row],[Scion METRC '#]],DEADC8[],4,FALSE),"")</f>
        <v/>
      </c>
      <c r="N269" s="14" t="str">
        <f>_xlfn.IFNA(VLOOKUP(flower[[#This Row],[Scion METRC '#]],DEADC8[],4,FALSE),"")</f>
        <v/>
      </c>
      <c r="O269" s="13" t="str">
        <f>IF(ISNUMBER(SEARCH(".",flower[[#This Row],[Pheno Barcode]])),CONCATENATE("1A4070000000065000",RIGHT(flower[[#This Row],[Pheno Barcode]],6)),"")</f>
        <v/>
      </c>
      <c r="P269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_DL2-12</v>
      </c>
    </row>
    <row r="270" spans="1:16" x14ac:dyDescent="0.25">
      <c r="A270" s="8" t="s">
        <v>6</v>
      </c>
      <c r="B270" s="9">
        <v>13</v>
      </c>
      <c r="C270" s="9" t="s">
        <v>495</v>
      </c>
      <c r="D270" s="13"/>
      <c r="E270" s="13" t="str">
        <f>_xlfn.IFNA(VLOOKUP(flower[[#This Row],[Scion METRC '#]],METRCC8[],2,FALSE),"METRC ERROR")</f>
        <v>METRC ERROR</v>
      </c>
      <c r="F270" s="13" t="str">
        <f>IF(LEFT(flower[[#This Row],[Strain]],4)=LEFT(flower[[#This Row],[Pheno '#]],4),"match","MISMATCH")</f>
        <v>MISMATCH</v>
      </c>
      <c r="G270" s="13" t="str">
        <f>_xlfn.IFNA(VLOOKUP(flower[[#This Row],[Scion METRC '#]],VEGC8[[#All],[Scion METRC '#]:[Pheno Barcode]],2,FALSE),"")</f>
        <v/>
      </c>
      <c r="H270" s="13" t="str">
        <f>LEFT(flower[[#This Row],[Pheno Barcode]],7)</f>
        <v/>
      </c>
      <c r="I270" s="10" t="str">
        <f>_xlfn.IFNA(VLOOKUP(flower[[#This Row],[Strain]],VEGC8[[#All],[Scion METRC '#]:[Health]],5,FALSE),"")</f>
        <v/>
      </c>
      <c r="J270" s="13"/>
      <c r="K270" s="13" t="str">
        <f>IF(flower[[#This Row],[Scion METRC '#]]="","EMPTY",_xlfn.IFNA(VLOOKUP(flower[[#This Row],[Scion METRC '#]],DEADC8[],3,FALSE),"Alive"))</f>
        <v>EMPTY</v>
      </c>
      <c r="L270" s="13" t="str">
        <f>IFERROR(INDEX(exptreatments[[#This Row],[Treatment]],MATCH(flower[[#This Row],[Scion METRC '#]],exptreatments[[#This Row],[METRC]],0)),"")</f>
        <v/>
      </c>
      <c r="M270" s="13" t="str">
        <f>_xlfn.IFNA(VLOOKUP(flower[[#This Row],[Scion METRC '#]],DEADC8[],4,FALSE),"")</f>
        <v/>
      </c>
      <c r="N270" s="14" t="str">
        <f>_xlfn.IFNA(VLOOKUP(flower[[#This Row],[Scion METRC '#]],DEADC8[],4,FALSE),"")</f>
        <v/>
      </c>
      <c r="O270" s="13" t="str">
        <f>IF(ISNUMBER(SEARCH(".",flower[[#This Row],[Pheno Barcode]])),CONCATENATE("1A4070000000065000",RIGHT(flower[[#This Row],[Pheno Barcode]],6)),"")</f>
        <v/>
      </c>
      <c r="P270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_DL2-13</v>
      </c>
    </row>
    <row r="271" spans="1:16" x14ac:dyDescent="0.25">
      <c r="A271" s="8" t="s">
        <v>6</v>
      </c>
      <c r="B271" s="9">
        <v>14</v>
      </c>
      <c r="C271" s="9" t="s">
        <v>495</v>
      </c>
      <c r="D271" s="13"/>
      <c r="E271" s="13" t="str">
        <f>_xlfn.IFNA(VLOOKUP(flower[[#This Row],[Scion METRC '#]],METRCC8[],2,FALSE),"METRC ERROR")</f>
        <v>METRC ERROR</v>
      </c>
      <c r="F271" s="13" t="str">
        <f>IF(LEFT(flower[[#This Row],[Strain]],4)=LEFT(flower[[#This Row],[Pheno '#]],4),"match","MISMATCH")</f>
        <v>MISMATCH</v>
      </c>
      <c r="G271" s="13" t="str">
        <f>_xlfn.IFNA(VLOOKUP(flower[[#This Row],[Scion METRC '#]],VEGC8[[#All],[Scion METRC '#]:[Pheno Barcode]],2,FALSE),"")</f>
        <v/>
      </c>
      <c r="H271" s="13" t="str">
        <f>LEFT(flower[[#This Row],[Pheno Barcode]],7)</f>
        <v/>
      </c>
      <c r="I271" s="10" t="str">
        <f>_xlfn.IFNA(VLOOKUP(flower[[#This Row],[Strain]],VEGC8[[#All],[Scion METRC '#]:[Health]],5,FALSE),"")</f>
        <v/>
      </c>
      <c r="J271" s="13"/>
      <c r="K271" s="13" t="str">
        <f>IF(flower[[#This Row],[Scion METRC '#]]="","EMPTY",_xlfn.IFNA(VLOOKUP(flower[[#This Row],[Scion METRC '#]],DEADC8[],3,FALSE),"Alive"))</f>
        <v>EMPTY</v>
      </c>
      <c r="L271" s="13" t="str">
        <f>IFERROR(INDEX(exptreatments[[#This Row],[Treatment]],MATCH(flower[[#This Row],[Scion METRC '#]],exptreatments[[#This Row],[METRC]],0)),"")</f>
        <v/>
      </c>
      <c r="M271" s="13" t="str">
        <f>_xlfn.IFNA(VLOOKUP(flower[[#This Row],[Scion METRC '#]],DEADC8[],4,FALSE),"")</f>
        <v/>
      </c>
      <c r="N271" s="14" t="str">
        <f>_xlfn.IFNA(VLOOKUP(flower[[#This Row],[Scion METRC '#]],DEADC8[],4,FALSE),"")</f>
        <v/>
      </c>
      <c r="O271" s="13" t="str">
        <f>IF(ISNUMBER(SEARCH(".",flower[[#This Row],[Pheno Barcode]])),CONCATENATE("1A4070000000065000",RIGHT(flower[[#This Row],[Pheno Barcode]],6)),"")</f>
        <v/>
      </c>
      <c r="P271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_DL2-14</v>
      </c>
    </row>
    <row r="272" spans="1:16" x14ac:dyDescent="0.25">
      <c r="A272" s="8" t="s">
        <v>6</v>
      </c>
      <c r="B272" s="9">
        <v>15</v>
      </c>
      <c r="C272" s="9" t="s">
        <v>495</v>
      </c>
      <c r="D272" s="13"/>
      <c r="E272" s="13" t="str">
        <f>_xlfn.IFNA(VLOOKUP(flower[[#This Row],[Scion METRC '#]],METRCC8[],2,FALSE),"METRC ERROR")</f>
        <v>METRC ERROR</v>
      </c>
      <c r="F272" s="13" t="str">
        <f>IF(LEFT(flower[[#This Row],[Strain]],4)=LEFT(flower[[#This Row],[Pheno '#]],4),"match","MISMATCH")</f>
        <v>MISMATCH</v>
      </c>
      <c r="G272" s="13" t="str">
        <f>_xlfn.IFNA(VLOOKUP(flower[[#This Row],[Scion METRC '#]],VEGC8[[#All],[Scion METRC '#]:[Pheno Barcode]],2,FALSE),"")</f>
        <v/>
      </c>
      <c r="H272" s="13" t="str">
        <f>LEFT(flower[[#This Row],[Pheno Barcode]],7)</f>
        <v/>
      </c>
      <c r="I272" s="10" t="str">
        <f>_xlfn.IFNA(VLOOKUP(flower[[#This Row],[Strain]],VEGC8[[#All],[Scion METRC '#]:[Health]],5,FALSE),"")</f>
        <v/>
      </c>
      <c r="J272" s="13"/>
      <c r="K272" s="13" t="str">
        <f>IF(flower[[#This Row],[Scion METRC '#]]="","EMPTY",_xlfn.IFNA(VLOOKUP(flower[[#This Row],[Scion METRC '#]],DEADC8[],3,FALSE),"Alive"))</f>
        <v>EMPTY</v>
      </c>
      <c r="L272" s="13" t="str">
        <f>IFERROR(INDEX(exptreatments[[#This Row],[Treatment]],MATCH(flower[[#This Row],[Scion METRC '#]],exptreatments[[#This Row],[METRC]],0)),"")</f>
        <v/>
      </c>
      <c r="M272" s="13" t="str">
        <f>_xlfn.IFNA(VLOOKUP(flower[[#This Row],[Scion METRC '#]],DEADC8[],4,FALSE),"")</f>
        <v/>
      </c>
      <c r="N272" s="14" t="str">
        <f>_xlfn.IFNA(VLOOKUP(flower[[#This Row],[Scion METRC '#]],DEADC8[],4,FALSE),"")</f>
        <v/>
      </c>
      <c r="O272" s="13" t="str">
        <f>IF(ISNUMBER(SEARCH(".",flower[[#This Row],[Pheno Barcode]])),CONCATENATE("1A4070000000065000",RIGHT(flower[[#This Row],[Pheno Barcode]],6)),"")</f>
        <v/>
      </c>
      <c r="P272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_DL2-15</v>
      </c>
    </row>
    <row r="273" spans="1:16" x14ac:dyDescent="0.25">
      <c r="A273" s="8" t="s">
        <v>6</v>
      </c>
      <c r="B273" s="9">
        <v>16</v>
      </c>
      <c r="C273" s="9" t="s">
        <v>495</v>
      </c>
      <c r="D273" s="13"/>
      <c r="E273" s="13" t="str">
        <f>_xlfn.IFNA(VLOOKUP(flower[[#This Row],[Scion METRC '#]],METRCC8[],2,FALSE),"METRC ERROR")</f>
        <v>METRC ERROR</v>
      </c>
      <c r="F273" s="13" t="str">
        <f>IF(LEFT(flower[[#This Row],[Strain]],4)=LEFT(flower[[#This Row],[Pheno '#]],4),"match","MISMATCH")</f>
        <v>MISMATCH</v>
      </c>
      <c r="G273" s="13" t="str">
        <f>_xlfn.IFNA(VLOOKUP(flower[[#This Row],[Scion METRC '#]],VEGC8[[#All],[Scion METRC '#]:[Pheno Barcode]],2,FALSE),"")</f>
        <v/>
      </c>
      <c r="H273" s="13" t="str">
        <f>LEFT(flower[[#This Row],[Pheno Barcode]],7)</f>
        <v/>
      </c>
      <c r="I273" s="10" t="str">
        <f>_xlfn.IFNA(VLOOKUP(flower[[#This Row],[Strain]],VEGC8[[#All],[Scion METRC '#]:[Health]],5,FALSE),"")</f>
        <v/>
      </c>
      <c r="J273" s="13"/>
      <c r="K273" s="13" t="str">
        <f>IF(flower[[#This Row],[Scion METRC '#]]="","EMPTY",_xlfn.IFNA(VLOOKUP(flower[[#This Row],[Scion METRC '#]],DEADC8[],3,FALSE),"Alive"))</f>
        <v>EMPTY</v>
      </c>
      <c r="L273" s="13" t="str">
        <f>IFERROR(INDEX(exptreatments[[#This Row],[Treatment]],MATCH(flower[[#This Row],[Scion METRC '#]],exptreatments[[#This Row],[METRC]],0)),"")</f>
        <v/>
      </c>
      <c r="M273" s="13" t="str">
        <f>_xlfn.IFNA(VLOOKUP(flower[[#This Row],[Scion METRC '#]],DEADC8[],4,FALSE),"")</f>
        <v/>
      </c>
      <c r="N273" s="14" t="str">
        <f>_xlfn.IFNA(VLOOKUP(flower[[#This Row],[Scion METRC '#]],DEADC8[],4,FALSE),"")</f>
        <v/>
      </c>
      <c r="O273" s="13" t="str">
        <f>IF(ISNUMBER(SEARCH(".",flower[[#This Row],[Pheno Barcode]])),CONCATENATE("1A4070000000065000",RIGHT(flower[[#This Row],[Pheno Barcode]],6)),"")</f>
        <v/>
      </c>
      <c r="P273" s="8" t="str">
        <f>IF(flower[[#This Row],[Plant]]&lt;10,_xlfn.CONCAT('Group Info'!$F$2,"_",flower[[#This Row],[Table]],"-0",flower[[#This Row],[Plant]]),_xlfn.CONCAT('Group Info'!$F$2,"_",flower[[#This Row],[Table]],"-",flower[[#This Row],[Plant]]))</f>
        <v>_DL2-16</v>
      </c>
    </row>
    <row r="274" spans="1:16" x14ac:dyDescent="0.25">
      <c r="A274" s="8" t="s">
        <v>6</v>
      </c>
      <c r="B274" s="9">
        <v>1</v>
      </c>
      <c r="C274" s="9" t="s">
        <v>496</v>
      </c>
      <c r="D274" s="13"/>
      <c r="E274" s="13" t="str">
        <f>_xlfn.IFNA(VLOOKUP(flower[[#This Row],[Scion METRC '#]],METRCC8[],2,FALSE),"METRC ERROR")</f>
        <v>METRC ERROR</v>
      </c>
      <c r="F274" s="13" t="str">
        <f>IF(LEFT(flower[[#This Row],[Strain]],4)=LEFT(flower[[#This Row],[Pheno '#]],4),"match","MISMATCH")</f>
        <v>MISMATCH</v>
      </c>
      <c r="G274" s="13" t="str">
        <f>_xlfn.IFNA(VLOOKUP(flower[[#This Row],[Scion METRC '#]],VEGC8[[#All],[Scion METRC '#]:[Pheno Barcode]],2,FALSE),"")</f>
        <v/>
      </c>
      <c r="H274" s="13" t="str">
        <f>LEFT(flower[[#This Row],[Pheno Barcode]],7)</f>
        <v/>
      </c>
      <c r="I274" s="10" t="str">
        <f>_xlfn.IFNA(VLOOKUP(flower[[#This Row],[Strain]],VEGC8[[#All],[Scion METRC '#]:[Health]],5,FALSE),"")</f>
        <v/>
      </c>
      <c r="J274" s="13"/>
      <c r="K274" s="13" t="str">
        <f>IF(flower[[#This Row],[Scion METRC '#]]="","EMPTY",_xlfn.IFNA(VLOOKUP(flower[[#This Row],[Scion METRC '#]],DEADC8[],3,FALSE),"Alive"))</f>
        <v>EMPTY</v>
      </c>
      <c r="L274" s="13" t="str">
        <f>IFERROR(INDEX(exptreatments[[#This Row],[Treatment]],MATCH(flower[[#This Row],[Scion METRC '#]],exptreatments[[#This Row],[METRC]],0)),"")</f>
        <v/>
      </c>
      <c r="M274" s="13" t="str">
        <f>_xlfn.IFNA(VLOOKUP(flower[[#This Row],[Scion METRC '#]],DEADC8[],4,FALSE),"")</f>
        <v/>
      </c>
      <c r="N274" s="14" t="str">
        <f>_xlfn.IFNA(VLOOKUP(flower[[#This Row],[Scion METRC '#]],DEADC8[],4,FALSE),"")</f>
        <v/>
      </c>
      <c r="O274" s="13" t="str">
        <f>IF(ISNUMBER(SEARCH(".",flower[[#This Row],[Pheno Barcode]])),CONCATENATE("1A4070000000065000",RIGHT(flower[[#This Row],[Pheno Barcode]],6)),"")</f>
        <v/>
      </c>
      <c r="P274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_DL3-01</v>
      </c>
    </row>
    <row r="275" spans="1:16" x14ac:dyDescent="0.25">
      <c r="A275" s="8" t="s">
        <v>6</v>
      </c>
      <c r="B275" s="9">
        <v>2</v>
      </c>
      <c r="C275" s="9" t="s">
        <v>496</v>
      </c>
      <c r="D275" s="13"/>
      <c r="E275" s="13" t="str">
        <f>_xlfn.IFNA(VLOOKUP(flower[[#This Row],[Scion METRC '#]],METRCC8[],2,FALSE),"METRC ERROR")</f>
        <v>METRC ERROR</v>
      </c>
      <c r="F275" s="13" t="str">
        <f>IF(LEFT(flower[[#This Row],[Strain]],4)=LEFT(flower[[#This Row],[Pheno '#]],4),"match","MISMATCH")</f>
        <v>MISMATCH</v>
      </c>
      <c r="G275" s="13" t="str">
        <f>_xlfn.IFNA(VLOOKUP(flower[[#This Row],[Scion METRC '#]],VEGC8[[#All],[Scion METRC '#]:[Pheno Barcode]],2,FALSE),"")</f>
        <v/>
      </c>
      <c r="H275" s="13" t="str">
        <f>LEFT(flower[[#This Row],[Pheno Barcode]],7)</f>
        <v/>
      </c>
      <c r="I275" s="10" t="str">
        <f>_xlfn.IFNA(VLOOKUP(flower[[#This Row],[Strain]],VEGC8[[#All],[Scion METRC '#]:[Health]],5,FALSE),"")</f>
        <v/>
      </c>
      <c r="J275" s="13"/>
      <c r="K275" s="13" t="str">
        <f>IF(flower[[#This Row],[Scion METRC '#]]="","EMPTY",_xlfn.IFNA(VLOOKUP(flower[[#This Row],[Scion METRC '#]],DEADC8[],3,FALSE),"Alive"))</f>
        <v>EMPTY</v>
      </c>
      <c r="L275" s="13" t="str">
        <f>IFERROR(INDEX(exptreatments[[#This Row],[Treatment]],MATCH(flower[[#This Row],[Scion METRC '#]],exptreatments[[#This Row],[METRC]],0)),"")</f>
        <v/>
      </c>
      <c r="M275" s="13" t="str">
        <f>_xlfn.IFNA(VLOOKUP(flower[[#This Row],[Scion METRC '#]],DEADC8[],4,FALSE),"")</f>
        <v/>
      </c>
      <c r="N275" s="14" t="str">
        <f>_xlfn.IFNA(VLOOKUP(flower[[#This Row],[Scion METRC '#]],DEADC8[],4,FALSE),"")</f>
        <v/>
      </c>
      <c r="O275" s="13" t="str">
        <f>IF(ISNUMBER(SEARCH(".",flower[[#This Row],[Pheno Barcode]])),CONCATENATE("1A4070000000065000",RIGHT(flower[[#This Row],[Pheno Barcode]],6)),"")</f>
        <v/>
      </c>
      <c r="P275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_DL3-02</v>
      </c>
    </row>
    <row r="276" spans="1:16" x14ac:dyDescent="0.25">
      <c r="A276" s="8" t="s">
        <v>6</v>
      </c>
      <c r="B276" s="9">
        <v>3</v>
      </c>
      <c r="C276" s="9" t="s">
        <v>496</v>
      </c>
      <c r="D276" s="13"/>
      <c r="E276" s="13" t="str">
        <f>_xlfn.IFNA(VLOOKUP(flower[[#This Row],[Scion METRC '#]],METRCC8[],2,FALSE),"METRC ERROR")</f>
        <v>METRC ERROR</v>
      </c>
      <c r="F276" s="13" t="str">
        <f>IF(LEFT(flower[[#This Row],[Strain]],4)=LEFT(flower[[#This Row],[Pheno '#]],4),"match","MISMATCH")</f>
        <v>MISMATCH</v>
      </c>
      <c r="G276" s="13" t="str">
        <f>_xlfn.IFNA(VLOOKUP(flower[[#This Row],[Scion METRC '#]],VEGC8[[#All],[Scion METRC '#]:[Pheno Barcode]],2,FALSE),"")</f>
        <v/>
      </c>
      <c r="H276" s="13" t="str">
        <f>LEFT(flower[[#This Row],[Pheno Barcode]],7)</f>
        <v/>
      </c>
      <c r="I276" s="10" t="str">
        <f>_xlfn.IFNA(VLOOKUP(flower[[#This Row],[Strain]],VEGC8[[#All],[Scion METRC '#]:[Health]],5,FALSE),"")</f>
        <v/>
      </c>
      <c r="J276" s="13"/>
      <c r="K276" s="13" t="str">
        <f>IF(flower[[#This Row],[Scion METRC '#]]="","EMPTY",_xlfn.IFNA(VLOOKUP(flower[[#This Row],[Scion METRC '#]],DEADC8[],3,FALSE),"Alive"))</f>
        <v>EMPTY</v>
      </c>
      <c r="L276" s="13" t="str">
        <f>IFERROR(INDEX(exptreatments[[#This Row],[Treatment]],MATCH(flower[[#This Row],[Scion METRC '#]],exptreatments[[#This Row],[METRC]],0)),"")</f>
        <v/>
      </c>
      <c r="M276" s="13" t="str">
        <f>_xlfn.IFNA(VLOOKUP(flower[[#This Row],[Scion METRC '#]],DEADC8[],4,FALSE),"")</f>
        <v/>
      </c>
      <c r="N276" s="14" t="str">
        <f>_xlfn.IFNA(VLOOKUP(flower[[#This Row],[Scion METRC '#]],DEADC8[],4,FALSE),"")</f>
        <v/>
      </c>
      <c r="O276" s="13" t="str">
        <f>IF(ISNUMBER(SEARCH(".",flower[[#This Row],[Pheno Barcode]])),CONCATENATE("1A4070000000065000",RIGHT(flower[[#This Row],[Pheno Barcode]],6)),"")</f>
        <v/>
      </c>
      <c r="P276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_DL3-03</v>
      </c>
    </row>
    <row r="277" spans="1:16" x14ac:dyDescent="0.25">
      <c r="A277" s="8" t="s">
        <v>6</v>
      </c>
      <c r="B277" s="9">
        <v>4</v>
      </c>
      <c r="C277" s="9" t="s">
        <v>496</v>
      </c>
      <c r="D277" s="13"/>
      <c r="E277" s="13" t="str">
        <f>_xlfn.IFNA(VLOOKUP(flower[[#This Row],[Scion METRC '#]],METRCC8[],2,FALSE),"METRC ERROR")</f>
        <v>METRC ERROR</v>
      </c>
      <c r="F277" s="13" t="str">
        <f>IF(LEFT(flower[[#This Row],[Strain]],4)=LEFT(flower[[#This Row],[Pheno '#]],4),"match","MISMATCH")</f>
        <v>MISMATCH</v>
      </c>
      <c r="G277" s="13" t="str">
        <f>_xlfn.IFNA(VLOOKUP(flower[[#This Row],[Scion METRC '#]],VEGC8[[#All],[Scion METRC '#]:[Pheno Barcode]],2,FALSE),"")</f>
        <v/>
      </c>
      <c r="H277" s="13" t="str">
        <f>LEFT(flower[[#This Row],[Pheno Barcode]],7)</f>
        <v/>
      </c>
      <c r="I277" s="10" t="str">
        <f>_xlfn.IFNA(VLOOKUP(flower[[#This Row],[Strain]],VEGC8[[#All],[Scion METRC '#]:[Health]],5,FALSE),"")</f>
        <v/>
      </c>
      <c r="J277" s="13"/>
      <c r="K277" s="13" t="str">
        <f>IF(flower[[#This Row],[Scion METRC '#]]="","EMPTY",_xlfn.IFNA(VLOOKUP(flower[[#This Row],[Scion METRC '#]],DEADC8[],3,FALSE),"Alive"))</f>
        <v>EMPTY</v>
      </c>
      <c r="L277" s="13" t="str">
        <f>IFERROR(INDEX(exptreatments[[#This Row],[Treatment]],MATCH(flower[[#This Row],[Scion METRC '#]],exptreatments[[#This Row],[METRC]],0)),"")</f>
        <v/>
      </c>
      <c r="M277" s="13" t="str">
        <f>_xlfn.IFNA(VLOOKUP(flower[[#This Row],[Scion METRC '#]],DEADC8[],4,FALSE),"")</f>
        <v/>
      </c>
      <c r="N277" s="14" t="str">
        <f>_xlfn.IFNA(VLOOKUP(flower[[#This Row],[Scion METRC '#]],DEADC8[],4,FALSE),"")</f>
        <v/>
      </c>
      <c r="O277" s="13" t="str">
        <f>IF(ISNUMBER(SEARCH(".",flower[[#This Row],[Pheno Barcode]])),CONCATENATE("1A4070000000065000",RIGHT(flower[[#This Row],[Pheno Barcode]],6)),"")</f>
        <v/>
      </c>
      <c r="P277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_DL3-04</v>
      </c>
    </row>
    <row r="278" spans="1:16" x14ac:dyDescent="0.25">
      <c r="A278" s="8" t="s">
        <v>6</v>
      </c>
      <c r="B278" s="9">
        <v>5</v>
      </c>
      <c r="C278" s="9" t="s">
        <v>496</v>
      </c>
      <c r="D278" s="13"/>
      <c r="E278" s="13" t="str">
        <f>_xlfn.IFNA(VLOOKUP(flower[[#This Row],[Scion METRC '#]],METRCC8[],2,FALSE),"METRC ERROR")</f>
        <v>METRC ERROR</v>
      </c>
      <c r="F278" s="13" t="str">
        <f>IF(LEFT(flower[[#This Row],[Strain]],4)=LEFT(flower[[#This Row],[Pheno '#]],4),"match","MISMATCH")</f>
        <v>MISMATCH</v>
      </c>
      <c r="G278" s="13" t="str">
        <f>_xlfn.IFNA(VLOOKUP(flower[[#This Row],[Scion METRC '#]],VEGC8[[#All],[Scion METRC '#]:[Pheno Barcode]],2,FALSE),"")</f>
        <v/>
      </c>
      <c r="H278" s="13" t="str">
        <f>LEFT(flower[[#This Row],[Pheno Barcode]],7)</f>
        <v/>
      </c>
      <c r="I278" s="10" t="str">
        <f>_xlfn.IFNA(VLOOKUP(flower[[#This Row],[Strain]],VEGC8[[#All],[Scion METRC '#]:[Health]],5,FALSE),"")</f>
        <v/>
      </c>
      <c r="J278" s="13"/>
      <c r="K278" s="13" t="str">
        <f>IF(flower[[#This Row],[Scion METRC '#]]="","EMPTY",_xlfn.IFNA(VLOOKUP(flower[[#This Row],[Scion METRC '#]],DEADC8[],3,FALSE),"Alive"))</f>
        <v>EMPTY</v>
      </c>
      <c r="L278" s="13" t="str">
        <f>IFERROR(INDEX(exptreatments[[#This Row],[Treatment]],MATCH(flower[[#This Row],[Scion METRC '#]],exptreatments[[#This Row],[METRC]],0)),"")</f>
        <v/>
      </c>
      <c r="M278" s="13" t="str">
        <f>_xlfn.IFNA(VLOOKUP(flower[[#This Row],[Scion METRC '#]],DEADC8[],4,FALSE),"")</f>
        <v/>
      </c>
      <c r="N278" s="14" t="str">
        <f>_xlfn.IFNA(VLOOKUP(flower[[#This Row],[Scion METRC '#]],DEADC8[],4,FALSE),"")</f>
        <v/>
      </c>
      <c r="O278" s="13" t="str">
        <f>IF(ISNUMBER(SEARCH(".",flower[[#This Row],[Pheno Barcode]])),CONCATENATE("1A4070000000065000",RIGHT(flower[[#This Row],[Pheno Barcode]],6)),"")</f>
        <v/>
      </c>
      <c r="P278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_DL3-05</v>
      </c>
    </row>
    <row r="279" spans="1:16" x14ac:dyDescent="0.25">
      <c r="A279" s="8" t="s">
        <v>6</v>
      </c>
      <c r="B279" s="9">
        <v>6</v>
      </c>
      <c r="C279" s="9" t="s">
        <v>496</v>
      </c>
      <c r="D279" s="13"/>
      <c r="E279" s="13" t="str">
        <f>_xlfn.IFNA(VLOOKUP(flower[[#This Row],[Scion METRC '#]],METRCC8[],2,FALSE),"METRC ERROR")</f>
        <v>METRC ERROR</v>
      </c>
      <c r="F279" s="13" t="str">
        <f>IF(LEFT(flower[[#This Row],[Strain]],4)=LEFT(flower[[#This Row],[Pheno '#]],4),"match","MISMATCH")</f>
        <v>MISMATCH</v>
      </c>
      <c r="G279" s="13" t="str">
        <f>_xlfn.IFNA(VLOOKUP(flower[[#This Row],[Scion METRC '#]],VEGC8[[#All],[Scion METRC '#]:[Pheno Barcode]],2,FALSE),"")</f>
        <v/>
      </c>
      <c r="H279" s="13" t="str">
        <f>LEFT(flower[[#This Row],[Pheno Barcode]],7)</f>
        <v/>
      </c>
      <c r="I279" s="10" t="str">
        <f>_xlfn.IFNA(VLOOKUP(flower[[#This Row],[Strain]],VEGC8[[#All],[Scion METRC '#]:[Health]],5,FALSE),"")</f>
        <v/>
      </c>
      <c r="J279" s="13"/>
      <c r="K279" s="13" t="str">
        <f>IF(flower[[#This Row],[Scion METRC '#]]="","EMPTY",_xlfn.IFNA(VLOOKUP(flower[[#This Row],[Scion METRC '#]],DEADC8[],3,FALSE),"Alive"))</f>
        <v>EMPTY</v>
      </c>
      <c r="L279" s="13" t="str">
        <f>IFERROR(INDEX(exptreatments[[#This Row],[Treatment]],MATCH(flower[[#This Row],[Scion METRC '#]],exptreatments[[#This Row],[METRC]],0)),"")</f>
        <v/>
      </c>
      <c r="M279" s="13" t="str">
        <f>_xlfn.IFNA(VLOOKUP(flower[[#This Row],[Scion METRC '#]],DEADC8[],4,FALSE),"")</f>
        <v/>
      </c>
      <c r="N279" s="14" t="str">
        <f>_xlfn.IFNA(VLOOKUP(flower[[#This Row],[Scion METRC '#]],DEADC8[],4,FALSE),"")</f>
        <v/>
      </c>
      <c r="O279" s="13" t="str">
        <f>IF(ISNUMBER(SEARCH(".",flower[[#This Row],[Pheno Barcode]])),CONCATENATE("1A4070000000065000",RIGHT(flower[[#This Row],[Pheno Barcode]],6)),"")</f>
        <v/>
      </c>
      <c r="P279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_DL3-06</v>
      </c>
    </row>
    <row r="280" spans="1:16" x14ac:dyDescent="0.25">
      <c r="A280" s="8" t="s">
        <v>6</v>
      </c>
      <c r="B280" s="9">
        <v>7</v>
      </c>
      <c r="C280" s="9" t="s">
        <v>496</v>
      </c>
      <c r="D280" s="13"/>
      <c r="E280" s="13" t="str">
        <f>_xlfn.IFNA(VLOOKUP(flower[[#This Row],[Scion METRC '#]],METRCC8[],2,FALSE),"METRC ERROR")</f>
        <v>METRC ERROR</v>
      </c>
      <c r="F280" s="13" t="str">
        <f>IF(LEFT(flower[[#This Row],[Strain]],4)=LEFT(flower[[#This Row],[Pheno '#]],4),"match","MISMATCH")</f>
        <v>MISMATCH</v>
      </c>
      <c r="G280" s="13" t="str">
        <f>_xlfn.IFNA(VLOOKUP(flower[[#This Row],[Scion METRC '#]],VEGC8[[#All],[Scion METRC '#]:[Pheno Barcode]],2,FALSE),"")</f>
        <v/>
      </c>
      <c r="H280" s="13" t="str">
        <f>LEFT(flower[[#This Row],[Pheno Barcode]],7)</f>
        <v/>
      </c>
      <c r="I280" s="10" t="str">
        <f>_xlfn.IFNA(VLOOKUP(flower[[#This Row],[Strain]],VEGC8[[#All],[Scion METRC '#]:[Health]],5,FALSE),"")</f>
        <v/>
      </c>
      <c r="J280" s="13"/>
      <c r="K280" s="13" t="str">
        <f>IF(flower[[#This Row],[Scion METRC '#]]="","EMPTY",_xlfn.IFNA(VLOOKUP(flower[[#This Row],[Scion METRC '#]],DEADC8[],3,FALSE),"Alive"))</f>
        <v>EMPTY</v>
      </c>
      <c r="L280" s="13" t="str">
        <f>IFERROR(INDEX(exptreatments[[#This Row],[Treatment]],MATCH(flower[[#This Row],[Scion METRC '#]],exptreatments[[#This Row],[METRC]],0)),"")</f>
        <v/>
      </c>
      <c r="M280" s="13" t="str">
        <f>_xlfn.IFNA(VLOOKUP(flower[[#This Row],[Scion METRC '#]],DEADC8[],4,FALSE),"")</f>
        <v/>
      </c>
      <c r="N280" s="14" t="str">
        <f>_xlfn.IFNA(VLOOKUP(flower[[#This Row],[Scion METRC '#]],DEADC8[],4,FALSE),"")</f>
        <v/>
      </c>
      <c r="O280" s="13" t="str">
        <f>IF(ISNUMBER(SEARCH(".",flower[[#This Row],[Pheno Barcode]])),CONCATENATE("1A4070000000065000",RIGHT(flower[[#This Row],[Pheno Barcode]],6)),"")</f>
        <v/>
      </c>
      <c r="P280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_DL3-07</v>
      </c>
    </row>
    <row r="281" spans="1:16" x14ac:dyDescent="0.25">
      <c r="A281" s="8" t="s">
        <v>6</v>
      </c>
      <c r="B281" s="9">
        <v>8</v>
      </c>
      <c r="C281" s="9" t="s">
        <v>496</v>
      </c>
      <c r="D281" s="13"/>
      <c r="E281" s="13" t="str">
        <f>_xlfn.IFNA(VLOOKUP(flower[[#This Row],[Scion METRC '#]],METRCC8[],2,FALSE),"METRC ERROR")</f>
        <v>METRC ERROR</v>
      </c>
      <c r="F281" s="13" t="str">
        <f>IF(LEFT(flower[[#This Row],[Strain]],4)=LEFT(flower[[#This Row],[Pheno '#]],4),"match","MISMATCH")</f>
        <v>MISMATCH</v>
      </c>
      <c r="G281" s="13" t="str">
        <f>_xlfn.IFNA(VLOOKUP(flower[[#This Row],[Scion METRC '#]],VEGC8[[#All],[Scion METRC '#]:[Pheno Barcode]],2,FALSE),"")</f>
        <v/>
      </c>
      <c r="H281" s="13" t="str">
        <f>LEFT(flower[[#This Row],[Pheno Barcode]],7)</f>
        <v/>
      </c>
      <c r="I281" s="10" t="str">
        <f>_xlfn.IFNA(VLOOKUP(flower[[#This Row],[Strain]],VEGC8[[#All],[Scion METRC '#]:[Health]],5,FALSE),"")</f>
        <v/>
      </c>
      <c r="J281" s="13"/>
      <c r="K281" s="13" t="str">
        <f>IF(flower[[#This Row],[Scion METRC '#]]="","EMPTY",_xlfn.IFNA(VLOOKUP(flower[[#This Row],[Scion METRC '#]],DEADC8[],3,FALSE),"Alive"))</f>
        <v>EMPTY</v>
      </c>
      <c r="L281" s="13" t="str">
        <f>IFERROR(INDEX(exptreatments[[#This Row],[Treatment]],MATCH(flower[[#This Row],[Scion METRC '#]],exptreatments[[#This Row],[METRC]],0)),"")</f>
        <v/>
      </c>
      <c r="M281" s="13" t="str">
        <f>_xlfn.IFNA(VLOOKUP(flower[[#This Row],[Scion METRC '#]],DEADC8[],4,FALSE),"")</f>
        <v/>
      </c>
      <c r="N281" s="14" t="str">
        <f>_xlfn.IFNA(VLOOKUP(flower[[#This Row],[Scion METRC '#]],DEADC8[],4,FALSE),"")</f>
        <v/>
      </c>
      <c r="O281" s="13" t="str">
        <f>IF(ISNUMBER(SEARCH(".",flower[[#This Row],[Pheno Barcode]])),CONCATENATE("1A4070000000065000",RIGHT(flower[[#This Row],[Pheno Barcode]],6)),"")</f>
        <v/>
      </c>
      <c r="P281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_DL3-08</v>
      </c>
    </row>
    <row r="282" spans="1:16" x14ac:dyDescent="0.25">
      <c r="A282" s="8" t="s">
        <v>6</v>
      </c>
      <c r="B282" s="9">
        <v>9</v>
      </c>
      <c r="C282" s="9" t="s">
        <v>496</v>
      </c>
      <c r="D282" s="13"/>
      <c r="E282" s="13" t="str">
        <f>_xlfn.IFNA(VLOOKUP(flower[[#This Row],[Scion METRC '#]],METRCC8[],2,FALSE),"METRC ERROR")</f>
        <v>METRC ERROR</v>
      </c>
      <c r="F282" s="13" t="str">
        <f>IF(LEFT(flower[[#This Row],[Strain]],4)=LEFT(flower[[#This Row],[Pheno '#]],4),"match","MISMATCH")</f>
        <v>MISMATCH</v>
      </c>
      <c r="G282" s="13" t="str">
        <f>_xlfn.IFNA(VLOOKUP(flower[[#This Row],[Scion METRC '#]],VEGC8[[#All],[Scion METRC '#]:[Pheno Barcode]],2,FALSE),"")</f>
        <v/>
      </c>
      <c r="H282" s="13" t="str">
        <f>LEFT(flower[[#This Row],[Pheno Barcode]],7)</f>
        <v/>
      </c>
      <c r="I282" s="10" t="str">
        <f>_xlfn.IFNA(VLOOKUP(flower[[#This Row],[Strain]],VEGC8[[#All],[Scion METRC '#]:[Health]],5,FALSE),"")</f>
        <v/>
      </c>
      <c r="J282" s="13"/>
      <c r="K282" s="13" t="str">
        <f>IF(flower[[#This Row],[Scion METRC '#]]="","EMPTY",_xlfn.IFNA(VLOOKUP(flower[[#This Row],[Scion METRC '#]],DEADC8[],3,FALSE),"Alive"))</f>
        <v>EMPTY</v>
      </c>
      <c r="L282" s="13" t="str">
        <f>IFERROR(INDEX(exptreatments[[#This Row],[Treatment]],MATCH(flower[[#This Row],[Scion METRC '#]],exptreatments[[#This Row],[METRC]],0)),"")</f>
        <v/>
      </c>
      <c r="M282" s="13" t="str">
        <f>_xlfn.IFNA(VLOOKUP(flower[[#This Row],[Scion METRC '#]],DEADC8[],4,FALSE),"")</f>
        <v/>
      </c>
      <c r="N282" s="14" t="str">
        <f>_xlfn.IFNA(VLOOKUP(flower[[#This Row],[Scion METRC '#]],DEADC8[],4,FALSE),"")</f>
        <v/>
      </c>
      <c r="O282" s="13" t="str">
        <f>IF(ISNUMBER(SEARCH(".",flower[[#This Row],[Pheno Barcode]])),CONCATENATE("1A4070000000065000",RIGHT(flower[[#This Row],[Pheno Barcode]],6)),"")</f>
        <v/>
      </c>
      <c r="P282" s="8" t="str">
        <f>IF(flower[[#This Row],[Plant]]&lt;10,_xlfn.CONCAT('Group Info'!$F$2,"_",flower[[#This Row],[Table]],"-0",flower[[#This Row],[Plant]]),_xlfn.CONCAT('Group Info'!$F$2,"_",flower[[#This Row],[Table]],"-",flower[[#This Row],[Plant]]))</f>
        <v>_DL3-09</v>
      </c>
    </row>
    <row r="283" spans="1:16" x14ac:dyDescent="0.25">
      <c r="A283" s="8" t="s">
        <v>6</v>
      </c>
      <c r="B283" s="9">
        <v>10</v>
      </c>
      <c r="C283" s="9" t="s">
        <v>496</v>
      </c>
      <c r="D283" s="13"/>
      <c r="E283" s="13" t="str">
        <f>_xlfn.IFNA(VLOOKUP(flower[[#This Row],[Scion METRC '#]],METRCC8[],2,FALSE),"METRC ERROR")</f>
        <v>METRC ERROR</v>
      </c>
      <c r="F283" s="13" t="str">
        <f>IF(LEFT(flower[[#This Row],[Strain]],4)=LEFT(flower[[#This Row],[Pheno '#]],4),"match","MISMATCH")</f>
        <v>MISMATCH</v>
      </c>
      <c r="G283" s="13" t="str">
        <f>_xlfn.IFNA(VLOOKUP(flower[[#This Row],[Scion METRC '#]],VEGC8[[#All],[Scion METRC '#]:[Pheno Barcode]],2,FALSE),"")</f>
        <v/>
      </c>
      <c r="H283" s="13" t="str">
        <f>LEFT(flower[[#This Row],[Pheno Barcode]],7)</f>
        <v/>
      </c>
      <c r="I283" s="10" t="str">
        <f>_xlfn.IFNA(VLOOKUP(flower[[#This Row],[Strain]],VEGC8[[#All],[Scion METRC '#]:[Health]],5,FALSE),"")</f>
        <v/>
      </c>
      <c r="J283" s="13"/>
      <c r="K283" s="13" t="str">
        <f>IF(flower[[#This Row],[Scion METRC '#]]="","EMPTY",_xlfn.IFNA(VLOOKUP(flower[[#This Row],[Scion METRC '#]],DEADC8[],3,FALSE),"Alive"))</f>
        <v>EMPTY</v>
      </c>
      <c r="L283" s="13" t="str">
        <f>IFERROR(INDEX(exptreatments[[#This Row],[Treatment]],MATCH(flower[[#This Row],[Scion METRC '#]],exptreatments[[#This Row],[METRC]],0)),"")</f>
        <v/>
      </c>
      <c r="M283" s="13" t="str">
        <f>_xlfn.IFNA(VLOOKUP(flower[[#This Row],[Scion METRC '#]],DEADC8[],4,FALSE),"")</f>
        <v/>
      </c>
      <c r="N283" s="14" t="str">
        <f>_xlfn.IFNA(VLOOKUP(flower[[#This Row],[Scion METRC '#]],DEADC8[],4,FALSE),"")</f>
        <v/>
      </c>
      <c r="O283" s="13" t="str">
        <f>IF(ISNUMBER(SEARCH(".",flower[[#This Row],[Pheno Barcode]])),CONCATENATE("1A4070000000065000",RIGHT(flower[[#This Row],[Pheno Barcode]],6)),"")</f>
        <v/>
      </c>
      <c r="P283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_DL3-10</v>
      </c>
    </row>
    <row r="284" spans="1:16" x14ac:dyDescent="0.25">
      <c r="A284" s="8" t="s">
        <v>6</v>
      </c>
      <c r="B284" s="9">
        <v>11</v>
      </c>
      <c r="C284" s="9" t="s">
        <v>496</v>
      </c>
      <c r="D284" s="13"/>
      <c r="E284" s="13" t="str">
        <f>_xlfn.IFNA(VLOOKUP(flower[[#This Row],[Scion METRC '#]],METRCC8[],2,FALSE),"METRC ERROR")</f>
        <v>METRC ERROR</v>
      </c>
      <c r="F284" s="13" t="str">
        <f>IF(LEFT(flower[[#This Row],[Strain]],4)=LEFT(flower[[#This Row],[Pheno '#]],4),"match","MISMATCH")</f>
        <v>MISMATCH</v>
      </c>
      <c r="G284" s="13" t="str">
        <f>_xlfn.IFNA(VLOOKUP(flower[[#This Row],[Scion METRC '#]],VEGC8[[#All],[Scion METRC '#]:[Pheno Barcode]],2,FALSE),"")</f>
        <v/>
      </c>
      <c r="H284" s="13" t="str">
        <f>LEFT(flower[[#This Row],[Pheno Barcode]],7)</f>
        <v/>
      </c>
      <c r="I284" s="10" t="str">
        <f>_xlfn.IFNA(VLOOKUP(flower[[#This Row],[Strain]],VEGC8[[#All],[Scion METRC '#]:[Health]],5,FALSE),"")</f>
        <v/>
      </c>
      <c r="J284" s="13"/>
      <c r="K284" s="13" t="str">
        <f>IF(flower[[#This Row],[Scion METRC '#]]="","EMPTY",_xlfn.IFNA(VLOOKUP(flower[[#This Row],[Scion METRC '#]],DEADC8[],3,FALSE),"Alive"))</f>
        <v>EMPTY</v>
      </c>
      <c r="L284" s="13" t="str">
        <f>IFERROR(INDEX(exptreatments[[#This Row],[Treatment]],MATCH(flower[[#This Row],[Scion METRC '#]],exptreatments[[#This Row],[METRC]],0)),"")</f>
        <v/>
      </c>
      <c r="M284" s="13" t="str">
        <f>_xlfn.IFNA(VLOOKUP(flower[[#This Row],[Scion METRC '#]],DEADC8[],4,FALSE),"")</f>
        <v/>
      </c>
      <c r="N284" s="14" t="str">
        <f>_xlfn.IFNA(VLOOKUP(flower[[#This Row],[Scion METRC '#]],DEADC8[],4,FALSE),"")</f>
        <v/>
      </c>
      <c r="O284" s="13" t="str">
        <f>IF(ISNUMBER(SEARCH(".",flower[[#This Row],[Pheno Barcode]])),CONCATENATE("1A4070000000065000",RIGHT(flower[[#This Row],[Pheno Barcode]],6)),"")</f>
        <v/>
      </c>
      <c r="P284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_DL3-11</v>
      </c>
    </row>
    <row r="285" spans="1:16" x14ac:dyDescent="0.25">
      <c r="A285" s="8" t="s">
        <v>6</v>
      </c>
      <c r="B285" s="9">
        <v>12</v>
      </c>
      <c r="C285" s="9" t="s">
        <v>496</v>
      </c>
      <c r="D285" s="13"/>
      <c r="E285" s="13" t="str">
        <f>_xlfn.IFNA(VLOOKUP(flower[[#This Row],[Scion METRC '#]],METRCC8[],2,FALSE),"METRC ERROR")</f>
        <v>METRC ERROR</v>
      </c>
      <c r="F285" s="13" t="str">
        <f>IF(LEFT(flower[[#This Row],[Strain]],4)=LEFT(flower[[#This Row],[Pheno '#]],4),"match","MISMATCH")</f>
        <v>MISMATCH</v>
      </c>
      <c r="G285" s="13" t="str">
        <f>_xlfn.IFNA(VLOOKUP(flower[[#This Row],[Scion METRC '#]],VEGC8[[#All],[Scion METRC '#]:[Pheno Barcode]],2,FALSE),"")</f>
        <v/>
      </c>
      <c r="H285" s="13" t="str">
        <f>LEFT(flower[[#This Row],[Pheno Barcode]],7)</f>
        <v/>
      </c>
      <c r="I285" s="10" t="str">
        <f>_xlfn.IFNA(VLOOKUP(flower[[#This Row],[Strain]],VEGC8[[#All],[Scion METRC '#]:[Health]],5,FALSE),"")</f>
        <v/>
      </c>
      <c r="J285" s="13"/>
      <c r="K285" s="13" t="str">
        <f>IF(flower[[#This Row],[Scion METRC '#]]="","EMPTY",_xlfn.IFNA(VLOOKUP(flower[[#This Row],[Scion METRC '#]],DEADC8[],3,FALSE),"Alive"))</f>
        <v>EMPTY</v>
      </c>
      <c r="L285" s="13" t="str">
        <f>IFERROR(INDEX(exptreatments[[#This Row],[Treatment]],MATCH(flower[[#This Row],[Scion METRC '#]],exptreatments[[#This Row],[METRC]],0)),"")</f>
        <v/>
      </c>
      <c r="M285" s="13" t="str">
        <f>_xlfn.IFNA(VLOOKUP(flower[[#This Row],[Scion METRC '#]],DEADC8[],4,FALSE),"")</f>
        <v/>
      </c>
      <c r="N285" s="14" t="str">
        <f>_xlfn.IFNA(VLOOKUP(flower[[#This Row],[Scion METRC '#]],DEADC8[],4,FALSE),"")</f>
        <v/>
      </c>
      <c r="O285" s="13" t="str">
        <f>IF(ISNUMBER(SEARCH(".",flower[[#This Row],[Pheno Barcode]])),CONCATENATE("1A4070000000065000",RIGHT(flower[[#This Row],[Pheno Barcode]],6)),"")</f>
        <v/>
      </c>
      <c r="P285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_DL3-12</v>
      </c>
    </row>
    <row r="286" spans="1:16" x14ac:dyDescent="0.25">
      <c r="A286" s="8" t="s">
        <v>6</v>
      </c>
      <c r="B286" s="9">
        <v>13</v>
      </c>
      <c r="C286" s="9" t="s">
        <v>496</v>
      </c>
      <c r="D286" s="13"/>
      <c r="E286" s="13" t="str">
        <f>_xlfn.IFNA(VLOOKUP(flower[[#This Row],[Scion METRC '#]],METRCC8[],2,FALSE),"METRC ERROR")</f>
        <v>METRC ERROR</v>
      </c>
      <c r="F286" s="13" t="str">
        <f>IF(LEFT(flower[[#This Row],[Strain]],4)=LEFT(flower[[#This Row],[Pheno '#]],4),"match","MISMATCH")</f>
        <v>MISMATCH</v>
      </c>
      <c r="G286" s="13" t="str">
        <f>_xlfn.IFNA(VLOOKUP(flower[[#This Row],[Scion METRC '#]],VEGC8[[#All],[Scion METRC '#]:[Pheno Barcode]],2,FALSE),"")</f>
        <v/>
      </c>
      <c r="H286" s="13" t="str">
        <f>LEFT(flower[[#This Row],[Pheno Barcode]],7)</f>
        <v/>
      </c>
      <c r="I286" s="10" t="str">
        <f>_xlfn.IFNA(VLOOKUP(flower[[#This Row],[Strain]],VEGC8[[#All],[Scion METRC '#]:[Health]],5,FALSE),"")</f>
        <v/>
      </c>
      <c r="J286" s="13"/>
      <c r="K286" s="13" t="str">
        <f>IF(flower[[#This Row],[Scion METRC '#]]="","EMPTY",_xlfn.IFNA(VLOOKUP(flower[[#This Row],[Scion METRC '#]],DEADC8[],3,FALSE),"Alive"))</f>
        <v>EMPTY</v>
      </c>
      <c r="L286" s="13" t="str">
        <f>IFERROR(INDEX(exptreatments[[#This Row],[Treatment]],MATCH(flower[[#This Row],[Scion METRC '#]],exptreatments[[#This Row],[METRC]],0)),"")</f>
        <v/>
      </c>
      <c r="M286" s="13" t="str">
        <f>_xlfn.IFNA(VLOOKUP(flower[[#This Row],[Scion METRC '#]],DEADC8[],4,FALSE),"")</f>
        <v/>
      </c>
      <c r="N286" s="14" t="str">
        <f>_xlfn.IFNA(VLOOKUP(flower[[#This Row],[Scion METRC '#]],DEADC8[],4,FALSE),"")</f>
        <v/>
      </c>
      <c r="O286" s="13" t="str">
        <f>IF(ISNUMBER(SEARCH(".",flower[[#This Row],[Pheno Barcode]])),CONCATENATE("1A4070000000065000",RIGHT(flower[[#This Row],[Pheno Barcode]],6)),"")</f>
        <v/>
      </c>
      <c r="P286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_DL3-13</v>
      </c>
    </row>
    <row r="287" spans="1:16" x14ac:dyDescent="0.25">
      <c r="A287" s="8" t="s">
        <v>6</v>
      </c>
      <c r="B287" s="9">
        <v>14</v>
      </c>
      <c r="C287" s="9" t="s">
        <v>496</v>
      </c>
      <c r="D287" s="13"/>
      <c r="E287" s="13" t="str">
        <f>_xlfn.IFNA(VLOOKUP(flower[[#This Row],[Scion METRC '#]],METRCC8[],2,FALSE),"METRC ERROR")</f>
        <v>METRC ERROR</v>
      </c>
      <c r="F287" s="13" t="str">
        <f>IF(LEFT(flower[[#This Row],[Strain]],4)=LEFT(flower[[#This Row],[Pheno '#]],4),"match","MISMATCH")</f>
        <v>MISMATCH</v>
      </c>
      <c r="G287" s="13" t="str">
        <f>_xlfn.IFNA(VLOOKUP(flower[[#This Row],[Scion METRC '#]],VEGC8[[#All],[Scion METRC '#]:[Pheno Barcode]],2,FALSE),"")</f>
        <v/>
      </c>
      <c r="H287" s="13" t="str">
        <f>LEFT(flower[[#This Row],[Pheno Barcode]],7)</f>
        <v/>
      </c>
      <c r="I287" s="10" t="str">
        <f>_xlfn.IFNA(VLOOKUP(flower[[#This Row],[Strain]],VEGC8[[#All],[Scion METRC '#]:[Health]],5,FALSE),"")</f>
        <v/>
      </c>
      <c r="J287" s="13"/>
      <c r="K287" s="13" t="str">
        <f>IF(flower[[#This Row],[Scion METRC '#]]="","EMPTY",_xlfn.IFNA(VLOOKUP(flower[[#This Row],[Scion METRC '#]],DEADC8[],3,FALSE),"Alive"))</f>
        <v>EMPTY</v>
      </c>
      <c r="L287" s="13" t="str">
        <f>IFERROR(INDEX(exptreatments[[#This Row],[Treatment]],MATCH(flower[[#This Row],[Scion METRC '#]],exptreatments[[#This Row],[METRC]],0)),"")</f>
        <v/>
      </c>
      <c r="M287" s="13" t="str">
        <f>_xlfn.IFNA(VLOOKUP(flower[[#This Row],[Scion METRC '#]],DEADC8[],4,FALSE),"")</f>
        <v/>
      </c>
      <c r="N287" s="14" t="str">
        <f>_xlfn.IFNA(VLOOKUP(flower[[#This Row],[Scion METRC '#]],DEADC8[],4,FALSE),"")</f>
        <v/>
      </c>
      <c r="O287" s="13" t="str">
        <f>IF(ISNUMBER(SEARCH(".",flower[[#This Row],[Pheno Barcode]])),CONCATENATE("1A4070000000065000",RIGHT(flower[[#This Row],[Pheno Barcode]],6)),"")</f>
        <v/>
      </c>
      <c r="P287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_DL3-14</v>
      </c>
    </row>
    <row r="288" spans="1:16" x14ac:dyDescent="0.25">
      <c r="A288" s="8" t="s">
        <v>6</v>
      </c>
      <c r="B288" s="9">
        <v>15</v>
      </c>
      <c r="C288" s="9" t="s">
        <v>496</v>
      </c>
      <c r="D288" s="13"/>
      <c r="E288" s="13" t="str">
        <f>_xlfn.IFNA(VLOOKUP(flower[[#This Row],[Scion METRC '#]],METRCC8[],2,FALSE),"METRC ERROR")</f>
        <v>METRC ERROR</v>
      </c>
      <c r="F288" s="13" t="str">
        <f>IF(LEFT(flower[[#This Row],[Strain]],4)=LEFT(flower[[#This Row],[Pheno '#]],4),"match","MISMATCH")</f>
        <v>MISMATCH</v>
      </c>
      <c r="G288" s="13" t="str">
        <f>_xlfn.IFNA(VLOOKUP(flower[[#This Row],[Scion METRC '#]],VEGC8[[#All],[Scion METRC '#]:[Pheno Barcode]],2,FALSE),"")</f>
        <v/>
      </c>
      <c r="H288" s="13" t="str">
        <f>LEFT(flower[[#This Row],[Pheno Barcode]],7)</f>
        <v/>
      </c>
      <c r="I288" s="10" t="str">
        <f>_xlfn.IFNA(VLOOKUP(flower[[#This Row],[Strain]],VEGC8[[#All],[Scion METRC '#]:[Health]],5,FALSE),"")</f>
        <v/>
      </c>
      <c r="J288" s="13"/>
      <c r="K288" s="13" t="str">
        <f>IF(flower[[#This Row],[Scion METRC '#]]="","EMPTY",_xlfn.IFNA(VLOOKUP(flower[[#This Row],[Scion METRC '#]],DEADC8[],3,FALSE),"Alive"))</f>
        <v>EMPTY</v>
      </c>
      <c r="L288" s="13" t="str">
        <f>IFERROR(INDEX(exptreatments[[#This Row],[Treatment]],MATCH(flower[[#This Row],[Scion METRC '#]],exptreatments[[#This Row],[METRC]],0)),"")</f>
        <v/>
      </c>
      <c r="M288" s="13" t="str">
        <f>_xlfn.IFNA(VLOOKUP(flower[[#This Row],[Scion METRC '#]],DEADC8[],4,FALSE),"")</f>
        <v/>
      </c>
      <c r="N288" s="14" t="str">
        <f>_xlfn.IFNA(VLOOKUP(flower[[#This Row],[Scion METRC '#]],DEADC8[],4,FALSE),"")</f>
        <v/>
      </c>
      <c r="O288" s="13" t="str">
        <f>IF(ISNUMBER(SEARCH(".",flower[[#This Row],[Pheno Barcode]])),CONCATENATE("1A4070000000065000",RIGHT(flower[[#This Row],[Pheno Barcode]],6)),"")</f>
        <v/>
      </c>
      <c r="P288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_DL3-15</v>
      </c>
    </row>
    <row r="289" spans="1:16" x14ac:dyDescent="0.25">
      <c r="A289" s="8" t="s">
        <v>6</v>
      </c>
      <c r="B289" s="9">
        <v>16</v>
      </c>
      <c r="C289" s="9" t="s">
        <v>496</v>
      </c>
      <c r="D289" s="13"/>
      <c r="E289" s="13" t="str">
        <f>_xlfn.IFNA(VLOOKUP(flower[[#This Row],[Scion METRC '#]],METRCC8[],2,FALSE),"METRC ERROR")</f>
        <v>METRC ERROR</v>
      </c>
      <c r="F289" s="13" t="str">
        <f>IF(LEFT(flower[[#This Row],[Strain]],4)=LEFT(flower[[#This Row],[Pheno '#]],4),"match","MISMATCH")</f>
        <v>MISMATCH</v>
      </c>
      <c r="G289" s="13" t="str">
        <f>_xlfn.IFNA(VLOOKUP(flower[[#This Row],[Scion METRC '#]],VEGC8[[#All],[Scion METRC '#]:[Pheno Barcode]],2,FALSE),"")</f>
        <v/>
      </c>
      <c r="H289" s="13" t="str">
        <f>LEFT(flower[[#This Row],[Pheno Barcode]],7)</f>
        <v/>
      </c>
      <c r="I289" s="10" t="str">
        <f>_xlfn.IFNA(VLOOKUP(flower[[#This Row],[Strain]],VEGC8[[#All],[Scion METRC '#]:[Health]],5,FALSE),"")</f>
        <v/>
      </c>
      <c r="J289" s="13"/>
      <c r="K289" s="13" t="str">
        <f>IF(flower[[#This Row],[Scion METRC '#]]="","EMPTY",_xlfn.IFNA(VLOOKUP(flower[[#This Row],[Scion METRC '#]],DEADC8[],3,FALSE),"Alive"))</f>
        <v>EMPTY</v>
      </c>
      <c r="L289" s="13" t="str">
        <f>IFERROR(INDEX(exptreatments[[#This Row],[Treatment]],MATCH(flower[[#This Row],[Scion METRC '#]],exptreatments[[#This Row],[METRC]],0)),"")</f>
        <v/>
      </c>
      <c r="M289" s="13" t="str">
        <f>_xlfn.IFNA(VLOOKUP(flower[[#This Row],[Scion METRC '#]],DEADC8[],4,FALSE),"")</f>
        <v/>
      </c>
      <c r="N289" s="14" t="str">
        <f>_xlfn.IFNA(VLOOKUP(flower[[#This Row],[Scion METRC '#]],DEADC8[],4,FALSE),"")</f>
        <v/>
      </c>
      <c r="O289" s="13" t="str">
        <f>IF(ISNUMBER(SEARCH(".",flower[[#This Row],[Pheno Barcode]])),CONCATENATE("1A4070000000065000",RIGHT(flower[[#This Row],[Pheno Barcode]],6)),"")</f>
        <v/>
      </c>
      <c r="P289" s="8" t="str">
        <f>IF(flower[[#This Row],[Plant]]&lt;10,_xlfn.CONCAT('Group Info'!$F$2,"_",flower[[#This Row],[Table]],"-0",flower[[#This Row],[Plant]]),_xlfn.CONCAT('Group Info'!$F$2,"_",flower[[#This Row],[Table]],"-",flower[[#This Row],[Plant]]))</f>
        <v>_DL3-16</v>
      </c>
    </row>
    <row r="290" spans="1:16" x14ac:dyDescent="0.25">
      <c r="A290" s="8" t="s">
        <v>6</v>
      </c>
      <c r="B290" s="9">
        <v>1</v>
      </c>
      <c r="C290" s="9" t="s">
        <v>497</v>
      </c>
      <c r="D290" s="13"/>
      <c r="E290" s="13" t="str">
        <f>_xlfn.IFNA(VLOOKUP(flower[[#This Row],[Scion METRC '#]],METRCC8[],2,FALSE),"METRC ERROR")</f>
        <v>METRC ERROR</v>
      </c>
      <c r="F290" s="13" t="str">
        <f>IF(LEFT(flower[[#This Row],[Strain]],4)=LEFT(flower[[#This Row],[Pheno '#]],4),"match","MISMATCH")</f>
        <v>MISMATCH</v>
      </c>
      <c r="G290" s="13" t="str">
        <f>_xlfn.IFNA(VLOOKUP(flower[[#This Row],[Scion METRC '#]],VEGC8[[#All],[Scion METRC '#]:[Pheno Barcode]],2,FALSE),"")</f>
        <v/>
      </c>
      <c r="H290" s="13" t="str">
        <f>LEFT(flower[[#This Row],[Pheno Barcode]],7)</f>
        <v/>
      </c>
      <c r="I290" s="10" t="str">
        <f>_xlfn.IFNA(VLOOKUP(flower[[#This Row],[Strain]],VEGC8[[#All],[Scion METRC '#]:[Health]],5,FALSE),"")</f>
        <v/>
      </c>
      <c r="J290" s="13"/>
      <c r="K290" s="13" t="str">
        <f>IF(flower[[#This Row],[Scion METRC '#]]="","EMPTY",_xlfn.IFNA(VLOOKUP(flower[[#This Row],[Scion METRC '#]],DEADC8[],3,FALSE),"Alive"))</f>
        <v>EMPTY</v>
      </c>
      <c r="L290" s="13" t="str">
        <f>IFERROR(INDEX(exptreatments[[#This Row],[Treatment]],MATCH(flower[[#This Row],[Scion METRC '#]],exptreatments[[#This Row],[METRC]],0)),"")</f>
        <v/>
      </c>
      <c r="M290" s="13" t="str">
        <f>_xlfn.IFNA(VLOOKUP(flower[[#This Row],[Scion METRC '#]],DEADC8[],4,FALSE),"")</f>
        <v/>
      </c>
      <c r="N290" s="14" t="str">
        <f>_xlfn.IFNA(VLOOKUP(flower[[#This Row],[Scion METRC '#]],DEADC8[],4,FALSE),"")</f>
        <v/>
      </c>
      <c r="O290" s="13" t="str">
        <f>IF(ISNUMBER(SEARCH(".",flower[[#This Row],[Pheno Barcode]])),CONCATENATE("1A4070000000065000",RIGHT(flower[[#This Row],[Pheno Barcode]],6)),"")</f>
        <v/>
      </c>
      <c r="P290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_DL4-01</v>
      </c>
    </row>
    <row r="291" spans="1:16" x14ac:dyDescent="0.25">
      <c r="A291" s="8" t="s">
        <v>6</v>
      </c>
      <c r="B291" s="9">
        <v>2</v>
      </c>
      <c r="C291" s="9" t="s">
        <v>497</v>
      </c>
      <c r="D291" s="13"/>
      <c r="E291" s="13" t="str">
        <f>_xlfn.IFNA(VLOOKUP(flower[[#This Row],[Scion METRC '#]],METRCC8[],2,FALSE),"METRC ERROR")</f>
        <v>METRC ERROR</v>
      </c>
      <c r="F291" s="13" t="str">
        <f>IF(LEFT(flower[[#This Row],[Strain]],4)=LEFT(flower[[#This Row],[Pheno '#]],4),"match","MISMATCH")</f>
        <v>MISMATCH</v>
      </c>
      <c r="G291" s="13" t="str">
        <f>_xlfn.IFNA(VLOOKUP(flower[[#This Row],[Scion METRC '#]],VEGC8[[#All],[Scion METRC '#]:[Pheno Barcode]],2,FALSE),"")</f>
        <v/>
      </c>
      <c r="H291" s="13" t="str">
        <f>LEFT(flower[[#This Row],[Pheno Barcode]],7)</f>
        <v/>
      </c>
      <c r="I291" s="10" t="str">
        <f>_xlfn.IFNA(VLOOKUP(flower[[#This Row],[Strain]],VEGC8[[#All],[Scion METRC '#]:[Health]],5,FALSE),"")</f>
        <v/>
      </c>
      <c r="J291" s="13"/>
      <c r="K291" s="13" t="str">
        <f>IF(flower[[#This Row],[Scion METRC '#]]="","EMPTY",_xlfn.IFNA(VLOOKUP(flower[[#This Row],[Scion METRC '#]],DEADC8[],3,FALSE),"Alive"))</f>
        <v>EMPTY</v>
      </c>
      <c r="L291" s="13" t="str">
        <f>IFERROR(INDEX(exptreatments[[#This Row],[Treatment]],MATCH(flower[[#This Row],[Scion METRC '#]],exptreatments[[#This Row],[METRC]],0)),"")</f>
        <v/>
      </c>
      <c r="M291" s="13" t="str">
        <f>_xlfn.IFNA(VLOOKUP(flower[[#This Row],[Scion METRC '#]],DEADC8[],4,FALSE),"")</f>
        <v/>
      </c>
      <c r="N291" s="14" t="str">
        <f>_xlfn.IFNA(VLOOKUP(flower[[#This Row],[Scion METRC '#]],DEADC8[],4,FALSE),"")</f>
        <v/>
      </c>
      <c r="O291" s="13" t="str">
        <f>IF(ISNUMBER(SEARCH(".",flower[[#This Row],[Pheno Barcode]])),CONCATENATE("1A4070000000065000",RIGHT(flower[[#This Row],[Pheno Barcode]],6)),"")</f>
        <v/>
      </c>
      <c r="P291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_DL4-02</v>
      </c>
    </row>
    <row r="292" spans="1:16" x14ac:dyDescent="0.25">
      <c r="A292" s="8" t="s">
        <v>6</v>
      </c>
      <c r="B292" s="9">
        <v>3</v>
      </c>
      <c r="C292" s="9" t="s">
        <v>497</v>
      </c>
      <c r="D292" s="13"/>
      <c r="E292" s="13" t="str">
        <f>_xlfn.IFNA(VLOOKUP(flower[[#This Row],[Scion METRC '#]],METRCC8[],2,FALSE),"METRC ERROR")</f>
        <v>METRC ERROR</v>
      </c>
      <c r="F292" s="13" t="str">
        <f>IF(LEFT(flower[[#This Row],[Strain]],4)=LEFT(flower[[#This Row],[Pheno '#]],4),"match","MISMATCH")</f>
        <v>MISMATCH</v>
      </c>
      <c r="G292" s="13" t="str">
        <f>_xlfn.IFNA(VLOOKUP(flower[[#This Row],[Scion METRC '#]],VEGC8[[#All],[Scion METRC '#]:[Pheno Barcode]],2,FALSE),"")</f>
        <v/>
      </c>
      <c r="H292" s="13" t="str">
        <f>LEFT(flower[[#This Row],[Pheno Barcode]],7)</f>
        <v/>
      </c>
      <c r="I292" s="10" t="str">
        <f>_xlfn.IFNA(VLOOKUP(flower[[#This Row],[Strain]],VEGC8[[#All],[Scion METRC '#]:[Health]],5,FALSE),"")</f>
        <v/>
      </c>
      <c r="J292" s="13"/>
      <c r="K292" s="13" t="str">
        <f>IF(flower[[#This Row],[Scion METRC '#]]="","EMPTY",_xlfn.IFNA(VLOOKUP(flower[[#This Row],[Scion METRC '#]],DEADC8[],3,FALSE),"Alive"))</f>
        <v>EMPTY</v>
      </c>
      <c r="L292" s="13" t="str">
        <f>IFERROR(INDEX(exptreatments[[#This Row],[Treatment]],MATCH(flower[[#This Row],[Scion METRC '#]],exptreatments[[#This Row],[METRC]],0)),"")</f>
        <v/>
      </c>
      <c r="M292" s="13" t="str">
        <f>_xlfn.IFNA(VLOOKUP(flower[[#This Row],[Scion METRC '#]],DEADC8[],4,FALSE),"")</f>
        <v/>
      </c>
      <c r="N292" s="14" t="str">
        <f>_xlfn.IFNA(VLOOKUP(flower[[#This Row],[Scion METRC '#]],DEADC8[],4,FALSE),"")</f>
        <v/>
      </c>
      <c r="O292" s="13" t="str">
        <f>IF(ISNUMBER(SEARCH(".",flower[[#This Row],[Pheno Barcode]])),CONCATENATE("1A4070000000065000",RIGHT(flower[[#This Row],[Pheno Barcode]],6)),"")</f>
        <v/>
      </c>
      <c r="P292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_DL4-03</v>
      </c>
    </row>
    <row r="293" spans="1:16" x14ac:dyDescent="0.25">
      <c r="A293" s="8" t="s">
        <v>6</v>
      </c>
      <c r="B293" s="9">
        <v>4</v>
      </c>
      <c r="C293" s="9" t="s">
        <v>497</v>
      </c>
      <c r="D293" s="13"/>
      <c r="E293" s="13" t="str">
        <f>_xlfn.IFNA(VLOOKUP(flower[[#This Row],[Scion METRC '#]],METRCC8[],2,FALSE),"METRC ERROR")</f>
        <v>METRC ERROR</v>
      </c>
      <c r="F293" s="13" t="str">
        <f>IF(LEFT(flower[[#This Row],[Strain]],4)=LEFT(flower[[#This Row],[Pheno '#]],4),"match","MISMATCH")</f>
        <v>MISMATCH</v>
      </c>
      <c r="G293" s="13" t="str">
        <f>_xlfn.IFNA(VLOOKUP(flower[[#This Row],[Scion METRC '#]],VEGC8[[#All],[Scion METRC '#]:[Pheno Barcode]],2,FALSE),"")</f>
        <v/>
      </c>
      <c r="H293" s="13" t="str">
        <f>LEFT(flower[[#This Row],[Pheno Barcode]],7)</f>
        <v/>
      </c>
      <c r="I293" s="10" t="str">
        <f>_xlfn.IFNA(VLOOKUP(flower[[#This Row],[Strain]],VEGC8[[#All],[Scion METRC '#]:[Health]],5,FALSE),"")</f>
        <v/>
      </c>
      <c r="J293" s="13"/>
      <c r="K293" s="13" t="str">
        <f>IF(flower[[#This Row],[Scion METRC '#]]="","EMPTY",_xlfn.IFNA(VLOOKUP(flower[[#This Row],[Scion METRC '#]],DEADC8[],3,FALSE),"Alive"))</f>
        <v>EMPTY</v>
      </c>
      <c r="L293" s="13" t="str">
        <f>IFERROR(INDEX(exptreatments[[#This Row],[Treatment]],MATCH(flower[[#This Row],[Scion METRC '#]],exptreatments[[#This Row],[METRC]],0)),"")</f>
        <v/>
      </c>
      <c r="M293" s="13" t="str">
        <f>_xlfn.IFNA(VLOOKUP(flower[[#This Row],[Scion METRC '#]],DEADC8[],4,FALSE),"")</f>
        <v/>
      </c>
      <c r="N293" s="14" t="str">
        <f>_xlfn.IFNA(VLOOKUP(flower[[#This Row],[Scion METRC '#]],DEADC8[],4,FALSE),"")</f>
        <v/>
      </c>
      <c r="O293" s="13" t="str">
        <f>IF(ISNUMBER(SEARCH(".",flower[[#This Row],[Pheno Barcode]])),CONCATENATE("1A4070000000065000",RIGHT(flower[[#This Row],[Pheno Barcode]],6)),"")</f>
        <v/>
      </c>
      <c r="P293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_DL4-04</v>
      </c>
    </row>
    <row r="294" spans="1:16" x14ac:dyDescent="0.25">
      <c r="A294" s="8" t="s">
        <v>6</v>
      </c>
      <c r="B294" s="9">
        <v>5</v>
      </c>
      <c r="C294" s="9" t="s">
        <v>497</v>
      </c>
      <c r="D294" s="13"/>
      <c r="E294" s="13" t="str">
        <f>_xlfn.IFNA(VLOOKUP(flower[[#This Row],[Scion METRC '#]],METRCC8[],2,FALSE),"METRC ERROR")</f>
        <v>METRC ERROR</v>
      </c>
      <c r="F294" s="13" t="str">
        <f>IF(LEFT(flower[[#This Row],[Strain]],4)=LEFT(flower[[#This Row],[Pheno '#]],4),"match","MISMATCH")</f>
        <v>MISMATCH</v>
      </c>
      <c r="G294" s="13" t="str">
        <f>_xlfn.IFNA(VLOOKUP(flower[[#This Row],[Scion METRC '#]],VEGC8[[#All],[Scion METRC '#]:[Pheno Barcode]],2,FALSE),"")</f>
        <v/>
      </c>
      <c r="H294" s="13" t="str">
        <f>LEFT(flower[[#This Row],[Pheno Barcode]],7)</f>
        <v/>
      </c>
      <c r="I294" s="10" t="str">
        <f>_xlfn.IFNA(VLOOKUP(flower[[#This Row],[Strain]],VEGC8[[#All],[Scion METRC '#]:[Health]],5,FALSE),"")</f>
        <v/>
      </c>
      <c r="J294" s="13"/>
      <c r="K294" s="13" t="str">
        <f>IF(flower[[#This Row],[Scion METRC '#]]="","EMPTY",_xlfn.IFNA(VLOOKUP(flower[[#This Row],[Scion METRC '#]],DEADC8[],3,FALSE),"Alive"))</f>
        <v>EMPTY</v>
      </c>
      <c r="L294" s="13" t="str">
        <f>IFERROR(INDEX(exptreatments[[#This Row],[Treatment]],MATCH(flower[[#This Row],[Scion METRC '#]],exptreatments[[#This Row],[METRC]],0)),"")</f>
        <v/>
      </c>
      <c r="M294" s="13" t="str">
        <f>_xlfn.IFNA(VLOOKUP(flower[[#This Row],[Scion METRC '#]],DEADC8[],4,FALSE),"")</f>
        <v/>
      </c>
      <c r="N294" s="14" t="str">
        <f>_xlfn.IFNA(VLOOKUP(flower[[#This Row],[Scion METRC '#]],DEADC8[],4,FALSE),"")</f>
        <v/>
      </c>
      <c r="O294" s="13" t="str">
        <f>IF(ISNUMBER(SEARCH(".",flower[[#This Row],[Pheno Barcode]])),CONCATENATE("1A4070000000065000",RIGHT(flower[[#This Row],[Pheno Barcode]],6)),"")</f>
        <v/>
      </c>
      <c r="P294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_DL4-05</v>
      </c>
    </row>
    <row r="295" spans="1:16" x14ac:dyDescent="0.25">
      <c r="A295" s="8" t="s">
        <v>6</v>
      </c>
      <c r="B295" s="9">
        <v>6</v>
      </c>
      <c r="C295" s="9" t="s">
        <v>497</v>
      </c>
      <c r="D295" s="13"/>
      <c r="E295" s="13" t="str">
        <f>_xlfn.IFNA(VLOOKUP(flower[[#This Row],[Scion METRC '#]],METRCC8[],2,FALSE),"METRC ERROR")</f>
        <v>METRC ERROR</v>
      </c>
      <c r="F295" s="13" t="str">
        <f>IF(LEFT(flower[[#This Row],[Strain]],4)=LEFT(flower[[#This Row],[Pheno '#]],4),"match","MISMATCH")</f>
        <v>MISMATCH</v>
      </c>
      <c r="G295" s="13" t="str">
        <f>_xlfn.IFNA(VLOOKUP(flower[[#This Row],[Scion METRC '#]],VEGC8[[#All],[Scion METRC '#]:[Pheno Barcode]],2,FALSE),"")</f>
        <v/>
      </c>
      <c r="H295" s="13" t="str">
        <f>LEFT(flower[[#This Row],[Pheno Barcode]],7)</f>
        <v/>
      </c>
      <c r="I295" s="10" t="str">
        <f>_xlfn.IFNA(VLOOKUP(flower[[#This Row],[Strain]],VEGC8[[#All],[Scion METRC '#]:[Health]],5,FALSE),"")</f>
        <v/>
      </c>
      <c r="J295" s="13"/>
      <c r="K295" s="13" t="str">
        <f>IF(flower[[#This Row],[Scion METRC '#]]="","EMPTY",_xlfn.IFNA(VLOOKUP(flower[[#This Row],[Scion METRC '#]],DEADC8[],3,FALSE),"Alive"))</f>
        <v>EMPTY</v>
      </c>
      <c r="L295" s="13" t="str">
        <f>IFERROR(INDEX(exptreatments[[#This Row],[Treatment]],MATCH(flower[[#This Row],[Scion METRC '#]],exptreatments[[#This Row],[METRC]],0)),"")</f>
        <v/>
      </c>
      <c r="M295" s="13" t="str">
        <f>_xlfn.IFNA(VLOOKUP(flower[[#This Row],[Scion METRC '#]],DEADC8[],4,FALSE),"")</f>
        <v/>
      </c>
      <c r="N295" s="14" t="str">
        <f>_xlfn.IFNA(VLOOKUP(flower[[#This Row],[Scion METRC '#]],DEADC8[],4,FALSE),"")</f>
        <v/>
      </c>
      <c r="O295" s="13" t="str">
        <f>IF(ISNUMBER(SEARCH(".",flower[[#This Row],[Pheno Barcode]])),CONCATENATE("1A4070000000065000",RIGHT(flower[[#This Row],[Pheno Barcode]],6)),"")</f>
        <v/>
      </c>
      <c r="P295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_DL4-06</v>
      </c>
    </row>
    <row r="296" spans="1:16" x14ac:dyDescent="0.25">
      <c r="A296" s="8" t="s">
        <v>6</v>
      </c>
      <c r="B296" s="9">
        <v>7</v>
      </c>
      <c r="C296" s="9" t="s">
        <v>497</v>
      </c>
      <c r="D296" s="13"/>
      <c r="E296" s="13" t="str">
        <f>_xlfn.IFNA(VLOOKUP(flower[[#This Row],[Scion METRC '#]],METRCC8[],2,FALSE),"METRC ERROR")</f>
        <v>METRC ERROR</v>
      </c>
      <c r="F296" s="13" t="str">
        <f>IF(LEFT(flower[[#This Row],[Strain]],4)=LEFT(flower[[#This Row],[Pheno '#]],4),"match","MISMATCH")</f>
        <v>MISMATCH</v>
      </c>
      <c r="G296" s="13" t="str">
        <f>_xlfn.IFNA(VLOOKUP(flower[[#This Row],[Scion METRC '#]],VEGC8[[#All],[Scion METRC '#]:[Pheno Barcode]],2,FALSE),"")</f>
        <v/>
      </c>
      <c r="H296" s="13" t="str">
        <f>LEFT(flower[[#This Row],[Pheno Barcode]],7)</f>
        <v/>
      </c>
      <c r="I296" s="10" t="str">
        <f>_xlfn.IFNA(VLOOKUP(flower[[#This Row],[Strain]],VEGC8[[#All],[Scion METRC '#]:[Health]],5,FALSE),"")</f>
        <v/>
      </c>
      <c r="J296" s="13"/>
      <c r="K296" s="13" t="str">
        <f>IF(flower[[#This Row],[Scion METRC '#]]="","EMPTY",_xlfn.IFNA(VLOOKUP(flower[[#This Row],[Scion METRC '#]],DEADC8[],3,FALSE),"Alive"))</f>
        <v>EMPTY</v>
      </c>
      <c r="L296" s="13" t="str">
        <f>IFERROR(INDEX(exptreatments[[#This Row],[Treatment]],MATCH(flower[[#This Row],[Scion METRC '#]],exptreatments[[#This Row],[METRC]],0)),"")</f>
        <v/>
      </c>
      <c r="M296" s="13" t="str">
        <f>_xlfn.IFNA(VLOOKUP(flower[[#This Row],[Scion METRC '#]],DEADC8[],4,FALSE),"")</f>
        <v/>
      </c>
      <c r="N296" s="14" t="str">
        <f>_xlfn.IFNA(VLOOKUP(flower[[#This Row],[Scion METRC '#]],DEADC8[],4,FALSE),"")</f>
        <v/>
      </c>
      <c r="O296" s="13" t="str">
        <f>IF(ISNUMBER(SEARCH(".",flower[[#This Row],[Pheno Barcode]])),CONCATENATE("1A4070000000065000",RIGHT(flower[[#This Row],[Pheno Barcode]],6)),"")</f>
        <v/>
      </c>
      <c r="P296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_DL4-07</v>
      </c>
    </row>
    <row r="297" spans="1:16" x14ac:dyDescent="0.25">
      <c r="A297" s="8" t="s">
        <v>6</v>
      </c>
      <c r="B297" s="9">
        <v>8</v>
      </c>
      <c r="C297" s="9" t="s">
        <v>497</v>
      </c>
      <c r="D297" s="13"/>
      <c r="E297" s="13" t="str">
        <f>_xlfn.IFNA(VLOOKUP(flower[[#This Row],[Scion METRC '#]],METRCC8[],2,FALSE),"METRC ERROR")</f>
        <v>METRC ERROR</v>
      </c>
      <c r="F297" s="13" t="str">
        <f>IF(LEFT(flower[[#This Row],[Strain]],4)=LEFT(flower[[#This Row],[Pheno '#]],4),"match","MISMATCH")</f>
        <v>MISMATCH</v>
      </c>
      <c r="G297" s="13" t="str">
        <f>_xlfn.IFNA(VLOOKUP(flower[[#This Row],[Scion METRC '#]],VEGC8[[#All],[Scion METRC '#]:[Pheno Barcode]],2,FALSE),"")</f>
        <v/>
      </c>
      <c r="H297" s="13" t="str">
        <f>LEFT(flower[[#This Row],[Pheno Barcode]],7)</f>
        <v/>
      </c>
      <c r="I297" s="10" t="str">
        <f>_xlfn.IFNA(VLOOKUP(flower[[#This Row],[Strain]],VEGC8[[#All],[Scion METRC '#]:[Health]],5,FALSE),"")</f>
        <v/>
      </c>
      <c r="J297" s="13"/>
      <c r="K297" s="13" t="str">
        <f>IF(flower[[#This Row],[Scion METRC '#]]="","EMPTY",_xlfn.IFNA(VLOOKUP(flower[[#This Row],[Scion METRC '#]],DEADC8[],3,FALSE),"Alive"))</f>
        <v>EMPTY</v>
      </c>
      <c r="L297" s="13" t="str">
        <f>IFERROR(INDEX(exptreatments[[#This Row],[Treatment]],MATCH(flower[[#This Row],[Scion METRC '#]],exptreatments[[#This Row],[METRC]],0)),"")</f>
        <v/>
      </c>
      <c r="M297" s="13" t="str">
        <f>_xlfn.IFNA(VLOOKUP(flower[[#This Row],[Scion METRC '#]],DEADC8[],4,FALSE),"")</f>
        <v/>
      </c>
      <c r="N297" s="14" t="str">
        <f>_xlfn.IFNA(VLOOKUP(flower[[#This Row],[Scion METRC '#]],DEADC8[],4,FALSE),"")</f>
        <v/>
      </c>
      <c r="O297" s="13" t="str">
        <f>IF(ISNUMBER(SEARCH(".",flower[[#This Row],[Pheno Barcode]])),CONCATENATE("1A4070000000065000",RIGHT(flower[[#This Row],[Pheno Barcode]],6)),"")</f>
        <v/>
      </c>
      <c r="P297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_DL4-08</v>
      </c>
    </row>
    <row r="298" spans="1:16" x14ac:dyDescent="0.25">
      <c r="A298" s="8" t="s">
        <v>6</v>
      </c>
      <c r="B298" s="9">
        <v>9</v>
      </c>
      <c r="C298" s="9" t="s">
        <v>497</v>
      </c>
      <c r="D298" s="13"/>
      <c r="E298" s="13" t="str">
        <f>_xlfn.IFNA(VLOOKUP(flower[[#This Row],[Scion METRC '#]],METRCC8[],2,FALSE),"METRC ERROR")</f>
        <v>METRC ERROR</v>
      </c>
      <c r="F298" s="13" t="str">
        <f>IF(LEFT(flower[[#This Row],[Strain]],4)=LEFT(flower[[#This Row],[Pheno '#]],4),"match","MISMATCH")</f>
        <v>MISMATCH</v>
      </c>
      <c r="G298" s="13" t="str">
        <f>_xlfn.IFNA(VLOOKUP(flower[[#This Row],[Scion METRC '#]],VEGC8[[#All],[Scion METRC '#]:[Pheno Barcode]],2,FALSE),"")</f>
        <v/>
      </c>
      <c r="H298" s="13" t="str">
        <f>LEFT(flower[[#This Row],[Pheno Barcode]],7)</f>
        <v/>
      </c>
      <c r="I298" s="10" t="str">
        <f>_xlfn.IFNA(VLOOKUP(flower[[#This Row],[Strain]],VEGC8[[#All],[Scion METRC '#]:[Health]],5,FALSE),"")</f>
        <v/>
      </c>
      <c r="J298" s="13"/>
      <c r="K298" s="13" t="str">
        <f>IF(flower[[#This Row],[Scion METRC '#]]="","EMPTY",_xlfn.IFNA(VLOOKUP(flower[[#This Row],[Scion METRC '#]],DEADC8[],3,FALSE),"Alive"))</f>
        <v>EMPTY</v>
      </c>
      <c r="L298" s="13" t="str">
        <f>IFERROR(INDEX(exptreatments[[#This Row],[Treatment]],MATCH(flower[[#This Row],[Scion METRC '#]],exptreatments[[#This Row],[METRC]],0)),"")</f>
        <v/>
      </c>
      <c r="M298" s="13" t="str">
        <f>_xlfn.IFNA(VLOOKUP(flower[[#This Row],[Scion METRC '#]],DEADC8[],4,FALSE),"")</f>
        <v/>
      </c>
      <c r="N298" s="14" t="str">
        <f>_xlfn.IFNA(VLOOKUP(flower[[#This Row],[Scion METRC '#]],DEADC8[],4,FALSE),"")</f>
        <v/>
      </c>
      <c r="O298" s="13" t="str">
        <f>IF(ISNUMBER(SEARCH(".",flower[[#This Row],[Pheno Barcode]])),CONCATENATE("1A4070000000065000",RIGHT(flower[[#This Row],[Pheno Barcode]],6)),"")</f>
        <v/>
      </c>
      <c r="P298" s="8" t="str">
        <f>IF(flower[[#This Row],[Plant]]&lt;10,_xlfn.CONCAT('Group Info'!$F$2,"_",flower[[#This Row],[Table]],"-0",flower[[#This Row],[Plant]]),_xlfn.CONCAT('Group Info'!$F$2,"_",flower[[#This Row],[Table]],"-",flower[[#This Row],[Plant]]))</f>
        <v>_DL4-09</v>
      </c>
    </row>
    <row r="299" spans="1:16" x14ac:dyDescent="0.25">
      <c r="A299" s="8" t="s">
        <v>6</v>
      </c>
      <c r="B299" s="9">
        <v>10</v>
      </c>
      <c r="C299" s="9" t="s">
        <v>497</v>
      </c>
      <c r="D299" s="13"/>
      <c r="E299" s="13" t="str">
        <f>_xlfn.IFNA(VLOOKUP(flower[[#This Row],[Scion METRC '#]],METRCC8[],2,FALSE),"METRC ERROR")</f>
        <v>METRC ERROR</v>
      </c>
      <c r="F299" s="13" t="str">
        <f>IF(LEFT(flower[[#This Row],[Strain]],4)=LEFT(flower[[#This Row],[Pheno '#]],4),"match","MISMATCH")</f>
        <v>MISMATCH</v>
      </c>
      <c r="G299" s="13" t="str">
        <f>_xlfn.IFNA(VLOOKUP(flower[[#This Row],[Scion METRC '#]],VEGC8[[#All],[Scion METRC '#]:[Pheno Barcode]],2,FALSE),"")</f>
        <v/>
      </c>
      <c r="H299" s="13" t="str">
        <f>LEFT(flower[[#This Row],[Pheno Barcode]],7)</f>
        <v/>
      </c>
      <c r="I299" s="10" t="str">
        <f>_xlfn.IFNA(VLOOKUP(flower[[#This Row],[Strain]],VEGC8[[#All],[Scion METRC '#]:[Health]],5,FALSE),"")</f>
        <v/>
      </c>
      <c r="J299" s="13"/>
      <c r="K299" s="13" t="str">
        <f>IF(flower[[#This Row],[Scion METRC '#]]="","EMPTY",_xlfn.IFNA(VLOOKUP(flower[[#This Row],[Scion METRC '#]],DEADC8[],3,FALSE),"Alive"))</f>
        <v>EMPTY</v>
      </c>
      <c r="L299" s="13" t="str">
        <f>IFERROR(INDEX(exptreatments[[#This Row],[Treatment]],MATCH(flower[[#This Row],[Scion METRC '#]],exptreatments[[#This Row],[METRC]],0)),"")</f>
        <v/>
      </c>
      <c r="M299" s="13" t="str">
        <f>_xlfn.IFNA(VLOOKUP(flower[[#This Row],[Scion METRC '#]],DEADC8[],4,FALSE),"")</f>
        <v/>
      </c>
      <c r="N299" s="14" t="str">
        <f>_xlfn.IFNA(VLOOKUP(flower[[#This Row],[Scion METRC '#]],DEADC8[],4,FALSE),"")</f>
        <v/>
      </c>
      <c r="O299" s="13" t="str">
        <f>IF(ISNUMBER(SEARCH(".",flower[[#This Row],[Pheno Barcode]])),CONCATENATE("1A4070000000065000",RIGHT(flower[[#This Row],[Pheno Barcode]],6)),"")</f>
        <v/>
      </c>
      <c r="P299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_DL4-10</v>
      </c>
    </row>
    <row r="300" spans="1:16" x14ac:dyDescent="0.25">
      <c r="A300" s="8" t="s">
        <v>6</v>
      </c>
      <c r="B300" s="9">
        <v>11</v>
      </c>
      <c r="C300" s="9" t="s">
        <v>497</v>
      </c>
      <c r="D300" s="13"/>
      <c r="E300" s="13" t="str">
        <f>_xlfn.IFNA(VLOOKUP(flower[[#This Row],[Scion METRC '#]],METRCC8[],2,FALSE),"METRC ERROR")</f>
        <v>METRC ERROR</v>
      </c>
      <c r="F300" s="13" t="str">
        <f>IF(LEFT(flower[[#This Row],[Strain]],4)=LEFT(flower[[#This Row],[Pheno '#]],4),"match","MISMATCH")</f>
        <v>MISMATCH</v>
      </c>
      <c r="G300" s="13" t="str">
        <f>_xlfn.IFNA(VLOOKUP(flower[[#This Row],[Scion METRC '#]],VEGC8[[#All],[Scion METRC '#]:[Pheno Barcode]],2,FALSE),"")</f>
        <v/>
      </c>
      <c r="H300" s="13" t="str">
        <f>LEFT(flower[[#This Row],[Pheno Barcode]],7)</f>
        <v/>
      </c>
      <c r="I300" s="10" t="str">
        <f>_xlfn.IFNA(VLOOKUP(flower[[#This Row],[Strain]],VEGC8[[#All],[Scion METRC '#]:[Health]],5,FALSE),"")</f>
        <v/>
      </c>
      <c r="J300" s="13"/>
      <c r="K300" s="13" t="str">
        <f>IF(flower[[#This Row],[Scion METRC '#]]="","EMPTY",_xlfn.IFNA(VLOOKUP(flower[[#This Row],[Scion METRC '#]],DEADC8[],3,FALSE),"Alive"))</f>
        <v>EMPTY</v>
      </c>
      <c r="L300" s="13" t="str">
        <f>IFERROR(INDEX(exptreatments[[#This Row],[Treatment]],MATCH(flower[[#This Row],[Scion METRC '#]],exptreatments[[#This Row],[METRC]],0)),"")</f>
        <v/>
      </c>
      <c r="M300" s="13" t="str">
        <f>_xlfn.IFNA(VLOOKUP(flower[[#This Row],[Scion METRC '#]],DEADC8[],4,FALSE),"")</f>
        <v/>
      </c>
      <c r="N300" s="14" t="str">
        <f>_xlfn.IFNA(VLOOKUP(flower[[#This Row],[Scion METRC '#]],DEADC8[],4,FALSE),"")</f>
        <v/>
      </c>
      <c r="O300" s="13" t="str">
        <f>IF(ISNUMBER(SEARCH(".",flower[[#This Row],[Pheno Barcode]])),CONCATENATE("1A4070000000065000",RIGHT(flower[[#This Row],[Pheno Barcode]],6)),"")</f>
        <v/>
      </c>
      <c r="P300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_DL4-11</v>
      </c>
    </row>
    <row r="301" spans="1:16" x14ac:dyDescent="0.25">
      <c r="A301" s="8" t="s">
        <v>6</v>
      </c>
      <c r="B301" s="9">
        <v>12</v>
      </c>
      <c r="C301" s="9" t="s">
        <v>497</v>
      </c>
      <c r="D301" s="13"/>
      <c r="E301" s="13" t="str">
        <f>_xlfn.IFNA(VLOOKUP(flower[[#This Row],[Scion METRC '#]],METRCC8[],2,FALSE),"METRC ERROR")</f>
        <v>METRC ERROR</v>
      </c>
      <c r="F301" s="13" t="str">
        <f>IF(LEFT(flower[[#This Row],[Strain]],4)=LEFT(flower[[#This Row],[Pheno '#]],4),"match","MISMATCH")</f>
        <v>MISMATCH</v>
      </c>
      <c r="G301" s="13" t="str">
        <f>_xlfn.IFNA(VLOOKUP(flower[[#This Row],[Scion METRC '#]],VEGC8[[#All],[Scion METRC '#]:[Pheno Barcode]],2,FALSE),"")</f>
        <v/>
      </c>
      <c r="H301" s="13" t="str">
        <f>LEFT(flower[[#This Row],[Pheno Barcode]],7)</f>
        <v/>
      </c>
      <c r="I301" s="10" t="str">
        <f>_xlfn.IFNA(VLOOKUP(flower[[#This Row],[Strain]],VEGC8[[#All],[Scion METRC '#]:[Health]],5,FALSE),"")</f>
        <v/>
      </c>
      <c r="J301" s="13"/>
      <c r="K301" s="13" t="str">
        <f>IF(flower[[#This Row],[Scion METRC '#]]="","EMPTY",_xlfn.IFNA(VLOOKUP(flower[[#This Row],[Scion METRC '#]],DEADC8[],3,FALSE),"Alive"))</f>
        <v>EMPTY</v>
      </c>
      <c r="L301" s="13" t="str">
        <f>IFERROR(INDEX(exptreatments[[#This Row],[Treatment]],MATCH(flower[[#This Row],[Scion METRC '#]],exptreatments[[#This Row],[METRC]],0)),"")</f>
        <v/>
      </c>
      <c r="M301" s="13" t="str">
        <f>_xlfn.IFNA(VLOOKUP(flower[[#This Row],[Scion METRC '#]],DEADC8[],4,FALSE),"")</f>
        <v/>
      </c>
      <c r="N301" s="14" t="str">
        <f>_xlfn.IFNA(VLOOKUP(flower[[#This Row],[Scion METRC '#]],DEADC8[],4,FALSE),"")</f>
        <v/>
      </c>
      <c r="O301" s="13" t="str">
        <f>IF(ISNUMBER(SEARCH(".",flower[[#This Row],[Pheno Barcode]])),CONCATENATE("1A4070000000065000",RIGHT(flower[[#This Row],[Pheno Barcode]],6)),"")</f>
        <v/>
      </c>
      <c r="P301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_DL4-12</v>
      </c>
    </row>
    <row r="302" spans="1:16" x14ac:dyDescent="0.25">
      <c r="A302" s="8" t="s">
        <v>6</v>
      </c>
      <c r="B302" s="9">
        <v>13</v>
      </c>
      <c r="C302" s="9" t="s">
        <v>497</v>
      </c>
      <c r="D302" s="13"/>
      <c r="E302" s="13" t="str">
        <f>_xlfn.IFNA(VLOOKUP(flower[[#This Row],[Scion METRC '#]],METRCC8[],2,FALSE),"METRC ERROR")</f>
        <v>METRC ERROR</v>
      </c>
      <c r="F302" s="13" t="str">
        <f>IF(LEFT(flower[[#This Row],[Strain]],4)=LEFT(flower[[#This Row],[Pheno '#]],4),"match","MISMATCH")</f>
        <v>MISMATCH</v>
      </c>
      <c r="G302" s="13" t="str">
        <f>_xlfn.IFNA(VLOOKUP(flower[[#This Row],[Scion METRC '#]],VEGC8[[#All],[Scion METRC '#]:[Pheno Barcode]],2,FALSE),"")</f>
        <v/>
      </c>
      <c r="H302" s="13" t="str">
        <f>LEFT(flower[[#This Row],[Pheno Barcode]],7)</f>
        <v/>
      </c>
      <c r="I302" s="10" t="str">
        <f>_xlfn.IFNA(VLOOKUP(flower[[#This Row],[Strain]],VEGC8[[#All],[Scion METRC '#]:[Health]],5,FALSE),"")</f>
        <v/>
      </c>
      <c r="J302" s="13"/>
      <c r="K302" s="13" t="str">
        <f>IF(flower[[#This Row],[Scion METRC '#]]="","EMPTY",_xlfn.IFNA(VLOOKUP(flower[[#This Row],[Scion METRC '#]],DEADC8[],3,FALSE),"Alive"))</f>
        <v>EMPTY</v>
      </c>
      <c r="L302" s="13" t="str">
        <f>IFERROR(INDEX(exptreatments[[#This Row],[Treatment]],MATCH(flower[[#This Row],[Scion METRC '#]],exptreatments[[#This Row],[METRC]],0)),"")</f>
        <v/>
      </c>
      <c r="M302" s="13" t="str">
        <f>_xlfn.IFNA(VLOOKUP(flower[[#This Row],[Scion METRC '#]],DEADC8[],4,FALSE),"")</f>
        <v/>
      </c>
      <c r="N302" s="14" t="str">
        <f>_xlfn.IFNA(VLOOKUP(flower[[#This Row],[Scion METRC '#]],DEADC8[],4,FALSE),"")</f>
        <v/>
      </c>
      <c r="O302" s="13" t="str">
        <f>IF(ISNUMBER(SEARCH(".",flower[[#This Row],[Pheno Barcode]])),CONCATENATE("1A4070000000065000",RIGHT(flower[[#This Row],[Pheno Barcode]],6)),"")</f>
        <v/>
      </c>
      <c r="P302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_DL4-13</v>
      </c>
    </row>
    <row r="303" spans="1:16" x14ac:dyDescent="0.25">
      <c r="A303" s="8" t="s">
        <v>6</v>
      </c>
      <c r="B303" s="9">
        <v>14</v>
      </c>
      <c r="C303" s="9" t="s">
        <v>497</v>
      </c>
      <c r="D303" s="13"/>
      <c r="E303" s="13" t="str">
        <f>_xlfn.IFNA(VLOOKUP(flower[[#This Row],[Scion METRC '#]],METRCC8[],2,FALSE),"METRC ERROR")</f>
        <v>METRC ERROR</v>
      </c>
      <c r="F303" s="13" t="str">
        <f>IF(LEFT(flower[[#This Row],[Strain]],4)=LEFT(flower[[#This Row],[Pheno '#]],4),"match","MISMATCH")</f>
        <v>MISMATCH</v>
      </c>
      <c r="G303" s="13" t="str">
        <f>_xlfn.IFNA(VLOOKUP(flower[[#This Row],[Scion METRC '#]],VEGC8[[#All],[Scion METRC '#]:[Pheno Barcode]],2,FALSE),"")</f>
        <v/>
      </c>
      <c r="H303" s="13" t="str">
        <f>LEFT(flower[[#This Row],[Pheno Barcode]],7)</f>
        <v/>
      </c>
      <c r="I303" s="10" t="str">
        <f>_xlfn.IFNA(VLOOKUP(flower[[#This Row],[Strain]],VEGC8[[#All],[Scion METRC '#]:[Health]],5,FALSE),"")</f>
        <v/>
      </c>
      <c r="J303" s="13"/>
      <c r="K303" s="13" t="str">
        <f>IF(flower[[#This Row],[Scion METRC '#]]="","EMPTY",_xlfn.IFNA(VLOOKUP(flower[[#This Row],[Scion METRC '#]],DEADC8[],3,FALSE),"Alive"))</f>
        <v>EMPTY</v>
      </c>
      <c r="L303" s="13" t="str">
        <f>IFERROR(INDEX(exptreatments[[#This Row],[Treatment]],MATCH(flower[[#This Row],[Scion METRC '#]],exptreatments[[#This Row],[METRC]],0)),"")</f>
        <v/>
      </c>
      <c r="M303" s="13" t="str">
        <f>_xlfn.IFNA(VLOOKUP(flower[[#This Row],[Scion METRC '#]],DEADC8[],4,FALSE),"")</f>
        <v/>
      </c>
      <c r="N303" s="14" t="str">
        <f>_xlfn.IFNA(VLOOKUP(flower[[#This Row],[Scion METRC '#]],DEADC8[],4,FALSE),"")</f>
        <v/>
      </c>
      <c r="O303" s="13" t="str">
        <f>IF(ISNUMBER(SEARCH(".",flower[[#This Row],[Pheno Barcode]])),CONCATENATE("1A4070000000065000",RIGHT(flower[[#This Row],[Pheno Barcode]],6)),"")</f>
        <v/>
      </c>
      <c r="P303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_DL4-14</v>
      </c>
    </row>
    <row r="304" spans="1:16" x14ac:dyDescent="0.25">
      <c r="A304" s="8" t="s">
        <v>6</v>
      </c>
      <c r="B304" s="9">
        <v>15</v>
      </c>
      <c r="C304" s="9" t="s">
        <v>497</v>
      </c>
      <c r="D304" s="13"/>
      <c r="E304" s="13" t="str">
        <f>_xlfn.IFNA(VLOOKUP(flower[[#This Row],[Scion METRC '#]],METRCC8[],2,FALSE),"METRC ERROR")</f>
        <v>METRC ERROR</v>
      </c>
      <c r="F304" s="13" t="str">
        <f>IF(LEFT(flower[[#This Row],[Strain]],4)=LEFT(flower[[#This Row],[Pheno '#]],4),"match","MISMATCH")</f>
        <v>MISMATCH</v>
      </c>
      <c r="G304" s="13" t="str">
        <f>_xlfn.IFNA(VLOOKUP(flower[[#This Row],[Scion METRC '#]],VEGC8[[#All],[Scion METRC '#]:[Pheno Barcode]],2,FALSE),"")</f>
        <v/>
      </c>
      <c r="H304" s="13" t="str">
        <f>LEFT(flower[[#This Row],[Pheno Barcode]],7)</f>
        <v/>
      </c>
      <c r="I304" s="10" t="str">
        <f>_xlfn.IFNA(VLOOKUP(flower[[#This Row],[Strain]],VEGC8[[#All],[Scion METRC '#]:[Health]],5,FALSE),"")</f>
        <v/>
      </c>
      <c r="J304" s="13"/>
      <c r="K304" s="13" t="str">
        <f>IF(flower[[#This Row],[Scion METRC '#]]="","EMPTY",_xlfn.IFNA(VLOOKUP(flower[[#This Row],[Scion METRC '#]],DEADC8[],3,FALSE),"Alive"))</f>
        <v>EMPTY</v>
      </c>
      <c r="L304" s="13" t="str">
        <f>IFERROR(INDEX(exptreatments[[#This Row],[Treatment]],MATCH(flower[[#This Row],[Scion METRC '#]],exptreatments[[#This Row],[METRC]],0)),"")</f>
        <v/>
      </c>
      <c r="M304" s="13" t="str">
        <f>_xlfn.IFNA(VLOOKUP(flower[[#This Row],[Scion METRC '#]],DEADC8[],4,FALSE),"")</f>
        <v/>
      </c>
      <c r="N304" s="14" t="str">
        <f>_xlfn.IFNA(VLOOKUP(flower[[#This Row],[Scion METRC '#]],DEADC8[],4,FALSE),"")</f>
        <v/>
      </c>
      <c r="O304" s="13" t="str">
        <f>IF(ISNUMBER(SEARCH(".",flower[[#This Row],[Pheno Barcode]])),CONCATENATE("1A4070000000065000",RIGHT(flower[[#This Row],[Pheno Barcode]],6)),"")</f>
        <v/>
      </c>
      <c r="P304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_DL4-15</v>
      </c>
    </row>
    <row r="305" spans="1:16" x14ac:dyDescent="0.25">
      <c r="A305" s="8" t="s">
        <v>6</v>
      </c>
      <c r="B305" s="9">
        <v>16</v>
      </c>
      <c r="C305" s="9" t="s">
        <v>497</v>
      </c>
      <c r="D305" s="13"/>
      <c r="E305" s="13" t="str">
        <f>_xlfn.IFNA(VLOOKUP(flower[[#This Row],[Scion METRC '#]],METRCC8[],2,FALSE),"METRC ERROR")</f>
        <v>METRC ERROR</v>
      </c>
      <c r="F305" s="13" t="str">
        <f>IF(LEFT(flower[[#This Row],[Strain]],4)=LEFT(flower[[#This Row],[Pheno '#]],4),"match","MISMATCH")</f>
        <v>MISMATCH</v>
      </c>
      <c r="G305" s="13" t="str">
        <f>_xlfn.IFNA(VLOOKUP(flower[[#This Row],[Scion METRC '#]],VEGC8[[#All],[Scion METRC '#]:[Pheno Barcode]],2,FALSE),"")</f>
        <v/>
      </c>
      <c r="H305" s="13" t="str">
        <f>LEFT(flower[[#This Row],[Pheno Barcode]],7)</f>
        <v/>
      </c>
      <c r="I305" s="10" t="str">
        <f>_xlfn.IFNA(VLOOKUP(flower[[#This Row],[Strain]],VEGC8[[#All],[Scion METRC '#]:[Health]],5,FALSE),"")</f>
        <v/>
      </c>
      <c r="J305" s="13"/>
      <c r="K305" s="13" t="str">
        <f>IF(flower[[#This Row],[Scion METRC '#]]="","EMPTY",_xlfn.IFNA(VLOOKUP(flower[[#This Row],[Scion METRC '#]],DEADC8[],3,FALSE),"Alive"))</f>
        <v>EMPTY</v>
      </c>
      <c r="L305" s="13" t="str">
        <f>IFERROR(INDEX(exptreatments[[#This Row],[Treatment]],MATCH(flower[[#This Row],[Scion METRC '#]],exptreatments[[#This Row],[METRC]],0)),"")</f>
        <v/>
      </c>
      <c r="M305" s="13" t="str">
        <f>_xlfn.IFNA(VLOOKUP(flower[[#This Row],[Scion METRC '#]],DEADC8[],4,FALSE),"")</f>
        <v/>
      </c>
      <c r="N305" s="14" t="str">
        <f>_xlfn.IFNA(VLOOKUP(flower[[#This Row],[Scion METRC '#]],DEADC8[],4,FALSE),"")</f>
        <v/>
      </c>
      <c r="O305" s="13" t="str">
        <f>IF(ISNUMBER(SEARCH(".",flower[[#This Row],[Pheno Barcode]])),CONCATENATE("1A4070000000065000",RIGHT(flower[[#This Row],[Pheno Barcode]],6)),"")</f>
        <v/>
      </c>
      <c r="P305" s="8" t="str">
        <f>IF(flower[[#This Row],[Plant]]&lt;10,_xlfn.CONCAT('Group Info'!$F$2,"_",flower[[#This Row],[Table]],"-0",flower[[#This Row],[Plant]]),_xlfn.CONCAT('Group Info'!$F$2,"_",flower[[#This Row],[Table]],"-",flower[[#This Row],[Plant]]))</f>
        <v>_DL4-16</v>
      </c>
    </row>
    <row r="306" spans="1:16" x14ac:dyDescent="0.25">
      <c r="A306" s="8" t="s">
        <v>6</v>
      </c>
      <c r="B306" s="9">
        <v>1</v>
      </c>
      <c r="C306" s="9" t="s">
        <v>498</v>
      </c>
      <c r="D306" s="13"/>
      <c r="E306" s="13" t="str">
        <f>_xlfn.IFNA(VLOOKUP(flower[[#This Row],[Scion METRC '#]],METRCC8[],2,FALSE),"METRC ERROR")</f>
        <v>METRC ERROR</v>
      </c>
      <c r="F306" s="13" t="str">
        <f>IF(LEFT(flower[[#This Row],[Strain]],4)=LEFT(flower[[#This Row],[Pheno '#]],4),"match","MISMATCH")</f>
        <v>MISMATCH</v>
      </c>
      <c r="G306" s="13" t="str">
        <f>_xlfn.IFNA(VLOOKUP(flower[[#This Row],[Scion METRC '#]],VEGC8[[#All],[Scion METRC '#]:[Pheno Barcode]],2,FALSE),"")</f>
        <v/>
      </c>
      <c r="H306" s="13" t="str">
        <f>LEFT(flower[[#This Row],[Pheno Barcode]],7)</f>
        <v/>
      </c>
      <c r="I306" s="10" t="str">
        <f>_xlfn.IFNA(VLOOKUP(flower[[#This Row],[Strain]],VEGC8[[#All],[Scion METRC '#]:[Health]],5,FALSE),"")</f>
        <v/>
      </c>
      <c r="J306" s="13"/>
      <c r="K306" s="13" t="str">
        <f>IF(flower[[#This Row],[Scion METRC '#]]="","EMPTY",_xlfn.IFNA(VLOOKUP(flower[[#This Row],[Scion METRC '#]],DEADC8[],3,FALSE),"Alive"))</f>
        <v>EMPTY</v>
      </c>
      <c r="L306" s="13" t="str">
        <f>IFERROR(INDEX(exptreatments[[#This Row],[Treatment]],MATCH(flower[[#This Row],[Scion METRC '#]],exptreatments[[#This Row],[METRC]],0)),"")</f>
        <v/>
      </c>
      <c r="M306" s="13" t="str">
        <f>_xlfn.IFNA(VLOOKUP(flower[[#This Row],[Scion METRC '#]],DEADC8[],4,FALSE),"")</f>
        <v/>
      </c>
      <c r="N306" s="14" t="str">
        <f>_xlfn.IFNA(VLOOKUP(flower[[#This Row],[Scion METRC '#]],DEADC8[],4,FALSE),"")</f>
        <v/>
      </c>
      <c r="O306" s="13" t="str">
        <f>IF(ISNUMBER(SEARCH(".",flower[[#This Row],[Pheno Barcode]])),CONCATENATE("1A4070000000065000",RIGHT(flower[[#This Row],[Pheno Barcode]],6)),"")</f>
        <v/>
      </c>
      <c r="P306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_DL5-01</v>
      </c>
    </row>
    <row r="307" spans="1:16" x14ac:dyDescent="0.25">
      <c r="A307" s="8" t="s">
        <v>6</v>
      </c>
      <c r="B307" s="9">
        <v>2</v>
      </c>
      <c r="C307" s="9" t="s">
        <v>498</v>
      </c>
      <c r="D307" s="13"/>
      <c r="E307" s="13" t="str">
        <f>_xlfn.IFNA(VLOOKUP(flower[[#This Row],[Scion METRC '#]],METRCC8[],2,FALSE),"METRC ERROR")</f>
        <v>METRC ERROR</v>
      </c>
      <c r="F307" s="13" t="str">
        <f>IF(LEFT(flower[[#This Row],[Strain]],4)=LEFT(flower[[#This Row],[Pheno '#]],4),"match","MISMATCH")</f>
        <v>MISMATCH</v>
      </c>
      <c r="G307" s="13" t="str">
        <f>_xlfn.IFNA(VLOOKUP(flower[[#This Row],[Scion METRC '#]],VEGC8[[#All],[Scion METRC '#]:[Pheno Barcode]],2,FALSE),"")</f>
        <v/>
      </c>
      <c r="H307" s="13" t="str">
        <f>LEFT(flower[[#This Row],[Pheno Barcode]],7)</f>
        <v/>
      </c>
      <c r="I307" s="10" t="str">
        <f>_xlfn.IFNA(VLOOKUP(flower[[#This Row],[Strain]],VEGC8[[#All],[Scion METRC '#]:[Health]],5,FALSE),"")</f>
        <v/>
      </c>
      <c r="J307" s="13"/>
      <c r="K307" s="13" t="str">
        <f>IF(flower[[#This Row],[Scion METRC '#]]="","EMPTY",_xlfn.IFNA(VLOOKUP(flower[[#This Row],[Scion METRC '#]],DEADC8[],3,FALSE),"Alive"))</f>
        <v>EMPTY</v>
      </c>
      <c r="L307" s="13" t="str">
        <f>IFERROR(INDEX(exptreatments[[#This Row],[Treatment]],MATCH(flower[[#This Row],[Scion METRC '#]],exptreatments[[#This Row],[METRC]],0)),"")</f>
        <v/>
      </c>
      <c r="M307" s="13" t="str">
        <f>_xlfn.IFNA(VLOOKUP(flower[[#This Row],[Scion METRC '#]],DEADC8[],4,FALSE),"")</f>
        <v/>
      </c>
      <c r="N307" s="14" t="str">
        <f>_xlfn.IFNA(VLOOKUP(flower[[#This Row],[Scion METRC '#]],DEADC8[],4,FALSE),"")</f>
        <v/>
      </c>
      <c r="O307" s="13" t="str">
        <f>IF(ISNUMBER(SEARCH(".",flower[[#This Row],[Pheno Barcode]])),CONCATENATE("1A4070000000065000",RIGHT(flower[[#This Row],[Pheno Barcode]],6)),"")</f>
        <v/>
      </c>
      <c r="P307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_DL5-02</v>
      </c>
    </row>
    <row r="308" spans="1:16" x14ac:dyDescent="0.25">
      <c r="A308" s="8" t="s">
        <v>6</v>
      </c>
      <c r="B308" s="9">
        <v>3</v>
      </c>
      <c r="C308" s="9" t="s">
        <v>498</v>
      </c>
      <c r="D308" s="13"/>
      <c r="E308" s="13" t="str">
        <f>_xlfn.IFNA(VLOOKUP(flower[[#This Row],[Scion METRC '#]],METRCC8[],2,FALSE),"METRC ERROR")</f>
        <v>METRC ERROR</v>
      </c>
      <c r="F308" s="13" t="str">
        <f>IF(LEFT(flower[[#This Row],[Strain]],4)=LEFT(flower[[#This Row],[Pheno '#]],4),"match","MISMATCH")</f>
        <v>MISMATCH</v>
      </c>
      <c r="G308" s="13" t="str">
        <f>_xlfn.IFNA(VLOOKUP(flower[[#This Row],[Scion METRC '#]],VEGC8[[#All],[Scion METRC '#]:[Pheno Barcode]],2,FALSE),"")</f>
        <v/>
      </c>
      <c r="H308" s="13" t="str">
        <f>LEFT(flower[[#This Row],[Pheno Barcode]],7)</f>
        <v/>
      </c>
      <c r="I308" s="10" t="str">
        <f>_xlfn.IFNA(VLOOKUP(flower[[#This Row],[Strain]],VEGC8[[#All],[Scion METRC '#]:[Health]],5,FALSE),"")</f>
        <v/>
      </c>
      <c r="J308" s="13"/>
      <c r="K308" s="13" t="str">
        <f>IF(flower[[#This Row],[Scion METRC '#]]="","EMPTY",_xlfn.IFNA(VLOOKUP(flower[[#This Row],[Scion METRC '#]],DEADC8[],3,FALSE),"Alive"))</f>
        <v>EMPTY</v>
      </c>
      <c r="L308" s="13" t="str">
        <f>IFERROR(INDEX(exptreatments[[#This Row],[Treatment]],MATCH(flower[[#This Row],[Scion METRC '#]],exptreatments[[#This Row],[METRC]],0)),"")</f>
        <v/>
      </c>
      <c r="M308" s="13" t="str">
        <f>_xlfn.IFNA(VLOOKUP(flower[[#This Row],[Scion METRC '#]],DEADC8[],4,FALSE),"")</f>
        <v/>
      </c>
      <c r="N308" s="14" t="str">
        <f>_xlfn.IFNA(VLOOKUP(flower[[#This Row],[Scion METRC '#]],DEADC8[],4,FALSE),"")</f>
        <v/>
      </c>
      <c r="O308" s="13" t="str">
        <f>IF(ISNUMBER(SEARCH(".",flower[[#This Row],[Pheno Barcode]])),CONCATENATE("1A4070000000065000",RIGHT(flower[[#This Row],[Pheno Barcode]],6)),"")</f>
        <v/>
      </c>
      <c r="P308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_DL5-03</v>
      </c>
    </row>
    <row r="309" spans="1:16" x14ac:dyDescent="0.25">
      <c r="A309" s="8" t="s">
        <v>6</v>
      </c>
      <c r="B309" s="9">
        <v>4</v>
      </c>
      <c r="C309" s="9" t="s">
        <v>498</v>
      </c>
      <c r="D309" s="13"/>
      <c r="E309" s="13" t="str">
        <f>_xlfn.IFNA(VLOOKUP(flower[[#This Row],[Scion METRC '#]],METRCC8[],2,FALSE),"METRC ERROR")</f>
        <v>METRC ERROR</v>
      </c>
      <c r="F309" s="13" t="str">
        <f>IF(LEFT(flower[[#This Row],[Strain]],4)=LEFT(flower[[#This Row],[Pheno '#]],4),"match","MISMATCH")</f>
        <v>MISMATCH</v>
      </c>
      <c r="G309" s="13" t="str">
        <f>_xlfn.IFNA(VLOOKUP(flower[[#This Row],[Scion METRC '#]],VEGC8[[#All],[Scion METRC '#]:[Pheno Barcode]],2,FALSE),"")</f>
        <v/>
      </c>
      <c r="H309" s="13" t="str">
        <f>LEFT(flower[[#This Row],[Pheno Barcode]],7)</f>
        <v/>
      </c>
      <c r="I309" s="10" t="str">
        <f>_xlfn.IFNA(VLOOKUP(flower[[#This Row],[Strain]],VEGC8[[#All],[Scion METRC '#]:[Health]],5,FALSE),"")</f>
        <v/>
      </c>
      <c r="J309" s="13"/>
      <c r="K309" s="13" t="str">
        <f>IF(flower[[#This Row],[Scion METRC '#]]="","EMPTY",_xlfn.IFNA(VLOOKUP(flower[[#This Row],[Scion METRC '#]],DEADC8[],3,FALSE),"Alive"))</f>
        <v>EMPTY</v>
      </c>
      <c r="L309" s="13" t="str">
        <f>IFERROR(INDEX(exptreatments[[#This Row],[Treatment]],MATCH(flower[[#This Row],[Scion METRC '#]],exptreatments[[#This Row],[METRC]],0)),"")</f>
        <v/>
      </c>
      <c r="M309" s="13" t="str">
        <f>_xlfn.IFNA(VLOOKUP(flower[[#This Row],[Scion METRC '#]],DEADC8[],4,FALSE),"")</f>
        <v/>
      </c>
      <c r="N309" s="14" t="str">
        <f>_xlfn.IFNA(VLOOKUP(flower[[#This Row],[Scion METRC '#]],DEADC8[],4,FALSE),"")</f>
        <v/>
      </c>
      <c r="O309" s="13" t="str">
        <f>IF(ISNUMBER(SEARCH(".",flower[[#This Row],[Pheno Barcode]])),CONCATENATE("1A4070000000065000",RIGHT(flower[[#This Row],[Pheno Barcode]],6)),"")</f>
        <v/>
      </c>
      <c r="P309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_DL5-04</v>
      </c>
    </row>
    <row r="310" spans="1:16" x14ac:dyDescent="0.25">
      <c r="A310" s="8" t="s">
        <v>6</v>
      </c>
      <c r="B310" s="9">
        <v>5</v>
      </c>
      <c r="C310" s="9" t="s">
        <v>498</v>
      </c>
      <c r="D310" s="13"/>
      <c r="E310" s="13" t="str">
        <f>_xlfn.IFNA(VLOOKUP(flower[[#This Row],[Scion METRC '#]],METRCC8[],2,FALSE),"METRC ERROR")</f>
        <v>METRC ERROR</v>
      </c>
      <c r="F310" s="13" t="str">
        <f>IF(LEFT(flower[[#This Row],[Strain]],4)=LEFT(flower[[#This Row],[Pheno '#]],4),"match","MISMATCH")</f>
        <v>MISMATCH</v>
      </c>
      <c r="G310" s="13" t="str">
        <f>_xlfn.IFNA(VLOOKUP(flower[[#This Row],[Scion METRC '#]],VEGC8[[#All],[Scion METRC '#]:[Pheno Barcode]],2,FALSE),"")</f>
        <v/>
      </c>
      <c r="H310" s="13" t="str">
        <f>LEFT(flower[[#This Row],[Pheno Barcode]],7)</f>
        <v/>
      </c>
      <c r="I310" s="10" t="str">
        <f>_xlfn.IFNA(VLOOKUP(flower[[#This Row],[Strain]],VEGC8[[#All],[Scion METRC '#]:[Health]],5,FALSE),"")</f>
        <v/>
      </c>
      <c r="J310" s="13"/>
      <c r="K310" s="13" t="str">
        <f>IF(flower[[#This Row],[Scion METRC '#]]="","EMPTY",_xlfn.IFNA(VLOOKUP(flower[[#This Row],[Scion METRC '#]],DEADC8[],3,FALSE),"Alive"))</f>
        <v>EMPTY</v>
      </c>
      <c r="L310" s="13" t="str">
        <f>IFERROR(INDEX(exptreatments[[#This Row],[Treatment]],MATCH(flower[[#This Row],[Scion METRC '#]],exptreatments[[#This Row],[METRC]],0)),"")</f>
        <v/>
      </c>
      <c r="M310" s="13" t="str">
        <f>_xlfn.IFNA(VLOOKUP(flower[[#This Row],[Scion METRC '#]],DEADC8[],4,FALSE),"")</f>
        <v/>
      </c>
      <c r="N310" s="14" t="str">
        <f>_xlfn.IFNA(VLOOKUP(flower[[#This Row],[Scion METRC '#]],DEADC8[],4,FALSE),"")</f>
        <v/>
      </c>
      <c r="O310" s="13" t="str">
        <f>IF(ISNUMBER(SEARCH(".",flower[[#This Row],[Pheno Barcode]])),CONCATENATE("1A4070000000065000",RIGHT(flower[[#This Row],[Pheno Barcode]],6)),"")</f>
        <v/>
      </c>
      <c r="P310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_DL5-05</v>
      </c>
    </row>
    <row r="311" spans="1:16" x14ac:dyDescent="0.25">
      <c r="A311" s="8" t="s">
        <v>6</v>
      </c>
      <c r="B311" s="9">
        <v>6</v>
      </c>
      <c r="C311" s="9" t="s">
        <v>498</v>
      </c>
      <c r="D311" s="13"/>
      <c r="E311" s="13" t="str">
        <f>_xlfn.IFNA(VLOOKUP(flower[[#This Row],[Scion METRC '#]],METRCC8[],2,FALSE),"METRC ERROR")</f>
        <v>METRC ERROR</v>
      </c>
      <c r="F311" s="13" t="str">
        <f>IF(LEFT(flower[[#This Row],[Strain]],4)=LEFT(flower[[#This Row],[Pheno '#]],4),"match","MISMATCH")</f>
        <v>MISMATCH</v>
      </c>
      <c r="G311" s="13" t="str">
        <f>_xlfn.IFNA(VLOOKUP(flower[[#This Row],[Scion METRC '#]],VEGC8[[#All],[Scion METRC '#]:[Pheno Barcode]],2,FALSE),"")</f>
        <v/>
      </c>
      <c r="H311" s="13" t="str">
        <f>LEFT(flower[[#This Row],[Pheno Barcode]],7)</f>
        <v/>
      </c>
      <c r="I311" s="10" t="str">
        <f>_xlfn.IFNA(VLOOKUP(flower[[#This Row],[Strain]],VEGC8[[#All],[Scion METRC '#]:[Health]],5,FALSE),"")</f>
        <v/>
      </c>
      <c r="J311" s="13"/>
      <c r="K311" s="13" t="str">
        <f>IF(flower[[#This Row],[Scion METRC '#]]="","EMPTY",_xlfn.IFNA(VLOOKUP(flower[[#This Row],[Scion METRC '#]],DEADC8[],3,FALSE),"Alive"))</f>
        <v>EMPTY</v>
      </c>
      <c r="L311" s="13" t="str">
        <f>IFERROR(INDEX(exptreatments[[#This Row],[Treatment]],MATCH(flower[[#This Row],[Scion METRC '#]],exptreatments[[#This Row],[METRC]],0)),"")</f>
        <v/>
      </c>
      <c r="M311" s="13" t="str">
        <f>_xlfn.IFNA(VLOOKUP(flower[[#This Row],[Scion METRC '#]],DEADC8[],4,FALSE),"")</f>
        <v/>
      </c>
      <c r="N311" s="14" t="str">
        <f>_xlfn.IFNA(VLOOKUP(flower[[#This Row],[Scion METRC '#]],DEADC8[],4,FALSE),"")</f>
        <v/>
      </c>
      <c r="O311" s="13" t="str">
        <f>IF(ISNUMBER(SEARCH(".",flower[[#This Row],[Pheno Barcode]])),CONCATENATE("1A4070000000065000",RIGHT(flower[[#This Row],[Pheno Barcode]],6)),"")</f>
        <v/>
      </c>
      <c r="P311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_DL5-06</v>
      </c>
    </row>
    <row r="312" spans="1:16" x14ac:dyDescent="0.25">
      <c r="A312" s="8" t="s">
        <v>6</v>
      </c>
      <c r="B312" s="9">
        <v>7</v>
      </c>
      <c r="C312" s="9" t="s">
        <v>498</v>
      </c>
      <c r="D312" s="13"/>
      <c r="E312" s="13" t="str">
        <f>_xlfn.IFNA(VLOOKUP(flower[[#This Row],[Scion METRC '#]],METRCC8[],2,FALSE),"METRC ERROR")</f>
        <v>METRC ERROR</v>
      </c>
      <c r="F312" s="13" t="str">
        <f>IF(LEFT(flower[[#This Row],[Strain]],4)=LEFT(flower[[#This Row],[Pheno '#]],4),"match","MISMATCH")</f>
        <v>MISMATCH</v>
      </c>
      <c r="G312" s="13" t="str">
        <f>_xlfn.IFNA(VLOOKUP(flower[[#This Row],[Scion METRC '#]],VEGC8[[#All],[Scion METRC '#]:[Pheno Barcode]],2,FALSE),"")</f>
        <v/>
      </c>
      <c r="H312" s="13" t="str">
        <f>LEFT(flower[[#This Row],[Pheno Barcode]],7)</f>
        <v/>
      </c>
      <c r="I312" s="10" t="str">
        <f>_xlfn.IFNA(VLOOKUP(flower[[#This Row],[Strain]],VEGC8[[#All],[Scion METRC '#]:[Health]],5,FALSE),"")</f>
        <v/>
      </c>
      <c r="J312" s="13"/>
      <c r="K312" s="13" t="str">
        <f>IF(flower[[#This Row],[Scion METRC '#]]="","EMPTY",_xlfn.IFNA(VLOOKUP(flower[[#This Row],[Scion METRC '#]],DEADC8[],3,FALSE),"Alive"))</f>
        <v>EMPTY</v>
      </c>
      <c r="L312" s="13" t="str">
        <f>IFERROR(INDEX(exptreatments[[#This Row],[Treatment]],MATCH(flower[[#This Row],[Scion METRC '#]],exptreatments[[#This Row],[METRC]],0)),"")</f>
        <v/>
      </c>
      <c r="M312" s="13" t="str">
        <f>_xlfn.IFNA(VLOOKUP(flower[[#This Row],[Scion METRC '#]],DEADC8[],4,FALSE),"")</f>
        <v/>
      </c>
      <c r="N312" s="14" t="str">
        <f>_xlfn.IFNA(VLOOKUP(flower[[#This Row],[Scion METRC '#]],DEADC8[],4,FALSE),"")</f>
        <v/>
      </c>
      <c r="O312" s="13" t="str">
        <f>IF(ISNUMBER(SEARCH(".",flower[[#This Row],[Pheno Barcode]])),CONCATENATE("1A4070000000065000",RIGHT(flower[[#This Row],[Pheno Barcode]],6)),"")</f>
        <v/>
      </c>
      <c r="P312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_DL5-07</v>
      </c>
    </row>
    <row r="313" spans="1:16" x14ac:dyDescent="0.25">
      <c r="A313" s="8" t="s">
        <v>6</v>
      </c>
      <c r="B313" s="9">
        <v>8</v>
      </c>
      <c r="C313" s="9" t="s">
        <v>498</v>
      </c>
      <c r="D313" s="13"/>
      <c r="E313" s="13" t="str">
        <f>_xlfn.IFNA(VLOOKUP(flower[[#This Row],[Scion METRC '#]],METRCC8[],2,FALSE),"METRC ERROR")</f>
        <v>METRC ERROR</v>
      </c>
      <c r="F313" s="13" t="str">
        <f>IF(LEFT(flower[[#This Row],[Strain]],4)=LEFT(flower[[#This Row],[Pheno '#]],4),"match","MISMATCH")</f>
        <v>MISMATCH</v>
      </c>
      <c r="G313" s="13" t="str">
        <f>_xlfn.IFNA(VLOOKUP(flower[[#This Row],[Scion METRC '#]],VEGC8[[#All],[Scion METRC '#]:[Pheno Barcode]],2,FALSE),"")</f>
        <v/>
      </c>
      <c r="H313" s="13" t="str">
        <f>LEFT(flower[[#This Row],[Pheno Barcode]],7)</f>
        <v/>
      </c>
      <c r="I313" s="10" t="str">
        <f>_xlfn.IFNA(VLOOKUP(flower[[#This Row],[Strain]],VEGC8[[#All],[Scion METRC '#]:[Health]],5,FALSE),"")</f>
        <v/>
      </c>
      <c r="J313" s="13"/>
      <c r="K313" s="13" t="str">
        <f>IF(flower[[#This Row],[Scion METRC '#]]="","EMPTY",_xlfn.IFNA(VLOOKUP(flower[[#This Row],[Scion METRC '#]],DEADC8[],3,FALSE),"Alive"))</f>
        <v>EMPTY</v>
      </c>
      <c r="L313" s="13" t="str">
        <f>IFERROR(INDEX(exptreatments[[#This Row],[Treatment]],MATCH(flower[[#This Row],[Scion METRC '#]],exptreatments[[#This Row],[METRC]],0)),"")</f>
        <v/>
      </c>
      <c r="M313" s="13" t="str">
        <f>_xlfn.IFNA(VLOOKUP(flower[[#This Row],[Scion METRC '#]],DEADC8[],4,FALSE),"")</f>
        <v/>
      </c>
      <c r="N313" s="14" t="str">
        <f>_xlfn.IFNA(VLOOKUP(flower[[#This Row],[Scion METRC '#]],DEADC8[],4,FALSE),"")</f>
        <v/>
      </c>
      <c r="O313" s="13" t="str">
        <f>IF(ISNUMBER(SEARCH(".",flower[[#This Row],[Pheno Barcode]])),CONCATENATE("1A4070000000065000",RIGHT(flower[[#This Row],[Pheno Barcode]],6)),"")</f>
        <v/>
      </c>
      <c r="P313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_DL5-08</v>
      </c>
    </row>
    <row r="314" spans="1:16" x14ac:dyDescent="0.25">
      <c r="A314" s="8" t="s">
        <v>6</v>
      </c>
      <c r="B314" s="9">
        <v>9</v>
      </c>
      <c r="C314" s="9" t="s">
        <v>498</v>
      </c>
      <c r="D314" s="13"/>
      <c r="E314" s="13" t="str">
        <f>_xlfn.IFNA(VLOOKUP(flower[[#This Row],[Scion METRC '#]],METRCC8[],2,FALSE),"METRC ERROR")</f>
        <v>METRC ERROR</v>
      </c>
      <c r="F314" s="13" t="str">
        <f>IF(LEFT(flower[[#This Row],[Strain]],4)=LEFT(flower[[#This Row],[Pheno '#]],4),"match","MISMATCH")</f>
        <v>MISMATCH</v>
      </c>
      <c r="G314" s="13" t="str">
        <f>_xlfn.IFNA(VLOOKUP(flower[[#This Row],[Scion METRC '#]],VEGC8[[#All],[Scion METRC '#]:[Pheno Barcode]],2,FALSE),"")</f>
        <v/>
      </c>
      <c r="H314" s="13" t="str">
        <f>LEFT(flower[[#This Row],[Pheno Barcode]],7)</f>
        <v/>
      </c>
      <c r="I314" s="10" t="str">
        <f>_xlfn.IFNA(VLOOKUP(flower[[#This Row],[Strain]],VEGC8[[#All],[Scion METRC '#]:[Health]],5,FALSE),"")</f>
        <v/>
      </c>
      <c r="J314" s="13"/>
      <c r="K314" s="13" t="str">
        <f>IF(flower[[#This Row],[Scion METRC '#]]="","EMPTY",_xlfn.IFNA(VLOOKUP(flower[[#This Row],[Scion METRC '#]],DEADC8[],3,FALSE),"Alive"))</f>
        <v>EMPTY</v>
      </c>
      <c r="L314" s="13" t="str">
        <f>IFERROR(INDEX(exptreatments[[#This Row],[Treatment]],MATCH(flower[[#This Row],[Scion METRC '#]],exptreatments[[#This Row],[METRC]],0)),"")</f>
        <v/>
      </c>
      <c r="M314" s="13" t="str">
        <f>_xlfn.IFNA(VLOOKUP(flower[[#This Row],[Scion METRC '#]],DEADC8[],4,FALSE),"")</f>
        <v/>
      </c>
      <c r="N314" s="14" t="str">
        <f>_xlfn.IFNA(VLOOKUP(flower[[#This Row],[Scion METRC '#]],DEADC8[],4,FALSE),"")</f>
        <v/>
      </c>
      <c r="O314" s="13" t="str">
        <f>IF(ISNUMBER(SEARCH(".",flower[[#This Row],[Pheno Barcode]])),CONCATENATE("1A4070000000065000",RIGHT(flower[[#This Row],[Pheno Barcode]],6)),"")</f>
        <v/>
      </c>
      <c r="P314" s="8" t="str">
        <f>IF(flower[[#This Row],[Plant]]&lt;10,_xlfn.CONCAT('Group Info'!$F$2,"_",flower[[#This Row],[Table]],"-0",flower[[#This Row],[Plant]]),_xlfn.CONCAT('Group Info'!$F$2,"_",flower[[#This Row],[Table]],"-",flower[[#This Row],[Plant]]))</f>
        <v>_DL5-09</v>
      </c>
    </row>
    <row r="315" spans="1:16" x14ac:dyDescent="0.25">
      <c r="A315" s="8" t="s">
        <v>6</v>
      </c>
      <c r="B315" s="9">
        <v>10</v>
      </c>
      <c r="C315" s="9" t="s">
        <v>498</v>
      </c>
      <c r="D315" s="13"/>
      <c r="E315" s="13" t="str">
        <f>_xlfn.IFNA(VLOOKUP(flower[[#This Row],[Scion METRC '#]],METRCC8[],2,FALSE),"METRC ERROR")</f>
        <v>METRC ERROR</v>
      </c>
      <c r="F315" s="13" t="str">
        <f>IF(LEFT(flower[[#This Row],[Strain]],4)=LEFT(flower[[#This Row],[Pheno '#]],4),"match","MISMATCH")</f>
        <v>MISMATCH</v>
      </c>
      <c r="G315" s="13" t="str">
        <f>_xlfn.IFNA(VLOOKUP(flower[[#This Row],[Scion METRC '#]],VEGC8[[#All],[Scion METRC '#]:[Pheno Barcode]],2,FALSE),"")</f>
        <v/>
      </c>
      <c r="H315" s="13" t="str">
        <f>LEFT(flower[[#This Row],[Pheno Barcode]],7)</f>
        <v/>
      </c>
      <c r="I315" s="10" t="str">
        <f>_xlfn.IFNA(VLOOKUP(flower[[#This Row],[Strain]],VEGC8[[#All],[Scion METRC '#]:[Health]],5,FALSE),"")</f>
        <v/>
      </c>
      <c r="J315" s="13"/>
      <c r="K315" s="13" t="str">
        <f>IF(flower[[#This Row],[Scion METRC '#]]="","EMPTY",_xlfn.IFNA(VLOOKUP(flower[[#This Row],[Scion METRC '#]],DEADC8[],3,FALSE),"Alive"))</f>
        <v>EMPTY</v>
      </c>
      <c r="L315" s="13" t="str">
        <f>IFERROR(INDEX(exptreatments[[#This Row],[Treatment]],MATCH(flower[[#This Row],[Scion METRC '#]],exptreatments[[#This Row],[METRC]],0)),"")</f>
        <v/>
      </c>
      <c r="M315" s="13" t="str">
        <f>_xlfn.IFNA(VLOOKUP(flower[[#This Row],[Scion METRC '#]],DEADC8[],4,FALSE),"")</f>
        <v/>
      </c>
      <c r="N315" s="14" t="str">
        <f>_xlfn.IFNA(VLOOKUP(flower[[#This Row],[Scion METRC '#]],DEADC8[],4,FALSE),"")</f>
        <v/>
      </c>
      <c r="O315" s="13" t="str">
        <f>IF(ISNUMBER(SEARCH(".",flower[[#This Row],[Pheno Barcode]])),CONCATENATE("1A4070000000065000",RIGHT(flower[[#This Row],[Pheno Barcode]],6)),"")</f>
        <v/>
      </c>
      <c r="P315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_DL5-10</v>
      </c>
    </row>
    <row r="316" spans="1:16" x14ac:dyDescent="0.25">
      <c r="A316" s="8" t="s">
        <v>6</v>
      </c>
      <c r="B316" s="9">
        <v>11</v>
      </c>
      <c r="C316" s="9" t="s">
        <v>498</v>
      </c>
      <c r="D316" s="13"/>
      <c r="E316" s="13" t="str">
        <f>_xlfn.IFNA(VLOOKUP(flower[[#This Row],[Scion METRC '#]],METRCC8[],2,FALSE),"METRC ERROR")</f>
        <v>METRC ERROR</v>
      </c>
      <c r="F316" s="13" t="str">
        <f>IF(LEFT(flower[[#This Row],[Strain]],4)=LEFT(flower[[#This Row],[Pheno '#]],4),"match","MISMATCH")</f>
        <v>MISMATCH</v>
      </c>
      <c r="G316" s="13" t="str">
        <f>_xlfn.IFNA(VLOOKUP(flower[[#This Row],[Scion METRC '#]],VEGC8[[#All],[Scion METRC '#]:[Pheno Barcode]],2,FALSE),"")</f>
        <v/>
      </c>
      <c r="H316" s="13" t="str">
        <f>LEFT(flower[[#This Row],[Pheno Barcode]],7)</f>
        <v/>
      </c>
      <c r="I316" s="10" t="str">
        <f>_xlfn.IFNA(VLOOKUP(flower[[#This Row],[Strain]],VEGC8[[#All],[Scion METRC '#]:[Health]],5,FALSE),"")</f>
        <v/>
      </c>
      <c r="J316" s="13"/>
      <c r="K316" s="13" t="str">
        <f>IF(flower[[#This Row],[Scion METRC '#]]="","EMPTY",_xlfn.IFNA(VLOOKUP(flower[[#This Row],[Scion METRC '#]],DEADC8[],3,FALSE),"Alive"))</f>
        <v>EMPTY</v>
      </c>
      <c r="L316" s="13" t="str">
        <f>IFERROR(INDEX(exptreatments[[#This Row],[Treatment]],MATCH(flower[[#This Row],[Scion METRC '#]],exptreatments[[#This Row],[METRC]],0)),"")</f>
        <v/>
      </c>
      <c r="M316" s="13" t="str">
        <f>_xlfn.IFNA(VLOOKUP(flower[[#This Row],[Scion METRC '#]],DEADC8[],4,FALSE),"")</f>
        <v/>
      </c>
      <c r="N316" s="14" t="str">
        <f>_xlfn.IFNA(VLOOKUP(flower[[#This Row],[Scion METRC '#]],DEADC8[],4,FALSE),"")</f>
        <v/>
      </c>
      <c r="O316" s="13" t="str">
        <f>IF(ISNUMBER(SEARCH(".",flower[[#This Row],[Pheno Barcode]])),CONCATENATE("1A4070000000065000",RIGHT(flower[[#This Row],[Pheno Barcode]],6)),"")</f>
        <v/>
      </c>
      <c r="P316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_DL5-11</v>
      </c>
    </row>
    <row r="317" spans="1:16" x14ac:dyDescent="0.25">
      <c r="A317" s="8" t="s">
        <v>6</v>
      </c>
      <c r="B317" s="9">
        <v>12</v>
      </c>
      <c r="C317" s="9" t="s">
        <v>498</v>
      </c>
      <c r="D317" s="13"/>
      <c r="E317" s="13" t="str">
        <f>_xlfn.IFNA(VLOOKUP(flower[[#This Row],[Scion METRC '#]],METRCC8[],2,FALSE),"METRC ERROR")</f>
        <v>METRC ERROR</v>
      </c>
      <c r="F317" s="13" t="str">
        <f>IF(LEFT(flower[[#This Row],[Strain]],4)=LEFT(flower[[#This Row],[Pheno '#]],4),"match","MISMATCH")</f>
        <v>MISMATCH</v>
      </c>
      <c r="G317" s="13" t="str">
        <f>_xlfn.IFNA(VLOOKUP(flower[[#This Row],[Scion METRC '#]],VEGC8[[#All],[Scion METRC '#]:[Pheno Barcode]],2,FALSE),"")</f>
        <v/>
      </c>
      <c r="H317" s="13" t="str">
        <f>LEFT(flower[[#This Row],[Pheno Barcode]],7)</f>
        <v/>
      </c>
      <c r="I317" s="10" t="str">
        <f>_xlfn.IFNA(VLOOKUP(flower[[#This Row],[Strain]],VEGC8[[#All],[Scion METRC '#]:[Health]],5,FALSE),"")</f>
        <v/>
      </c>
      <c r="J317" s="13"/>
      <c r="K317" s="13" t="str">
        <f>IF(flower[[#This Row],[Scion METRC '#]]="","EMPTY",_xlfn.IFNA(VLOOKUP(flower[[#This Row],[Scion METRC '#]],DEADC8[],3,FALSE),"Alive"))</f>
        <v>EMPTY</v>
      </c>
      <c r="L317" s="13" t="str">
        <f>IFERROR(INDEX(exptreatments[[#This Row],[Treatment]],MATCH(flower[[#This Row],[Scion METRC '#]],exptreatments[[#This Row],[METRC]],0)),"")</f>
        <v/>
      </c>
      <c r="M317" s="13" t="str">
        <f>_xlfn.IFNA(VLOOKUP(flower[[#This Row],[Scion METRC '#]],DEADC8[],4,FALSE),"")</f>
        <v/>
      </c>
      <c r="N317" s="14" t="str">
        <f>_xlfn.IFNA(VLOOKUP(flower[[#This Row],[Scion METRC '#]],DEADC8[],4,FALSE),"")</f>
        <v/>
      </c>
      <c r="O317" s="13" t="str">
        <f>IF(ISNUMBER(SEARCH(".",flower[[#This Row],[Pheno Barcode]])),CONCATENATE("1A4070000000065000",RIGHT(flower[[#This Row],[Pheno Barcode]],6)),"")</f>
        <v/>
      </c>
      <c r="P317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_DL5-12</v>
      </c>
    </row>
    <row r="318" spans="1:16" x14ac:dyDescent="0.25">
      <c r="A318" s="8" t="s">
        <v>6</v>
      </c>
      <c r="B318" s="9">
        <v>13</v>
      </c>
      <c r="C318" s="9" t="s">
        <v>498</v>
      </c>
      <c r="D318" s="13"/>
      <c r="E318" s="13" t="str">
        <f>_xlfn.IFNA(VLOOKUP(flower[[#This Row],[Scion METRC '#]],METRCC8[],2,FALSE),"METRC ERROR")</f>
        <v>METRC ERROR</v>
      </c>
      <c r="F318" s="13" t="str">
        <f>IF(LEFT(flower[[#This Row],[Strain]],4)=LEFT(flower[[#This Row],[Pheno '#]],4),"match","MISMATCH")</f>
        <v>MISMATCH</v>
      </c>
      <c r="G318" s="13" t="str">
        <f>_xlfn.IFNA(VLOOKUP(flower[[#This Row],[Scion METRC '#]],VEGC8[[#All],[Scion METRC '#]:[Pheno Barcode]],2,FALSE),"")</f>
        <v/>
      </c>
      <c r="H318" s="13" t="str">
        <f>LEFT(flower[[#This Row],[Pheno Barcode]],7)</f>
        <v/>
      </c>
      <c r="I318" s="10" t="str">
        <f>_xlfn.IFNA(VLOOKUP(flower[[#This Row],[Strain]],VEGC8[[#All],[Scion METRC '#]:[Health]],5,FALSE),"")</f>
        <v/>
      </c>
      <c r="J318" s="13"/>
      <c r="K318" s="13" t="str">
        <f>IF(flower[[#This Row],[Scion METRC '#]]="","EMPTY",_xlfn.IFNA(VLOOKUP(flower[[#This Row],[Scion METRC '#]],DEADC8[],3,FALSE),"Alive"))</f>
        <v>EMPTY</v>
      </c>
      <c r="L318" s="13" t="str">
        <f>IFERROR(INDEX(exptreatments[[#This Row],[Treatment]],MATCH(flower[[#This Row],[Scion METRC '#]],exptreatments[[#This Row],[METRC]],0)),"")</f>
        <v/>
      </c>
      <c r="M318" s="13" t="str">
        <f>_xlfn.IFNA(VLOOKUP(flower[[#This Row],[Scion METRC '#]],DEADC8[],4,FALSE),"")</f>
        <v/>
      </c>
      <c r="N318" s="14" t="str">
        <f>_xlfn.IFNA(VLOOKUP(flower[[#This Row],[Scion METRC '#]],DEADC8[],4,FALSE),"")</f>
        <v/>
      </c>
      <c r="O318" s="13" t="str">
        <f>IF(ISNUMBER(SEARCH(".",flower[[#This Row],[Pheno Barcode]])),CONCATENATE("1A4070000000065000",RIGHT(flower[[#This Row],[Pheno Barcode]],6)),"")</f>
        <v/>
      </c>
      <c r="P318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_DL5-13</v>
      </c>
    </row>
    <row r="319" spans="1:16" x14ac:dyDescent="0.25">
      <c r="A319" s="8" t="s">
        <v>6</v>
      </c>
      <c r="B319" s="9">
        <v>14</v>
      </c>
      <c r="C319" s="9" t="s">
        <v>498</v>
      </c>
      <c r="D319" s="13"/>
      <c r="E319" s="13" t="str">
        <f>_xlfn.IFNA(VLOOKUP(flower[[#This Row],[Scion METRC '#]],METRCC8[],2,FALSE),"METRC ERROR")</f>
        <v>METRC ERROR</v>
      </c>
      <c r="F319" s="13" t="str">
        <f>IF(LEFT(flower[[#This Row],[Strain]],4)=LEFT(flower[[#This Row],[Pheno '#]],4),"match","MISMATCH")</f>
        <v>MISMATCH</v>
      </c>
      <c r="G319" s="13" t="str">
        <f>_xlfn.IFNA(VLOOKUP(flower[[#This Row],[Scion METRC '#]],VEGC8[[#All],[Scion METRC '#]:[Pheno Barcode]],2,FALSE),"")</f>
        <v/>
      </c>
      <c r="H319" s="13" t="str">
        <f>LEFT(flower[[#This Row],[Pheno Barcode]],7)</f>
        <v/>
      </c>
      <c r="I319" s="10" t="str">
        <f>_xlfn.IFNA(VLOOKUP(flower[[#This Row],[Strain]],VEGC8[[#All],[Scion METRC '#]:[Health]],5,FALSE),"")</f>
        <v/>
      </c>
      <c r="J319" s="13"/>
      <c r="K319" s="13" t="str">
        <f>IF(flower[[#This Row],[Scion METRC '#]]="","EMPTY",_xlfn.IFNA(VLOOKUP(flower[[#This Row],[Scion METRC '#]],DEADC8[],3,FALSE),"Alive"))</f>
        <v>EMPTY</v>
      </c>
      <c r="L319" s="13" t="str">
        <f>IFERROR(INDEX(exptreatments[[#This Row],[Treatment]],MATCH(flower[[#This Row],[Scion METRC '#]],exptreatments[[#This Row],[METRC]],0)),"")</f>
        <v/>
      </c>
      <c r="M319" s="13" t="str">
        <f>_xlfn.IFNA(VLOOKUP(flower[[#This Row],[Scion METRC '#]],DEADC8[],4,FALSE),"")</f>
        <v/>
      </c>
      <c r="N319" s="14" t="str">
        <f>_xlfn.IFNA(VLOOKUP(flower[[#This Row],[Scion METRC '#]],DEADC8[],4,FALSE),"")</f>
        <v/>
      </c>
      <c r="O319" s="13" t="str">
        <f>IF(ISNUMBER(SEARCH(".",flower[[#This Row],[Pheno Barcode]])),CONCATENATE("1A4070000000065000",RIGHT(flower[[#This Row],[Pheno Barcode]],6)),"")</f>
        <v/>
      </c>
      <c r="P319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_DL5-14</v>
      </c>
    </row>
    <row r="320" spans="1:16" x14ac:dyDescent="0.25">
      <c r="A320" s="8" t="s">
        <v>6</v>
      </c>
      <c r="B320" s="9">
        <v>15</v>
      </c>
      <c r="C320" s="9" t="s">
        <v>498</v>
      </c>
      <c r="D320" s="13"/>
      <c r="E320" s="13" t="str">
        <f>_xlfn.IFNA(VLOOKUP(flower[[#This Row],[Scion METRC '#]],METRCC8[],2,FALSE),"METRC ERROR")</f>
        <v>METRC ERROR</v>
      </c>
      <c r="F320" s="13" t="str">
        <f>IF(LEFT(flower[[#This Row],[Strain]],4)=LEFT(flower[[#This Row],[Pheno '#]],4),"match","MISMATCH")</f>
        <v>MISMATCH</v>
      </c>
      <c r="G320" s="13" t="str">
        <f>_xlfn.IFNA(VLOOKUP(flower[[#This Row],[Scion METRC '#]],VEGC8[[#All],[Scion METRC '#]:[Pheno Barcode]],2,FALSE),"")</f>
        <v/>
      </c>
      <c r="H320" s="13" t="str">
        <f>LEFT(flower[[#This Row],[Pheno Barcode]],7)</f>
        <v/>
      </c>
      <c r="I320" s="10" t="str">
        <f>_xlfn.IFNA(VLOOKUP(flower[[#This Row],[Strain]],VEGC8[[#All],[Scion METRC '#]:[Health]],5,FALSE),"")</f>
        <v/>
      </c>
      <c r="J320" s="13"/>
      <c r="K320" s="13" t="str">
        <f>IF(flower[[#This Row],[Scion METRC '#]]="","EMPTY",_xlfn.IFNA(VLOOKUP(flower[[#This Row],[Scion METRC '#]],DEADC8[],3,FALSE),"Alive"))</f>
        <v>EMPTY</v>
      </c>
      <c r="L320" s="13" t="str">
        <f>IFERROR(INDEX(exptreatments[[#This Row],[Treatment]],MATCH(flower[[#This Row],[Scion METRC '#]],exptreatments[[#This Row],[METRC]],0)),"")</f>
        <v/>
      </c>
      <c r="M320" s="13" t="str">
        <f>_xlfn.IFNA(VLOOKUP(flower[[#This Row],[Scion METRC '#]],DEADC8[],4,FALSE),"")</f>
        <v/>
      </c>
      <c r="N320" s="14" t="str">
        <f>_xlfn.IFNA(VLOOKUP(flower[[#This Row],[Scion METRC '#]],DEADC8[],4,FALSE),"")</f>
        <v/>
      </c>
      <c r="O320" s="13" t="str">
        <f>IF(ISNUMBER(SEARCH(".",flower[[#This Row],[Pheno Barcode]])),CONCATENATE("1A4070000000065000",RIGHT(flower[[#This Row],[Pheno Barcode]],6)),"")</f>
        <v/>
      </c>
      <c r="P320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_DL5-15</v>
      </c>
    </row>
    <row r="321" spans="1:16" x14ac:dyDescent="0.25">
      <c r="A321" s="8" t="s">
        <v>6</v>
      </c>
      <c r="B321" s="9">
        <v>16</v>
      </c>
      <c r="C321" s="9" t="s">
        <v>498</v>
      </c>
      <c r="D321" s="13"/>
      <c r="E321" s="13" t="str">
        <f>_xlfn.IFNA(VLOOKUP(flower[[#This Row],[Scion METRC '#]],METRCC8[],2,FALSE),"METRC ERROR")</f>
        <v>METRC ERROR</v>
      </c>
      <c r="F321" s="13" t="str">
        <f>IF(LEFT(flower[[#This Row],[Strain]],4)=LEFT(flower[[#This Row],[Pheno '#]],4),"match","MISMATCH")</f>
        <v>MISMATCH</v>
      </c>
      <c r="G321" s="13" t="str">
        <f>_xlfn.IFNA(VLOOKUP(flower[[#This Row],[Scion METRC '#]],VEGC8[[#All],[Scion METRC '#]:[Pheno Barcode]],2,FALSE),"")</f>
        <v/>
      </c>
      <c r="H321" s="13" t="str">
        <f>LEFT(flower[[#This Row],[Pheno Barcode]],7)</f>
        <v/>
      </c>
      <c r="I321" s="10" t="str">
        <f>_xlfn.IFNA(VLOOKUP(flower[[#This Row],[Strain]],VEGC8[[#All],[Scion METRC '#]:[Health]],5,FALSE),"")</f>
        <v/>
      </c>
      <c r="J321" s="13"/>
      <c r="K321" s="13" t="str">
        <f>IF(flower[[#This Row],[Scion METRC '#]]="","EMPTY",_xlfn.IFNA(VLOOKUP(flower[[#This Row],[Scion METRC '#]],DEADC8[],3,FALSE),"Alive"))</f>
        <v>EMPTY</v>
      </c>
      <c r="L321" s="13" t="str">
        <f>IFERROR(INDEX(exptreatments[[#This Row],[Treatment]],MATCH(flower[[#This Row],[Scion METRC '#]],exptreatments[[#This Row],[METRC]],0)),"")</f>
        <v/>
      </c>
      <c r="M321" s="13" t="str">
        <f>_xlfn.IFNA(VLOOKUP(flower[[#This Row],[Scion METRC '#]],DEADC8[],4,FALSE),"")</f>
        <v/>
      </c>
      <c r="N321" s="14" t="str">
        <f>_xlfn.IFNA(VLOOKUP(flower[[#This Row],[Scion METRC '#]],DEADC8[],4,FALSE),"")</f>
        <v/>
      </c>
      <c r="O321" s="13" t="str">
        <f>IF(ISNUMBER(SEARCH(".",flower[[#This Row],[Pheno Barcode]])),CONCATENATE("1A4070000000065000",RIGHT(flower[[#This Row],[Pheno Barcode]],6)),"")</f>
        <v/>
      </c>
      <c r="P321" s="8" t="str">
        <f>IF(flower[[#This Row],[Plant]]&lt;10,_xlfn.CONCAT('Group Info'!$F$2,"_",flower[[#This Row],[Table]],"-0",flower[[#This Row],[Plant]]),_xlfn.CONCAT('Group Info'!$F$2,"_",flower[[#This Row],[Table]],"-",flower[[#This Row],[Plant]]))</f>
        <v>_DL5-16</v>
      </c>
    </row>
    <row r="322" spans="1:16" x14ac:dyDescent="0.25">
      <c r="A322" s="8" t="s">
        <v>6</v>
      </c>
      <c r="B322" s="9">
        <v>1</v>
      </c>
      <c r="C322" s="9" t="s">
        <v>499</v>
      </c>
      <c r="D322" s="9"/>
      <c r="E322" s="9" t="str">
        <f>_xlfn.IFNA(VLOOKUP(flower[[#This Row],[Scion METRC '#]],METRCC8[],2,FALSE),"METRC ERROR")</f>
        <v>METRC ERROR</v>
      </c>
      <c r="F322" s="9" t="str">
        <f>IF(LEFT(flower[[#This Row],[Strain]],4)=LEFT(flower[[#This Row],[Pheno '#]],4),"match","MISMATCH")</f>
        <v>MISMATCH</v>
      </c>
      <c r="G322" s="9" t="str">
        <f>_xlfn.IFNA(VLOOKUP(flower[[#This Row],[Scion METRC '#]],VEGC8[[#All],[Scion METRC '#]:[Pheno Barcode]],2,FALSE),"")</f>
        <v/>
      </c>
      <c r="H322" s="9" t="str">
        <f>LEFT(flower[[#This Row],[Pheno Barcode]],7)</f>
        <v/>
      </c>
      <c r="I322" s="10" t="str">
        <f>_xlfn.IFNA(VLOOKUP(flower[[#This Row],[Strain]],VEGC8[[#All],[Scion METRC '#]:[Health]],5,FALSE),"")</f>
        <v/>
      </c>
      <c r="J322" s="9"/>
      <c r="K322" s="9" t="str">
        <f>IF(flower[[#This Row],[Scion METRC '#]]="","EMPTY",_xlfn.IFNA(VLOOKUP(flower[[#This Row],[Scion METRC '#]],DEADC8[],3,FALSE),"Alive"))</f>
        <v>EMPTY</v>
      </c>
      <c r="L322" s="65" t="str">
        <f>IFERROR(INDEX(exptreatments[[#This Row],[Treatment]],MATCH(flower[[#This Row],[Scion METRC '#]],exptreatments[[#This Row],[METRC]],0)),"")</f>
        <v/>
      </c>
      <c r="M322" s="13" t="str">
        <f>_xlfn.IFNA(VLOOKUP(flower[[#This Row],[Scion METRC '#]],DEADC8[],4,FALSE),"")</f>
        <v/>
      </c>
      <c r="N322" s="14" t="str">
        <f>_xlfn.IFNA(VLOOKUP(flower[[#This Row],[Scion METRC '#]],DEADC8[],4,FALSE),"")</f>
        <v/>
      </c>
      <c r="O322" s="13" t="str">
        <f>IF(ISNUMBER(SEARCH(".",flower[[#This Row],[Pheno Barcode]])),CONCATENATE("1A4070000000065000",RIGHT(flower[[#This Row],[Pheno Barcode]],6)),"")</f>
        <v/>
      </c>
      <c r="P322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_EL1-01</v>
      </c>
    </row>
    <row r="323" spans="1:16" x14ac:dyDescent="0.25">
      <c r="A323" s="8" t="s">
        <v>6</v>
      </c>
      <c r="B323" s="9">
        <v>2</v>
      </c>
      <c r="C323" s="9" t="s">
        <v>499</v>
      </c>
      <c r="D323" s="13"/>
      <c r="E323" s="13" t="str">
        <f>_xlfn.IFNA(VLOOKUP(flower[[#This Row],[Scion METRC '#]],METRCC8[],2,FALSE),"METRC ERROR")</f>
        <v>METRC ERROR</v>
      </c>
      <c r="F323" s="13" t="str">
        <f>IF(LEFT(flower[[#This Row],[Strain]],4)=LEFT(flower[[#This Row],[Pheno '#]],4),"match","MISMATCH")</f>
        <v>MISMATCH</v>
      </c>
      <c r="G323" s="13" t="str">
        <f>_xlfn.IFNA(VLOOKUP(flower[[#This Row],[Scion METRC '#]],VEGC8[[#All],[Scion METRC '#]:[Pheno Barcode]],2,FALSE),"")</f>
        <v/>
      </c>
      <c r="H323" s="13" t="str">
        <f>LEFT(flower[[#This Row],[Pheno Barcode]],7)</f>
        <v/>
      </c>
      <c r="I323" s="10" t="str">
        <f>_xlfn.IFNA(VLOOKUP(flower[[#This Row],[Strain]],VEGC8[[#All],[Scion METRC '#]:[Health]],5,FALSE),"")</f>
        <v/>
      </c>
      <c r="J323" s="13"/>
      <c r="K323" s="13" t="str">
        <f>IF(flower[[#This Row],[Scion METRC '#]]="","EMPTY",_xlfn.IFNA(VLOOKUP(flower[[#This Row],[Scion METRC '#]],DEADC8[],3,FALSE),"Alive"))</f>
        <v>EMPTY</v>
      </c>
      <c r="L323" s="13" t="str">
        <f>IFERROR(INDEX(exptreatments[[#This Row],[Treatment]],MATCH(flower[[#This Row],[Scion METRC '#]],exptreatments[[#This Row],[METRC]],0)),"")</f>
        <v/>
      </c>
      <c r="M323" s="13" t="str">
        <f>_xlfn.IFNA(VLOOKUP(flower[[#This Row],[Scion METRC '#]],DEADC8[],4,FALSE),"")</f>
        <v/>
      </c>
      <c r="N323" s="14" t="str">
        <f>_xlfn.IFNA(VLOOKUP(flower[[#This Row],[Scion METRC '#]],DEADC8[],4,FALSE),"")</f>
        <v/>
      </c>
      <c r="O323" s="13" t="str">
        <f>IF(ISNUMBER(SEARCH(".",flower[[#This Row],[Pheno Barcode]])),CONCATENATE("1A4070000000065000",RIGHT(flower[[#This Row],[Pheno Barcode]],6)),"")</f>
        <v/>
      </c>
      <c r="P323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_EL1-02</v>
      </c>
    </row>
    <row r="324" spans="1:16" x14ac:dyDescent="0.25">
      <c r="A324" s="8" t="s">
        <v>6</v>
      </c>
      <c r="B324" s="9">
        <v>3</v>
      </c>
      <c r="C324" s="9" t="s">
        <v>499</v>
      </c>
      <c r="D324" s="13"/>
      <c r="E324" s="13" t="str">
        <f>_xlfn.IFNA(VLOOKUP(flower[[#This Row],[Scion METRC '#]],METRCC8[],2,FALSE),"METRC ERROR")</f>
        <v>METRC ERROR</v>
      </c>
      <c r="F324" s="13" t="str">
        <f>IF(LEFT(flower[[#This Row],[Strain]],4)=LEFT(flower[[#This Row],[Pheno '#]],4),"match","MISMATCH")</f>
        <v>MISMATCH</v>
      </c>
      <c r="G324" s="13" t="str">
        <f>_xlfn.IFNA(VLOOKUP(flower[[#This Row],[Scion METRC '#]],VEGC8[[#All],[Scion METRC '#]:[Pheno Barcode]],2,FALSE),"")</f>
        <v/>
      </c>
      <c r="H324" s="13" t="str">
        <f>LEFT(flower[[#This Row],[Pheno Barcode]],7)</f>
        <v/>
      </c>
      <c r="I324" s="10" t="str">
        <f>_xlfn.IFNA(VLOOKUP(flower[[#This Row],[Strain]],VEGC8[[#All],[Scion METRC '#]:[Health]],5,FALSE),"")</f>
        <v/>
      </c>
      <c r="J324" s="13"/>
      <c r="K324" s="13" t="str">
        <f>IF(flower[[#This Row],[Scion METRC '#]]="","EMPTY",_xlfn.IFNA(VLOOKUP(flower[[#This Row],[Scion METRC '#]],DEADC8[],3,FALSE),"Alive"))</f>
        <v>EMPTY</v>
      </c>
      <c r="L324" s="13" t="str">
        <f>IFERROR(INDEX(exptreatments[[#This Row],[Treatment]],MATCH(flower[[#This Row],[Scion METRC '#]],exptreatments[[#This Row],[METRC]],0)),"")</f>
        <v/>
      </c>
      <c r="M324" s="13" t="str">
        <f>_xlfn.IFNA(VLOOKUP(flower[[#This Row],[Scion METRC '#]],DEADC8[],4,FALSE),"")</f>
        <v/>
      </c>
      <c r="N324" s="14" t="str">
        <f>_xlfn.IFNA(VLOOKUP(flower[[#This Row],[Scion METRC '#]],DEADC8[],4,FALSE),"")</f>
        <v/>
      </c>
      <c r="O324" s="13" t="str">
        <f>IF(ISNUMBER(SEARCH(".",flower[[#This Row],[Pheno Barcode]])),CONCATENATE("1A4070000000065000",RIGHT(flower[[#This Row],[Pheno Barcode]],6)),"")</f>
        <v/>
      </c>
      <c r="P324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_EL1-03</v>
      </c>
    </row>
    <row r="325" spans="1:16" x14ac:dyDescent="0.25">
      <c r="A325" s="8" t="s">
        <v>6</v>
      </c>
      <c r="B325" s="9">
        <v>4</v>
      </c>
      <c r="C325" s="9" t="s">
        <v>499</v>
      </c>
      <c r="D325" s="13"/>
      <c r="E325" s="13" t="str">
        <f>_xlfn.IFNA(VLOOKUP(flower[[#This Row],[Scion METRC '#]],METRCC8[],2,FALSE),"METRC ERROR")</f>
        <v>METRC ERROR</v>
      </c>
      <c r="F325" s="13" t="str">
        <f>IF(LEFT(flower[[#This Row],[Strain]],4)=LEFT(flower[[#This Row],[Pheno '#]],4),"match","MISMATCH")</f>
        <v>MISMATCH</v>
      </c>
      <c r="G325" s="13" t="str">
        <f>_xlfn.IFNA(VLOOKUP(flower[[#This Row],[Scion METRC '#]],VEGC8[[#All],[Scion METRC '#]:[Pheno Barcode]],2,FALSE),"")</f>
        <v/>
      </c>
      <c r="H325" s="13" t="str">
        <f>LEFT(flower[[#This Row],[Pheno Barcode]],7)</f>
        <v/>
      </c>
      <c r="I325" s="10" t="str">
        <f>_xlfn.IFNA(VLOOKUP(flower[[#This Row],[Strain]],VEGC8[[#All],[Scion METRC '#]:[Health]],5,FALSE),"")</f>
        <v/>
      </c>
      <c r="J325" s="13"/>
      <c r="K325" s="13" t="str">
        <f>IF(flower[[#This Row],[Scion METRC '#]]="","EMPTY",_xlfn.IFNA(VLOOKUP(flower[[#This Row],[Scion METRC '#]],DEADC8[],3,FALSE),"Alive"))</f>
        <v>EMPTY</v>
      </c>
      <c r="L325" s="13" t="str">
        <f>IFERROR(INDEX(exptreatments[[#This Row],[Treatment]],MATCH(flower[[#This Row],[Scion METRC '#]],exptreatments[[#This Row],[METRC]],0)),"")</f>
        <v/>
      </c>
      <c r="M325" s="13" t="str">
        <f>_xlfn.IFNA(VLOOKUP(flower[[#This Row],[Scion METRC '#]],DEADC8[],4,FALSE),"")</f>
        <v/>
      </c>
      <c r="N325" s="14" t="str">
        <f>_xlfn.IFNA(VLOOKUP(flower[[#This Row],[Scion METRC '#]],DEADC8[],4,FALSE),"")</f>
        <v/>
      </c>
      <c r="O325" s="13" t="str">
        <f>IF(ISNUMBER(SEARCH(".",flower[[#This Row],[Pheno Barcode]])),CONCATENATE("1A4070000000065000",RIGHT(flower[[#This Row],[Pheno Barcode]],6)),"")</f>
        <v/>
      </c>
      <c r="P325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_EL1-04</v>
      </c>
    </row>
    <row r="326" spans="1:16" x14ac:dyDescent="0.25">
      <c r="A326" s="8" t="s">
        <v>6</v>
      </c>
      <c r="B326" s="9">
        <v>5</v>
      </c>
      <c r="C326" s="9" t="s">
        <v>499</v>
      </c>
      <c r="D326" s="13"/>
      <c r="E326" s="13" t="str">
        <f>_xlfn.IFNA(VLOOKUP(flower[[#This Row],[Scion METRC '#]],METRCC8[],2,FALSE),"METRC ERROR")</f>
        <v>METRC ERROR</v>
      </c>
      <c r="F326" s="13" t="str">
        <f>IF(LEFT(flower[[#This Row],[Strain]],4)=LEFT(flower[[#This Row],[Pheno '#]],4),"match","MISMATCH")</f>
        <v>MISMATCH</v>
      </c>
      <c r="G326" s="13" t="str">
        <f>_xlfn.IFNA(VLOOKUP(flower[[#This Row],[Scion METRC '#]],VEGC8[[#All],[Scion METRC '#]:[Pheno Barcode]],2,FALSE),"")</f>
        <v/>
      </c>
      <c r="H326" s="13" t="str">
        <f>LEFT(flower[[#This Row],[Pheno Barcode]],7)</f>
        <v/>
      </c>
      <c r="I326" s="10" t="str">
        <f>_xlfn.IFNA(VLOOKUP(flower[[#This Row],[Strain]],VEGC8[[#All],[Scion METRC '#]:[Health]],5,FALSE),"")</f>
        <v/>
      </c>
      <c r="J326" s="13"/>
      <c r="K326" s="13" t="str">
        <f>IF(flower[[#This Row],[Scion METRC '#]]="","EMPTY",_xlfn.IFNA(VLOOKUP(flower[[#This Row],[Scion METRC '#]],DEADC8[],3,FALSE),"Alive"))</f>
        <v>EMPTY</v>
      </c>
      <c r="L326" s="13" t="str">
        <f>IFERROR(INDEX(exptreatments[[#This Row],[Treatment]],MATCH(flower[[#This Row],[Scion METRC '#]],exptreatments[[#This Row],[METRC]],0)),"")</f>
        <v/>
      </c>
      <c r="M326" s="13" t="str">
        <f>_xlfn.IFNA(VLOOKUP(flower[[#This Row],[Scion METRC '#]],DEADC8[],4,FALSE),"")</f>
        <v/>
      </c>
      <c r="N326" s="14" t="str">
        <f>_xlfn.IFNA(VLOOKUP(flower[[#This Row],[Scion METRC '#]],DEADC8[],4,FALSE),"")</f>
        <v/>
      </c>
      <c r="O326" s="13" t="str">
        <f>IF(ISNUMBER(SEARCH(".",flower[[#This Row],[Pheno Barcode]])),CONCATENATE("1A4070000000065000",RIGHT(flower[[#This Row],[Pheno Barcode]],6)),"")</f>
        <v/>
      </c>
      <c r="P326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_EL1-05</v>
      </c>
    </row>
    <row r="327" spans="1:16" x14ac:dyDescent="0.25">
      <c r="A327" s="8" t="s">
        <v>6</v>
      </c>
      <c r="B327" s="9">
        <v>6</v>
      </c>
      <c r="C327" s="9" t="s">
        <v>499</v>
      </c>
      <c r="D327" s="13"/>
      <c r="E327" s="13" t="str">
        <f>_xlfn.IFNA(VLOOKUP(flower[[#This Row],[Scion METRC '#]],METRCC8[],2,FALSE),"METRC ERROR")</f>
        <v>METRC ERROR</v>
      </c>
      <c r="F327" s="13" t="str">
        <f>IF(LEFT(flower[[#This Row],[Strain]],4)=LEFT(flower[[#This Row],[Pheno '#]],4),"match","MISMATCH")</f>
        <v>MISMATCH</v>
      </c>
      <c r="G327" s="13" t="str">
        <f>_xlfn.IFNA(VLOOKUP(flower[[#This Row],[Scion METRC '#]],VEGC8[[#All],[Scion METRC '#]:[Pheno Barcode]],2,FALSE),"")</f>
        <v/>
      </c>
      <c r="H327" s="13" t="str">
        <f>LEFT(flower[[#This Row],[Pheno Barcode]],7)</f>
        <v/>
      </c>
      <c r="I327" s="10" t="str">
        <f>_xlfn.IFNA(VLOOKUP(flower[[#This Row],[Strain]],VEGC8[[#All],[Scion METRC '#]:[Health]],5,FALSE),"")</f>
        <v/>
      </c>
      <c r="J327" s="13"/>
      <c r="K327" s="13" t="str">
        <f>IF(flower[[#This Row],[Scion METRC '#]]="","EMPTY",_xlfn.IFNA(VLOOKUP(flower[[#This Row],[Scion METRC '#]],DEADC8[],3,FALSE),"Alive"))</f>
        <v>EMPTY</v>
      </c>
      <c r="L327" s="13" t="str">
        <f>IFERROR(INDEX(exptreatments[[#This Row],[Treatment]],MATCH(flower[[#This Row],[Scion METRC '#]],exptreatments[[#This Row],[METRC]],0)),"")</f>
        <v/>
      </c>
      <c r="M327" s="13" t="str">
        <f>_xlfn.IFNA(VLOOKUP(flower[[#This Row],[Scion METRC '#]],DEADC8[],4,FALSE),"")</f>
        <v/>
      </c>
      <c r="N327" s="14" t="str">
        <f>_xlfn.IFNA(VLOOKUP(flower[[#This Row],[Scion METRC '#]],DEADC8[],4,FALSE),"")</f>
        <v/>
      </c>
      <c r="O327" s="13" t="str">
        <f>IF(ISNUMBER(SEARCH(".",flower[[#This Row],[Pheno Barcode]])),CONCATENATE("1A4070000000065000",RIGHT(flower[[#This Row],[Pheno Barcode]],6)),"")</f>
        <v/>
      </c>
      <c r="P327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_EL1-06</v>
      </c>
    </row>
    <row r="328" spans="1:16" x14ac:dyDescent="0.25">
      <c r="A328" s="8" t="s">
        <v>6</v>
      </c>
      <c r="B328" s="9">
        <v>7</v>
      </c>
      <c r="C328" s="9" t="s">
        <v>499</v>
      </c>
      <c r="D328" s="13"/>
      <c r="E328" s="13" t="str">
        <f>_xlfn.IFNA(VLOOKUP(flower[[#This Row],[Scion METRC '#]],METRCC8[],2,FALSE),"METRC ERROR")</f>
        <v>METRC ERROR</v>
      </c>
      <c r="F328" s="13" t="str">
        <f>IF(LEFT(flower[[#This Row],[Strain]],4)=LEFT(flower[[#This Row],[Pheno '#]],4),"match","MISMATCH")</f>
        <v>MISMATCH</v>
      </c>
      <c r="G328" s="13" t="str">
        <f>_xlfn.IFNA(VLOOKUP(flower[[#This Row],[Scion METRC '#]],VEGC8[[#All],[Scion METRC '#]:[Pheno Barcode]],2,FALSE),"")</f>
        <v/>
      </c>
      <c r="H328" s="13" t="str">
        <f>LEFT(flower[[#This Row],[Pheno Barcode]],7)</f>
        <v/>
      </c>
      <c r="I328" s="10" t="str">
        <f>_xlfn.IFNA(VLOOKUP(flower[[#This Row],[Strain]],VEGC8[[#All],[Scion METRC '#]:[Health]],5,FALSE),"")</f>
        <v/>
      </c>
      <c r="J328" s="13"/>
      <c r="K328" s="13" t="str">
        <f>IF(flower[[#This Row],[Scion METRC '#]]="","EMPTY",_xlfn.IFNA(VLOOKUP(flower[[#This Row],[Scion METRC '#]],DEADC8[],3,FALSE),"Alive"))</f>
        <v>EMPTY</v>
      </c>
      <c r="L328" s="13" t="str">
        <f>IFERROR(INDEX(exptreatments[[#This Row],[Treatment]],MATCH(flower[[#This Row],[Scion METRC '#]],exptreatments[[#This Row],[METRC]],0)),"")</f>
        <v/>
      </c>
      <c r="M328" s="13" t="str">
        <f>_xlfn.IFNA(VLOOKUP(flower[[#This Row],[Scion METRC '#]],DEADC8[],4,FALSE),"")</f>
        <v/>
      </c>
      <c r="N328" s="14" t="str">
        <f>_xlfn.IFNA(VLOOKUP(flower[[#This Row],[Scion METRC '#]],DEADC8[],4,FALSE),"")</f>
        <v/>
      </c>
      <c r="O328" s="13" t="str">
        <f>IF(ISNUMBER(SEARCH(".",flower[[#This Row],[Pheno Barcode]])),CONCATENATE("1A4070000000065000",RIGHT(flower[[#This Row],[Pheno Barcode]],6)),"")</f>
        <v/>
      </c>
      <c r="P328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_EL1-07</v>
      </c>
    </row>
    <row r="329" spans="1:16" x14ac:dyDescent="0.25">
      <c r="A329" s="8" t="s">
        <v>6</v>
      </c>
      <c r="B329" s="9">
        <v>8</v>
      </c>
      <c r="C329" s="9" t="s">
        <v>499</v>
      </c>
      <c r="D329" s="13"/>
      <c r="E329" s="13" t="str">
        <f>_xlfn.IFNA(VLOOKUP(flower[[#This Row],[Scion METRC '#]],METRCC8[],2,FALSE),"METRC ERROR")</f>
        <v>METRC ERROR</v>
      </c>
      <c r="F329" s="13" t="str">
        <f>IF(LEFT(flower[[#This Row],[Strain]],4)=LEFT(flower[[#This Row],[Pheno '#]],4),"match","MISMATCH")</f>
        <v>MISMATCH</v>
      </c>
      <c r="G329" s="13" t="str">
        <f>_xlfn.IFNA(VLOOKUP(flower[[#This Row],[Scion METRC '#]],VEGC8[[#All],[Scion METRC '#]:[Pheno Barcode]],2,FALSE),"")</f>
        <v/>
      </c>
      <c r="H329" s="13" t="str">
        <f>LEFT(flower[[#This Row],[Pheno Barcode]],7)</f>
        <v/>
      </c>
      <c r="I329" s="10" t="str">
        <f>_xlfn.IFNA(VLOOKUP(flower[[#This Row],[Strain]],VEGC8[[#All],[Scion METRC '#]:[Health]],5,FALSE),"")</f>
        <v/>
      </c>
      <c r="J329" s="13"/>
      <c r="K329" s="13" t="str">
        <f>IF(flower[[#This Row],[Scion METRC '#]]="","EMPTY",_xlfn.IFNA(VLOOKUP(flower[[#This Row],[Scion METRC '#]],DEADC8[],3,FALSE),"Alive"))</f>
        <v>EMPTY</v>
      </c>
      <c r="L329" s="13" t="str">
        <f>IFERROR(INDEX(exptreatments[[#This Row],[Treatment]],MATCH(flower[[#This Row],[Scion METRC '#]],exptreatments[[#This Row],[METRC]],0)),"")</f>
        <v/>
      </c>
      <c r="M329" s="13" t="str">
        <f>_xlfn.IFNA(VLOOKUP(flower[[#This Row],[Scion METRC '#]],DEADC8[],4,FALSE),"")</f>
        <v/>
      </c>
      <c r="N329" s="14" t="str">
        <f>_xlfn.IFNA(VLOOKUP(flower[[#This Row],[Scion METRC '#]],DEADC8[],4,FALSE),"")</f>
        <v/>
      </c>
      <c r="O329" s="13" t="str">
        <f>IF(ISNUMBER(SEARCH(".",flower[[#This Row],[Pheno Barcode]])),CONCATENATE("1A4070000000065000",RIGHT(flower[[#This Row],[Pheno Barcode]],6)),"")</f>
        <v/>
      </c>
      <c r="P329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_EL1-08</v>
      </c>
    </row>
    <row r="330" spans="1:16" x14ac:dyDescent="0.25">
      <c r="A330" s="8" t="s">
        <v>6</v>
      </c>
      <c r="B330" s="9">
        <v>9</v>
      </c>
      <c r="C330" s="9" t="s">
        <v>499</v>
      </c>
      <c r="D330" s="13"/>
      <c r="E330" s="13" t="str">
        <f>_xlfn.IFNA(VLOOKUP(flower[[#This Row],[Scion METRC '#]],METRCC8[],2,FALSE),"METRC ERROR")</f>
        <v>METRC ERROR</v>
      </c>
      <c r="F330" s="13" t="str">
        <f>IF(LEFT(flower[[#This Row],[Strain]],4)=LEFT(flower[[#This Row],[Pheno '#]],4),"match","MISMATCH")</f>
        <v>MISMATCH</v>
      </c>
      <c r="G330" s="13" t="str">
        <f>_xlfn.IFNA(VLOOKUP(flower[[#This Row],[Scion METRC '#]],VEGC8[[#All],[Scion METRC '#]:[Pheno Barcode]],2,FALSE),"")</f>
        <v/>
      </c>
      <c r="H330" s="13" t="str">
        <f>LEFT(flower[[#This Row],[Pheno Barcode]],7)</f>
        <v/>
      </c>
      <c r="I330" s="10" t="str">
        <f>_xlfn.IFNA(VLOOKUP(flower[[#This Row],[Strain]],VEGC8[[#All],[Scion METRC '#]:[Health]],5,FALSE),"")</f>
        <v/>
      </c>
      <c r="J330" s="13"/>
      <c r="K330" s="13" t="str">
        <f>IF(flower[[#This Row],[Scion METRC '#]]="","EMPTY",_xlfn.IFNA(VLOOKUP(flower[[#This Row],[Scion METRC '#]],DEADC8[],3,FALSE),"Alive"))</f>
        <v>EMPTY</v>
      </c>
      <c r="L330" s="13" t="str">
        <f>IFERROR(INDEX(exptreatments[[#This Row],[Treatment]],MATCH(flower[[#This Row],[Scion METRC '#]],exptreatments[[#This Row],[METRC]],0)),"")</f>
        <v/>
      </c>
      <c r="M330" s="13" t="str">
        <f>_xlfn.IFNA(VLOOKUP(flower[[#This Row],[Scion METRC '#]],DEADC8[],4,FALSE),"")</f>
        <v/>
      </c>
      <c r="N330" s="14" t="str">
        <f>_xlfn.IFNA(VLOOKUP(flower[[#This Row],[Scion METRC '#]],DEADC8[],4,FALSE),"")</f>
        <v/>
      </c>
      <c r="O330" s="13" t="str">
        <f>IF(ISNUMBER(SEARCH(".",flower[[#This Row],[Pheno Barcode]])),CONCATENATE("1A4070000000065000",RIGHT(flower[[#This Row],[Pheno Barcode]],6)),"")</f>
        <v/>
      </c>
      <c r="P330" s="8" t="str">
        <f>IF(flower[[#This Row],[Plant]]&lt;10,_xlfn.CONCAT('Group Info'!$F$2,"_",flower[[#This Row],[Table]],"-0",flower[[#This Row],[Plant]]),_xlfn.CONCAT('Group Info'!$F$2,"_",flower[[#This Row],[Table]],"-",flower[[#This Row],[Plant]]))</f>
        <v>_EL1-09</v>
      </c>
    </row>
    <row r="331" spans="1:16" x14ac:dyDescent="0.25">
      <c r="A331" s="8" t="s">
        <v>6</v>
      </c>
      <c r="B331" s="9">
        <v>10</v>
      </c>
      <c r="C331" s="9" t="s">
        <v>499</v>
      </c>
      <c r="D331" s="13"/>
      <c r="E331" s="13" t="str">
        <f>_xlfn.IFNA(VLOOKUP(flower[[#This Row],[Scion METRC '#]],METRCC8[],2,FALSE),"METRC ERROR")</f>
        <v>METRC ERROR</v>
      </c>
      <c r="F331" s="13" t="str">
        <f>IF(LEFT(flower[[#This Row],[Strain]],4)=LEFT(flower[[#This Row],[Pheno '#]],4),"match","MISMATCH")</f>
        <v>MISMATCH</v>
      </c>
      <c r="G331" s="13" t="str">
        <f>_xlfn.IFNA(VLOOKUP(flower[[#This Row],[Scion METRC '#]],VEGC8[[#All],[Scion METRC '#]:[Pheno Barcode]],2,FALSE),"")</f>
        <v/>
      </c>
      <c r="H331" s="13" t="str">
        <f>LEFT(flower[[#This Row],[Pheno Barcode]],7)</f>
        <v/>
      </c>
      <c r="I331" s="10" t="str">
        <f>_xlfn.IFNA(VLOOKUP(flower[[#This Row],[Strain]],VEGC8[[#All],[Scion METRC '#]:[Health]],5,FALSE),"")</f>
        <v/>
      </c>
      <c r="J331" s="13"/>
      <c r="K331" s="13" t="str">
        <f>IF(flower[[#This Row],[Scion METRC '#]]="","EMPTY",_xlfn.IFNA(VLOOKUP(flower[[#This Row],[Scion METRC '#]],DEADC8[],3,FALSE),"Alive"))</f>
        <v>EMPTY</v>
      </c>
      <c r="L331" s="13" t="str">
        <f>IFERROR(INDEX(exptreatments[[#This Row],[Treatment]],MATCH(flower[[#This Row],[Scion METRC '#]],exptreatments[[#This Row],[METRC]],0)),"")</f>
        <v/>
      </c>
      <c r="M331" s="13" t="str">
        <f>_xlfn.IFNA(VLOOKUP(flower[[#This Row],[Scion METRC '#]],DEADC8[],4,FALSE),"")</f>
        <v/>
      </c>
      <c r="N331" s="14" t="str">
        <f>_xlfn.IFNA(VLOOKUP(flower[[#This Row],[Scion METRC '#]],DEADC8[],4,FALSE),"")</f>
        <v/>
      </c>
      <c r="O331" s="13" t="str">
        <f>IF(ISNUMBER(SEARCH(".",flower[[#This Row],[Pheno Barcode]])),CONCATENATE("1A4070000000065000",RIGHT(flower[[#This Row],[Pheno Barcode]],6)),"")</f>
        <v/>
      </c>
      <c r="P331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_EL1-10</v>
      </c>
    </row>
    <row r="332" spans="1:16" x14ac:dyDescent="0.25">
      <c r="A332" s="8" t="s">
        <v>6</v>
      </c>
      <c r="B332" s="9">
        <v>11</v>
      </c>
      <c r="C332" s="9" t="s">
        <v>499</v>
      </c>
      <c r="D332" s="13"/>
      <c r="E332" s="13" t="str">
        <f>_xlfn.IFNA(VLOOKUP(flower[[#This Row],[Scion METRC '#]],METRCC8[],2,FALSE),"METRC ERROR")</f>
        <v>METRC ERROR</v>
      </c>
      <c r="F332" s="13" t="str">
        <f>IF(LEFT(flower[[#This Row],[Strain]],4)=LEFT(flower[[#This Row],[Pheno '#]],4),"match","MISMATCH")</f>
        <v>MISMATCH</v>
      </c>
      <c r="G332" s="13" t="str">
        <f>_xlfn.IFNA(VLOOKUP(flower[[#This Row],[Scion METRC '#]],VEGC8[[#All],[Scion METRC '#]:[Pheno Barcode]],2,FALSE),"")</f>
        <v/>
      </c>
      <c r="H332" s="13" t="str">
        <f>LEFT(flower[[#This Row],[Pheno Barcode]],7)</f>
        <v/>
      </c>
      <c r="I332" s="10" t="str">
        <f>_xlfn.IFNA(VLOOKUP(flower[[#This Row],[Strain]],VEGC8[[#All],[Scion METRC '#]:[Health]],5,FALSE),"")</f>
        <v/>
      </c>
      <c r="J332" s="13"/>
      <c r="K332" s="13" t="str">
        <f>IF(flower[[#This Row],[Scion METRC '#]]="","EMPTY",_xlfn.IFNA(VLOOKUP(flower[[#This Row],[Scion METRC '#]],DEADC8[],3,FALSE),"Alive"))</f>
        <v>EMPTY</v>
      </c>
      <c r="L332" s="13" t="str">
        <f>IFERROR(INDEX(exptreatments[[#This Row],[Treatment]],MATCH(flower[[#This Row],[Scion METRC '#]],exptreatments[[#This Row],[METRC]],0)),"")</f>
        <v/>
      </c>
      <c r="M332" s="13" t="str">
        <f>_xlfn.IFNA(VLOOKUP(flower[[#This Row],[Scion METRC '#]],DEADC8[],4,FALSE),"")</f>
        <v/>
      </c>
      <c r="N332" s="14" t="str">
        <f>_xlfn.IFNA(VLOOKUP(flower[[#This Row],[Scion METRC '#]],DEADC8[],4,FALSE),"")</f>
        <v/>
      </c>
      <c r="O332" s="13" t="str">
        <f>IF(ISNUMBER(SEARCH(".",flower[[#This Row],[Pheno Barcode]])),CONCATENATE("1A4070000000065000",RIGHT(flower[[#This Row],[Pheno Barcode]],6)),"")</f>
        <v/>
      </c>
      <c r="P332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_EL1-11</v>
      </c>
    </row>
    <row r="333" spans="1:16" x14ac:dyDescent="0.25">
      <c r="A333" s="8" t="s">
        <v>6</v>
      </c>
      <c r="B333" s="9">
        <v>12</v>
      </c>
      <c r="C333" s="9" t="s">
        <v>499</v>
      </c>
      <c r="D333" s="13"/>
      <c r="E333" s="13" t="str">
        <f>_xlfn.IFNA(VLOOKUP(flower[[#This Row],[Scion METRC '#]],METRCC8[],2,FALSE),"METRC ERROR")</f>
        <v>METRC ERROR</v>
      </c>
      <c r="F333" s="13" t="str">
        <f>IF(LEFT(flower[[#This Row],[Strain]],4)=LEFT(flower[[#This Row],[Pheno '#]],4),"match","MISMATCH")</f>
        <v>MISMATCH</v>
      </c>
      <c r="G333" s="13" t="str">
        <f>_xlfn.IFNA(VLOOKUP(flower[[#This Row],[Scion METRC '#]],VEGC8[[#All],[Scion METRC '#]:[Pheno Barcode]],2,FALSE),"")</f>
        <v/>
      </c>
      <c r="H333" s="13" t="str">
        <f>LEFT(flower[[#This Row],[Pheno Barcode]],7)</f>
        <v/>
      </c>
      <c r="I333" s="10" t="str">
        <f>_xlfn.IFNA(VLOOKUP(flower[[#This Row],[Strain]],VEGC8[[#All],[Scion METRC '#]:[Health]],5,FALSE),"")</f>
        <v/>
      </c>
      <c r="J333" s="13"/>
      <c r="K333" s="13" t="str">
        <f>IF(flower[[#This Row],[Scion METRC '#]]="","EMPTY",_xlfn.IFNA(VLOOKUP(flower[[#This Row],[Scion METRC '#]],DEADC8[],3,FALSE),"Alive"))</f>
        <v>EMPTY</v>
      </c>
      <c r="L333" s="13" t="str">
        <f>IFERROR(INDEX(exptreatments[[#This Row],[Treatment]],MATCH(flower[[#This Row],[Scion METRC '#]],exptreatments[[#This Row],[METRC]],0)),"")</f>
        <v/>
      </c>
      <c r="M333" s="13" t="str">
        <f>_xlfn.IFNA(VLOOKUP(flower[[#This Row],[Scion METRC '#]],DEADC8[],4,FALSE),"")</f>
        <v/>
      </c>
      <c r="N333" s="14" t="str">
        <f>_xlfn.IFNA(VLOOKUP(flower[[#This Row],[Scion METRC '#]],DEADC8[],4,FALSE),"")</f>
        <v/>
      </c>
      <c r="O333" s="13" t="str">
        <f>IF(ISNUMBER(SEARCH(".",flower[[#This Row],[Pheno Barcode]])),CONCATENATE("1A4070000000065000",RIGHT(flower[[#This Row],[Pheno Barcode]],6)),"")</f>
        <v/>
      </c>
      <c r="P333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_EL1-12</v>
      </c>
    </row>
    <row r="334" spans="1:16" x14ac:dyDescent="0.25">
      <c r="A334" s="8" t="s">
        <v>6</v>
      </c>
      <c r="B334" s="9">
        <v>13</v>
      </c>
      <c r="C334" s="9" t="s">
        <v>499</v>
      </c>
      <c r="D334" s="13"/>
      <c r="E334" s="13" t="str">
        <f>_xlfn.IFNA(VLOOKUP(flower[[#This Row],[Scion METRC '#]],METRCC8[],2,FALSE),"METRC ERROR")</f>
        <v>METRC ERROR</v>
      </c>
      <c r="F334" s="13" t="str">
        <f>IF(LEFT(flower[[#This Row],[Strain]],4)=LEFT(flower[[#This Row],[Pheno '#]],4),"match","MISMATCH")</f>
        <v>MISMATCH</v>
      </c>
      <c r="G334" s="13" t="str">
        <f>_xlfn.IFNA(VLOOKUP(flower[[#This Row],[Scion METRC '#]],VEGC8[[#All],[Scion METRC '#]:[Pheno Barcode]],2,FALSE),"")</f>
        <v/>
      </c>
      <c r="H334" s="13" t="str">
        <f>LEFT(flower[[#This Row],[Pheno Barcode]],7)</f>
        <v/>
      </c>
      <c r="I334" s="10" t="str">
        <f>_xlfn.IFNA(VLOOKUP(flower[[#This Row],[Strain]],VEGC8[[#All],[Scion METRC '#]:[Health]],5,FALSE),"")</f>
        <v/>
      </c>
      <c r="J334" s="13"/>
      <c r="K334" s="13" t="str">
        <f>IF(flower[[#This Row],[Scion METRC '#]]="","EMPTY",_xlfn.IFNA(VLOOKUP(flower[[#This Row],[Scion METRC '#]],DEADC8[],3,FALSE),"Alive"))</f>
        <v>EMPTY</v>
      </c>
      <c r="L334" s="13" t="str">
        <f>IFERROR(INDEX(exptreatments[[#This Row],[Treatment]],MATCH(flower[[#This Row],[Scion METRC '#]],exptreatments[[#This Row],[METRC]],0)),"")</f>
        <v/>
      </c>
      <c r="M334" s="13" t="str">
        <f>_xlfn.IFNA(VLOOKUP(flower[[#This Row],[Scion METRC '#]],DEADC8[],4,FALSE),"")</f>
        <v/>
      </c>
      <c r="N334" s="14" t="str">
        <f>_xlfn.IFNA(VLOOKUP(flower[[#This Row],[Scion METRC '#]],DEADC8[],4,FALSE),"")</f>
        <v/>
      </c>
      <c r="O334" s="13" t="str">
        <f>IF(ISNUMBER(SEARCH(".",flower[[#This Row],[Pheno Barcode]])),CONCATENATE("1A4070000000065000",RIGHT(flower[[#This Row],[Pheno Barcode]],6)),"")</f>
        <v/>
      </c>
      <c r="P334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_EL1-13</v>
      </c>
    </row>
    <row r="335" spans="1:16" x14ac:dyDescent="0.25">
      <c r="A335" s="8" t="s">
        <v>6</v>
      </c>
      <c r="B335" s="9">
        <v>14</v>
      </c>
      <c r="C335" s="9" t="s">
        <v>499</v>
      </c>
      <c r="D335" s="13"/>
      <c r="E335" s="13" t="str">
        <f>_xlfn.IFNA(VLOOKUP(flower[[#This Row],[Scion METRC '#]],METRCC8[],2,FALSE),"METRC ERROR")</f>
        <v>METRC ERROR</v>
      </c>
      <c r="F335" s="13" t="str">
        <f>IF(LEFT(flower[[#This Row],[Strain]],4)=LEFT(flower[[#This Row],[Pheno '#]],4),"match","MISMATCH")</f>
        <v>MISMATCH</v>
      </c>
      <c r="G335" s="13" t="str">
        <f>_xlfn.IFNA(VLOOKUP(flower[[#This Row],[Scion METRC '#]],VEGC8[[#All],[Scion METRC '#]:[Pheno Barcode]],2,FALSE),"")</f>
        <v/>
      </c>
      <c r="H335" s="13" t="str">
        <f>LEFT(flower[[#This Row],[Pheno Barcode]],7)</f>
        <v/>
      </c>
      <c r="I335" s="10" t="str">
        <f>_xlfn.IFNA(VLOOKUP(flower[[#This Row],[Strain]],VEGC8[[#All],[Scion METRC '#]:[Health]],5,FALSE),"")</f>
        <v/>
      </c>
      <c r="J335" s="13"/>
      <c r="K335" s="13" t="str">
        <f>IF(flower[[#This Row],[Scion METRC '#]]="","EMPTY",_xlfn.IFNA(VLOOKUP(flower[[#This Row],[Scion METRC '#]],DEADC8[],3,FALSE),"Alive"))</f>
        <v>EMPTY</v>
      </c>
      <c r="L335" s="13" t="str">
        <f>IFERROR(INDEX(exptreatments[[#This Row],[Treatment]],MATCH(flower[[#This Row],[Scion METRC '#]],exptreatments[[#This Row],[METRC]],0)),"")</f>
        <v/>
      </c>
      <c r="M335" s="13" t="str">
        <f>_xlfn.IFNA(VLOOKUP(flower[[#This Row],[Scion METRC '#]],DEADC8[],4,FALSE),"")</f>
        <v/>
      </c>
      <c r="N335" s="14" t="str">
        <f>_xlfn.IFNA(VLOOKUP(flower[[#This Row],[Scion METRC '#]],DEADC8[],4,FALSE),"")</f>
        <v/>
      </c>
      <c r="O335" s="13" t="str">
        <f>IF(ISNUMBER(SEARCH(".",flower[[#This Row],[Pheno Barcode]])),CONCATENATE("1A4070000000065000",RIGHT(flower[[#This Row],[Pheno Barcode]],6)),"")</f>
        <v/>
      </c>
      <c r="P335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_EL1-14</v>
      </c>
    </row>
    <row r="336" spans="1:16" x14ac:dyDescent="0.25">
      <c r="A336" s="8" t="s">
        <v>6</v>
      </c>
      <c r="B336" s="9">
        <v>15</v>
      </c>
      <c r="C336" s="9" t="s">
        <v>499</v>
      </c>
      <c r="D336" s="13"/>
      <c r="E336" s="13" t="str">
        <f>_xlfn.IFNA(VLOOKUP(flower[[#This Row],[Scion METRC '#]],METRCC8[],2,FALSE),"METRC ERROR")</f>
        <v>METRC ERROR</v>
      </c>
      <c r="F336" s="13" t="str">
        <f>IF(LEFT(flower[[#This Row],[Strain]],4)=LEFT(flower[[#This Row],[Pheno '#]],4),"match","MISMATCH")</f>
        <v>MISMATCH</v>
      </c>
      <c r="G336" s="13" t="str">
        <f>_xlfn.IFNA(VLOOKUP(flower[[#This Row],[Scion METRC '#]],VEGC8[[#All],[Scion METRC '#]:[Pheno Barcode]],2,FALSE),"")</f>
        <v/>
      </c>
      <c r="H336" s="13" t="str">
        <f>LEFT(flower[[#This Row],[Pheno Barcode]],7)</f>
        <v/>
      </c>
      <c r="I336" s="10" t="str">
        <f>_xlfn.IFNA(VLOOKUP(flower[[#This Row],[Strain]],VEGC8[[#All],[Scion METRC '#]:[Health]],5,FALSE),"")</f>
        <v/>
      </c>
      <c r="J336" s="13"/>
      <c r="K336" s="13" t="str">
        <f>IF(flower[[#This Row],[Scion METRC '#]]="","EMPTY",_xlfn.IFNA(VLOOKUP(flower[[#This Row],[Scion METRC '#]],DEADC8[],3,FALSE),"Alive"))</f>
        <v>EMPTY</v>
      </c>
      <c r="L336" s="13" t="str">
        <f>IFERROR(INDEX(exptreatments[[#This Row],[Treatment]],MATCH(flower[[#This Row],[Scion METRC '#]],exptreatments[[#This Row],[METRC]],0)),"")</f>
        <v/>
      </c>
      <c r="M336" s="13" t="str">
        <f>_xlfn.IFNA(VLOOKUP(flower[[#This Row],[Scion METRC '#]],DEADC8[],4,FALSE),"")</f>
        <v/>
      </c>
      <c r="N336" s="14" t="str">
        <f>_xlfn.IFNA(VLOOKUP(flower[[#This Row],[Scion METRC '#]],DEADC8[],4,FALSE),"")</f>
        <v/>
      </c>
      <c r="O336" s="13" t="str">
        <f>IF(ISNUMBER(SEARCH(".",flower[[#This Row],[Pheno Barcode]])),CONCATENATE("1A4070000000065000",RIGHT(flower[[#This Row],[Pheno Barcode]],6)),"")</f>
        <v/>
      </c>
      <c r="P336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_EL1-15</v>
      </c>
    </row>
    <row r="337" spans="1:16" x14ac:dyDescent="0.25">
      <c r="A337" s="8" t="s">
        <v>6</v>
      </c>
      <c r="B337" s="9">
        <v>16</v>
      </c>
      <c r="C337" s="9" t="s">
        <v>499</v>
      </c>
      <c r="D337" s="13"/>
      <c r="E337" s="13" t="str">
        <f>_xlfn.IFNA(VLOOKUP(flower[[#This Row],[Scion METRC '#]],METRCC8[],2,FALSE),"METRC ERROR")</f>
        <v>METRC ERROR</v>
      </c>
      <c r="F337" s="13" t="str">
        <f>IF(LEFT(flower[[#This Row],[Strain]],4)=LEFT(flower[[#This Row],[Pheno '#]],4),"match","MISMATCH")</f>
        <v>MISMATCH</v>
      </c>
      <c r="G337" s="13" t="str">
        <f>_xlfn.IFNA(VLOOKUP(flower[[#This Row],[Scion METRC '#]],VEGC8[[#All],[Scion METRC '#]:[Pheno Barcode]],2,FALSE),"")</f>
        <v/>
      </c>
      <c r="H337" s="13" t="str">
        <f>LEFT(flower[[#This Row],[Pheno Barcode]],7)</f>
        <v/>
      </c>
      <c r="I337" s="10" t="str">
        <f>_xlfn.IFNA(VLOOKUP(flower[[#This Row],[Strain]],VEGC8[[#All],[Scion METRC '#]:[Health]],5,FALSE),"")</f>
        <v/>
      </c>
      <c r="J337" s="13"/>
      <c r="K337" s="13" t="str">
        <f>IF(flower[[#This Row],[Scion METRC '#]]="","EMPTY",_xlfn.IFNA(VLOOKUP(flower[[#This Row],[Scion METRC '#]],DEADC8[],3,FALSE),"Alive"))</f>
        <v>EMPTY</v>
      </c>
      <c r="L337" s="13" t="str">
        <f>IFERROR(INDEX(exptreatments[[#This Row],[Treatment]],MATCH(flower[[#This Row],[Scion METRC '#]],exptreatments[[#This Row],[METRC]],0)),"")</f>
        <v/>
      </c>
      <c r="M337" s="13" t="str">
        <f>_xlfn.IFNA(VLOOKUP(flower[[#This Row],[Scion METRC '#]],DEADC8[],4,FALSE),"")</f>
        <v/>
      </c>
      <c r="N337" s="14" t="str">
        <f>_xlfn.IFNA(VLOOKUP(flower[[#This Row],[Scion METRC '#]],DEADC8[],4,FALSE),"")</f>
        <v/>
      </c>
      <c r="O337" s="13" t="str">
        <f>IF(ISNUMBER(SEARCH(".",flower[[#This Row],[Pheno Barcode]])),CONCATENATE("1A4070000000065000",RIGHT(flower[[#This Row],[Pheno Barcode]],6)),"")</f>
        <v/>
      </c>
      <c r="P337" s="8" t="str">
        <f>IF(flower[[#This Row],[Plant]]&lt;10,_xlfn.CONCAT('Group Info'!$F$2,"_",flower[[#This Row],[Table]],"-0",flower[[#This Row],[Plant]]),_xlfn.CONCAT('Group Info'!$F$2,"_",flower[[#This Row],[Table]],"-",flower[[#This Row],[Plant]]))</f>
        <v>_EL1-16</v>
      </c>
    </row>
    <row r="338" spans="1:16" x14ac:dyDescent="0.25">
      <c r="A338" s="8" t="s">
        <v>6</v>
      </c>
      <c r="B338" s="9">
        <v>1</v>
      </c>
      <c r="C338" s="9" t="s">
        <v>500</v>
      </c>
      <c r="D338" s="13"/>
      <c r="E338" s="13" t="str">
        <f>_xlfn.IFNA(VLOOKUP(flower[[#This Row],[Scion METRC '#]],METRCC8[],2,FALSE),"METRC ERROR")</f>
        <v>METRC ERROR</v>
      </c>
      <c r="F338" s="13" t="str">
        <f>IF(LEFT(flower[[#This Row],[Strain]],4)=LEFT(flower[[#This Row],[Pheno '#]],4),"match","MISMATCH")</f>
        <v>MISMATCH</v>
      </c>
      <c r="G338" s="13" t="str">
        <f>_xlfn.IFNA(VLOOKUP(flower[[#This Row],[Scion METRC '#]],VEGC8[[#All],[Scion METRC '#]:[Pheno Barcode]],2,FALSE),"")</f>
        <v/>
      </c>
      <c r="H338" s="13" t="str">
        <f>LEFT(flower[[#This Row],[Pheno Barcode]],7)</f>
        <v/>
      </c>
      <c r="I338" s="10" t="str">
        <f>_xlfn.IFNA(VLOOKUP(flower[[#This Row],[Strain]],VEGC8[[#All],[Scion METRC '#]:[Health]],5,FALSE),"")</f>
        <v/>
      </c>
      <c r="J338" s="13"/>
      <c r="K338" s="13" t="str">
        <f>IF(flower[[#This Row],[Scion METRC '#]]="","EMPTY",_xlfn.IFNA(VLOOKUP(flower[[#This Row],[Scion METRC '#]],DEADC8[],3,FALSE),"Alive"))</f>
        <v>EMPTY</v>
      </c>
      <c r="L338" s="13" t="str">
        <f>IFERROR(INDEX(exptreatments[[#This Row],[Treatment]],MATCH(flower[[#This Row],[Scion METRC '#]],exptreatments[[#This Row],[METRC]],0)),"")</f>
        <v/>
      </c>
      <c r="M338" s="13" t="str">
        <f>_xlfn.IFNA(VLOOKUP(flower[[#This Row],[Scion METRC '#]],DEADC8[],4,FALSE),"")</f>
        <v/>
      </c>
      <c r="N338" s="14" t="str">
        <f>_xlfn.IFNA(VLOOKUP(flower[[#This Row],[Scion METRC '#]],DEADC8[],4,FALSE),"")</f>
        <v/>
      </c>
      <c r="O338" s="13" t="str">
        <f>IF(ISNUMBER(SEARCH(".",flower[[#This Row],[Pheno Barcode]])),CONCATENATE("1A4070000000065000",RIGHT(flower[[#This Row],[Pheno Barcode]],6)),"")</f>
        <v/>
      </c>
      <c r="P338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_EL2-01</v>
      </c>
    </row>
    <row r="339" spans="1:16" x14ac:dyDescent="0.25">
      <c r="A339" s="8" t="s">
        <v>6</v>
      </c>
      <c r="B339" s="9">
        <v>2</v>
      </c>
      <c r="C339" s="9" t="s">
        <v>500</v>
      </c>
      <c r="D339" s="13"/>
      <c r="E339" s="13" t="str">
        <f>_xlfn.IFNA(VLOOKUP(flower[[#This Row],[Scion METRC '#]],METRCC8[],2,FALSE),"METRC ERROR")</f>
        <v>METRC ERROR</v>
      </c>
      <c r="F339" s="13" t="str">
        <f>IF(LEFT(flower[[#This Row],[Strain]],4)=LEFT(flower[[#This Row],[Pheno '#]],4),"match","MISMATCH")</f>
        <v>MISMATCH</v>
      </c>
      <c r="G339" s="13" t="str">
        <f>_xlfn.IFNA(VLOOKUP(flower[[#This Row],[Scion METRC '#]],VEGC8[[#All],[Scion METRC '#]:[Pheno Barcode]],2,FALSE),"")</f>
        <v/>
      </c>
      <c r="H339" s="13" t="str">
        <f>LEFT(flower[[#This Row],[Pheno Barcode]],7)</f>
        <v/>
      </c>
      <c r="I339" s="10" t="str">
        <f>_xlfn.IFNA(VLOOKUP(flower[[#This Row],[Strain]],VEGC8[[#All],[Scion METRC '#]:[Health]],5,FALSE),"")</f>
        <v/>
      </c>
      <c r="J339" s="13"/>
      <c r="K339" s="13" t="str">
        <f>IF(flower[[#This Row],[Scion METRC '#]]="","EMPTY",_xlfn.IFNA(VLOOKUP(flower[[#This Row],[Scion METRC '#]],DEADC8[],3,FALSE),"Alive"))</f>
        <v>EMPTY</v>
      </c>
      <c r="L339" s="13" t="str">
        <f>IFERROR(INDEX(exptreatments[[#This Row],[Treatment]],MATCH(flower[[#This Row],[Scion METRC '#]],exptreatments[[#This Row],[METRC]],0)),"")</f>
        <v/>
      </c>
      <c r="M339" s="13" t="str">
        <f>_xlfn.IFNA(VLOOKUP(flower[[#This Row],[Scion METRC '#]],DEADC8[],4,FALSE),"")</f>
        <v/>
      </c>
      <c r="N339" s="14" t="str">
        <f>_xlfn.IFNA(VLOOKUP(flower[[#This Row],[Scion METRC '#]],DEADC8[],4,FALSE),"")</f>
        <v/>
      </c>
      <c r="O339" s="13" t="str">
        <f>IF(ISNUMBER(SEARCH(".",flower[[#This Row],[Pheno Barcode]])),CONCATENATE("1A4070000000065000",RIGHT(flower[[#This Row],[Pheno Barcode]],6)),"")</f>
        <v/>
      </c>
      <c r="P339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_EL2-02</v>
      </c>
    </row>
    <row r="340" spans="1:16" x14ac:dyDescent="0.25">
      <c r="A340" s="8" t="s">
        <v>6</v>
      </c>
      <c r="B340" s="9">
        <v>3</v>
      </c>
      <c r="C340" s="9" t="s">
        <v>500</v>
      </c>
      <c r="D340" s="13"/>
      <c r="E340" s="13" t="str">
        <f>_xlfn.IFNA(VLOOKUP(flower[[#This Row],[Scion METRC '#]],METRCC8[],2,FALSE),"METRC ERROR")</f>
        <v>METRC ERROR</v>
      </c>
      <c r="F340" s="13" t="str">
        <f>IF(LEFT(flower[[#This Row],[Strain]],4)=LEFT(flower[[#This Row],[Pheno '#]],4),"match","MISMATCH")</f>
        <v>MISMATCH</v>
      </c>
      <c r="G340" s="13" t="str">
        <f>_xlfn.IFNA(VLOOKUP(flower[[#This Row],[Scion METRC '#]],VEGC8[[#All],[Scion METRC '#]:[Pheno Barcode]],2,FALSE),"")</f>
        <v/>
      </c>
      <c r="H340" s="13" t="str">
        <f>LEFT(flower[[#This Row],[Pheno Barcode]],7)</f>
        <v/>
      </c>
      <c r="I340" s="10" t="str">
        <f>_xlfn.IFNA(VLOOKUP(flower[[#This Row],[Strain]],VEGC8[[#All],[Scion METRC '#]:[Health]],5,FALSE),"")</f>
        <v/>
      </c>
      <c r="J340" s="13"/>
      <c r="K340" s="13" t="str">
        <f>IF(flower[[#This Row],[Scion METRC '#]]="","EMPTY",_xlfn.IFNA(VLOOKUP(flower[[#This Row],[Scion METRC '#]],DEADC8[],3,FALSE),"Alive"))</f>
        <v>EMPTY</v>
      </c>
      <c r="L340" s="13" t="str">
        <f>IFERROR(INDEX(exptreatments[[#This Row],[Treatment]],MATCH(flower[[#This Row],[Scion METRC '#]],exptreatments[[#This Row],[METRC]],0)),"")</f>
        <v/>
      </c>
      <c r="M340" s="13" t="str">
        <f>_xlfn.IFNA(VLOOKUP(flower[[#This Row],[Scion METRC '#]],DEADC8[],4,FALSE),"")</f>
        <v/>
      </c>
      <c r="N340" s="14" t="str">
        <f>_xlfn.IFNA(VLOOKUP(flower[[#This Row],[Scion METRC '#]],DEADC8[],4,FALSE),"")</f>
        <v/>
      </c>
      <c r="O340" s="13" t="str">
        <f>IF(ISNUMBER(SEARCH(".",flower[[#This Row],[Pheno Barcode]])),CONCATENATE("1A4070000000065000",RIGHT(flower[[#This Row],[Pheno Barcode]],6)),"")</f>
        <v/>
      </c>
      <c r="P340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_EL2-03</v>
      </c>
    </row>
    <row r="341" spans="1:16" x14ac:dyDescent="0.25">
      <c r="A341" s="8" t="s">
        <v>6</v>
      </c>
      <c r="B341" s="9">
        <v>4</v>
      </c>
      <c r="C341" s="9" t="s">
        <v>500</v>
      </c>
      <c r="D341" s="13"/>
      <c r="E341" s="13" t="str">
        <f>_xlfn.IFNA(VLOOKUP(flower[[#This Row],[Scion METRC '#]],METRCC8[],2,FALSE),"METRC ERROR")</f>
        <v>METRC ERROR</v>
      </c>
      <c r="F341" s="13" t="str">
        <f>IF(LEFT(flower[[#This Row],[Strain]],4)=LEFT(flower[[#This Row],[Pheno '#]],4),"match","MISMATCH")</f>
        <v>MISMATCH</v>
      </c>
      <c r="G341" s="13" t="str">
        <f>_xlfn.IFNA(VLOOKUP(flower[[#This Row],[Scion METRC '#]],VEGC8[[#All],[Scion METRC '#]:[Pheno Barcode]],2,FALSE),"")</f>
        <v/>
      </c>
      <c r="H341" s="13" t="str">
        <f>LEFT(flower[[#This Row],[Pheno Barcode]],7)</f>
        <v/>
      </c>
      <c r="I341" s="10" t="str">
        <f>_xlfn.IFNA(VLOOKUP(flower[[#This Row],[Strain]],VEGC8[[#All],[Scion METRC '#]:[Health]],5,FALSE),"")</f>
        <v/>
      </c>
      <c r="J341" s="13"/>
      <c r="K341" s="13" t="str">
        <f>IF(flower[[#This Row],[Scion METRC '#]]="","EMPTY",_xlfn.IFNA(VLOOKUP(flower[[#This Row],[Scion METRC '#]],DEADC8[],3,FALSE),"Alive"))</f>
        <v>EMPTY</v>
      </c>
      <c r="L341" s="13" t="str">
        <f>IFERROR(INDEX(exptreatments[[#This Row],[Treatment]],MATCH(flower[[#This Row],[Scion METRC '#]],exptreatments[[#This Row],[METRC]],0)),"")</f>
        <v/>
      </c>
      <c r="M341" s="13" t="str">
        <f>_xlfn.IFNA(VLOOKUP(flower[[#This Row],[Scion METRC '#]],DEADC8[],4,FALSE),"")</f>
        <v/>
      </c>
      <c r="N341" s="14" t="str">
        <f>_xlfn.IFNA(VLOOKUP(flower[[#This Row],[Scion METRC '#]],DEADC8[],4,FALSE),"")</f>
        <v/>
      </c>
      <c r="O341" s="13" t="str">
        <f>IF(ISNUMBER(SEARCH(".",flower[[#This Row],[Pheno Barcode]])),CONCATENATE("1A4070000000065000",RIGHT(flower[[#This Row],[Pheno Barcode]],6)),"")</f>
        <v/>
      </c>
      <c r="P341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_EL2-04</v>
      </c>
    </row>
    <row r="342" spans="1:16" x14ac:dyDescent="0.25">
      <c r="A342" s="8" t="s">
        <v>6</v>
      </c>
      <c r="B342" s="9">
        <v>5</v>
      </c>
      <c r="C342" s="9" t="s">
        <v>500</v>
      </c>
      <c r="D342" s="13"/>
      <c r="E342" s="13" t="str">
        <f>_xlfn.IFNA(VLOOKUP(flower[[#This Row],[Scion METRC '#]],METRCC8[],2,FALSE),"METRC ERROR")</f>
        <v>METRC ERROR</v>
      </c>
      <c r="F342" s="13" t="str">
        <f>IF(LEFT(flower[[#This Row],[Strain]],4)=LEFT(flower[[#This Row],[Pheno '#]],4),"match","MISMATCH")</f>
        <v>MISMATCH</v>
      </c>
      <c r="G342" s="13" t="str">
        <f>_xlfn.IFNA(VLOOKUP(flower[[#This Row],[Scion METRC '#]],VEGC8[[#All],[Scion METRC '#]:[Pheno Barcode]],2,FALSE),"")</f>
        <v/>
      </c>
      <c r="H342" s="13" t="str">
        <f>LEFT(flower[[#This Row],[Pheno Barcode]],7)</f>
        <v/>
      </c>
      <c r="I342" s="10" t="str">
        <f>_xlfn.IFNA(VLOOKUP(flower[[#This Row],[Strain]],VEGC8[[#All],[Scion METRC '#]:[Health]],5,FALSE),"")</f>
        <v/>
      </c>
      <c r="J342" s="13"/>
      <c r="K342" s="13" t="str">
        <f>IF(flower[[#This Row],[Scion METRC '#]]="","EMPTY",_xlfn.IFNA(VLOOKUP(flower[[#This Row],[Scion METRC '#]],DEADC8[],3,FALSE),"Alive"))</f>
        <v>EMPTY</v>
      </c>
      <c r="L342" s="13" t="str">
        <f>IFERROR(INDEX(exptreatments[[#This Row],[Treatment]],MATCH(flower[[#This Row],[Scion METRC '#]],exptreatments[[#This Row],[METRC]],0)),"")</f>
        <v/>
      </c>
      <c r="M342" s="13" t="str">
        <f>_xlfn.IFNA(VLOOKUP(flower[[#This Row],[Scion METRC '#]],DEADC8[],4,FALSE),"")</f>
        <v/>
      </c>
      <c r="N342" s="14" t="str">
        <f>_xlfn.IFNA(VLOOKUP(flower[[#This Row],[Scion METRC '#]],DEADC8[],4,FALSE),"")</f>
        <v/>
      </c>
      <c r="O342" s="13" t="str">
        <f>IF(ISNUMBER(SEARCH(".",flower[[#This Row],[Pheno Barcode]])),CONCATENATE("1A4070000000065000",RIGHT(flower[[#This Row],[Pheno Barcode]],6)),"")</f>
        <v/>
      </c>
      <c r="P342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_EL2-05</v>
      </c>
    </row>
    <row r="343" spans="1:16" x14ac:dyDescent="0.25">
      <c r="A343" s="8" t="s">
        <v>6</v>
      </c>
      <c r="B343" s="9">
        <v>6</v>
      </c>
      <c r="C343" s="9" t="s">
        <v>500</v>
      </c>
      <c r="D343" s="13"/>
      <c r="E343" s="13" t="str">
        <f>_xlfn.IFNA(VLOOKUP(flower[[#This Row],[Scion METRC '#]],METRCC8[],2,FALSE),"METRC ERROR")</f>
        <v>METRC ERROR</v>
      </c>
      <c r="F343" s="13" t="str">
        <f>IF(LEFT(flower[[#This Row],[Strain]],4)=LEFT(flower[[#This Row],[Pheno '#]],4),"match","MISMATCH")</f>
        <v>MISMATCH</v>
      </c>
      <c r="G343" s="13" t="str">
        <f>_xlfn.IFNA(VLOOKUP(flower[[#This Row],[Scion METRC '#]],VEGC8[[#All],[Scion METRC '#]:[Pheno Barcode]],2,FALSE),"")</f>
        <v/>
      </c>
      <c r="H343" s="13" t="str">
        <f>LEFT(flower[[#This Row],[Pheno Barcode]],7)</f>
        <v/>
      </c>
      <c r="I343" s="10" t="str">
        <f>_xlfn.IFNA(VLOOKUP(flower[[#This Row],[Strain]],VEGC8[[#All],[Scion METRC '#]:[Health]],5,FALSE),"")</f>
        <v/>
      </c>
      <c r="J343" s="13"/>
      <c r="K343" s="13" t="str">
        <f>IF(flower[[#This Row],[Scion METRC '#]]="","EMPTY",_xlfn.IFNA(VLOOKUP(flower[[#This Row],[Scion METRC '#]],DEADC8[],3,FALSE),"Alive"))</f>
        <v>EMPTY</v>
      </c>
      <c r="L343" s="13" t="str">
        <f>IFERROR(INDEX(exptreatments[[#This Row],[Treatment]],MATCH(flower[[#This Row],[Scion METRC '#]],exptreatments[[#This Row],[METRC]],0)),"")</f>
        <v/>
      </c>
      <c r="M343" s="13" t="str">
        <f>_xlfn.IFNA(VLOOKUP(flower[[#This Row],[Scion METRC '#]],DEADC8[],4,FALSE),"")</f>
        <v/>
      </c>
      <c r="N343" s="14" t="str">
        <f>_xlfn.IFNA(VLOOKUP(flower[[#This Row],[Scion METRC '#]],DEADC8[],4,FALSE),"")</f>
        <v/>
      </c>
      <c r="O343" s="13" t="str">
        <f>IF(ISNUMBER(SEARCH(".",flower[[#This Row],[Pheno Barcode]])),CONCATENATE("1A4070000000065000",RIGHT(flower[[#This Row],[Pheno Barcode]],6)),"")</f>
        <v/>
      </c>
      <c r="P343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_EL2-06</v>
      </c>
    </row>
    <row r="344" spans="1:16" x14ac:dyDescent="0.25">
      <c r="A344" s="8" t="s">
        <v>6</v>
      </c>
      <c r="B344" s="9">
        <v>7</v>
      </c>
      <c r="C344" s="9" t="s">
        <v>500</v>
      </c>
      <c r="D344" s="13"/>
      <c r="E344" s="13" t="str">
        <f>_xlfn.IFNA(VLOOKUP(flower[[#This Row],[Scion METRC '#]],METRCC8[],2,FALSE),"METRC ERROR")</f>
        <v>METRC ERROR</v>
      </c>
      <c r="F344" s="13" t="str">
        <f>IF(LEFT(flower[[#This Row],[Strain]],4)=LEFT(flower[[#This Row],[Pheno '#]],4),"match","MISMATCH")</f>
        <v>MISMATCH</v>
      </c>
      <c r="G344" s="13" t="str">
        <f>_xlfn.IFNA(VLOOKUP(flower[[#This Row],[Scion METRC '#]],VEGC8[[#All],[Scion METRC '#]:[Pheno Barcode]],2,FALSE),"")</f>
        <v/>
      </c>
      <c r="H344" s="13" t="str">
        <f>LEFT(flower[[#This Row],[Pheno Barcode]],7)</f>
        <v/>
      </c>
      <c r="I344" s="10" t="str">
        <f>_xlfn.IFNA(VLOOKUP(flower[[#This Row],[Strain]],VEGC8[[#All],[Scion METRC '#]:[Health]],5,FALSE),"")</f>
        <v/>
      </c>
      <c r="J344" s="13"/>
      <c r="K344" s="13" t="str">
        <f>IF(flower[[#This Row],[Scion METRC '#]]="","EMPTY",_xlfn.IFNA(VLOOKUP(flower[[#This Row],[Scion METRC '#]],DEADC8[],3,FALSE),"Alive"))</f>
        <v>EMPTY</v>
      </c>
      <c r="L344" s="13" t="str">
        <f>IFERROR(INDEX(exptreatments[[#This Row],[Treatment]],MATCH(flower[[#This Row],[Scion METRC '#]],exptreatments[[#This Row],[METRC]],0)),"")</f>
        <v/>
      </c>
      <c r="M344" s="13" t="str">
        <f>_xlfn.IFNA(VLOOKUP(flower[[#This Row],[Scion METRC '#]],DEADC8[],4,FALSE),"")</f>
        <v/>
      </c>
      <c r="N344" s="14" t="str">
        <f>_xlfn.IFNA(VLOOKUP(flower[[#This Row],[Scion METRC '#]],DEADC8[],4,FALSE),"")</f>
        <v/>
      </c>
      <c r="O344" s="13" t="str">
        <f>IF(ISNUMBER(SEARCH(".",flower[[#This Row],[Pheno Barcode]])),CONCATENATE("1A4070000000065000",RIGHT(flower[[#This Row],[Pheno Barcode]],6)),"")</f>
        <v/>
      </c>
      <c r="P344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_EL2-07</v>
      </c>
    </row>
    <row r="345" spans="1:16" x14ac:dyDescent="0.25">
      <c r="A345" s="8" t="s">
        <v>6</v>
      </c>
      <c r="B345" s="9">
        <v>8</v>
      </c>
      <c r="C345" s="9" t="s">
        <v>500</v>
      </c>
      <c r="D345" s="13"/>
      <c r="E345" s="13" t="str">
        <f>_xlfn.IFNA(VLOOKUP(flower[[#This Row],[Scion METRC '#]],METRCC8[],2,FALSE),"METRC ERROR")</f>
        <v>METRC ERROR</v>
      </c>
      <c r="F345" s="13" t="str">
        <f>IF(LEFT(flower[[#This Row],[Strain]],4)=LEFT(flower[[#This Row],[Pheno '#]],4),"match","MISMATCH")</f>
        <v>MISMATCH</v>
      </c>
      <c r="G345" s="13" t="str">
        <f>_xlfn.IFNA(VLOOKUP(flower[[#This Row],[Scion METRC '#]],VEGC8[[#All],[Scion METRC '#]:[Pheno Barcode]],2,FALSE),"")</f>
        <v/>
      </c>
      <c r="H345" s="13" t="str">
        <f>LEFT(flower[[#This Row],[Pheno Barcode]],7)</f>
        <v/>
      </c>
      <c r="I345" s="10" t="str">
        <f>_xlfn.IFNA(VLOOKUP(flower[[#This Row],[Strain]],VEGC8[[#All],[Scion METRC '#]:[Health]],5,FALSE),"")</f>
        <v/>
      </c>
      <c r="J345" s="13"/>
      <c r="K345" s="13" t="str">
        <f>IF(flower[[#This Row],[Scion METRC '#]]="","EMPTY",_xlfn.IFNA(VLOOKUP(flower[[#This Row],[Scion METRC '#]],DEADC8[],3,FALSE),"Alive"))</f>
        <v>EMPTY</v>
      </c>
      <c r="L345" s="13" t="str">
        <f>IFERROR(INDEX(exptreatments[[#This Row],[Treatment]],MATCH(flower[[#This Row],[Scion METRC '#]],exptreatments[[#This Row],[METRC]],0)),"")</f>
        <v/>
      </c>
      <c r="M345" s="13" t="str">
        <f>_xlfn.IFNA(VLOOKUP(flower[[#This Row],[Scion METRC '#]],DEADC8[],4,FALSE),"")</f>
        <v/>
      </c>
      <c r="N345" s="14" t="str">
        <f>_xlfn.IFNA(VLOOKUP(flower[[#This Row],[Scion METRC '#]],DEADC8[],4,FALSE),"")</f>
        <v/>
      </c>
      <c r="O345" s="13" t="str">
        <f>IF(ISNUMBER(SEARCH(".",flower[[#This Row],[Pheno Barcode]])),CONCATENATE("1A4070000000065000",RIGHT(flower[[#This Row],[Pheno Barcode]],6)),"")</f>
        <v/>
      </c>
      <c r="P345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_EL2-08</v>
      </c>
    </row>
    <row r="346" spans="1:16" x14ac:dyDescent="0.25">
      <c r="A346" s="8" t="s">
        <v>6</v>
      </c>
      <c r="B346" s="9">
        <v>9</v>
      </c>
      <c r="C346" s="9" t="s">
        <v>500</v>
      </c>
      <c r="D346" s="13"/>
      <c r="E346" s="13" t="str">
        <f>_xlfn.IFNA(VLOOKUP(flower[[#This Row],[Scion METRC '#]],METRCC8[],2,FALSE),"METRC ERROR")</f>
        <v>METRC ERROR</v>
      </c>
      <c r="F346" s="13" t="str">
        <f>IF(LEFT(flower[[#This Row],[Strain]],4)=LEFT(flower[[#This Row],[Pheno '#]],4),"match","MISMATCH")</f>
        <v>MISMATCH</v>
      </c>
      <c r="G346" s="13" t="str">
        <f>_xlfn.IFNA(VLOOKUP(flower[[#This Row],[Scion METRC '#]],VEGC8[[#All],[Scion METRC '#]:[Pheno Barcode]],2,FALSE),"")</f>
        <v/>
      </c>
      <c r="H346" s="13" t="str">
        <f>LEFT(flower[[#This Row],[Pheno Barcode]],7)</f>
        <v/>
      </c>
      <c r="I346" s="10" t="str">
        <f>_xlfn.IFNA(VLOOKUP(flower[[#This Row],[Strain]],VEGC8[[#All],[Scion METRC '#]:[Health]],5,FALSE),"")</f>
        <v/>
      </c>
      <c r="J346" s="13"/>
      <c r="K346" s="13" t="str">
        <f>IF(flower[[#This Row],[Scion METRC '#]]="","EMPTY",_xlfn.IFNA(VLOOKUP(flower[[#This Row],[Scion METRC '#]],DEADC8[],3,FALSE),"Alive"))</f>
        <v>EMPTY</v>
      </c>
      <c r="L346" s="13" t="str">
        <f>IFERROR(INDEX(exptreatments[[#This Row],[Treatment]],MATCH(flower[[#This Row],[Scion METRC '#]],exptreatments[[#This Row],[METRC]],0)),"")</f>
        <v/>
      </c>
      <c r="M346" s="13" t="str">
        <f>_xlfn.IFNA(VLOOKUP(flower[[#This Row],[Scion METRC '#]],DEADC8[],4,FALSE),"")</f>
        <v/>
      </c>
      <c r="N346" s="14" t="str">
        <f>_xlfn.IFNA(VLOOKUP(flower[[#This Row],[Scion METRC '#]],DEADC8[],4,FALSE),"")</f>
        <v/>
      </c>
      <c r="O346" s="13" t="str">
        <f>IF(ISNUMBER(SEARCH(".",flower[[#This Row],[Pheno Barcode]])),CONCATENATE("1A4070000000065000",RIGHT(flower[[#This Row],[Pheno Barcode]],6)),"")</f>
        <v/>
      </c>
      <c r="P346" s="8" t="str">
        <f>IF(flower[[#This Row],[Plant]]&lt;10,_xlfn.CONCAT('Group Info'!$F$2,"_",flower[[#This Row],[Table]],"-0",flower[[#This Row],[Plant]]),_xlfn.CONCAT('Group Info'!$F$2,"_",flower[[#This Row],[Table]],"-",flower[[#This Row],[Plant]]))</f>
        <v>_EL2-09</v>
      </c>
    </row>
    <row r="347" spans="1:16" x14ac:dyDescent="0.25">
      <c r="A347" s="8" t="s">
        <v>6</v>
      </c>
      <c r="B347" s="9">
        <v>10</v>
      </c>
      <c r="C347" s="9" t="s">
        <v>500</v>
      </c>
      <c r="D347" s="13"/>
      <c r="E347" s="13" t="str">
        <f>_xlfn.IFNA(VLOOKUP(flower[[#This Row],[Scion METRC '#]],METRCC8[],2,FALSE),"METRC ERROR")</f>
        <v>METRC ERROR</v>
      </c>
      <c r="F347" s="13" t="str">
        <f>IF(LEFT(flower[[#This Row],[Strain]],4)=LEFT(flower[[#This Row],[Pheno '#]],4),"match","MISMATCH")</f>
        <v>MISMATCH</v>
      </c>
      <c r="G347" s="13" t="str">
        <f>_xlfn.IFNA(VLOOKUP(flower[[#This Row],[Scion METRC '#]],VEGC8[[#All],[Scion METRC '#]:[Pheno Barcode]],2,FALSE),"")</f>
        <v/>
      </c>
      <c r="H347" s="13" t="str">
        <f>LEFT(flower[[#This Row],[Pheno Barcode]],7)</f>
        <v/>
      </c>
      <c r="I347" s="10" t="str">
        <f>_xlfn.IFNA(VLOOKUP(flower[[#This Row],[Strain]],VEGC8[[#All],[Scion METRC '#]:[Health]],5,FALSE),"")</f>
        <v/>
      </c>
      <c r="J347" s="13"/>
      <c r="K347" s="13" t="str">
        <f>IF(flower[[#This Row],[Scion METRC '#]]="","EMPTY",_xlfn.IFNA(VLOOKUP(flower[[#This Row],[Scion METRC '#]],DEADC8[],3,FALSE),"Alive"))</f>
        <v>EMPTY</v>
      </c>
      <c r="L347" s="13" t="str">
        <f>IFERROR(INDEX(exptreatments[[#This Row],[Treatment]],MATCH(flower[[#This Row],[Scion METRC '#]],exptreatments[[#This Row],[METRC]],0)),"")</f>
        <v/>
      </c>
      <c r="M347" s="13" t="str">
        <f>_xlfn.IFNA(VLOOKUP(flower[[#This Row],[Scion METRC '#]],DEADC8[],4,FALSE),"")</f>
        <v/>
      </c>
      <c r="N347" s="14" t="str">
        <f>_xlfn.IFNA(VLOOKUP(flower[[#This Row],[Scion METRC '#]],DEADC8[],4,FALSE),"")</f>
        <v/>
      </c>
      <c r="O347" s="13" t="str">
        <f>IF(ISNUMBER(SEARCH(".",flower[[#This Row],[Pheno Barcode]])),CONCATENATE("1A4070000000065000",RIGHT(flower[[#This Row],[Pheno Barcode]],6)),"")</f>
        <v/>
      </c>
      <c r="P347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_EL2-10</v>
      </c>
    </row>
    <row r="348" spans="1:16" x14ac:dyDescent="0.25">
      <c r="A348" s="8" t="s">
        <v>6</v>
      </c>
      <c r="B348" s="9">
        <v>11</v>
      </c>
      <c r="C348" s="9" t="s">
        <v>500</v>
      </c>
      <c r="D348" s="13"/>
      <c r="E348" s="13" t="str">
        <f>_xlfn.IFNA(VLOOKUP(flower[[#This Row],[Scion METRC '#]],METRCC8[],2,FALSE),"METRC ERROR")</f>
        <v>METRC ERROR</v>
      </c>
      <c r="F348" s="13" t="str">
        <f>IF(LEFT(flower[[#This Row],[Strain]],4)=LEFT(flower[[#This Row],[Pheno '#]],4),"match","MISMATCH")</f>
        <v>MISMATCH</v>
      </c>
      <c r="G348" s="13" t="str">
        <f>_xlfn.IFNA(VLOOKUP(flower[[#This Row],[Scion METRC '#]],VEGC8[[#All],[Scion METRC '#]:[Pheno Barcode]],2,FALSE),"")</f>
        <v/>
      </c>
      <c r="H348" s="13" t="str">
        <f>LEFT(flower[[#This Row],[Pheno Barcode]],7)</f>
        <v/>
      </c>
      <c r="I348" s="10" t="str">
        <f>_xlfn.IFNA(VLOOKUP(flower[[#This Row],[Strain]],VEGC8[[#All],[Scion METRC '#]:[Health]],5,FALSE),"")</f>
        <v/>
      </c>
      <c r="J348" s="13"/>
      <c r="K348" s="13" t="str">
        <f>IF(flower[[#This Row],[Scion METRC '#]]="","EMPTY",_xlfn.IFNA(VLOOKUP(flower[[#This Row],[Scion METRC '#]],DEADC8[],3,FALSE),"Alive"))</f>
        <v>EMPTY</v>
      </c>
      <c r="L348" s="13" t="str">
        <f>IFERROR(INDEX(exptreatments[[#This Row],[Treatment]],MATCH(flower[[#This Row],[Scion METRC '#]],exptreatments[[#This Row],[METRC]],0)),"")</f>
        <v/>
      </c>
      <c r="M348" s="13" t="str">
        <f>_xlfn.IFNA(VLOOKUP(flower[[#This Row],[Scion METRC '#]],DEADC8[],4,FALSE),"")</f>
        <v/>
      </c>
      <c r="N348" s="14" t="str">
        <f>_xlfn.IFNA(VLOOKUP(flower[[#This Row],[Scion METRC '#]],DEADC8[],4,FALSE),"")</f>
        <v/>
      </c>
      <c r="O348" s="13" t="str">
        <f>IF(ISNUMBER(SEARCH(".",flower[[#This Row],[Pheno Barcode]])),CONCATENATE("1A4070000000065000",RIGHT(flower[[#This Row],[Pheno Barcode]],6)),"")</f>
        <v/>
      </c>
      <c r="P348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_EL2-11</v>
      </c>
    </row>
    <row r="349" spans="1:16" x14ac:dyDescent="0.25">
      <c r="A349" s="8" t="s">
        <v>6</v>
      </c>
      <c r="B349" s="9">
        <v>12</v>
      </c>
      <c r="C349" s="9" t="s">
        <v>500</v>
      </c>
      <c r="D349" s="13"/>
      <c r="E349" s="13" t="str">
        <f>_xlfn.IFNA(VLOOKUP(flower[[#This Row],[Scion METRC '#]],METRCC8[],2,FALSE),"METRC ERROR")</f>
        <v>METRC ERROR</v>
      </c>
      <c r="F349" s="13" t="str">
        <f>IF(LEFT(flower[[#This Row],[Strain]],4)=LEFT(flower[[#This Row],[Pheno '#]],4),"match","MISMATCH")</f>
        <v>MISMATCH</v>
      </c>
      <c r="G349" s="13" t="str">
        <f>_xlfn.IFNA(VLOOKUP(flower[[#This Row],[Scion METRC '#]],VEGC8[[#All],[Scion METRC '#]:[Pheno Barcode]],2,FALSE),"")</f>
        <v/>
      </c>
      <c r="H349" s="13" t="str">
        <f>LEFT(flower[[#This Row],[Pheno Barcode]],7)</f>
        <v/>
      </c>
      <c r="I349" s="10" t="str">
        <f>_xlfn.IFNA(VLOOKUP(flower[[#This Row],[Strain]],VEGC8[[#All],[Scion METRC '#]:[Health]],5,FALSE),"")</f>
        <v/>
      </c>
      <c r="J349" s="13"/>
      <c r="K349" s="13" t="str">
        <f>IF(flower[[#This Row],[Scion METRC '#]]="","EMPTY",_xlfn.IFNA(VLOOKUP(flower[[#This Row],[Scion METRC '#]],DEADC8[],3,FALSE),"Alive"))</f>
        <v>EMPTY</v>
      </c>
      <c r="L349" s="13" t="str">
        <f>IFERROR(INDEX(exptreatments[[#This Row],[Treatment]],MATCH(flower[[#This Row],[Scion METRC '#]],exptreatments[[#This Row],[METRC]],0)),"")</f>
        <v/>
      </c>
      <c r="M349" s="13" t="str">
        <f>_xlfn.IFNA(VLOOKUP(flower[[#This Row],[Scion METRC '#]],DEADC8[],4,FALSE),"")</f>
        <v/>
      </c>
      <c r="N349" s="14" t="str">
        <f>_xlfn.IFNA(VLOOKUP(flower[[#This Row],[Scion METRC '#]],DEADC8[],4,FALSE),"")</f>
        <v/>
      </c>
      <c r="O349" s="13" t="str">
        <f>IF(ISNUMBER(SEARCH(".",flower[[#This Row],[Pheno Barcode]])),CONCATENATE("1A4070000000065000",RIGHT(flower[[#This Row],[Pheno Barcode]],6)),"")</f>
        <v/>
      </c>
      <c r="P349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_EL2-12</v>
      </c>
    </row>
    <row r="350" spans="1:16" x14ac:dyDescent="0.25">
      <c r="A350" s="8" t="s">
        <v>6</v>
      </c>
      <c r="B350" s="9">
        <v>13</v>
      </c>
      <c r="C350" s="9" t="s">
        <v>500</v>
      </c>
      <c r="D350" s="13"/>
      <c r="E350" s="13" t="str">
        <f>_xlfn.IFNA(VLOOKUP(flower[[#This Row],[Scion METRC '#]],METRCC8[],2,FALSE),"METRC ERROR")</f>
        <v>METRC ERROR</v>
      </c>
      <c r="F350" s="13" t="str">
        <f>IF(LEFT(flower[[#This Row],[Strain]],4)=LEFT(flower[[#This Row],[Pheno '#]],4),"match","MISMATCH")</f>
        <v>MISMATCH</v>
      </c>
      <c r="G350" s="13" t="str">
        <f>_xlfn.IFNA(VLOOKUP(flower[[#This Row],[Scion METRC '#]],VEGC8[[#All],[Scion METRC '#]:[Pheno Barcode]],2,FALSE),"")</f>
        <v/>
      </c>
      <c r="H350" s="13" t="str">
        <f>LEFT(flower[[#This Row],[Pheno Barcode]],7)</f>
        <v/>
      </c>
      <c r="I350" s="10" t="str">
        <f>_xlfn.IFNA(VLOOKUP(flower[[#This Row],[Strain]],VEGC8[[#All],[Scion METRC '#]:[Health]],5,FALSE),"")</f>
        <v/>
      </c>
      <c r="J350" s="13"/>
      <c r="K350" s="13" t="str">
        <f>IF(flower[[#This Row],[Scion METRC '#]]="","EMPTY",_xlfn.IFNA(VLOOKUP(flower[[#This Row],[Scion METRC '#]],DEADC8[],3,FALSE),"Alive"))</f>
        <v>EMPTY</v>
      </c>
      <c r="L350" s="13" t="str">
        <f>IFERROR(INDEX(exptreatments[[#This Row],[Treatment]],MATCH(flower[[#This Row],[Scion METRC '#]],exptreatments[[#This Row],[METRC]],0)),"")</f>
        <v/>
      </c>
      <c r="M350" s="13" t="str">
        <f>_xlfn.IFNA(VLOOKUP(flower[[#This Row],[Scion METRC '#]],DEADC8[],4,FALSE),"")</f>
        <v/>
      </c>
      <c r="N350" s="14" t="str">
        <f>_xlfn.IFNA(VLOOKUP(flower[[#This Row],[Scion METRC '#]],DEADC8[],4,FALSE),"")</f>
        <v/>
      </c>
      <c r="O350" s="13" t="str">
        <f>IF(ISNUMBER(SEARCH(".",flower[[#This Row],[Pheno Barcode]])),CONCATENATE("1A4070000000065000",RIGHT(flower[[#This Row],[Pheno Barcode]],6)),"")</f>
        <v/>
      </c>
      <c r="P350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_EL2-13</v>
      </c>
    </row>
    <row r="351" spans="1:16" x14ac:dyDescent="0.25">
      <c r="A351" s="8" t="s">
        <v>6</v>
      </c>
      <c r="B351" s="9">
        <v>14</v>
      </c>
      <c r="C351" s="9" t="s">
        <v>500</v>
      </c>
      <c r="D351" s="13"/>
      <c r="E351" s="13" t="str">
        <f>_xlfn.IFNA(VLOOKUP(flower[[#This Row],[Scion METRC '#]],METRCC8[],2,FALSE),"METRC ERROR")</f>
        <v>METRC ERROR</v>
      </c>
      <c r="F351" s="13" t="str">
        <f>IF(LEFT(flower[[#This Row],[Strain]],4)=LEFT(flower[[#This Row],[Pheno '#]],4),"match","MISMATCH")</f>
        <v>MISMATCH</v>
      </c>
      <c r="G351" s="13" t="str">
        <f>_xlfn.IFNA(VLOOKUP(flower[[#This Row],[Scion METRC '#]],VEGC8[[#All],[Scion METRC '#]:[Pheno Barcode]],2,FALSE),"")</f>
        <v/>
      </c>
      <c r="H351" s="13" t="str">
        <f>LEFT(flower[[#This Row],[Pheno Barcode]],7)</f>
        <v/>
      </c>
      <c r="I351" s="10" t="str">
        <f>_xlfn.IFNA(VLOOKUP(flower[[#This Row],[Strain]],VEGC8[[#All],[Scion METRC '#]:[Health]],5,FALSE),"")</f>
        <v/>
      </c>
      <c r="J351" s="13"/>
      <c r="K351" s="13" t="str">
        <f>IF(flower[[#This Row],[Scion METRC '#]]="","EMPTY",_xlfn.IFNA(VLOOKUP(flower[[#This Row],[Scion METRC '#]],DEADC8[],3,FALSE),"Alive"))</f>
        <v>EMPTY</v>
      </c>
      <c r="L351" s="13" t="str">
        <f>IFERROR(INDEX(exptreatments[[#This Row],[Treatment]],MATCH(flower[[#This Row],[Scion METRC '#]],exptreatments[[#This Row],[METRC]],0)),"")</f>
        <v/>
      </c>
      <c r="M351" s="13" t="str">
        <f>_xlfn.IFNA(VLOOKUP(flower[[#This Row],[Scion METRC '#]],DEADC8[],4,FALSE),"")</f>
        <v/>
      </c>
      <c r="N351" s="14" t="str">
        <f>_xlfn.IFNA(VLOOKUP(flower[[#This Row],[Scion METRC '#]],DEADC8[],4,FALSE),"")</f>
        <v/>
      </c>
      <c r="O351" s="13" t="str">
        <f>IF(ISNUMBER(SEARCH(".",flower[[#This Row],[Pheno Barcode]])),CONCATENATE("1A4070000000065000",RIGHT(flower[[#This Row],[Pheno Barcode]],6)),"")</f>
        <v/>
      </c>
      <c r="P351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_EL2-14</v>
      </c>
    </row>
    <row r="352" spans="1:16" x14ac:dyDescent="0.25">
      <c r="A352" s="8" t="s">
        <v>6</v>
      </c>
      <c r="B352" s="9">
        <v>15</v>
      </c>
      <c r="C352" s="9" t="s">
        <v>500</v>
      </c>
      <c r="D352" s="13"/>
      <c r="E352" s="13" t="str">
        <f>_xlfn.IFNA(VLOOKUP(flower[[#This Row],[Scion METRC '#]],METRCC8[],2,FALSE),"METRC ERROR")</f>
        <v>METRC ERROR</v>
      </c>
      <c r="F352" s="13" t="str">
        <f>IF(LEFT(flower[[#This Row],[Strain]],4)=LEFT(flower[[#This Row],[Pheno '#]],4),"match","MISMATCH")</f>
        <v>MISMATCH</v>
      </c>
      <c r="G352" s="13" t="str">
        <f>_xlfn.IFNA(VLOOKUP(flower[[#This Row],[Scion METRC '#]],VEGC8[[#All],[Scion METRC '#]:[Pheno Barcode]],2,FALSE),"")</f>
        <v/>
      </c>
      <c r="H352" s="13" t="str">
        <f>LEFT(flower[[#This Row],[Pheno Barcode]],7)</f>
        <v/>
      </c>
      <c r="I352" s="10" t="str">
        <f>_xlfn.IFNA(VLOOKUP(flower[[#This Row],[Strain]],VEGC8[[#All],[Scion METRC '#]:[Health]],5,FALSE),"")</f>
        <v/>
      </c>
      <c r="J352" s="13"/>
      <c r="K352" s="13" t="str">
        <f>IF(flower[[#This Row],[Scion METRC '#]]="","EMPTY",_xlfn.IFNA(VLOOKUP(flower[[#This Row],[Scion METRC '#]],DEADC8[],3,FALSE),"Alive"))</f>
        <v>EMPTY</v>
      </c>
      <c r="L352" s="13" t="str">
        <f>IFERROR(INDEX(exptreatments[[#This Row],[Treatment]],MATCH(flower[[#This Row],[Scion METRC '#]],exptreatments[[#This Row],[METRC]],0)),"")</f>
        <v/>
      </c>
      <c r="M352" s="13" t="str">
        <f>_xlfn.IFNA(VLOOKUP(flower[[#This Row],[Scion METRC '#]],DEADC8[],4,FALSE),"")</f>
        <v/>
      </c>
      <c r="N352" s="14" t="str">
        <f>_xlfn.IFNA(VLOOKUP(flower[[#This Row],[Scion METRC '#]],DEADC8[],4,FALSE),"")</f>
        <v/>
      </c>
      <c r="O352" s="13" t="str">
        <f>IF(ISNUMBER(SEARCH(".",flower[[#This Row],[Pheno Barcode]])),CONCATENATE("1A4070000000065000",RIGHT(flower[[#This Row],[Pheno Barcode]],6)),"")</f>
        <v/>
      </c>
      <c r="P352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_EL2-15</v>
      </c>
    </row>
    <row r="353" spans="1:16" x14ac:dyDescent="0.25">
      <c r="A353" s="8" t="s">
        <v>6</v>
      </c>
      <c r="B353" s="9">
        <v>16</v>
      </c>
      <c r="C353" s="9" t="s">
        <v>500</v>
      </c>
      <c r="D353" s="13"/>
      <c r="E353" s="13" t="str">
        <f>_xlfn.IFNA(VLOOKUP(flower[[#This Row],[Scion METRC '#]],METRCC8[],2,FALSE),"METRC ERROR")</f>
        <v>METRC ERROR</v>
      </c>
      <c r="F353" s="13" t="str">
        <f>IF(LEFT(flower[[#This Row],[Strain]],4)=LEFT(flower[[#This Row],[Pheno '#]],4),"match","MISMATCH")</f>
        <v>MISMATCH</v>
      </c>
      <c r="G353" s="13" t="str">
        <f>_xlfn.IFNA(VLOOKUP(flower[[#This Row],[Scion METRC '#]],VEGC8[[#All],[Scion METRC '#]:[Pheno Barcode]],2,FALSE),"")</f>
        <v/>
      </c>
      <c r="H353" s="13" t="str">
        <f>LEFT(flower[[#This Row],[Pheno Barcode]],7)</f>
        <v/>
      </c>
      <c r="I353" s="10" t="str">
        <f>_xlfn.IFNA(VLOOKUP(flower[[#This Row],[Strain]],VEGC8[[#All],[Scion METRC '#]:[Health]],5,FALSE),"")</f>
        <v/>
      </c>
      <c r="J353" s="13"/>
      <c r="K353" s="13" t="str">
        <f>IF(flower[[#This Row],[Scion METRC '#]]="","EMPTY",_xlfn.IFNA(VLOOKUP(flower[[#This Row],[Scion METRC '#]],DEADC8[],3,FALSE),"Alive"))</f>
        <v>EMPTY</v>
      </c>
      <c r="L353" s="13" t="str">
        <f>IFERROR(INDEX(exptreatments[[#This Row],[Treatment]],MATCH(flower[[#This Row],[Scion METRC '#]],exptreatments[[#This Row],[METRC]],0)),"")</f>
        <v/>
      </c>
      <c r="M353" s="13" t="str">
        <f>_xlfn.IFNA(VLOOKUP(flower[[#This Row],[Scion METRC '#]],DEADC8[],4,FALSE),"")</f>
        <v/>
      </c>
      <c r="N353" s="14" t="str">
        <f>_xlfn.IFNA(VLOOKUP(flower[[#This Row],[Scion METRC '#]],DEADC8[],4,FALSE),"")</f>
        <v/>
      </c>
      <c r="O353" s="13" t="str">
        <f>IF(ISNUMBER(SEARCH(".",flower[[#This Row],[Pheno Barcode]])),CONCATENATE("1A4070000000065000",RIGHT(flower[[#This Row],[Pheno Barcode]],6)),"")</f>
        <v/>
      </c>
      <c r="P353" s="8" t="str">
        <f>IF(flower[[#This Row],[Plant]]&lt;10,_xlfn.CONCAT('Group Info'!$F$2,"_",flower[[#This Row],[Table]],"-0",flower[[#This Row],[Plant]]),_xlfn.CONCAT('Group Info'!$F$2,"_",flower[[#This Row],[Table]],"-",flower[[#This Row],[Plant]]))</f>
        <v>_EL2-16</v>
      </c>
    </row>
    <row r="354" spans="1:16" x14ac:dyDescent="0.25">
      <c r="A354" s="8" t="s">
        <v>6</v>
      </c>
      <c r="B354" s="9">
        <v>1</v>
      </c>
      <c r="C354" s="9" t="s">
        <v>501</v>
      </c>
      <c r="D354" s="13"/>
      <c r="E354" s="13" t="str">
        <f>_xlfn.IFNA(VLOOKUP(flower[[#This Row],[Scion METRC '#]],METRCC8[],2,FALSE),"METRC ERROR")</f>
        <v>METRC ERROR</v>
      </c>
      <c r="F354" s="13" t="str">
        <f>IF(LEFT(flower[[#This Row],[Strain]],4)=LEFT(flower[[#This Row],[Pheno '#]],4),"match","MISMATCH")</f>
        <v>MISMATCH</v>
      </c>
      <c r="G354" s="13" t="str">
        <f>_xlfn.IFNA(VLOOKUP(flower[[#This Row],[Scion METRC '#]],VEGC8[[#All],[Scion METRC '#]:[Pheno Barcode]],2,FALSE),"")</f>
        <v/>
      </c>
      <c r="H354" s="13" t="str">
        <f>LEFT(flower[[#This Row],[Pheno Barcode]],7)</f>
        <v/>
      </c>
      <c r="I354" s="10" t="str">
        <f>_xlfn.IFNA(VLOOKUP(flower[[#This Row],[Strain]],VEGC8[[#All],[Scion METRC '#]:[Health]],5,FALSE),"")</f>
        <v/>
      </c>
      <c r="J354" s="13"/>
      <c r="K354" s="13" t="str">
        <f>IF(flower[[#This Row],[Scion METRC '#]]="","EMPTY",_xlfn.IFNA(VLOOKUP(flower[[#This Row],[Scion METRC '#]],DEADC8[],3,FALSE),"Alive"))</f>
        <v>EMPTY</v>
      </c>
      <c r="L354" s="13" t="str">
        <f>IFERROR(INDEX(exptreatments[[#This Row],[Treatment]],MATCH(flower[[#This Row],[Scion METRC '#]],exptreatments[[#This Row],[METRC]],0)),"")</f>
        <v/>
      </c>
      <c r="M354" s="13" t="str">
        <f>_xlfn.IFNA(VLOOKUP(flower[[#This Row],[Scion METRC '#]],DEADC8[],4,FALSE),"")</f>
        <v/>
      </c>
      <c r="N354" s="14" t="str">
        <f>_xlfn.IFNA(VLOOKUP(flower[[#This Row],[Scion METRC '#]],DEADC8[],4,FALSE),"")</f>
        <v/>
      </c>
      <c r="O354" s="13" t="str">
        <f>IF(ISNUMBER(SEARCH(".",flower[[#This Row],[Pheno Barcode]])),CONCATENATE("1A4070000000065000",RIGHT(flower[[#This Row],[Pheno Barcode]],6)),"")</f>
        <v/>
      </c>
      <c r="P354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_EL3-01</v>
      </c>
    </row>
    <row r="355" spans="1:16" x14ac:dyDescent="0.25">
      <c r="A355" s="8" t="s">
        <v>6</v>
      </c>
      <c r="B355" s="9">
        <v>2</v>
      </c>
      <c r="C355" s="9" t="s">
        <v>501</v>
      </c>
      <c r="D355" s="13"/>
      <c r="E355" s="13" t="str">
        <f>_xlfn.IFNA(VLOOKUP(flower[[#This Row],[Scion METRC '#]],METRCC8[],2,FALSE),"METRC ERROR")</f>
        <v>METRC ERROR</v>
      </c>
      <c r="F355" s="13" t="str">
        <f>IF(LEFT(flower[[#This Row],[Strain]],4)=LEFT(flower[[#This Row],[Pheno '#]],4),"match","MISMATCH")</f>
        <v>MISMATCH</v>
      </c>
      <c r="G355" s="13" t="str">
        <f>_xlfn.IFNA(VLOOKUP(flower[[#This Row],[Scion METRC '#]],VEGC8[[#All],[Scion METRC '#]:[Pheno Barcode]],2,FALSE),"")</f>
        <v/>
      </c>
      <c r="H355" s="13" t="str">
        <f>LEFT(flower[[#This Row],[Pheno Barcode]],7)</f>
        <v/>
      </c>
      <c r="I355" s="10" t="str">
        <f>_xlfn.IFNA(VLOOKUP(flower[[#This Row],[Strain]],VEGC8[[#All],[Scion METRC '#]:[Health]],5,FALSE),"")</f>
        <v/>
      </c>
      <c r="J355" s="13"/>
      <c r="K355" s="13" t="str">
        <f>IF(flower[[#This Row],[Scion METRC '#]]="","EMPTY",_xlfn.IFNA(VLOOKUP(flower[[#This Row],[Scion METRC '#]],DEADC8[],3,FALSE),"Alive"))</f>
        <v>EMPTY</v>
      </c>
      <c r="L355" s="13" t="str">
        <f>IFERROR(INDEX(exptreatments[[#This Row],[Treatment]],MATCH(flower[[#This Row],[Scion METRC '#]],exptreatments[[#This Row],[METRC]],0)),"")</f>
        <v/>
      </c>
      <c r="M355" s="13" t="str">
        <f>_xlfn.IFNA(VLOOKUP(flower[[#This Row],[Scion METRC '#]],DEADC8[],4,FALSE),"")</f>
        <v/>
      </c>
      <c r="N355" s="14" t="str">
        <f>_xlfn.IFNA(VLOOKUP(flower[[#This Row],[Scion METRC '#]],DEADC8[],4,FALSE),"")</f>
        <v/>
      </c>
      <c r="O355" s="13" t="str">
        <f>IF(ISNUMBER(SEARCH(".",flower[[#This Row],[Pheno Barcode]])),CONCATENATE("1A4070000000065000",RIGHT(flower[[#This Row],[Pheno Barcode]],6)),"")</f>
        <v/>
      </c>
      <c r="P355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_EL3-02</v>
      </c>
    </row>
    <row r="356" spans="1:16" x14ac:dyDescent="0.25">
      <c r="A356" s="8" t="s">
        <v>6</v>
      </c>
      <c r="B356" s="9">
        <v>3</v>
      </c>
      <c r="C356" s="9" t="s">
        <v>501</v>
      </c>
      <c r="D356" s="13"/>
      <c r="E356" s="13" t="str">
        <f>_xlfn.IFNA(VLOOKUP(flower[[#This Row],[Scion METRC '#]],METRCC8[],2,FALSE),"METRC ERROR")</f>
        <v>METRC ERROR</v>
      </c>
      <c r="F356" s="13" t="str">
        <f>IF(LEFT(flower[[#This Row],[Strain]],4)=LEFT(flower[[#This Row],[Pheno '#]],4),"match","MISMATCH")</f>
        <v>MISMATCH</v>
      </c>
      <c r="G356" s="13" t="str">
        <f>_xlfn.IFNA(VLOOKUP(flower[[#This Row],[Scion METRC '#]],VEGC8[[#All],[Scion METRC '#]:[Pheno Barcode]],2,FALSE),"")</f>
        <v/>
      </c>
      <c r="H356" s="13" t="str">
        <f>LEFT(flower[[#This Row],[Pheno Barcode]],7)</f>
        <v/>
      </c>
      <c r="I356" s="10" t="str">
        <f>_xlfn.IFNA(VLOOKUP(flower[[#This Row],[Strain]],VEGC8[[#All],[Scion METRC '#]:[Health]],5,FALSE),"")</f>
        <v/>
      </c>
      <c r="J356" s="13"/>
      <c r="K356" s="13" t="str">
        <f>IF(flower[[#This Row],[Scion METRC '#]]="","EMPTY",_xlfn.IFNA(VLOOKUP(flower[[#This Row],[Scion METRC '#]],DEADC8[],3,FALSE),"Alive"))</f>
        <v>EMPTY</v>
      </c>
      <c r="L356" s="13" t="str">
        <f>IFERROR(INDEX(exptreatments[[#This Row],[Treatment]],MATCH(flower[[#This Row],[Scion METRC '#]],exptreatments[[#This Row],[METRC]],0)),"")</f>
        <v/>
      </c>
      <c r="M356" s="13" t="str">
        <f>_xlfn.IFNA(VLOOKUP(flower[[#This Row],[Scion METRC '#]],DEADC8[],4,FALSE),"")</f>
        <v/>
      </c>
      <c r="N356" s="14" t="str">
        <f>_xlfn.IFNA(VLOOKUP(flower[[#This Row],[Scion METRC '#]],DEADC8[],4,FALSE),"")</f>
        <v/>
      </c>
      <c r="O356" s="13" t="str">
        <f>IF(ISNUMBER(SEARCH(".",flower[[#This Row],[Pheno Barcode]])),CONCATENATE("1A4070000000065000",RIGHT(flower[[#This Row],[Pheno Barcode]],6)),"")</f>
        <v/>
      </c>
      <c r="P356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_EL3-03</v>
      </c>
    </row>
    <row r="357" spans="1:16" x14ac:dyDescent="0.25">
      <c r="A357" s="8" t="s">
        <v>6</v>
      </c>
      <c r="B357" s="9">
        <v>4</v>
      </c>
      <c r="C357" s="9" t="s">
        <v>501</v>
      </c>
      <c r="D357" s="13"/>
      <c r="E357" s="13" t="str">
        <f>_xlfn.IFNA(VLOOKUP(flower[[#This Row],[Scion METRC '#]],METRCC8[],2,FALSE),"METRC ERROR")</f>
        <v>METRC ERROR</v>
      </c>
      <c r="F357" s="13" t="str">
        <f>IF(LEFT(flower[[#This Row],[Strain]],4)=LEFT(flower[[#This Row],[Pheno '#]],4),"match","MISMATCH")</f>
        <v>MISMATCH</v>
      </c>
      <c r="G357" s="13" t="str">
        <f>_xlfn.IFNA(VLOOKUP(flower[[#This Row],[Scion METRC '#]],VEGC8[[#All],[Scion METRC '#]:[Pheno Barcode]],2,FALSE),"")</f>
        <v/>
      </c>
      <c r="H357" s="13" t="str">
        <f>LEFT(flower[[#This Row],[Pheno Barcode]],7)</f>
        <v/>
      </c>
      <c r="I357" s="10" t="str">
        <f>_xlfn.IFNA(VLOOKUP(flower[[#This Row],[Strain]],VEGC8[[#All],[Scion METRC '#]:[Health]],5,FALSE),"")</f>
        <v/>
      </c>
      <c r="J357" s="13"/>
      <c r="K357" s="13" t="str">
        <f>IF(flower[[#This Row],[Scion METRC '#]]="","EMPTY",_xlfn.IFNA(VLOOKUP(flower[[#This Row],[Scion METRC '#]],DEADC8[],3,FALSE),"Alive"))</f>
        <v>EMPTY</v>
      </c>
      <c r="L357" s="13" t="str">
        <f>IFERROR(INDEX(exptreatments[[#This Row],[Treatment]],MATCH(flower[[#This Row],[Scion METRC '#]],exptreatments[[#This Row],[METRC]],0)),"")</f>
        <v/>
      </c>
      <c r="M357" s="13" t="str">
        <f>_xlfn.IFNA(VLOOKUP(flower[[#This Row],[Scion METRC '#]],DEADC8[],4,FALSE),"")</f>
        <v/>
      </c>
      <c r="N357" s="14" t="str">
        <f>_xlfn.IFNA(VLOOKUP(flower[[#This Row],[Scion METRC '#]],DEADC8[],4,FALSE),"")</f>
        <v/>
      </c>
      <c r="O357" s="13" t="str">
        <f>IF(ISNUMBER(SEARCH(".",flower[[#This Row],[Pheno Barcode]])),CONCATENATE("1A4070000000065000",RIGHT(flower[[#This Row],[Pheno Barcode]],6)),"")</f>
        <v/>
      </c>
      <c r="P357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_EL3-04</v>
      </c>
    </row>
    <row r="358" spans="1:16" x14ac:dyDescent="0.25">
      <c r="A358" s="8" t="s">
        <v>6</v>
      </c>
      <c r="B358" s="9">
        <v>5</v>
      </c>
      <c r="C358" s="9" t="s">
        <v>501</v>
      </c>
      <c r="D358" s="13"/>
      <c r="E358" s="13" t="str">
        <f>_xlfn.IFNA(VLOOKUP(flower[[#This Row],[Scion METRC '#]],METRCC8[],2,FALSE),"METRC ERROR")</f>
        <v>METRC ERROR</v>
      </c>
      <c r="F358" s="13" t="str">
        <f>IF(LEFT(flower[[#This Row],[Strain]],4)=LEFT(flower[[#This Row],[Pheno '#]],4),"match","MISMATCH")</f>
        <v>MISMATCH</v>
      </c>
      <c r="G358" s="13" t="str">
        <f>_xlfn.IFNA(VLOOKUP(flower[[#This Row],[Scion METRC '#]],VEGC8[[#All],[Scion METRC '#]:[Pheno Barcode]],2,FALSE),"")</f>
        <v/>
      </c>
      <c r="H358" s="13" t="str">
        <f>LEFT(flower[[#This Row],[Pheno Barcode]],7)</f>
        <v/>
      </c>
      <c r="I358" s="10" t="str">
        <f>_xlfn.IFNA(VLOOKUP(flower[[#This Row],[Strain]],VEGC8[[#All],[Scion METRC '#]:[Health]],5,FALSE),"")</f>
        <v/>
      </c>
      <c r="J358" s="13"/>
      <c r="K358" s="13" t="str">
        <f>IF(flower[[#This Row],[Scion METRC '#]]="","EMPTY",_xlfn.IFNA(VLOOKUP(flower[[#This Row],[Scion METRC '#]],DEADC8[],3,FALSE),"Alive"))</f>
        <v>EMPTY</v>
      </c>
      <c r="L358" s="13" t="str">
        <f>IFERROR(INDEX(exptreatments[[#This Row],[Treatment]],MATCH(flower[[#This Row],[Scion METRC '#]],exptreatments[[#This Row],[METRC]],0)),"")</f>
        <v/>
      </c>
      <c r="M358" s="13" t="str">
        <f>_xlfn.IFNA(VLOOKUP(flower[[#This Row],[Scion METRC '#]],DEADC8[],4,FALSE),"")</f>
        <v/>
      </c>
      <c r="N358" s="14" t="str">
        <f>_xlfn.IFNA(VLOOKUP(flower[[#This Row],[Scion METRC '#]],DEADC8[],4,FALSE),"")</f>
        <v/>
      </c>
      <c r="O358" s="13" t="str">
        <f>IF(ISNUMBER(SEARCH(".",flower[[#This Row],[Pheno Barcode]])),CONCATENATE("1A4070000000065000",RIGHT(flower[[#This Row],[Pheno Barcode]],6)),"")</f>
        <v/>
      </c>
      <c r="P358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_EL3-05</v>
      </c>
    </row>
    <row r="359" spans="1:16" x14ac:dyDescent="0.25">
      <c r="A359" s="8" t="s">
        <v>6</v>
      </c>
      <c r="B359" s="9">
        <v>6</v>
      </c>
      <c r="C359" s="9" t="s">
        <v>501</v>
      </c>
      <c r="D359" s="13"/>
      <c r="E359" s="13" t="str">
        <f>_xlfn.IFNA(VLOOKUP(flower[[#This Row],[Scion METRC '#]],METRCC8[],2,FALSE),"METRC ERROR")</f>
        <v>METRC ERROR</v>
      </c>
      <c r="F359" s="13" t="str">
        <f>IF(LEFT(flower[[#This Row],[Strain]],4)=LEFT(flower[[#This Row],[Pheno '#]],4),"match","MISMATCH")</f>
        <v>MISMATCH</v>
      </c>
      <c r="G359" s="13" t="str">
        <f>_xlfn.IFNA(VLOOKUP(flower[[#This Row],[Scion METRC '#]],VEGC8[[#All],[Scion METRC '#]:[Pheno Barcode]],2,FALSE),"")</f>
        <v/>
      </c>
      <c r="H359" s="13" t="str">
        <f>LEFT(flower[[#This Row],[Pheno Barcode]],7)</f>
        <v/>
      </c>
      <c r="I359" s="10" t="str">
        <f>_xlfn.IFNA(VLOOKUP(flower[[#This Row],[Strain]],VEGC8[[#All],[Scion METRC '#]:[Health]],5,FALSE),"")</f>
        <v/>
      </c>
      <c r="J359" s="13"/>
      <c r="K359" s="13" t="str">
        <f>IF(flower[[#This Row],[Scion METRC '#]]="","EMPTY",_xlfn.IFNA(VLOOKUP(flower[[#This Row],[Scion METRC '#]],DEADC8[],3,FALSE),"Alive"))</f>
        <v>EMPTY</v>
      </c>
      <c r="L359" s="13" t="str">
        <f>IFERROR(INDEX(exptreatments[[#This Row],[Treatment]],MATCH(flower[[#This Row],[Scion METRC '#]],exptreatments[[#This Row],[METRC]],0)),"")</f>
        <v/>
      </c>
      <c r="M359" s="13" t="str">
        <f>_xlfn.IFNA(VLOOKUP(flower[[#This Row],[Scion METRC '#]],DEADC8[],4,FALSE),"")</f>
        <v/>
      </c>
      <c r="N359" s="14" t="str">
        <f>_xlfn.IFNA(VLOOKUP(flower[[#This Row],[Scion METRC '#]],DEADC8[],4,FALSE),"")</f>
        <v/>
      </c>
      <c r="O359" s="13" t="str">
        <f>IF(ISNUMBER(SEARCH(".",flower[[#This Row],[Pheno Barcode]])),CONCATENATE("1A4070000000065000",RIGHT(flower[[#This Row],[Pheno Barcode]],6)),"")</f>
        <v/>
      </c>
      <c r="P359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_EL3-06</v>
      </c>
    </row>
    <row r="360" spans="1:16" x14ac:dyDescent="0.25">
      <c r="A360" s="8" t="s">
        <v>6</v>
      </c>
      <c r="B360" s="9">
        <v>7</v>
      </c>
      <c r="C360" s="9" t="s">
        <v>501</v>
      </c>
      <c r="D360" s="13"/>
      <c r="E360" s="13" t="str">
        <f>_xlfn.IFNA(VLOOKUP(flower[[#This Row],[Scion METRC '#]],METRCC8[],2,FALSE),"METRC ERROR")</f>
        <v>METRC ERROR</v>
      </c>
      <c r="F360" s="13" t="str">
        <f>IF(LEFT(flower[[#This Row],[Strain]],4)=LEFT(flower[[#This Row],[Pheno '#]],4),"match","MISMATCH")</f>
        <v>MISMATCH</v>
      </c>
      <c r="G360" s="13" t="str">
        <f>_xlfn.IFNA(VLOOKUP(flower[[#This Row],[Scion METRC '#]],VEGC8[[#All],[Scion METRC '#]:[Pheno Barcode]],2,FALSE),"")</f>
        <v/>
      </c>
      <c r="H360" s="13" t="str">
        <f>LEFT(flower[[#This Row],[Pheno Barcode]],7)</f>
        <v/>
      </c>
      <c r="I360" s="10" t="str">
        <f>_xlfn.IFNA(VLOOKUP(flower[[#This Row],[Strain]],VEGC8[[#All],[Scion METRC '#]:[Health]],5,FALSE),"")</f>
        <v/>
      </c>
      <c r="J360" s="13"/>
      <c r="K360" s="13" t="str">
        <f>IF(flower[[#This Row],[Scion METRC '#]]="","EMPTY",_xlfn.IFNA(VLOOKUP(flower[[#This Row],[Scion METRC '#]],DEADC8[],3,FALSE),"Alive"))</f>
        <v>EMPTY</v>
      </c>
      <c r="L360" s="13" t="str">
        <f>IFERROR(INDEX(exptreatments[[#This Row],[Treatment]],MATCH(flower[[#This Row],[Scion METRC '#]],exptreatments[[#This Row],[METRC]],0)),"")</f>
        <v/>
      </c>
      <c r="M360" s="13" t="str">
        <f>_xlfn.IFNA(VLOOKUP(flower[[#This Row],[Scion METRC '#]],DEADC8[],4,FALSE),"")</f>
        <v/>
      </c>
      <c r="N360" s="14" t="str">
        <f>_xlfn.IFNA(VLOOKUP(flower[[#This Row],[Scion METRC '#]],DEADC8[],4,FALSE),"")</f>
        <v/>
      </c>
      <c r="O360" s="13" t="str">
        <f>IF(ISNUMBER(SEARCH(".",flower[[#This Row],[Pheno Barcode]])),CONCATENATE("1A4070000000065000",RIGHT(flower[[#This Row],[Pheno Barcode]],6)),"")</f>
        <v/>
      </c>
      <c r="P360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_EL3-07</v>
      </c>
    </row>
    <row r="361" spans="1:16" x14ac:dyDescent="0.25">
      <c r="A361" s="8" t="s">
        <v>6</v>
      </c>
      <c r="B361" s="9">
        <v>8</v>
      </c>
      <c r="C361" s="9" t="s">
        <v>501</v>
      </c>
      <c r="D361" s="13"/>
      <c r="E361" s="13" t="str">
        <f>_xlfn.IFNA(VLOOKUP(flower[[#This Row],[Scion METRC '#]],METRCC8[],2,FALSE),"METRC ERROR")</f>
        <v>METRC ERROR</v>
      </c>
      <c r="F361" s="13" t="str">
        <f>IF(LEFT(flower[[#This Row],[Strain]],4)=LEFT(flower[[#This Row],[Pheno '#]],4),"match","MISMATCH")</f>
        <v>MISMATCH</v>
      </c>
      <c r="G361" s="13" t="str">
        <f>_xlfn.IFNA(VLOOKUP(flower[[#This Row],[Scion METRC '#]],VEGC8[[#All],[Scion METRC '#]:[Pheno Barcode]],2,FALSE),"")</f>
        <v/>
      </c>
      <c r="H361" s="13" t="str">
        <f>LEFT(flower[[#This Row],[Pheno Barcode]],7)</f>
        <v/>
      </c>
      <c r="I361" s="10" t="str">
        <f>_xlfn.IFNA(VLOOKUP(flower[[#This Row],[Strain]],VEGC8[[#All],[Scion METRC '#]:[Health]],5,FALSE),"")</f>
        <v/>
      </c>
      <c r="J361" s="13"/>
      <c r="K361" s="13" t="str">
        <f>IF(flower[[#This Row],[Scion METRC '#]]="","EMPTY",_xlfn.IFNA(VLOOKUP(flower[[#This Row],[Scion METRC '#]],DEADC8[],3,FALSE),"Alive"))</f>
        <v>EMPTY</v>
      </c>
      <c r="L361" s="13" t="str">
        <f>IFERROR(INDEX(exptreatments[[#This Row],[Treatment]],MATCH(flower[[#This Row],[Scion METRC '#]],exptreatments[[#This Row],[METRC]],0)),"")</f>
        <v/>
      </c>
      <c r="M361" s="13" t="str">
        <f>_xlfn.IFNA(VLOOKUP(flower[[#This Row],[Scion METRC '#]],DEADC8[],4,FALSE),"")</f>
        <v/>
      </c>
      <c r="N361" s="14" t="str">
        <f>_xlfn.IFNA(VLOOKUP(flower[[#This Row],[Scion METRC '#]],DEADC8[],4,FALSE),"")</f>
        <v/>
      </c>
      <c r="O361" s="13" t="str">
        <f>IF(ISNUMBER(SEARCH(".",flower[[#This Row],[Pheno Barcode]])),CONCATENATE("1A4070000000065000",RIGHT(flower[[#This Row],[Pheno Barcode]],6)),"")</f>
        <v/>
      </c>
      <c r="P361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_EL3-08</v>
      </c>
    </row>
    <row r="362" spans="1:16" x14ac:dyDescent="0.25">
      <c r="A362" s="8" t="s">
        <v>6</v>
      </c>
      <c r="B362" s="9">
        <v>9</v>
      </c>
      <c r="C362" s="9" t="s">
        <v>501</v>
      </c>
      <c r="D362" s="13"/>
      <c r="E362" s="13" t="str">
        <f>_xlfn.IFNA(VLOOKUP(flower[[#This Row],[Scion METRC '#]],METRCC8[],2,FALSE),"METRC ERROR")</f>
        <v>METRC ERROR</v>
      </c>
      <c r="F362" s="13" t="str">
        <f>IF(LEFT(flower[[#This Row],[Strain]],4)=LEFT(flower[[#This Row],[Pheno '#]],4),"match","MISMATCH")</f>
        <v>MISMATCH</v>
      </c>
      <c r="G362" s="13" t="str">
        <f>_xlfn.IFNA(VLOOKUP(flower[[#This Row],[Scion METRC '#]],VEGC8[[#All],[Scion METRC '#]:[Pheno Barcode]],2,FALSE),"")</f>
        <v/>
      </c>
      <c r="H362" s="13" t="str">
        <f>LEFT(flower[[#This Row],[Pheno Barcode]],7)</f>
        <v/>
      </c>
      <c r="I362" s="10" t="str">
        <f>_xlfn.IFNA(VLOOKUP(flower[[#This Row],[Strain]],VEGC8[[#All],[Scion METRC '#]:[Health]],5,FALSE),"")</f>
        <v/>
      </c>
      <c r="J362" s="13"/>
      <c r="K362" s="13" t="str">
        <f>IF(flower[[#This Row],[Scion METRC '#]]="","EMPTY",_xlfn.IFNA(VLOOKUP(flower[[#This Row],[Scion METRC '#]],DEADC8[],3,FALSE),"Alive"))</f>
        <v>EMPTY</v>
      </c>
      <c r="L362" s="13" t="str">
        <f>IFERROR(INDEX(exptreatments[[#This Row],[Treatment]],MATCH(flower[[#This Row],[Scion METRC '#]],exptreatments[[#This Row],[METRC]],0)),"")</f>
        <v/>
      </c>
      <c r="M362" s="13" t="str">
        <f>_xlfn.IFNA(VLOOKUP(flower[[#This Row],[Scion METRC '#]],DEADC8[],4,FALSE),"")</f>
        <v/>
      </c>
      <c r="N362" s="14" t="str">
        <f>_xlfn.IFNA(VLOOKUP(flower[[#This Row],[Scion METRC '#]],DEADC8[],4,FALSE),"")</f>
        <v/>
      </c>
      <c r="O362" s="13" t="str">
        <f>IF(ISNUMBER(SEARCH(".",flower[[#This Row],[Pheno Barcode]])),CONCATENATE("1A4070000000065000",RIGHT(flower[[#This Row],[Pheno Barcode]],6)),"")</f>
        <v/>
      </c>
      <c r="P362" s="8" t="str">
        <f>IF(flower[[#This Row],[Plant]]&lt;10,_xlfn.CONCAT('Group Info'!$F$2,"_",flower[[#This Row],[Table]],"-0",flower[[#This Row],[Plant]]),_xlfn.CONCAT('Group Info'!$F$2,"_",flower[[#This Row],[Table]],"-",flower[[#This Row],[Plant]]))</f>
        <v>_EL3-09</v>
      </c>
    </row>
    <row r="363" spans="1:16" x14ac:dyDescent="0.25">
      <c r="A363" s="8" t="s">
        <v>6</v>
      </c>
      <c r="B363" s="9">
        <v>10</v>
      </c>
      <c r="C363" s="9" t="s">
        <v>501</v>
      </c>
      <c r="D363" s="13"/>
      <c r="E363" s="13" t="str">
        <f>_xlfn.IFNA(VLOOKUP(flower[[#This Row],[Scion METRC '#]],METRCC8[],2,FALSE),"METRC ERROR")</f>
        <v>METRC ERROR</v>
      </c>
      <c r="F363" s="13" t="str">
        <f>IF(LEFT(flower[[#This Row],[Strain]],4)=LEFT(flower[[#This Row],[Pheno '#]],4),"match","MISMATCH")</f>
        <v>MISMATCH</v>
      </c>
      <c r="G363" s="13" t="str">
        <f>_xlfn.IFNA(VLOOKUP(flower[[#This Row],[Scion METRC '#]],VEGC8[[#All],[Scion METRC '#]:[Pheno Barcode]],2,FALSE),"")</f>
        <v/>
      </c>
      <c r="H363" s="13" t="str">
        <f>LEFT(flower[[#This Row],[Pheno Barcode]],7)</f>
        <v/>
      </c>
      <c r="I363" s="10" t="str">
        <f>_xlfn.IFNA(VLOOKUP(flower[[#This Row],[Strain]],VEGC8[[#All],[Scion METRC '#]:[Health]],5,FALSE),"")</f>
        <v/>
      </c>
      <c r="J363" s="13"/>
      <c r="K363" s="13" t="str">
        <f>IF(flower[[#This Row],[Scion METRC '#]]="","EMPTY",_xlfn.IFNA(VLOOKUP(flower[[#This Row],[Scion METRC '#]],DEADC8[],3,FALSE),"Alive"))</f>
        <v>EMPTY</v>
      </c>
      <c r="L363" s="13" t="str">
        <f>IFERROR(INDEX(exptreatments[[#This Row],[Treatment]],MATCH(flower[[#This Row],[Scion METRC '#]],exptreatments[[#This Row],[METRC]],0)),"")</f>
        <v/>
      </c>
      <c r="M363" s="13" t="str">
        <f>_xlfn.IFNA(VLOOKUP(flower[[#This Row],[Scion METRC '#]],DEADC8[],4,FALSE),"")</f>
        <v/>
      </c>
      <c r="N363" s="14" t="str">
        <f>_xlfn.IFNA(VLOOKUP(flower[[#This Row],[Scion METRC '#]],DEADC8[],4,FALSE),"")</f>
        <v/>
      </c>
      <c r="O363" s="13" t="str">
        <f>IF(ISNUMBER(SEARCH(".",flower[[#This Row],[Pheno Barcode]])),CONCATENATE("1A4070000000065000",RIGHT(flower[[#This Row],[Pheno Barcode]],6)),"")</f>
        <v/>
      </c>
      <c r="P363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_EL3-10</v>
      </c>
    </row>
    <row r="364" spans="1:16" x14ac:dyDescent="0.25">
      <c r="A364" s="8" t="s">
        <v>6</v>
      </c>
      <c r="B364" s="9">
        <v>11</v>
      </c>
      <c r="C364" s="9" t="s">
        <v>501</v>
      </c>
      <c r="D364" s="13"/>
      <c r="E364" s="13" t="str">
        <f>_xlfn.IFNA(VLOOKUP(flower[[#This Row],[Scion METRC '#]],METRCC8[],2,FALSE),"METRC ERROR")</f>
        <v>METRC ERROR</v>
      </c>
      <c r="F364" s="13" t="str">
        <f>IF(LEFT(flower[[#This Row],[Strain]],4)=LEFT(flower[[#This Row],[Pheno '#]],4),"match","MISMATCH")</f>
        <v>MISMATCH</v>
      </c>
      <c r="G364" s="13" t="str">
        <f>_xlfn.IFNA(VLOOKUP(flower[[#This Row],[Scion METRC '#]],VEGC8[[#All],[Scion METRC '#]:[Pheno Barcode]],2,FALSE),"")</f>
        <v/>
      </c>
      <c r="H364" s="13" t="str">
        <f>LEFT(flower[[#This Row],[Pheno Barcode]],7)</f>
        <v/>
      </c>
      <c r="I364" s="10" t="str">
        <f>_xlfn.IFNA(VLOOKUP(flower[[#This Row],[Strain]],VEGC8[[#All],[Scion METRC '#]:[Health]],5,FALSE),"")</f>
        <v/>
      </c>
      <c r="J364" s="13"/>
      <c r="K364" s="13" t="str">
        <f>IF(flower[[#This Row],[Scion METRC '#]]="","EMPTY",_xlfn.IFNA(VLOOKUP(flower[[#This Row],[Scion METRC '#]],DEADC8[],3,FALSE),"Alive"))</f>
        <v>EMPTY</v>
      </c>
      <c r="L364" s="13" t="str">
        <f>IFERROR(INDEX(exptreatments[[#This Row],[Treatment]],MATCH(flower[[#This Row],[Scion METRC '#]],exptreatments[[#This Row],[METRC]],0)),"")</f>
        <v/>
      </c>
      <c r="M364" s="13" t="str">
        <f>_xlfn.IFNA(VLOOKUP(flower[[#This Row],[Scion METRC '#]],DEADC8[],4,FALSE),"")</f>
        <v/>
      </c>
      <c r="N364" s="14" t="str">
        <f>_xlfn.IFNA(VLOOKUP(flower[[#This Row],[Scion METRC '#]],DEADC8[],4,FALSE),"")</f>
        <v/>
      </c>
      <c r="O364" s="13" t="str">
        <f>IF(ISNUMBER(SEARCH(".",flower[[#This Row],[Pheno Barcode]])),CONCATENATE("1A4070000000065000",RIGHT(flower[[#This Row],[Pheno Barcode]],6)),"")</f>
        <v/>
      </c>
      <c r="P364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_EL3-11</v>
      </c>
    </row>
    <row r="365" spans="1:16" x14ac:dyDescent="0.25">
      <c r="A365" s="8" t="s">
        <v>6</v>
      </c>
      <c r="B365" s="9">
        <v>12</v>
      </c>
      <c r="C365" s="9" t="s">
        <v>501</v>
      </c>
      <c r="D365" s="13"/>
      <c r="E365" s="13" t="str">
        <f>_xlfn.IFNA(VLOOKUP(flower[[#This Row],[Scion METRC '#]],METRCC8[],2,FALSE),"METRC ERROR")</f>
        <v>METRC ERROR</v>
      </c>
      <c r="F365" s="13" t="str">
        <f>IF(LEFT(flower[[#This Row],[Strain]],4)=LEFT(flower[[#This Row],[Pheno '#]],4),"match","MISMATCH")</f>
        <v>MISMATCH</v>
      </c>
      <c r="G365" s="13" t="str">
        <f>_xlfn.IFNA(VLOOKUP(flower[[#This Row],[Scion METRC '#]],VEGC8[[#All],[Scion METRC '#]:[Pheno Barcode]],2,FALSE),"")</f>
        <v/>
      </c>
      <c r="H365" s="13" t="str">
        <f>LEFT(flower[[#This Row],[Pheno Barcode]],7)</f>
        <v/>
      </c>
      <c r="I365" s="10" t="str">
        <f>_xlfn.IFNA(VLOOKUP(flower[[#This Row],[Strain]],VEGC8[[#All],[Scion METRC '#]:[Health]],5,FALSE),"")</f>
        <v/>
      </c>
      <c r="J365" s="13"/>
      <c r="K365" s="13" t="str">
        <f>IF(flower[[#This Row],[Scion METRC '#]]="","EMPTY",_xlfn.IFNA(VLOOKUP(flower[[#This Row],[Scion METRC '#]],DEADC8[],3,FALSE),"Alive"))</f>
        <v>EMPTY</v>
      </c>
      <c r="L365" s="13" t="str">
        <f>IFERROR(INDEX(exptreatments[[#This Row],[Treatment]],MATCH(flower[[#This Row],[Scion METRC '#]],exptreatments[[#This Row],[METRC]],0)),"")</f>
        <v/>
      </c>
      <c r="M365" s="13" t="str">
        <f>_xlfn.IFNA(VLOOKUP(flower[[#This Row],[Scion METRC '#]],DEADC8[],4,FALSE),"")</f>
        <v/>
      </c>
      <c r="N365" s="14" t="str">
        <f>_xlfn.IFNA(VLOOKUP(flower[[#This Row],[Scion METRC '#]],DEADC8[],4,FALSE),"")</f>
        <v/>
      </c>
      <c r="O365" s="13" t="str">
        <f>IF(ISNUMBER(SEARCH(".",flower[[#This Row],[Pheno Barcode]])),CONCATENATE("1A4070000000065000",RIGHT(flower[[#This Row],[Pheno Barcode]],6)),"")</f>
        <v/>
      </c>
      <c r="P365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_EL3-12</v>
      </c>
    </row>
    <row r="366" spans="1:16" x14ac:dyDescent="0.25">
      <c r="A366" s="8" t="s">
        <v>6</v>
      </c>
      <c r="B366" s="9">
        <v>13</v>
      </c>
      <c r="C366" s="9" t="s">
        <v>501</v>
      </c>
      <c r="D366" s="13"/>
      <c r="E366" s="13" t="str">
        <f>_xlfn.IFNA(VLOOKUP(flower[[#This Row],[Scion METRC '#]],METRCC8[],2,FALSE),"METRC ERROR")</f>
        <v>METRC ERROR</v>
      </c>
      <c r="F366" s="13" t="str">
        <f>IF(LEFT(flower[[#This Row],[Strain]],4)=LEFT(flower[[#This Row],[Pheno '#]],4),"match","MISMATCH")</f>
        <v>MISMATCH</v>
      </c>
      <c r="G366" s="13" t="str">
        <f>_xlfn.IFNA(VLOOKUP(flower[[#This Row],[Scion METRC '#]],VEGC8[[#All],[Scion METRC '#]:[Pheno Barcode]],2,FALSE),"")</f>
        <v/>
      </c>
      <c r="H366" s="13" t="str">
        <f>LEFT(flower[[#This Row],[Pheno Barcode]],7)</f>
        <v/>
      </c>
      <c r="I366" s="10" t="str">
        <f>_xlfn.IFNA(VLOOKUP(flower[[#This Row],[Strain]],VEGC8[[#All],[Scion METRC '#]:[Health]],5,FALSE),"")</f>
        <v/>
      </c>
      <c r="J366" s="13"/>
      <c r="K366" s="13" t="str">
        <f>IF(flower[[#This Row],[Scion METRC '#]]="","EMPTY",_xlfn.IFNA(VLOOKUP(flower[[#This Row],[Scion METRC '#]],DEADC8[],3,FALSE),"Alive"))</f>
        <v>EMPTY</v>
      </c>
      <c r="L366" s="13" t="str">
        <f>IFERROR(INDEX(exptreatments[[#This Row],[Treatment]],MATCH(flower[[#This Row],[Scion METRC '#]],exptreatments[[#This Row],[METRC]],0)),"")</f>
        <v/>
      </c>
      <c r="M366" s="13" t="str">
        <f>_xlfn.IFNA(VLOOKUP(flower[[#This Row],[Scion METRC '#]],DEADC8[],4,FALSE),"")</f>
        <v/>
      </c>
      <c r="N366" s="14" t="str">
        <f>_xlfn.IFNA(VLOOKUP(flower[[#This Row],[Scion METRC '#]],DEADC8[],4,FALSE),"")</f>
        <v/>
      </c>
      <c r="O366" s="13" t="str">
        <f>IF(ISNUMBER(SEARCH(".",flower[[#This Row],[Pheno Barcode]])),CONCATENATE("1A4070000000065000",RIGHT(flower[[#This Row],[Pheno Barcode]],6)),"")</f>
        <v/>
      </c>
      <c r="P366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_EL3-13</v>
      </c>
    </row>
    <row r="367" spans="1:16" x14ac:dyDescent="0.25">
      <c r="A367" s="8" t="s">
        <v>6</v>
      </c>
      <c r="B367" s="9">
        <v>14</v>
      </c>
      <c r="C367" s="9" t="s">
        <v>501</v>
      </c>
      <c r="D367" s="13"/>
      <c r="E367" s="13" t="str">
        <f>_xlfn.IFNA(VLOOKUP(flower[[#This Row],[Scion METRC '#]],METRCC8[],2,FALSE),"METRC ERROR")</f>
        <v>METRC ERROR</v>
      </c>
      <c r="F367" s="13" t="str">
        <f>IF(LEFT(flower[[#This Row],[Strain]],4)=LEFT(flower[[#This Row],[Pheno '#]],4),"match","MISMATCH")</f>
        <v>MISMATCH</v>
      </c>
      <c r="G367" s="13" t="str">
        <f>_xlfn.IFNA(VLOOKUP(flower[[#This Row],[Scion METRC '#]],VEGC8[[#All],[Scion METRC '#]:[Pheno Barcode]],2,FALSE),"")</f>
        <v/>
      </c>
      <c r="H367" s="13" t="str">
        <f>LEFT(flower[[#This Row],[Pheno Barcode]],7)</f>
        <v/>
      </c>
      <c r="I367" s="10" t="str">
        <f>_xlfn.IFNA(VLOOKUP(flower[[#This Row],[Strain]],VEGC8[[#All],[Scion METRC '#]:[Health]],5,FALSE),"")</f>
        <v/>
      </c>
      <c r="J367" s="13"/>
      <c r="K367" s="13" t="str">
        <f>IF(flower[[#This Row],[Scion METRC '#]]="","EMPTY",_xlfn.IFNA(VLOOKUP(flower[[#This Row],[Scion METRC '#]],DEADC8[],3,FALSE),"Alive"))</f>
        <v>EMPTY</v>
      </c>
      <c r="L367" s="13" t="str">
        <f>IFERROR(INDEX(exptreatments[[#This Row],[Treatment]],MATCH(flower[[#This Row],[Scion METRC '#]],exptreatments[[#This Row],[METRC]],0)),"")</f>
        <v/>
      </c>
      <c r="M367" s="13" t="str">
        <f>_xlfn.IFNA(VLOOKUP(flower[[#This Row],[Scion METRC '#]],DEADC8[],4,FALSE),"")</f>
        <v/>
      </c>
      <c r="N367" s="14" t="str">
        <f>_xlfn.IFNA(VLOOKUP(flower[[#This Row],[Scion METRC '#]],DEADC8[],4,FALSE),"")</f>
        <v/>
      </c>
      <c r="O367" s="13" t="str">
        <f>IF(ISNUMBER(SEARCH(".",flower[[#This Row],[Pheno Barcode]])),CONCATENATE("1A4070000000065000",RIGHT(flower[[#This Row],[Pheno Barcode]],6)),"")</f>
        <v/>
      </c>
      <c r="P367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_EL3-14</v>
      </c>
    </row>
    <row r="368" spans="1:16" x14ac:dyDescent="0.25">
      <c r="A368" s="8" t="s">
        <v>6</v>
      </c>
      <c r="B368" s="9">
        <v>15</v>
      </c>
      <c r="C368" s="9" t="s">
        <v>501</v>
      </c>
      <c r="D368" s="13"/>
      <c r="E368" s="13" t="str">
        <f>_xlfn.IFNA(VLOOKUP(flower[[#This Row],[Scion METRC '#]],METRCC8[],2,FALSE),"METRC ERROR")</f>
        <v>METRC ERROR</v>
      </c>
      <c r="F368" s="13" t="str">
        <f>IF(LEFT(flower[[#This Row],[Strain]],4)=LEFT(flower[[#This Row],[Pheno '#]],4),"match","MISMATCH")</f>
        <v>MISMATCH</v>
      </c>
      <c r="G368" s="13" t="str">
        <f>_xlfn.IFNA(VLOOKUP(flower[[#This Row],[Scion METRC '#]],VEGC8[[#All],[Scion METRC '#]:[Pheno Barcode]],2,FALSE),"")</f>
        <v/>
      </c>
      <c r="H368" s="13" t="str">
        <f>LEFT(flower[[#This Row],[Pheno Barcode]],7)</f>
        <v/>
      </c>
      <c r="I368" s="10" t="str">
        <f>_xlfn.IFNA(VLOOKUP(flower[[#This Row],[Strain]],VEGC8[[#All],[Scion METRC '#]:[Health]],5,FALSE),"")</f>
        <v/>
      </c>
      <c r="J368" s="13"/>
      <c r="K368" s="13" t="str">
        <f>IF(flower[[#This Row],[Scion METRC '#]]="","EMPTY",_xlfn.IFNA(VLOOKUP(flower[[#This Row],[Scion METRC '#]],DEADC8[],3,FALSE),"Alive"))</f>
        <v>EMPTY</v>
      </c>
      <c r="L368" s="13" t="str">
        <f>IFERROR(INDEX(exptreatments[[#This Row],[Treatment]],MATCH(flower[[#This Row],[Scion METRC '#]],exptreatments[[#This Row],[METRC]],0)),"")</f>
        <v/>
      </c>
      <c r="M368" s="13" t="str">
        <f>_xlfn.IFNA(VLOOKUP(flower[[#This Row],[Scion METRC '#]],DEADC8[],4,FALSE),"")</f>
        <v/>
      </c>
      <c r="N368" s="14" t="str">
        <f>_xlfn.IFNA(VLOOKUP(flower[[#This Row],[Scion METRC '#]],DEADC8[],4,FALSE),"")</f>
        <v/>
      </c>
      <c r="O368" s="13" t="str">
        <f>IF(ISNUMBER(SEARCH(".",flower[[#This Row],[Pheno Barcode]])),CONCATENATE("1A4070000000065000",RIGHT(flower[[#This Row],[Pheno Barcode]],6)),"")</f>
        <v/>
      </c>
      <c r="P368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_EL3-15</v>
      </c>
    </row>
    <row r="369" spans="1:16" x14ac:dyDescent="0.25">
      <c r="A369" s="8" t="s">
        <v>6</v>
      </c>
      <c r="B369" s="9">
        <v>16</v>
      </c>
      <c r="C369" s="9" t="s">
        <v>501</v>
      </c>
      <c r="D369" s="13"/>
      <c r="E369" s="13" t="str">
        <f>_xlfn.IFNA(VLOOKUP(flower[[#This Row],[Scion METRC '#]],METRCC8[],2,FALSE),"METRC ERROR")</f>
        <v>METRC ERROR</v>
      </c>
      <c r="F369" s="13" t="str">
        <f>IF(LEFT(flower[[#This Row],[Strain]],4)=LEFT(flower[[#This Row],[Pheno '#]],4),"match","MISMATCH")</f>
        <v>MISMATCH</v>
      </c>
      <c r="G369" s="13" t="str">
        <f>_xlfn.IFNA(VLOOKUP(flower[[#This Row],[Scion METRC '#]],VEGC8[[#All],[Scion METRC '#]:[Pheno Barcode]],2,FALSE),"")</f>
        <v/>
      </c>
      <c r="H369" s="13" t="str">
        <f>LEFT(flower[[#This Row],[Pheno Barcode]],7)</f>
        <v/>
      </c>
      <c r="I369" s="10" t="str">
        <f>_xlfn.IFNA(VLOOKUP(flower[[#This Row],[Strain]],VEGC8[[#All],[Scion METRC '#]:[Health]],5,FALSE),"")</f>
        <v/>
      </c>
      <c r="J369" s="13"/>
      <c r="K369" s="13" t="str">
        <f>IF(flower[[#This Row],[Scion METRC '#]]="","EMPTY",_xlfn.IFNA(VLOOKUP(flower[[#This Row],[Scion METRC '#]],DEADC8[],3,FALSE),"Alive"))</f>
        <v>EMPTY</v>
      </c>
      <c r="L369" s="13" t="str">
        <f>IFERROR(INDEX(exptreatments[[#This Row],[Treatment]],MATCH(flower[[#This Row],[Scion METRC '#]],exptreatments[[#This Row],[METRC]],0)),"")</f>
        <v/>
      </c>
      <c r="M369" s="13" t="str">
        <f>_xlfn.IFNA(VLOOKUP(flower[[#This Row],[Scion METRC '#]],DEADC8[],4,FALSE),"")</f>
        <v/>
      </c>
      <c r="N369" s="14" t="str">
        <f>_xlfn.IFNA(VLOOKUP(flower[[#This Row],[Scion METRC '#]],DEADC8[],4,FALSE),"")</f>
        <v/>
      </c>
      <c r="O369" s="13" t="str">
        <f>IF(ISNUMBER(SEARCH(".",flower[[#This Row],[Pheno Barcode]])),CONCATENATE("1A4070000000065000",RIGHT(flower[[#This Row],[Pheno Barcode]],6)),"")</f>
        <v/>
      </c>
      <c r="P369" s="8" t="str">
        <f>IF(flower[[#This Row],[Plant]]&lt;10,_xlfn.CONCAT('Group Info'!$F$2,"_",flower[[#This Row],[Table]],"-0",flower[[#This Row],[Plant]]),_xlfn.CONCAT('Group Info'!$F$2,"_",flower[[#This Row],[Table]],"-",flower[[#This Row],[Plant]]))</f>
        <v>_EL3-16</v>
      </c>
    </row>
    <row r="370" spans="1:16" x14ac:dyDescent="0.25">
      <c r="A370" s="8" t="s">
        <v>6</v>
      </c>
      <c r="B370" s="9">
        <v>1</v>
      </c>
      <c r="C370" s="9" t="s">
        <v>502</v>
      </c>
      <c r="D370" s="13"/>
      <c r="E370" s="13" t="str">
        <f>_xlfn.IFNA(VLOOKUP(flower[[#This Row],[Scion METRC '#]],METRCC8[],2,FALSE),"METRC ERROR")</f>
        <v>METRC ERROR</v>
      </c>
      <c r="F370" s="13" t="str">
        <f>IF(LEFT(flower[[#This Row],[Strain]],4)=LEFT(flower[[#This Row],[Pheno '#]],4),"match","MISMATCH")</f>
        <v>MISMATCH</v>
      </c>
      <c r="G370" s="13" t="str">
        <f>_xlfn.IFNA(VLOOKUP(flower[[#This Row],[Scion METRC '#]],VEGC8[[#All],[Scion METRC '#]:[Pheno Barcode]],2,FALSE),"")</f>
        <v/>
      </c>
      <c r="H370" s="13" t="str">
        <f>LEFT(flower[[#This Row],[Pheno Barcode]],7)</f>
        <v/>
      </c>
      <c r="I370" s="10" t="str">
        <f>_xlfn.IFNA(VLOOKUP(flower[[#This Row],[Strain]],VEGC8[[#All],[Scion METRC '#]:[Health]],5,FALSE),"")</f>
        <v/>
      </c>
      <c r="J370" s="13"/>
      <c r="K370" s="13" t="str">
        <f>IF(flower[[#This Row],[Scion METRC '#]]="","EMPTY",_xlfn.IFNA(VLOOKUP(flower[[#This Row],[Scion METRC '#]],DEADC8[],3,FALSE),"Alive"))</f>
        <v>EMPTY</v>
      </c>
      <c r="L370" s="13" t="str">
        <f>IFERROR(INDEX(exptreatments[[#This Row],[Treatment]],MATCH(flower[[#This Row],[Scion METRC '#]],exptreatments[[#This Row],[METRC]],0)),"")</f>
        <v/>
      </c>
      <c r="M370" s="13" t="str">
        <f>_xlfn.IFNA(VLOOKUP(flower[[#This Row],[Scion METRC '#]],DEADC8[],4,FALSE),"")</f>
        <v/>
      </c>
      <c r="N370" s="14" t="str">
        <f>_xlfn.IFNA(VLOOKUP(flower[[#This Row],[Scion METRC '#]],DEADC8[],4,FALSE),"")</f>
        <v/>
      </c>
      <c r="O370" s="13" t="str">
        <f>IF(ISNUMBER(SEARCH(".",flower[[#This Row],[Pheno Barcode]])),CONCATENATE("1A4070000000065000",RIGHT(flower[[#This Row],[Pheno Barcode]],6)),"")</f>
        <v/>
      </c>
      <c r="P370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_EL4-01</v>
      </c>
    </row>
    <row r="371" spans="1:16" x14ac:dyDescent="0.25">
      <c r="A371" s="8" t="s">
        <v>6</v>
      </c>
      <c r="B371" s="9">
        <v>2</v>
      </c>
      <c r="C371" s="9" t="s">
        <v>502</v>
      </c>
      <c r="D371" s="13"/>
      <c r="E371" s="13" t="str">
        <f>_xlfn.IFNA(VLOOKUP(flower[[#This Row],[Scion METRC '#]],METRCC8[],2,FALSE),"METRC ERROR")</f>
        <v>METRC ERROR</v>
      </c>
      <c r="F371" s="13" t="str">
        <f>IF(LEFT(flower[[#This Row],[Strain]],4)=LEFT(flower[[#This Row],[Pheno '#]],4),"match","MISMATCH")</f>
        <v>MISMATCH</v>
      </c>
      <c r="G371" s="13" t="str">
        <f>_xlfn.IFNA(VLOOKUP(flower[[#This Row],[Scion METRC '#]],VEGC8[[#All],[Scion METRC '#]:[Pheno Barcode]],2,FALSE),"")</f>
        <v/>
      </c>
      <c r="H371" s="13" t="str">
        <f>LEFT(flower[[#This Row],[Pheno Barcode]],7)</f>
        <v/>
      </c>
      <c r="I371" s="10" t="str">
        <f>_xlfn.IFNA(VLOOKUP(flower[[#This Row],[Strain]],VEGC8[[#All],[Scion METRC '#]:[Health]],5,FALSE),"")</f>
        <v/>
      </c>
      <c r="J371" s="13"/>
      <c r="K371" s="13" t="str">
        <f>IF(flower[[#This Row],[Scion METRC '#]]="","EMPTY",_xlfn.IFNA(VLOOKUP(flower[[#This Row],[Scion METRC '#]],DEADC8[],3,FALSE),"Alive"))</f>
        <v>EMPTY</v>
      </c>
      <c r="L371" s="13" t="str">
        <f>IFERROR(INDEX(exptreatments[[#This Row],[Treatment]],MATCH(flower[[#This Row],[Scion METRC '#]],exptreatments[[#This Row],[METRC]],0)),"")</f>
        <v/>
      </c>
      <c r="M371" s="13" t="str">
        <f>_xlfn.IFNA(VLOOKUP(flower[[#This Row],[Scion METRC '#]],DEADC8[],4,FALSE),"")</f>
        <v/>
      </c>
      <c r="N371" s="14" t="str">
        <f>_xlfn.IFNA(VLOOKUP(flower[[#This Row],[Scion METRC '#]],DEADC8[],4,FALSE),"")</f>
        <v/>
      </c>
      <c r="O371" s="13" t="str">
        <f>IF(ISNUMBER(SEARCH(".",flower[[#This Row],[Pheno Barcode]])),CONCATENATE("1A4070000000065000",RIGHT(flower[[#This Row],[Pheno Barcode]],6)),"")</f>
        <v/>
      </c>
      <c r="P371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_EL4-02</v>
      </c>
    </row>
    <row r="372" spans="1:16" x14ac:dyDescent="0.25">
      <c r="A372" s="8" t="s">
        <v>6</v>
      </c>
      <c r="B372" s="9">
        <v>3</v>
      </c>
      <c r="C372" s="9" t="s">
        <v>502</v>
      </c>
      <c r="D372" s="13"/>
      <c r="E372" s="13" t="str">
        <f>_xlfn.IFNA(VLOOKUP(flower[[#This Row],[Scion METRC '#]],METRCC8[],2,FALSE),"METRC ERROR")</f>
        <v>METRC ERROR</v>
      </c>
      <c r="F372" s="13" t="str">
        <f>IF(LEFT(flower[[#This Row],[Strain]],4)=LEFT(flower[[#This Row],[Pheno '#]],4),"match","MISMATCH")</f>
        <v>MISMATCH</v>
      </c>
      <c r="G372" s="13" t="str">
        <f>_xlfn.IFNA(VLOOKUP(flower[[#This Row],[Scion METRC '#]],VEGC8[[#All],[Scion METRC '#]:[Pheno Barcode]],2,FALSE),"")</f>
        <v/>
      </c>
      <c r="H372" s="13" t="str">
        <f>LEFT(flower[[#This Row],[Pheno Barcode]],7)</f>
        <v/>
      </c>
      <c r="I372" s="10" t="str">
        <f>_xlfn.IFNA(VLOOKUP(flower[[#This Row],[Strain]],VEGC8[[#All],[Scion METRC '#]:[Health]],5,FALSE),"")</f>
        <v/>
      </c>
      <c r="J372" s="13"/>
      <c r="K372" s="13" t="str">
        <f>IF(flower[[#This Row],[Scion METRC '#]]="","EMPTY",_xlfn.IFNA(VLOOKUP(flower[[#This Row],[Scion METRC '#]],DEADC8[],3,FALSE),"Alive"))</f>
        <v>EMPTY</v>
      </c>
      <c r="L372" s="13" t="str">
        <f>IFERROR(INDEX(exptreatments[[#This Row],[Treatment]],MATCH(flower[[#This Row],[Scion METRC '#]],exptreatments[[#This Row],[METRC]],0)),"")</f>
        <v/>
      </c>
      <c r="M372" s="13" t="str">
        <f>_xlfn.IFNA(VLOOKUP(flower[[#This Row],[Scion METRC '#]],DEADC8[],4,FALSE),"")</f>
        <v/>
      </c>
      <c r="N372" s="14" t="str">
        <f>_xlfn.IFNA(VLOOKUP(flower[[#This Row],[Scion METRC '#]],DEADC8[],4,FALSE),"")</f>
        <v/>
      </c>
      <c r="O372" s="13" t="str">
        <f>IF(ISNUMBER(SEARCH(".",flower[[#This Row],[Pheno Barcode]])),CONCATENATE("1A4070000000065000",RIGHT(flower[[#This Row],[Pheno Barcode]],6)),"")</f>
        <v/>
      </c>
      <c r="P372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_EL4-03</v>
      </c>
    </row>
    <row r="373" spans="1:16" x14ac:dyDescent="0.25">
      <c r="A373" s="8" t="s">
        <v>6</v>
      </c>
      <c r="B373" s="9">
        <v>4</v>
      </c>
      <c r="C373" s="9" t="s">
        <v>502</v>
      </c>
      <c r="D373" s="13"/>
      <c r="E373" s="13" t="str">
        <f>_xlfn.IFNA(VLOOKUP(flower[[#This Row],[Scion METRC '#]],METRCC8[],2,FALSE),"METRC ERROR")</f>
        <v>METRC ERROR</v>
      </c>
      <c r="F373" s="13" t="str">
        <f>IF(LEFT(flower[[#This Row],[Strain]],4)=LEFT(flower[[#This Row],[Pheno '#]],4),"match","MISMATCH")</f>
        <v>MISMATCH</v>
      </c>
      <c r="G373" s="13" t="str">
        <f>_xlfn.IFNA(VLOOKUP(flower[[#This Row],[Scion METRC '#]],VEGC8[[#All],[Scion METRC '#]:[Pheno Barcode]],2,FALSE),"")</f>
        <v/>
      </c>
      <c r="H373" s="13" t="str">
        <f>LEFT(flower[[#This Row],[Pheno Barcode]],7)</f>
        <v/>
      </c>
      <c r="I373" s="10" t="str">
        <f>_xlfn.IFNA(VLOOKUP(flower[[#This Row],[Strain]],VEGC8[[#All],[Scion METRC '#]:[Health]],5,FALSE),"")</f>
        <v/>
      </c>
      <c r="J373" s="13"/>
      <c r="K373" s="13" t="str">
        <f>IF(flower[[#This Row],[Scion METRC '#]]="","EMPTY",_xlfn.IFNA(VLOOKUP(flower[[#This Row],[Scion METRC '#]],DEADC8[],3,FALSE),"Alive"))</f>
        <v>EMPTY</v>
      </c>
      <c r="L373" s="13" t="str">
        <f>IFERROR(INDEX(exptreatments[[#This Row],[Treatment]],MATCH(flower[[#This Row],[Scion METRC '#]],exptreatments[[#This Row],[METRC]],0)),"")</f>
        <v/>
      </c>
      <c r="M373" s="13" t="str">
        <f>_xlfn.IFNA(VLOOKUP(flower[[#This Row],[Scion METRC '#]],DEADC8[],4,FALSE),"")</f>
        <v/>
      </c>
      <c r="N373" s="14" t="str">
        <f>_xlfn.IFNA(VLOOKUP(flower[[#This Row],[Scion METRC '#]],DEADC8[],4,FALSE),"")</f>
        <v/>
      </c>
      <c r="O373" s="13" t="str">
        <f>IF(ISNUMBER(SEARCH(".",flower[[#This Row],[Pheno Barcode]])),CONCATENATE("1A4070000000065000",RIGHT(flower[[#This Row],[Pheno Barcode]],6)),"")</f>
        <v/>
      </c>
      <c r="P373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_EL4-04</v>
      </c>
    </row>
    <row r="374" spans="1:16" x14ac:dyDescent="0.25">
      <c r="A374" s="8" t="s">
        <v>6</v>
      </c>
      <c r="B374" s="9">
        <v>5</v>
      </c>
      <c r="C374" s="9" t="s">
        <v>502</v>
      </c>
      <c r="D374" s="13"/>
      <c r="E374" s="13" t="str">
        <f>_xlfn.IFNA(VLOOKUP(flower[[#This Row],[Scion METRC '#]],METRCC8[],2,FALSE),"METRC ERROR")</f>
        <v>METRC ERROR</v>
      </c>
      <c r="F374" s="13" t="str">
        <f>IF(LEFT(flower[[#This Row],[Strain]],4)=LEFT(flower[[#This Row],[Pheno '#]],4),"match","MISMATCH")</f>
        <v>MISMATCH</v>
      </c>
      <c r="G374" s="13" t="str">
        <f>_xlfn.IFNA(VLOOKUP(flower[[#This Row],[Scion METRC '#]],VEGC8[[#All],[Scion METRC '#]:[Pheno Barcode]],2,FALSE),"")</f>
        <v/>
      </c>
      <c r="H374" s="13" t="str">
        <f>LEFT(flower[[#This Row],[Pheno Barcode]],7)</f>
        <v/>
      </c>
      <c r="I374" s="10" t="str">
        <f>_xlfn.IFNA(VLOOKUP(flower[[#This Row],[Strain]],VEGC8[[#All],[Scion METRC '#]:[Health]],5,FALSE),"")</f>
        <v/>
      </c>
      <c r="J374" s="13"/>
      <c r="K374" s="13" t="str">
        <f>IF(flower[[#This Row],[Scion METRC '#]]="","EMPTY",_xlfn.IFNA(VLOOKUP(flower[[#This Row],[Scion METRC '#]],DEADC8[],3,FALSE),"Alive"))</f>
        <v>EMPTY</v>
      </c>
      <c r="L374" s="13" t="str">
        <f>IFERROR(INDEX(exptreatments[[#This Row],[Treatment]],MATCH(flower[[#This Row],[Scion METRC '#]],exptreatments[[#This Row],[METRC]],0)),"")</f>
        <v/>
      </c>
      <c r="M374" s="13" t="str">
        <f>_xlfn.IFNA(VLOOKUP(flower[[#This Row],[Scion METRC '#]],DEADC8[],4,FALSE),"")</f>
        <v/>
      </c>
      <c r="N374" s="14" t="str">
        <f>_xlfn.IFNA(VLOOKUP(flower[[#This Row],[Scion METRC '#]],DEADC8[],4,FALSE),"")</f>
        <v/>
      </c>
      <c r="O374" s="13" t="str">
        <f>IF(ISNUMBER(SEARCH(".",flower[[#This Row],[Pheno Barcode]])),CONCATENATE("1A4070000000065000",RIGHT(flower[[#This Row],[Pheno Barcode]],6)),"")</f>
        <v/>
      </c>
      <c r="P374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_EL4-05</v>
      </c>
    </row>
    <row r="375" spans="1:16" x14ac:dyDescent="0.25">
      <c r="A375" s="8" t="s">
        <v>6</v>
      </c>
      <c r="B375" s="9">
        <v>6</v>
      </c>
      <c r="C375" s="9" t="s">
        <v>502</v>
      </c>
      <c r="D375" s="13"/>
      <c r="E375" s="13" t="str">
        <f>_xlfn.IFNA(VLOOKUP(flower[[#This Row],[Scion METRC '#]],METRCC8[],2,FALSE),"METRC ERROR")</f>
        <v>METRC ERROR</v>
      </c>
      <c r="F375" s="13" t="str">
        <f>IF(LEFT(flower[[#This Row],[Strain]],4)=LEFT(flower[[#This Row],[Pheno '#]],4),"match","MISMATCH")</f>
        <v>MISMATCH</v>
      </c>
      <c r="G375" s="13" t="str">
        <f>_xlfn.IFNA(VLOOKUP(flower[[#This Row],[Scion METRC '#]],VEGC8[[#All],[Scion METRC '#]:[Pheno Barcode]],2,FALSE),"")</f>
        <v/>
      </c>
      <c r="H375" s="13" t="str">
        <f>LEFT(flower[[#This Row],[Pheno Barcode]],7)</f>
        <v/>
      </c>
      <c r="I375" s="10" t="str">
        <f>_xlfn.IFNA(VLOOKUP(flower[[#This Row],[Strain]],VEGC8[[#All],[Scion METRC '#]:[Health]],5,FALSE),"")</f>
        <v/>
      </c>
      <c r="J375" s="13"/>
      <c r="K375" s="13" t="str">
        <f>IF(flower[[#This Row],[Scion METRC '#]]="","EMPTY",_xlfn.IFNA(VLOOKUP(flower[[#This Row],[Scion METRC '#]],DEADC8[],3,FALSE),"Alive"))</f>
        <v>EMPTY</v>
      </c>
      <c r="L375" s="13" t="str">
        <f>IFERROR(INDEX(exptreatments[[#This Row],[Treatment]],MATCH(flower[[#This Row],[Scion METRC '#]],exptreatments[[#This Row],[METRC]],0)),"")</f>
        <v/>
      </c>
      <c r="M375" s="13" t="str">
        <f>_xlfn.IFNA(VLOOKUP(flower[[#This Row],[Scion METRC '#]],DEADC8[],4,FALSE),"")</f>
        <v/>
      </c>
      <c r="N375" s="14" t="str">
        <f>_xlfn.IFNA(VLOOKUP(flower[[#This Row],[Scion METRC '#]],DEADC8[],4,FALSE),"")</f>
        <v/>
      </c>
      <c r="O375" s="13" t="str">
        <f>IF(ISNUMBER(SEARCH(".",flower[[#This Row],[Pheno Barcode]])),CONCATENATE("1A4070000000065000",RIGHT(flower[[#This Row],[Pheno Barcode]],6)),"")</f>
        <v/>
      </c>
      <c r="P375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_EL4-06</v>
      </c>
    </row>
    <row r="376" spans="1:16" x14ac:dyDescent="0.25">
      <c r="A376" s="8" t="s">
        <v>6</v>
      </c>
      <c r="B376" s="9">
        <v>7</v>
      </c>
      <c r="C376" s="9" t="s">
        <v>502</v>
      </c>
      <c r="D376" s="13"/>
      <c r="E376" s="13" t="str">
        <f>_xlfn.IFNA(VLOOKUP(flower[[#This Row],[Scion METRC '#]],METRCC8[],2,FALSE),"METRC ERROR")</f>
        <v>METRC ERROR</v>
      </c>
      <c r="F376" s="13" t="str">
        <f>IF(LEFT(flower[[#This Row],[Strain]],4)=LEFT(flower[[#This Row],[Pheno '#]],4),"match","MISMATCH")</f>
        <v>MISMATCH</v>
      </c>
      <c r="G376" s="13" t="str">
        <f>_xlfn.IFNA(VLOOKUP(flower[[#This Row],[Scion METRC '#]],VEGC8[[#All],[Scion METRC '#]:[Pheno Barcode]],2,FALSE),"")</f>
        <v/>
      </c>
      <c r="H376" s="13" t="str">
        <f>LEFT(flower[[#This Row],[Pheno Barcode]],7)</f>
        <v/>
      </c>
      <c r="I376" s="10" t="str">
        <f>_xlfn.IFNA(VLOOKUP(flower[[#This Row],[Strain]],VEGC8[[#All],[Scion METRC '#]:[Health]],5,FALSE),"")</f>
        <v/>
      </c>
      <c r="J376" s="13"/>
      <c r="K376" s="13" t="str">
        <f>IF(flower[[#This Row],[Scion METRC '#]]="","EMPTY",_xlfn.IFNA(VLOOKUP(flower[[#This Row],[Scion METRC '#]],DEADC8[],3,FALSE),"Alive"))</f>
        <v>EMPTY</v>
      </c>
      <c r="L376" s="13" t="str">
        <f>IFERROR(INDEX(exptreatments[[#This Row],[Treatment]],MATCH(flower[[#This Row],[Scion METRC '#]],exptreatments[[#This Row],[METRC]],0)),"")</f>
        <v/>
      </c>
      <c r="M376" s="13" t="str">
        <f>_xlfn.IFNA(VLOOKUP(flower[[#This Row],[Scion METRC '#]],DEADC8[],4,FALSE),"")</f>
        <v/>
      </c>
      <c r="N376" s="14" t="str">
        <f>_xlfn.IFNA(VLOOKUP(flower[[#This Row],[Scion METRC '#]],DEADC8[],4,FALSE),"")</f>
        <v/>
      </c>
      <c r="O376" s="13" t="str">
        <f>IF(ISNUMBER(SEARCH(".",flower[[#This Row],[Pheno Barcode]])),CONCATENATE("1A4070000000065000",RIGHT(flower[[#This Row],[Pheno Barcode]],6)),"")</f>
        <v/>
      </c>
      <c r="P376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_EL4-07</v>
      </c>
    </row>
    <row r="377" spans="1:16" x14ac:dyDescent="0.25">
      <c r="A377" s="8" t="s">
        <v>6</v>
      </c>
      <c r="B377" s="9">
        <v>8</v>
      </c>
      <c r="C377" s="9" t="s">
        <v>502</v>
      </c>
      <c r="D377" s="13"/>
      <c r="E377" s="13" t="str">
        <f>_xlfn.IFNA(VLOOKUP(flower[[#This Row],[Scion METRC '#]],METRCC8[],2,FALSE),"METRC ERROR")</f>
        <v>METRC ERROR</v>
      </c>
      <c r="F377" s="13" t="str">
        <f>IF(LEFT(flower[[#This Row],[Strain]],4)=LEFT(flower[[#This Row],[Pheno '#]],4),"match","MISMATCH")</f>
        <v>MISMATCH</v>
      </c>
      <c r="G377" s="13" t="str">
        <f>_xlfn.IFNA(VLOOKUP(flower[[#This Row],[Scion METRC '#]],VEGC8[[#All],[Scion METRC '#]:[Pheno Barcode]],2,FALSE),"")</f>
        <v/>
      </c>
      <c r="H377" s="13" t="str">
        <f>LEFT(flower[[#This Row],[Pheno Barcode]],7)</f>
        <v/>
      </c>
      <c r="I377" s="10" t="str">
        <f>_xlfn.IFNA(VLOOKUP(flower[[#This Row],[Strain]],VEGC8[[#All],[Scion METRC '#]:[Health]],5,FALSE),"")</f>
        <v/>
      </c>
      <c r="J377" s="13"/>
      <c r="K377" s="13" t="str">
        <f>IF(flower[[#This Row],[Scion METRC '#]]="","EMPTY",_xlfn.IFNA(VLOOKUP(flower[[#This Row],[Scion METRC '#]],DEADC8[],3,FALSE),"Alive"))</f>
        <v>EMPTY</v>
      </c>
      <c r="L377" s="13" t="str">
        <f>IFERROR(INDEX(exptreatments[[#This Row],[Treatment]],MATCH(flower[[#This Row],[Scion METRC '#]],exptreatments[[#This Row],[METRC]],0)),"")</f>
        <v/>
      </c>
      <c r="M377" s="13" t="str">
        <f>_xlfn.IFNA(VLOOKUP(flower[[#This Row],[Scion METRC '#]],DEADC8[],4,FALSE),"")</f>
        <v/>
      </c>
      <c r="N377" s="14" t="str">
        <f>_xlfn.IFNA(VLOOKUP(flower[[#This Row],[Scion METRC '#]],DEADC8[],4,FALSE),"")</f>
        <v/>
      </c>
      <c r="O377" s="13" t="str">
        <f>IF(ISNUMBER(SEARCH(".",flower[[#This Row],[Pheno Barcode]])),CONCATENATE("1A4070000000065000",RIGHT(flower[[#This Row],[Pheno Barcode]],6)),"")</f>
        <v/>
      </c>
      <c r="P377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_EL4-08</v>
      </c>
    </row>
    <row r="378" spans="1:16" x14ac:dyDescent="0.25">
      <c r="A378" s="8" t="s">
        <v>6</v>
      </c>
      <c r="B378" s="9">
        <v>9</v>
      </c>
      <c r="C378" s="9" t="s">
        <v>502</v>
      </c>
      <c r="D378" s="13"/>
      <c r="E378" s="13" t="str">
        <f>_xlfn.IFNA(VLOOKUP(flower[[#This Row],[Scion METRC '#]],METRCC8[],2,FALSE),"METRC ERROR")</f>
        <v>METRC ERROR</v>
      </c>
      <c r="F378" s="13" t="str">
        <f>IF(LEFT(flower[[#This Row],[Strain]],4)=LEFT(flower[[#This Row],[Pheno '#]],4),"match","MISMATCH")</f>
        <v>MISMATCH</v>
      </c>
      <c r="G378" s="13" t="str">
        <f>_xlfn.IFNA(VLOOKUP(flower[[#This Row],[Scion METRC '#]],VEGC8[[#All],[Scion METRC '#]:[Pheno Barcode]],2,FALSE),"")</f>
        <v/>
      </c>
      <c r="H378" s="13" t="str">
        <f>LEFT(flower[[#This Row],[Pheno Barcode]],7)</f>
        <v/>
      </c>
      <c r="I378" s="10" t="str">
        <f>_xlfn.IFNA(VLOOKUP(flower[[#This Row],[Strain]],VEGC8[[#All],[Scion METRC '#]:[Health]],5,FALSE),"")</f>
        <v/>
      </c>
      <c r="J378" s="13"/>
      <c r="K378" s="13" t="str">
        <f>IF(flower[[#This Row],[Scion METRC '#]]="","EMPTY",_xlfn.IFNA(VLOOKUP(flower[[#This Row],[Scion METRC '#]],DEADC8[],3,FALSE),"Alive"))</f>
        <v>EMPTY</v>
      </c>
      <c r="L378" s="13" t="str">
        <f>IFERROR(INDEX(exptreatments[[#This Row],[Treatment]],MATCH(flower[[#This Row],[Scion METRC '#]],exptreatments[[#This Row],[METRC]],0)),"")</f>
        <v/>
      </c>
      <c r="M378" s="13" t="str">
        <f>_xlfn.IFNA(VLOOKUP(flower[[#This Row],[Scion METRC '#]],DEADC8[],4,FALSE),"")</f>
        <v/>
      </c>
      <c r="N378" s="14" t="str">
        <f>_xlfn.IFNA(VLOOKUP(flower[[#This Row],[Scion METRC '#]],DEADC8[],4,FALSE),"")</f>
        <v/>
      </c>
      <c r="O378" s="13" t="str">
        <f>IF(ISNUMBER(SEARCH(".",flower[[#This Row],[Pheno Barcode]])),CONCATENATE("1A4070000000065000",RIGHT(flower[[#This Row],[Pheno Barcode]],6)),"")</f>
        <v/>
      </c>
      <c r="P378" s="8" t="str">
        <f>IF(flower[[#This Row],[Plant]]&lt;10,_xlfn.CONCAT('Group Info'!$F$2,"_",flower[[#This Row],[Table]],"-0",flower[[#This Row],[Plant]]),_xlfn.CONCAT('Group Info'!$F$2,"_",flower[[#This Row],[Table]],"-",flower[[#This Row],[Plant]]))</f>
        <v>_EL4-09</v>
      </c>
    </row>
    <row r="379" spans="1:16" x14ac:dyDescent="0.25">
      <c r="A379" s="8" t="s">
        <v>6</v>
      </c>
      <c r="B379" s="9">
        <v>10</v>
      </c>
      <c r="C379" s="9" t="s">
        <v>502</v>
      </c>
      <c r="D379" s="13"/>
      <c r="E379" s="13" t="str">
        <f>_xlfn.IFNA(VLOOKUP(flower[[#This Row],[Scion METRC '#]],METRCC8[],2,FALSE),"METRC ERROR")</f>
        <v>METRC ERROR</v>
      </c>
      <c r="F379" s="13" t="str">
        <f>IF(LEFT(flower[[#This Row],[Strain]],4)=LEFT(flower[[#This Row],[Pheno '#]],4),"match","MISMATCH")</f>
        <v>MISMATCH</v>
      </c>
      <c r="G379" s="13" t="str">
        <f>_xlfn.IFNA(VLOOKUP(flower[[#This Row],[Scion METRC '#]],VEGC8[[#All],[Scion METRC '#]:[Pheno Barcode]],2,FALSE),"")</f>
        <v/>
      </c>
      <c r="H379" s="13" t="str">
        <f>LEFT(flower[[#This Row],[Pheno Barcode]],7)</f>
        <v/>
      </c>
      <c r="I379" s="10" t="str">
        <f>_xlfn.IFNA(VLOOKUP(flower[[#This Row],[Strain]],VEGC8[[#All],[Scion METRC '#]:[Health]],5,FALSE),"")</f>
        <v/>
      </c>
      <c r="J379" s="13"/>
      <c r="K379" s="13" t="str">
        <f>IF(flower[[#This Row],[Scion METRC '#]]="","EMPTY",_xlfn.IFNA(VLOOKUP(flower[[#This Row],[Scion METRC '#]],DEADC8[],3,FALSE),"Alive"))</f>
        <v>EMPTY</v>
      </c>
      <c r="L379" s="13" t="str">
        <f>IFERROR(INDEX(exptreatments[[#This Row],[Treatment]],MATCH(flower[[#This Row],[Scion METRC '#]],exptreatments[[#This Row],[METRC]],0)),"")</f>
        <v/>
      </c>
      <c r="M379" s="13" t="str">
        <f>_xlfn.IFNA(VLOOKUP(flower[[#This Row],[Scion METRC '#]],DEADC8[],4,FALSE),"")</f>
        <v/>
      </c>
      <c r="N379" s="14" t="str">
        <f>_xlfn.IFNA(VLOOKUP(flower[[#This Row],[Scion METRC '#]],DEADC8[],4,FALSE),"")</f>
        <v/>
      </c>
      <c r="O379" s="13" t="str">
        <f>IF(ISNUMBER(SEARCH(".",flower[[#This Row],[Pheno Barcode]])),CONCATENATE("1A4070000000065000",RIGHT(flower[[#This Row],[Pheno Barcode]],6)),"")</f>
        <v/>
      </c>
      <c r="P379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_EL4-10</v>
      </c>
    </row>
    <row r="380" spans="1:16" x14ac:dyDescent="0.25">
      <c r="A380" s="8" t="s">
        <v>6</v>
      </c>
      <c r="B380" s="9">
        <v>11</v>
      </c>
      <c r="C380" s="9" t="s">
        <v>502</v>
      </c>
      <c r="D380" s="13"/>
      <c r="E380" s="13" t="str">
        <f>_xlfn.IFNA(VLOOKUP(flower[[#This Row],[Scion METRC '#]],METRCC8[],2,FALSE),"METRC ERROR")</f>
        <v>METRC ERROR</v>
      </c>
      <c r="F380" s="13" t="str">
        <f>IF(LEFT(flower[[#This Row],[Strain]],4)=LEFT(flower[[#This Row],[Pheno '#]],4),"match","MISMATCH")</f>
        <v>MISMATCH</v>
      </c>
      <c r="G380" s="13" t="str">
        <f>_xlfn.IFNA(VLOOKUP(flower[[#This Row],[Scion METRC '#]],VEGC8[[#All],[Scion METRC '#]:[Pheno Barcode]],2,FALSE),"")</f>
        <v/>
      </c>
      <c r="H380" s="13" t="str">
        <f>LEFT(flower[[#This Row],[Pheno Barcode]],7)</f>
        <v/>
      </c>
      <c r="I380" s="10" t="str">
        <f>_xlfn.IFNA(VLOOKUP(flower[[#This Row],[Strain]],VEGC8[[#All],[Scion METRC '#]:[Health]],5,FALSE),"")</f>
        <v/>
      </c>
      <c r="J380" s="13"/>
      <c r="K380" s="13" t="str">
        <f>IF(flower[[#This Row],[Scion METRC '#]]="","EMPTY",_xlfn.IFNA(VLOOKUP(flower[[#This Row],[Scion METRC '#]],DEADC8[],3,FALSE),"Alive"))</f>
        <v>EMPTY</v>
      </c>
      <c r="L380" s="13" t="str">
        <f>IFERROR(INDEX(exptreatments[[#This Row],[Treatment]],MATCH(flower[[#This Row],[Scion METRC '#]],exptreatments[[#This Row],[METRC]],0)),"")</f>
        <v/>
      </c>
      <c r="M380" s="13" t="str">
        <f>_xlfn.IFNA(VLOOKUP(flower[[#This Row],[Scion METRC '#]],DEADC8[],4,FALSE),"")</f>
        <v/>
      </c>
      <c r="N380" s="14" t="str">
        <f>_xlfn.IFNA(VLOOKUP(flower[[#This Row],[Scion METRC '#]],DEADC8[],4,FALSE),"")</f>
        <v/>
      </c>
      <c r="O380" s="13" t="str">
        <f>IF(ISNUMBER(SEARCH(".",flower[[#This Row],[Pheno Barcode]])),CONCATENATE("1A4070000000065000",RIGHT(flower[[#This Row],[Pheno Barcode]],6)),"")</f>
        <v/>
      </c>
      <c r="P380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_EL4-11</v>
      </c>
    </row>
    <row r="381" spans="1:16" x14ac:dyDescent="0.25">
      <c r="A381" s="8" t="s">
        <v>6</v>
      </c>
      <c r="B381" s="9">
        <v>12</v>
      </c>
      <c r="C381" s="9" t="s">
        <v>502</v>
      </c>
      <c r="D381" s="13"/>
      <c r="E381" s="13" t="str">
        <f>_xlfn.IFNA(VLOOKUP(flower[[#This Row],[Scion METRC '#]],METRCC8[],2,FALSE),"METRC ERROR")</f>
        <v>METRC ERROR</v>
      </c>
      <c r="F381" s="13" t="str">
        <f>IF(LEFT(flower[[#This Row],[Strain]],4)=LEFT(flower[[#This Row],[Pheno '#]],4),"match","MISMATCH")</f>
        <v>MISMATCH</v>
      </c>
      <c r="G381" s="13" t="str">
        <f>_xlfn.IFNA(VLOOKUP(flower[[#This Row],[Scion METRC '#]],VEGC8[[#All],[Scion METRC '#]:[Pheno Barcode]],2,FALSE),"")</f>
        <v/>
      </c>
      <c r="H381" s="13" t="str">
        <f>LEFT(flower[[#This Row],[Pheno Barcode]],7)</f>
        <v/>
      </c>
      <c r="I381" s="10" t="str">
        <f>_xlfn.IFNA(VLOOKUP(flower[[#This Row],[Strain]],VEGC8[[#All],[Scion METRC '#]:[Health]],5,FALSE),"")</f>
        <v/>
      </c>
      <c r="J381" s="13"/>
      <c r="K381" s="13" t="str">
        <f>IF(flower[[#This Row],[Scion METRC '#]]="","EMPTY",_xlfn.IFNA(VLOOKUP(flower[[#This Row],[Scion METRC '#]],DEADC8[],3,FALSE),"Alive"))</f>
        <v>EMPTY</v>
      </c>
      <c r="L381" s="13" t="str">
        <f>IFERROR(INDEX(exptreatments[[#This Row],[Treatment]],MATCH(flower[[#This Row],[Scion METRC '#]],exptreatments[[#This Row],[METRC]],0)),"")</f>
        <v/>
      </c>
      <c r="M381" s="13" t="str">
        <f>_xlfn.IFNA(VLOOKUP(flower[[#This Row],[Scion METRC '#]],DEADC8[],4,FALSE),"")</f>
        <v/>
      </c>
      <c r="N381" s="14" t="str">
        <f>_xlfn.IFNA(VLOOKUP(flower[[#This Row],[Scion METRC '#]],DEADC8[],4,FALSE),"")</f>
        <v/>
      </c>
      <c r="O381" s="13" t="str">
        <f>IF(ISNUMBER(SEARCH(".",flower[[#This Row],[Pheno Barcode]])),CONCATENATE("1A4070000000065000",RIGHT(flower[[#This Row],[Pheno Barcode]],6)),"")</f>
        <v/>
      </c>
      <c r="P381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_EL4-12</v>
      </c>
    </row>
    <row r="382" spans="1:16" x14ac:dyDescent="0.25">
      <c r="A382" s="8" t="s">
        <v>6</v>
      </c>
      <c r="B382" s="9">
        <v>13</v>
      </c>
      <c r="C382" s="9" t="s">
        <v>502</v>
      </c>
      <c r="D382" s="13"/>
      <c r="E382" s="13" t="str">
        <f>_xlfn.IFNA(VLOOKUP(flower[[#This Row],[Scion METRC '#]],METRCC8[],2,FALSE),"METRC ERROR")</f>
        <v>METRC ERROR</v>
      </c>
      <c r="F382" s="13" t="str">
        <f>IF(LEFT(flower[[#This Row],[Strain]],4)=LEFT(flower[[#This Row],[Pheno '#]],4),"match","MISMATCH")</f>
        <v>MISMATCH</v>
      </c>
      <c r="G382" s="13" t="str">
        <f>_xlfn.IFNA(VLOOKUP(flower[[#This Row],[Scion METRC '#]],VEGC8[[#All],[Scion METRC '#]:[Pheno Barcode]],2,FALSE),"")</f>
        <v/>
      </c>
      <c r="H382" s="13" t="str">
        <f>LEFT(flower[[#This Row],[Pheno Barcode]],7)</f>
        <v/>
      </c>
      <c r="I382" s="10" t="str">
        <f>_xlfn.IFNA(VLOOKUP(flower[[#This Row],[Strain]],VEGC8[[#All],[Scion METRC '#]:[Health]],5,FALSE),"")</f>
        <v/>
      </c>
      <c r="J382" s="13"/>
      <c r="K382" s="13" t="str">
        <f>IF(flower[[#This Row],[Scion METRC '#]]="","EMPTY",_xlfn.IFNA(VLOOKUP(flower[[#This Row],[Scion METRC '#]],DEADC8[],3,FALSE),"Alive"))</f>
        <v>EMPTY</v>
      </c>
      <c r="L382" s="13" t="str">
        <f>IFERROR(INDEX(exptreatments[[#This Row],[Treatment]],MATCH(flower[[#This Row],[Scion METRC '#]],exptreatments[[#This Row],[METRC]],0)),"")</f>
        <v/>
      </c>
      <c r="M382" s="13" t="str">
        <f>_xlfn.IFNA(VLOOKUP(flower[[#This Row],[Scion METRC '#]],DEADC8[],4,FALSE),"")</f>
        <v/>
      </c>
      <c r="N382" s="14" t="str">
        <f>_xlfn.IFNA(VLOOKUP(flower[[#This Row],[Scion METRC '#]],DEADC8[],4,FALSE),"")</f>
        <v/>
      </c>
      <c r="O382" s="13" t="str">
        <f>IF(ISNUMBER(SEARCH(".",flower[[#This Row],[Pheno Barcode]])),CONCATENATE("1A4070000000065000",RIGHT(flower[[#This Row],[Pheno Barcode]],6)),"")</f>
        <v/>
      </c>
      <c r="P382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_EL4-13</v>
      </c>
    </row>
    <row r="383" spans="1:16" x14ac:dyDescent="0.25">
      <c r="A383" s="8" t="s">
        <v>6</v>
      </c>
      <c r="B383" s="9">
        <v>14</v>
      </c>
      <c r="C383" s="9" t="s">
        <v>502</v>
      </c>
      <c r="D383" s="13"/>
      <c r="E383" s="13" t="str">
        <f>_xlfn.IFNA(VLOOKUP(flower[[#This Row],[Scion METRC '#]],METRCC8[],2,FALSE),"METRC ERROR")</f>
        <v>METRC ERROR</v>
      </c>
      <c r="F383" s="13" t="str">
        <f>IF(LEFT(flower[[#This Row],[Strain]],4)=LEFT(flower[[#This Row],[Pheno '#]],4),"match","MISMATCH")</f>
        <v>MISMATCH</v>
      </c>
      <c r="G383" s="13" t="str">
        <f>_xlfn.IFNA(VLOOKUP(flower[[#This Row],[Scion METRC '#]],VEGC8[[#All],[Scion METRC '#]:[Pheno Barcode]],2,FALSE),"")</f>
        <v/>
      </c>
      <c r="H383" s="13" t="str">
        <f>LEFT(flower[[#This Row],[Pheno Barcode]],7)</f>
        <v/>
      </c>
      <c r="I383" s="10" t="str">
        <f>_xlfn.IFNA(VLOOKUP(flower[[#This Row],[Strain]],VEGC8[[#All],[Scion METRC '#]:[Health]],5,FALSE),"")</f>
        <v/>
      </c>
      <c r="J383" s="13"/>
      <c r="K383" s="13" t="str">
        <f>IF(flower[[#This Row],[Scion METRC '#]]="","EMPTY",_xlfn.IFNA(VLOOKUP(flower[[#This Row],[Scion METRC '#]],DEADC8[],3,FALSE),"Alive"))</f>
        <v>EMPTY</v>
      </c>
      <c r="L383" s="13" t="str">
        <f>IFERROR(INDEX(exptreatments[[#This Row],[Treatment]],MATCH(flower[[#This Row],[Scion METRC '#]],exptreatments[[#This Row],[METRC]],0)),"")</f>
        <v/>
      </c>
      <c r="M383" s="13" t="str">
        <f>_xlfn.IFNA(VLOOKUP(flower[[#This Row],[Scion METRC '#]],DEADC8[],4,FALSE),"")</f>
        <v/>
      </c>
      <c r="N383" s="14" t="str">
        <f>_xlfn.IFNA(VLOOKUP(flower[[#This Row],[Scion METRC '#]],DEADC8[],4,FALSE),"")</f>
        <v/>
      </c>
      <c r="O383" s="13" t="str">
        <f>IF(ISNUMBER(SEARCH(".",flower[[#This Row],[Pheno Barcode]])),CONCATENATE("1A4070000000065000",RIGHT(flower[[#This Row],[Pheno Barcode]],6)),"")</f>
        <v/>
      </c>
      <c r="P383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_EL4-14</v>
      </c>
    </row>
    <row r="384" spans="1:16" x14ac:dyDescent="0.25">
      <c r="A384" s="8" t="s">
        <v>6</v>
      </c>
      <c r="B384" s="9">
        <v>15</v>
      </c>
      <c r="C384" s="9" t="s">
        <v>502</v>
      </c>
      <c r="D384" s="13"/>
      <c r="E384" s="13" t="str">
        <f>_xlfn.IFNA(VLOOKUP(flower[[#This Row],[Scion METRC '#]],METRCC8[],2,FALSE),"METRC ERROR")</f>
        <v>METRC ERROR</v>
      </c>
      <c r="F384" s="13" t="str">
        <f>IF(LEFT(flower[[#This Row],[Strain]],4)=LEFT(flower[[#This Row],[Pheno '#]],4),"match","MISMATCH")</f>
        <v>MISMATCH</v>
      </c>
      <c r="G384" s="13" t="str">
        <f>_xlfn.IFNA(VLOOKUP(flower[[#This Row],[Scion METRC '#]],VEGC8[[#All],[Scion METRC '#]:[Pheno Barcode]],2,FALSE),"")</f>
        <v/>
      </c>
      <c r="H384" s="13" t="str">
        <f>LEFT(flower[[#This Row],[Pheno Barcode]],7)</f>
        <v/>
      </c>
      <c r="I384" s="10" t="str">
        <f>_xlfn.IFNA(VLOOKUP(flower[[#This Row],[Strain]],VEGC8[[#All],[Scion METRC '#]:[Health]],5,FALSE),"")</f>
        <v/>
      </c>
      <c r="J384" s="13"/>
      <c r="K384" s="13" t="str">
        <f>IF(flower[[#This Row],[Scion METRC '#]]="","EMPTY",_xlfn.IFNA(VLOOKUP(flower[[#This Row],[Scion METRC '#]],DEADC8[],3,FALSE),"Alive"))</f>
        <v>EMPTY</v>
      </c>
      <c r="L384" s="13" t="str">
        <f>IFERROR(INDEX(exptreatments[[#This Row],[Treatment]],MATCH(flower[[#This Row],[Scion METRC '#]],exptreatments[[#This Row],[METRC]],0)),"")</f>
        <v/>
      </c>
      <c r="M384" s="13" t="str">
        <f>_xlfn.IFNA(VLOOKUP(flower[[#This Row],[Scion METRC '#]],DEADC8[],4,FALSE),"")</f>
        <v/>
      </c>
      <c r="N384" s="14" t="str">
        <f>_xlfn.IFNA(VLOOKUP(flower[[#This Row],[Scion METRC '#]],DEADC8[],4,FALSE),"")</f>
        <v/>
      </c>
      <c r="O384" s="13" t="str">
        <f>IF(ISNUMBER(SEARCH(".",flower[[#This Row],[Pheno Barcode]])),CONCATENATE("1A4070000000065000",RIGHT(flower[[#This Row],[Pheno Barcode]],6)),"")</f>
        <v/>
      </c>
      <c r="P384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_EL4-15</v>
      </c>
    </row>
    <row r="385" spans="1:16" x14ac:dyDescent="0.25">
      <c r="A385" s="8" t="s">
        <v>6</v>
      </c>
      <c r="B385" s="9">
        <v>16</v>
      </c>
      <c r="C385" s="9" t="s">
        <v>502</v>
      </c>
      <c r="D385" s="13"/>
      <c r="E385" s="13" t="str">
        <f>_xlfn.IFNA(VLOOKUP(flower[[#This Row],[Scion METRC '#]],METRCC8[],2,FALSE),"METRC ERROR")</f>
        <v>METRC ERROR</v>
      </c>
      <c r="F385" s="13" t="str">
        <f>IF(LEFT(flower[[#This Row],[Strain]],4)=LEFT(flower[[#This Row],[Pheno '#]],4),"match","MISMATCH")</f>
        <v>MISMATCH</v>
      </c>
      <c r="G385" s="13" t="str">
        <f>_xlfn.IFNA(VLOOKUP(flower[[#This Row],[Scion METRC '#]],VEGC8[[#All],[Scion METRC '#]:[Pheno Barcode]],2,FALSE),"")</f>
        <v/>
      </c>
      <c r="H385" s="13" t="str">
        <f>LEFT(flower[[#This Row],[Pheno Barcode]],7)</f>
        <v/>
      </c>
      <c r="I385" s="10" t="str">
        <f>_xlfn.IFNA(VLOOKUP(flower[[#This Row],[Strain]],VEGC8[[#All],[Scion METRC '#]:[Health]],5,FALSE),"")</f>
        <v/>
      </c>
      <c r="J385" s="13"/>
      <c r="K385" s="13" t="str">
        <f>IF(flower[[#This Row],[Scion METRC '#]]="","EMPTY",_xlfn.IFNA(VLOOKUP(flower[[#This Row],[Scion METRC '#]],DEADC8[],3,FALSE),"Alive"))</f>
        <v>EMPTY</v>
      </c>
      <c r="L385" s="13" t="str">
        <f>IFERROR(INDEX(exptreatments[[#This Row],[Treatment]],MATCH(flower[[#This Row],[Scion METRC '#]],exptreatments[[#This Row],[METRC]],0)),"")</f>
        <v/>
      </c>
      <c r="M385" s="13" t="str">
        <f>_xlfn.IFNA(VLOOKUP(flower[[#This Row],[Scion METRC '#]],DEADC8[],4,FALSE),"")</f>
        <v/>
      </c>
      <c r="N385" s="14" t="str">
        <f>_xlfn.IFNA(VLOOKUP(flower[[#This Row],[Scion METRC '#]],DEADC8[],4,FALSE),"")</f>
        <v/>
      </c>
      <c r="O385" s="13" t="str">
        <f>IF(ISNUMBER(SEARCH(".",flower[[#This Row],[Pheno Barcode]])),CONCATENATE("1A4070000000065000",RIGHT(flower[[#This Row],[Pheno Barcode]],6)),"")</f>
        <v/>
      </c>
      <c r="P385" s="8" t="str">
        <f>IF(flower[[#This Row],[Plant]]&lt;10,_xlfn.CONCAT('Group Info'!$F$2,"_",flower[[#This Row],[Table]],"-0",flower[[#This Row],[Plant]]),_xlfn.CONCAT('Group Info'!$F$2,"_",flower[[#This Row],[Table]],"-",flower[[#This Row],[Plant]]))</f>
        <v>_EL4-16</v>
      </c>
    </row>
    <row r="386" spans="1:16" x14ac:dyDescent="0.25">
      <c r="A386" s="8" t="s">
        <v>6</v>
      </c>
      <c r="B386" s="9">
        <v>1</v>
      </c>
      <c r="C386" s="9" t="s">
        <v>503</v>
      </c>
      <c r="D386" s="13"/>
      <c r="E386" s="13" t="str">
        <f>_xlfn.IFNA(VLOOKUP(flower[[#This Row],[Scion METRC '#]],METRCC8[],2,FALSE),"METRC ERROR")</f>
        <v>METRC ERROR</v>
      </c>
      <c r="F386" s="13" t="str">
        <f>IF(LEFT(flower[[#This Row],[Strain]],4)=LEFT(flower[[#This Row],[Pheno '#]],4),"match","MISMATCH")</f>
        <v>MISMATCH</v>
      </c>
      <c r="G386" s="13" t="str">
        <f>_xlfn.IFNA(VLOOKUP(flower[[#This Row],[Scion METRC '#]],VEGC8[[#All],[Scion METRC '#]:[Pheno Barcode]],2,FALSE),"")</f>
        <v/>
      </c>
      <c r="H386" s="13" t="str">
        <f>LEFT(flower[[#This Row],[Pheno Barcode]],7)</f>
        <v/>
      </c>
      <c r="I386" s="10" t="str">
        <f>_xlfn.IFNA(VLOOKUP(flower[[#This Row],[Strain]],VEGC8[[#All],[Scion METRC '#]:[Health]],5,FALSE),"")</f>
        <v/>
      </c>
      <c r="J386" s="13"/>
      <c r="K386" s="13" t="str">
        <f>IF(flower[[#This Row],[Scion METRC '#]]="","EMPTY",_xlfn.IFNA(VLOOKUP(flower[[#This Row],[Scion METRC '#]],DEADC8[],3,FALSE),"Alive"))</f>
        <v>EMPTY</v>
      </c>
      <c r="L386" s="13" t="str">
        <f>IFERROR(INDEX(exptreatments[[#This Row],[Treatment]],MATCH(flower[[#This Row],[Scion METRC '#]],exptreatments[[#This Row],[METRC]],0)),"")</f>
        <v/>
      </c>
      <c r="M386" s="13" t="str">
        <f>_xlfn.IFNA(VLOOKUP(flower[[#This Row],[Scion METRC '#]],DEADC8[],4,FALSE),"")</f>
        <v/>
      </c>
      <c r="N386" s="14" t="str">
        <f>_xlfn.IFNA(VLOOKUP(flower[[#This Row],[Scion METRC '#]],DEADC8[],4,FALSE),"")</f>
        <v/>
      </c>
      <c r="O386" s="13" t="str">
        <f>IF(ISNUMBER(SEARCH(".",flower[[#This Row],[Pheno Barcode]])),CONCATENATE("1A4070000000065000",RIGHT(flower[[#This Row],[Pheno Barcode]],6)),"")</f>
        <v/>
      </c>
      <c r="P386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_EL5-01</v>
      </c>
    </row>
    <row r="387" spans="1:16" x14ac:dyDescent="0.25">
      <c r="A387" s="8" t="s">
        <v>6</v>
      </c>
      <c r="B387" s="9">
        <v>2</v>
      </c>
      <c r="C387" s="9" t="s">
        <v>503</v>
      </c>
      <c r="D387" s="13"/>
      <c r="E387" s="13" t="str">
        <f>_xlfn.IFNA(VLOOKUP(flower[[#This Row],[Scion METRC '#]],METRCC8[],2,FALSE),"METRC ERROR")</f>
        <v>METRC ERROR</v>
      </c>
      <c r="F387" s="13" t="str">
        <f>IF(LEFT(flower[[#This Row],[Strain]],4)=LEFT(flower[[#This Row],[Pheno '#]],4),"match","MISMATCH")</f>
        <v>MISMATCH</v>
      </c>
      <c r="G387" s="13" t="str">
        <f>_xlfn.IFNA(VLOOKUP(flower[[#This Row],[Scion METRC '#]],VEGC8[[#All],[Scion METRC '#]:[Pheno Barcode]],2,FALSE),"")</f>
        <v/>
      </c>
      <c r="H387" s="13" t="str">
        <f>LEFT(flower[[#This Row],[Pheno Barcode]],7)</f>
        <v/>
      </c>
      <c r="I387" s="10" t="str">
        <f>_xlfn.IFNA(VLOOKUP(flower[[#This Row],[Strain]],VEGC8[[#All],[Scion METRC '#]:[Health]],5,FALSE),"")</f>
        <v/>
      </c>
      <c r="J387" s="13"/>
      <c r="K387" s="13" t="str">
        <f>IF(flower[[#This Row],[Scion METRC '#]]="","EMPTY",_xlfn.IFNA(VLOOKUP(flower[[#This Row],[Scion METRC '#]],DEADC8[],3,FALSE),"Alive"))</f>
        <v>EMPTY</v>
      </c>
      <c r="L387" s="13" t="str">
        <f>IFERROR(INDEX(exptreatments[[#This Row],[Treatment]],MATCH(flower[[#This Row],[Scion METRC '#]],exptreatments[[#This Row],[METRC]],0)),"")</f>
        <v/>
      </c>
      <c r="M387" s="13" t="str">
        <f>_xlfn.IFNA(VLOOKUP(flower[[#This Row],[Scion METRC '#]],DEADC8[],4,FALSE),"")</f>
        <v/>
      </c>
      <c r="N387" s="14" t="str">
        <f>_xlfn.IFNA(VLOOKUP(flower[[#This Row],[Scion METRC '#]],DEADC8[],4,FALSE),"")</f>
        <v/>
      </c>
      <c r="O387" s="13" t="str">
        <f>IF(ISNUMBER(SEARCH(".",flower[[#This Row],[Pheno Barcode]])),CONCATENATE("1A4070000000065000",RIGHT(flower[[#This Row],[Pheno Barcode]],6)),"")</f>
        <v/>
      </c>
      <c r="P387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_EL5-02</v>
      </c>
    </row>
    <row r="388" spans="1:16" x14ac:dyDescent="0.25">
      <c r="A388" s="8" t="s">
        <v>6</v>
      </c>
      <c r="B388" s="9">
        <v>3</v>
      </c>
      <c r="C388" s="9" t="s">
        <v>503</v>
      </c>
      <c r="D388" s="13"/>
      <c r="E388" s="13" t="str">
        <f>_xlfn.IFNA(VLOOKUP(flower[[#This Row],[Scion METRC '#]],METRCC8[],2,FALSE),"METRC ERROR")</f>
        <v>METRC ERROR</v>
      </c>
      <c r="F388" s="13" t="str">
        <f>IF(LEFT(flower[[#This Row],[Strain]],4)=LEFT(flower[[#This Row],[Pheno '#]],4),"match","MISMATCH")</f>
        <v>MISMATCH</v>
      </c>
      <c r="G388" s="13" t="str">
        <f>_xlfn.IFNA(VLOOKUP(flower[[#This Row],[Scion METRC '#]],VEGC8[[#All],[Scion METRC '#]:[Pheno Barcode]],2,FALSE),"")</f>
        <v/>
      </c>
      <c r="H388" s="13" t="str">
        <f>LEFT(flower[[#This Row],[Pheno Barcode]],7)</f>
        <v/>
      </c>
      <c r="I388" s="10" t="str">
        <f>_xlfn.IFNA(VLOOKUP(flower[[#This Row],[Strain]],VEGC8[[#All],[Scion METRC '#]:[Health]],5,FALSE),"")</f>
        <v/>
      </c>
      <c r="J388" s="13"/>
      <c r="K388" s="13" t="str">
        <f>IF(flower[[#This Row],[Scion METRC '#]]="","EMPTY",_xlfn.IFNA(VLOOKUP(flower[[#This Row],[Scion METRC '#]],DEADC8[],3,FALSE),"Alive"))</f>
        <v>EMPTY</v>
      </c>
      <c r="L388" s="13" t="str">
        <f>IFERROR(INDEX(exptreatments[[#This Row],[Treatment]],MATCH(flower[[#This Row],[Scion METRC '#]],exptreatments[[#This Row],[METRC]],0)),"")</f>
        <v/>
      </c>
      <c r="M388" s="13" t="str">
        <f>_xlfn.IFNA(VLOOKUP(flower[[#This Row],[Scion METRC '#]],DEADC8[],4,FALSE),"")</f>
        <v/>
      </c>
      <c r="N388" s="14" t="str">
        <f>_xlfn.IFNA(VLOOKUP(flower[[#This Row],[Scion METRC '#]],DEADC8[],4,FALSE),"")</f>
        <v/>
      </c>
      <c r="O388" s="13" t="str">
        <f>IF(ISNUMBER(SEARCH(".",flower[[#This Row],[Pheno Barcode]])),CONCATENATE("1A4070000000065000",RIGHT(flower[[#This Row],[Pheno Barcode]],6)),"")</f>
        <v/>
      </c>
      <c r="P388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_EL5-03</v>
      </c>
    </row>
    <row r="389" spans="1:16" x14ac:dyDescent="0.25">
      <c r="A389" s="8" t="s">
        <v>6</v>
      </c>
      <c r="B389" s="9">
        <v>4</v>
      </c>
      <c r="C389" s="9" t="s">
        <v>503</v>
      </c>
      <c r="D389" s="13"/>
      <c r="E389" s="13" t="str">
        <f>_xlfn.IFNA(VLOOKUP(flower[[#This Row],[Scion METRC '#]],METRCC8[],2,FALSE),"METRC ERROR")</f>
        <v>METRC ERROR</v>
      </c>
      <c r="F389" s="13" t="str">
        <f>IF(LEFT(flower[[#This Row],[Strain]],4)=LEFT(flower[[#This Row],[Pheno '#]],4),"match","MISMATCH")</f>
        <v>MISMATCH</v>
      </c>
      <c r="G389" s="13" t="str">
        <f>_xlfn.IFNA(VLOOKUP(flower[[#This Row],[Scion METRC '#]],VEGC8[[#All],[Scion METRC '#]:[Pheno Barcode]],2,FALSE),"")</f>
        <v/>
      </c>
      <c r="H389" s="13" t="str">
        <f>LEFT(flower[[#This Row],[Pheno Barcode]],7)</f>
        <v/>
      </c>
      <c r="I389" s="10" t="str">
        <f>_xlfn.IFNA(VLOOKUP(flower[[#This Row],[Strain]],VEGC8[[#All],[Scion METRC '#]:[Health]],5,FALSE),"")</f>
        <v/>
      </c>
      <c r="J389" s="13"/>
      <c r="K389" s="13" t="str">
        <f>IF(flower[[#This Row],[Scion METRC '#]]="","EMPTY",_xlfn.IFNA(VLOOKUP(flower[[#This Row],[Scion METRC '#]],DEADC8[],3,FALSE),"Alive"))</f>
        <v>EMPTY</v>
      </c>
      <c r="L389" s="13" t="str">
        <f>IFERROR(INDEX(exptreatments[[#This Row],[Treatment]],MATCH(flower[[#This Row],[Scion METRC '#]],exptreatments[[#This Row],[METRC]],0)),"")</f>
        <v/>
      </c>
      <c r="M389" s="13" t="str">
        <f>_xlfn.IFNA(VLOOKUP(flower[[#This Row],[Scion METRC '#]],DEADC8[],4,FALSE),"")</f>
        <v/>
      </c>
      <c r="N389" s="14" t="str">
        <f>_xlfn.IFNA(VLOOKUP(flower[[#This Row],[Scion METRC '#]],DEADC8[],4,FALSE),"")</f>
        <v/>
      </c>
      <c r="O389" s="13" t="str">
        <f>IF(ISNUMBER(SEARCH(".",flower[[#This Row],[Pheno Barcode]])),CONCATENATE("1A4070000000065000",RIGHT(flower[[#This Row],[Pheno Barcode]],6)),"")</f>
        <v/>
      </c>
      <c r="P389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_EL5-04</v>
      </c>
    </row>
    <row r="390" spans="1:16" x14ac:dyDescent="0.25">
      <c r="A390" s="8" t="s">
        <v>6</v>
      </c>
      <c r="B390" s="9">
        <v>5</v>
      </c>
      <c r="C390" s="9" t="s">
        <v>503</v>
      </c>
      <c r="D390" s="13"/>
      <c r="E390" s="13" t="str">
        <f>_xlfn.IFNA(VLOOKUP(flower[[#This Row],[Scion METRC '#]],METRCC8[],2,FALSE),"METRC ERROR")</f>
        <v>METRC ERROR</v>
      </c>
      <c r="F390" s="13" t="str">
        <f>IF(LEFT(flower[[#This Row],[Strain]],4)=LEFT(flower[[#This Row],[Pheno '#]],4),"match","MISMATCH")</f>
        <v>MISMATCH</v>
      </c>
      <c r="G390" s="13" t="str">
        <f>_xlfn.IFNA(VLOOKUP(flower[[#This Row],[Scion METRC '#]],VEGC8[[#All],[Scion METRC '#]:[Pheno Barcode]],2,FALSE),"")</f>
        <v/>
      </c>
      <c r="H390" s="13" t="str">
        <f>LEFT(flower[[#This Row],[Pheno Barcode]],7)</f>
        <v/>
      </c>
      <c r="I390" s="10" t="str">
        <f>_xlfn.IFNA(VLOOKUP(flower[[#This Row],[Strain]],VEGC8[[#All],[Scion METRC '#]:[Health]],5,FALSE),"")</f>
        <v/>
      </c>
      <c r="J390" s="13"/>
      <c r="K390" s="13" t="str">
        <f>IF(flower[[#This Row],[Scion METRC '#]]="","EMPTY",_xlfn.IFNA(VLOOKUP(flower[[#This Row],[Scion METRC '#]],DEADC8[],3,FALSE),"Alive"))</f>
        <v>EMPTY</v>
      </c>
      <c r="L390" s="13" t="str">
        <f>IFERROR(INDEX(exptreatments[[#This Row],[Treatment]],MATCH(flower[[#This Row],[Scion METRC '#]],exptreatments[[#This Row],[METRC]],0)),"")</f>
        <v/>
      </c>
      <c r="M390" s="13" t="str">
        <f>_xlfn.IFNA(VLOOKUP(flower[[#This Row],[Scion METRC '#]],DEADC8[],4,FALSE),"")</f>
        <v/>
      </c>
      <c r="N390" s="14" t="str">
        <f>_xlfn.IFNA(VLOOKUP(flower[[#This Row],[Scion METRC '#]],DEADC8[],4,FALSE),"")</f>
        <v/>
      </c>
      <c r="O390" s="13" t="str">
        <f>IF(ISNUMBER(SEARCH(".",flower[[#This Row],[Pheno Barcode]])),CONCATENATE("1A4070000000065000",RIGHT(flower[[#This Row],[Pheno Barcode]],6)),"")</f>
        <v/>
      </c>
      <c r="P390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_EL5-05</v>
      </c>
    </row>
    <row r="391" spans="1:16" x14ac:dyDescent="0.25">
      <c r="A391" s="8" t="s">
        <v>6</v>
      </c>
      <c r="B391" s="9">
        <v>6</v>
      </c>
      <c r="C391" s="9" t="s">
        <v>503</v>
      </c>
      <c r="D391" s="13"/>
      <c r="E391" s="13" t="str">
        <f>_xlfn.IFNA(VLOOKUP(flower[[#This Row],[Scion METRC '#]],METRCC8[],2,FALSE),"METRC ERROR")</f>
        <v>METRC ERROR</v>
      </c>
      <c r="F391" s="13" t="str">
        <f>IF(LEFT(flower[[#This Row],[Strain]],4)=LEFT(flower[[#This Row],[Pheno '#]],4),"match","MISMATCH")</f>
        <v>MISMATCH</v>
      </c>
      <c r="G391" s="13" t="str">
        <f>_xlfn.IFNA(VLOOKUP(flower[[#This Row],[Scion METRC '#]],VEGC8[[#All],[Scion METRC '#]:[Pheno Barcode]],2,FALSE),"")</f>
        <v/>
      </c>
      <c r="H391" s="13" t="str">
        <f>LEFT(flower[[#This Row],[Pheno Barcode]],7)</f>
        <v/>
      </c>
      <c r="I391" s="10" t="str">
        <f>_xlfn.IFNA(VLOOKUP(flower[[#This Row],[Strain]],VEGC8[[#All],[Scion METRC '#]:[Health]],5,FALSE),"")</f>
        <v/>
      </c>
      <c r="J391" s="13"/>
      <c r="K391" s="13" t="str">
        <f>IF(flower[[#This Row],[Scion METRC '#]]="","EMPTY",_xlfn.IFNA(VLOOKUP(flower[[#This Row],[Scion METRC '#]],DEADC8[],3,FALSE),"Alive"))</f>
        <v>EMPTY</v>
      </c>
      <c r="L391" s="13" t="str">
        <f>IFERROR(INDEX(exptreatments[[#This Row],[Treatment]],MATCH(flower[[#This Row],[Scion METRC '#]],exptreatments[[#This Row],[METRC]],0)),"")</f>
        <v/>
      </c>
      <c r="M391" s="13" t="str">
        <f>_xlfn.IFNA(VLOOKUP(flower[[#This Row],[Scion METRC '#]],DEADC8[],4,FALSE),"")</f>
        <v/>
      </c>
      <c r="N391" s="14" t="str">
        <f>_xlfn.IFNA(VLOOKUP(flower[[#This Row],[Scion METRC '#]],DEADC8[],4,FALSE),"")</f>
        <v/>
      </c>
      <c r="O391" s="13" t="str">
        <f>IF(ISNUMBER(SEARCH(".",flower[[#This Row],[Pheno Barcode]])),CONCATENATE("1A4070000000065000",RIGHT(flower[[#This Row],[Pheno Barcode]],6)),"")</f>
        <v/>
      </c>
      <c r="P391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_EL5-06</v>
      </c>
    </row>
    <row r="392" spans="1:16" x14ac:dyDescent="0.25">
      <c r="A392" s="8" t="s">
        <v>6</v>
      </c>
      <c r="B392" s="9">
        <v>7</v>
      </c>
      <c r="C392" s="9" t="s">
        <v>503</v>
      </c>
      <c r="D392" s="13"/>
      <c r="E392" s="13" t="str">
        <f>_xlfn.IFNA(VLOOKUP(flower[[#This Row],[Scion METRC '#]],METRCC8[],2,FALSE),"METRC ERROR")</f>
        <v>METRC ERROR</v>
      </c>
      <c r="F392" s="13" t="str">
        <f>IF(LEFT(flower[[#This Row],[Strain]],4)=LEFT(flower[[#This Row],[Pheno '#]],4),"match","MISMATCH")</f>
        <v>MISMATCH</v>
      </c>
      <c r="G392" s="13" t="str">
        <f>_xlfn.IFNA(VLOOKUP(flower[[#This Row],[Scion METRC '#]],VEGC8[[#All],[Scion METRC '#]:[Pheno Barcode]],2,FALSE),"")</f>
        <v/>
      </c>
      <c r="H392" s="13" t="str">
        <f>LEFT(flower[[#This Row],[Pheno Barcode]],7)</f>
        <v/>
      </c>
      <c r="I392" s="10" t="str">
        <f>_xlfn.IFNA(VLOOKUP(flower[[#This Row],[Strain]],VEGC8[[#All],[Scion METRC '#]:[Health]],5,FALSE),"")</f>
        <v/>
      </c>
      <c r="J392" s="13"/>
      <c r="K392" s="13" t="str">
        <f>IF(flower[[#This Row],[Scion METRC '#]]="","EMPTY",_xlfn.IFNA(VLOOKUP(flower[[#This Row],[Scion METRC '#]],DEADC8[],3,FALSE),"Alive"))</f>
        <v>EMPTY</v>
      </c>
      <c r="L392" s="13" t="str">
        <f>IFERROR(INDEX(exptreatments[[#This Row],[Treatment]],MATCH(flower[[#This Row],[Scion METRC '#]],exptreatments[[#This Row],[METRC]],0)),"")</f>
        <v/>
      </c>
      <c r="M392" s="13" t="str">
        <f>_xlfn.IFNA(VLOOKUP(flower[[#This Row],[Scion METRC '#]],DEADC8[],4,FALSE),"")</f>
        <v/>
      </c>
      <c r="N392" s="14" t="str">
        <f>_xlfn.IFNA(VLOOKUP(flower[[#This Row],[Scion METRC '#]],DEADC8[],4,FALSE),"")</f>
        <v/>
      </c>
      <c r="O392" s="13" t="str">
        <f>IF(ISNUMBER(SEARCH(".",flower[[#This Row],[Pheno Barcode]])),CONCATENATE("1A4070000000065000",RIGHT(flower[[#This Row],[Pheno Barcode]],6)),"")</f>
        <v/>
      </c>
      <c r="P392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_EL5-07</v>
      </c>
    </row>
    <row r="393" spans="1:16" x14ac:dyDescent="0.25">
      <c r="A393" s="8" t="s">
        <v>6</v>
      </c>
      <c r="B393" s="9">
        <v>8</v>
      </c>
      <c r="C393" s="9" t="s">
        <v>503</v>
      </c>
      <c r="D393" s="13"/>
      <c r="E393" s="13" t="str">
        <f>_xlfn.IFNA(VLOOKUP(flower[[#This Row],[Scion METRC '#]],METRCC8[],2,FALSE),"METRC ERROR")</f>
        <v>METRC ERROR</v>
      </c>
      <c r="F393" s="13" t="str">
        <f>IF(LEFT(flower[[#This Row],[Strain]],4)=LEFT(flower[[#This Row],[Pheno '#]],4),"match","MISMATCH")</f>
        <v>MISMATCH</v>
      </c>
      <c r="G393" s="13" t="str">
        <f>_xlfn.IFNA(VLOOKUP(flower[[#This Row],[Scion METRC '#]],VEGC8[[#All],[Scion METRC '#]:[Pheno Barcode]],2,FALSE),"")</f>
        <v/>
      </c>
      <c r="H393" s="13" t="str">
        <f>LEFT(flower[[#This Row],[Pheno Barcode]],7)</f>
        <v/>
      </c>
      <c r="I393" s="10" t="str">
        <f>_xlfn.IFNA(VLOOKUP(flower[[#This Row],[Strain]],VEGC8[[#All],[Scion METRC '#]:[Health]],5,FALSE),"")</f>
        <v/>
      </c>
      <c r="J393" s="13"/>
      <c r="K393" s="13" t="str">
        <f>IF(flower[[#This Row],[Scion METRC '#]]="","EMPTY",_xlfn.IFNA(VLOOKUP(flower[[#This Row],[Scion METRC '#]],DEADC8[],3,FALSE),"Alive"))</f>
        <v>EMPTY</v>
      </c>
      <c r="L393" s="13" t="str">
        <f>IFERROR(INDEX(exptreatments[[#This Row],[Treatment]],MATCH(flower[[#This Row],[Scion METRC '#]],exptreatments[[#This Row],[METRC]],0)),"")</f>
        <v/>
      </c>
      <c r="M393" s="13" t="str">
        <f>_xlfn.IFNA(VLOOKUP(flower[[#This Row],[Scion METRC '#]],DEADC8[],4,FALSE),"")</f>
        <v/>
      </c>
      <c r="N393" s="14" t="str">
        <f>_xlfn.IFNA(VLOOKUP(flower[[#This Row],[Scion METRC '#]],DEADC8[],4,FALSE),"")</f>
        <v/>
      </c>
      <c r="O393" s="13" t="str">
        <f>IF(ISNUMBER(SEARCH(".",flower[[#This Row],[Pheno Barcode]])),CONCATENATE("1A4070000000065000",RIGHT(flower[[#This Row],[Pheno Barcode]],6)),"")</f>
        <v/>
      </c>
      <c r="P393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_EL5-08</v>
      </c>
    </row>
    <row r="394" spans="1:16" x14ac:dyDescent="0.25">
      <c r="A394" s="8" t="s">
        <v>6</v>
      </c>
      <c r="B394" s="9">
        <v>9</v>
      </c>
      <c r="C394" s="9" t="s">
        <v>503</v>
      </c>
      <c r="D394" s="13"/>
      <c r="E394" s="13" t="str">
        <f>_xlfn.IFNA(VLOOKUP(flower[[#This Row],[Scion METRC '#]],METRCC8[],2,FALSE),"METRC ERROR")</f>
        <v>METRC ERROR</v>
      </c>
      <c r="F394" s="13" t="str">
        <f>IF(LEFT(flower[[#This Row],[Strain]],4)=LEFT(flower[[#This Row],[Pheno '#]],4),"match","MISMATCH")</f>
        <v>MISMATCH</v>
      </c>
      <c r="G394" s="13" t="str">
        <f>_xlfn.IFNA(VLOOKUP(flower[[#This Row],[Scion METRC '#]],VEGC8[[#All],[Scion METRC '#]:[Pheno Barcode]],2,FALSE),"")</f>
        <v/>
      </c>
      <c r="H394" s="13" t="str">
        <f>LEFT(flower[[#This Row],[Pheno Barcode]],7)</f>
        <v/>
      </c>
      <c r="I394" s="10" t="str">
        <f>_xlfn.IFNA(VLOOKUP(flower[[#This Row],[Strain]],VEGC8[[#All],[Scion METRC '#]:[Health]],5,FALSE),"")</f>
        <v/>
      </c>
      <c r="J394" s="13"/>
      <c r="K394" s="13" t="str">
        <f>IF(flower[[#This Row],[Scion METRC '#]]="","EMPTY",_xlfn.IFNA(VLOOKUP(flower[[#This Row],[Scion METRC '#]],DEADC8[],3,FALSE),"Alive"))</f>
        <v>EMPTY</v>
      </c>
      <c r="L394" s="13" t="str">
        <f>IFERROR(INDEX(exptreatments[[#This Row],[Treatment]],MATCH(flower[[#This Row],[Scion METRC '#]],exptreatments[[#This Row],[METRC]],0)),"")</f>
        <v/>
      </c>
      <c r="M394" s="13" t="str">
        <f>_xlfn.IFNA(VLOOKUP(flower[[#This Row],[Scion METRC '#]],DEADC8[],4,FALSE),"")</f>
        <v/>
      </c>
      <c r="N394" s="14" t="str">
        <f>_xlfn.IFNA(VLOOKUP(flower[[#This Row],[Scion METRC '#]],DEADC8[],4,FALSE),"")</f>
        <v/>
      </c>
      <c r="O394" s="13" t="str">
        <f>IF(ISNUMBER(SEARCH(".",flower[[#This Row],[Pheno Barcode]])),CONCATENATE("1A4070000000065000",RIGHT(flower[[#This Row],[Pheno Barcode]],6)),"")</f>
        <v/>
      </c>
      <c r="P394" s="8" t="str">
        <f>IF(flower[[#This Row],[Plant]]&lt;10,_xlfn.CONCAT('Group Info'!$F$2,"_",flower[[#This Row],[Table]],"-0",flower[[#This Row],[Plant]]),_xlfn.CONCAT('Group Info'!$F$2,"_",flower[[#This Row],[Table]],"-",flower[[#This Row],[Plant]]))</f>
        <v>_EL5-09</v>
      </c>
    </row>
    <row r="395" spans="1:16" x14ac:dyDescent="0.25">
      <c r="A395" s="8" t="s">
        <v>6</v>
      </c>
      <c r="B395" s="9">
        <v>10</v>
      </c>
      <c r="C395" s="9" t="s">
        <v>503</v>
      </c>
      <c r="D395" s="13"/>
      <c r="E395" s="13" t="str">
        <f>_xlfn.IFNA(VLOOKUP(flower[[#This Row],[Scion METRC '#]],METRCC8[],2,FALSE),"METRC ERROR")</f>
        <v>METRC ERROR</v>
      </c>
      <c r="F395" s="13" t="str">
        <f>IF(LEFT(flower[[#This Row],[Strain]],4)=LEFT(flower[[#This Row],[Pheno '#]],4),"match","MISMATCH")</f>
        <v>MISMATCH</v>
      </c>
      <c r="G395" s="13" t="str">
        <f>_xlfn.IFNA(VLOOKUP(flower[[#This Row],[Scion METRC '#]],VEGC8[[#All],[Scion METRC '#]:[Pheno Barcode]],2,FALSE),"")</f>
        <v/>
      </c>
      <c r="H395" s="13" t="str">
        <f>LEFT(flower[[#This Row],[Pheno Barcode]],7)</f>
        <v/>
      </c>
      <c r="I395" s="10" t="str">
        <f>_xlfn.IFNA(VLOOKUP(flower[[#This Row],[Strain]],VEGC8[[#All],[Scion METRC '#]:[Health]],5,FALSE),"")</f>
        <v/>
      </c>
      <c r="J395" s="13"/>
      <c r="K395" s="13" t="str">
        <f>IF(flower[[#This Row],[Scion METRC '#]]="","EMPTY",_xlfn.IFNA(VLOOKUP(flower[[#This Row],[Scion METRC '#]],DEADC8[],3,FALSE),"Alive"))</f>
        <v>EMPTY</v>
      </c>
      <c r="L395" s="13" t="str">
        <f>IFERROR(INDEX(exptreatments[[#This Row],[Treatment]],MATCH(flower[[#This Row],[Scion METRC '#]],exptreatments[[#This Row],[METRC]],0)),"")</f>
        <v/>
      </c>
      <c r="M395" s="13" t="str">
        <f>_xlfn.IFNA(VLOOKUP(flower[[#This Row],[Scion METRC '#]],DEADC8[],4,FALSE),"")</f>
        <v/>
      </c>
      <c r="N395" s="14" t="str">
        <f>_xlfn.IFNA(VLOOKUP(flower[[#This Row],[Scion METRC '#]],DEADC8[],4,FALSE),"")</f>
        <v/>
      </c>
      <c r="O395" s="13" t="str">
        <f>IF(ISNUMBER(SEARCH(".",flower[[#This Row],[Pheno Barcode]])),CONCATENATE("1A4070000000065000",RIGHT(flower[[#This Row],[Pheno Barcode]],6)),"")</f>
        <v/>
      </c>
      <c r="P395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_EL5-10</v>
      </c>
    </row>
    <row r="396" spans="1:16" x14ac:dyDescent="0.25">
      <c r="A396" s="8" t="s">
        <v>6</v>
      </c>
      <c r="B396" s="9">
        <v>11</v>
      </c>
      <c r="C396" s="9" t="s">
        <v>503</v>
      </c>
      <c r="D396" s="13"/>
      <c r="E396" s="13" t="str">
        <f>_xlfn.IFNA(VLOOKUP(flower[[#This Row],[Scion METRC '#]],METRCC8[],2,FALSE),"METRC ERROR")</f>
        <v>METRC ERROR</v>
      </c>
      <c r="F396" s="13" t="str">
        <f>IF(LEFT(flower[[#This Row],[Strain]],4)=LEFT(flower[[#This Row],[Pheno '#]],4),"match","MISMATCH")</f>
        <v>MISMATCH</v>
      </c>
      <c r="G396" s="13" t="str">
        <f>_xlfn.IFNA(VLOOKUP(flower[[#This Row],[Scion METRC '#]],VEGC8[[#All],[Scion METRC '#]:[Pheno Barcode]],2,FALSE),"")</f>
        <v/>
      </c>
      <c r="H396" s="13" t="str">
        <f>LEFT(flower[[#This Row],[Pheno Barcode]],7)</f>
        <v/>
      </c>
      <c r="I396" s="10" t="str">
        <f>_xlfn.IFNA(VLOOKUP(flower[[#This Row],[Strain]],VEGC8[[#All],[Scion METRC '#]:[Health]],5,FALSE),"")</f>
        <v/>
      </c>
      <c r="J396" s="13"/>
      <c r="K396" s="13" t="str">
        <f>IF(flower[[#This Row],[Scion METRC '#]]="","EMPTY",_xlfn.IFNA(VLOOKUP(flower[[#This Row],[Scion METRC '#]],DEADC8[],3,FALSE),"Alive"))</f>
        <v>EMPTY</v>
      </c>
      <c r="L396" s="13" t="str">
        <f>IFERROR(INDEX(exptreatments[[#This Row],[Treatment]],MATCH(flower[[#This Row],[Scion METRC '#]],exptreatments[[#This Row],[METRC]],0)),"")</f>
        <v/>
      </c>
      <c r="M396" s="13" t="str">
        <f>_xlfn.IFNA(VLOOKUP(flower[[#This Row],[Scion METRC '#]],DEADC8[],4,FALSE),"")</f>
        <v/>
      </c>
      <c r="N396" s="14" t="str">
        <f>_xlfn.IFNA(VLOOKUP(flower[[#This Row],[Scion METRC '#]],DEADC8[],4,FALSE),"")</f>
        <v/>
      </c>
      <c r="O396" s="13" t="str">
        <f>IF(ISNUMBER(SEARCH(".",flower[[#This Row],[Pheno Barcode]])),CONCATENATE("1A4070000000065000",RIGHT(flower[[#This Row],[Pheno Barcode]],6)),"")</f>
        <v/>
      </c>
      <c r="P396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_EL5-11</v>
      </c>
    </row>
    <row r="397" spans="1:16" x14ac:dyDescent="0.25">
      <c r="A397" s="8" t="s">
        <v>6</v>
      </c>
      <c r="B397" s="9">
        <v>12</v>
      </c>
      <c r="C397" s="9" t="s">
        <v>503</v>
      </c>
      <c r="D397" s="13"/>
      <c r="E397" s="13" t="str">
        <f>_xlfn.IFNA(VLOOKUP(flower[[#This Row],[Scion METRC '#]],METRCC8[],2,FALSE),"METRC ERROR")</f>
        <v>METRC ERROR</v>
      </c>
      <c r="F397" s="13" t="str">
        <f>IF(LEFT(flower[[#This Row],[Strain]],4)=LEFT(flower[[#This Row],[Pheno '#]],4),"match","MISMATCH")</f>
        <v>MISMATCH</v>
      </c>
      <c r="G397" s="13" t="str">
        <f>_xlfn.IFNA(VLOOKUP(flower[[#This Row],[Scion METRC '#]],VEGC8[[#All],[Scion METRC '#]:[Pheno Barcode]],2,FALSE),"")</f>
        <v/>
      </c>
      <c r="H397" s="13" t="str">
        <f>LEFT(flower[[#This Row],[Pheno Barcode]],7)</f>
        <v/>
      </c>
      <c r="I397" s="10" t="str">
        <f>_xlfn.IFNA(VLOOKUP(flower[[#This Row],[Strain]],VEGC8[[#All],[Scion METRC '#]:[Health]],5,FALSE),"")</f>
        <v/>
      </c>
      <c r="J397" s="13"/>
      <c r="K397" s="13" t="str">
        <f>IF(flower[[#This Row],[Scion METRC '#]]="","EMPTY",_xlfn.IFNA(VLOOKUP(flower[[#This Row],[Scion METRC '#]],DEADC8[],3,FALSE),"Alive"))</f>
        <v>EMPTY</v>
      </c>
      <c r="L397" s="13" t="str">
        <f>IFERROR(INDEX(exptreatments[[#This Row],[Treatment]],MATCH(flower[[#This Row],[Scion METRC '#]],exptreatments[[#This Row],[METRC]],0)),"")</f>
        <v/>
      </c>
      <c r="M397" s="13" t="str">
        <f>_xlfn.IFNA(VLOOKUP(flower[[#This Row],[Scion METRC '#]],DEADC8[],4,FALSE),"")</f>
        <v/>
      </c>
      <c r="N397" s="14" t="str">
        <f>_xlfn.IFNA(VLOOKUP(flower[[#This Row],[Scion METRC '#]],DEADC8[],4,FALSE),"")</f>
        <v/>
      </c>
      <c r="O397" s="13" t="str">
        <f>IF(ISNUMBER(SEARCH(".",flower[[#This Row],[Pheno Barcode]])),CONCATENATE("1A4070000000065000",RIGHT(flower[[#This Row],[Pheno Barcode]],6)),"")</f>
        <v/>
      </c>
      <c r="P397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_EL5-12</v>
      </c>
    </row>
    <row r="398" spans="1:16" x14ac:dyDescent="0.25">
      <c r="A398" s="8" t="s">
        <v>6</v>
      </c>
      <c r="B398" s="9">
        <v>13</v>
      </c>
      <c r="C398" s="9" t="s">
        <v>503</v>
      </c>
      <c r="D398" s="13"/>
      <c r="E398" s="13" t="str">
        <f>_xlfn.IFNA(VLOOKUP(flower[[#This Row],[Scion METRC '#]],METRCC8[],2,FALSE),"METRC ERROR")</f>
        <v>METRC ERROR</v>
      </c>
      <c r="F398" s="13" t="str">
        <f>IF(LEFT(flower[[#This Row],[Strain]],4)=LEFT(flower[[#This Row],[Pheno '#]],4),"match","MISMATCH")</f>
        <v>MISMATCH</v>
      </c>
      <c r="G398" s="13" t="str">
        <f>_xlfn.IFNA(VLOOKUP(flower[[#This Row],[Scion METRC '#]],VEGC8[[#All],[Scion METRC '#]:[Pheno Barcode]],2,FALSE),"")</f>
        <v/>
      </c>
      <c r="H398" s="13" t="str">
        <f>LEFT(flower[[#This Row],[Pheno Barcode]],7)</f>
        <v/>
      </c>
      <c r="I398" s="10" t="str">
        <f>_xlfn.IFNA(VLOOKUP(flower[[#This Row],[Strain]],VEGC8[[#All],[Scion METRC '#]:[Health]],5,FALSE),"")</f>
        <v/>
      </c>
      <c r="J398" s="13"/>
      <c r="K398" s="13" t="str">
        <f>IF(flower[[#This Row],[Scion METRC '#]]="","EMPTY",_xlfn.IFNA(VLOOKUP(flower[[#This Row],[Scion METRC '#]],DEADC8[],3,FALSE),"Alive"))</f>
        <v>EMPTY</v>
      </c>
      <c r="L398" s="13" t="str">
        <f>IFERROR(INDEX(exptreatments[[#This Row],[Treatment]],MATCH(flower[[#This Row],[Scion METRC '#]],exptreatments[[#This Row],[METRC]],0)),"")</f>
        <v/>
      </c>
      <c r="M398" s="13" t="str">
        <f>_xlfn.IFNA(VLOOKUP(flower[[#This Row],[Scion METRC '#]],DEADC8[],4,FALSE),"")</f>
        <v/>
      </c>
      <c r="N398" s="14" t="str">
        <f>_xlfn.IFNA(VLOOKUP(flower[[#This Row],[Scion METRC '#]],DEADC8[],4,FALSE),"")</f>
        <v/>
      </c>
      <c r="O398" s="13" t="str">
        <f>IF(ISNUMBER(SEARCH(".",flower[[#This Row],[Pheno Barcode]])),CONCATENATE("1A4070000000065000",RIGHT(flower[[#This Row],[Pheno Barcode]],6)),"")</f>
        <v/>
      </c>
      <c r="P398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_EL5-13</v>
      </c>
    </row>
    <row r="399" spans="1:16" x14ac:dyDescent="0.25">
      <c r="A399" s="8" t="s">
        <v>6</v>
      </c>
      <c r="B399" s="9">
        <v>14</v>
      </c>
      <c r="C399" s="9" t="s">
        <v>503</v>
      </c>
      <c r="D399" s="13"/>
      <c r="E399" s="13" t="str">
        <f>_xlfn.IFNA(VLOOKUP(flower[[#This Row],[Scion METRC '#]],METRCC8[],2,FALSE),"METRC ERROR")</f>
        <v>METRC ERROR</v>
      </c>
      <c r="F399" s="13" t="str">
        <f>IF(LEFT(flower[[#This Row],[Strain]],4)=LEFT(flower[[#This Row],[Pheno '#]],4),"match","MISMATCH")</f>
        <v>MISMATCH</v>
      </c>
      <c r="G399" s="13" t="str">
        <f>_xlfn.IFNA(VLOOKUP(flower[[#This Row],[Scion METRC '#]],VEGC8[[#All],[Scion METRC '#]:[Pheno Barcode]],2,FALSE),"")</f>
        <v/>
      </c>
      <c r="H399" s="13" t="str">
        <f>LEFT(flower[[#This Row],[Pheno Barcode]],7)</f>
        <v/>
      </c>
      <c r="I399" s="10" t="str">
        <f>_xlfn.IFNA(VLOOKUP(flower[[#This Row],[Strain]],VEGC8[[#All],[Scion METRC '#]:[Health]],5,FALSE),"")</f>
        <v/>
      </c>
      <c r="J399" s="13"/>
      <c r="K399" s="13" t="str">
        <f>IF(flower[[#This Row],[Scion METRC '#]]="","EMPTY",_xlfn.IFNA(VLOOKUP(flower[[#This Row],[Scion METRC '#]],DEADC8[],3,FALSE),"Alive"))</f>
        <v>EMPTY</v>
      </c>
      <c r="L399" s="13" t="str">
        <f>IFERROR(INDEX(exptreatments[[#This Row],[Treatment]],MATCH(flower[[#This Row],[Scion METRC '#]],exptreatments[[#This Row],[METRC]],0)),"")</f>
        <v/>
      </c>
      <c r="M399" s="13" t="str">
        <f>_xlfn.IFNA(VLOOKUP(flower[[#This Row],[Scion METRC '#]],DEADC8[],4,FALSE),"")</f>
        <v/>
      </c>
      <c r="N399" s="14" t="str">
        <f>_xlfn.IFNA(VLOOKUP(flower[[#This Row],[Scion METRC '#]],DEADC8[],4,FALSE),"")</f>
        <v/>
      </c>
      <c r="O399" s="13" t="str">
        <f>IF(ISNUMBER(SEARCH(".",flower[[#This Row],[Pheno Barcode]])),CONCATENATE("1A4070000000065000",RIGHT(flower[[#This Row],[Pheno Barcode]],6)),"")</f>
        <v/>
      </c>
      <c r="P399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_EL5-14</v>
      </c>
    </row>
    <row r="400" spans="1:16" x14ac:dyDescent="0.25">
      <c r="A400" s="8" t="s">
        <v>6</v>
      </c>
      <c r="B400" s="9">
        <v>15</v>
      </c>
      <c r="C400" s="9" t="s">
        <v>503</v>
      </c>
      <c r="D400" s="13"/>
      <c r="E400" s="13" t="str">
        <f>_xlfn.IFNA(VLOOKUP(flower[[#This Row],[Scion METRC '#]],METRCC8[],2,FALSE),"METRC ERROR")</f>
        <v>METRC ERROR</v>
      </c>
      <c r="F400" s="13" t="str">
        <f>IF(LEFT(flower[[#This Row],[Strain]],4)=LEFT(flower[[#This Row],[Pheno '#]],4),"match","MISMATCH")</f>
        <v>MISMATCH</v>
      </c>
      <c r="G400" s="13" t="str">
        <f>_xlfn.IFNA(VLOOKUP(flower[[#This Row],[Scion METRC '#]],VEGC8[[#All],[Scion METRC '#]:[Pheno Barcode]],2,FALSE),"")</f>
        <v/>
      </c>
      <c r="H400" s="13" t="str">
        <f>LEFT(flower[[#This Row],[Pheno Barcode]],7)</f>
        <v/>
      </c>
      <c r="I400" s="10" t="str">
        <f>_xlfn.IFNA(VLOOKUP(flower[[#This Row],[Strain]],VEGC8[[#All],[Scion METRC '#]:[Health]],5,FALSE),"")</f>
        <v/>
      </c>
      <c r="J400" s="13"/>
      <c r="K400" s="13" t="str">
        <f>IF(flower[[#This Row],[Scion METRC '#]]="","EMPTY",_xlfn.IFNA(VLOOKUP(flower[[#This Row],[Scion METRC '#]],DEADC8[],3,FALSE),"Alive"))</f>
        <v>EMPTY</v>
      </c>
      <c r="L400" s="13" t="str">
        <f>IFERROR(INDEX(exptreatments[[#This Row],[Treatment]],MATCH(flower[[#This Row],[Scion METRC '#]],exptreatments[[#This Row],[METRC]],0)),"")</f>
        <v/>
      </c>
      <c r="M400" s="13" t="str">
        <f>_xlfn.IFNA(VLOOKUP(flower[[#This Row],[Scion METRC '#]],DEADC8[],4,FALSE),"")</f>
        <v/>
      </c>
      <c r="N400" s="14" t="str">
        <f>_xlfn.IFNA(VLOOKUP(flower[[#This Row],[Scion METRC '#]],DEADC8[],4,FALSE),"")</f>
        <v/>
      </c>
      <c r="O400" s="13" t="str">
        <f>IF(ISNUMBER(SEARCH(".",flower[[#This Row],[Pheno Barcode]])),CONCATENATE("1A4070000000065000",RIGHT(flower[[#This Row],[Pheno Barcode]],6)),"")</f>
        <v/>
      </c>
      <c r="P400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_EL5-15</v>
      </c>
    </row>
    <row r="401" spans="1:16" x14ac:dyDescent="0.25">
      <c r="A401" s="8" t="s">
        <v>6</v>
      </c>
      <c r="B401" s="9">
        <v>16</v>
      </c>
      <c r="C401" s="9" t="s">
        <v>503</v>
      </c>
      <c r="D401" s="13"/>
      <c r="E401" s="13" t="str">
        <f>_xlfn.IFNA(VLOOKUP(flower[[#This Row],[Scion METRC '#]],METRCC8[],2,FALSE),"METRC ERROR")</f>
        <v>METRC ERROR</v>
      </c>
      <c r="F401" s="13" t="str">
        <f>IF(LEFT(flower[[#This Row],[Strain]],4)=LEFT(flower[[#This Row],[Pheno '#]],4),"match","MISMATCH")</f>
        <v>MISMATCH</v>
      </c>
      <c r="G401" s="13" t="str">
        <f>_xlfn.IFNA(VLOOKUP(flower[[#This Row],[Scion METRC '#]],VEGC8[[#All],[Scion METRC '#]:[Pheno Barcode]],2,FALSE),"")</f>
        <v/>
      </c>
      <c r="H401" s="13" t="str">
        <f>LEFT(flower[[#This Row],[Pheno Barcode]],7)</f>
        <v/>
      </c>
      <c r="I401" s="10" t="str">
        <f>_xlfn.IFNA(VLOOKUP(flower[[#This Row],[Strain]],VEGC8[[#All],[Scion METRC '#]:[Health]],5,FALSE),"")</f>
        <v/>
      </c>
      <c r="J401" s="13"/>
      <c r="K401" s="13" t="str">
        <f>IF(flower[[#This Row],[Scion METRC '#]]="","EMPTY",_xlfn.IFNA(VLOOKUP(flower[[#This Row],[Scion METRC '#]],DEADC8[],3,FALSE),"Alive"))</f>
        <v>EMPTY</v>
      </c>
      <c r="L401" s="13" t="str">
        <f>IFERROR(INDEX(exptreatments[[#This Row],[Treatment]],MATCH(flower[[#This Row],[Scion METRC '#]],exptreatments[[#This Row],[METRC]],0)),"")</f>
        <v/>
      </c>
      <c r="M401" s="13" t="str">
        <f>_xlfn.IFNA(VLOOKUP(flower[[#This Row],[Scion METRC '#]],DEADC8[],4,FALSE),"")</f>
        <v/>
      </c>
      <c r="N401" s="14" t="str">
        <f>_xlfn.IFNA(VLOOKUP(flower[[#This Row],[Scion METRC '#]],DEADC8[],4,FALSE),"")</f>
        <v/>
      </c>
      <c r="O401" s="13" t="str">
        <f>IF(ISNUMBER(SEARCH(".",flower[[#This Row],[Pheno Barcode]])),CONCATENATE("1A4070000000065000",RIGHT(flower[[#This Row],[Pheno Barcode]],6)),"")</f>
        <v/>
      </c>
      <c r="P401" s="8" t="str">
        <f>IF(flower[[#This Row],[Plant]]&lt;10,_xlfn.CONCAT('Group Info'!$F$2,"_",flower[[#This Row],[Table]],"-0",flower[[#This Row],[Plant]]),_xlfn.CONCAT('Group Info'!$F$2,"_",flower[[#This Row],[Table]],"-",flower[[#This Row],[Plant]]))</f>
        <v>_EL5-16</v>
      </c>
    </row>
    <row r="402" spans="1:16" x14ac:dyDescent="0.25">
      <c r="A402" s="12" t="s">
        <v>7</v>
      </c>
      <c r="B402" s="9">
        <v>1</v>
      </c>
      <c r="C402" s="9" t="s">
        <v>505</v>
      </c>
      <c r="D402" s="9"/>
      <c r="E402" s="9" t="str">
        <f>_xlfn.IFNA(VLOOKUP(flower[[#This Row],[Scion METRC '#]],METRCC8[],2,FALSE),"METRC ERROR")</f>
        <v>METRC ERROR</v>
      </c>
      <c r="F402" s="9" t="str">
        <f>IF(LEFT(flower[[#This Row],[Strain]],4)=LEFT(flower[[#This Row],[Pheno '#]],4),"match","MISMATCH")</f>
        <v>MISMATCH</v>
      </c>
      <c r="G402" s="9" t="str">
        <f>_xlfn.IFNA(VLOOKUP(flower[[#This Row],[Scion METRC '#]],VEGC8[[#All],[Scion METRC '#]:[Pheno Barcode]],2,FALSE),"")</f>
        <v/>
      </c>
      <c r="H402" s="9" t="str">
        <f>LEFT(flower[[#This Row],[Pheno Barcode]],7)</f>
        <v/>
      </c>
      <c r="I402" s="10" t="str">
        <f>_xlfn.IFNA(VLOOKUP(flower[[#This Row],[Strain]],VEGC8[[#All],[Scion METRC '#]:[Health]],5,FALSE),"")</f>
        <v/>
      </c>
      <c r="J402" s="9"/>
      <c r="K402" s="9" t="str">
        <f>IF(flower[[#This Row],[Scion METRC '#]]="","EMPTY",_xlfn.IFNA(VLOOKUP(flower[[#This Row],[Scion METRC '#]],DEADC8[],3,FALSE),"Alive"))</f>
        <v>EMPTY</v>
      </c>
      <c r="L402" s="65" t="str">
        <f>IFERROR(INDEX(exptreatments[[#This Row],[Treatment]],MATCH(flower[[#This Row],[Scion METRC '#]],exptreatments[[#This Row],[METRC]],0)),"")</f>
        <v/>
      </c>
      <c r="M402" s="13" t="str">
        <f>_xlfn.IFNA(VLOOKUP(flower[[#This Row],[Scion METRC '#]],DEADC8[],4,FALSE),"")</f>
        <v/>
      </c>
      <c r="N402" s="14" t="str">
        <f>_xlfn.IFNA(VLOOKUP(flower[[#This Row],[Scion METRC '#]],DEADC8[],4,FALSE),"")</f>
        <v/>
      </c>
      <c r="O402" s="13" t="str">
        <f>IF(ISNUMBER(SEARCH(".",flower[[#This Row],[Pheno Barcode]])),CONCATENATE("1A4070000000065000",RIGHT(flower[[#This Row],[Pheno Barcode]],6)),"")</f>
        <v/>
      </c>
      <c r="P402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_FL1-01</v>
      </c>
    </row>
    <row r="403" spans="1:16" x14ac:dyDescent="0.25">
      <c r="A403" s="12" t="s">
        <v>7</v>
      </c>
      <c r="B403" s="9">
        <v>2</v>
      </c>
      <c r="C403" s="9" t="s">
        <v>505</v>
      </c>
      <c r="D403" s="13"/>
      <c r="E403" s="13" t="str">
        <f>_xlfn.IFNA(VLOOKUP(flower[[#This Row],[Scion METRC '#]],METRCC8[],2,FALSE),"METRC ERROR")</f>
        <v>METRC ERROR</v>
      </c>
      <c r="F403" s="13" t="str">
        <f>IF(LEFT(flower[[#This Row],[Strain]],4)=LEFT(flower[[#This Row],[Pheno '#]],4),"match","MISMATCH")</f>
        <v>MISMATCH</v>
      </c>
      <c r="G403" s="13" t="str">
        <f>_xlfn.IFNA(VLOOKUP(flower[[#This Row],[Scion METRC '#]],VEGC8[[#All],[Scion METRC '#]:[Pheno Barcode]],2,FALSE),"")</f>
        <v/>
      </c>
      <c r="H403" s="13" t="str">
        <f>LEFT(flower[[#This Row],[Pheno Barcode]],7)</f>
        <v/>
      </c>
      <c r="I403" s="10" t="str">
        <f>_xlfn.IFNA(VLOOKUP(flower[[#This Row],[Strain]],VEGC8[[#All],[Scion METRC '#]:[Health]],5,FALSE),"")</f>
        <v/>
      </c>
      <c r="J403" s="13"/>
      <c r="K403" s="13" t="str">
        <f>IF(flower[[#This Row],[Scion METRC '#]]="","EMPTY",_xlfn.IFNA(VLOOKUP(flower[[#This Row],[Scion METRC '#]],DEADC8[],3,FALSE),"Alive"))</f>
        <v>EMPTY</v>
      </c>
      <c r="L403" s="13" t="str">
        <f>IFERROR(INDEX(exptreatments[[#This Row],[Treatment]],MATCH(flower[[#This Row],[Scion METRC '#]],exptreatments[[#This Row],[METRC]],0)),"")</f>
        <v/>
      </c>
      <c r="M403" s="13" t="str">
        <f>_xlfn.IFNA(VLOOKUP(flower[[#This Row],[Scion METRC '#]],DEADC8[],4,FALSE),"")</f>
        <v/>
      </c>
      <c r="N403" s="14" t="str">
        <f>_xlfn.IFNA(VLOOKUP(flower[[#This Row],[Scion METRC '#]],DEADC8[],4,FALSE),"")</f>
        <v/>
      </c>
      <c r="O403" s="13" t="str">
        <f>IF(ISNUMBER(SEARCH(".",flower[[#This Row],[Pheno Barcode]])),CONCATENATE("1A4070000000065000",RIGHT(flower[[#This Row],[Pheno Barcode]],6)),"")</f>
        <v/>
      </c>
      <c r="P403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_FL1-02</v>
      </c>
    </row>
    <row r="404" spans="1:16" x14ac:dyDescent="0.25">
      <c r="A404" s="12" t="s">
        <v>7</v>
      </c>
      <c r="B404" s="9">
        <v>3</v>
      </c>
      <c r="C404" s="9" t="s">
        <v>505</v>
      </c>
      <c r="D404" s="13"/>
      <c r="E404" s="13" t="str">
        <f>_xlfn.IFNA(VLOOKUP(flower[[#This Row],[Scion METRC '#]],METRCC8[],2,FALSE),"METRC ERROR")</f>
        <v>METRC ERROR</v>
      </c>
      <c r="F404" s="13" t="str">
        <f>IF(LEFT(flower[[#This Row],[Strain]],4)=LEFT(flower[[#This Row],[Pheno '#]],4),"match","MISMATCH")</f>
        <v>MISMATCH</v>
      </c>
      <c r="G404" s="13" t="str">
        <f>_xlfn.IFNA(VLOOKUP(flower[[#This Row],[Scion METRC '#]],VEGC8[[#All],[Scion METRC '#]:[Pheno Barcode]],2,FALSE),"")</f>
        <v/>
      </c>
      <c r="H404" s="13" t="str">
        <f>LEFT(flower[[#This Row],[Pheno Barcode]],7)</f>
        <v/>
      </c>
      <c r="I404" s="10" t="str">
        <f>_xlfn.IFNA(VLOOKUP(flower[[#This Row],[Strain]],VEGC8[[#All],[Scion METRC '#]:[Health]],5,FALSE),"")</f>
        <v/>
      </c>
      <c r="J404" s="13"/>
      <c r="K404" s="13" t="str">
        <f>IF(flower[[#This Row],[Scion METRC '#]]="","EMPTY",_xlfn.IFNA(VLOOKUP(flower[[#This Row],[Scion METRC '#]],DEADC8[],3,FALSE),"Alive"))</f>
        <v>EMPTY</v>
      </c>
      <c r="L404" s="13" t="str">
        <f>IFERROR(INDEX(exptreatments[[#This Row],[Treatment]],MATCH(flower[[#This Row],[Scion METRC '#]],exptreatments[[#This Row],[METRC]],0)),"")</f>
        <v/>
      </c>
      <c r="M404" s="13" t="str">
        <f>_xlfn.IFNA(VLOOKUP(flower[[#This Row],[Scion METRC '#]],DEADC8[],4,FALSE),"")</f>
        <v/>
      </c>
      <c r="N404" s="14" t="str">
        <f>_xlfn.IFNA(VLOOKUP(flower[[#This Row],[Scion METRC '#]],DEADC8[],4,FALSE),"")</f>
        <v/>
      </c>
      <c r="O404" s="13" t="str">
        <f>IF(ISNUMBER(SEARCH(".",flower[[#This Row],[Pheno Barcode]])),CONCATENATE("1A4070000000065000",RIGHT(flower[[#This Row],[Pheno Barcode]],6)),"")</f>
        <v/>
      </c>
      <c r="P404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_FL1-03</v>
      </c>
    </row>
    <row r="405" spans="1:16" x14ac:dyDescent="0.25">
      <c r="A405" s="12" t="s">
        <v>7</v>
      </c>
      <c r="B405" s="9">
        <v>4</v>
      </c>
      <c r="C405" s="9" t="s">
        <v>505</v>
      </c>
      <c r="D405" s="13"/>
      <c r="E405" s="13" t="str">
        <f>_xlfn.IFNA(VLOOKUP(flower[[#This Row],[Scion METRC '#]],METRCC8[],2,FALSE),"METRC ERROR")</f>
        <v>METRC ERROR</v>
      </c>
      <c r="F405" s="13" t="str">
        <f>IF(LEFT(flower[[#This Row],[Strain]],4)=LEFT(flower[[#This Row],[Pheno '#]],4),"match","MISMATCH")</f>
        <v>MISMATCH</v>
      </c>
      <c r="G405" s="13" t="str">
        <f>_xlfn.IFNA(VLOOKUP(flower[[#This Row],[Scion METRC '#]],VEGC8[[#All],[Scion METRC '#]:[Pheno Barcode]],2,FALSE),"")</f>
        <v/>
      </c>
      <c r="H405" s="13" t="str">
        <f>LEFT(flower[[#This Row],[Pheno Barcode]],7)</f>
        <v/>
      </c>
      <c r="I405" s="10" t="str">
        <f>_xlfn.IFNA(VLOOKUP(flower[[#This Row],[Strain]],VEGC8[[#All],[Scion METRC '#]:[Health]],5,FALSE),"")</f>
        <v/>
      </c>
      <c r="J405" s="13"/>
      <c r="K405" s="13" t="str">
        <f>IF(flower[[#This Row],[Scion METRC '#]]="","EMPTY",_xlfn.IFNA(VLOOKUP(flower[[#This Row],[Scion METRC '#]],DEADC8[],3,FALSE),"Alive"))</f>
        <v>EMPTY</v>
      </c>
      <c r="L405" s="13" t="str">
        <f>IFERROR(INDEX(exptreatments[[#This Row],[Treatment]],MATCH(flower[[#This Row],[Scion METRC '#]],exptreatments[[#This Row],[METRC]],0)),"")</f>
        <v/>
      </c>
      <c r="M405" s="13" t="str">
        <f>_xlfn.IFNA(VLOOKUP(flower[[#This Row],[Scion METRC '#]],DEADC8[],4,FALSE),"")</f>
        <v/>
      </c>
      <c r="N405" s="14" t="str">
        <f>_xlfn.IFNA(VLOOKUP(flower[[#This Row],[Scion METRC '#]],DEADC8[],4,FALSE),"")</f>
        <v/>
      </c>
      <c r="O405" s="13" t="str">
        <f>IF(ISNUMBER(SEARCH(".",flower[[#This Row],[Pheno Barcode]])),CONCATENATE("1A4070000000065000",RIGHT(flower[[#This Row],[Pheno Barcode]],6)),"")</f>
        <v/>
      </c>
      <c r="P405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_FL1-04</v>
      </c>
    </row>
    <row r="406" spans="1:16" x14ac:dyDescent="0.25">
      <c r="A406" s="12" t="s">
        <v>7</v>
      </c>
      <c r="B406" s="9">
        <v>5</v>
      </c>
      <c r="C406" s="9" t="s">
        <v>505</v>
      </c>
      <c r="D406" s="13"/>
      <c r="E406" s="13" t="str">
        <f>_xlfn.IFNA(VLOOKUP(flower[[#This Row],[Scion METRC '#]],METRCC8[],2,FALSE),"METRC ERROR")</f>
        <v>METRC ERROR</v>
      </c>
      <c r="F406" s="13" t="str">
        <f>IF(LEFT(flower[[#This Row],[Strain]],4)=LEFT(flower[[#This Row],[Pheno '#]],4),"match","MISMATCH")</f>
        <v>MISMATCH</v>
      </c>
      <c r="G406" s="13" t="str">
        <f>_xlfn.IFNA(VLOOKUP(flower[[#This Row],[Scion METRC '#]],VEGC8[[#All],[Scion METRC '#]:[Pheno Barcode]],2,FALSE),"")</f>
        <v/>
      </c>
      <c r="H406" s="13" t="str">
        <f>LEFT(flower[[#This Row],[Pheno Barcode]],7)</f>
        <v/>
      </c>
      <c r="I406" s="10" t="str">
        <f>_xlfn.IFNA(VLOOKUP(flower[[#This Row],[Strain]],VEGC8[[#All],[Scion METRC '#]:[Health]],5,FALSE),"")</f>
        <v/>
      </c>
      <c r="J406" s="13"/>
      <c r="K406" s="13" t="str">
        <f>IF(flower[[#This Row],[Scion METRC '#]]="","EMPTY",_xlfn.IFNA(VLOOKUP(flower[[#This Row],[Scion METRC '#]],DEADC8[],3,FALSE),"Alive"))</f>
        <v>EMPTY</v>
      </c>
      <c r="L406" s="13" t="str">
        <f>IFERROR(INDEX(exptreatments[[#This Row],[Treatment]],MATCH(flower[[#This Row],[Scion METRC '#]],exptreatments[[#This Row],[METRC]],0)),"")</f>
        <v/>
      </c>
      <c r="M406" s="13" t="str">
        <f>_xlfn.IFNA(VLOOKUP(flower[[#This Row],[Scion METRC '#]],DEADC8[],4,FALSE),"")</f>
        <v/>
      </c>
      <c r="N406" s="14" t="str">
        <f>_xlfn.IFNA(VLOOKUP(flower[[#This Row],[Scion METRC '#]],DEADC8[],4,FALSE),"")</f>
        <v/>
      </c>
      <c r="O406" s="13" t="str">
        <f>IF(ISNUMBER(SEARCH(".",flower[[#This Row],[Pheno Barcode]])),CONCATENATE("1A4070000000065000",RIGHT(flower[[#This Row],[Pheno Barcode]],6)),"")</f>
        <v/>
      </c>
      <c r="P406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_FL1-05</v>
      </c>
    </row>
    <row r="407" spans="1:16" x14ac:dyDescent="0.25">
      <c r="A407" s="12" t="s">
        <v>7</v>
      </c>
      <c r="B407" s="9">
        <v>6</v>
      </c>
      <c r="C407" s="9" t="s">
        <v>505</v>
      </c>
      <c r="D407" s="13"/>
      <c r="E407" s="13" t="str">
        <f>_xlfn.IFNA(VLOOKUP(flower[[#This Row],[Scion METRC '#]],METRCC8[],2,FALSE),"METRC ERROR")</f>
        <v>METRC ERROR</v>
      </c>
      <c r="F407" s="13" t="str">
        <f>IF(LEFT(flower[[#This Row],[Strain]],4)=LEFT(flower[[#This Row],[Pheno '#]],4),"match","MISMATCH")</f>
        <v>MISMATCH</v>
      </c>
      <c r="G407" s="13" t="str">
        <f>_xlfn.IFNA(VLOOKUP(flower[[#This Row],[Scion METRC '#]],VEGC8[[#All],[Scion METRC '#]:[Pheno Barcode]],2,FALSE),"")</f>
        <v/>
      </c>
      <c r="H407" s="13" t="str">
        <f>LEFT(flower[[#This Row],[Pheno Barcode]],7)</f>
        <v/>
      </c>
      <c r="I407" s="10" t="str">
        <f>_xlfn.IFNA(VLOOKUP(flower[[#This Row],[Strain]],VEGC8[[#All],[Scion METRC '#]:[Health]],5,FALSE),"")</f>
        <v/>
      </c>
      <c r="J407" s="13"/>
      <c r="K407" s="13" t="str">
        <f>IF(flower[[#This Row],[Scion METRC '#]]="","EMPTY",_xlfn.IFNA(VLOOKUP(flower[[#This Row],[Scion METRC '#]],DEADC8[],3,FALSE),"Alive"))</f>
        <v>EMPTY</v>
      </c>
      <c r="L407" s="13" t="str">
        <f>IFERROR(INDEX(exptreatments[[#This Row],[Treatment]],MATCH(flower[[#This Row],[Scion METRC '#]],exptreatments[[#This Row],[METRC]],0)),"")</f>
        <v/>
      </c>
      <c r="M407" s="13" t="str">
        <f>_xlfn.IFNA(VLOOKUP(flower[[#This Row],[Scion METRC '#]],DEADC8[],4,FALSE),"")</f>
        <v/>
      </c>
      <c r="N407" s="14" t="str">
        <f>_xlfn.IFNA(VLOOKUP(flower[[#This Row],[Scion METRC '#]],DEADC8[],4,FALSE),"")</f>
        <v/>
      </c>
      <c r="O407" s="13" t="str">
        <f>IF(ISNUMBER(SEARCH(".",flower[[#This Row],[Pheno Barcode]])),CONCATENATE("1A4070000000065000",RIGHT(flower[[#This Row],[Pheno Barcode]],6)),"")</f>
        <v/>
      </c>
      <c r="P407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_FL1-06</v>
      </c>
    </row>
    <row r="408" spans="1:16" x14ac:dyDescent="0.25">
      <c r="A408" s="12" t="s">
        <v>7</v>
      </c>
      <c r="B408" s="9">
        <v>7</v>
      </c>
      <c r="C408" s="9" t="s">
        <v>505</v>
      </c>
      <c r="D408" s="13"/>
      <c r="E408" s="13" t="str">
        <f>_xlfn.IFNA(VLOOKUP(flower[[#This Row],[Scion METRC '#]],METRCC8[],2,FALSE),"METRC ERROR")</f>
        <v>METRC ERROR</v>
      </c>
      <c r="F408" s="13" t="str">
        <f>IF(LEFT(flower[[#This Row],[Strain]],4)=LEFT(flower[[#This Row],[Pheno '#]],4),"match","MISMATCH")</f>
        <v>MISMATCH</v>
      </c>
      <c r="G408" s="13" t="str">
        <f>_xlfn.IFNA(VLOOKUP(flower[[#This Row],[Scion METRC '#]],VEGC8[[#All],[Scion METRC '#]:[Pheno Barcode]],2,FALSE),"")</f>
        <v/>
      </c>
      <c r="H408" s="13" t="str">
        <f>LEFT(flower[[#This Row],[Pheno Barcode]],7)</f>
        <v/>
      </c>
      <c r="I408" s="10" t="str">
        <f>_xlfn.IFNA(VLOOKUP(flower[[#This Row],[Strain]],VEGC8[[#All],[Scion METRC '#]:[Health]],5,FALSE),"")</f>
        <v/>
      </c>
      <c r="J408" s="13"/>
      <c r="K408" s="13" t="str">
        <f>IF(flower[[#This Row],[Scion METRC '#]]="","EMPTY",_xlfn.IFNA(VLOOKUP(flower[[#This Row],[Scion METRC '#]],DEADC8[],3,FALSE),"Alive"))</f>
        <v>EMPTY</v>
      </c>
      <c r="L408" s="13" t="str">
        <f>IFERROR(INDEX(exptreatments[[#This Row],[Treatment]],MATCH(flower[[#This Row],[Scion METRC '#]],exptreatments[[#This Row],[METRC]],0)),"")</f>
        <v/>
      </c>
      <c r="M408" s="13" t="str">
        <f>_xlfn.IFNA(VLOOKUP(flower[[#This Row],[Scion METRC '#]],DEADC8[],4,FALSE),"")</f>
        <v/>
      </c>
      <c r="N408" s="14" t="str">
        <f>_xlfn.IFNA(VLOOKUP(flower[[#This Row],[Scion METRC '#]],DEADC8[],4,FALSE),"")</f>
        <v/>
      </c>
      <c r="O408" s="13" t="str">
        <f>IF(ISNUMBER(SEARCH(".",flower[[#This Row],[Pheno Barcode]])),CONCATENATE("1A4070000000065000",RIGHT(flower[[#This Row],[Pheno Barcode]],6)),"")</f>
        <v/>
      </c>
      <c r="P408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_FL1-07</v>
      </c>
    </row>
    <row r="409" spans="1:16" x14ac:dyDescent="0.25">
      <c r="A409" s="12" t="s">
        <v>7</v>
      </c>
      <c r="B409" s="9">
        <v>8</v>
      </c>
      <c r="C409" s="9" t="s">
        <v>505</v>
      </c>
      <c r="D409" s="13"/>
      <c r="E409" s="13" t="str">
        <f>_xlfn.IFNA(VLOOKUP(flower[[#This Row],[Scion METRC '#]],METRCC8[],2,FALSE),"METRC ERROR")</f>
        <v>METRC ERROR</v>
      </c>
      <c r="F409" s="13" t="str">
        <f>IF(LEFT(flower[[#This Row],[Strain]],4)=LEFT(flower[[#This Row],[Pheno '#]],4),"match","MISMATCH")</f>
        <v>MISMATCH</v>
      </c>
      <c r="G409" s="13" t="str">
        <f>_xlfn.IFNA(VLOOKUP(flower[[#This Row],[Scion METRC '#]],VEGC8[[#All],[Scion METRC '#]:[Pheno Barcode]],2,FALSE),"")</f>
        <v/>
      </c>
      <c r="H409" s="13" t="str">
        <f>LEFT(flower[[#This Row],[Pheno Barcode]],7)</f>
        <v/>
      </c>
      <c r="I409" s="10" t="str">
        <f>_xlfn.IFNA(VLOOKUP(flower[[#This Row],[Strain]],VEGC8[[#All],[Scion METRC '#]:[Health]],5,FALSE),"")</f>
        <v/>
      </c>
      <c r="J409" s="13"/>
      <c r="K409" s="13" t="str">
        <f>IF(flower[[#This Row],[Scion METRC '#]]="","EMPTY",_xlfn.IFNA(VLOOKUP(flower[[#This Row],[Scion METRC '#]],DEADC8[],3,FALSE),"Alive"))</f>
        <v>EMPTY</v>
      </c>
      <c r="L409" s="13" t="str">
        <f>IFERROR(INDEX(exptreatments[[#This Row],[Treatment]],MATCH(flower[[#This Row],[Scion METRC '#]],exptreatments[[#This Row],[METRC]],0)),"")</f>
        <v/>
      </c>
      <c r="M409" s="13" t="str">
        <f>_xlfn.IFNA(VLOOKUP(flower[[#This Row],[Scion METRC '#]],DEADC8[],4,FALSE),"")</f>
        <v/>
      </c>
      <c r="N409" s="14" t="str">
        <f>_xlfn.IFNA(VLOOKUP(flower[[#This Row],[Scion METRC '#]],DEADC8[],4,FALSE),"")</f>
        <v/>
      </c>
      <c r="O409" s="13" t="str">
        <f>IF(ISNUMBER(SEARCH(".",flower[[#This Row],[Pheno Barcode]])),CONCATENATE("1A4070000000065000",RIGHT(flower[[#This Row],[Pheno Barcode]],6)),"")</f>
        <v/>
      </c>
      <c r="P409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_FL1-08</v>
      </c>
    </row>
    <row r="410" spans="1:16" x14ac:dyDescent="0.25">
      <c r="A410" s="12" t="s">
        <v>7</v>
      </c>
      <c r="B410" s="9">
        <v>9</v>
      </c>
      <c r="C410" s="9" t="s">
        <v>505</v>
      </c>
      <c r="D410" s="13"/>
      <c r="E410" s="13" t="str">
        <f>_xlfn.IFNA(VLOOKUP(flower[[#This Row],[Scion METRC '#]],METRCC8[],2,FALSE),"METRC ERROR")</f>
        <v>METRC ERROR</v>
      </c>
      <c r="F410" s="13" t="str">
        <f>IF(LEFT(flower[[#This Row],[Strain]],4)=LEFT(flower[[#This Row],[Pheno '#]],4),"match","MISMATCH")</f>
        <v>MISMATCH</v>
      </c>
      <c r="G410" s="13" t="str">
        <f>_xlfn.IFNA(VLOOKUP(flower[[#This Row],[Scion METRC '#]],VEGC8[[#All],[Scion METRC '#]:[Pheno Barcode]],2,FALSE),"")</f>
        <v/>
      </c>
      <c r="H410" s="13" t="str">
        <f>LEFT(flower[[#This Row],[Pheno Barcode]],7)</f>
        <v/>
      </c>
      <c r="I410" s="10" t="str">
        <f>_xlfn.IFNA(VLOOKUP(flower[[#This Row],[Strain]],VEGC8[[#All],[Scion METRC '#]:[Health]],5,FALSE),"")</f>
        <v/>
      </c>
      <c r="J410" s="13"/>
      <c r="K410" s="13" t="str">
        <f>IF(flower[[#This Row],[Scion METRC '#]]="","EMPTY",_xlfn.IFNA(VLOOKUP(flower[[#This Row],[Scion METRC '#]],DEADC8[],3,FALSE),"Alive"))</f>
        <v>EMPTY</v>
      </c>
      <c r="L410" s="13" t="str">
        <f>IFERROR(INDEX(exptreatments[[#This Row],[Treatment]],MATCH(flower[[#This Row],[Scion METRC '#]],exptreatments[[#This Row],[METRC]],0)),"")</f>
        <v/>
      </c>
      <c r="M410" s="13" t="str">
        <f>_xlfn.IFNA(VLOOKUP(flower[[#This Row],[Scion METRC '#]],DEADC8[],4,FALSE),"")</f>
        <v/>
      </c>
      <c r="N410" s="14" t="str">
        <f>_xlfn.IFNA(VLOOKUP(flower[[#This Row],[Scion METRC '#]],DEADC8[],4,FALSE),"")</f>
        <v/>
      </c>
      <c r="O410" s="13" t="str">
        <f>IF(ISNUMBER(SEARCH(".",flower[[#This Row],[Pheno Barcode]])),CONCATENATE("1A4070000000065000",RIGHT(flower[[#This Row],[Pheno Barcode]],6)),"")</f>
        <v/>
      </c>
      <c r="P410" s="8" t="str">
        <f>IF(flower[[#This Row],[Plant]]&lt;10,_xlfn.CONCAT('Group Info'!$F$2,"_",flower[[#This Row],[Table]],"-0",flower[[#This Row],[Plant]]),_xlfn.CONCAT('Group Info'!$F$2,"_",flower[[#This Row],[Table]],"-",flower[[#This Row],[Plant]]))</f>
        <v>_FL1-09</v>
      </c>
    </row>
    <row r="411" spans="1:16" x14ac:dyDescent="0.25">
      <c r="A411" s="12" t="s">
        <v>7</v>
      </c>
      <c r="B411" s="9">
        <v>10</v>
      </c>
      <c r="C411" s="9" t="s">
        <v>505</v>
      </c>
      <c r="D411" s="13"/>
      <c r="E411" s="13" t="str">
        <f>_xlfn.IFNA(VLOOKUP(flower[[#This Row],[Scion METRC '#]],METRCC8[],2,FALSE),"METRC ERROR")</f>
        <v>METRC ERROR</v>
      </c>
      <c r="F411" s="13" t="str">
        <f>IF(LEFT(flower[[#This Row],[Strain]],4)=LEFT(flower[[#This Row],[Pheno '#]],4),"match","MISMATCH")</f>
        <v>MISMATCH</v>
      </c>
      <c r="G411" s="13" t="str">
        <f>_xlfn.IFNA(VLOOKUP(flower[[#This Row],[Scion METRC '#]],VEGC8[[#All],[Scion METRC '#]:[Pheno Barcode]],2,FALSE),"")</f>
        <v/>
      </c>
      <c r="H411" s="13" t="str">
        <f>LEFT(flower[[#This Row],[Pheno Barcode]],7)</f>
        <v/>
      </c>
      <c r="I411" s="10" t="str">
        <f>_xlfn.IFNA(VLOOKUP(flower[[#This Row],[Strain]],VEGC8[[#All],[Scion METRC '#]:[Health]],5,FALSE),"")</f>
        <v/>
      </c>
      <c r="J411" s="13"/>
      <c r="K411" s="13" t="str">
        <f>IF(flower[[#This Row],[Scion METRC '#]]="","EMPTY",_xlfn.IFNA(VLOOKUP(flower[[#This Row],[Scion METRC '#]],DEADC8[],3,FALSE),"Alive"))</f>
        <v>EMPTY</v>
      </c>
      <c r="L411" s="13" t="str">
        <f>IFERROR(INDEX(exptreatments[[#This Row],[Treatment]],MATCH(flower[[#This Row],[Scion METRC '#]],exptreatments[[#This Row],[METRC]],0)),"")</f>
        <v/>
      </c>
      <c r="M411" s="13" t="str">
        <f>_xlfn.IFNA(VLOOKUP(flower[[#This Row],[Scion METRC '#]],DEADC8[],4,FALSE),"")</f>
        <v/>
      </c>
      <c r="N411" s="14" t="str">
        <f>_xlfn.IFNA(VLOOKUP(flower[[#This Row],[Scion METRC '#]],DEADC8[],4,FALSE),"")</f>
        <v/>
      </c>
      <c r="O411" s="13" t="str">
        <f>IF(ISNUMBER(SEARCH(".",flower[[#This Row],[Pheno Barcode]])),CONCATENATE("1A4070000000065000",RIGHT(flower[[#This Row],[Pheno Barcode]],6)),"")</f>
        <v/>
      </c>
      <c r="P411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_FL1-10</v>
      </c>
    </row>
    <row r="412" spans="1:16" x14ac:dyDescent="0.25">
      <c r="A412" s="12" t="s">
        <v>7</v>
      </c>
      <c r="B412" s="9">
        <v>11</v>
      </c>
      <c r="C412" s="9" t="s">
        <v>505</v>
      </c>
      <c r="D412" s="13"/>
      <c r="E412" s="13" t="str">
        <f>_xlfn.IFNA(VLOOKUP(flower[[#This Row],[Scion METRC '#]],METRCC8[],2,FALSE),"METRC ERROR")</f>
        <v>METRC ERROR</v>
      </c>
      <c r="F412" s="13" t="str">
        <f>IF(LEFT(flower[[#This Row],[Strain]],4)=LEFT(flower[[#This Row],[Pheno '#]],4),"match","MISMATCH")</f>
        <v>MISMATCH</v>
      </c>
      <c r="G412" s="13" t="str">
        <f>_xlfn.IFNA(VLOOKUP(flower[[#This Row],[Scion METRC '#]],VEGC8[[#All],[Scion METRC '#]:[Pheno Barcode]],2,FALSE),"")</f>
        <v/>
      </c>
      <c r="H412" s="13" t="str">
        <f>LEFT(flower[[#This Row],[Pheno Barcode]],7)</f>
        <v/>
      </c>
      <c r="I412" s="10" t="str">
        <f>_xlfn.IFNA(VLOOKUP(flower[[#This Row],[Strain]],VEGC8[[#All],[Scion METRC '#]:[Health]],5,FALSE),"")</f>
        <v/>
      </c>
      <c r="J412" s="13"/>
      <c r="K412" s="13" t="str">
        <f>IF(flower[[#This Row],[Scion METRC '#]]="","EMPTY",_xlfn.IFNA(VLOOKUP(flower[[#This Row],[Scion METRC '#]],DEADC8[],3,FALSE),"Alive"))</f>
        <v>EMPTY</v>
      </c>
      <c r="L412" s="13" t="str">
        <f>IFERROR(INDEX(exptreatments[[#This Row],[Treatment]],MATCH(flower[[#This Row],[Scion METRC '#]],exptreatments[[#This Row],[METRC]],0)),"")</f>
        <v/>
      </c>
      <c r="M412" s="13" t="str">
        <f>_xlfn.IFNA(VLOOKUP(flower[[#This Row],[Scion METRC '#]],DEADC8[],4,FALSE),"")</f>
        <v/>
      </c>
      <c r="N412" s="14" t="str">
        <f>_xlfn.IFNA(VLOOKUP(flower[[#This Row],[Scion METRC '#]],DEADC8[],4,FALSE),"")</f>
        <v/>
      </c>
      <c r="O412" s="13" t="str">
        <f>IF(ISNUMBER(SEARCH(".",flower[[#This Row],[Pheno Barcode]])),CONCATENATE("1A4070000000065000",RIGHT(flower[[#This Row],[Pheno Barcode]],6)),"")</f>
        <v/>
      </c>
      <c r="P412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_FL1-11</v>
      </c>
    </row>
    <row r="413" spans="1:16" x14ac:dyDescent="0.25">
      <c r="A413" s="12" t="s">
        <v>7</v>
      </c>
      <c r="B413" s="9">
        <v>12</v>
      </c>
      <c r="C413" s="9" t="s">
        <v>505</v>
      </c>
      <c r="D413" s="13"/>
      <c r="E413" s="13" t="str">
        <f>_xlfn.IFNA(VLOOKUP(flower[[#This Row],[Scion METRC '#]],METRCC8[],2,FALSE),"METRC ERROR")</f>
        <v>METRC ERROR</v>
      </c>
      <c r="F413" s="13" t="str">
        <f>IF(LEFT(flower[[#This Row],[Strain]],4)=LEFT(flower[[#This Row],[Pheno '#]],4),"match","MISMATCH")</f>
        <v>MISMATCH</v>
      </c>
      <c r="G413" s="13" t="str">
        <f>_xlfn.IFNA(VLOOKUP(flower[[#This Row],[Scion METRC '#]],VEGC8[[#All],[Scion METRC '#]:[Pheno Barcode]],2,FALSE),"")</f>
        <v/>
      </c>
      <c r="H413" s="13" t="str">
        <f>LEFT(flower[[#This Row],[Pheno Barcode]],7)</f>
        <v/>
      </c>
      <c r="I413" s="10" t="str">
        <f>_xlfn.IFNA(VLOOKUP(flower[[#This Row],[Strain]],VEGC8[[#All],[Scion METRC '#]:[Health]],5,FALSE),"")</f>
        <v/>
      </c>
      <c r="J413" s="13"/>
      <c r="K413" s="13" t="str">
        <f>IF(flower[[#This Row],[Scion METRC '#]]="","EMPTY",_xlfn.IFNA(VLOOKUP(flower[[#This Row],[Scion METRC '#]],DEADC8[],3,FALSE),"Alive"))</f>
        <v>EMPTY</v>
      </c>
      <c r="L413" s="13" t="str">
        <f>IFERROR(INDEX(exptreatments[[#This Row],[Treatment]],MATCH(flower[[#This Row],[Scion METRC '#]],exptreatments[[#This Row],[METRC]],0)),"")</f>
        <v/>
      </c>
      <c r="M413" s="13" t="str">
        <f>_xlfn.IFNA(VLOOKUP(flower[[#This Row],[Scion METRC '#]],DEADC8[],4,FALSE),"")</f>
        <v/>
      </c>
      <c r="N413" s="14" t="str">
        <f>_xlfn.IFNA(VLOOKUP(flower[[#This Row],[Scion METRC '#]],DEADC8[],4,FALSE),"")</f>
        <v/>
      </c>
      <c r="O413" s="13" t="str">
        <f>IF(ISNUMBER(SEARCH(".",flower[[#This Row],[Pheno Barcode]])),CONCATENATE("1A4070000000065000",RIGHT(flower[[#This Row],[Pheno Barcode]],6)),"")</f>
        <v/>
      </c>
      <c r="P413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_FL1-12</v>
      </c>
    </row>
    <row r="414" spans="1:16" x14ac:dyDescent="0.25">
      <c r="A414" s="12" t="s">
        <v>7</v>
      </c>
      <c r="B414" s="9">
        <v>13</v>
      </c>
      <c r="C414" s="9" t="s">
        <v>505</v>
      </c>
      <c r="D414" s="13"/>
      <c r="E414" s="13" t="str">
        <f>_xlfn.IFNA(VLOOKUP(flower[[#This Row],[Scion METRC '#]],METRCC8[],2,FALSE),"METRC ERROR")</f>
        <v>METRC ERROR</v>
      </c>
      <c r="F414" s="13" t="str">
        <f>IF(LEFT(flower[[#This Row],[Strain]],4)=LEFT(flower[[#This Row],[Pheno '#]],4),"match","MISMATCH")</f>
        <v>MISMATCH</v>
      </c>
      <c r="G414" s="13" t="str">
        <f>_xlfn.IFNA(VLOOKUP(flower[[#This Row],[Scion METRC '#]],VEGC8[[#All],[Scion METRC '#]:[Pheno Barcode]],2,FALSE),"")</f>
        <v/>
      </c>
      <c r="H414" s="13" t="str">
        <f>LEFT(flower[[#This Row],[Pheno Barcode]],7)</f>
        <v/>
      </c>
      <c r="I414" s="10" t="str">
        <f>_xlfn.IFNA(VLOOKUP(flower[[#This Row],[Strain]],VEGC8[[#All],[Scion METRC '#]:[Health]],5,FALSE),"")</f>
        <v/>
      </c>
      <c r="J414" s="13"/>
      <c r="K414" s="13" t="str">
        <f>IF(flower[[#This Row],[Scion METRC '#]]="","EMPTY",_xlfn.IFNA(VLOOKUP(flower[[#This Row],[Scion METRC '#]],DEADC8[],3,FALSE),"Alive"))</f>
        <v>EMPTY</v>
      </c>
      <c r="L414" s="13" t="str">
        <f>IFERROR(INDEX(exptreatments[[#This Row],[Treatment]],MATCH(flower[[#This Row],[Scion METRC '#]],exptreatments[[#This Row],[METRC]],0)),"")</f>
        <v/>
      </c>
      <c r="M414" s="13" t="str">
        <f>_xlfn.IFNA(VLOOKUP(flower[[#This Row],[Scion METRC '#]],DEADC8[],4,FALSE),"")</f>
        <v/>
      </c>
      <c r="N414" s="14" t="str">
        <f>_xlfn.IFNA(VLOOKUP(flower[[#This Row],[Scion METRC '#]],DEADC8[],4,FALSE),"")</f>
        <v/>
      </c>
      <c r="O414" s="13" t="str">
        <f>IF(ISNUMBER(SEARCH(".",flower[[#This Row],[Pheno Barcode]])),CONCATENATE("1A4070000000065000",RIGHT(flower[[#This Row],[Pheno Barcode]],6)),"")</f>
        <v/>
      </c>
      <c r="P414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_FL1-13</v>
      </c>
    </row>
    <row r="415" spans="1:16" x14ac:dyDescent="0.25">
      <c r="A415" s="12" t="s">
        <v>7</v>
      </c>
      <c r="B415" s="9">
        <v>14</v>
      </c>
      <c r="C415" s="9" t="s">
        <v>505</v>
      </c>
      <c r="D415" s="13"/>
      <c r="E415" s="13" t="str">
        <f>_xlfn.IFNA(VLOOKUP(flower[[#This Row],[Scion METRC '#]],METRCC8[],2,FALSE),"METRC ERROR")</f>
        <v>METRC ERROR</v>
      </c>
      <c r="F415" s="13" t="str">
        <f>IF(LEFT(flower[[#This Row],[Strain]],4)=LEFT(flower[[#This Row],[Pheno '#]],4),"match","MISMATCH")</f>
        <v>MISMATCH</v>
      </c>
      <c r="G415" s="13" t="str">
        <f>_xlfn.IFNA(VLOOKUP(flower[[#This Row],[Scion METRC '#]],VEGC8[[#All],[Scion METRC '#]:[Pheno Barcode]],2,FALSE),"")</f>
        <v/>
      </c>
      <c r="H415" s="13" t="str">
        <f>LEFT(flower[[#This Row],[Pheno Barcode]],7)</f>
        <v/>
      </c>
      <c r="I415" s="10" t="str">
        <f>_xlfn.IFNA(VLOOKUP(flower[[#This Row],[Strain]],VEGC8[[#All],[Scion METRC '#]:[Health]],5,FALSE),"")</f>
        <v/>
      </c>
      <c r="J415" s="13"/>
      <c r="K415" s="13" t="str">
        <f>IF(flower[[#This Row],[Scion METRC '#]]="","EMPTY",_xlfn.IFNA(VLOOKUP(flower[[#This Row],[Scion METRC '#]],DEADC8[],3,FALSE),"Alive"))</f>
        <v>EMPTY</v>
      </c>
      <c r="L415" s="13" t="str">
        <f>IFERROR(INDEX(exptreatments[[#This Row],[Treatment]],MATCH(flower[[#This Row],[Scion METRC '#]],exptreatments[[#This Row],[METRC]],0)),"")</f>
        <v/>
      </c>
      <c r="M415" s="13" t="str">
        <f>_xlfn.IFNA(VLOOKUP(flower[[#This Row],[Scion METRC '#]],DEADC8[],4,FALSE),"")</f>
        <v/>
      </c>
      <c r="N415" s="14" t="str">
        <f>_xlfn.IFNA(VLOOKUP(flower[[#This Row],[Scion METRC '#]],DEADC8[],4,FALSE),"")</f>
        <v/>
      </c>
      <c r="O415" s="13" t="str">
        <f>IF(ISNUMBER(SEARCH(".",flower[[#This Row],[Pheno Barcode]])),CONCATENATE("1A4070000000065000",RIGHT(flower[[#This Row],[Pheno Barcode]],6)),"")</f>
        <v/>
      </c>
      <c r="P415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_FL1-14</v>
      </c>
    </row>
    <row r="416" spans="1:16" x14ac:dyDescent="0.25">
      <c r="A416" s="12" t="s">
        <v>7</v>
      </c>
      <c r="B416" s="9">
        <v>15</v>
      </c>
      <c r="C416" s="9" t="s">
        <v>505</v>
      </c>
      <c r="D416" s="13"/>
      <c r="E416" s="13" t="str">
        <f>_xlfn.IFNA(VLOOKUP(flower[[#This Row],[Scion METRC '#]],METRCC8[],2,FALSE),"METRC ERROR")</f>
        <v>METRC ERROR</v>
      </c>
      <c r="F416" s="13" t="str">
        <f>IF(LEFT(flower[[#This Row],[Strain]],4)=LEFT(flower[[#This Row],[Pheno '#]],4),"match","MISMATCH")</f>
        <v>MISMATCH</v>
      </c>
      <c r="G416" s="13" t="str">
        <f>_xlfn.IFNA(VLOOKUP(flower[[#This Row],[Scion METRC '#]],VEGC8[[#All],[Scion METRC '#]:[Pheno Barcode]],2,FALSE),"")</f>
        <v/>
      </c>
      <c r="H416" s="13" t="str">
        <f>LEFT(flower[[#This Row],[Pheno Barcode]],7)</f>
        <v/>
      </c>
      <c r="I416" s="10" t="str">
        <f>_xlfn.IFNA(VLOOKUP(flower[[#This Row],[Strain]],VEGC8[[#All],[Scion METRC '#]:[Health]],5,FALSE),"")</f>
        <v/>
      </c>
      <c r="J416" s="13"/>
      <c r="K416" s="13" t="str">
        <f>IF(flower[[#This Row],[Scion METRC '#]]="","EMPTY",_xlfn.IFNA(VLOOKUP(flower[[#This Row],[Scion METRC '#]],DEADC8[],3,FALSE),"Alive"))</f>
        <v>EMPTY</v>
      </c>
      <c r="L416" s="13" t="str">
        <f>IFERROR(INDEX(exptreatments[[#This Row],[Treatment]],MATCH(flower[[#This Row],[Scion METRC '#]],exptreatments[[#This Row],[METRC]],0)),"")</f>
        <v/>
      </c>
      <c r="M416" s="13" t="str">
        <f>_xlfn.IFNA(VLOOKUP(flower[[#This Row],[Scion METRC '#]],DEADC8[],4,FALSE),"")</f>
        <v/>
      </c>
      <c r="N416" s="14" t="str">
        <f>_xlfn.IFNA(VLOOKUP(flower[[#This Row],[Scion METRC '#]],DEADC8[],4,FALSE),"")</f>
        <v/>
      </c>
      <c r="O416" s="13" t="str">
        <f>IF(ISNUMBER(SEARCH(".",flower[[#This Row],[Pheno Barcode]])),CONCATENATE("1A4070000000065000",RIGHT(flower[[#This Row],[Pheno Barcode]],6)),"")</f>
        <v/>
      </c>
      <c r="P416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_FL1-15</v>
      </c>
    </row>
    <row r="417" spans="1:16" x14ac:dyDescent="0.25">
      <c r="A417" s="12" t="s">
        <v>7</v>
      </c>
      <c r="B417" s="9">
        <v>16</v>
      </c>
      <c r="C417" s="9" t="s">
        <v>505</v>
      </c>
      <c r="D417" s="13"/>
      <c r="E417" s="13" t="str">
        <f>_xlfn.IFNA(VLOOKUP(flower[[#This Row],[Scion METRC '#]],METRCC8[],2,FALSE),"METRC ERROR")</f>
        <v>METRC ERROR</v>
      </c>
      <c r="F417" s="13" t="str">
        <f>IF(LEFT(flower[[#This Row],[Strain]],4)=LEFT(flower[[#This Row],[Pheno '#]],4),"match","MISMATCH")</f>
        <v>MISMATCH</v>
      </c>
      <c r="G417" s="13" t="str">
        <f>_xlfn.IFNA(VLOOKUP(flower[[#This Row],[Scion METRC '#]],VEGC8[[#All],[Scion METRC '#]:[Pheno Barcode]],2,FALSE),"")</f>
        <v/>
      </c>
      <c r="H417" s="13" t="str">
        <f>LEFT(flower[[#This Row],[Pheno Barcode]],7)</f>
        <v/>
      </c>
      <c r="I417" s="10" t="str">
        <f>_xlfn.IFNA(VLOOKUP(flower[[#This Row],[Strain]],VEGC8[[#All],[Scion METRC '#]:[Health]],5,FALSE),"")</f>
        <v/>
      </c>
      <c r="J417" s="13"/>
      <c r="K417" s="13" t="str">
        <f>IF(flower[[#This Row],[Scion METRC '#]]="","EMPTY",_xlfn.IFNA(VLOOKUP(flower[[#This Row],[Scion METRC '#]],DEADC8[],3,FALSE),"Alive"))</f>
        <v>EMPTY</v>
      </c>
      <c r="L417" s="13" t="str">
        <f>IFERROR(INDEX(exptreatments[[#This Row],[Treatment]],MATCH(flower[[#This Row],[Scion METRC '#]],exptreatments[[#This Row],[METRC]],0)),"")</f>
        <v/>
      </c>
      <c r="M417" s="13" t="str">
        <f>_xlfn.IFNA(VLOOKUP(flower[[#This Row],[Scion METRC '#]],DEADC8[],4,FALSE),"")</f>
        <v/>
      </c>
      <c r="N417" s="14" t="str">
        <f>_xlfn.IFNA(VLOOKUP(flower[[#This Row],[Scion METRC '#]],DEADC8[],4,FALSE),"")</f>
        <v/>
      </c>
      <c r="O417" s="13" t="str">
        <f>IF(ISNUMBER(SEARCH(".",flower[[#This Row],[Pheno Barcode]])),CONCATENATE("1A4070000000065000",RIGHT(flower[[#This Row],[Pheno Barcode]],6)),"")</f>
        <v/>
      </c>
      <c r="P417" s="8" t="str">
        <f>IF(flower[[#This Row],[Plant]]&lt;10,_xlfn.CONCAT('Group Info'!$F$2,"_",flower[[#This Row],[Table]],"-0",flower[[#This Row],[Plant]]),_xlfn.CONCAT('Group Info'!$F$2,"_",flower[[#This Row],[Table]],"-",flower[[#This Row],[Plant]]))</f>
        <v>_FL1-16</v>
      </c>
    </row>
    <row r="418" spans="1:16" x14ac:dyDescent="0.25">
      <c r="A418" s="12" t="s">
        <v>7</v>
      </c>
      <c r="B418" s="9">
        <v>1</v>
      </c>
      <c r="C418" s="9" t="s">
        <v>506</v>
      </c>
      <c r="D418" s="13"/>
      <c r="E418" s="13" t="str">
        <f>_xlfn.IFNA(VLOOKUP(flower[[#This Row],[Scion METRC '#]],METRCC8[],2,FALSE),"METRC ERROR")</f>
        <v>METRC ERROR</v>
      </c>
      <c r="F418" s="13" t="str">
        <f>IF(LEFT(flower[[#This Row],[Strain]],4)=LEFT(flower[[#This Row],[Pheno '#]],4),"match","MISMATCH")</f>
        <v>MISMATCH</v>
      </c>
      <c r="G418" s="13" t="str">
        <f>_xlfn.IFNA(VLOOKUP(flower[[#This Row],[Scion METRC '#]],VEGC8[[#All],[Scion METRC '#]:[Pheno Barcode]],2,FALSE),"")</f>
        <v/>
      </c>
      <c r="H418" s="13" t="str">
        <f>LEFT(flower[[#This Row],[Pheno Barcode]],7)</f>
        <v/>
      </c>
      <c r="I418" s="10" t="str">
        <f>_xlfn.IFNA(VLOOKUP(flower[[#This Row],[Strain]],VEGC8[[#All],[Scion METRC '#]:[Health]],5,FALSE),"")</f>
        <v/>
      </c>
      <c r="J418" s="13"/>
      <c r="K418" s="13" t="str">
        <f>IF(flower[[#This Row],[Scion METRC '#]]="","EMPTY",_xlfn.IFNA(VLOOKUP(flower[[#This Row],[Scion METRC '#]],DEADC8[],3,FALSE),"Alive"))</f>
        <v>EMPTY</v>
      </c>
      <c r="L418" s="13" t="str">
        <f>IFERROR(INDEX(exptreatments[[#This Row],[Treatment]],MATCH(flower[[#This Row],[Scion METRC '#]],exptreatments[[#This Row],[METRC]],0)),"")</f>
        <v/>
      </c>
      <c r="M418" s="13" t="str">
        <f>_xlfn.IFNA(VLOOKUP(flower[[#This Row],[Scion METRC '#]],DEADC8[],4,FALSE),"")</f>
        <v/>
      </c>
      <c r="N418" s="14" t="str">
        <f>_xlfn.IFNA(VLOOKUP(flower[[#This Row],[Scion METRC '#]],DEADC8[],4,FALSE),"")</f>
        <v/>
      </c>
      <c r="O418" s="13" t="str">
        <f>IF(ISNUMBER(SEARCH(".",flower[[#This Row],[Pheno Barcode]])),CONCATENATE("1A4070000000065000",RIGHT(flower[[#This Row],[Pheno Barcode]],6)),"")</f>
        <v/>
      </c>
      <c r="P418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_FL2-01</v>
      </c>
    </row>
    <row r="419" spans="1:16" x14ac:dyDescent="0.25">
      <c r="A419" s="12" t="s">
        <v>7</v>
      </c>
      <c r="B419" s="9">
        <v>2</v>
      </c>
      <c r="C419" s="9" t="s">
        <v>506</v>
      </c>
      <c r="D419" s="13"/>
      <c r="E419" s="13" t="str">
        <f>_xlfn.IFNA(VLOOKUP(flower[[#This Row],[Scion METRC '#]],METRCC8[],2,FALSE),"METRC ERROR")</f>
        <v>METRC ERROR</v>
      </c>
      <c r="F419" s="13" t="str">
        <f>IF(LEFT(flower[[#This Row],[Strain]],4)=LEFT(flower[[#This Row],[Pheno '#]],4),"match","MISMATCH")</f>
        <v>MISMATCH</v>
      </c>
      <c r="G419" s="13" t="str">
        <f>_xlfn.IFNA(VLOOKUP(flower[[#This Row],[Scion METRC '#]],VEGC8[[#All],[Scion METRC '#]:[Pheno Barcode]],2,FALSE),"")</f>
        <v/>
      </c>
      <c r="H419" s="13" t="str">
        <f>LEFT(flower[[#This Row],[Pheno Barcode]],7)</f>
        <v/>
      </c>
      <c r="I419" s="10" t="str">
        <f>_xlfn.IFNA(VLOOKUP(flower[[#This Row],[Strain]],VEGC8[[#All],[Scion METRC '#]:[Health]],5,FALSE),"")</f>
        <v/>
      </c>
      <c r="J419" s="13"/>
      <c r="K419" s="13" t="str">
        <f>IF(flower[[#This Row],[Scion METRC '#]]="","EMPTY",_xlfn.IFNA(VLOOKUP(flower[[#This Row],[Scion METRC '#]],DEADC8[],3,FALSE),"Alive"))</f>
        <v>EMPTY</v>
      </c>
      <c r="L419" s="13" t="str">
        <f>IFERROR(INDEX(exptreatments[[#This Row],[Treatment]],MATCH(flower[[#This Row],[Scion METRC '#]],exptreatments[[#This Row],[METRC]],0)),"")</f>
        <v/>
      </c>
      <c r="M419" s="13" t="str">
        <f>_xlfn.IFNA(VLOOKUP(flower[[#This Row],[Scion METRC '#]],DEADC8[],4,FALSE),"")</f>
        <v/>
      </c>
      <c r="N419" s="14" t="str">
        <f>_xlfn.IFNA(VLOOKUP(flower[[#This Row],[Scion METRC '#]],DEADC8[],4,FALSE),"")</f>
        <v/>
      </c>
      <c r="O419" s="13" t="str">
        <f>IF(ISNUMBER(SEARCH(".",flower[[#This Row],[Pheno Barcode]])),CONCATENATE("1A4070000000065000",RIGHT(flower[[#This Row],[Pheno Barcode]],6)),"")</f>
        <v/>
      </c>
      <c r="P419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_FL2-02</v>
      </c>
    </row>
    <row r="420" spans="1:16" x14ac:dyDescent="0.25">
      <c r="A420" s="12" t="s">
        <v>7</v>
      </c>
      <c r="B420" s="9">
        <v>3</v>
      </c>
      <c r="C420" s="9" t="s">
        <v>506</v>
      </c>
      <c r="D420" s="13"/>
      <c r="E420" s="13" t="str">
        <f>_xlfn.IFNA(VLOOKUP(flower[[#This Row],[Scion METRC '#]],METRCC8[],2,FALSE),"METRC ERROR")</f>
        <v>METRC ERROR</v>
      </c>
      <c r="F420" s="13" t="str">
        <f>IF(LEFT(flower[[#This Row],[Strain]],4)=LEFT(flower[[#This Row],[Pheno '#]],4),"match","MISMATCH")</f>
        <v>MISMATCH</v>
      </c>
      <c r="G420" s="13" t="str">
        <f>_xlfn.IFNA(VLOOKUP(flower[[#This Row],[Scion METRC '#]],VEGC8[[#All],[Scion METRC '#]:[Pheno Barcode]],2,FALSE),"")</f>
        <v/>
      </c>
      <c r="H420" s="13" t="str">
        <f>LEFT(flower[[#This Row],[Pheno Barcode]],7)</f>
        <v/>
      </c>
      <c r="I420" s="10" t="str">
        <f>_xlfn.IFNA(VLOOKUP(flower[[#This Row],[Strain]],VEGC8[[#All],[Scion METRC '#]:[Health]],5,FALSE),"")</f>
        <v/>
      </c>
      <c r="J420" s="13"/>
      <c r="K420" s="13" t="str">
        <f>IF(flower[[#This Row],[Scion METRC '#]]="","EMPTY",_xlfn.IFNA(VLOOKUP(flower[[#This Row],[Scion METRC '#]],DEADC8[],3,FALSE),"Alive"))</f>
        <v>EMPTY</v>
      </c>
      <c r="L420" s="13" t="str">
        <f>IFERROR(INDEX(exptreatments[[#This Row],[Treatment]],MATCH(flower[[#This Row],[Scion METRC '#]],exptreatments[[#This Row],[METRC]],0)),"")</f>
        <v/>
      </c>
      <c r="M420" s="13" t="str">
        <f>_xlfn.IFNA(VLOOKUP(flower[[#This Row],[Scion METRC '#]],DEADC8[],4,FALSE),"")</f>
        <v/>
      </c>
      <c r="N420" s="14" t="str">
        <f>_xlfn.IFNA(VLOOKUP(flower[[#This Row],[Scion METRC '#]],DEADC8[],4,FALSE),"")</f>
        <v/>
      </c>
      <c r="O420" s="13" t="str">
        <f>IF(ISNUMBER(SEARCH(".",flower[[#This Row],[Pheno Barcode]])),CONCATENATE("1A4070000000065000",RIGHT(flower[[#This Row],[Pheno Barcode]],6)),"")</f>
        <v/>
      </c>
      <c r="P420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_FL2-03</v>
      </c>
    </row>
    <row r="421" spans="1:16" x14ac:dyDescent="0.25">
      <c r="A421" s="12" t="s">
        <v>7</v>
      </c>
      <c r="B421" s="9">
        <v>4</v>
      </c>
      <c r="C421" s="9" t="s">
        <v>506</v>
      </c>
      <c r="D421" s="13"/>
      <c r="E421" s="13" t="str">
        <f>_xlfn.IFNA(VLOOKUP(flower[[#This Row],[Scion METRC '#]],METRCC8[],2,FALSE),"METRC ERROR")</f>
        <v>METRC ERROR</v>
      </c>
      <c r="F421" s="13" t="str">
        <f>IF(LEFT(flower[[#This Row],[Strain]],4)=LEFT(flower[[#This Row],[Pheno '#]],4),"match","MISMATCH")</f>
        <v>MISMATCH</v>
      </c>
      <c r="G421" s="13" t="str">
        <f>_xlfn.IFNA(VLOOKUP(flower[[#This Row],[Scion METRC '#]],VEGC8[[#All],[Scion METRC '#]:[Pheno Barcode]],2,FALSE),"")</f>
        <v/>
      </c>
      <c r="H421" s="13" t="str">
        <f>LEFT(flower[[#This Row],[Pheno Barcode]],7)</f>
        <v/>
      </c>
      <c r="I421" s="10" t="str">
        <f>_xlfn.IFNA(VLOOKUP(flower[[#This Row],[Strain]],VEGC8[[#All],[Scion METRC '#]:[Health]],5,FALSE),"")</f>
        <v/>
      </c>
      <c r="J421" s="13"/>
      <c r="K421" s="13" t="str">
        <f>IF(flower[[#This Row],[Scion METRC '#]]="","EMPTY",_xlfn.IFNA(VLOOKUP(flower[[#This Row],[Scion METRC '#]],DEADC8[],3,FALSE),"Alive"))</f>
        <v>EMPTY</v>
      </c>
      <c r="L421" s="13" t="str">
        <f>IFERROR(INDEX(exptreatments[[#This Row],[Treatment]],MATCH(flower[[#This Row],[Scion METRC '#]],exptreatments[[#This Row],[METRC]],0)),"")</f>
        <v/>
      </c>
      <c r="M421" s="13" t="str">
        <f>_xlfn.IFNA(VLOOKUP(flower[[#This Row],[Scion METRC '#]],DEADC8[],4,FALSE),"")</f>
        <v/>
      </c>
      <c r="N421" s="14" t="str">
        <f>_xlfn.IFNA(VLOOKUP(flower[[#This Row],[Scion METRC '#]],DEADC8[],4,FALSE),"")</f>
        <v/>
      </c>
      <c r="O421" s="13" t="str">
        <f>IF(ISNUMBER(SEARCH(".",flower[[#This Row],[Pheno Barcode]])),CONCATENATE("1A4070000000065000",RIGHT(flower[[#This Row],[Pheno Barcode]],6)),"")</f>
        <v/>
      </c>
      <c r="P421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_FL2-04</v>
      </c>
    </row>
    <row r="422" spans="1:16" x14ac:dyDescent="0.25">
      <c r="A422" s="12" t="s">
        <v>7</v>
      </c>
      <c r="B422" s="9">
        <v>5</v>
      </c>
      <c r="C422" s="9" t="s">
        <v>506</v>
      </c>
      <c r="D422" s="13"/>
      <c r="E422" s="13" t="str">
        <f>_xlfn.IFNA(VLOOKUP(flower[[#This Row],[Scion METRC '#]],METRCC8[],2,FALSE),"METRC ERROR")</f>
        <v>METRC ERROR</v>
      </c>
      <c r="F422" s="13" t="str">
        <f>IF(LEFT(flower[[#This Row],[Strain]],4)=LEFT(flower[[#This Row],[Pheno '#]],4),"match","MISMATCH")</f>
        <v>MISMATCH</v>
      </c>
      <c r="G422" s="13" t="str">
        <f>_xlfn.IFNA(VLOOKUP(flower[[#This Row],[Scion METRC '#]],VEGC8[[#All],[Scion METRC '#]:[Pheno Barcode]],2,FALSE),"")</f>
        <v/>
      </c>
      <c r="H422" s="13" t="str">
        <f>LEFT(flower[[#This Row],[Pheno Barcode]],7)</f>
        <v/>
      </c>
      <c r="I422" s="10" t="str">
        <f>_xlfn.IFNA(VLOOKUP(flower[[#This Row],[Strain]],VEGC8[[#All],[Scion METRC '#]:[Health]],5,FALSE),"")</f>
        <v/>
      </c>
      <c r="J422" s="13"/>
      <c r="K422" s="13" t="str">
        <f>IF(flower[[#This Row],[Scion METRC '#]]="","EMPTY",_xlfn.IFNA(VLOOKUP(flower[[#This Row],[Scion METRC '#]],DEADC8[],3,FALSE),"Alive"))</f>
        <v>EMPTY</v>
      </c>
      <c r="L422" s="13" t="str">
        <f>IFERROR(INDEX(exptreatments[[#This Row],[Treatment]],MATCH(flower[[#This Row],[Scion METRC '#]],exptreatments[[#This Row],[METRC]],0)),"")</f>
        <v/>
      </c>
      <c r="M422" s="13" t="str">
        <f>_xlfn.IFNA(VLOOKUP(flower[[#This Row],[Scion METRC '#]],DEADC8[],4,FALSE),"")</f>
        <v/>
      </c>
      <c r="N422" s="14" t="str">
        <f>_xlfn.IFNA(VLOOKUP(flower[[#This Row],[Scion METRC '#]],DEADC8[],4,FALSE),"")</f>
        <v/>
      </c>
      <c r="O422" s="13" t="str">
        <f>IF(ISNUMBER(SEARCH(".",flower[[#This Row],[Pheno Barcode]])),CONCATENATE("1A4070000000065000",RIGHT(flower[[#This Row],[Pheno Barcode]],6)),"")</f>
        <v/>
      </c>
      <c r="P422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_FL2-05</v>
      </c>
    </row>
    <row r="423" spans="1:16" x14ac:dyDescent="0.25">
      <c r="A423" s="12" t="s">
        <v>7</v>
      </c>
      <c r="B423" s="9">
        <v>6</v>
      </c>
      <c r="C423" s="9" t="s">
        <v>506</v>
      </c>
      <c r="D423" s="13"/>
      <c r="E423" s="13" t="str">
        <f>_xlfn.IFNA(VLOOKUP(flower[[#This Row],[Scion METRC '#]],METRCC8[],2,FALSE),"METRC ERROR")</f>
        <v>METRC ERROR</v>
      </c>
      <c r="F423" s="13" t="str">
        <f>IF(LEFT(flower[[#This Row],[Strain]],4)=LEFT(flower[[#This Row],[Pheno '#]],4),"match","MISMATCH")</f>
        <v>MISMATCH</v>
      </c>
      <c r="G423" s="13" t="str">
        <f>_xlfn.IFNA(VLOOKUP(flower[[#This Row],[Scion METRC '#]],VEGC8[[#All],[Scion METRC '#]:[Pheno Barcode]],2,FALSE),"")</f>
        <v/>
      </c>
      <c r="H423" s="13" t="str">
        <f>LEFT(flower[[#This Row],[Pheno Barcode]],7)</f>
        <v/>
      </c>
      <c r="I423" s="10" t="str">
        <f>_xlfn.IFNA(VLOOKUP(flower[[#This Row],[Strain]],VEGC8[[#All],[Scion METRC '#]:[Health]],5,FALSE),"")</f>
        <v/>
      </c>
      <c r="J423" s="13"/>
      <c r="K423" s="13" t="str">
        <f>IF(flower[[#This Row],[Scion METRC '#]]="","EMPTY",_xlfn.IFNA(VLOOKUP(flower[[#This Row],[Scion METRC '#]],DEADC8[],3,FALSE),"Alive"))</f>
        <v>EMPTY</v>
      </c>
      <c r="L423" s="13" t="str">
        <f>IFERROR(INDEX(exptreatments[[#This Row],[Treatment]],MATCH(flower[[#This Row],[Scion METRC '#]],exptreatments[[#This Row],[METRC]],0)),"")</f>
        <v/>
      </c>
      <c r="M423" s="13" t="str">
        <f>_xlfn.IFNA(VLOOKUP(flower[[#This Row],[Scion METRC '#]],DEADC8[],4,FALSE),"")</f>
        <v/>
      </c>
      <c r="N423" s="14" t="str">
        <f>_xlfn.IFNA(VLOOKUP(flower[[#This Row],[Scion METRC '#]],DEADC8[],4,FALSE),"")</f>
        <v/>
      </c>
      <c r="O423" s="13" t="str">
        <f>IF(ISNUMBER(SEARCH(".",flower[[#This Row],[Pheno Barcode]])),CONCATENATE("1A4070000000065000",RIGHT(flower[[#This Row],[Pheno Barcode]],6)),"")</f>
        <v/>
      </c>
      <c r="P423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_FL2-06</v>
      </c>
    </row>
    <row r="424" spans="1:16" x14ac:dyDescent="0.25">
      <c r="A424" s="12" t="s">
        <v>7</v>
      </c>
      <c r="B424" s="9">
        <v>7</v>
      </c>
      <c r="C424" s="9" t="s">
        <v>506</v>
      </c>
      <c r="D424" s="13"/>
      <c r="E424" s="13" t="str">
        <f>_xlfn.IFNA(VLOOKUP(flower[[#This Row],[Scion METRC '#]],METRCC8[],2,FALSE),"METRC ERROR")</f>
        <v>METRC ERROR</v>
      </c>
      <c r="F424" s="13" t="str">
        <f>IF(LEFT(flower[[#This Row],[Strain]],4)=LEFT(flower[[#This Row],[Pheno '#]],4),"match","MISMATCH")</f>
        <v>MISMATCH</v>
      </c>
      <c r="G424" s="13" t="str">
        <f>_xlfn.IFNA(VLOOKUP(flower[[#This Row],[Scion METRC '#]],VEGC8[[#All],[Scion METRC '#]:[Pheno Barcode]],2,FALSE),"")</f>
        <v/>
      </c>
      <c r="H424" s="13" t="str">
        <f>LEFT(flower[[#This Row],[Pheno Barcode]],7)</f>
        <v/>
      </c>
      <c r="I424" s="10" t="str">
        <f>_xlfn.IFNA(VLOOKUP(flower[[#This Row],[Strain]],VEGC8[[#All],[Scion METRC '#]:[Health]],5,FALSE),"")</f>
        <v/>
      </c>
      <c r="J424" s="13"/>
      <c r="K424" s="13" t="str">
        <f>IF(flower[[#This Row],[Scion METRC '#]]="","EMPTY",_xlfn.IFNA(VLOOKUP(flower[[#This Row],[Scion METRC '#]],DEADC8[],3,FALSE),"Alive"))</f>
        <v>EMPTY</v>
      </c>
      <c r="L424" s="13" t="str">
        <f>IFERROR(INDEX(exptreatments[[#This Row],[Treatment]],MATCH(flower[[#This Row],[Scion METRC '#]],exptreatments[[#This Row],[METRC]],0)),"")</f>
        <v/>
      </c>
      <c r="M424" s="13" t="str">
        <f>_xlfn.IFNA(VLOOKUP(flower[[#This Row],[Scion METRC '#]],DEADC8[],4,FALSE),"")</f>
        <v/>
      </c>
      <c r="N424" s="14" t="str">
        <f>_xlfn.IFNA(VLOOKUP(flower[[#This Row],[Scion METRC '#]],DEADC8[],4,FALSE),"")</f>
        <v/>
      </c>
      <c r="O424" s="13" t="str">
        <f>IF(ISNUMBER(SEARCH(".",flower[[#This Row],[Pheno Barcode]])),CONCATENATE("1A4070000000065000",RIGHT(flower[[#This Row],[Pheno Barcode]],6)),"")</f>
        <v/>
      </c>
      <c r="P424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_FL2-07</v>
      </c>
    </row>
    <row r="425" spans="1:16" x14ac:dyDescent="0.25">
      <c r="A425" s="12" t="s">
        <v>7</v>
      </c>
      <c r="B425" s="9">
        <v>8</v>
      </c>
      <c r="C425" s="9" t="s">
        <v>506</v>
      </c>
      <c r="D425" s="13"/>
      <c r="E425" s="13" t="str">
        <f>_xlfn.IFNA(VLOOKUP(flower[[#This Row],[Scion METRC '#]],METRCC8[],2,FALSE),"METRC ERROR")</f>
        <v>METRC ERROR</v>
      </c>
      <c r="F425" s="13" t="str">
        <f>IF(LEFT(flower[[#This Row],[Strain]],4)=LEFT(flower[[#This Row],[Pheno '#]],4),"match","MISMATCH")</f>
        <v>MISMATCH</v>
      </c>
      <c r="G425" s="13" t="str">
        <f>_xlfn.IFNA(VLOOKUP(flower[[#This Row],[Scion METRC '#]],VEGC8[[#All],[Scion METRC '#]:[Pheno Barcode]],2,FALSE),"")</f>
        <v/>
      </c>
      <c r="H425" s="13" t="str">
        <f>LEFT(flower[[#This Row],[Pheno Barcode]],7)</f>
        <v/>
      </c>
      <c r="I425" s="10" t="str">
        <f>_xlfn.IFNA(VLOOKUP(flower[[#This Row],[Strain]],VEGC8[[#All],[Scion METRC '#]:[Health]],5,FALSE),"")</f>
        <v/>
      </c>
      <c r="J425" s="13"/>
      <c r="K425" s="13" t="str">
        <f>IF(flower[[#This Row],[Scion METRC '#]]="","EMPTY",_xlfn.IFNA(VLOOKUP(flower[[#This Row],[Scion METRC '#]],DEADC8[],3,FALSE),"Alive"))</f>
        <v>EMPTY</v>
      </c>
      <c r="L425" s="13" t="str">
        <f>IFERROR(INDEX(exptreatments[[#This Row],[Treatment]],MATCH(flower[[#This Row],[Scion METRC '#]],exptreatments[[#This Row],[METRC]],0)),"")</f>
        <v/>
      </c>
      <c r="M425" s="13" t="str">
        <f>_xlfn.IFNA(VLOOKUP(flower[[#This Row],[Scion METRC '#]],DEADC8[],4,FALSE),"")</f>
        <v/>
      </c>
      <c r="N425" s="14" t="str">
        <f>_xlfn.IFNA(VLOOKUP(flower[[#This Row],[Scion METRC '#]],DEADC8[],4,FALSE),"")</f>
        <v/>
      </c>
      <c r="O425" s="13" t="str">
        <f>IF(ISNUMBER(SEARCH(".",flower[[#This Row],[Pheno Barcode]])),CONCATENATE("1A4070000000065000",RIGHT(flower[[#This Row],[Pheno Barcode]],6)),"")</f>
        <v/>
      </c>
      <c r="P425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_FL2-08</v>
      </c>
    </row>
    <row r="426" spans="1:16" x14ac:dyDescent="0.25">
      <c r="A426" s="12" t="s">
        <v>7</v>
      </c>
      <c r="B426" s="9">
        <v>9</v>
      </c>
      <c r="C426" s="9" t="s">
        <v>506</v>
      </c>
      <c r="D426" s="13"/>
      <c r="E426" s="13" t="str">
        <f>_xlfn.IFNA(VLOOKUP(flower[[#This Row],[Scion METRC '#]],METRCC8[],2,FALSE),"METRC ERROR")</f>
        <v>METRC ERROR</v>
      </c>
      <c r="F426" s="13" t="str">
        <f>IF(LEFT(flower[[#This Row],[Strain]],4)=LEFT(flower[[#This Row],[Pheno '#]],4),"match","MISMATCH")</f>
        <v>MISMATCH</v>
      </c>
      <c r="G426" s="13" t="str">
        <f>_xlfn.IFNA(VLOOKUP(flower[[#This Row],[Scion METRC '#]],VEGC8[[#All],[Scion METRC '#]:[Pheno Barcode]],2,FALSE),"")</f>
        <v/>
      </c>
      <c r="H426" s="13" t="str">
        <f>LEFT(flower[[#This Row],[Pheno Barcode]],7)</f>
        <v/>
      </c>
      <c r="I426" s="10" t="str">
        <f>_xlfn.IFNA(VLOOKUP(flower[[#This Row],[Strain]],VEGC8[[#All],[Scion METRC '#]:[Health]],5,FALSE),"")</f>
        <v/>
      </c>
      <c r="J426" s="13"/>
      <c r="K426" s="13" t="str">
        <f>IF(flower[[#This Row],[Scion METRC '#]]="","EMPTY",_xlfn.IFNA(VLOOKUP(flower[[#This Row],[Scion METRC '#]],DEADC8[],3,FALSE),"Alive"))</f>
        <v>EMPTY</v>
      </c>
      <c r="L426" s="13" t="str">
        <f>IFERROR(INDEX(exptreatments[[#This Row],[Treatment]],MATCH(flower[[#This Row],[Scion METRC '#]],exptreatments[[#This Row],[METRC]],0)),"")</f>
        <v/>
      </c>
      <c r="M426" s="13" t="str">
        <f>_xlfn.IFNA(VLOOKUP(flower[[#This Row],[Scion METRC '#]],DEADC8[],4,FALSE),"")</f>
        <v/>
      </c>
      <c r="N426" s="14" t="str">
        <f>_xlfn.IFNA(VLOOKUP(flower[[#This Row],[Scion METRC '#]],DEADC8[],4,FALSE),"")</f>
        <v/>
      </c>
      <c r="O426" s="13" t="str">
        <f>IF(ISNUMBER(SEARCH(".",flower[[#This Row],[Pheno Barcode]])),CONCATENATE("1A4070000000065000",RIGHT(flower[[#This Row],[Pheno Barcode]],6)),"")</f>
        <v/>
      </c>
      <c r="P426" s="8" t="str">
        <f>IF(flower[[#This Row],[Plant]]&lt;10,_xlfn.CONCAT('Group Info'!$F$2,"_",flower[[#This Row],[Table]],"-0",flower[[#This Row],[Plant]]),_xlfn.CONCAT('Group Info'!$F$2,"_",flower[[#This Row],[Table]],"-",flower[[#This Row],[Plant]]))</f>
        <v>_FL2-09</v>
      </c>
    </row>
    <row r="427" spans="1:16" x14ac:dyDescent="0.25">
      <c r="A427" s="12" t="s">
        <v>7</v>
      </c>
      <c r="B427" s="9">
        <v>10</v>
      </c>
      <c r="C427" s="9" t="s">
        <v>506</v>
      </c>
      <c r="D427" s="13"/>
      <c r="E427" s="13" t="str">
        <f>_xlfn.IFNA(VLOOKUP(flower[[#This Row],[Scion METRC '#]],METRCC8[],2,FALSE),"METRC ERROR")</f>
        <v>METRC ERROR</v>
      </c>
      <c r="F427" s="13" t="str">
        <f>IF(LEFT(flower[[#This Row],[Strain]],4)=LEFT(flower[[#This Row],[Pheno '#]],4),"match","MISMATCH")</f>
        <v>MISMATCH</v>
      </c>
      <c r="G427" s="13" t="str">
        <f>_xlfn.IFNA(VLOOKUP(flower[[#This Row],[Scion METRC '#]],VEGC8[[#All],[Scion METRC '#]:[Pheno Barcode]],2,FALSE),"")</f>
        <v/>
      </c>
      <c r="H427" s="13" t="str">
        <f>LEFT(flower[[#This Row],[Pheno Barcode]],7)</f>
        <v/>
      </c>
      <c r="I427" s="10" t="str">
        <f>_xlfn.IFNA(VLOOKUP(flower[[#This Row],[Strain]],VEGC8[[#All],[Scion METRC '#]:[Health]],5,FALSE),"")</f>
        <v/>
      </c>
      <c r="J427" s="13"/>
      <c r="K427" s="13" t="str">
        <f>IF(flower[[#This Row],[Scion METRC '#]]="","EMPTY",_xlfn.IFNA(VLOOKUP(flower[[#This Row],[Scion METRC '#]],DEADC8[],3,FALSE),"Alive"))</f>
        <v>EMPTY</v>
      </c>
      <c r="L427" s="13" t="str">
        <f>IFERROR(INDEX(exptreatments[[#This Row],[Treatment]],MATCH(flower[[#This Row],[Scion METRC '#]],exptreatments[[#This Row],[METRC]],0)),"")</f>
        <v/>
      </c>
      <c r="M427" s="13" t="str">
        <f>_xlfn.IFNA(VLOOKUP(flower[[#This Row],[Scion METRC '#]],DEADC8[],4,FALSE),"")</f>
        <v/>
      </c>
      <c r="N427" s="14" t="str">
        <f>_xlfn.IFNA(VLOOKUP(flower[[#This Row],[Scion METRC '#]],DEADC8[],4,FALSE),"")</f>
        <v/>
      </c>
      <c r="O427" s="13" t="str">
        <f>IF(ISNUMBER(SEARCH(".",flower[[#This Row],[Pheno Barcode]])),CONCATENATE("1A4070000000065000",RIGHT(flower[[#This Row],[Pheno Barcode]],6)),"")</f>
        <v/>
      </c>
      <c r="P427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_FL2-10</v>
      </c>
    </row>
    <row r="428" spans="1:16" x14ac:dyDescent="0.25">
      <c r="A428" s="12" t="s">
        <v>7</v>
      </c>
      <c r="B428" s="9">
        <v>11</v>
      </c>
      <c r="C428" s="9" t="s">
        <v>506</v>
      </c>
      <c r="D428" s="13"/>
      <c r="E428" s="13" t="str">
        <f>_xlfn.IFNA(VLOOKUP(flower[[#This Row],[Scion METRC '#]],METRCC8[],2,FALSE),"METRC ERROR")</f>
        <v>METRC ERROR</v>
      </c>
      <c r="F428" s="13" t="str">
        <f>IF(LEFT(flower[[#This Row],[Strain]],4)=LEFT(flower[[#This Row],[Pheno '#]],4),"match","MISMATCH")</f>
        <v>MISMATCH</v>
      </c>
      <c r="G428" s="13" t="str">
        <f>_xlfn.IFNA(VLOOKUP(flower[[#This Row],[Scion METRC '#]],VEGC8[[#All],[Scion METRC '#]:[Pheno Barcode]],2,FALSE),"")</f>
        <v/>
      </c>
      <c r="H428" s="13" t="str">
        <f>LEFT(flower[[#This Row],[Pheno Barcode]],7)</f>
        <v/>
      </c>
      <c r="I428" s="10" t="str">
        <f>_xlfn.IFNA(VLOOKUP(flower[[#This Row],[Strain]],VEGC8[[#All],[Scion METRC '#]:[Health]],5,FALSE),"")</f>
        <v/>
      </c>
      <c r="J428" s="13"/>
      <c r="K428" s="13" t="str">
        <f>IF(flower[[#This Row],[Scion METRC '#]]="","EMPTY",_xlfn.IFNA(VLOOKUP(flower[[#This Row],[Scion METRC '#]],DEADC8[],3,FALSE),"Alive"))</f>
        <v>EMPTY</v>
      </c>
      <c r="L428" s="13" t="str">
        <f>IFERROR(INDEX(exptreatments[[#This Row],[Treatment]],MATCH(flower[[#This Row],[Scion METRC '#]],exptreatments[[#This Row],[METRC]],0)),"")</f>
        <v/>
      </c>
      <c r="M428" s="13" t="str">
        <f>_xlfn.IFNA(VLOOKUP(flower[[#This Row],[Scion METRC '#]],DEADC8[],4,FALSE),"")</f>
        <v/>
      </c>
      <c r="N428" s="14" t="str">
        <f>_xlfn.IFNA(VLOOKUP(flower[[#This Row],[Scion METRC '#]],DEADC8[],4,FALSE),"")</f>
        <v/>
      </c>
      <c r="O428" s="13" t="str">
        <f>IF(ISNUMBER(SEARCH(".",flower[[#This Row],[Pheno Barcode]])),CONCATENATE("1A4070000000065000",RIGHT(flower[[#This Row],[Pheno Barcode]],6)),"")</f>
        <v/>
      </c>
      <c r="P428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_FL2-11</v>
      </c>
    </row>
    <row r="429" spans="1:16" x14ac:dyDescent="0.25">
      <c r="A429" s="12" t="s">
        <v>7</v>
      </c>
      <c r="B429" s="9">
        <v>12</v>
      </c>
      <c r="C429" s="9" t="s">
        <v>506</v>
      </c>
      <c r="D429" s="13"/>
      <c r="E429" s="13" t="str">
        <f>_xlfn.IFNA(VLOOKUP(flower[[#This Row],[Scion METRC '#]],METRCC8[],2,FALSE),"METRC ERROR")</f>
        <v>METRC ERROR</v>
      </c>
      <c r="F429" s="13" t="str">
        <f>IF(LEFT(flower[[#This Row],[Strain]],4)=LEFT(flower[[#This Row],[Pheno '#]],4),"match","MISMATCH")</f>
        <v>MISMATCH</v>
      </c>
      <c r="G429" s="13" t="str">
        <f>_xlfn.IFNA(VLOOKUP(flower[[#This Row],[Scion METRC '#]],VEGC8[[#All],[Scion METRC '#]:[Pheno Barcode]],2,FALSE),"")</f>
        <v/>
      </c>
      <c r="H429" s="13" t="str">
        <f>LEFT(flower[[#This Row],[Pheno Barcode]],7)</f>
        <v/>
      </c>
      <c r="I429" s="10" t="str">
        <f>_xlfn.IFNA(VLOOKUP(flower[[#This Row],[Strain]],VEGC8[[#All],[Scion METRC '#]:[Health]],5,FALSE),"")</f>
        <v/>
      </c>
      <c r="J429" s="13"/>
      <c r="K429" s="13" t="str">
        <f>IF(flower[[#This Row],[Scion METRC '#]]="","EMPTY",_xlfn.IFNA(VLOOKUP(flower[[#This Row],[Scion METRC '#]],DEADC8[],3,FALSE),"Alive"))</f>
        <v>EMPTY</v>
      </c>
      <c r="L429" s="13" t="str">
        <f>IFERROR(INDEX(exptreatments[[#This Row],[Treatment]],MATCH(flower[[#This Row],[Scion METRC '#]],exptreatments[[#This Row],[METRC]],0)),"")</f>
        <v/>
      </c>
      <c r="M429" s="13" t="str">
        <f>_xlfn.IFNA(VLOOKUP(flower[[#This Row],[Scion METRC '#]],DEADC8[],4,FALSE),"")</f>
        <v/>
      </c>
      <c r="N429" s="14" t="str">
        <f>_xlfn.IFNA(VLOOKUP(flower[[#This Row],[Scion METRC '#]],DEADC8[],4,FALSE),"")</f>
        <v/>
      </c>
      <c r="O429" s="13" t="str">
        <f>IF(ISNUMBER(SEARCH(".",flower[[#This Row],[Pheno Barcode]])),CONCATENATE("1A4070000000065000",RIGHT(flower[[#This Row],[Pheno Barcode]],6)),"")</f>
        <v/>
      </c>
      <c r="P429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_FL2-12</v>
      </c>
    </row>
    <row r="430" spans="1:16" x14ac:dyDescent="0.25">
      <c r="A430" s="12" t="s">
        <v>7</v>
      </c>
      <c r="B430" s="9">
        <v>13</v>
      </c>
      <c r="C430" s="9" t="s">
        <v>506</v>
      </c>
      <c r="D430" s="13"/>
      <c r="E430" s="13" t="str">
        <f>_xlfn.IFNA(VLOOKUP(flower[[#This Row],[Scion METRC '#]],METRCC8[],2,FALSE),"METRC ERROR")</f>
        <v>METRC ERROR</v>
      </c>
      <c r="F430" s="13" t="str">
        <f>IF(LEFT(flower[[#This Row],[Strain]],4)=LEFT(flower[[#This Row],[Pheno '#]],4),"match","MISMATCH")</f>
        <v>MISMATCH</v>
      </c>
      <c r="G430" s="13" t="str">
        <f>_xlfn.IFNA(VLOOKUP(flower[[#This Row],[Scion METRC '#]],VEGC8[[#All],[Scion METRC '#]:[Pheno Barcode]],2,FALSE),"")</f>
        <v/>
      </c>
      <c r="H430" s="13" t="str">
        <f>LEFT(flower[[#This Row],[Pheno Barcode]],7)</f>
        <v/>
      </c>
      <c r="I430" s="10" t="str">
        <f>_xlfn.IFNA(VLOOKUP(flower[[#This Row],[Strain]],VEGC8[[#All],[Scion METRC '#]:[Health]],5,FALSE),"")</f>
        <v/>
      </c>
      <c r="J430" s="13"/>
      <c r="K430" s="13" t="str">
        <f>IF(flower[[#This Row],[Scion METRC '#]]="","EMPTY",_xlfn.IFNA(VLOOKUP(flower[[#This Row],[Scion METRC '#]],DEADC8[],3,FALSE),"Alive"))</f>
        <v>EMPTY</v>
      </c>
      <c r="L430" s="13" t="str">
        <f>IFERROR(INDEX(exptreatments[[#This Row],[Treatment]],MATCH(flower[[#This Row],[Scion METRC '#]],exptreatments[[#This Row],[METRC]],0)),"")</f>
        <v/>
      </c>
      <c r="M430" s="13" t="str">
        <f>_xlfn.IFNA(VLOOKUP(flower[[#This Row],[Scion METRC '#]],DEADC8[],4,FALSE),"")</f>
        <v/>
      </c>
      <c r="N430" s="14" t="str">
        <f>_xlfn.IFNA(VLOOKUP(flower[[#This Row],[Scion METRC '#]],DEADC8[],4,FALSE),"")</f>
        <v/>
      </c>
      <c r="O430" s="13" t="str">
        <f>IF(ISNUMBER(SEARCH(".",flower[[#This Row],[Pheno Barcode]])),CONCATENATE("1A4070000000065000",RIGHT(flower[[#This Row],[Pheno Barcode]],6)),"")</f>
        <v/>
      </c>
      <c r="P430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_FL2-13</v>
      </c>
    </row>
    <row r="431" spans="1:16" x14ac:dyDescent="0.25">
      <c r="A431" s="12" t="s">
        <v>7</v>
      </c>
      <c r="B431" s="9">
        <v>14</v>
      </c>
      <c r="C431" s="9" t="s">
        <v>506</v>
      </c>
      <c r="D431" s="13"/>
      <c r="E431" s="13" t="str">
        <f>_xlfn.IFNA(VLOOKUP(flower[[#This Row],[Scion METRC '#]],METRCC8[],2,FALSE),"METRC ERROR")</f>
        <v>METRC ERROR</v>
      </c>
      <c r="F431" s="13" t="str">
        <f>IF(LEFT(flower[[#This Row],[Strain]],4)=LEFT(flower[[#This Row],[Pheno '#]],4),"match","MISMATCH")</f>
        <v>MISMATCH</v>
      </c>
      <c r="G431" s="13" t="str">
        <f>_xlfn.IFNA(VLOOKUP(flower[[#This Row],[Scion METRC '#]],VEGC8[[#All],[Scion METRC '#]:[Pheno Barcode]],2,FALSE),"")</f>
        <v/>
      </c>
      <c r="H431" s="13" t="str">
        <f>LEFT(flower[[#This Row],[Pheno Barcode]],7)</f>
        <v/>
      </c>
      <c r="I431" s="10" t="str">
        <f>_xlfn.IFNA(VLOOKUP(flower[[#This Row],[Strain]],VEGC8[[#All],[Scion METRC '#]:[Health]],5,FALSE),"")</f>
        <v/>
      </c>
      <c r="J431" s="13"/>
      <c r="K431" s="13" t="str">
        <f>IF(flower[[#This Row],[Scion METRC '#]]="","EMPTY",_xlfn.IFNA(VLOOKUP(flower[[#This Row],[Scion METRC '#]],DEADC8[],3,FALSE),"Alive"))</f>
        <v>EMPTY</v>
      </c>
      <c r="L431" s="13" t="str">
        <f>IFERROR(INDEX(exptreatments[[#This Row],[Treatment]],MATCH(flower[[#This Row],[Scion METRC '#]],exptreatments[[#This Row],[METRC]],0)),"")</f>
        <v/>
      </c>
      <c r="M431" s="13" t="str">
        <f>_xlfn.IFNA(VLOOKUP(flower[[#This Row],[Scion METRC '#]],DEADC8[],4,FALSE),"")</f>
        <v/>
      </c>
      <c r="N431" s="14" t="str">
        <f>_xlfn.IFNA(VLOOKUP(flower[[#This Row],[Scion METRC '#]],DEADC8[],4,FALSE),"")</f>
        <v/>
      </c>
      <c r="O431" s="13" t="str">
        <f>IF(ISNUMBER(SEARCH(".",flower[[#This Row],[Pheno Barcode]])),CONCATENATE("1A4070000000065000",RIGHT(flower[[#This Row],[Pheno Barcode]],6)),"")</f>
        <v/>
      </c>
      <c r="P431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_FL2-14</v>
      </c>
    </row>
    <row r="432" spans="1:16" x14ac:dyDescent="0.25">
      <c r="A432" s="12" t="s">
        <v>7</v>
      </c>
      <c r="B432" s="9">
        <v>15</v>
      </c>
      <c r="C432" s="9" t="s">
        <v>506</v>
      </c>
      <c r="D432" s="13"/>
      <c r="E432" s="13" t="str">
        <f>_xlfn.IFNA(VLOOKUP(flower[[#This Row],[Scion METRC '#]],METRCC8[],2,FALSE),"METRC ERROR")</f>
        <v>METRC ERROR</v>
      </c>
      <c r="F432" s="13" t="str">
        <f>IF(LEFT(flower[[#This Row],[Strain]],4)=LEFT(flower[[#This Row],[Pheno '#]],4),"match","MISMATCH")</f>
        <v>MISMATCH</v>
      </c>
      <c r="G432" s="13" t="str">
        <f>_xlfn.IFNA(VLOOKUP(flower[[#This Row],[Scion METRC '#]],VEGC8[[#All],[Scion METRC '#]:[Pheno Barcode]],2,FALSE),"")</f>
        <v/>
      </c>
      <c r="H432" s="13" t="str">
        <f>LEFT(flower[[#This Row],[Pheno Barcode]],7)</f>
        <v/>
      </c>
      <c r="I432" s="10" t="str">
        <f>_xlfn.IFNA(VLOOKUP(flower[[#This Row],[Strain]],VEGC8[[#All],[Scion METRC '#]:[Health]],5,FALSE),"")</f>
        <v/>
      </c>
      <c r="J432" s="13"/>
      <c r="K432" s="13" t="str">
        <f>IF(flower[[#This Row],[Scion METRC '#]]="","EMPTY",_xlfn.IFNA(VLOOKUP(flower[[#This Row],[Scion METRC '#]],DEADC8[],3,FALSE),"Alive"))</f>
        <v>EMPTY</v>
      </c>
      <c r="L432" s="13" t="str">
        <f>IFERROR(INDEX(exptreatments[[#This Row],[Treatment]],MATCH(flower[[#This Row],[Scion METRC '#]],exptreatments[[#This Row],[METRC]],0)),"")</f>
        <v/>
      </c>
      <c r="M432" s="13" t="str">
        <f>_xlfn.IFNA(VLOOKUP(flower[[#This Row],[Scion METRC '#]],DEADC8[],4,FALSE),"")</f>
        <v/>
      </c>
      <c r="N432" s="14" t="str">
        <f>_xlfn.IFNA(VLOOKUP(flower[[#This Row],[Scion METRC '#]],DEADC8[],4,FALSE),"")</f>
        <v/>
      </c>
      <c r="O432" s="13" t="str">
        <f>IF(ISNUMBER(SEARCH(".",flower[[#This Row],[Pheno Barcode]])),CONCATENATE("1A4070000000065000",RIGHT(flower[[#This Row],[Pheno Barcode]],6)),"")</f>
        <v/>
      </c>
      <c r="P432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_FL2-15</v>
      </c>
    </row>
    <row r="433" spans="1:16" x14ac:dyDescent="0.25">
      <c r="A433" s="12" t="s">
        <v>7</v>
      </c>
      <c r="B433" s="9">
        <v>16</v>
      </c>
      <c r="C433" s="9" t="s">
        <v>506</v>
      </c>
      <c r="D433" s="13"/>
      <c r="E433" s="13" t="str">
        <f>_xlfn.IFNA(VLOOKUP(flower[[#This Row],[Scion METRC '#]],METRCC8[],2,FALSE),"METRC ERROR")</f>
        <v>METRC ERROR</v>
      </c>
      <c r="F433" s="13" t="str">
        <f>IF(LEFT(flower[[#This Row],[Strain]],4)=LEFT(flower[[#This Row],[Pheno '#]],4),"match","MISMATCH")</f>
        <v>MISMATCH</v>
      </c>
      <c r="G433" s="13" t="str">
        <f>_xlfn.IFNA(VLOOKUP(flower[[#This Row],[Scion METRC '#]],VEGC8[[#All],[Scion METRC '#]:[Pheno Barcode]],2,FALSE),"")</f>
        <v/>
      </c>
      <c r="H433" s="13" t="str">
        <f>LEFT(flower[[#This Row],[Pheno Barcode]],7)</f>
        <v/>
      </c>
      <c r="I433" s="10" t="str">
        <f>_xlfn.IFNA(VLOOKUP(flower[[#This Row],[Strain]],VEGC8[[#All],[Scion METRC '#]:[Health]],5,FALSE),"")</f>
        <v/>
      </c>
      <c r="J433" s="13"/>
      <c r="K433" s="13" t="str">
        <f>IF(flower[[#This Row],[Scion METRC '#]]="","EMPTY",_xlfn.IFNA(VLOOKUP(flower[[#This Row],[Scion METRC '#]],DEADC8[],3,FALSE),"Alive"))</f>
        <v>EMPTY</v>
      </c>
      <c r="L433" s="13" t="str">
        <f>IFERROR(INDEX(exptreatments[[#This Row],[Treatment]],MATCH(flower[[#This Row],[Scion METRC '#]],exptreatments[[#This Row],[METRC]],0)),"")</f>
        <v/>
      </c>
      <c r="M433" s="13" t="str">
        <f>_xlfn.IFNA(VLOOKUP(flower[[#This Row],[Scion METRC '#]],DEADC8[],4,FALSE),"")</f>
        <v/>
      </c>
      <c r="N433" s="14" t="str">
        <f>_xlfn.IFNA(VLOOKUP(flower[[#This Row],[Scion METRC '#]],DEADC8[],4,FALSE),"")</f>
        <v/>
      </c>
      <c r="O433" s="13" t="str">
        <f>IF(ISNUMBER(SEARCH(".",flower[[#This Row],[Pheno Barcode]])),CONCATENATE("1A4070000000065000",RIGHT(flower[[#This Row],[Pheno Barcode]],6)),"")</f>
        <v/>
      </c>
      <c r="P433" s="8" t="str">
        <f>IF(flower[[#This Row],[Plant]]&lt;10,_xlfn.CONCAT('Group Info'!$F$2,"_",flower[[#This Row],[Table]],"-0",flower[[#This Row],[Plant]]),_xlfn.CONCAT('Group Info'!$F$2,"_",flower[[#This Row],[Table]],"-",flower[[#This Row],[Plant]]))</f>
        <v>_FL2-16</v>
      </c>
    </row>
    <row r="434" spans="1:16" x14ac:dyDescent="0.25">
      <c r="A434" s="12" t="s">
        <v>7</v>
      </c>
      <c r="B434" s="9">
        <v>1</v>
      </c>
      <c r="C434" s="9" t="s">
        <v>507</v>
      </c>
      <c r="D434" s="13"/>
      <c r="E434" s="13" t="str">
        <f>_xlfn.IFNA(VLOOKUP(flower[[#This Row],[Scion METRC '#]],METRCC8[],2,FALSE),"METRC ERROR")</f>
        <v>METRC ERROR</v>
      </c>
      <c r="F434" s="13" t="str">
        <f>IF(LEFT(flower[[#This Row],[Strain]],4)=LEFT(flower[[#This Row],[Pheno '#]],4),"match","MISMATCH")</f>
        <v>MISMATCH</v>
      </c>
      <c r="G434" s="13" t="str">
        <f>_xlfn.IFNA(VLOOKUP(flower[[#This Row],[Scion METRC '#]],VEGC8[[#All],[Scion METRC '#]:[Pheno Barcode]],2,FALSE),"")</f>
        <v/>
      </c>
      <c r="H434" s="13" t="str">
        <f>LEFT(flower[[#This Row],[Pheno Barcode]],7)</f>
        <v/>
      </c>
      <c r="I434" s="10" t="str">
        <f>_xlfn.IFNA(VLOOKUP(flower[[#This Row],[Strain]],VEGC8[[#All],[Scion METRC '#]:[Health]],5,FALSE),"")</f>
        <v/>
      </c>
      <c r="J434" s="13"/>
      <c r="K434" s="13" t="str">
        <f>IF(flower[[#This Row],[Scion METRC '#]]="","EMPTY",_xlfn.IFNA(VLOOKUP(flower[[#This Row],[Scion METRC '#]],DEADC8[],3,FALSE),"Alive"))</f>
        <v>EMPTY</v>
      </c>
      <c r="L434" s="13" t="str">
        <f>IFERROR(INDEX(exptreatments[[#This Row],[Treatment]],MATCH(flower[[#This Row],[Scion METRC '#]],exptreatments[[#This Row],[METRC]],0)),"")</f>
        <v/>
      </c>
      <c r="M434" s="13" t="str">
        <f>_xlfn.IFNA(VLOOKUP(flower[[#This Row],[Scion METRC '#]],DEADC8[],4,FALSE),"")</f>
        <v/>
      </c>
      <c r="N434" s="14" t="str">
        <f>_xlfn.IFNA(VLOOKUP(flower[[#This Row],[Scion METRC '#]],DEADC8[],4,FALSE),"")</f>
        <v/>
      </c>
      <c r="O434" s="13" t="str">
        <f>IF(ISNUMBER(SEARCH(".",flower[[#This Row],[Pheno Barcode]])),CONCATENATE("1A4070000000065000",RIGHT(flower[[#This Row],[Pheno Barcode]],6)),"")</f>
        <v/>
      </c>
      <c r="P434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_FL3-01</v>
      </c>
    </row>
    <row r="435" spans="1:16" x14ac:dyDescent="0.25">
      <c r="A435" s="12" t="s">
        <v>7</v>
      </c>
      <c r="B435" s="9">
        <v>2</v>
      </c>
      <c r="C435" s="9" t="s">
        <v>507</v>
      </c>
      <c r="D435" s="13"/>
      <c r="E435" s="13" t="str">
        <f>_xlfn.IFNA(VLOOKUP(flower[[#This Row],[Scion METRC '#]],METRCC8[],2,FALSE),"METRC ERROR")</f>
        <v>METRC ERROR</v>
      </c>
      <c r="F435" s="13" t="str">
        <f>IF(LEFT(flower[[#This Row],[Strain]],4)=LEFT(flower[[#This Row],[Pheno '#]],4),"match","MISMATCH")</f>
        <v>MISMATCH</v>
      </c>
      <c r="G435" s="13" t="str">
        <f>_xlfn.IFNA(VLOOKUP(flower[[#This Row],[Scion METRC '#]],VEGC8[[#All],[Scion METRC '#]:[Pheno Barcode]],2,FALSE),"")</f>
        <v/>
      </c>
      <c r="H435" s="13" t="str">
        <f>LEFT(flower[[#This Row],[Pheno Barcode]],7)</f>
        <v/>
      </c>
      <c r="I435" s="10" t="str">
        <f>_xlfn.IFNA(VLOOKUP(flower[[#This Row],[Strain]],VEGC8[[#All],[Scion METRC '#]:[Health]],5,FALSE),"")</f>
        <v/>
      </c>
      <c r="J435" s="13"/>
      <c r="K435" s="13" t="str">
        <f>IF(flower[[#This Row],[Scion METRC '#]]="","EMPTY",_xlfn.IFNA(VLOOKUP(flower[[#This Row],[Scion METRC '#]],DEADC8[],3,FALSE),"Alive"))</f>
        <v>EMPTY</v>
      </c>
      <c r="L435" s="13" t="str">
        <f>IFERROR(INDEX(exptreatments[[#This Row],[Treatment]],MATCH(flower[[#This Row],[Scion METRC '#]],exptreatments[[#This Row],[METRC]],0)),"")</f>
        <v/>
      </c>
      <c r="M435" s="13" t="str">
        <f>_xlfn.IFNA(VLOOKUP(flower[[#This Row],[Scion METRC '#]],DEADC8[],4,FALSE),"")</f>
        <v/>
      </c>
      <c r="N435" s="14" t="str">
        <f>_xlfn.IFNA(VLOOKUP(flower[[#This Row],[Scion METRC '#]],DEADC8[],4,FALSE),"")</f>
        <v/>
      </c>
      <c r="O435" s="13" t="str">
        <f>IF(ISNUMBER(SEARCH(".",flower[[#This Row],[Pheno Barcode]])),CONCATENATE("1A4070000000065000",RIGHT(flower[[#This Row],[Pheno Barcode]],6)),"")</f>
        <v/>
      </c>
      <c r="P435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_FL3-02</v>
      </c>
    </row>
    <row r="436" spans="1:16" x14ac:dyDescent="0.25">
      <c r="A436" s="12" t="s">
        <v>7</v>
      </c>
      <c r="B436" s="9">
        <v>3</v>
      </c>
      <c r="C436" s="9" t="s">
        <v>507</v>
      </c>
      <c r="D436" s="13"/>
      <c r="E436" s="13" t="str">
        <f>_xlfn.IFNA(VLOOKUP(flower[[#This Row],[Scion METRC '#]],METRCC8[],2,FALSE),"METRC ERROR")</f>
        <v>METRC ERROR</v>
      </c>
      <c r="F436" s="13" t="str">
        <f>IF(LEFT(flower[[#This Row],[Strain]],4)=LEFT(flower[[#This Row],[Pheno '#]],4),"match","MISMATCH")</f>
        <v>MISMATCH</v>
      </c>
      <c r="G436" s="13" t="str">
        <f>_xlfn.IFNA(VLOOKUP(flower[[#This Row],[Scion METRC '#]],VEGC8[[#All],[Scion METRC '#]:[Pheno Barcode]],2,FALSE),"")</f>
        <v/>
      </c>
      <c r="H436" s="13" t="str">
        <f>LEFT(flower[[#This Row],[Pheno Barcode]],7)</f>
        <v/>
      </c>
      <c r="I436" s="10" t="str">
        <f>_xlfn.IFNA(VLOOKUP(flower[[#This Row],[Strain]],VEGC8[[#All],[Scion METRC '#]:[Health]],5,FALSE),"")</f>
        <v/>
      </c>
      <c r="J436" s="13"/>
      <c r="K436" s="13" t="str">
        <f>IF(flower[[#This Row],[Scion METRC '#]]="","EMPTY",_xlfn.IFNA(VLOOKUP(flower[[#This Row],[Scion METRC '#]],DEADC8[],3,FALSE),"Alive"))</f>
        <v>EMPTY</v>
      </c>
      <c r="L436" s="13" t="str">
        <f>IFERROR(INDEX(exptreatments[[#This Row],[Treatment]],MATCH(flower[[#This Row],[Scion METRC '#]],exptreatments[[#This Row],[METRC]],0)),"")</f>
        <v/>
      </c>
      <c r="M436" s="13" t="str">
        <f>_xlfn.IFNA(VLOOKUP(flower[[#This Row],[Scion METRC '#]],DEADC8[],4,FALSE),"")</f>
        <v/>
      </c>
      <c r="N436" s="14" t="str">
        <f>_xlfn.IFNA(VLOOKUP(flower[[#This Row],[Scion METRC '#]],DEADC8[],4,FALSE),"")</f>
        <v/>
      </c>
      <c r="O436" s="13" t="str">
        <f>IF(ISNUMBER(SEARCH(".",flower[[#This Row],[Pheno Barcode]])),CONCATENATE("1A4070000000065000",RIGHT(flower[[#This Row],[Pheno Barcode]],6)),"")</f>
        <v/>
      </c>
      <c r="P436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_FL3-03</v>
      </c>
    </row>
    <row r="437" spans="1:16" x14ac:dyDescent="0.25">
      <c r="A437" s="12" t="s">
        <v>7</v>
      </c>
      <c r="B437" s="9">
        <v>4</v>
      </c>
      <c r="C437" s="9" t="s">
        <v>507</v>
      </c>
      <c r="D437" s="13"/>
      <c r="E437" s="13" t="str">
        <f>_xlfn.IFNA(VLOOKUP(flower[[#This Row],[Scion METRC '#]],METRCC8[],2,FALSE),"METRC ERROR")</f>
        <v>METRC ERROR</v>
      </c>
      <c r="F437" s="13" t="str">
        <f>IF(LEFT(flower[[#This Row],[Strain]],4)=LEFT(flower[[#This Row],[Pheno '#]],4),"match","MISMATCH")</f>
        <v>MISMATCH</v>
      </c>
      <c r="G437" s="13" t="str">
        <f>_xlfn.IFNA(VLOOKUP(flower[[#This Row],[Scion METRC '#]],VEGC8[[#All],[Scion METRC '#]:[Pheno Barcode]],2,FALSE),"")</f>
        <v/>
      </c>
      <c r="H437" s="13" t="str">
        <f>LEFT(flower[[#This Row],[Pheno Barcode]],7)</f>
        <v/>
      </c>
      <c r="I437" s="10" t="str">
        <f>_xlfn.IFNA(VLOOKUP(flower[[#This Row],[Strain]],VEGC8[[#All],[Scion METRC '#]:[Health]],5,FALSE),"")</f>
        <v/>
      </c>
      <c r="J437" s="13"/>
      <c r="K437" s="13" t="str">
        <f>IF(flower[[#This Row],[Scion METRC '#]]="","EMPTY",_xlfn.IFNA(VLOOKUP(flower[[#This Row],[Scion METRC '#]],DEADC8[],3,FALSE),"Alive"))</f>
        <v>EMPTY</v>
      </c>
      <c r="L437" s="13" t="str">
        <f>IFERROR(INDEX(exptreatments[[#This Row],[Treatment]],MATCH(flower[[#This Row],[Scion METRC '#]],exptreatments[[#This Row],[METRC]],0)),"")</f>
        <v/>
      </c>
      <c r="M437" s="13" t="str">
        <f>_xlfn.IFNA(VLOOKUP(flower[[#This Row],[Scion METRC '#]],DEADC8[],4,FALSE),"")</f>
        <v/>
      </c>
      <c r="N437" s="14" t="str">
        <f>_xlfn.IFNA(VLOOKUP(flower[[#This Row],[Scion METRC '#]],DEADC8[],4,FALSE),"")</f>
        <v/>
      </c>
      <c r="O437" s="13" t="str">
        <f>IF(ISNUMBER(SEARCH(".",flower[[#This Row],[Pheno Barcode]])),CONCATENATE("1A4070000000065000",RIGHT(flower[[#This Row],[Pheno Barcode]],6)),"")</f>
        <v/>
      </c>
      <c r="P437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_FL3-04</v>
      </c>
    </row>
    <row r="438" spans="1:16" x14ac:dyDescent="0.25">
      <c r="A438" s="12" t="s">
        <v>7</v>
      </c>
      <c r="B438" s="9">
        <v>5</v>
      </c>
      <c r="C438" s="9" t="s">
        <v>507</v>
      </c>
      <c r="D438" s="13"/>
      <c r="E438" s="13" t="str">
        <f>_xlfn.IFNA(VLOOKUP(flower[[#This Row],[Scion METRC '#]],METRCC8[],2,FALSE),"METRC ERROR")</f>
        <v>METRC ERROR</v>
      </c>
      <c r="F438" s="13" t="str">
        <f>IF(LEFT(flower[[#This Row],[Strain]],4)=LEFT(flower[[#This Row],[Pheno '#]],4),"match","MISMATCH")</f>
        <v>MISMATCH</v>
      </c>
      <c r="G438" s="13" t="str">
        <f>_xlfn.IFNA(VLOOKUP(flower[[#This Row],[Scion METRC '#]],VEGC8[[#All],[Scion METRC '#]:[Pheno Barcode]],2,FALSE),"")</f>
        <v/>
      </c>
      <c r="H438" s="13" t="str">
        <f>LEFT(flower[[#This Row],[Pheno Barcode]],7)</f>
        <v/>
      </c>
      <c r="I438" s="10" t="str">
        <f>_xlfn.IFNA(VLOOKUP(flower[[#This Row],[Strain]],VEGC8[[#All],[Scion METRC '#]:[Health]],5,FALSE),"")</f>
        <v/>
      </c>
      <c r="J438" s="13"/>
      <c r="K438" s="13" t="str">
        <f>IF(flower[[#This Row],[Scion METRC '#]]="","EMPTY",_xlfn.IFNA(VLOOKUP(flower[[#This Row],[Scion METRC '#]],DEADC8[],3,FALSE),"Alive"))</f>
        <v>EMPTY</v>
      </c>
      <c r="L438" s="13" t="str">
        <f>IFERROR(INDEX(exptreatments[[#This Row],[Treatment]],MATCH(flower[[#This Row],[Scion METRC '#]],exptreatments[[#This Row],[METRC]],0)),"")</f>
        <v/>
      </c>
      <c r="M438" s="13" t="str">
        <f>_xlfn.IFNA(VLOOKUP(flower[[#This Row],[Scion METRC '#]],DEADC8[],4,FALSE),"")</f>
        <v/>
      </c>
      <c r="N438" s="14" t="str">
        <f>_xlfn.IFNA(VLOOKUP(flower[[#This Row],[Scion METRC '#]],DEADC8[],4,FALSE),"")</f>
        <v/>
      </c>
      <c r="O438" s="13" t="str">
        <f>IF(ISNUMBER(SEARCH(".",flower[[#This Row],[Pheno Barcode]])),CONCATENATE("1A4070000000065000",RIGHT(flower[[#This Row],[Pheno Barcode]],6)),"")</f>
        <v/>
      </c>
      <c r="P438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_FL3-05</v>
      </c>
    </row>
    <row r="439" spans="1:16" x14ac:dyDescent="0.25">
      <c r="A439" s="12" t="s">
        <v>7</v>
      </c>
      <c r="B439" s="9">
        <v>6</v>
      </c>
      <c r="C439" s="9" t="s">
        <v>507</v>
      </c>
      <c r="D439" s="13"/>
      <c r="E439" s="13" t="str">
        <f>_xlfn.IFNA(VLOOKUP(flower[[#This Row],[Scion METRC '#]],METRCC8[],2,FALSE),"METRC ERROR")</f>
        <v>METRC ERROR</v>
      </c>
      <c r="F439" s="13" t="str">
        <f>IF(LEFT(flower[[#This Row],[Strain]],4)=LEFT(flower[[#This Row],[Pheno '#]],4),"match","MISMATCH")</f>
        <v>MISMATCH</v>
      </c>
      <c r="G439" s="13" t="str">
        <f>_xlfn.IFNA(VLOOKUP(flower[[#This Row],[Scion METRC '#]],VEGC8[[#All],[Scion METRC '#]:[Pheno Barcode]],2,FALSE),"")</f>
        <v/>
      </c>
      <c r="H439" s="13" t="str">
        <f>LEFT(flower[[#This Row],[Pheno Barcode]],7)</f>
        <v/>
      </c>
      <c r="I439" s="10" t="str">
        <f>_xlfn.IFNA(VLOOKUP(flower[[#This Row],[Strain]],VEGC8[[#All],[Scion METRC '#]:[Health]],5,FALSE),"")</f>
        <v/>
      </c>
      <c r="J439" s="13"/>
      <c r="K439" s="13" t="str">
        <f>IF(flower[[#This Row],[Scion METRC '#]]="","EMPTY",_xlfn.IFNA(VLOOKUP(flower[[#This Row],[Scion METRC '#]],DEADC8[],3,FALSE),"Alive"))</f>
        <v>EMPTY</v>
      </c>
      <c r="L439" s="13" t="str">
        <f>IFERROR(INDEX(exptreatments[[#This Row],[Treatment]],MATCH(flower[[#This Row],[Scion METRC '#]],exptreatments[[#This Row],[METRC]],0)),"")</f>
        <v/>
      </c>
      <c r="M439" s="13" t="str">
        <f>_xlfn.IFNA(VLOOKUP(flower[[#This Row],[Scion METRC '#]],DEADC8[],4,FALSE),"")</f>
        <v/>
      </c>
      <c r="N439" s="14" t="str">
        <f>_xlfn.IFNA(VLOOKUP(flower[[#This Row],[Scion METRC '#]],DEADC8[],4,FALSE),"")</f>
        <v/>
      </c>
      <c r="O439" s="13" t="str">
        <f>IF(ISNUMBER(SEARCH(".",flower[[#This Row],[Pheno Barcode]])),CONCATENATE("1A4070000000065000",RIGHT(flower[[#This Row],[Pheno Barcode]],6)),"")</f>
        <v/>
      </c>
      <c r="P439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_FL3-06</v>
      </c>
    </row>
    <row r="440" spans="1:16" x14ac:dyDescent="0.25">
      <c r="A440" s="12" t="s">
        <v>7</v>
      </c>
      <c r="B440" s="9">
        <v>7</v>
      </c>
      <c r="C440" s="9" t="s">
        <v>507</v>
      </c>
      <c r="D440" s="13"/>
      <c r="E440" s="13" t="str">
        <f>_xlfn.IFNA(VLOOKUP(flower[[#This Row],[Scion METRC '#]],METRCC8[],2,FALSE),"METRC ERROR")</f>
        <v>METRC ERROR</v>
      </c>
      <c r="F440" s="13" t="str">
        <f>IF(LEFT(flower[[#This Row],[Strain]],4)=LEFT(flower[[#This Row],[Pheno '#]],4),"match","MISMATCH")</f>
        <v>MISMATCH</v>
      </c>
      <c r="G440" s="13" t="str">
        <f>_xlfn.IFNA(VLOOKUP(flower[[#This Row],[Scion METRC '#]],VEGC8[[#All],[Scion METRC '#]:[Pheno Barcode]],2,FALSE),"")</f>
        <v/>
      </c>
      <c r="H440" s="13" t="str">
        <f>LEFT(flower[[#This Row],[Pheno Barcode]],7)</f>
        <v/>
      </c>
      <c r="I440" s="10" t="str">
        <f>_xlfn.IFNA(VLOOKUP(flower[[#This Row],[Strain]],VEGC8[[#All],[Scion METRC '#]:[Health]],5,FALSE),"")</f>
        <v/>
      </c>
      <c r="J440" s="13"/>
      <c r="K440" s="13" t="str">
        <f>IF(flower[[#This Row],[Scion METRC '#]]="","EMPTY",_xlfn.IFNA(VLOOKUP(flower[[#This Row],[Scion METRC '#]],DEADC8[],3,FALSE),"Alive"))</f>
        <v>EMPTY</v>
      </c>
      <c r="L440" s="13" t="str">
        <f>IFERROR(INDEX(exptreatments[[#This Row],[Treatment]],MATCH(flower[[#This Row],[Scion METRC '#]],exptreatments[[#This Row],[METRC]],0)),"")</f>
        <v/>
      </c>
      <c r="M440" s="13" t="str">
        <f>_xlfn.IFNA(VLOOKUP(flower[[#This Row],[Scion METRC '#]],DEADC8[],4,FALSE),"")</f>
        <v/>
      </c>
      <c r="N440" s="14" t="str">
        <f>_xlfn.IFNA(VLOOKUP(flower[[#This Row],[Scion METRC '#]],DEADC8[],4,FALSE),"")</f>
        <v/>
      </c>
      <c r="O440" s="13" t="str">
        <f>IF(ISNUMBER(SEARCH(".",flower[[#This Row],[Pheno Barcode]])),CONCATENATE("1A4070000000065000",RIGHT(flower[[#This Row],[Pheno Barcode]],6)),"")</f>
        <v/>
      </c>
      <c r="P440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_FL3-07</v>
      </c>
    </row>
    <row r="441" spans="1:16" x14ac:dyDescent="0.25">
      <c r="A441" s="12" t="s">
        <v>7</v>
      </c>
      <c r="B441" s="9">
        <v>8</v>
      </c>
      <c r="C441" s="9" t="s">
        <v>507</v>
      </c>
      <c r="D441" s="13"/>
      <c r="E441" s="13" t="str">
        <f>_xlfn.IFNA(VLOOKUP(flower[[#This Row],[Scion METRC '#]],METRCC8[],2,FALSE),"METRC ERROR")</f>
        <v>METRC ERROR</v>
      </c>
      <c r="F441" s="13" t="str">
        <f>IF(LEFT(flower[[#This Row],[Strain]],4)=LEFT(flower[[#This Row],[Pheno '#]],4),"match","MISMATCH")</f>
        <v>MISMATCH</v>
      </c>
      <c r="G441" s="13" t="str">
        <f>_xlfn.IFNA(VLOOKUP(flower[[#This Row],[Scion METRC '#]],VEGC8[[#All],[Scion METRC '#]:[Pheno Barcode]],2,FALSE),"")</f>
        <v/>
      </c>
      <c r="H441" s="13" t="str">
        <f>LEFT(flower[[#This Row],[Pheno Barcode]],7)</f>
        <v/>
      </c>
      <c r="I441" s="10" t="str">
        <f>_xlfn.IFNA(VLOOKUP(flower[[#This Row],[Strain]],VEGC8[[#All],[Scion METRC '#]:[Health]],5,FALSE),"")</f>
        <v/>
      </c>
      <c r="J441" s="13"/>
      <c r="K441" s="13" t="str">
        <f>IF(flower[[#This Row],[Scion METRC '#]]="","EMPTY",_xlfn.IFNA(VLOOKUP(flower[[#This Row],[Scion METRC '#]],DEADC8[],3,FALSE),"Alive"))</f>
        <v>EMPTY</v>
      </c>
      <c r="L441" s="13" t="str">
        <f>IFERROR(INDEX(exptreatments[[#This Row],[Treatment]],MATCH(flower[[#This Row],[Scion METRC '#]],exptreatments[[#This Row],[METRC]],0)),"")</f>
        <v/>
      </c>
      <c r="M441" s="13" t="str">
        <f>_xlfn.IFNA(VLOOKUP(flower[[#This Row],[Scion METRC '#]],DEADC8[],4,FALSE),"")</f>
        <v/>
      </c>
      <c r="N441" s="14" t="str">
        <f>_xlfn.IFNA(VLOOKUP(flower[[#This Row],[Scion METRC '#]],DEADC8[],4,FALSE),"")</f>
        <v/>
      </c>
      <c r="O441" s="13" t="str">
        <f>IF(ISNUMBER(SEARCH(".",flower[[#This Row],[Pheno Barcode]])),CONCATENATE("1A4070000000065000",RIGHT(flower[[#This Row],[Pheno Barcode]],6)),"")</f>
        <v/>
      </c>
      <c r="P441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_FL3-08</v>
      </c>
    </row>
    <row r="442" spans="1:16" x14ac:dyDescent="0.25">
      <c r="A442" s="12" t="s">
        <v>7</v>
      </c>
      <c r="B442" s="9">
        <v>9</v>
      </c>
      <c r="C442" s="9" t="s">
        <v>507</v>
      </c>
      <c r="D442" s="13"/>
      <c r="E442" s="13" t="str">
        <f>_xlfn.IFNA(VLOOKUP(flower[[#This Row],[Scion METRC '#]],METRCC8[],2,FALSE),"METRC ERROR")</f>
        <v>METRC ERROR</v>
      </c>
      <c r="F442" s="13" t="str">
        <f>IF(LEFT(flower[[#This Row],[Strain]],4)=LEFT(flower[[#This Row],[Pheno '#]],4),"match","MISMATCH")</f>
        <v>MISMATCH</v>
      </c>
      <c r="G442" s="13" t="str">
        <f>_xlfn.IFNA(VLOOKUP(flower[[#This Row],[Scion METRC '#]],VEGC8[[#All],[Scion METRC '#]:[Pheno Barcode]],2,FALSE),"")</f>
        <v/>
      </c>
      <c r="H442" s="13" t="str">
        <f>LEFT(flower[[#This Row],[Pheno Barcode]],7)</f>
        <v/>
      </c>
      <c r="I442" s="10" t="str">
        <f>_xlfn.IFNA(VLOOKUP(flower[[#This Row],[Strain]],VEGC8[[#All],[Scion METRC '#]:[Health]],5,FALSE),"")</f>
        <v/>
      </c>
      <c r="J442" s="13"/>
      <c r="K442" s="13" t="str">
        <f>IF(flower[[#This Row],[Scion METRC '#]]="","EMPTY",_xlfn.IFNA(VLOOKUP(flower[[#This Row],[Scion METRC '#]],DEADC8[],3,FALSE),"Alive"))</f>
        <v>EMPTY</v>
      </c>
      <c r="L442" s="13" t="str">
        <f>IFERROR(INDEX(exptreatments[[#This Row],[Treatment]],MATCH(flower[[#This Row],[Scion METRC '#]],exptreatments[[#This Row],[METRC]],0)),"")</f>
        <v/>
      </c>
      <c r="M442" s="13" t="str">
        <f>_xlfn.IFNA(VLOOKUP(flower[[#This Row],[Scion METRC '#]],DEADC8[],4,FALSE),"")</f>
        <v/>
      </c>
      <c r="N442" s="14" t="str">
        <f>_xlfn.IFNA(VLOOKUP(flower[[#This Row],[Scion METRC '#]],DEADC8[],4,FALSE),"")</f>
        <v/>
      </c>
      <c r="O442" s="13" t="str">
        <f>IF(ISNUMBER(SEARCH(".",flower[[#This Row],[Pheno Barcode]])),CONCATENATE("1A4070000000065000",RIGHT(flower[[#This Row],[Pheno Barcode]],6)),"")</f>
        <v/>
      </c>
      <c r="P442" s="8" t="str">
        <f>IF(flower[[#This Row],[Plant]]&lt;10,_xlfn.CONCAT('Group Info'!$F$2,"_",flower[[#This Row],[Table]],"-0",flower[[#This Row],[Plant]]),_xlfn.CONCAT('Group Info'!$F$2,"_",flower[[#This Row],[Table]],"-",flower[[#This Row],[Plant]]))</f>
        <v>_FL3-09</v>
      </c>
    </row>
    <row r="443" spans="1:16" x14ac:dyDescent="0.25">
      <c r="A443" s="12" t="s">
        <v>7</v>
      </c>
      <c r="B443" s="9">
        <v>10</v>
      </c>
      <c r="C443" s="9" t="s">
        <v>507</v>
      </c>
      <c r="D443" s="13"/>
      <c r="E443" s="13" t="str">
        <f>_xlfn.IFNA(VLOOKUP(flower[[#This Row],[Scion METRC '#]],METRCC8[],2,FALSE),"METRC ERROR")</f>
        <v>METRC ERROR</v>
      </c>
      <c r="F443" s="13" t="str">
        <f>IF(LEFT(flower[[#This Row],[Strain]],4)=LEFT(flower[[#This Row],[Pheno '#]],4),"match","MISMATCH")</f>
        <v>MISMATCH</v>
      </c>
      <c r="G443" s="13" t="str">
        <f>_xlfn.IFNA(VLOOKUP(flower[[#This Row],[Scion METRC '#]],VEGC8[[#All],[Scion METRC '#]:[Pheno Barcode]],2,FALSE),"")</f>
        <v/>
      </c>
      <c r="H443" s="13" t="str">
        <f>LEFT(flower[[#This Row],[Pheno Barcode]],7)</f>
        <v/>
      </c>
      <c r="I443" s="10" t="str">
        <f>_xlfn.IFNA(VLOOKUP(flower[[#This Row],[Strain]],VEGC8[[#All],[Scion METRC '#]:[Health]],5,FALSE),"")</f>
        <v/>
      </c>
      <c r="J443" s="13"/>
      <c r="K443" s="13" t="str">
        <f>IF(flower[[#This Row],[Scion METRC '#]]="","EMPTY",_xlfn.IFNA(VLOOKUP(flower[[#This Row],[Scion METRC '#]],DEADC8[],3,FALSE),"Alive"))</f>
        <v>EMPTY</v>
      </c>
      <c r="L443" s="13" t="str">
        <f>IFERROR(INDEX(exptreatments[[#This Row],[Treatment]],MATCH(flower[[#This Row],[Scion METRC '#]],exptreatments[[#This Row],[METRC]],0)),"")</f>
        <v/>
      </c>
      <c r="M443" s="13" t="str">
        <f>_xlfn.IFNA(VLOOKUP(flower[[#This Row],[Scion METRC '#]],DEADC8[],4,FALSE),"")</f>
        <v/>
      </c>
      <c r="N443" s="14" t="str">
        <f>_xlfn.IFNA(VLOOKUP(flower[[#This Row],[Scion METRC '#]],DEADC8[],4,FALSE),"")</f>
        <v/>
      </c>
      <c r="O443" s="13" t="str">
        <f>IF(ISNUMBER(SEARCH(".",flower[[#This Row],[Pheno Barcode]])),CONCATENATE("1A4070000000065000",RIGHT(flower[[#This Row],[Pheno Barcode]],6)),"")</f>
        <v/>
      </c>
      <c r="P443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_FL3-10</v>
      </c>
    </row>
    <row r="444" spans="1:16" x14ac:dyDescent="0.25">
      <c r="A444" s="12" t="s">
        <v>7</v>
      </c>
      <c r="B444" s="9">
        <v>11</v>
      </c>
      <c r="C444" s="9" t="s">
        <v>507</v>
      </c>
      <c r="D444" s="13"/>
      <c r="E444" s="13" t="str">
        <f>_xlfn.IFNA(VLOOKUP(flower[[#This Row],[Scion METRC '#]],METRCC8[],2,FALSE),"METRC ERROR")</f>
        <v>METRC ERROR</v>
      </c>
      <c r="F444" s="13" t="str">
        <f>IF(LEFT(flower[[#This Row],[Strain]],4)=LEFT(flower[[#This Row],[Pheno '#]],4),"match","MISMATCH")</f>
        <v>MISMATCH</v>
      </c>
      <c r="G444" s="13" t="str">
        <f>_xlfn.IFNA(VLOOKUP(flower[[#This Row],[Scion METRC '#]],VEGC8[[#All],[Scion METRC '#]:[Pheno Barcode]],2,FALSE),"")</f>
        <v/>
      </c>
      <c r="H444" s="13" t="str">
        <f>LEFT(flower[[#This Row],[Pheno Barcode]],7)</f>
        <v/>
      </c>
      <c r="I444" s="10" t="str">
        <f>_xlfn.IFNA(VLOOKUP(flower[[#This Row],[Strain]],VEGC8[[#All],[Scion METRC '#]:[Health]],5,FALSE),"")</f>
        <v/>
      </c>
      <c r="J444" s="13"/>
      <c r="K444" s="13" t="str">
        <f>IF(flower[[#This Row],[Scion METRC '#]]="","EMPTY",_xlfn.IFNA(VLOOKUP(flower[[#This Row],[Scion METRC '#]],DEADC8[],3,FALSE),"Alive"))</f>
        <v>EMPTY</v>
      </c>
      <c r="L444" s="13" t="str">
        <f>IFERROR(INDEX(exptreatments[[#This Row],[Treatment]],MATCH(flower[[#This Row],[Scion METRC '#]],exptreatments[[#This Row],[METRC]],0)),"")</f>
        <v/>
      </c>
      <c r="M444" s="13" t="str">
        <f>_xlfn.IFNA(VLOOKUP(flower[[#This Row],[Scion METRC '#]],DEADC8[],4,FALSE),"")</f>
        <v/>
      </c>
      <c r="N444" s="14" t="str">
        <f>_xlfn.IFNA(VLOOKUP(flower[[#This Row],[Scion METRC '#]],DEADC8[],4,FALSE),"")</f>
        <v/>
      </c>
      <c r="O444" s="13" t="str">
        <f>IF(ISNUMBER(SEARCH(".",flower[[#This Row],[Pheno Barcode]])),CONCATENATE("1A4070000000065000",RIGHT(flower[[#This Row],[Pheno Barcode]],6)),"")</f>
        <v/>
      </c>
      <c r="P444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_FL3-11</v>
      </c>
    </row>
    <row r="445" spans="1:16" x14ac:dyDescent="0.25">
      <c r="A445" s="12" t="s">
        <v>7</v>
      </c>
      <c r="B445" s="9">
        <v>12</v>
      </c>
      <c r="C445" s="9" t="s">
        <v>507</v>
      </c>
      <c r="D445" s="13"/>
      <c r="E445" s="13" t="str">
        <f>_xlfn.IFNA(VLOOKUP(flower[[#This Row],[Scion METRC '#]],METRCC8[],2,FALSE),"METRC ERROR")</f>
        <v>METRC ERROR</v>
      </c>
      <c r="F445" s="13" t="str">
        <f>IF(LEFT(flower[[#This Row],[Strain]],4)=LEFT(flower[[#This Row],[Pheno '#]],4),"match","MISMATCH")</f>
        <v>MISMATCH</v>
      </c>
      <c r="G445" s="13" t="str">
        <f>_xlfn.IFNA(VLOOKUP(flower[[#This Row],[Scion METRC '#]],VEGC8[[#All],[Scion METRC '#]:[Pheno Barcode]],2,FALSE),"")</f>
        <v/>
      </c>
      <c r="H445" s="13" t="str">
        <f>LEFT(flower[[#This Row],[Pheno Barcode]],7)</f>
        <v/>
      </c>
      <c r="I445" s="10" t="str">
        <f>_xlfn.IFNA(VLOOKUP(flower[[#This Row],[Strain]],VEGC8[[#All],[Scion METRC '#]:[Health]],5,FALSE),"")</f>
        <v/>
      </c>
      <c r="J445" s="13"/>
      <c r="K445" s="13" t="str">
        <f>IF(flower[[#This Row],[Scion METRC '#]]="","EMPTY",_xlfn.IFNA(VLOOKUP(flower[[#This Row],[Scion METRC '#]],DEADC8[],3,FALSE),"Alive"))</f>
        <v>EMPTY</v>
      </c>
      <c r="L445" s="13" t="str">
        <f>IFERROR(INDEX(exptreatments[[#This Row],[Treatment]],MATCH(flower[[#This Row],[Scion METRC '#]],exptreatments[[#This Row],[METRC]],0)),"")</f>
        <v/>
      </c>
      <c r="M445" s="13" t="str">
        <f>_xlfn.IFNA(VLOOKUP(flower[[#This Row],[Scion METRC '#]],DEADC8[],4,FALSE),"")</f>
        <v/>
      </c>
      <c r="N445" s="14" t="str">
        <f>_xlfn.IFNA(VLOOKUP(flower[[#This Row],[Scion METRC '#]],DEADC8[],4,FALSE),"")</f>
        <v/>
      </c>
      <c r="O445" s="13" t="str">
        <f>IF(ISNUMBER(SEARCH(".",flower[[#This Row],[Pheno Barcode]])),CONCATENATE("1A4070000000065000",RIGHT(flower[[#This Row],[Pheno Barcode]],6)),"")</f>
        <v/>
      </c>
      <c r="P445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_FL3-12</v>
      </c>
    </row>
    <row r="446" spans="1:16" x14ac:dyDescent="0.25">
      <c r="A446" s="12" t="s">
        <v>7</v>
      </c>
      <c r="B446" s="9">
        <v>13</v>
      </c>
      <c r="C446" s="9" t="s">
        <v>507</v>
      </c>
      <c r="D446" s="13"/>
      <c r="E446" s="13" t="str">
        <f>_xlfn.IFNA(VLOOKUP(flower[[#This Row],[Scion METRC '#]],METRCC8[],2,FALSE),"METRC ERROR")</f>
        <v>METRC ERROR</v>
      </c>
      <c r="F446" s="13" t="str">
        <f>IF(LEFT(flower[[#This Row],[Strain]],4)=LEFT(flower[[#This Row],[Pheno '#]],4),"match","MISMATCH")</f>
        <v>MISMATCH</v>
      </c>
      <c r="G446" s="13" t="str">
        <f>_xlfn.IFNA(VLOOKUP(flower[[#This Row],[Scion METRC '#]],VEGC8[[#All],[Scion METRC '#]:[Pheno Barcode]],2,FALSE),"")</f>
        <v/>
      </c>
      <c r="H446" s="13" t="str">
        <f>LEFT(flower[[#This Row],[Pheno Barcode]],7)</f>
        <v/>
      </c>
      <c r="I446" s="10" t="str">
        <f>_xlfn.IFNA(VLOOKUP(flower[[#This Row],[Strain]],VEGC8[[#All],[Scion METRC '#]:[Health]],5,FALSE),"")</f>
        <v/>
      </c>
      <c r="J446" s="13"/>
      <c r="K446" s="13" t="str">
        <f>IF(flower[[#This Row],[Scion METRC '#]]="","EMPTY",_xlfn.IFNA(VLOOKUP(flower[[#This Row],[Scion METRC '#]],DEADC8[],3,FALSE),"Alive"))</f>
        <v>EMPTY</v>
      </c>
      <c r="L446" s="13" t="str">
        <f>IFERROR(INDEX(exptreatments[[#This Row],[Treatment]],MATCH(flower[[#This Row],[Scion METRC '#]],exptreatments[[#This Row],[METRC]],0)),"")</f>
        <v/>
      </c>
      <c r="M446" s="13" t="str">
        <f>_xlfn.IFNA(VLOOKUP(flower[[#This Row],[Scion METRC '#]],DEADC8[],4,FALSE),"")</f>
        <v/>
      </c>
      <c r="N446" s="14" t="str">
        <f>_xlfn.IFNA(VLOOKUP(flower[[#This Row],[Scion METRC '#]],DEADC8[],4,FALSE),"")</f>
        <v/>
      </c>
      <c r="O446" s="13" t="str">
        <f>IF(ISNUMBER(SEARCH(".",flower[[#This Row],[Pheno Barcode]])),CONCATENATE("1A4070000000065000",RIGHT(flower[[#This Row],[Pheno Barcode]],6)),"")</f>
        <v/>
      </c>
      <c r="P446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_FL3-13</v>
      </c>
    </row>
    <row r="447" spans="1:16" x14ac:dyDescent="0.25">
      <c r="A447" s="12" t="s">
        <v>7</v>
      </c>
      <c r="B447" s="9">
        <v>14</v>
      </c>
      <c r="C447" s="9" t="s">
        <v>507</v>
      </c>
      <c r="D447" s="13"/>
      <c r="E447" s="13" t="str">
        <f>_xlfn.IFNA(VLOOKUP(flower[[#This Row],[Scion METRC '#]],METRCC8[],2,FALSE),"METRC ERROR")</f>
        <v>METRC ERROR</v>
      </c>
      <c r="F447" s="13" t="str">
        <f>IF(LEFT(flower[[#This Row],[Strain]],4)=LEFT(flower[[#This Row],[Pheno '#]],4),"match","MISMATCH")</f>
        <v>MISMATCH</v>
      </c>
      <c r="G447" s="13" t="str">
        <f>_xlfn.IFNA(VLOOKUP(flower[[#This Row],[Scion METRC '#]],VEGC8[[#All],[Scion METRC '#]:[Pheno Barcode]],2,FALSE),"")</f>
        <v/>
      </c>
      <c r="H447" s="13" t="str">
        <f>LEFT(flower[[#This Row],[Pheno Barcode]],7)</f>
        <v/>
      </c>
      <c r="I447" s="10" t="str">
        <f>_xlfn.IFNA(VLOOKUP(flower[[#This Row],[Strain]],VEGC8[[#All],[Scion METRC '#]:[Health]],5,FALSE),"")</f>
        <v/>
      </c>
      <c r="J447" s="13"/>
      <c r="K447" s="13" t="str">
        <f>IF(flower[[#This Row],[Scion METRC '#]]="","EMPTY",_xlfn.IFNA(VLOOKUP(flower[[#This Row],[Scion METRC '#]],DEADC8[],3,FALSE),"Alive"))</f>
        <v>EMPTY</v>
      </c>
      <c r="L447" s="13" t="str">
        <f>IFERROR(INDEX(exptreatments[[#This Row],[Treatment]],MATCH(flower[[#This Row],[Scion METRC '#]],exptreatments[[#This Row],[METRC]],0)),"")</f>
        <v/>
      </c>
      <c r="M447" s="13" t="str">
        <f>_xlfn.IFNA(VLOOKUP(flower[[#This Row],[Scion METRC '#]],DEADC8[],4,FALSE),"")</f>
        <v/>
      </c>
      <c r="N447" s="14" t="str">
        <f>_xlfn.IFNA(VLOOKUP(flower[[#This Row],[Scion METRC '#]],DEADC8[],4,FALSE),"")</f>
        <v/>
      </c>
      <c r="O447" s="13" t="str">
        <f>IF(ISNUMBER(SEARCH(".",flower[[#This Row],[Pheno Barcode]])),CONCATENATE("1A4070000000065000",RIGHT(flower[[#This Row],[Pheno Barcode]],6)),"")</f>
        <v/>
      </c>
      <c r="P447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_FL3-14</v>
      </c>
    </row>
    <row r="448" spans="1:16" x14ac:dyDescent="0.25">
      <c r="A448" s="12" t="s">
        <v>7</v>
      </c>
      <c r="B448" s="9">
        <v>15</v>
      </c>
      <c r="C448" s="9" t="s">
        <v>507</v>
      </c>
      <c r="D448" s="13"/>
      <c r="E448" s="13" t="str">
        <f>_xlfn.IFNA(VLOOKUP(flower[[#This Row],[Scion METRC '#]],METRCC8[],2,FALSE),"METRC ERROR")</f>
        <v>METRC ERROR</v>
      </c>
      <c r="F448" s="13" t="str">
        <f>IF(LEFT(flower[[#This Row],[Strain]],4)=LEFT(flower[[#This Row],[Pheno '#]],4),"match","MISMATCH")</f>
        <v>MISMATCH</v>
      </c>
      <c r="G448" s="13" t="str">
        <f>_xlfn.IFNA(VLOOKUP(flower[[#This Row],[Scion METRC '#]],VEGC8[[#All],[Scion METRC '#]:[Pheno Barcode]],2,FALSE),"")</f>
        <v/>
      </c>
      <c r="H448" s="13" t="str">
        <f>LEFT(flower[[#This Row],[Pheno Barcode]],7)</f>
        <v/>
      </c>
      <c r="I448" s="10" t="str">
        <f>_xlfn.IFNA(VLOOKUP(flower[[#This Row],[Strain]],VEGC8[[#All],[Scion METRC '#]:[Health]],5,FALSE),"")</f>
        <v/>
      </c>
      <c r="J448" s="13"/>
      <c r="K448" s="13" t="str">
        <f>IF(flower[[#This Row],[Scion METRC '#]]="","EMPTY",_xlfn.IFNA(VLOOKUP(flower[[#This Row],[Scion METRC '#]],DEADC8[],3,FALSE),"Alive"))</f>
        <v>EMPTY</v>
      </c>
      <c r="L448" s="13" t="str">
        <f>IFERROR(INDEX(exptreatments[[#This Row],[Treatment]],MATCH(flower[[#This Row],[Scion METRC '#]],exptreatments[[#This Row],[METRC]],0)),"")</f>
        <v/>
      </c>
      <c r="M448" s="13" t="str">
        <f>_xlfn.IFNA(VLOOKUP(flower[[#This Row],[Scion METRC '#]],DEADC8[],4,FALSE),"")</f>
        <v/>
      </c>
      <c r="N448" s="14" t="str">
        <f>_xlfn.IFNA(VLOOKUP(flower[[#This Row],[Scion METRC '#]],DEADC8[],4,FALSE),"")</f>
        <v/>
      </c>
      <c r="O448" s="13" t="str">
        <f>IF(ISNUMBER(SEARCH(".",flower[[#This Row],[Pheno Barcode]])),CONCATENATE("1A4070000000065000",RIGHT(flower[[#This Row],[Pheno Barcode]],6)),"")</f>
        <v/>
      </c>
      <c r="P448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_FL3-15</v>
      </c>
    </row>
    <row r="449" spans="1:16" x14ac:dyDescent="0.25">
      <c r="A449" s="12" t="s">
        <v>7</v>
      </c>
      <c r="B449" s="9">
        <v>16</v>
      </c>
      <c r="C449" s="9" t="s">
        <v>507</v>
      </c>
      <c r="D449" s="13"/>
      <c r="E449" s="13" t="str">
        <f>_xlfn.IFNA(VLOOKUP(flower[[#This Row],[Scion METRC '#]],METRCC8[],2,FALSE),"METRC ERROR")</f>
        <v>METRC ERROR</v>
      </c>
      <c r="F449" s="13" t="str">
        <f>IF(LEFT(flower[[#This Row],[Strain]],4)=LEFT(flower[[#This Row],[Pheno '#]],4),"match","MISMATCH")</f>
        <v>MISMATCH</v>
      </c>
      <c r="G449" s="13" t="str">
        <f>_xlfn.IFNA(VLOOKUP(flower[[#This Row],[Scion METRC '#]],VEGC8[[#All],[Scion METRC '#]:[Pheno Barcode]],2,FALSE),"")</f>
        <v/>
      </c>
      <c r="H449" s="13" t="str">
        <f>LEFT(flower[[#This Row],[Pheno Barcode]],7)</f>
        <v/>
      </c>
      <c r="I449" s="10" t="str">
        <f>_xlfn.IFNA(VLOOKUP(flower[[#This Row],[Strain]],VEGC8[[#All],[Scion METRC '#]:[Health]],5,FALSE),"")</f>
        <v/>
      </c>
      <c r="J449" s="13"/>
      <c r="K449" s="13" t="str">
        <f>IF(flower[[#This Row],[Scion METRC '#]]="","EMPTY",_xlfn.IFNA(VLOOKUP(flower[[#This Row],[Scion METRC '#]],DEADC8[],3,FALSE),"Alive"))</f>
        <v>EMPTY</v>
      </c>
      <c r="L449" s="13" t="str">
        <f>IFERROR(INDEX(exptreatments[[#This Row],[Treatment]],MATCH(flower[[#This Row],[Scion METRC '#]],exptreatments[[#This Row],[METRC]],0)),"")</f>
        <v/>
      </c>
      <c r="M449" s="13" t="str">
        <f>_xlfn.IFNA(VLOOKUP(flower[[#This Row],[Scion METRC '#]],DEADC8[],4,FALSE),"")</f>
        <v/>
      </c>
      <c r="N449" s="14" t="str">
        <f>_xlfn.IFNA(VLOOKUP(flower[[#This Row],[Scion METRC '#]],DEADC8[],4,FALSE),"")</f>
        <v/>
      </c>
      <c r="O449" s="13" t="str">
        <f>IF(ISNUMBER(SEARCH(".",flower[[#This Row],[Pheno Barcode]])),CONCATENATE("1A4070000000065000",RIGHT(flower[[#This Row],[Pheno Barcode]],6)),"")</f>
        <v/>
      </c>
      <c r="P449" s="8" t="str">
        <f>IF(flower[[#This Row],[Plant]]&lt;10,_xlfn.CONCAT('Group Info'!$F$2,"_",flower[[#This Row],[Table]],"-0",flower[[#This Row],[Plant]]),_xlfn.CONCAT('Group Info'!$F$2,"_",flower[[#This Row],[Table]],"-",flower[[#This Row],[Plant]]))</f>
        <v>_FL3-16</v>
      </c>
    </row>
    <row r="450" spans="1:16" x14ac:dyDescent="0.25">
      <c r="A450" s="12" t="s">
        <v>7</v>
      </c>
      <c r="B450" s="9">
        <v>1</v>
      </c>
      <c r="C450" s="9" t="s">
        <v>508</v>
      </c>
      <c r="D450" s="13"/>
      <c r="E450" s="13" t="str">
        <f>_xlfn.IFNA(VLOOKUP(flower[[#This Row],[Scion METRC '#]],METRCC8[],2,FALSE),"METRC ERROR")</f>
        <v>METRC ERROR</v>
      </c>
      <c r="F450" s="13" t="str">
        <f>IF(LEFT(flower[[#This Row],[Strain]],4)=LEFT(flower[[#This Row],[Pheno '#]],4),"match","MISMATCH")</f>
        <v>MISMATCH</v>
      </c>
      <c r="G450" s="13" t="str">
        <f>_xlfn.IFNA(VLOOKUP(flower[[#This Row],[Scion METRC '#]],VEGC8[[#All],[Scion METRC '#]:[Pheno Barcode]],2,FALSE),"")</f>
        <v/>
      </c>
      <c r="H450" s="13" t="str">
        <f>LEFT(flower[[#This Row],[Pheno Barcode]],7)</f>
        <v/>
      </c>
      <c r="I450" s="10" t="str">
        <f>_xlfn.IFNA(VLOOKUP(flower[[#This Row],[Strain]],VEGC8[[#All],[Scion METRC '#]:[Health]],5,FALSE),"")</f>
        <v/>
      </c>
      <c r="J450" s="13"/>
      <c r="K450" s="13" t="str">
        <f>IF(flower[[#This Row],[Scion METRC '#]]="","EMPTY",_xlfn.IFNA(VLOOKUP(flower[[#This Row],[Scion METRC '#]],DEADC8[],3,FALSE),"Alive"))</f>
        <v>EMPTY</v>
      </c>
      <c r="L450" s="13" t="str">
        <f>IFERROR(INDEX(exptreatments[[#This Row],[Treatment]],MATCH(flower[[#This Row],[Scion METRC '#]],exptreatments[[#This Row],[METRC]],0)),"")</f>
        <v/>
      </c>
      <c r="M450" s="13" t="str">
        <f>_xlfn.IFNA(VLOOKUP(flower[[#This Row],[Scion METRC '#]],DEADC8[],4,FALSE),"")</f>
        <v/>
      </c>
      <c r="N450" s="14" t="str">
        <f>_xlfn.IFNA(VLOOKUP(flower[[#This Row],[Scion METRC '#]],DEADC8[],4,FALSE),"")</f>
        <v/>
      </c>
      <c r="O450" s="13" t="str">
        <f>IF(ISNUMBER(SEARCH(".",flower[[#This Row],[Pheno Barcode]])),CONCATENATE("1A4070000000065000",RIGHT(flower[[#This Row],[Pheno Barcode]],6)),"")</f>
        <v/>
      </c>
      <c r="P450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_FL4-01</v>
      </c>
    </row>
    <row r="451" spans="1:16" x14ac:dyDescent="0.25">
      <c r="A451" s="12" t="s">
        <v>7</v>
      </c>
      <c r="B451" s="9">
        <v>2</v>
      </c>
      <c r="C451" s="9" t="s">
        <v>508</v>
      </c>
      <c r="D451" s="13"/>
      <c r="E451" s="13" t="str">
        <f>_xlfn.IFNA(VLOOKUP(flower[[#This Row],[Scion METRC '#]],METRCC8[],2,FALSE),"METRC ERROR")</f>
        <v>METRC ERROR</v>
      </c>
      <c r="F451" s="13" t="str">
        <f>IF(LEFT(flower[[#This Row],[Strain]],4)=LEFT(flower[[#This Row],[Pheno '#]],4),"match","MISMATCH")</f>
        <v>MISMATCH</v>
      </c>
      <c r="G451" s="13" t="str">
        <f>_xlfn.IFNA(VLOOKUP(flower[[#This Row],[Scion METRC '#]],VEGC8[[#All],[Scion METRC '#]:[Pheno Barcode]],2,FALSE),"")</f>
        <v/>
      </c>
      <c r="H451" s="13" t="str">
        <f>LEFT(flower[[#This Row],[Pheno Barcode]],7)</f>
        <v/>
      </c>
      <c r="I451" s="10" t="str">
        <f>_xlfn.IFNA(VLOOKUP(flower[[#This Row],[Strain]],VEGC8[[#All],[Scion METRC '#]:[Health]],5,FALSE),"")</f>
        <v/>
      </c>
      <c r="J451" s="13"/>
      <c r="K451" s="13" t="str">
        <f>IF(flower[[#This Row],[Scion METRC '#]]="","EMPTY",_xlfn.IFNA(VLOOKUP(flower[[#This Row],[Scion METRC '#]],DEADC8[],3,FALSE),"Alive"))</f>
        <v>EMPTY</v>
      </c>
      <c r="L451" s="13" t="str">
        <f>IFERROR(INDEX(exptreatments[[#This Row],[Treatment]],MATCH(flower[[#This Row],[Scion METRC '#]],exptreatments[[#This Row],[METRC]],0)),"")</f>
        <v/>
      </c>
      <c r="M451" s="13" t="str">
        <f>_xlfn.IFNA(VLOOKUP(flower[[#This Row],[Scion METRC '#]],DEADC8[],4,FALSE),"")</f>
        <v/>
      </c>
      <c r="N451" s="14" t="str">
        <f>_xlfn.IFNA(VLOOKUP(flower[[#This Row],[Scion METRC '#]],DEADC8[],4,FALSE),"")</f>
        <v/>
      </c>
      <c r="O451" s="13" t="str">
        <f>IF(ISNUMBER(SEARCH(".",flower[[#This Row],[Pheno Barcode]])),CONCATENATE("1A4070000000065000",RIGHT(flower[[#This Row],[Pheno Barcode]],6)),"")</f>
        <v/>
      </c>
      <c r="P451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_FL4-02</v>
      </c>
    </row>
    <row r="452" spans="1:16" x14ac:dyDescent="0.25">
      <c r="A452" s="12" t="s">
        <v>7</v>
      </c>
      <c r="B452" s="9">
        <v>3</v>
      </c>
      <c r="C452" s="9" t="s">
        <v>508</v>
      </c>
      <c r="D452" s="13"/>
      <c r="E452" s="13" t="str">
        <f>_xlfn.IFNA(VLOOKUP(flower[[#This Row],[Scion METRC '#]],METRCC8[],2,FALSE),"METRC ERROR")</f>
        <v>METRC ERROR</v>
      </c>
      <c r="F452" s="13" t="str">
        <f>IF(LEFT(flower[[#This Row],[Strain]],4)=LEFT(flower[[#This Row],[Pheno '#]],4),"match","MISMATCH")</f>
        <v>MISMATCH</v>
      </c>
      <c r="G452" s="13" t="str">
        <f>_xlfn.IFNA(VLOOKUP(flower[[#This Row],[Scion METRC '#]],VEGC8[[#All],[Scion METRC '#]:[Pheno Barcode]],2,FALSE),"")</f>
        <v/>
      </c>
      <c r="H452" s="13" t="str">
        <f>LEFT(flower[[#This Row],[Pheno Barcode]],7)</f>
        <v/>
      </c>
      <c r="I452" s="10" t="str">
        <f>_xlfn.IFNA(VLOOKUP(flower[[#This Row],[Strain]],VEGC8[[#All],[Scion METRC '#]:[Health]],5,FALSE),"")</f>
        <v/>
      </c>
      <c r="J452" s="13"/>
      <c r="K452" s="13" t="str">
        <f>IF(flower[[#This Row],[Scion METRC '#]]="","EMPTY",_xlfn.IFNA(VLOOKUP(flower[[#This Row],[Scion METRC '#]],DEADC8[],3,FALSE),"Alive"))</f>
        <v>EMPTY</v>
      </c>
      <c r="L452" s="13" t="str">
        <f>IFERROR(INDEX(exptreatments[[#This Row],[Treatment]],MATCH(flower[[#This Row],[Scion METRC '#]],exptreatments[[#This Row],[METRC]],0)),"")</f>
        <v/>
      </c>
      <c r="M452" s="13" t="str">
        <f>_xlfn.IFNA(VLOOKUP(flower[[#This Row],[Scion METRC '#]],DEADC8[],4,FALSE),"")</f>
        <v/>
      </c>
      <c r="N452" s="14" t="str">
        <f>_xlfn.IFNA(VLOOKUP(flower[[#This Row],[Scion METRC '#]],DEADC8[],4,FALSE),"")</f>
        <v/>
      </c>
      <c r="O452" s="13" t="str">
        <f>IF(ISNUMBER(SEARCH(".",flower[[#This Row],[Pheno Barcode]])),CONCATENATE("1A4070000000065000",RIGHT(flower[[#This Row],[Pheno Barcode]],6)),"")</f>
        <v/>
      </c>
      <c r="P452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_FL4-03</v>
      </c>
    </row>
    <row r="453" spans="1:16" x14ac:dyDescent="0.25">
      <c r="A453" s="12" t="s">
        <v>7</v>
      </c>
      <c r="B453" s="9">
        <v>4</v>
      </c>
      <c r="C453" s="9" t="s">
        <v>508</v>
      </c>
      <c r="D453" s="13"/>
      <c r="E453" s="13" t="str">
        <f>_xlfn.IFNA(VLOOKUP(flower[[#This Row],[Scion METRC '#]],METRCC8[],2,FALSE),"METRC ERROR")</f>
        <v>METRC ERROR</v>
      </c>
      <c r="F453" s="13" t="str">
        <f>IF(LEFT(flower[[#This Row],[Strain]],4)=LEFT(flower[[#This Row],[Pheno '#]],4),"match","MISMATCH")</f>
        <v>MISMATCH</v>
      </c>
      <c r="G453" s="13" t="str">
        <f>_xlfn.IFNA(VLOOKUP(flower[[#This Row],[Scion METRC '#]],VEGC8[[#All],[Scion METRC '#]:[Pheno Barcode]],2,FALSE),"")</f>
        <v/>
      </c>
      <c r="H453" s="13" t="str">
        <f>LEFT(flower[[#This Row],[Pheno Barcode]],7)</f>
        <v/>
      </c>
      <c r="I453" s="10" t="str">
        <f>_xlfn.IFNA(VLOOKUP(flower[[#This Row],[Strain]],VEGC8[[#All],[Scion METRC '#]:[Health]],5,FALSE),"")</f>
        <v/>
      </c>
      <c r="J453" s="13"/>
      <c r="K453" s="13" t="str">
        <f>IF(flower[[#This Row],[Scion METRC '#]]="","EMPTY",_xlfn.IFNA(VLOOKUP(flower[[#This Row],[Scion METRC '#]],DEADC8[],3,FALSE),"Alive"))</f>
        <v>EMPTY</v>
      </c>
      <c r="L453" s="13" t="str">
        <f>IFERROR(INDEX(exptreatments[[#This Row],[Treatment]],MATCH(flower[[#This Row],[Scion METRC '#]],exptreatments[[#This Row],[METRC]],0)),"")</f>
        <v/>
      </c>
      <c r="M453" s="13" t="str">
        <f>_xlfn.IFNA(VLOOKUP(flower[[#This Row],[Scion METRC '#]],DEADC8[],4,FALSE),"")</f>
        <v/>
      </c>
      <c r="N453" s="14" t="str">
        <f>_xlfn.IFNA(VLOOKUP(flower[[#This Row],[Scion METRC '#]],DEADC8[],4,FALSE),"")</f>
        <v/>
      </c>
      <c r="O453" s="13" t="str">
        <f>IF(ISNUMBER(SEARCH(".",flower[[#This Row],[Pheno Barcode]])),CONCATENATE("1A4070000000065000",RIGHT(flower[[#This Row],[Pheno Barcode]],6)),"")</f>
        <v/>
      </c>
      <c r="P453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_FL4-04</v>
      </c>
    </row>
    <row r="454" spans="1:16" x14ac:dyDescent="0.25">
      <c r="A454" s="12" t="s">
        <v>7</v>
      </c>
      <c r="B454" s="9">
        <v>5</v>
      </c>
      <c r="C454" s="9" t="s">
        <v>508</v>
      </c>
      <c r="D454" s="13"/>
      <c r="E454" s="13" t="str">
        <f>_xlfn.IFNA(VLOOKUP(flower[[#This Row],[Scion METRC '#]],METRCC8[],2,FALSE),"METRC ERROR")</f>
        <v>METRC ERROR</v>
      </c>
      <c r="F454" s="13" t="str">
        <f>IF(LEFT(flower[[#This Row],[Strain]],4)=LEFT(flower[[#This Row],[Pheno '#]],4),"match","MISMATCH")</f>
        <v>MISMATCH</v>
      </c>
      <c r="G454" s="13" t="str">
        <f>_xlfn.IFNA(VLOOKUP(flower[[#This Row],[Scion METRC '#]],VEGC8[[#All],[Scion METRC '#]:[Pheno Barcode]],2,FALSE),"")</f>
        <v/>
      </c>
      <c r="H454" s="13" t="str">
        <f>LEFT(flower[[#This Row],[Pheno Barcode]],7)</f>
        <v/>
      </c>
      <c r="I454" s="10" t="str">
        <f>_xlfn.IFNA(VLOOKUP(flower[[#This Row],[Strain]],VEGC8[[#All],[Scion METRC '#]:[Health]],5,FALSE),"")</f>
        <v/>
      </c>
      <c r="J454" s="13"/>
      <c r="K454" s="13" t="str">
        <f>IF(flower[[#This Row],[Scion METRC '#]]="","EMPTY",_xlfn.IFNA(VLOOKUP(flower[[#This Row],[Scion METRC '#]],DEADC8[],3,FALSE),"Alive"))</f>
        <v>EMPTY</v>
      </c>
      <c r="L454" s="13" t="str">
        <f>IFERROR(INDEX(exptreatments[[#This Row],[Treatment]],MATCH(flower[[#This Row],[Scion METRC '#]],exptreatments[[#This Row],[METRC]],0)),"")</f>
        <v/>
      </c>
      <c r="M454" s="13" t="str">
        <f>_xlfn.IFNA(VLOOKUP(flower[[#This Row],[Scion METRC '#]],DEADC8[],4,FALSE),"")</f>
        <v/>
      </c>
      <c r="N454" s="14" t="str">
        <f>_xlfn.IFNA(VLOOKUP(flower[[#This Row],[Scion METRC '#]],DEADC8[],4,FALSE),"")</f>
        <v/>
      </c>
      <c r="O454" s="13" t="str">
        <f>IF(ISNUMBER(SEARCH(".",flower[[#This Row],[Pheno Barcode]])),CONCATENATE("1A4070000000065000",RIGHT(flower[[#This Row],[Pheno Barcode]],6)),"")</f>
        <v/>
      </c>
      <c r="P454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_FL4-05</v>
      </c>
    </row>
    <row r="455" spans="1:16" x14ac:dyDescent="0.25">
      <c r="A455" s="12" t="s">
        <v>7</v>
      </c>
      <c r="B455" s="9">
        <v>6</v>
      </c>
      <c r="C455" s="9" t="s">
        <v>508</v>
      </c>
      <c r="D455" s="13"/>
      <c r="E455" s="13" t="str">
        <f>_xlfn.IFNA(VLOOKUP(flower[[#This Row],[Scion METRC '#]],METRCC8[],2,FALSE),"METRC ERROR")</f>
        <v>METRC ERROR</v>
      </c>
      <c r="F455" s="13" t="str">
        <f>IF(LEFT(flower[[#This Row],[Strain]],4)=LEFT(flower[[#This Row],[Pheno '#]],4),"match","MISMATCH")</f>
        <v>MISMATCH</v>
      </c>
      <c r="G455" s="13" t="str">
        <f>_xlfn.IFNA(VLOOKUP(flower[[#This Row],[Scion METRC '#]],VEGC8[[#All],[Scion METRC '#]:[Pheno Barcode]],2,FALSE),"")</f>
        <v/>
      </c>
      <c r="H455" s="13" t="str">
        <f>LEFT(flower[[#This Row],[Pheno Barcode]],7)</f>
        <v/>
      </c>
      <c r="I455" s="10" t="str">
        <f>_xlfn.IFNA(VLOOKUP(flower[[#This Row],[Strain]],VEGC8[[#All],[Scion METRC '#]:[Health]],5,FALSE),"")</f>
        <v/>
      </c>
      <c r="J455" s="13"/>
      <c r="K455" s="13" t="str">
        <f>IF(flower[[#This Row],[Scion METRC '#]]="","EMPTY",_xlfn.IFNA(VLOOKUP(flower[[#This Row],[Scion METRC '#]],DEADC8[],3,FALSE),"Alive"))</f>
        <v>EMPTY</v>
      </c>
      <c r="L455" s="13" t="str">
        <f>IFERROR(INDEX(exptreatments[[#This Row],[Treatment]],MATCH(flower[[#This Row],[Scion METRC '#]],exptreatments[[#This Row],[METRC]],0)),"")</f>
        <v/>
      </c>
      <c r="M455" s="13" t="str">
        <f>_xlfn.IFNA(VLOOKUP(flower[[#This Row],[Scion METRC '#]],DEADC8[],4,FALSE),"")</f>
        <v/>
      </c>
      <c r="N455" s="14" t="str">
        <f>_xlfn.IFNA(VLOOKUP(flower[[#This Row],[Scion METRC '#]],DEADC8[],4,FALSE),"")</f>
        <v/>
      </c>
      <c r="O455" s="13" t="str">
        <f>IF(ISNUMBER(SEARCH(".",flower[[#This Row],[Pheno Barcode]])),CONCATENATE("1A4070000000065000",RIGHT(flower[[#This Row],[Pheno Barcode]],6)),"")</f>
        <v/>
      </c>
      <c r="P455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_FL4-06</v>
      </c>
    </row>
    <row r="456" spans="1:16" x14ac:dyDescent="0.25">
      <c r="A456" s="12" t="s">
        <v>7</v>
      </c>
      <c r="B456" s="9">
        <v>7</v>
      </c>
      <c r="C456" s="9" t="s">
        <v>508</v>
      </c>
      <c r="D456" s="13"/>
      <c r="E456" s="13" t="str">
        <f>_xlfn.IFNA(VLOOKUP(flower[[#This Row],[Scion METRC '#]],METRCC8[],2,FALSE),"METRC ERROR")</f>
        <v>METRC ERROR</v>
      </c>
      <c r="F456" s="13" t="str">
        <f>IF(LEFT(flower[[#This Row],[Strain]],4)=LEFT(flower[[#This Row],[Pheno '#]],4),"match","MISMATCH")</f>
        <v>MISMATCH</v>
      </c>
      <c r="G456" s="13" t="str">
        <f>_xlfn.IFNA(VLOOKUP(flower[[#This Row],[Scion METRC '#]],VEGC8[[#All],[Scion METRC '#]:[Pheno Barcode]],2,FALSE),"")</f>
        <v/>
      </c>
      <c r="H456" s="13" t="str">
        <f>LEFT(flower[[#This Row],[Pheno Barcode]],7)</f>
        <v/>
      </c>
      <c r="I456" s="10" t="str">
        <f>_xlfn.IFNA(VLOOKUP(flower[[#This Row],[Strain]],VEGC8[[#All],[Scion METRC '#]:[Health]],5,FALSE),"")</f>
        <v/>
      </c>
      <c r="J456" s="13"/>
      <c r="K456" s="13" t="str">
        <f>IF(flower[[#This Row],[Scion METRC '#]]="","EMPTY",_xlfn.IFNA(VLOOKUP(flower[[#This Row],[Scion METRC '#]],DEADC8[],3,FALSE),"Alive"))</f>
        <v>EMPTY</v>
      </c>
      <c r="L456" s="13" t="str">
        <f>IFERROR(INDEX(exptreatments[[#This Row],[Treatment]],MATCH(flower[[#This Row],[Scion METRC '#]],exptreatments[[#This Row],[METRC]],0)),"")</f>
        <v/>
      </c>
      <c r="M456" s="13" t="str">
        <f>_xlfn.IFNA(VLOOKUP(flower[[#This Row],[Scion METRC '#]],DEADC8[],4,FALSE),"")</f>
        <v/>
      </c>
      <c r="N456" s="14" t="str">
        <f>_xlfn.IFNA(VLOOKUP(flower[[#This Row],[Scion METRC '#]],DEADC8[],4,FALSE),"")</f>
        <v/>
      </c>
      <c r="O456" s="13" t="str">
        <f>IF(ISNUMBER(SEARCH(".",flower[[#This Row],[Pheno Barcode]])),CONCATENATE("1A4070000000065000",RIGHT(flower[[#This Row],[Pheno Barcode]],6)),"")</f>
        <v/>
      </c>
      <c r="P456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_FL4-07</v>
      </c>
    </row>
    <row r="457" spans="1:16" x14ac:dyDescent="0.25">
      <c r="A457" s="12" t="s">
        <v>7</v>
      </c>
      <c r="B457" s="9">
        <v>8</v>
      </c>
      <c r="C457" s="9" t="s">
        <v>508</v>
      </c>
      <c r="D457" s="13"/>
      <c r="E457" s="13" t="str">
        <f>_xlfn.IFNA(VLOOKUP(flower[[#This Row],[Scion METRC '#]],METRCC8[],2,FALSE),"METRC ERROR")</f>
        <v>METRC ERROR</v>
      </c>
      <c r="F457" s="13" t="str">
        <f>IF(LEFT(flower[[#This Row],[Strain]],4)=LEFT(flower[[#This Row],[Pheno '#]],4),"match","MISMATCH")</f>
        <v>MISMATCH</v>
      </c>
      <c r="G457" s="13" t="str">
        <f>_xlfn.IFNA(VLOOKUP(flower[[#This Row],[Scion METRC '#]],VEGC8[[#All],[Scion METRC '#]:[Pheno Barcode]],2,FALSE),"")</f>
        <v/>
      </c>
      <c r="H457" s="13" t="str">
        <f>LEFT(flower[[#This Row],[Pheno Barcode]],7)</f>
        <v/>
      </c>
      <c r="I457" s="10" t="str">
        <f>_xlfn.IFNA(VLOOKUP(flower[[#This Row],[Strain]],VEGC8[[#All],[Scion METRC '#]:[Health]],5,FALSE),"")</f>
        <v/>
      </c>
      <c r="J457" s="13"/>
      <c r="K457" s="13" t="str">
        <f>IF(flower[[#This Row],[Scion METRC '#]]="","EMPTY",_xlfn.IFNA(VLOOKUP(flower[[#This Row],[Scion METRC '#]],DEADC8[],3,FALSE),"Alive"))</f>
        <v>EMPTY</v>
      </c>
      <c r="L457" s="13" t="str">
        <f>IFERROR(INDEX(exptreatments[[#This Row],[Treatment]],MATCH(flower[[#This Row],[Scion METRC '#]],exptreatments[[#This Row],[METRC]],0)),"")</f>
        <v/>
      </c>
      <c r="M457" s="13" t="str">
        <f>_xlfn.IFNA(VLOOKUP(flower[[#This Row],[Scion METRC '#]],DEADC8[],4,FALSE),"")</f>
        <v/>
      </c>
      <c r="N457" s="14" t="str">
        <f>_xlfn.IFNA(VLOOKUP(flower[[#This Row],[Scion METRC '#]],DEADC8[],4,FALSE),"")</f>
        <v/>
      </c>
      <c r="O457" s="13" t="str">
        <f>IF(ISNUMBER(SEARCH(".",flower[[#This Row],[Pheno Barcode]])),CONCATENATE("1A4070000000065000",RIGHT(flower[[#This Row],[Pheno Barcode]],6)),"")</f>
        <v/>
      </c>
      <c r="P457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_FL4-08</v>
      </c>
    </row>
    <row r="458" spans="1:16" x14ac:dyDescent="0.25">
      <c r="A458" s="12" t="s">
        <v>7</v>
      </c>
      <c r="B458" s="9">
        <v>9</v>
      </c>
      <c r="C458" s="9" t="s">
        <v>508</v>
      </c>
      <c r="D458" s="13"/>
      <c r="E458" s="13" t="str">
        <f>_xlfn.IFNA(VLOOKUP(flower[[#This Row],[Scion METRC '#]],METRCC8[],2,FALSE),"METRC ERROR")</f>
        <v>METRC ERROR</v>
      </c>
      <c r="F458" s="13" t="str">
        <f>IF(LEFT(flower[[#This Row],[Strain]],4)=LEFT(flower[[#This Row],[Pheno '#]],4),"match","MISMATCH")</f>
        <v>MISMATCH</v>
      </c>
      <c r="G458" s="13" t="str">
        <f>_xlfn.IFNA(VLOOKUP(flower[[#This Row],[Scion METRC '#]],VEGC8[[#All],[Scion METRC '#]:[Pheno Barcode]],2,FALSE),"")</f>
        <v/>
      </c>
      <c r="H458" s="13" t="str">
        <f>LEFT(flower[[#This Row],[Pheno Barcode]],7)</f>
        <v/>
      </c>
      <c r="I458" s="10" t="str">
        <f>_xlfn.IFNA(VLOOKUP(flower[[#This Row],[Strain]],VEGC8[[#All],[Scion METRC '#]:[Health]],5,FALSE),"")</f>
        <v/>
      </c>
      <c r="J458" s="13"/>
      <c r="K458" s="13" t="str">
        <f>IF(flower[[#This Row],[Scion METRC '#]]="","EMPTY",_xlfn.IFNA(VLOOKUP(flower[[#This Row],[Scion METRC '#]],DEADC8[],3,FALSE),"Alive"))</f>
        <v>EMPTY</v>
      </c>
      <c r="L458" s="13" t="str">
        <f>IFERROR(INDEX(exptreatments[[#This Row],[Treatment]],MATCH(flower[[#This Row],[Scion METRC '#]],exptreatments[[#This Row],[METRC]],0)),"")</f>
        <v/>
      </c>
      <c r="M458" s="13" t="str">
        <f>_xlfn.IFNA(VLOOKUP(flower[[#This Row],[Scion METRC '#]],DEADC8[],4,FALSE),"")</f>
        <v/>
      </c>
      <c r="N458" s="14" t="str">
        <f>_xlfn.IFNA(VLOOKUP(flower[[#This Row],[Scion METRC '#]],DEADC8[],4,FALSE),"")</f>
        <v/>
      </c>
      <c r="O458" s="13" t="str">
        <f>IF(ISNUMBER(SEARCH(".",flower[[#This Row],[Pheno Barcode]])),CONCATENATE("1A4070000000065000",RIGHT(flower[[#This Row],[Pheno Barcode]],6)),"")</f>
        <v/>
      </c>
      <c r="P458" s="8" t="str">
        <f>IF(flower[[#This Row],[Plant]]&lt;10,_xlfn.CONCAT('Group Info'!$F$2,"_",flower[[#This Row],[Table]],"-0",flower[[#This Row],[Plant]]),_xlfn.CONCAT('Group Info'!$F$2,"_",flower[[#This Row],[Table]],"-",flower[[#This Row],[Plant]]))</f>
        <v>_FL4-09</v>
      </c>
    </row>
    <row r="459" spans="1:16" x14ac:dyDescent="0.25">
      <c r="A459" s="12" t="s">
        <v>7</v>
      </c>
      <c r="B459" s="9">
        <v>10</v>
      </c>
      <c r="C459" s="9" t="s">
        <v>508</v>
      </c>
      <c r="D459" s="13"/>
      <c r="E459" s="13" t="str">
        <f>_xlfn.IFNA(VLOOKUP(flower[[#This Row],[Scion METRC '#]],METRCC8[],2,FALSE),"METRC ERROR")</f>
        <v>METRC ERROR</v>
      </c>
      <c r="F459" s="13" t="str">
        <f>IF(LEFT(flower[[#This Row],[Strain]],4)=LEFT(flower[[#This Row],[Pheno '#]],4),"match","MISMATCH")</f>
        <v>MISMATCH</v>
      </c>
      <c r="G459" s="13" t="str">
        <f>_xlfn.IFNA(VLOOKUP(flower[[#This Row],[Scion METRC '#]],VEGC8[[#All],[Scion METRC '#]:[Pheno Barcode]],2,FALSE),"")</f>
        <v/>
      </c>
      <c r="H459" s="13" t="str">
        <f>LEFT(flower[[#This Row],[Pheno Barcode]],7)</f>
        <v/>
      </c>
      <c r="I459" s="10" t="str">
        <f>_xlfn.IFNA(VLOOKUP(flower[[#This Row],[Strain]],VEGC8[[#All],[Scion METRC '#]:[Health]],5,FALSE),"")</f>
        <v/>
      </c>
      <c r="J459" s="13"/>
      <c r="K459" s="13" t="str">
        <f>IF(flower[[#This Row],[Scion METRC '#]]="","EMPTY",_xlfn.IFNA(VLOOKUP(flower[[#This Row],[Scion METRC '#]],DEADC8[],3,FALSE),"Alive"))</f>
        <v>EMPTY</v>
      </c>
      <c r="L459" s="13" t="str">
        <f>IFERROR(INDEX(exptreatments[[#This Row],[Treatment]],MATCH(flower[[#This Row],[Scion METRC '#]],exptreatments[[#This Row],[METRC]],0)),"")</f>
        <v/>
      </c>
      <c r="M459" s="13" t="str">
        <f>_xlfn.IFNA(VLOOKUP(flower[[#This Row],[Scion METRC '#]],DEADC8[],4,FALSE),"")</f>
        <v/>
      </c>
      <c r="N459" s="14" t="str">
        <f>_xlfn.IFNA(VLOOKUP(flower[[#This Row],[Scion METRC '#]],DEADC8[],4,FALSE),"")</f>
        <v/>
      </c>
      <c r="O459" s="13" t="str">
        <f>IF(ISNUMBER(SEARCH(".",flower[[#This Row],[Pheno Barcode]])),CONCATENATE("1A4070000000065000",RIGHT(flower[[#This Row],[Pheno Barcode]],6)),"")</f>
        <v/>
      </c>
      <c r="P459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_FL4-10</v>
      </c>
    </row>
    <row r="460" spans="1:16" x14ac:dyDescent="0.25">
      <c r="A460" s="12" t="s">
        <v>7</v>
      </c>
      <c r="B460" s="9">
        <v>11</v>
      </c>
      <c r="C460" s="9" t="s">
        <v>508</v>
      </c>
      <c r="D460" s="13"/>
      <c r="E460" s="13" t="str">
        <f>_xlfn.IFNA(VLOOKUP(flower[[#This Row],[Scion METRC '#]],METRCC8[],2,FALSE),"METRC ERROR")</f>
        <v>METRC ERROR</v>
      </c>
      <c r="F460" s="13" t="str">
        <f>IF(LEFT(flower[[#This Row],[Strain]],4)=LEFT(flower[[#This Row],[Pheno '#]],4),"match","MISMATCH")</f>
        <v>MISMATCH</v>
      </c>
      <c r="G460" s="13" t="str">
        <f>_xlfn.IFNA(VLOOKUP(flower[[#This Row],[Scion METRC '#]],VEGC8[[#All],[Scion METRC '#]:[Pheno Barcode]],2,FALSE),"")</f>
        <v/>
      </c>
      <c r="H460" s="13" t="str">
        <f>LEFT(flower[[#This Row],[Pheno Barcode]],7)</f>
        <v/>
      </c>
      <c r="I460" s="10" t="str">
        <f>_xlfn.IFNA(VLOOKUP(flower[[#This Row],[Strain]],VEGC8[[#All],[Scion METRC '#]:[Health]],5,FALSE),"")</f>
        <v/>
      </c>
      <c r="J460" s="13"/>
      <c r="K460" s="13" t="str">
        <f>IF(flower[[#This Row],[Scion METRC '#]]="","EMPTY",_xlfn.IFNA(VLOOKUP(flower[[#This Row],[Scion METRC '#]],DEADC8[],3,FALSE),"Alive"))</f>
        <v>EMPTY</v>
      </c>
      <c r="L460" s="13" t="str">
        <f>IFERROR(INDEX(exptreatments[[#This Row],[Treatment]],MATCH(flower[[#This Row],[Scion METRC '#]],exptreatments[[#This Row],[METRC]],0)),"")</f>
        <v/>
      </c>
      <c r="M460" s="13" t="str">
        <f>_xlfn.IFNA(VLOOKUP(flower[[#This Row],[Scion METRC '#]],DEADC8[],4,FALSE),"")</f>
        <v/>
      </c>
      <c r="N460" s="14" t="str">
        <f>_xlfn.IFNA(VLOOKUP(flower[[#This Row],[Scion METRC '#]],DEADC8[],4,FALSE),"")</f>
        <v/>
      </c>
      <c r="O460" s="13" t="str">
        <f>IF(ISNUMBER(SEARCH(".",flower[[#This Row],[Pheno Barcode]])),CONCATENATE("1A4070000000065000",RIGHT(flower[[#This Row],[Pheno Barcode]],6)),"")</f>
        <v/>
      </c>
      <c r="P460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_FL4-11</v>
      </c>
    </row>
    <row r="461" spans="1:16" x14ac:dyDescent="0.25">
      <c r="A461" s="12" t="s">
        <v>7</v>
      </c>
      <c r="B461" s="9">
        <v>12</v>
      </c>
      <c r="C461" s="9" t="s">
        <v>508</v>
      </c>
      <c r="D461" s="13"/>
      <c r="E461" s="13" t="str">
        <f>_xlfn.IFNA(VLOOKUP(flower[[#This Row],[Scion METRC '#]],METRCC8[],2,FALSE),"METRC ERROR")</f>
        <v>METRC ERROR</v>
      </c>
      <c r="F461" s="13" t="str">
        <f>IF(LEFT(flower[[#This Row],[Strain]],4)=LEFT(flower[[#This Row],[Pheno '#]],4),"match","MISMATCH")</f>
        <v>MISMATCH</v>
      </c>
      <c r="G461" s="13" t="str">
        <f>_xlfn.IFNA(VLOOKUP(flower[[#This Row],[Scion METRC '#]],VEGC8[[#All],[Scion METRC '#]:[Pheno Barcode]],2,FALSE),"")</f>
        <v/>
      </c>
      <c r="H461" s="13" t="str">
        <f>LEFT(flower[[#This Row],[Pheno Barcode]],7)</f>
        <v/>
      </c>
      <c r="I461" s="10" t="str">
        <f>_xlfn.IFNA(VLOOKUP(flower[[#This Row],[Strain]],VEGC8[[#All],[Scion METRC '#]:[Health]],5,FALSE),"")</f>
        <v/>
      </c>
      <c r="J461" s="13"/>
      <c r="K461" s="13" t="str">
        <f>IF(flower[[#This Row],[Scion METRC '#]]="","EMPTY",_xlfn.IFNA(VLOOKUP(flower[[#This Row],[Scion METRC '#]],DEADC8[],3,FALSE),"Alive"))</f>
        <v>EMPTY</v>
      </c>
      <c r="L461" s="13" t="str">
        <f>IFERROR(INDEX(exptreatments[[#This Row],[Treatment]],MATCH(flower[[#This Row],[Scion METRC '#]],exptreatments[[#This Row],[METRC]],0)),"")</f>
        <v/>
      </c>
      <c r="M461" s="13" t="str">
        <f>_xlfn.IFNA(VLOOKUP(flower[[#This Row],[Scion METRC '#]],DEADC8[],4,FALSE),"")</f>
        <v/>
      </c>
      <c r="N461" s="14" t="str">
        <f>_xlfn.IFNA(VLOOKUP(flower[[#This Row],[Scion METRC '#]],DEADC8[],4,FALSE),"")</f>
        <v/>
      </c>
      <c r="O461" s="13" t="str">
        <f>IF(ISNUMBER(SEARCH(".",flower[[#This Row],[Pheno Barcode]])),CONCATENATE("1A4070000000065000",RIGHT(flower[[#This Row],[Pheno Barcode]],6)),"")</f>
        <v/>
      </c>
      <c r="P461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_FL4-12</v>
      </c>
    </row>
    <row r="462" spans="1:16" x14ac:dyDescent="0.25">
      <c r="A462" s="12" t="s">
        <v>7</v>
      </c>
      <c r="B462" s="9">
        <v>13</v>
      </c>
      <c r="C462" s="9" t="s">
        <v>508</v>
      </c>
      <c r="D462" s="13"/>
      <c r="E462" s="13" t="str">
        <f>_xlfn.IFNA(VLOOKUP(flower[[#This Row],[Scion METRC '#]],METRCC8[],2,FALSE),"METRC ERROR")</f>
        <v>METRC ERROR</v>
      </c>
      <c r="F462" s="13" t="str">
        <f>IF(LEFT(flower[[#This Row],[Strain]],4)=LEFT(flower[[#This Row],[Pheno '#]],4),"match","MISMATCH")</f>
        <v>MISMATCH</v>
      </c>
      <c r="G462" s="13" t="str">
        <f>_xlfn.IFNA(VLOOKUP(flower[[#This Row],[Scion METRC '#]],VEGC8[[#All],[Scion METRC '#]:[Pheno Barcode]],2,FALSE),"")</f>
        <v/>
      </c>
      <c r="H462" s="13" t="str">
        <f>LEFT(flower[[#This Row],[Pheno Barcode]],7)</f>
        <v/>
      </c>
      <c r="I462" s="10" t="str">
        <f>_xlfn.IFNA(VLOOKUP(flower[[#This Row],[Strain]],VEGC8[[#All],[Scion METRC '#]:[Health]],5,FALSE),"")</f>
        <v/>
      </c>
      <c r="J462" s="13"/>
      <c r="K462" s="13" t="str">
        <f>IF(flower[[#This Row],[Scion METRC '#]]="","EMPTY",_xlfn.IFNA(VLOOKUP(flower[[#This Row],[Scion METRC '#]],DEADC8[],3,FALSE),"Alive"))</f>
        <v>EMPTY</v>
      </c>
      <c r="L462" s="13" t="str">
        <f>IFERROR(INDEX(exptreatments[[#This Row],[Treatment]],MATCH(flower[[#This Row],[Scion METRC '#]],exptreatments[[#This Row],[METRC]],0)),"")</f>
        <v/>
      </c>
      <c r="M462" s="13" t="str">
        <f>_xlfn.IFNA(VLOOKUP(flower[[#This Row],[Scion METRC '#]],DEADC8[],4,FALSE),"")</f>
        <v/>
      </c>
      <c r="N462" s="14" t="str">
        <f>_xlfn.IFNA(VLOOKUP(flower[[#This Row],[Scion METRC '#]],DEADC8[],4,FALSE),"")</f>
        <v/>
      </c>
      <c r="O462" s="13" t="str">
        <f>IF(ISNUMBER(SEARCH(".",flower[[#This Row],[Pheno Barcode]])),CONCATENATE("1A4070000000065000",RIGHT(flower[[#This Row],[Pheno Barcode]],6)),"")</f>
        <v/>
      </c>
      <c r="P462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_FL4-13</v>
      </c>
    </row>
    <row r="463" spans="1:16" x14ac:dyDescent="0.25">
      <c r="A463" s="12" t="s">
        <v>7</v>
      </c>
      <c r="B463" s="9">
        <v>14</v>
      </c>
      <c r="C463" s="9" t="s">
        <v>508</v>
      </c>
      <c r="D463" s="13"/>
      <c r="E463" s="13" t="str">
        <f>_xlfn.IFNA(VLOOKUP(flower[[#This Row],[Scion METRC '#]],METRCC8[],2,FALSE),"METRC ERROR")</f>
        <v>METRC ERROR</v>
      </c>
      <c r="F463" s="13" t="str">
        <f>IF(LEFT(flower[[#This Row],[Strain]],4)=LEFT(flower[[#This Row],[Pheno '#]],4),"match","MISMATCH")</f>
        <v>MISMATCH</v>
      </c>
      <c r="G463" s="13" t="str">
        <f>_xlfn.IFNA(VLOOKUP(flower[[#This Row],[Scion METRC '#]],VEGC8[[#All],[Scion METRC '#]:[Pheno Barcode]],2,FALSE),"")</f>
        <v/>
      </c>
      <c r="H463" s="13" t="str">
        <f>LEFT(flower[[#This Row],[Pheno Barcode]],7)</f>
        <v/>
      </c>
      <c r="I463" s="10" t="str">
        <f>_xlfn.IFNA(VLOOKUP(flower[[#This Row],[Strain]],VEGC8[[#All],[Scion METRC '#]:[Health]],5,FALSE),"")</f>
        <v/>
      </c>
      <c r="J463" s="13"/>
      <c r="K463" s="13" t="str">
        <f>IF(flower[[#This Row],[Scion METRC '#]]="","EMPTY",_xlfn.IFNA(VLOOKUP(flower[[#This Row],[Scion METRC '#]],DEADC8[],3,FALSE),"Alive"))</f>
        <v>EMPTY</v>
      </c>
      <c r="L463" s="13" t="str">
        <f>IFERROR(INDEX(exptreatments[[#This Row],[Treatment]],MATCH(flower[[#This Row],[Scion METRC '#]],exptreatments[[#This Row],[METRC]],0)),"")</f>
        <v/>
      </c>
      <c r="M463" s="13" t="str">
        <f>_xlfn.IFNA(VLOOKUP(flower[[#This Row],[Scion METRC '#]],DEADC8[],4,FALSE),"")</f>
        <v/>
      </c>
      <c r="N463" s="14" t="str">
        <f>_xlfn.IFNA(VLOOKUP(flower[[#This Row],[Scion METRC '#]],DEADC8[],4,FALSE),"")</f>
        <v/>
      </c>
      <c r="O463" s="13" t="str">
        <f>IF(ISNUMBER(SEARCH(".",flower[[#This Row],[Pheno Barcode]])),CONCATENATE("1A4070000000065000",RIGHT(flower[[#This Row],[Pheno Barcode]],6)),"")</f>
        <v/>
      </c>
      <c r="P463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_FL4-14</v>
      </c>
    </row>
    <row r="464" spans="1:16" x14ac:dyDescent="0.25">
      <c r="A464" s="12" t="s">
        <v>7</v>
      </c>
      <c r="B464" s="9">
        <v>15</v>
      </c>
      <c r="C464" s="9" t="s">
        <v>508</v>
      </c>
      <c r="D464" s="13"/>
      <c r="E464" s="13" t="str">
        <f>_xlfn.IFNA(VLOOKUP(flower[[#This Row],[Scion METRC '#]],METRCC8[],2,FALSE),"METRC ERROR")</f>
        <v>METRC ERROR</v>
      </c>
      <c r="F464" s="13" t="str">
        <f>IF(LEFT(flower[[#This Row],[Strain]],4)=LEFT(flower[[#This Row],[Pheno '#]],4),"match","MISMATCH")</f>
        <v>MISMATCH</v>
      </c>
      <c r="G464" s="13" t="str">
        <f>_xlfn.IFNA(VLOOKUP(flower[[#This Row],[Scion METRC '#]],VEGC8[[#All],[Scion METRC '#]:[Pheno Barcode]],2,FALSE),"")</f>
        <v/>
      </c>
      <c r="H464" s="13" t="str">
        <f>LEFT(flower[[#This Row],[Pheno Barcode]],7)</f>
        <v/>
      </c>
      <c r="I464" s="10" t="str">
        <f>_xlfn.IFNA(VLOOKUP(flower[[#This Row],[Strain]],VEGC8[[#All],[Scion METRC '#]:[Health]],5,FALSE),"")</f>
        <v/>
      </c>
      <c r="J464" s="13"/>
      <c r="K464" s="13" t="str">
        <f>IF(flower[[#This Row],[Scion METRC '#]]="","EMPTY",_xlfn.IFNA(VLOOKUP(flower[[#This Row],[Scion METRC '#]],DEADC8[],3,FALSE),"Alive"))</f>
        <v>EMPTY</v>
      </c>
      <c r="L464" s="13" t="str">
        <f>IFERROR(INDEX(exptreatments[[#This Row],[Treatment]],MATCH(flower[[#This Row],[Scion METRC '#]],exptreatments[[#This Row],[METRC]],0)),"")</f>
        <v/>
      </c>
      <c r="M464" s="13" t="str">
        <f>_xlfn.IFNA(VLOOKUP(flower[[#This Row],[Scion METRC '#]],DEADC8[],4,FALSE),"")</f>
        <v/>
      </c>
      <c r="N464" s="14" t="str">
        <f>_xlfn.IFNA(VLOOKUP(flower[[#This Row],[Scion METRC '#]],DEADC8[],4,FALSE),"")</f>
        <v/>
      </c>
      <c r="O464" s="13" t="str">
        <f>IF(ISNUMBER(SEARCH(".",flower[[#This Row],[Pheno Barcode]])),CONCATENATE("1A4070000000065000",RIGHT(flower[[#This Row],[Pheno Barcode]],6)),"")</f>
        <v/>
      </c>
      <c r="P464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_FL4-15</v>
      </c>
    </row>
    <row r="465" spans="1:16" x14ac:dyDescent="0.25">
      <c r="A465" s="12" t="s">
        <v>7</v>
      </c>
      <c r="B465" s="9">
        <v>16</v>
      </c>
      <c r="C465" s="9" t="s">
        <v>508</v>
      </c>
      <c r="D465" s="13"/>
      <c r="E465" s="13" t="str">
        <f>_xlfn.IFNA(VLOOKUP(flower[[#This Row],[Scion METRC '#]],METRCC8[],2,FALSE),"METRC ERROR")</f>
        <v>METRC ERROR</v>
      </c>
      <c r="F465" s="13" t="str">
        <f>IF(LEFT(flower[[#This Row],[Strain]],4)=LEFT(flower[[#This Row],[Pheno '#]],4),"match","MISMATCH")</f>
        <v>MISMATCH</v>
      </c>
      <c r="G465" s="13" t="str">
        <f>_xlfn.IFNA(VLOOKUP(flower[[#This Row],[Scion METRC '#]],VEGC8[[#All],[Scion METRC '#]:[Pheno Barcode]],2,FALSE),"")</f>
        <v/>
      </c>
      <c r="H465" s="13" t="str">
        <f>LEFT(flower[[#This Row],[Pheno Barcode]],7)</f>
        <v/>
      </c>
      <c r="I465" s="10" t="str">
        <f>_xlfn.IFNA(VLOOKUP(flower[[#This Row],[Strain]],VEGC8[[#All],[Scion METRC '#]:[Health]],5,FALSE),"")</f>
        <v/>
      </c>
      <c r="J465" s="13"/>
      <c r="K465" s="13" t="str">
        <f>IF(flower[[#This Row],[Scion METRC '#]]="","EMPTY",_xlfn.IFNA(VLOOKUP(flower[[#This Row],[Scion METRC '#]],DEADC8[],3,FALSE),"Alive"))</f>
        <v>EMPTY</v>
      </c>
      <c r="L465" s="13" t="str">
        <f>IFERROR(INDEX(exptreatments[[#This Row],[Treatment]],MATCH(flower[[#This Row],[Scion METRC '#]],exptreatments[[#This Row],[METRC]],0)),"")</f>
        <v/>
      </c>
      <c r="M465" s="13" t="str">
        <f>_xlfn.IFNA(VLOOKUP(flower[[#This Row],[Scion METRC '#]],DEADC8[],4,FALSE),"")</f>
        <v/>
      </c>
      <c r="N465" s="14" t="str">
        <f>_xlfn.IFNA(VLOOKUP(flower[[#This Row],[Scion METRC '#]],DEADC8[],4,FALSE),"")</f>
        <v/>
      </c>
      <c r="O465" s="13" t="str">
        <f>IF(ISNUMBER(SEARCH(".",flower[[#This Row],[Pheno Barcode]])),CONCATENATE("1A4070000000065000",RIGHT(flower[[#This Row],[Pheno Barcode]],6)),"")</f>
        <v/>
      </c>
      <c r="P465" s="8" t="str">
        <f>IF(flower[[#This Row],[Plant]]&lt;10,_xlfn.CONCAT('Group Info'!$F$2,"_",flower[[#This Row],[Table]],"-0",flower[[#This Row],[Plant]]),_xlfn.CONCAT('Group Info'!$F$2,"_",flower[[#This Row],[Table]],"-",flower[[#This Row],[Plant]]))</f>
        <v>_FL4-16</v>
      </c>
    </row>
    <row r="466" spans="1:16" x14ac:dyDescent="0.25">
      <c r="A466" s="12" t="s">
        <v>7</v>
      </c>
      <c r="B466" s="9">
        <v>1</v>
      </c>
      <c r="C466" s="9" t="s">
        <v>509</v>
      </c>
      <c r="D466" s="13"/>
      <c r="E466" s="13" t="str">
        <f>_xlfn.IFNA(VLOOKUP(flower[[#This Row],[Scion METRC '#]],METRCC8[],2,FALSE),"METRC ERROR")</f>
        <v>METRC ERROR</v>
      </c>
      <c r="F466" s="13" t="str">
        <f>IF(LEFT(flower[[#This Row],[Strain]],4)=LEFT(flower[[#This Row],[Pheno '#]],4),"match","MISMATCH")</f>
        <v>MISMATCH</v>
      </c>
      <c r="G466" s="13" t="str">
        <f>_xlfn.IFNA(VLOOKUP(flower[[#This Row],[Scion METRC '#]],VEGC8[[#All],[Scion METRC '#]:[Pheno Barcode]],2,FALSE),"")</f>
        <v/>
      </c>
      <c r="H466" s="13" t="str">
        <f>LEFT(flower[[#This Row],[Pheno Barcode]],7)</f>
        <v/>
      </c>
      <c r="I466" s="10" t="str">
        <f>_xlfn.IFNA(VLOOKUP(flower[[#This Row],[Strain]],VEGC8[[#All],[Scion METRC '#]:[Health]],5,FALSE),"")</f>
        <v/>
      </c>
      <c r="J466" s="13"/>
      <c r="K466" s="13" t="str">
        <f>IF(flower[[#This Row],[Scion METRC '#]]="","EMPTY",_xlfn.IFNA(VLOOKUP(flower[[#This Row],[Scion METRC '#]],DEADC8[],3,FALSE),"Alive"))</f>
        <v>EMPTY</v>
      </c>
      <c r="L466" s="13" t="str">
        <f>IFERROR(INDEX(exptreatments[[#This Row],[Treatment]],MATCH(flower[[#This Row],[Scion METRC '#]],exptreatments[[#This Row],[METRC]],0)),"")</f>
        <v/>
      </c>
      <c r="M466" s="13" t="str">
        <f>_xlfn.IFNA(VLOOKUP(flower[[#This Row],[Scion METRC '#]],DEADC8[],4,FALSE),"")</f>
        <v/>
      </c>
      <c r="N466" s="14" t="str">
        <f>_xlfn.IFNA(VLOOKUP(flower[[#This Row],[Scion METRC '#]],DEADC8[],4,FALSE),"")</f>
        <v/>
      </c>
      <c r="O466" s="13" t="str">
        <f>IF(ISNUMBER(SEARCH(".",flower[[#This Row],[Pheno Barcode]])),CONCATENATE("1A4070000000065000",RIGHT(flower[[#This Row],[Pheno Barcode]],6)),"")</f>
        <v/>
      </c>
      <c r="P466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_FL5-01</v>
      </c>
    </row>
    <row r="467" spans="1:16" x14ac:dyDescent="0.25">
      <c r="A467" s="12" t="s">
        <v>7</v>
      </c>
      <c r="B467" s="9">
        <v>2</v>
      </c>
      <c r="C467" s="9" t="s">
        <v>509</v>
      </c>
      <c r="D467" s="13"/>
      <c r="E467" s="13" t="str">
        <f>_xlfn.IFNA(VLOOKUP(flower[[#This Row],[Scion METRC '#]],METRCC8[],2,FALSE),"METRC ERROR")</f>
        <v>METRC ERROR</v>
      </c>
      <c r="F467" s="13" t="str">
        <f>IF(LEFT(flower[[#This Row],[Strain]],4)=LEFT(flower[[#This Row],[Pheno '#]],4),"match","MISMATCH")</f>
        <v>MISMATCH</v>
      </c>
      <c r="G467" s="13" t="str">
        <f>_xlfn.IFNA(VLOOKUP(flower[[#This Row],[Scion METRC '#]],VEGC8[[#All],[Scion METRC '#]:[Pheno Barcode]],2,FALSE),"")</f>
        <v/>
      </c>
      <c r="H467" s="13" t="str">
        <f>LEFT(flower[[#This Row],[Pheno Barcode]],7)</f>
        <v/>
      </c>
      <c r="I467" s="10" t="str">
        <f>_xlfn.IFNA(VLOOKUP(flower[[#This Row],[Strain]],VEGC8[[#All],[Scion METRC '#]:[Health]],5,FALSE),"")</f>
        <v/>
      </c>
      <c r="J467" s="13"/>
      <c r="K467" s="13" t="str">
        <f>IF(flower[[#This Row],[Scion METRC '#]]="","EMPTY",_xlfn.IFNA(VLOOKUP(flower[[#This Row],[Scion METRC '#]],DEADC8[],3,FALSE),"Alive"))</f>
        <v>EMPTY</v>
      </c>
      <c r="L467" s="13" t="str">
        <f>IFERROR(INDEX(exptreatments[[#This Row],[Treatment]],MATCH(flower[[#This Row],[Scion METRC '#]],exptreatments[[#This Row],[METRC]],0)),"")</f>
        <v/>
      </c>
      <c r="M467" s="13" t="str">
        <f>_xlfn.IFNA(VLOOKUP(flower[[#This Row],[Scion METRC '#]],DEADC8[],4,FALSE),"")</f>
        <v/>
      </c>
      <c r="N467" s="14" t="str">
        <f>_xlfn.IFNA(VLOOKUP(flower[[#This Row],[Scion METRC '#]],DEADC8[],4,FALSE),"")</f>
        <v/>
      </c>
      <c r="O467" s="13" t="str">
        <f>IF(ISNUMBER(SEARCH(".",flower[[#This Row],[Pheno Barcode]])),CONCATENATE("1A4070000000065000",RIGHT(flower[[#This Row],[Pheno Barcode]],6)),"")</f>
        <v/>
      </c>
      <c r="P467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_FL5-02</v>
      </c>
    </row>
    <row r="468" spans="1:16" x14ac:dyDescent="0.25">
      <c r="A468" s="12" t="s">
        <v>7</v>
      </c>
      <c r="B468" s="9">
        <v>3</v>
      </c>
      <c r="C468" s="9" t="s">
        <v>509</v>
      </c>
      <c r="D468" s="13"/>
      <c r="E468" s="13" t="str">
        <f>_xlfn.IFNA(VLOOKUP(flower[[#This Row],[Scion METRC '#]],METRCC8[],2,FALSE),"METRC ERROR")</f>
        <v>METRC ERROR</v>
      </c>
      <c r="F468" s="13" t="str">
        <f>IF(LEFT(flower[[#This Row],[Strain]],4)=LEFT(flower[[#This Row],[Pheno '#]],4),"match","MISMATCH")</f>
        <v>MISMATCH</v>
      </c>
      <c r="G468" s="13" t="str">
        <f>_xlfn.IFNA(VLOOKUP(flower[[#This Row],[Scion METRC '#]],VEGC8[[#All],[Scion METRC '#]:[Pheno Barcode]],2,FALSE),"")</f>
        <v/>
      </c>
      <c r="H468" s="13" t="str">
        <f>LEFT(flower[[#This Row],[Pheno Barcode]],7)</f>
        <v/>
      </c>
      <c r="I468" s="10" t="str">
        <f>_xlfn.IFNA(VLOOKUP(flower[[#This Row],[Strain]],VEGC8[[#All],[Scion METRC '#]:[Health]],5,FALSE),"")</f>
        <v/>
      </c>
      <c r="J468" s="13"/>
      <c r="K468" s="13" t="str">
        <f>IF(flower[[#This Row],[Scion METRC '#]]="","EMPTY",_xlfn.IFNA(VLOOKUP(flower[[#This Row],[Scion METRC '#]],DEADC8[],3,FALSE),"Alive"))</f>
        <v>EMPTY</v>
      </c>
      <c r="L468" s="13" t="str">
        <f>IFERROR(INDEX(exptreatments[[#This Row],[Treatment]],MATCH(flower[[#This Row],[Scion METRC '#]],exptreatments[[#This Row],[METRC]],0)),"")</f>
        <v/>
      </c>
      <c r="M468" s="13" t="str">
        <f>_xlfn.IFNA(VLOOKUP(flower[[#This Row],[Scion METRC '#]],DEADC8[],4,FALSE),"")</f>
        <v/>
      </c>
      <c r="N468" s="14" t="str">
        <f>_xlfn.IFNA(VLOOKUP(flower[[#This Row],[Scion METRC '#]],DEADC8[],4,FALSE),"")</f>
        <v/>
      </c>
      <c r="O468" s="13" t="str">
        <f>IF(ISNUMBER(SEARCH(".",flower[[#This Row],[Pheno Barcode]])),CONCATENATE("1A4070000000065000",RIGHT(flower[[#This Row],[Pheno Barcode]],6)),"")</f>
        <v/>
      </c>
      <c r="P468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_FL5-03</v>
      </c>
    </row>
    <row r="469" spans="1:16" x14ac:dyDescent="0.25">
      <c r="A469" s="12" t="s">
        <v>7</v>
      </c>
      <c r="B469" s="9">
        <v>4</v>
      </c>
      <c r="C469" s="9" t="s">
        <v>509</v>
      </c>
      <c r="D469" s="13"/>
      <c r="E469" s="13" t="str">
        <f>_xlfn.IFNA(VLOOKUP(flower[[#This Row],[Scion METRC '#]],METRCC8[],2,FALSE),"METRC ERROR")</f>
        <v>METRC ERROR</v>
      </c>
      <c r="F469" s="13" t="str">
        <f>IF(LEFT(flower[[#This Row],[Strain]],4)=LEFT(flower[[#This Row],[Pheno '#]],4),"match","MISMATCH")</f>
        <v>MISMATCH</v>
      </c>
      <c r="G469" s="13" t="str">
        <f>_xlfn.IFNA(VLOOKUP(flower[[#This Row],[Scion METRC '#]],VEGC8[[#All],[Scion METRC '#]:[Pheno Barcode]],2,FALSE),"")</f>
        <v/>
      </c>
      <c r="H469" s="13" t="str">
        <f>LEFT(flower[[#This Row],[Pheno Barcode]],7)</f>
        <v/>
      </c>
      <c r="I469" s="10" t="str">
        <f>_xlfn.IFNA(VLOOKUP(flower[[#This Row],[Strain]],VEGC8[[#All],[Scion METRC '#]:[Health]],5,FALSE),"")</f>
        <v/>
      </c>
      <c r="J469" s="13"/>
      <c r="K469" s="13" t="str">
        <f>IF(flower[[#This Row],[Scion METRC '#]]="","EMPTY",_xlfn.IFNA(VLOOKUP(flower[[#This Row],[Scion METRC '#]],DEADC8[],3,FALSE),"Alive"))</f>
        <v>EMPTY</v>
      </c>
      <c r="L469" s="13" t="str">
        <f>IFERROR(INDEX(exptreatments[[#This Row],[Treatment]],MATCH(flower[[#This Row],[Scion METRC '#]],exptreatments[[#This Row],[METRC]],0)),"")</f>
        <v/>
      </c>
      <c r="M469" s="13" t="str">
        <f>_xlfn.IFNA(VLOOKUP(flower[[#This Row],[Scion METRC '#]],DEADC8[],4,FALSE),"")</f>
        <v/>
      </c>
      <c r="N469" s="14" t="str">
        <f>_xlfn.IFNA(VLOOKUP(flower[[#This Row],[Scion METRC '#]],DEADC8[],4,FALSE),"")</f>
        <v/>
      </c>
      <c r="O469" s="13" t="str">
        <f>IF(ISNUMBER(SEARCH(".",flower[[#This Row],[Pheno Barcode]])),CONCATENATE("1A4070000000065000",RIGHT(flower[[#This Row],[Pheno Barcode]],6)),"")</f>
        <v/>
      </c>
      <c r="P469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_FL5-04</v>
      </c>
    </row>
    <row r="470" spans="1:16" x14ac:dyDescent="0.25">
      <c r="A470" s="12" t="s">
        <v>7</v>
      </c>
      <c r="B470" s="9">
        <v>5</v>
      </c>
      <c r="C470" s="9" t="s">
        <v>509</v>
      </c>
      <c r="D470" s="13"/>
      <c r="E470" s="13" t="str">
        <f>_xlfn.IFNA(VLOOKUP(flower[[#This Row],[Scion METRC '#]],METRCC8[],2,FALSE),"METRC ERROR")</f>
        <v>METRC ERROR</v>
      </c>
      <c r="F470" s="13" t="str">
        <f>IF(LEFT(flower[[#This Row],[Strain]],4)=LEFT(flower[[#This Row],[Pheno '#]],4),"match","MISMATCH")</f>
        <v>MISMATCH</v>
      </c>
      <c r="G470" s="13" t="str">
        <f>_xlfn.IFNA(VLOOKUP(flower[[#This Row],[Scion METRC '#]],VEGC8[[#All],[Scion METRC '#]:[Pheno Barcode]],2,FALSE),"")</f>
        <v/>
      </c>
      <c r="H470" s="13" t="str">
        <f>LEFT(flower[[#This Row],[Pheno Barcode]],7)</f>
        <v/>
      </c>
      <c r="I470" s="10" t="str">
        <f>_xlfn.IFNA(VLOOKUP(flower[[#This Row],[Strain]],VEGC8[[#All],[Scion METRC '#]:[Health]],5,FALSE),"")</f>
        <v/>
      </c>
      <c r="J470" s="13"/>
      <c r="K470" s="13" t="str">
        <f>IF(flower[[#This Row],[Scion METRC '#]]="","EMPTY",_xlfn.IFNA(VLOOKUP(flower[[#This Row],[Scion METRC '#]],DEADC8[],3,FALSE),"Alive"))</f>
        <v>EMPTY</v>
      </c>
      <c r="L470" s="13" t="str">
        <f>IFERROR(INDEX(exptreatments[[#This Row],[Treatment]],MATCH(flower[[#This Row],[Scion METRC '#]],exptreatments[[#This Row],[METRC]],0)),"")</f>
        <v/>
      </c>
      <c r="M470" s="13" t="str">
        <f>_xlfn.IFNA(VLOOKUP(flower[[#This Row],[Scion METRC '#]],DEADC8[],4,FALSE),"")</f>
        <v/>
      </c>
      <c r="N470" s="14" t="str">
        <f>_xlfn.IFNA(VLOOKUP(flower[[#This Row],[Scion METRC '#]],DEADC8[],4,FALSE),"")</f>
        <v/>
      </c>
      <c r="O470" s="13" t="str">
        <f>IF(ISNUMBER(SEARCH(".",flower[[#This Row],[Pheno Barcode]])),CONCATENATE("1A4070000000065000",RIGHT(flower[[#This Row],[Pheno Barcode]],6)),"")</f>
        <v/>
      </c>
      <c r="P470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_FL5-05</v>
      </c>
    </row>
    <row r="471" spans="1:16" x14ac:dyDescent="0.25">
      <c r="A471" s="12" t="s">
        <v>7</v>
      </c>
      <c r="B471" s="9">
        <v>6</v>
      </c>
      <c r="C471" s="9" t="s">
        <v>509</v>
      </c>
      <c r="D471" s="13"/>
      <c r="E471" s="13" t="str">
        <f>_xlfn.IFNA(VLOOKUP(flower[[#This Row],[Scion METRC '#]],METRCC8[],2,FALSE),"METRC ERROR")</f>
        <v>METRC ERROR</v>
      </c>
      <c r="F471" s="13" t="str">
        <f>IF(LEFT(flower[[#This Row],[Strain]],4)=LEFT(flower[[#This Row],[Pheno '#]],4),"match","MISMATCH")</f>
        <v>MISMATCH</v>
      </c>
      <c r="G471" s="13" t="str">
        <f>_xlfn.IFNA(VLOOKUP(flower[[#This Row],[Scion METRC '#]],VEGC8[[#All],[Scion METRC '#]:[Pheno Barcode]],2,FALSE),"")</f>
        <v/>
      </c>
      <c r="H471" s="13" t="str">
        <f>LEFT(flower[[#This Row],[Pheno Barcode]],7)</f>
        <v/>
      </c>
      <c r="I471" s="10" t="str">
        <f>_xlfn.IFNA(VLOOKUP(flower[[#This Row],[Strain]],VEGC8[[#All],[Scion METRC '#]:[Health]],5,FALSE),"")</f>
        <v/>
      </c>
      <c r="J471" s="13"/>
      <c r="K471" s="13" t="str">
        <f>IF(flower[[#This Row],[Scion METRC '#]]="","EMPTY",_xlfn.IFNA(VLOOKUP(flower[[#This Row],[Scion METRC '#]],DEADC8[],3,FALSE),"Alive"))</f>
        <v>EMPTY</v>
      </c>
      <c r="L471" s="13" t="str">
        <f>IFERROR(INDEX(exptreatments[[#This Row],[Treatment]],MATCH(flower[[#This Row],[Scion METRC '#]],exptreatments[[#This Row],[METRC]],0)),"")</f>
        <v/>
      </c>
      <c r="M471" s="13" t="str">
        <f>_xlfn.IFNA(VLOOKUP(flower[[#This Row],[Scion METRC '#]],DEADC8[],4,FALSE),"")</f>
        <v/>
      </c>
      <c r="N471" s="14" t="str">
        <f>_xlfn.IFNA(VLOOKUP(flower[[#This Row],[Scion METRC '#]],DEADC8[],4,FALSE),"")</f>
        <v/>
      </c>
      <c r="O471" s="13" t="str">
        <f>IF(ISNUMBER(SEARCH(".",flower[[#This Row],[Pheno Barcode]])),CONCATENATE("1A4070000000065000",RIGHT(flower[[#This Row],[Pheno Barcode]],6)),"")</f>
        <v/>
      </c>
      <c r="P471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_FL5-06</v>
      </c>
    </row>
    <row r="472" spans="1:16" x14ac:dyDescent="0.25">
      <c r="A472" s="12" t="s">
        <v>7</v>
      </c>
      <c r="B472" s="9">
        <v>7</v>
      </c>
      <c r="C472" s="9" t="s">
        <v>509</v>
      </c>
      <c r="D472" s="13"/>
      <c r="E472" s="13" t="str">
        <f>_xlfn.IFNA(VLOOKUP(flower[[#This Row],[Scion METRC '#]],METRCC8[],2,FALSE),"METRC ERROR")</f>
        <v>METRC ERROR</v>
      </c>
      <c r="F472" s="13" t="str">
        <f>IF(LEFT(flower[[#This Row],[Strain]],4)=LEFT(flower[[#This Row],[Pheno '#]],4),"match","MISMATCH")</f>
        <v>MISMATCH</v>
      </c>
      <c r="G472" s="13" t="str">
        <f>_xlfn.IFNA(VLOOKUP(flower[[#This Row],[Scion METRC '#]],VEGC8[[#All],[Scion METRC '#]:[Pheno Barcode]],2,FALSE),"")</f>
        <v/>
      </c>
      <c r="H472" s="13" t="str">
        <f>LEFT(flower[[#This Row],[Pheno Barcode]],7)</f>
        <v/>
      </c>
      <c r="I472" s="10" t="str">
        <f>_xlfn.IFNA(VLOOKUP(flower[[#This Row],[Strain]],VEGC8[[#All],[Scion METRC '#]:[Health]],5,FALSE),"")</f>
        <v/>
      </c>
      <c r="J472" s="13"/>
      <c r="K472" s="13" t="str">
        <f>IF(flower[[#This Row],[Scion METRC '#]]="","EMPTY",_xlfn.IFNA(VLOOKUP(flower[[#This Row],[Scion METRC '#]],DEADC8[],3,FALSE),"Alive"))</f>
        <v>EMPTY</v>
      </c>
      <c r="L472" s="13" t="str">
        <f>IFERROR(INDEX(exptreatments[[#This Row],[Treatment]],MATCH(flower[[#This Row],[Scion METRC '#]],exptreatments[[#This Row],[METRC]],0)),"")</f>
        <v/>
      </c>
      <c r="M472" s="13" t="str">
        <f>_xlfn.IFNA(VLOOKUP(flower[[#This Row],[Scion METRC '#]],DEADC8[],4,FALSE),"")</f>
        <v/>
      </c>
      <c r="N472" s="14" t="str">
        <f>_xlfn.IFNA(VLOOKUP(flower[[#This Row],[Scion METRC '#]],DEADC8[],4,FALSE),"")</f>
        <v/>
      </c>
      <c r="O472" s="13" t="str">
        <f>IF(ISNUMBER(SEARCH(".",flower[[#This Row],[Pheno Barcode]])),CONCATENATE("1A4070000000065000",RIGHT(flower[[#This Row],[Pheno Barcode]],6)),"")</f>
        <v/>
      </c>
      <c r="P472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_FL5-07</v>
      </c>
    </row>
    <row r="473" spans="1:16" x14ac:dyDescent="0.25">
      <c r="A473" s="12" t="s">
        <v>7</v>
      </c>
      <c r="B473" s="9">
        <v>8</v>
      </c>
      <c r="C473" s="9" t="s">
        <v>509</v>
      </c>
      <c r="D473" s="13"/>
      <c r="E473" s="13" t="str">
        <f>_xlfn.IFNA(VLOOKUP(flower[[#This Row],[Scion METRC '#]],METRCC8[],2,FALSE),"METRC ERROR")</f>
        <v>METRC ERROR</v>
      </c>
      <c r="F473" s="13" t="str">
        <f>IF(LEFT(flower[[#This Row],[Strain]],4)=LEFT(flower[[#This Row],[Pheno '#]],4),"match","MISMATCH")</f>
        <v>MISMATCH</v>
      </c>
      <c r="G473" s="13" t="str">
        <f>_xlfn.IFNA(VLOOKUP(flower[[#This Row],[Scion METRC '#]],VEGC8[[#All],[Scion METRC '#]:[Pheno Barcode]],2,FALSE),"")</f>
        <v/>
      </c>
      <c r="H473" s="13" t="str">
        <f>LEFT(flower[[#This Row],[Pheno Barcode]],7)</f>
        <v/>
      </c>
      <c r="I473" s="10" t="str">
        <f>_xlfn.IFNA(VLOOKUP(flower[[#This Row],[Strain]],VEGC8[[#All],[Scion METRC '#]:[Health]],5,FALSE),"")</f>
        <v/>
      </c>
      <c r="J473" s="13"/>
      <c r="K473" s="13" t="str">
        <f>IF(flower[[#This Row],[Scion METRC '#]]="","EMPTY",_xlfn.IFNA(VLOOKUP(flower[[#This Row],[Scion METRC '#]],DEADC8[],3,FALSE),"Alive"))</f>
        <v>EMPTY</v>
      </c>
      <c r="L473" s="13" t="str">
        <f>IFERROR(INDEX(exptreatments[[#This Row],[Treatment]],MATCH(flower[[#This Row],[Scion METRC '#]],exptreatments[[#This Row],[METRC]],0)),"")</f>
        <v/>
      </c>
      <c r="M473" s="13" t="str">
        <f>_xlfn.IFNA(VLOOKUP(flower[[#This Row],[Scion METRC '#]],DEADC8[],4,FALSE),"")</f>
        <v/>
      </c>
      <c r="N473" s="14" t="str">
        <f>_xlfn.IFNA(VLOOKUP(flower[[#This Row],[Scion METRC '#]],DEADC8[],4,FALSE),"")</f>
        <v/>
      </c>
      <c r="O473" s="13" t="str">
        <f>IF(ISNUMBER(SEARCH(".",flower[[#This Row],[Pheno Barcode]])),CONCATENATE("1A4070000000065000",RIGHT(flower[[#This Row],[Pheno Barcode]],6)),"")</f>
        <v/>
      </c>
      <c r="P473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_FL5-08</v>
      </c>
    </row>
    <row r="474" spans="1:16" x14ac:dyDescent="0.25">
      <c r="A474" s="12" t="s">
        <v>7</v>
      </c>
      <c r="B474" s="9">
        <v>9</v>
      </c>
      <c r="C474" s="9" t="s">
        <v>509</v>
      </c>
      <c r="D474" s="13"/>
      <c r="E474" s="13" t="str">
        <f>_xlfn.IFNA(VLOOKUP(flower[[#This Row],[Scion METRC '#]],METRCC8[],2,FALSE),"METRC ERROR")</f>
        <v>METRC ERROR</v>
      </c>
      <c r="F474" s="13" t="str">
        <f>IF(LEFT(flower[[#This Row],[Strain]],4)=LEFT(flower[[#This Row],[Pheno '#]],4),"match","MISMATCH")</f>
        <v>MISMATCH</v>
      </c>
      <c r="G474" s="13" t="str">
        <f>_xlfn.IFNA(VLOOKUP(flower[[#This Row],[Scion METRC '#]],VEGC8[[#All],[Scion METRC '#]:[Pheno Barcode]],2,FALSE),"")</f>
        <v/>
      </c>
      <c r="H474" s="13" t="str">
        <f>LEFT(flower[[#This Row],[Pheno Barcode]],7)</f>
        <v/>
      </c>
      <c r="I474" s="10" t="str">
        <f>_xlfn.IFNA(VLOOKUP(flower[[#This Row],[Strain]],VEGC8[[#All],[Scion METRC '#]:[Health]],5,FALSE),"")</f>
        <v/>
      </c>
      <c r="J474" s="13"/>
      <c r="K474" s="13" t="str">
        <f>IF(flower[[#This Row],[Scion METRC '#]]="","EMPTY",_xlfn.IFNA(VLOOKUP(flower[[#This Row],[Scion METRC '#]],DEADC8[],3,FALSE),"Alive"))</f>
        <v>EMPTY</v>
      </c>
      <c r="L474" s="13" t="str">
        <f>IFERROR(INDEX(exptreatments[[#This Row],[Treatment]],MATCH(flower[[#This Row],[Scion METRC '#]],exptreatments[[#This Row],[METRC]],0)),"")</f>
        <v/>
      </c>
      <c r="M474" s="13" t="str">
        <f>_xlfn.IFNA(VLOOKUP(flower[[#This Row],[Scion METRC '#]],DEADC8[],4,FALSE),"")</f>
        <v/>
      </c>
      <c r="N474" s="14" t="str">
        <f>_xlfn.IFNA(VLOOKUP(flower[[#This Row],[Scion METRC '#]],DEADC8[],4,FALSE),"")</f>
        <v/>
      </c>
      <c r="O474" s="13" t="str">
        <f>IF(ISNUMBER(SEARCH(".",flower[[#This Row],[Pheno Barcode]])),CONCATENATE("1A4070000000065000",RIGHT(flower[[#This Row],[Pheno Barcode]],6)),"")</f>
        <v/>
      </c>
      <c r="P474" s="8" t="str">
        <f>IF(flower[[#This Row],[Plant]]&lt;10,_xlfn.CONCAT('Group Info'!$F$2,"_",flower[[#This Row],[Table]],"-0",flower[[#This Row],[Plant]]),_xlfn.CONCAT('Group Info'!$F$2,"_",flower[[#This Row],[Table]],"-",flower[[#This Row],[Plant]]))</f>
        <v>_FL5-09</v>
      </c>
    </row>
    <row r="475" spans="1:16" x14ac:dyDescent="0.25">
      <c r="A475" s="12" t="s">
        <v>7</v>
      </c>
      <c r="B475" s="9">
        <v>10</v>
      </c>
      <c r="C475" s="9" t="s">
        <v>509</v>
      </c>
      <c r="D475" s="13"/>
      <c r="E475" s="13" t="str">
        <f>_xlfn.IFNA(VLOOKUP(flower[[#This Row],[Scion METRC '#]],METRCC8[],2,FALSE),"METRC ERROR")</f>
        <v>METRC ERROR</v>
      </c>
      <c r="F475" s="13" t="str">
        <f>IF(LEFT(flower[[#This Row],[Strain]],4)=LEFT(flower[[#This Row],[Pheno '#]],4),"match","MISMATCH")</f>
        <v>MISMATCH</v>
      </c>
      <c r="G475" s="13" t="str">
        <f>_xlfn.IFNA(VLOOKUP(flower[[#This Row],[Scion METRC '#]],VEGC8[[#All],[Scion METRC '#]:[Pheno Barcode]],2,FALSE),"")</f>
        <v/>
      </c>
      <c r="H475" s="13" t="str">
        <f>LEFT(flower[[#This Row],[Pheno Barcode]],7)</f>
        <v/>
      </c>
      <c r="I475" s="10" t="str">
        <f>_xlfn.IFNA(VLOOKUP(flower[[#This Row],[Strain]],VEGC8[[#All],[Scion METRC '#]:[Health]],5,FALSE),"")</f>
        <v/>
      </c>
      <c r="J475" s="13"/>
      <c r="K475" s="13" t="str">
        <f>IF(flower[[#This Row],[Scion METRC '#]]="","EMPTY",_xlfn.IFNA(VLOOKUP(flower[[#This Row],[Scion METRC '#]],DEADC8[],3,FALSE),"Alive"))</f>
        <v>EMPTY</v>
      </c>
      <c r="L475" s="13" t="str">
        <f>IFERROR(INDEX(exptreatments[[#This Row],[Treatment]],MATCH(flower[[#This Row],[Scion METRC '#]],exptreatments[[#This Row],[METRC]],0)),"")</f>
        <v/>
      </c>
      <c r="M475" s="13" t="str">
        <f>_xlfn.IFNA(VLOOKUP(flower[[#This Row],[Scion METRC '#]],DEADC8[],4,FALSE),"")</f>
        <v/>
      </c>
      <c r="N475" s="14" t="str">
        <f>_xlfn.IFNA(VLOOKUP(flower[[#This Row],[Scion METRC '#]],DEADC8[],4,FALSE),"")</f>
        <v/>
      </c>
      <c r="O475" s="13" t="str">
        <f>IF(ISNUMBER(SEARCH(".",flower[[#This Row],[Pheno Barcode]])),CONCATENATE("1A4070000000065000",RIGHT(flower[[#This Row],[Pheno Barcode]],6)),"")</f>
        <v/>
      </c>
      <c r="P475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_FL5-10</v>
      </c>
    </row>
    <row r="476" spans="1:16" x14ac:dyDescent="0.25">
      <c r="A476" s="12" t="s">
        <v>7</v>
      </c>
      <c r="B476" s="9">
        <v>11</v>
      </c>
      <c r="C476" s="9" t="s">
        <v>509</v>
      </c>
      <c r="D476" s="13"/>
      <c r="E476" s="13" t="str">
        <f>_xlfn.IFNA(VLOOKUP(flower[[#This Row],[Scion METRC '#]],METRCC8[],2,FALSE),"METRC ERROR")</f>
        <v>METRC ERROR</v>
      </c>
      <c r="F476" s="13" t="str">
        <f>IF(LEFT(flower[[#This Row],[Strain]],4)=LEFT(flower[[#This Row],[Pheno '#]],4),"match","MISMATCH")</f>
        <v>MISMATCH</v>
      </c>
      <c r="G476" s="13" t="str">
        <f>_xlfn.IFNA(VLOOKUP(flower[[#This Row],[Scion METRC '#]],VEGC8[[#All],[Scion METRC '#]:[Pheno Barcode]],2,FALSE),"")</f>
        <v/>
      </c>
      <c r="H476" s="13" t="str">
        <f>LEFT(flower[[#This Row],[Pheno Barcode]],7)</f>
        <v/>
      </c>
      <c r="I476" s="10" t="str">
        <f>_xlfn.IFNA(VLOOKUP(flower[[#This Row],[Strain]],VEGC8[[#All],[Scion METRC '#]:[Health]],5,FALSE),"")</f>
        <v/>
      </c>
      <c r="J476" s="13"/>
      <c r="K476" s="13" t="str">
        <f>IF(flower[[#This Row],[Scion METRC '#]]="","EMPTY",_xlfn.IFNA(VLOOKUP(flower[[#This Row],[Scion METRC '#]],DEADC8[],3,FALSE),"Alive"))</f>
        <v>EMPTY</v>
      </c>
      <c r="L476" s="13" t="str">
        <f>IFERROR(INDEX(exptreatments[[#This Row],[Treatment]],MATCH(flower[[#This Row],[Scion METRC '#]],exptreatments[[#This Row],[METRC]],0)),"")</f>
        <v/>
      </c>
      <c r="M476" s="13" t="str">
        <f>_xlfn.IFNA(VLOOKUP(flower[[#This Row],[Scion METRC '#]],DEADC8[],4,FALSE),"")</f>
        <v/>
      </c>
      <c r="N476" s="14" t="str">
        <f>_xlfn.IFNA(VLOOKUP(flower[[#This Row],[Scion METRC '#]],DEADC8[],4,FALSE),"")</f>
        <v/>
      </c>
      <c r="O476" s="13" t="str">
        <f>IF(ISNUMBER(SEARCH(".",flower[[#This Row],[Pheno Barcode]])),CONCATENATE("1A4070000000065000",RIGHT(flower[[#This Row],[Pheno Barcode]],6)),"")</f>
        <v/>
      </c>
      <c r="P476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_FL5-11</v>
      </c>
    </row>
    <row r="477" spans="1:16" x14ac:dyDescent="0.25">
      <c r="A477" s="12" t="s">
        <v>7</v>
      </c>
      <c r="B477" s="9">
        <v>12</v>
      </c>
      <c r="C477" s="9" t="s">
        <v>509</v>
      </c>
      <c r="D477" s="13"/>
      <c r="E477" s="13" t="str">
        <f>_xlfn.IFNA(VLOOKUP(flower[[#This Row],[Scion METRC '#]],METRCC8[],2,FALSE),"METRC ERROR")</f>
        <v>METRC ERROR</v>
      </c>
      <c r="F477" s="13" t="str">
        <f>IF(LEFT(flower[[#This Row],[Strain]],4)=LEFT(flower[[#This Row],[Pheno '#]],4),"match","MISMATCH")</f>
        <v>MISMATCH</v>
      </c>
      <c r="G477" s="13" t="str">
        <f>_xlfn.IFNA(VLOOKUP(flower[[#This Row],[Scion METRC '#]],VEGC8[[#All],[Scion METRC '#]:[Pheno Barcode]],2,FALSE),"")</f>
        <v/>
      </c>
      <c r="H477" s="13" t="str">
        <f>LEFT(flower[[#This Row],[Pheno Barcode]],7)</f>
        <v/>
      </c>
      <c r="I477" s="10" t="str">
        <f>_xlfn.IFNA(VLOOKUP(flower[[#This Row],[Strain]],VEGC8[[#All],[Scion METRC '#]:[Health]],5,FALSE),"")</f>
        <v/>
      </c>
      <c r="J477" s="13"/>
      <c r="K477" s="13" t="str">
        <f>IF(flower[[#This Row],[Scion METRC '#]]="","EMPTY",_xlfn.IFNA(VLOOKUP(flower[[#This Row],[Scion METRC '#]],DEADC8[],3,FALSE),"Alive"))</f>
        <v>EMPTY</v>
      </c>
      <c r="L477" s="13" t="str">
        <f>IFERROR(INDEX(exptreatments[[#This Row],[Treatment]],MATCH(flower[[#This Row],[Scion METRC '#]],exptreatments[[#This Row],[METRC]],0)),"")</f>
        <v/>
      </c>
      <c r="M477" s="13" t="str">
        <f>_xlfn.IFNA(VLOOKUP(flower[[#This Row],[Scion METRC '#]],DEADC8[],4,FALSE),"")</f>
        <v/>
      </c>
      <c r="N477" s="14" t="str">
        <f>_xlfn.IFNA(VLOOKUP(flower[[#This Row],[Scion METRC '#]],DEADC8[],4,FALSE),"")</f>
        <v/>
      </c>
      <c r="O477" s="13" t="str">
        <f>IF(ISNUMBER(SEARCH(".",flower[[#This Row],[Pheno Barcode]])),CONCATENATE("1A4070000000065000",RIGHT(flower[[#This Row],[Pheno Barcode]],6)),"")</f>
        <v/>
      </c>
      <c r="P477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_FL5-12</v>
      </c>
    </row>
    <row r="478" spans="1:16" x14ac:dyDescent="0.25">
      <c r="A478" s="12" t="s">
        <v>7</v>
      </c>
      <c r="B478" s="9">
        <v>13</v>
      </c>
      <c r="C478" s="9" t="s">
        <v>509</v>
      </c>
      <c r="D478" s="13"/>
      <c r="E478" s="13" t="str">
        <f>_xlfn.IFNA(VLOOKUP(flower[[#This Row],[Scion METRC '#]],METRCC8[],2,FALSE),"METRC ERROR")</f>
        <v>METRC ERROR</v>
      </c>
      <c r="F478" s="13" t="str">
        <f>IF(LEFT(flower[[#This Row],[Strain]],4)=LEFT(flower[[#This Row],[Pheno '#]],4),"match","MISMATCH")</f>
        <v>MISMATCH</v>
      </c>
      <c r="G478" s="13" t="str">
        <f>_xlfn.IFNA(VLOOKUP(flower[[#This Row],[Scion METRC '#]],VEGC8[[#All],[Scion METRC '#]:[Pheno Barcode]],2,FALSE),"")</f>
        <v/>
      </c>
      <c r="H478" s="13" t="str">
        <f>LEFT(flower[[#This Row],[Pheno Barcode]],7)</f>
        <v/>
      </c>
      <c r="I478" s="10" t="str">
        <f>_xlfn.IFNA(VLOOKUP(flower[[#This Row],[Strain]],VEGC8[[#All],[Scion METRC '#]:[Health]],5,FALSE),"")</f>
        <v/>
      </c>
      <c r="J478" s="13"/>
      <c r="K478" s="13" t="str">
        <f>IF(flower[[#This Row],[Scion METRC '#]]="","EMPTY",_xlfn.IFNA(VLOOKUP(flower[[#This Row],[Scion METRC '#]],DEADC8[],3,FALSE),"Alive"))</f>
        <v>EMPTY</v>
      </c>
      <c r="L478" s="13" t="str">
        <f>IFERROR(INDEX(exptreatments[[#This Row],[Treatment]],MATCH(flower[[#This Row],[Scion METRC '#]],exptreatments[[#This Row],[METRC]],0)),"")</f>
        <v/>
      </c>
      <c r="M478" s="13" t="str">
        <f>_xlfn.IFNA(VLOOKUP(flower[[#This Row],[Scion METRC '#]],DEADC8[],4,FALSE),"")</f>
        <v/>
      </c>
      <c r="N478" s="14" t="str">
        <f>_xlfn.IFNA(VLOOKUP(flower[[#This Row],[Scion METRC '#]],DEADC8[],4,FALSE),"")</f>
        <v/>
      </c>
      <c r="O478" s="13" t="str">
        <f>IF(ISNUMBER(SEARCH(".",flower[[#This Row],[Pheno Barcode]])),CONCATENATE("1A4070000000065000",RIGHT(flower[[#This Row],[Pheno Barcode]],6)),"")</f>
        <v/>
      </c>
      <c r="P478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_FL5-13</v>
      </c>
    </row>
    <row r="479" spans="1:16" x14ac:dyDescent="0.25">
      <c r="A479" s="12" t="s">
        <v>7</v>
      </c>
      <c r="B479" s="9">
        <v>14</v>
      </c>
      <c r="C479" s="9" t="s">
        <v>509</v>
      </c>
      <c r="D479" s="13"/>
      <c r="E479" s="13" t="str">
        <f>_xlfn.IFNA(VLOOKUP(flower[[#This Row],[Scion METRC '#]],METRCC8[],2,FALSE),"METRC ERROR")</f>
        <v>METRC ERROR</v>
      </c>
      <c r="F479" s="13" t="str">
        <f>IF(LEFT(flower[[#This Row],[Strain]],4)=LEFT(flower[[#This Row],[Pheno '#]],4),"match","MISMATCH")</f>
        <v>MISMATCH</v>
      </c>
      <c r="G479" s="13" t="str">
        <f>_xlfn.IFNA(VLOOKUP(flower[[#This Row],[Scion METRC '#]],VEGC8[[#All],[Scion METRC '#]:[Pheno Barcode]],2,FALSE),"")</f>
        <v/>
      </c>
      <c r="H479" s="13" t="str">
        <f>LEFT(flower[[#This Row],[Pheno Barcode]],7)</f>
        <v/>
      </c>
      <c r="I479" s="10" t="str">
        <f>_xlfn.IFNA(VLOOKUP(flower[[#This Row],[Strain]],VEGC8[[#All],[Scion METRC '#]:[Health]],5,FALSE),"")</f>
        <v/>
      </c>
      <c r="J479" s="13"/>
      <c r="K479" s="13" t="str">
        <f>IF(flower[[#This Row],[Scion METRC '#]]="","EMPTY",_xlfn.IFNA(VLOOKUP(flower[[#This Row],[Scion METRC '#]],DEADC8[],3,FALSE),"Alive"))</f>
        <v>EMPTY</v>
      </c>
      <c r="L479" s="13" t="str">
        <f>IFERROR(INDEX(exptreatments[[#This Row],[Treatment]],MATCH(flower[[#This Row],[Scion METRC '#]],exptreatments[[#This Row],[METRC]],0)),"")</f>
        <v/>
      </c>
      <c r="M479" s="13" t="str">
        <f>_xlfn.IFNA(VLOOKUP(flower[[#This Row],[Scion METRC '#]],DEADC8[],4,FALSE),"")</f>
        <v/>
      </c>
      <c r="N479" s="14" t="str">
        <f>_xlfn.IFNA(VLOOKUP(flower[[#This Row],[Scion METRC '#]],DEADC8[],4,FALSE),"")</f>
        <v/>
      </c>
      <c r="O479" s="13" t="str">
        <f>IF(ISNUMBER(SEARCH(".",flower[[#This Row],[Pheno Barcode]])),CONCATENATE("1A4070000000065000",RIGHT(flower[[#This Row],[Pheno Barcode]],6)),"")</f>
        <v/>
      </c>
      <c r="P479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_FL5-14</v>
      </c>
    </row>
    <row r="480" spans="1:16" x14ac:dyDescent="0.25">
      <c r="A480" s="12" t="s">
        <v>7</v>
      </c>
      <c r="B480" s="9">
        <v>15</v>
      </c>
      <c r="C480" s="9" t="s">
        <v>509</v>
      </c>
      <c r="D480" s="13"/>
      <c r="E480" s="13" t="str">
        <f>_xlfn.IFNA(VLOOKUP(flower[[#This Row],[Scion METRC '#]],METRCC8[],2,FALSE),"METRC ERROR")</f>
        <v>METRC ERROR</v>
      </c>
      <c r="F480" s="13" t="str">
        <f>IF(LEFT(flower[[#This Row],[Strain]],4)=LEFT(flower[[#This Row],[Pheno '#]],4),"match","MISMATCH")</f>
        <v>MISMATCH</v>
      </c>
      <c r="G480" s="13" t="str">
        <f>_xlfn.IFNA(VLOOKUP(flower[[#This Row],[Scion METRC '#]],VEGC8[[#All],[Scion METRC '#]:[Pheno Barcode]],2,FALSE),"")</f>
        <v/>
      </c>
      <c r="H480" s="13" t="str">
        <f>LEFT(flower[[#This Row],[Pheno Barcode]],7)</f>
        <v/>
      </c>
      <c r="I480" s="10" t="str">
        <f>_xlfn.IFNA(VLOOKUP(flower[[#This Row],[Strain]],VEGC8[[#All],[Scion METRC '#]:[Health]],5,FALSE),"")</f>
        <v/>
      </c>
      <c r="J480" s="13"/>
      <c r="K480" s="13" t="str">
        <f>IF(flower[[#This Row],[Scion METRC '#]]="","EMPTY",_xlfn.IFNA(VLOOKUP(flower[[#This Row],[Scion METRC '#]],DEADC8[],3,FALSE),"Alive"))</f>
        <v>EMPTY</v>
      </c>
      <c r="L480" s="13" t="str">
        <f>IFERROR(INDEX(exptreatments[[#This Row],[Treatment]],MATCH(flower[[#This Row],[Scion METRC '#]],exptreatments[[#This Row],[METRC]],0)),"")</f>
        <v/>
      </c>
      <c r="M480" s="13" t="str">
        <f>_xlfn.IFNA(VLOOKUP(flower[[#This Row],[Scion METRC '#]],DEADC8[],4,FALSE),"")</f>
        <v/>
      </c>
      <c r="N480" s="14" t="str">
        <f>_xlfn.IFNA(VLOOKUP(flower[[#This Row],[Scion METRC '#]],DEADC8[],4,FALSE),"")</f>
        <v/>
      </c>
      <c r="O480" s="13" t="str">
        <f>IF(ISNUMBER(SEARCH(".",flower[[#This Row],[Pheno Barcode]])),CONCATENATE("1A4070000000065000",RIGHT(flower[[#This Row],[Pheno Barcode]],6)),"")</f>
        <v/>
      </c>
      <c r="P480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_FL5-15</v>
      </c>
    </row>
    <row r="481" spans="1:16" x14ac:dyDescent="0.25">
      <c r="A481" s="12" t="s">
        <v>7</v>
      </c>
      <c r="B481" s="9">
        <v>16</v>
      </c>
      <c r="C481" s="9" t="s">
        <v>509</v>
      </c>
      <c r="D481" s="13"/>
      <c r="E481" s="13" t="str">
        <f>_xlfn.IFNA(VLOOKUP(flower[[#This Row],[Scion METRC '#]],METRCC8[],2,FALSE),"METRC ERROR")</f>
        <v>METRC ERROR</v>
      </c>
      <c r="F481" s="13" t="str">
        <f>IF(LEFT(flower[[#This Row],[Strain]],4)=LEFT(flower[[#This Row],[Pheno '#]],4),"match","MISMATCH")</f>
        <v>MISMATCH</v>
      </c>
      <c r="G481" s="13" t="str">
        <f>_xlfn.IFNA(VLOOKUP(flower[[#This Row],[Scion METRC '#]],VEGC8[[#All],[Scion METRC '#]:[Pheno Barcode]],2,FALSE),"")</f>
        <v/>
      </c>
      <c r="H481" s="13" t="str">
        <f>LEFT(flower[[#This Row],[Pheno Barcode]],7)</f>
        <v/>
      </c>
      <c r="I481" s="10" t="str">
        <f>_xlfn.IFNA(VLOOKUP(flower[[#This Row],[Strain]],VEGC8[[#All],[Scion METRC '#]:[Health]],5,FALSE),"")</f>
        <v/>
      </c>
      <c r="J481" s="13"/>
      <c r="K481" s="13" t="str">
        <f>IF(flower[[#This Row],[Scion METRC '#]]="","EMPTY",_xlfn.IFNA(VLOOKUP(flower[[#This Row],[Scion METRC '#]],DEADC8[],3,FALSE),"Alive"))</f>
        <v>EMPTY</v>
      </c>
      <c r="L481" s="13" t="str">
        <f>IFERROR(INDEX(exptreatments[[#This Row],[Treatment]],MATCH(flower[[#This Row],[Scion METRC '#]],exptreatments[[#This Row],[METRC]],0)),"")</f>
        <v/>
      </c>
      <c r="M481" s="13" t="str">
        <f>_xlfn.IFNA(VLOOKUP(flower[[#This Row],[Scion METRC '#]],DEADC8[],4,FALSE),"")</f>
        <v/>
      </c>
      <c r="N481" s="14" t="str">
        <f>_xlfn.IFNA(VLOOKUP(flower[[#This Row],[Scion METRC '#]],DEADC8[],4,FALSE),"")</f>
        <v/>
      </c>
      <c r="O481" s="13" t="str">
        <f>IF(ISNUMBER(SEARCH(".",flower[[#This Row],[Pheno Barcode]])),CONCATENATE("1A4070000000065000",RIGHT(flower[[#This Row],[Pheno Barcode]],6)),"")</f>
        <v/>
      </c>
      <c r="P481" s="8" t="str">
        <f>IF(flower[[#This Row],[Plant]]&lt;10,_xlfn.CONCAT('Group Info'!$F$2,"_",flower[[#This Row],[Table]],"-0",flower[[#This Row],[Plant]]),_xlfn.CONCAT('Group Info'!$F$2,"_",flower[[#This Row],[Table]],"-",flower[[#This Row],[Plant]]))</f>
        <v>_FL5-16</v>
      </c>
    </row>
    <row r="482" spans="1:16" x14ac:dyDescent="0.25">
      <c r="A482" s="12" t="s">
        <v>7</v>
      </c>
      <c r="B482" s="9">
        <v>1</v>
      </c>
      <c r="C482" s="9" t="s">
        <v>510</v>
      </c>
      <c r="D482" s="9"/>
      <c r="E482" s="9" t="str">
        <f>_xlfn.IFNA(VLOOKUP(flower[[#This Row],[Scion METRC '#]],METRCC8[],2,FALSE),"METRC ERROR")</f>
        <v>METRC ERROR</v>
      </c>
      <c r="F482" s="9" t="str">
        <f>IF(LEFT(flower[[#This Row],[Strain]],4)=LEFT(flower[[#This Row],[Pheno '#]],4),"match","MISMATCH")</f>
        <v>MISMATCH</v>
      </c>
      <c r="G482" s="9" t="str">
        <f>_xlfn.IFNA(VLOOKUP(flower[[#This Row],[Scion METRC '#]],VEGC8[[#All],[Scion METRC '#]:[Pheno Barcode]],2,FALSE),"")</f>
        <v/>
      </c>
      <c r="H482" s="9" t="str">
        <f>LEFT(flower[[#This Row],[Pheno Barcode]],7)</f>
        <v/>
      </c>
      <c r="I482" s="10" t="str">
        <f>_xlfn.IFNA(VLOOKUP(flower[[#This Row],[Strain]],VEGC8[[#All],[Scion METRC '#]:[Health]],5,FALSE),"")</f>
        <v/>
      </c>
      <c r="J482" s="9"/>
      <c r="K482" s="9" t="str">
        <f>IF(flower[[#This Row],[Scion METRC '#]]="","EMPTY",_xlfn.IFNA(VLOOKUP(flower[[#This Row],[Scion METRC '#]],DEADC8[],3,FALSE),"Alive"))</f>
        <v>EMPTY</v>
      </c>
      <c r="L482" s="65" t="str">
        <f>IFERROR(INDEX(exptreatments[[#This Row],[Treatment]],MATCH(flower[[#This Row],[Scion METRC '#]],exptreatments[[#This Row],[METRC]],0)),"")</f>
        <v/>
      </c>
      <c r="M482" s="13" t="str">
        <f>_xlfn.IFNA(VLOOKUP(flower[[#This Row],[Scion METRC '#]],DEADC8[],4,FALSE),"")</f>
        <v/>
      </c>
      <c r="N482" s="14" t="str">
        <f>_xlfn.IFNA(VLOOKUP(flower[[#This Row],[Scion METRC '#]],DEADC8[],4,FALSE),"")</f>
        <v/>
      </c>
      <c r="O482" s="13" t="str">
        <f>IF(ISNUMBER(SEARCH(".",flower[[#This Row],[Pheno Barcode]])),CONCATENATE("1A4070000000065000",RIGHT(flower[[#This Row],[Pheno Barcode]],6)),"")</f>
        <v/>
      </c>
      <c r="P482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_GL1-01</v>
      </c>
    </row>
    <row r="483" spans="1:16" x14ac:dyDescent="0.25">
      <c r="A483" s="12" t="s">
        <v>7</v>
      </c>
      <c r="B483" s="9">
        <v>2</v>
      </c>
      <c r="C483" s="9" t="s">
        <v>510</v>
      </c>
      <c r="D483" s="13"/>
      <c r="E483" s="13" t="str">
        <f>_xlfn.IFNA(VLOOKUP(flower[[#This Row],[Scion METRC '#]],METRCC8[],2,FALSE),"METRC ERROR")</f>
        <v>METRC ERROR</v>
      </c>
      <c r="F483" s="13" t="str">
        <f>IF(LEFT(flower[[#This Row],[Strain]],4)=LEFT(flower[[#This Row],[Pheno '#]],4),"match","MISMATCH")</f>
        <v>MISMATCH</v>
      </c>
      <c r="G483" s="13" t="str">
        <f>_xlfn.IFNA(VLOOKUP(flower[[#This Row],[Scion METRC '#]],VEGC8[[#All],[Scion METRC '#]:[Pheno Barcode]],2,FALSE),"")</f>
        <v/>
      </c>
      <c r="H483" s="13" t="str">
        <f>LEFT(flower[[#This Row],[Pheno Barcode]],7)</f>
        <v/>
      </c>
      <c r="I483" s="10" t="str">
        <f>_xlfn.IFNA(VLOOKUP(flower[[#This Row],[Strain]],VEGC8[[#All],[Scion METRC '#]:[Health]],5,FALSE),"")</f>
        <v/>
      </c>
      <c r="J483" s="13"/>
      <c r="K483" s="13" t="str">
        <f>IF(flower[[#This Row],[Scion METRC '#]]="","EMPTY",_xlfn.IFNA(VLOOKUP(flower[[#This Row],[Scion METRC '#]],DEADC8[],3,FALSE),"Alive"))</f>
        <v>EMPTY</v>
      </c>
      <c r="L483" s="13" t="str">
        <f>IFERROR(INDEX(exptreatments[[#This Row],[Treatment]],MATCH(flower[[#This Row],[Scion METRC '#]],exptreatments[[#This Row],[METRC]],0)),"")</f>
        <v/>
      </c>
      <c r="M483" s="13" t="str">
        <f>_xlfn.IFNA(VLOOKUP(flower[[#This Row],[Scion METRC '#]],DEADC8[],4,FALSE),"")</f>
        <v/>
      </c>
      <c r="N483" s="14" t="str">
        <f>_xlfn.IFNA(VLOOKUP(flower[[#This Row],[Scion METRC '#]],DEADC8[],4,FALSE),"")</f>
        <v/>
      </c>
      <c r="O483" s="13" t="str">
        <f>IF(ISNUMBER(SEARCH(".",flower[[#This Row],[Pheno Barcode]])),CONCATENATE("1A4070000000065000",RIGHT(flower[[#This Row],[Pheno Barcode]],6)),"")</f>
        <v/>
      </c>
      <c r="P483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_GL1-02</v>
      </c>
    </row>
    <row r="484" spans="1:16" x14ac:dyDescent="0.25">
      <c r="A484" s="12" t="s">
        <v>7</v>
      </c>
      <c r="B484" s="9">
        <v>3</v>
      </c>
      <c r="C484" s="9" t="s">
        <v>510</v>
      </c>
      <c r="D484" s="13"/>
      <c r="E484" s="13" t="str">
        <f>_xlfn.IFNA(VLOOKUP(flower[[#This Row],[Scion METRC '#]],METRCC8[],2,FALSE),"METRC ERROR")</f>
        <v>METRC ERROR</v>
      </c>
      <c r="F484" s="13" t="str">
        <f>IF(LEFT(flower[[#This Row],[Strain]],4)=LEFT(flower[[#This Row],[Pheno '#]],4),"match","MISMATCH")</f>
        <v>MISMATCH</v>
      </c>
      <c r="G484" s="13" t="str">
        <f>_xlfn.IFNA(VLOOKUP(flower[[#This Row],[Scion METRC '#]],VEGC8[[#All],[Scion METRC '#]:[Pheno Barcode]],2,FALSE),"")</f>
        <v/>
      </c>
      <c r="H484" s="13" t="str">
        <f>LEFT(flower[[#This Row],[Pheno Barcode]],7)</f>
        <v/>
      </c>
      <c r="I484" s="10" t="str">
        <f>_xlfn.IFNA(VLOOKUP(flower[[#This Row],[Strain]],VEGC8[[#All],[Scion METRC '#]:[Health]],5,FALSE),"")</f>
        <v/>
      </c>
      <c r="J484" s="13"/>
      <c r="K484" s="13" t="str">
        <f>IF(flower[[#This Row],[Scion METRC '#]]="","EMPTY",_xlfn.IFNA(VLOOKUP(flower[[#This Row],[Scion METRC '#]],DEADC8[],3,FALSE),"Alive"))</f>
        <v>EMPTY</v>
      </c>
      <c r="L484" s="13" t="str">
        <f>IFERROR(INDEX(exptreatments[[#This Row],[Treatment]],MATCH(flower[[#This Row],[Scion METRC '#]],exptreatments[[#This Row],[METRC]],0)),"")</f>
        <v/>
      </c>
      <c r="M484" s="13" t="str">
        <f>_xlfn.IFNA(VLOOKUP(flower[[#This Row],[Scion METRC '#]],DEADC8[],4,FALSE),"")</f>
        <v/>
      </c>
      <c r="N484" s="14" t="str">
        <f>_xlfn.IFNA(VLOOKUP(flower[[#This Row],[Scion METRC '#]],DEADC8[],4,FALSE),"")</f>
        <v/>
      </c>
      <c r="O484" s="13" t="str">
        <f>IF(ISNUMBER(SEARCH(".",flower[[#This Row],[Pheno Barcode]])),CONCATENATE("1A4070000000065000",RIGHT(flower[[#This Row],[Pheno Barcode]],6)),"")</f>
        <v/>
      </c>
      <c r="P484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_GL1-03</v>
      </c>
    </row>
    <row r="485" spans="1:16" x14ac:dyDescent="0.25">
      <c r="A485" s="12" t="s">
        <v>7</v>
      </c>
      <c r="B485" s="9">
        <v>4</v>
      </c>
      <c r="C485" s="9" t="s">
        <v>510</v>
      </c>
      <c r="D485" s="13"/>
      <c r="E485" s="13" t="str">
        <f>_xlfn.IFNA(VLOOKUP(flower[[#This Row],[Scion METRC '#]],METRCC8[],2,FALSE),"METRC ERROR")</f>
        <v>METRC ERROR</v>
      </c>
      <c r="F485" s="13" t="str">
        <f>IF(LEFT(flower[[#This Row],[Strain]],4)=LEFT(flower[[#This Row],[Pheno '#]],4),"match","MISMATCH")</f>
        <v>MISMATCH</v>
      </c>
      <c r="G485" s="13" t="str">
        <f>_xlfn.IFNA(VLOOKUP(flower[[#This Row],[Scion METRC '#]],VEGC8[[#All],[Scion METRC '#]:[Pheno Barcode]],2,FALSE),"")</f>
        <v/>
      </c>
      <c r="H485" s="13" t="str">
        <f>LEFT(flower[[#This Row],[Pheno Barcode]],7)</f>
        <v/>
      </c>
      <c r="I485" s="10" t="str">
        <f>_xlfn.IFNA(VLOOKUP(flower[[#This Row],[Strain]],VEGC8[[#All],[Scion METRC '#]:[Health]],5,FALSE),"")</f>
        <v/>
      </c>
      <c r="J485" s="13"/>
      <c r="K485" s="13" t="str">
        <f>IF(flower[[#This Row],[Scion METRC '#]]="","EMPTY",_xlfn.IFNA(VLOOKUP(flower[[#This Row],[Scion METRC '#]],DEADC8[],3,FALSE),"Alive"))</f>
        <v>EMPTY</v>
      </c>
      <c r="L485" s="13" t="str">
        <f>IFERROR(INDEX(exptreatments[[#This Row],[Treatment]],MATCH(flower[[#This Row],[Scion METRC '#]],exptreatments[[#This Row],[METRC]],0)),"")</f>
        <v/>
      </c>
      <c r="M485" s="13" t="str">
        <f>_xlfn.IFNA(VLOOKUP(flower[[#This Row],[Scion METRC '#]],DEADC8[],4,FALSE),"")</f>
        <v/>
      </c>
      <c r="N485" s="14" t="str">
        <f>_xlfn.IFNA(VLOOKUP(flower[[#This Row],[Scion METRC '#]],DEADC8[],4,FALSE),"")</f>
        <v/>
      </c>
      <c r="O485" s="13" t="str">
        <f>IF(ISNUMBER(SEARCH(".",flower[[#This Row],[Pheno Barcode]])),CONCATENATE("1A4070000000065000",RIGHT(flower[[#This Row],[Pheno Barcode]],6)),"")</f>
        <v/>
      </c>
      <c r="P485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_GL1-04</v>
      </c>
    </row>
    <row r="486" spans="1:16" x14ac:dyDescent="0.25">
      <c r="A486" s="12" t="s">
        <v>7</v>
      </c>
      <c r="B486" s="9">
        <v>5</v>
      </c>
      <c r="C486" s="9" t="s">
        <v>510</v>
      </c>
      <c r="D486" s="13"/>
      <c r="E486" s="13" t="str">
        <f>_xlfn.IFNA(VLOOKUP(flower[[#This Row],[Scion METRC '#]],METRCC8[],2,FALSE),"METRC ERROR")</f>
        <v>METRC ERROR</v>
      </c>
      <c r="F486" s="13" t="str">
        <f>IF(LEFT(flower[[#This Row],[Strain]],4)=LEFT(flower[[#This Row],[Pheno '#]],4),"match","MISMATCH")</f>
        <v>MISMATCH</v>
      </c>
      <c r="G486" s="13" t="str">
        <f>_xlfn.IFNA(VLOOKUP(flower[[#This Row],[Scion METRC '#]],VEGC8[[#All],[Scion METRC '#]:[Pheno Barcode]],2,FALSE),"")</f>
        <v/>
      </c>
      <c r="H486" s="13" t="str">
        <f>LEFT(flower[[#This Row],[Pheno Barcode]],7)</f>
        <v/>
      </c>
      <c r="I486" s="10" t="str">
        <f>_xlfn.IFNA(VLOOKUP(flower[[#This Row],[Strain]],VEGC8[[#All],[Scion METRC '#]:[Health]],5,FALSE),"")</f>
        <v/>
      </c>
      <c r="J486" s="13"/>
      <c r="K486" s="13" t="str">
        <f>IF(flower[[#This Row],[Scion METRC '#]]="","EMPTY",_xlfn.IFNA(VLOOKUP(flower[[#This Row],[Scion METRC '#]],DEADC8[],3,FALSE),"Alive"))</f>
        <v>EMPTY</v>
      </c>
      <c r="L486" s="13" t="str">
        <f>IFERROR(INDEX(exptreatments[[#This Row],[Treatment]],MATCH(flower[[#This Row],[Scion METRC '#]],exptreatments[[#This Row],[METRC]],0)),"")</f>
        <v/>
      </c>
      <c r="M486" s="13" t="str">
        <f>_xlfn.IFNA(VLOOKUP(flower[[#This Row],[Scion METRC '#]],DEADC8[],4,FALSE),"")</f>
        <v/>
      </c>
      <c r="N486" s="14" t="str">
        <f>_xlfn.IFNA(VLOOKUP(flower[[#This Row],[Scion METRC '#]],DEADC8[],4,FALSE),"")</f>
        <v/>
      </c>
      <c r="O486" s="13" t="str">
        <f>IF(ISNUMBER(SEARCH(".",flower[[#This Row],[Pheno Barcode]])),CONCATENATE("1A4070000000065000",RIGHT(flower[[#This Row],[Pheno Barcode]],6)),"")</f>
        <v/>
      </c>
      <c r="P486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_GL1-05</v>
      </c>
    </row>
    <row r="487" spans="1:16" x14ac:dyDescent="0.25">
      <c r="A487" s="12" t="s">
        <v>7</v>
      </c>
      <c r="B487" s="9">
        <v>6</v>
      </c>
      <c r="C487" s="9" t="s">
        <v>510</v>
      </c>
      <c r="D487" s="13"/>
      <c r="E487" s="13" t="str">
        <f>_xlfn.IFNA(VLOOKUP(flower[[#This Row],[Scion METRC '#]],METRCC8[],2,FALSE),"METRC ERROR")</f>
        <v>METRC ERROR</v>
      </c>
      <c r="F487" s="13" t="str">
        <f>IF(LEFT(flower[[#This Row],[Strain]],4)=LEFT(flower[[#This Row],[Pheno '#]],4),"match","MISMATCH")</f>
        <v>MISMATCH</v>
      </c>
      <c r="G487" s="13" t="str">
        <f>_xlfn.IFNA(VLOOKUP(flower[[#This Row],[Scion METRC '#]],VEGC8[[#All],[Scion METRC '#]:[Pheno Barcode]],2,FALSE),"")</f>
        <v/>
      </c>
      <c r="H487" s="13" t="str">
        <f>LEFT(flower[[#This Row],[Pheno Barcode]],7)</f>
        <v/>
      </c>
      <c r="I487" s="10" t="str">
        <f>_xlfn.IFNA(VLOOKUP(flower[[#This Row],[Strain]],VEGC8[[#All],[Scion METRC '#]:[Health]],5,FALSE),"")</f>
        <v/>
      </c>
      <c r="J487" s="13"/>
      <c r="K487" s="13" t="str">
        <f>IF(flower[[#This Row],[Scion METRC '#]]="","EMPTY",_xlfn.IFNA(VLOOKUP(flower[[#This Row],[Scion METRC '#]],DEADC8[],3,FALSE),"Alive"))</f>
        <v>EMPTY</v>
      </c>
      <c r="L487" s="13" t="str">
        <f>IFERROR(INDEX(exptreatments[[#This Row],[Treatment]],MATCH(flower[[#This Row],[Scion METRC '#]],exptreatments[[#This Row],[METRC]],0)),"")</f>
        <v/>
      </c>
      <c r="M487" s="13" t="str">
        <f>_xlfn.IFNA(VLOOKUP(flower[[#This Row],[Scion METRC '#]],DEADC8[],4,FALSE),"")</f>
        <v/>
      </c>
      <c r="N487" s="14" t="str">
        <f>_xlfn.IFNA(VLOOKUP(flower[[#This Row],[Scion METRC '#]],DEADC8[],4,FALSE),"")</f>
        <v/>
      </c>
      <c r="O487" s="13" t="str">
        <f>IF(ISNUMBER(SEARCH(".",flower[[#This Row],[Pheno Barcode]])),CONCATENATE("1A4070000000065000",RIGHT(flower[[#This Row],[Pheno Barcode]],6)),"")</f>
        <v/>
      </c>
      <c r="P487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_GL1-06</v>
      </c>
    </row>
    <row r="488" spans="1:16" x14ac:dyDescent="0.25">
      <c r="A488" s="12" t="s">
        <v>7</v>
      </c>
      <c r="B488" s="9">
        <v>7</v>
      </c>
      <c r="C488" s="9" t="s">
        <v>510</v>
      </c>
      <c r="D488" s="13"/>
      <c r="E488" s="13" t="str">
        <f>_xlfn.IFNA(VLOOKUP(flower[[#This Row],[Scion METRC '#]],METRCC8[],2,FALSE),"METRC ERROR")</f>
        <v>METRC ERROR</v>
      </c>
      <c r="F488" s="13" t="str">
        <f>IF(LEFT(flower[[#This Row],[Strain]],4)=LEFT(flower[[#This Row],[Pheno '#]],4),"match","MISMATCH")</f>
        <v>MISMATCH</v>
      </c>
      <c r="G488" s="13" t="str">
        <f>_xlfn.IFNA(VLOOKUP(flower[[#This Row],[Scion METRC '#]],VEGC8[[#All],[Scion METRC '#]:[Pheno Barcode]],2,FALSE),"")</f>
        <v/>
      </c>
      <c r="H488" s="13" t="str">
        <f>LEFT(flower[[#This Row],[Pheno Barcode]],7)</f>
        <v/>
      </c>
      <c r="I488" s="10" t="str">
        <f>_xlfn.IFNA(VLOOKUP(flower[[#This Row],[Strain]],VEGC8[[#All],[Scion METRC '#]:[Health]],5,FALSE),"")</f>
        <v/>
      </c>
      <c r="J488" s="13"/>
      <c r="K488" s="13" t="str">
        <f>IF(flower[[#This Row],[Scion METRC '#]]="","EMPTY",_xlfn.IFNA(VLOOKUP(flower[[#This Row],[Scion METRC '#]],DEADC8[],3,FALSE),"Alive"))</f>
        <v>EMPTY</v>
      </c>
      <c r="L488" s="13" t="str">
        <f>IFERROR(INDEX(exptreatments[[#This Row],[Treatment]],MATCH(flower[[#This Row],[Scion METRC '#]],exptreatments[[#This Row],[METRC]],0)),"")</f>
        <v/>
      </c>
      <c r="M488" s="13" t="str">
        <f>_xlfn.IFNA(VLOOKUP(flower[[#This Row],[Scion METRC '#]],DEADC8[],4,FALSE),"")</f>
        <v/>
      </c>
      <c r="N488" s="14" t="str">
        <f>_xlfn.IFNA(VLOOKUP(flower[[#This Row],[Scion METRC '#]],DEADC8[],4,FALSE),"")</f>
        <v/>
      </c>
      <c r="O488" s="13" t="str">
        <f>IF(ISNUMBER(SEARCH(".",flower[[#This Row],[Pheno Barcode]])),CONCATENATE("1A4070000000065000",RIGHT(flower[[#This Row],[Pheno Barcode]],6)),"")</f>
        <v/>
      </c>
      <c r="P488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_GL1-07</v>
      </c>
    </row>
    <row r="489" spans="1:16" x14ac:dyDescent="0.25">
      <c r="A489" s="12" t="s">
        <v>7</v>
      </c>
      <c r="B489" s="9">
        <v>8</v>
      </c>
      <c r="C489" s="9" t="s">
        <v>510</v>
      </c>
      <c r="D489" s="13"/>
      <c r="E489" s="13" t="str">
        <f>_xlfn.IFNA(VLOOKUP(flower[[#This Row],[Scion METRC '#]],METRCC8[],2,FALSE),"METRC ERROR")</f>
        <v>METRC ERROR</v>
      </c>
      <c r="F489" s="13" t="str">
        <f>IF(LEFT(flower[[#This Row],[Strain]],4)=LEFT(flower[[#This Row],[Pheno '#]],4),"match","MISMATCH")</f>
        <v>MISMATCH</v>
      </c>
      <c r="G489" s="13" t="str">
        <f>_xlfn.IFNA(VLOOKUP(flower[[#This Row],[Scion METRC '#]],VEGC8[[#All],[Scion METRC '#]:[Pheno Barcode]],2,FALSE),"")</f>
        <v/>
      </c>
      <c r="H489" s="13" t="str">
        <f>LEFT(flower[[#This Row],[Pheno Barcode]],7)</f>
        <v/>
      </c>
      <c r="I489" s="10" t="str">
        <f>_xlfn.IFNA(VLOOKUP(flower[[#This Row],[Strain]],VEGC8[[#All],[Scion METRC '#]:[Health]],5,FALSE),"")</f>
        <v/>
      </c>
      <c r="J489" s="13"/>
      <c r="K489" s="13" t="str">
        <f>IF(flower[[#This Row],[Scion METRC '#]]="","EMPTY",_xlfn.IFNA(VLOOKUP(flower[[#This Row],[Scion METRC '#]],DEADC8[],3,FALSE),"Alive"))</f>
        <v>EMPTY</v>
      </c>
      <c r="L489" s="13" t="str">
        <f>IFERROR(INDEX(exptreatments[[#This Row],[Treatment]],MATCH(flower[[#This Row],[Scion METRC '#]],exptreatments[[#This Row],[METRC]],0)),"")</f>
        <v/>
      </c>
      <c r="M489" s="13" t="str">
        <f>_xlfn.IFNA(VLOOKUP(flower[[#This Row],[Scion METRC '#]],DEADC8[],4,FALSE),"")</f>
        <v/>
      </c>
      <c r="N489" s="14" t="str">
        <f>_xlfn.IFNA(VLOOKUP(flower[[#This Row],[Scion METRC '#]],DEADC8[],4,FALSE),"")</f>
        <v/>
      </c>
      <c r="O489" s="13" t="str">
        <f>IF(ISNUMBER(SEARCH(".",flower[[#This Row],[Pheno Barcode]])),CONCATENATE("1A4070000000065000",RIGHT(flower[[#This Row],[Pheno Barcode]],6)),"")</f>
        <v/>
      </c>
      <c r="P489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_GL1-08</v>
      </c>
    </row>
    <row r="490" spans="1:16" x14ac:dyDescent="0.25">
      <c r="A490" s="12" t="s">
        <v>7</v>
      </c>
      <c r="B490" s="9">
        <v>9</v>
      </c>
      <c r="C490" s="9" t="s">
        <v>510</v>
      </c>
      <c r="D490" s="13"/>
      <c r="E490" s="13" t="str">
        <f>_xlfn.IFNA(VLOOKUP(flower[[#This Row],[Scion METRC '#]],METRCC8[],2,FALSE),"METRC ERROR")</f>
        <v>METRC ERROR</v>
      </c>
      <c r="F490" s="13" t="str">
        <f>IF(LEFT(flower[[#This Row],[Strain]],4)=LEFT(flower[[#This Row],[Pheno '#]],4),"match","MISMATCH")</f>
        <v>MISMATCH</v>
      </c>
      <c r="G490" s="13" t="str">
        <f>_xlfn.IFNA(VLOOKUP(flower[[#This Row],[Scion METRC '#]],VEGC8[[#All],[Scion METRC '#]:[Pheno Barcode]],2,FALSE),"")</f>
        <v/>
      </c>
      <c r="H490" s="13" t="str">
        <f>LEFT(flower[[#This Row],[Pheno Barcode]],7)</f>
        <v/>
      </c>
      <c r="I490" s="10" t="str">
        <f>_xlfn.IFNA(VLOOKUP(flower[[#This Row],[Strain]],VEGC8[[#All],[Scion METRC '#]:[Health]],5,FALSE),"")</f>
        <v/>
      </c>
      <c r="J490" s="13"/>
      <c r="K490" s="13" t="str">
        <f>IF(flower[[#This Row],[Scion METRC '#]]="","EMPTY",_xlfn.IFNA(VLOOKUP(flower[[#This Row],[Scion METRC '#]],DEADC8[],3,FALSE),"Alive"))</f>
        <v>EMPTY</v>
      </c>
      <c r="L490" s="13" t="str">
        <f>IFERROR(INDEX(exptreatments[[#This Row],[Treatment]],MATCH(flower[[#This Row],[Scion METRC '#]],exptreatments[[#This Row],[METRC]],0)),"")</f>
        <v/>
      </c>
      <c r="M490" s="13" t="str">
        <f>_xlfn.IFNA(VLOOKUP(flower[[#This Row],[Scion METRC '#]],DEADC8[],4,FALSE),"")</f>
        <v/>
      </c>
      <c r="N490" s="14" t="str">
        <f>_xlfn.IFNA(VLOOKUP(flower[[#This Row],[Scion METRC '#]],DEADC8[],4,FALSE),"")</f>
        <v/>
      </c>
      <c r="O490" s="13" t="str">
        <f>IF(ISNUMBER(SEARCH(".",flower[[#This Row],[Pheno Barcode]])),CONCATENATE("1A4070000000065000",RIGHT(flower[[#This Row],[Pheno Barcode]],6)),"")</f>
        <v/>
      </c>
      <c r="P490" s="8" t="str">
        <f>IF(flower[[#This Row],[Plant]]&lt;10,_xlfn.CONCAT('Group Info'!$F$2,"_",flower[[#This Row],[Table]],"-0",flower[[#This Row],[Plant]]),_xlfn.CONCAT('Group Info'!$F$2,"_",flower[[#This Row],[Table]],"-",flower[[#This Row],[Plant]]))</f>
        <v>_GL1-09</v>
      </c>
    </row>
    <row r="491" spans="1:16" x14ac:dyDescent="0.25">
      <c r="A491" s="12" t="s">
        <v>7</v>
      </c>
      <c r="B491" s="9">
        <v>10</v>
      </c>
      <c r="C491" s="9" t="s">
        <v>510</v>
      </c>
      <c r="D491" s="13"/>
      <c r="E491" s="13" t="str">
        <f>_xlfn.IFNA(VLOOKUP(flower[[#This Row],[Scion METRC '#]],METRCC8[],2,FALSE),"METRC ERROR")</f>
        <v>METRC ERROR</v>
      </c>
      <c r="F491" s="13" t="str">
        <f>IF(LEFT(flower[[#This Row],[Strain]],4)=LEFT(flower[[#This Row],[Pheno '#]],4),"match","MISMATCH")</f>
        <v>MISMATCH</v>
      </c>
      <c r="G491" s="13" t="str">
        <f>_xlfn.IFNA(VLOOKUP(flower[[#This Row],[Scion METRC '#]],VEGC8[[#All],[Scion METRC '#]:[Pheno Barcode]],2,FALSE),"")</f>
        <v/>
      </c>
      <c r="H491" s="13" t="str">
        <f>LEFT(flower[[#This Row],[Pheno Barcode]],7)</f>
        <v/>
      </c>
      <c r="I491" s="10" t="str">
        <f>_xlfn.IFNA(VLOOKUP(flower[[#This Row],[Strain]],VEGC8[[#All],[Scion METRC '#]:[Health]],5,FALSE),"")</f>
        <v/>
      </c>
      <c r="J491" s="13"/>
      <c r="K491" s="13" t="str">
        <f>IF(flower[[#This Row],[Scion METRC '#]]="","EMPTY",_xlfn.IFNA(VLOOKUP(flower[[#This Row],[Scion METRC '#]],DEADC8[],3,FALSE),"Alive"))</f>
        <v>EMPTY</v>
      </c>
      <c r="L491" s="13" t="str">
        <f>IFERROR(INDEX(exptreatments[[#This Row],[Treatment]],MATCH(flower[[#This Row],[Scion METRC '#]],exptreatments[[#This Row],[METRC]],0)),"")</f>
        <v/>
      </c>
      <c r="M491" s="13" t="str">
        <f>_xlfn.IFNA(VLOOKUP(flower[[#This Row],[Scion METRC '#]],DEADC8[],4,FALSE),"")</f>
        <v/>
      </c>
      <c r="N491" s="14" t="str">
        <f>_xlfn.IFNA(VLOOKUP(flower[[#This Row],[Scion METRC '#]],DEADC8[],4,FALSE),"")</f>
        <v/>
      </c>
      <c r="O491" s="13" t="str">
        <f>IF(ISNUMBER(SEARCH(".",flower[[#This Row],[Pheno Barcode]])),CONCATENATE("1A4070000000065000",RIGHT(flower[[#This Row],[Pheno Barcode]],6)),"")</f>
        <v/>
      </c>
      <c r="P491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_GL1-10</v>
      </c>
    </row>
    <row r="492" spans="1:16" x14ac:dyDescent="0.25">
      <c r="A492" s="12" t="s">
        <v>7</v>
      </c>
      <c r="B492" s="9">
        <v>11</v>
      </c>
      <c r="C492" s="9" t="s">
        <v>510</v>
      </c>
      <c r="D492" s="13"/>
      <c r="E492" s="13" t="str">
        <f>_xlfn.IFNA(VLOOKUP(flower[[#This Row],[Scion METRC '#]],METRCC8[],2,FALSE),"METRC ERROR")</f>
        <v>METRC ERROR</v>
      </c>
      <c r="F492" s="13" t="str">
        <f>IF(LEFT(flower[[#This Row],[Strain]],4)=LEFT(flower[[#This Row],[Pheno '#]],4),"match","MISMATCH")</f>
        <v>MISMATCH</v>
      </c>
      <c r="G492" s="13" t="str">
        <f>_xlfn.IFNA(VLOOKUP(flower[[#This Row],[Scion METRC '#]],VEGC8[[#All],[Scion METRC '#]:[Pheno Barcode]],2,FALSE),"")</f>
        <v/>
      </c>
      <c r="H492" s="13" t="str">
        <f>LEFT(flower[[#This Row],[Pheno Barcode]],7)</f>
        <v/>
      </c>
      <c r="I492" s="10" t="str">
        <f>_xlfn.IFNA(VLOOKUP(flower[[#This Row],[Strain]],VEGC8[[#All],[Scion METRC '#]:[Health]],5,FALSE),"")</f>
        <v/>
      </c>
      <c r="J492" s="13"/>
      <c r="K492" s="13" t="str">
        <f>IF(flower[[#This Row],[Scion METRC '#]]="","EMPTY",_xlfn.IFNA(VLOOKUP(flower[[#This Row],[Scion METRC '#]],DEADC8[],3,FALSE),"Alive"))</f>
        <v>EMPTY</v>
      </c>
      <c r="L492" s="13" t="str">
        <f>IFERROR(INDEX(exptreatments[[#This Row],[Treatment]],MATCH(flower[[#This Row],[Scion METRC '#]],exptreatments[[#This Row],[METRC]],0)),"")</f>
        <v/>
      </c>
      <c r="M492" s="13" t="str">
        <f>_xlfn.IFNA(VLOOKUP(flower[[#This Row],[Scion METRC '#]],DEADC8[],4,FALSE),"")</f>
        <v/>
      </c>
      <c r="N492" s="14" t="str">
        <f>_xlfn.IFNA(VLOOKUP(flower[[#This Row],[Scion METRC '#]],DEADC8[],4,FALSE),"")</f>
        <v/>
      </c>
      <c r="O492" s="13" t="str">
        <f>IF(ISNUMBER(SEARCH(".",flower[[#This Row],[Pheno Barcode]])),CONCATENATE("1A4070000000065000",RIGHT(flower[[#This Row],[Pheno Barcode]],6)),"")</f>
        <v/>
      </c>
      <c r="P492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_GL1-11</v>
      </c>
    </row>
    <row r="493" spans="1:16" x14ac:dyDescent="0.25">
      <c r="A493" s="12" t="s">
        <v>7</v>
      </c>
      <c r="B493" s="9">
        <v>12</v>
      </c>
      <c r="C493" s="9" t="s">
        <v>510</v>
      </c>
      <c r="D493" s="13"/>
      <c r="E493" s="13" t="str">
        <f>_xlfn.IFNA(VLOOKUP(flower[[#This Row],[Scion METRC '#]],METRCC8[],2,FALSE),"METRC ERROR")</f>
        <v>METRC ERROR</v>
      </c>
      <c r="F493" s="13" t="str">
        <f>IF(LEFT(flower[[#This Row],[Strain]],4)=LEFT(flower[[#This Row],[Pheno '#]],4),"match","MISMATCH")</f>
        <v>MISMATCH</v>
      </c>
      <c r="G493" s="13" t="str">
        <f>_xlfn.IFNA(VLOOKUP(flower[[#This Row],[Scion METRC '#]],VEGC8[[#All],[Scion METRC '#]:[Pheno Barcode]],2,FALSE),"")</f>
        <v/>
      </c>
      <c r="H493" s="13" t="str">
        <f>LEFT(flower[[#This Row],[Pheno Barcode]],7)</f>
        <v/>
      </c>
      <c r="I493" s="10" t="str">
        <f>_xlfn.IFNA(VLOOKUP(flower[[#This Row],[Strain]],VEGC8[[#All],[Scion METRC '#]:[Health]],5,FALSE),"")</f>
        <v/>
      </c>
      <c r="J493" s="13"/>
      <c r="K493" s="13" t="str">
        <f>IF(flower[[#This Row],[Scion METRC '#]]="","EMPTY",_xlfn.IFNA(VLOOKUP(flower[[#This Row],[Scion METRC '#]],DEADC8[],3,FALSE),"Alive"))</f>
        <v>EMPTY</v>
      </c>
      <c r="L493" s="13" t="str">
        <f>IFERROR(INDEX(exptreatments[[#This Row],[Treatment]],MATCH(flower[[#This Row],[Scion METRC '#]],exptreatments[[#This Row],[METRC]],0)),"")</f>
        <v/>
      </c>
      <c r="M493" s="13" t="str">
        <f>_xlfn.IFNA(VLOOKUP(flower[[#This Row],[Scion METRC '#]],DEADC8[],4,FALSE),"")</f>
        <v/>
      </c>
      <c r="N493" s="14" t="str">
        <f>_xlfn.IFNA(VLOOKUP(flower[[#This Row],[Scion METRC '#]],DEADC8[],4,FALSE),"")</f>
        <v/>
      </c>
      <c r="O493" s="13" t="str">
        <f>IF(ISNUMBER(SEARCH(".",flower[[#This Row],[Pheno Barcode]])),CONCATENATE("1A4070000000065000",RIGHT(flower[[#This Row],[Pheno Barcode]],6)),"")</f>
        <v/>
      </c>
      <c r="P493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_GL1-12</v>
      </c>
    </row>
    <row r="494" spans="1:16" x14ac:dyDescent="0.25">
      <c r="A494" s="12" t="s">
        <v>7</v>
      </c>
      <c r="B494" s="9">
        <v>13</v>
      </c>
      <c r="C494" s="9" t="s">
        <v>510</v>
      </c>
      <c r="D494" s="13"/>
      <c r="E494" s="13" t="str">
        <f>_xlfn.IFNA(VLOOKUP(flower[[#This Row],[Scion METRC '#]],METRCC8[],2,FALSE),"METRC ERROR")</f>
        <v>METRC ERROR</v>
      </c>
      <c r="F494" s="13" t="str">
        <f>IF(LEFT(flower[[#This Row],[Strain]],4)=LEFT(flower[[#This Row],[Pheno '#]],4),"match","MISMATCH")</f>
        <v>MISMATCH</v>
      </c>
      <c r="G494" s="13" t="str">
        <f>_xlfn.IFNA(VLOOKUP(flower[[#This Row],[Scion METRC '#]],VEGC8[[#All],[Scion METRC '#]:[Pheno Barcode]],2,FALSE),"")</f>
        <v/>
      </c>
      <c r="H494" s="13" t="str">
        <f>LEFT(flower[[#This Row],[Pheno Barcode]],7)</f>
        <v/>
      </c>
      <c r="I494" s="10" t="str">
        <f>_xlfn.IFNA(VLOOKUP(flower[[#This Row],[Strain]],VEGC8[[#All],[Scion METRC '#]:[Health]],5,FALSE),"")</f>
        <v/>
      </c>
      <c r="J494" s="13"/>
      <c r="K494" s="13" t="str">
        <f>IF(flower[[#This Row],[Scion METRC '#]]="","EMPTY",_xlfn.IFNA(VLOOKUP(flower[[#This Row],[Scion METRC '#]],DEADC8[],3,FALSE),"Alive"))</f>
        <v>EMPTY</v>
      </c>
      <c r="L494" s="13" t="str">
        <f>IFERROR(INDEX(exptreatments[[#This Row],[Treatment]],MATCH(flower[[#This Row],[Scion METRC '#]],exptreatments[[#This Row],[METRC]],0)),"")</f>
        <v/>
      </c>
      <c r="M494" s="13" t="str">
        <f>_xlfn.IFNA(VLOOKUP(flower[[#This Row],[Scion METRC '#]],DEADC8[],4,FALSE),"")</f>
        <v/>
      </c>
      <c r="N494" s="14" t="str">
        <f>_xlfn.IFNA(VLOOKUP(flower[[#This Row],[Scion METRC '#]],DEADC8[],4,FALSE),"")</f>
        <v/>
      </c>
      <c r="O494" s="13" t="str">
        <f>IF(ISNUMBER(SEARCH(".",flower[[#This Row],[Pheno Barcode]])),CONCATENATE("1A4070000000065000",RIGHT(flower[[#This Row],[Pheno Barcode]],6)),"")</f>
        <v/>
      </c>
      <c r="P494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_GL1-13</v>
      </c>
    </row>
    <row r="495" spans="1:16" x14ac:dyDescent="0.25">
      <c r="A495" s="12" t="s">
        <v>7</v>
      </c>
      <c r="B495" s="9">
        <v>14</v>
      </c>
      <c r="C495" s="9" t="s">
        <v>510</v>
      </c>
      <c r="D495" s="13"/>
      <c r="E495" s="13" t="str">
        <f>_xlfn.IFNA(VLOOKUP(flower[[#This Row],[Scion METRC '#]],METRCC8[],2,FALSE),"METRC ERROR")</f>
        <v>METRC ERROR</v>
      </c>
      <c r="F495" s="13" t="str">
        <f>IF(LEFT(flower[[#This Row],[Strain]],4)=LEFT(flower[[#This Row],[Pheno '#]],4),"match","MISMATCH")</f>
        <v>MISMATCH</v>
      </c>
      <c r="G495" s="13" t="str">
        <f>_xlfn.IFNA(VLOOKUP(flower[[#This Row],[Scion METRC '#]],VEGC8[[#All],[Scion METRC '#]:[Pheno Barcode]],2,FALSE),"")</f>
        <v/>
      </c>
      <c r="H495" s="13" t="str">
        <f>LEFT(flower[[#This Row],[Pheno Barcode]],7)</f>
        <v/>
      </c>
      <c r="I495" s="10" t="str">
        <f>_xlfn.IFNA(VLOOKUP(flower[[#This Row],[Strain]],VEGC8[[#All],[Scion METRC '#]:[Health]],5,FALSE),"")</f>
        <v/>
      </c>
      <c r="J495" s="13"/>
      <c r="K495" s="13" t="str">
        <f>IF(flower[[#This Row],[Scion METRC '#]]="","EMPTY",_xlfn.IFNA(VLOOKUP(flower[[#This Row],[Scion METRC '#]],DEADC8[],3,FALSE),"Alive"))</f>
        <v>EMPTY</v>
      </c>
      <c r="L495" s="13" t="str">
        <f>IFERROR(INDEX(exptreatments[[#This Row],[Treatment]],MATCH(flower[[#This Row],[Scion METRC '#]],exptreatments[[#This Row],[METRC]],0)),"")</f>
        <v/>
      </c>
      <c r="M495" s="13" t="str">
        <f>_xlfn.IFNA(VLOOKUP(flower[[#This Row],[Scion METRC '#]],DEADC8[],4,FALSE),"")</f>
        <v/>
      </c>
      <c r="N495" s="14" t="str">
        <f>_xlfn.IFNA(VLOOKUP(flower[[#This Row],[Scion METRC '#]],DEADC8[],4,FALSE),"")</f>
        <v/>
      </c>
      <c r="O495" s="13" t="str">
        <f>IF(ISNUMBER(SEARCH(".",flower[[#This Row],[Pheno Barcode]])),CONCATENATE("1A4070000000065000",RIGHT(flower[[#This Row],[Pheno Barcode]],6)),"")</f>
        <v/>
      </c>
      <c r="P495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_GL1-14</v>
      </c>
    </row>
    <row r="496" spans="1:16" x14ac:dyDescent="0.25">
      <c r="A496" s="12" t="s">
        <v>7</v>
      </c>
      <c r="B496" s="9">
        <v>15</v>
      </c>
      <c r="C496" s="9" t="s">
        <v>510</v>
      </c>
      <c r="D496" s="13"/>
      <c r="E496" s="13" t="str">
        <f>_xlfn.IFNA(VLOOKUP(flower[[#This Row],[Scion METRC '#]],METRCC8[],2,FALSE),"METRC ERROR")</f>
        <v>METRC ERROR</v>
      </c>
      <c r="F496" s="13" t="str">
        <f>IF(LEFT(flower[[#This Row],[Strain]],4)=LEFT(flower[[#This Row],[Pheno '#]],4),"match","MISMATCH")</f>
        <v>MISMATCH</v>
      </c>
      <c r="G496" s="13" t="str">
        <f>_xlfn.IFNA(VLOOKUP(flower[[#This Row],[Scion METRC '#]],VEGC8[[#All],[Scion METRC '#]:[Pheno Barcode]],2,FALSE),"")</f>
        <v/>
      </c>
      <c r="H496" s="13" t="str">
        <f>LEFT(flower[[#This Row],[Pheno Barcode]],7)</f>
        <v/>
      </c>
      <c r="I496" s="10" t="str">
        <f>_xlfn.IFNA(VLOOKUP(flower[[#This Row],[Strain]],VEGC8[[#All],[Scion METRC '#]:[Health]],5,FALSE),"")</f>
        <v/>
      </c>
      <c r="J496" s="13"/>
      <c r="K496" s="13" t="str">
        <f>IF(flower[[#This Row],[Scion METRC '#]]="","EMPTY",_xlfn.IFNA(VLOOKUP(flower[[#This Row],[Scion METRC '#]],DEADC8[],3,FALSE),"Alive"))</f>
        <v>EMPTY</v>
      </c>
      <c r="L496" s="13" t="str">
        <f>IFERROR(INDEX(exptreatments[[#This Row],[Treatment]],MATCH(flower[[#This Row],[Scion METRC '#]],exptreatments[[#This Row],[METRC]],0)),"")</f>
        <v/>
      </c>
      <c r="M496" s="13" t="str">
        <f>_xlfn.IFNA(VLOOKUP(flower[[#This Row],[Scion METRC '#]],DEADC8[],4,FALSE),"")</f>
        <v/>
      </c>
      <c r="N496" s="14" t="str">
        <f>_xlfn.IFNA(VLOOKUP(flower[[#This Row],[Scion METRC '#]],DEADC8[],4,FALSE),"")</f>
        <v/>
      </c>
      <c r="O496" s="13" t="str">
        <f>IF(ISNUMBER(SEARCH(".",flower[[#This Row],[Pheno Barcode]])),CONCATENATE("1A4070000000065000",RIGHT(flower[[#This Row],[Pheno Barcode]],6)),"")</f>
        <v/>
      </c>
      <c r="P496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_GL1-15</v>
      </c>
    </row>
    <row r="497" spans="1:16" x14ac:dyDescent="0.25">
      <c r="A497" s="12" t="s">
        <v>7</v>
      </c>
      <c r="B497" s="9">
        <v>16</v>
      </c>
      <c r="C497" s="9" t="s">
        <v>510</v>
      </c>
      <c r="D497" s="13"/>
      <c r="E497" s="13" t="str">
        <f>_xlfn.IFNA(VLOOKUP(flower[[#This Row],[Scion METRC '#]],METRCC8[],2,FALSE),"METRC ERROR")</f>
        <v>METRC ERROR</v>
      </c>
      <c r="F497" s="13" t="str">
        <f>IF(LEFT(flower[[#This Row],[Strain]],4)=LEFT(flower[[#This Row],[Pheno '#]],4),"match","MISMATCH")</f>
        <v>MISMATCH</v>
      </c>
      <c r="G497" s="13" t="str">
        <f>_xlfn.IFNA(VLOOKUP(flower[[#This Row],[Scion METRC '#]],VEGC8[[#All],[Scion METRC '#]:[Pheno Barcode]],2,FALSE),"")</f>
        <v/>
      </c>
      <c r="H497" s="13" t="str">
        <f>LEFT(flower[[#This Row],[Pheno Barcode]],7)</f>
        <v/>
      </c>
      <c r="I497" s="10" t="str">
        <f>_xlfn.IFNA(VLOOKUP(flower[[#This Row],[Strain]],VEGC8[[#All],[Scion METRC '#]:[Health]],5,FALSE),"")</f>
        <v/>
      </c>
      <c r="J497" s="13"/>
      <c r="K497" s="13" t="str">
        <f>IF(flower[[#This Row],[Scion METRC '#]]="","EMPTY",_xlfn.IFNA(VLOOKUP(flower[[#This Row],[Scion METRC '#]],DEADC8[],3,FALSE),"Alive"))</f>
        <v>EMPTY</v>
      </c>
      <c r="L497" s="13" t="str">
        <f>IFERROR(INDEX(exptreatments[[#This Row],[Treatment]],MATCH(flower[[#This Row],[Scion METRC '#]],exptreatments[[#This Row],[METRC]],0)),"")</f>
        <v/>
      </c>
      <c r="M497" s="13" t="str">
        <f>_xlfn.IFNA(VLOOKUP(flower[[#This Row],[Scion METRC '#]],DEADC8[],4,FALSE),"")</f>
        <v/>
      </c>
      <c r="N497" s="14" t="str">
        <f>_xlfn.IFNA(VLOOKUP(flower[[#This Row],[Scion METRC '#]],DEADC8[],4,FALSE),"")</f>
        <v/>
      </c>
      <c r="O497" s="13" t="str">
        <f>IF(ISNUMBER(SEARCH(".",flower[[#This Row],[Pheno Barcode]])),CONCATENATE("1A4070000000065000",RIGHT(flower[[#This Row],[Pheno Barcode]],6)),"")</f>
        <v/>
      </c>
      <c r="P497" s="8" t="str">
        <f>IF(flower[[#This Row],[Plant]]&lt;10,_xlfn.CONCAT('Group Info'!$F$2,"_",flower[[#This Row],[Table]],"-0",flower[[#This Row],[Plant]]),_xlfn.CONCAT('Group Info'!$F$2,"_",flower[[#This Row],[Table]],"-",flower[[#This Row],[Plant]]))</f>
        <v>_GL1-16</v>
      </c>
    </row>
    <row r="498" spans="1:16" x14ac:dyDescent="0.25">
      <c r="A498" s="12" t="s">
        <v>7</v>
      </c>
      <c r="B498" s="9">
        <v>1</v>
      </c>
      <c r="C498" s="9" t="s">
        <v>511</v>
      </c>
      <c r="D498" s="13"/>
      <c r="E498" s="13" t="str">
        <f>_xlfn.IFNA(VLOOKUP(flower[[#This Row],[Scion METRC '#]],METRCC8[],2,FALSE),"METRC ERROR")</f>
        <v>METRC ERROR</v>
      </c>
      <c r="F498" s="13" t="str">
        <f>IF(LEFT(flower[[#This Row],[Strain]],4)=LEFT(flower[[#This Row],[Pheno '#]],4),"match","MISMATCH")</f>
        <v>MISMATCH</v>
      </c>
      <c r="G498" s="13" t="str">
        <f>_xlfn.IFNA(VLOOKUP(flower[[#This Row],[Scion METRC '#]],VEGC8[[#All],[Scion METRC '#]:[Pheno Barcode]],2,FALSE),"")</f>
        <v/>
      </c>
      <c r="H498" s="13" t="str">
        <f>LEFT(flower[[#This Row],[Pheno Barcode]],7)</f>
        <v/>
      </c>
      <c r="I498" s="10" t="str">
        <f>_xlfn.IFNA(VLOOKUP(flower[[#This Row],[Strain]],VEGC8[[#All],[Scion METRC '#]:[Health]],5,FALSE),"")</f>
        <v/>
      </c>
      <c r="J498" s="13"/>
      <c r="K498" s="13" t="str">
        <f>IF(flower[[#This Row],[Scion METRC '#]]="","EMPTY",_xlfn.IFNA(VLOOKUP(flower[[#This Row],[Scion METRC '#]],DEADC8[],3,FALSE),"Alive"))</f>
        <v>EMPTY</v>
      </c>
      <c r="L498" s="13" t="str">
        <f>IFERROR(INDEX(exptreatments[[#This Row],[Treatment]],MATCH(flower[[#This Row],[Scion METRC '#]],exptreatments[[#This Row],[METRC]],0)),"")</f>
        <v/>
      </c>
      <c r="M498" s="13" t="str">
        <f>_xlfn.IFNA(VLOOKUP(flower[[#This Row],[Scion METRC '#]],DEADC8[],4,FALSE),"")</f>
        <v/>
      </c>
      <c r="N498" s="14" t="str">
        <f>_xlfn.IFNA(VLOOKUP(flower[[#This Row],[Scion METRC '#]],DEADC8[],4,FALSE),"")</f>
        <v/>
      </c>
      <c r="O498" s="13" t="str">
        <f>IF(ISNUMBER(SEARCH(".",flower[[#This Row],[Pheno Barcode]])),CONCATENATE("1A4070000000065000",RIGHT(flower[[#This Row],[Pheno Barcode]],6)),"")</f>
        <v/>
      </c>
      <c r="P498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_GL2-01</v>
      </c>
    </row>
    <row r="499" spans="1:16" x14ac:dyDescent="0.25">
      <c r="A499" s="12" t="s">
        <v>7</v>
      </c>
      <c r="B499" s="9">
        <v>2</v>
      </c>
      <c r="C499" s="9" t="s">
        <v>511</v>
      </c>
      <c r="D499" s="13"/>
      <c r="E499" s="13" t="str">
        <f>_xlfn.IFNA(VLOOKUP(flower[[#This Row],[Scion METRC '#]],METRCC8[],2,FALSE),"METRC ERROR")</f>
        <v>METRC ERROR</v>
      </c>
      <c r="F499" s="13" t="str">
        <f>IF(LEFT(flower[[#This Row],[Strain]],4)=LEFT(flower[[#This Row],[Pheno '#]],4),"match","MISMATCH")</f>
        <v>MISMATCH</v>
      </c>
      <c r="G499" s="13" t="str">
        <f>_xlfn.IFNA(VLOOKUP(flower[[#This Row],[Scion METRC '#]],VEGC8[[#All],[Scion METRC '#]:[Pheno Barcode]],2,FALSE),"")</f>
        <v/>
      </c>
      <c r="H499" s="13" t="str">
        <f>LEFT(flower[[#This Row],[Pheno Barcode]],7)</f>
        <v/>
      </c>
      <c r="I499" s="10" t="str">
        <f>_xlfn.IFNA(VLOOKUP(flower[[#This Row],[Strain]],VEGC8[[#All],[Scion METRC '#]:[Health]],5,FALSE),"")</f>
        <v/>
      </c>
      <c r="J499" s="13"/>
      <c r="K499" s="13" t="str">
        <f>IF(flower[[#This Row],[Scion METRC '#]]="","EMPTY",_xlfn.IFNA(VLOOKUP(flower[[#This Row],[Scion METRC '#]],DEADC8[],3,FALSE),"Alive"))</f>
        <v>EMPTY</v>
      </c>
      <c r="L499" s="13" t="str">
        <f>IFERROR(INDEX(exptreatments[[#This Row],[Treatment]],MATCH(flower[[#This Row],[Scion METRC '#]],exptreatments[[#This Row],[METRC]],0)),"")</f>
        <v/>
      </c>
      <c r="M499" s="13" t="str">
        <f>_xlfn.IFNA(VLOOKUP(flower[[#This Row],[Scion METRC '#]],DEADC8[],4,FALSE),"")</f>
        <v/>
      </c>
      <c r="N499" s="14" t="str">
        <f>_xlfn.IFNA(VLOOKUP(flower[[#This Row],[Scion METRC '#]],DEADC8[],4,FALSE),"")</f>
        <v/>
      </c>
      <c r="O499" s="13" t="str">
        <f>IF(ISNUMBER(SEARCH(".",flower[[#This Row],[Pheno Barcode]])),CONCATENATE("1A4070000000065000",RIGHT(flower[[#This Row],[Pheno Barcode]],6)),"")</f>
        <v/>
      </c>
      <c r="P499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_GL2-02</v>
      </c>
    </row>
    <row r="500" spans="1:16" x14ac:dyDescent="0.25">
      <c r="A500" s="12" t="s">
        <v>7</v>
      </c>
      <c r="B500" s="9">
        <v>3</v>
      </c>
      <c r="C500" s="9" t="s">
        <v>511</v>
      </c>
      <c r="D500" s="13"/>
      <c r="E500" s="13" t="str">
        <f>_xlfn.IFNA(VLOOKUP(flower[[#This Row],[Scion METRC '#]],METRCC8[],2,FALSE),"METRC ERROR")</f>
        <v>METRC ERROR</v>
      </c>
      <c r="F500" s="13" t="str">
        <f>IF(LEFT(flower[[#This Row],[Strain]],4)=LEFT(flower[[#This Row],[Pheno '#]],4),"match","MISMATCH")</f>
        <v>MISMATCH</v>
      </c>
      <c r="G500" s="13" t="str">
        <f>_xlfn.IFNA(VLOOKUP(flower[[#This Row],[Scion METRC '#]],VEGC8[[#All],[Scion METRC '#]:[Pheno Barcode]],2,FALSE),"")</f>
        <v/>
      </c>
      <c r="H500" s="13" t="str">
        <f>LEFT(flower[[#This Row],[Pheno Barcode]],7)</f>
        <v/>
      </c>
      <c r="I500" s="10" t="str">
        <f>_xlfn.IFNA(VLOOKUP(flower[[#This Row],[Strain]],VEGC8[[#All],[Scion METRC '#]:[Health]],5,FALSE),"")</f>
        <v/>
      </c>
      <c r="J500" s="13"/>
      <c r="K500" s="13" t="str">
        <f>IF(flower[[#This Row],[Scion METRC '#]]="","EMPTY",_xlfn.IFNA(VLOOKUP(flower[[#This Row],[Scion METRC '#]],DEADC8[],3,FALSE),"Alive"))</f>
        <v>EMPTY</v>
      </c>
      <c r="L500" s="13" t="str">
        <f>IFERROR(INDEX(exptreatments[[#This Row],[Treatment]],MATCH(flower[[#This Row],[Scion METRC '#]],exptreatments[[#This Row],[METRC]],0)),"")</f>
        <v/>
      </c>
      <c r="M500" s="13" t="str">
        <f>_xlfn.IFNA(VLOOKUP(flower[[#This Row],[Scion METRC '#]],DEADC8[],4,FALSE),"")</f>
        <v/>
      </c>
      <c r="N500" s="14" t="str">
        <f>_xlfn.IFNA(VLOOKUP(flower[[#This Row],[Scion METRC '#]],DEADC8[],4,FALSE),"")</f>
        <v/>
      </c>
      <c r="O500" s="13" t="str">
        <f>IF(ISNUMBER(SEARCH(".",flower[[#This Row],[Pheno Barcode]])),CONCATENATE("1A4070000000065000",RIGHT(flower[[#This Row],[Pheno Barcode]],6)),"")</f>
        <v/>
      </c>
      <c r="P500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_GL2-03</v>
      </c>
    </row>
    <row r="501" spans="1:16" x14ac:dyDescent="0.25">
      <c r="A501" s="12" t="s">
        <v>7</v>
      </c>
      <c r="B501" s="9">
        <v>4</v>
      </c>
      <c r="C501" s="9" t="s">
        <v>511</v>
      </c>
      <c r="D501" s="13"/>
      <c r="E501" s="13" t="str">
        <f>_xlfn.IFNA(VLOOKUP(flower[[#This Row],[Scion METRC '#]],METRCC8[],2,FALSE),"METRC ERROR")</f>
        <v>METRC ERROR</v>
      </c>
      <c r="F501" s="13" t="str">
        <f>IF(LEFT(flower[[#This Row],[Strain]],4)=LEFT(flower[[#This Row],[Pheno '#]],4),"match","MISMATCH")</f>
        <v>MISMATCH</v>
      </c>
      <c r="G501" s="13" t="str">
        <f>_xlfn.IFNA(VLOOKUP(flower[[#This Row],[Scion METRC '#]],VEGC8[[#All],[Scion METRC '#]:[Pheno Barcode]],2,FALSE),"")</f>
        <v/>
      </c>
      <c r="H501" s="13" t="str">
        <f>LEFT(flower[[#This Row],[Pheno Barcode]],7)</f>
        <v/>
      </c>
      <c r="I501" s="10" t="str">
        <f>_xlfn.IFNA(VLOOKUP(flower[[#This Row],[Strain]],VEGC8[[#All],[Scion METRC '#]:[Health]],5,FALSE),"")</f>
        <v/>
      </c>
      <c r="J501" s="13"/>
      <c r="K501" s="13" t="str">
        <f>IF(flower[[#This Row],[Scion METRC '#]]="","EMPTY",_xlfn.IFNA(VLOOKUP(flower[[#This Row],[Scion METRC '#]],DEADC8[],3,FALSE),"Alive"))</f>
        <v>EMPTY</v>
      </c>
      <c r="L501" s="13" t="str">
        <f>IFERROR(INDEX(exptreatments[[#This Row],[Treatment]],MATCH(flower[[#This Row],[Scion METRC '#]],exptreatments[[#This Row],[METRC]],0)),"")</f>
        <v/>
      </c>
      <c r="M501" s="13" t="str">
        <f>_xlfn.IFNA(VLOOKUP(flower[[#This Row],[Scion METRC '#]],DEADC8[],4,FALSE),"")</f>
        <v/>
      </c>
      <c r="N501" s="14" t="str">
        <f>_xlfn.IFNA(VLOOKUP(flower[[#This Row],[Scion METRC '#]],DEADC8[],4,FALSE),"")</f>
        <v/>
      </c>
      <c r="O501" s="13" t="str">
        <f>IF(ISNUMBER(SEARCH(".",flower[[#This Row],[Pheno Barcode]])),CONCATENATE("1A4070000000065000",RIGHT(flower[[#This Row],[Pheno Barcode]],6)),"")</f>
        <v/>
      </c>
      <c r="P501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_GL2-04</v>
      </c>
    </row>
    <row r="502" spans="1:16" x14ac:dyDescent="0.25">
      <c r="A502" s="12" t="s">
        <v>7</v>
      </c>
      <c r="B502" s="9">
        <v>5</v>
      </c>
      <c r="C502" s="9" t="s">
        <v>511</v>
      </c>
      <c r="D502" s="13"/>
      <c r="E502" s="13" t="str">
        <f>_xlfn.IFNA(VLOOKUP(flower[[#This Row],[Scion METRC '#]],METRCC8[],2,FALSE),"METRC ERROR")</f>
        <v>METRC ERROR</v>
      </c>
      <c r="F502" s="13" t="str">
        <f>IF(LEFT(flower[[#This Row],[Strain]],4)=LEFT(flower[[#This Row],[Pheno '#]],4),"match","MISMATCH")</f>
        <v>MISMATCH</v>
      </c>
      <c r="G502" s="13" t="str">
        <f>_xlfn.IFNA(VLOOKUP(flower[[#This Row],[Scion METRC '#]],VEGC8[[#All],[Scion METRC '#]:[Pheno Barcode]],2,FALSE),"")</f>
        <v/>
      </c>
      <c r="H502" s="13" t="str">
        <f>LEFT(flower[[#This Row],[Pheno Barcode]],7)</f>
        <v/>
      </c>
      <c r="I502" s="10" t="str">
        <f>_xlfn.IFNA(VLOOKUP(flower[[#This Row],[Strain]],VEGC8[[#All],[Scion METRC '#]:[Health]],5,FALSE),"")</f>
        <v/>
      </c>
      <c r="J502" s="13"/>
      <c r="K502" s="13" t="str">
        <f>IF(flower[[#This Row],[Scion METRC '#]]="","EMPTY",_xlfn.IFNA(VLOOKUP(flower[[#This Row],[Scion METRC '#]],DEADC8[],3,FALSE),"Alive"))</f>
        <v>EMPTY</v>
      </c>
      <c r="L502" s="13" t="str">
        <f>IFERROR(INDEX(exptreatments[[#This Row],[Treatment]],MATCH(flower[[#This Row],[Scion METRC '#]],exptreatments[[#This Row],[METRC]],0)),"")</f>
        <v/>
      </c>
      <c r="M502" s="13" t="str">
        <f>_xlfn.IFNA(VLOOKUP(flower[[#This Row],[Scion METRC '#]],DEADC8[],4,FALSE),"")</f>
        <v/>
      </c>
      <c r="N502" s="14" t="str">
        <f>_xlfn.IFNA(VLOOKUP(flower[[#This Row],[Scion METRC '#]],DEADC8[],4,FALSE),"")</f>
        <v/>
      </c>
      <c r="O502" s="13" t="str">
        <f>IF(ISNUMBER(SEARCH(".",flower[[#This Row],[Pheno Barcode]])),CONCATENATE("1A4070000000065000",RIGHT(flower[[#This Row],[Pheno Barcode]],6)),"")</f>
        <v/>
      </c>
      <c r="P502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_GL2-05</v>
      </c>
    </row>
    <row r="503" spans="1:16" x14ac:dyDescent="0.25">
      <c r="A503" s="12" t="s">
        <v>7</v>
      </c>
      <c r="B503" s="9">
        <v>6</v>
      </c>
      <c r="C503" s="9" t="s">
        <v>511</v>
      </c>
      <c r="D503" s="13"/>
      <c r="E503" s="13" t="str">
        <f>_xlfn.IFNA(VLOOKUP(flower[[#This Row],[Scion METRC '#]],METRCC8[],2,FALSE),"METRC ERROR")</f>
        <v>METRC ERROR</v>
      </c>
      <c r="F503" s="13" t="str">
        <f>IF(LEFT(flower[[#This Row],[Strain]],4)=LEFT(flower[[#This Row],[Pheno '#]],4),"match","MISMATCH")</f>
        <v>MISMATCH</v>
      </c>
      <c r="G503" s="13" t="str">
        <f>_xlfn.IFNA(VLOOKUP(flower[[#This Row],[Scion METRC '#]],VEGC8[[#All],[Scion METRC '#]:[Pheno Barcode]],2,FALSE),"")</f>
        <v/>
      </c>
      <c r="H503" s="13" t="str">
        <f>LEFT(flower[[#This Row],[Pheno Barcode]],7)</f>
        <v/>
      </c>
      <c r="I503" s="10" t="str">
        <f>_xlfn.IFNA(VLOOKUP(flower[[#This Row],[Strain]],VEGC8[[#All],[Scion METRC '#]:[Health]],5,FALSE),"")</f>
        <v/>
      </c>
      <c r="J503" s="13"/>
      <c r="K503" s="13" t="str">
        <f>IF(flower[[#This Row],[Scion METRC '#]]="","EMPTY",_xlfn.IFNA(VLOOKUP(flower[[#This Row],[Scion METRC '#]],DEADC8[],3,FALSE),"Alive"))</f>
        <v>EMPTY</v>
      </c>
      <c r="L503" s="13" t="str">
        <f>IFERROR(INDEX(exptreatments[[#This Row],[Treatment]],MATCH(flower[[#This Row],[Scion METRC '#]],exptreatments[[#This Row],[METRC]],0)),"")</f>
        <v/>
      </c>
      <c r="M503" s="13" t="str">
        <f>_xlfn.IFNA(VLOOKUP(flower[[#This Row],[Scion METRC '#]],DEADC8[],4,FALSE),"")</f>
        <v/>
      </c>
      <c r="N503" s="14" t="str">
        <f>_xlfn.IFNA(VLOOKUP(flower[[#This Row],[Scion METRC '#]],DEADC8[],4,FALSE),"")</f>
        <v/>
      </c>
      <c r="O503" s="13" t="str">
        <f>IF(ISNUMBER(SEARCH(".",flower[[#This Row],[Pheno Barcode]])),CONCATENATE("1A4070000000065000",RIGHT(flower[[#This Row],[Pheno Barcode]],6)),"")</f>
        <v/>
      </c>
      <c r="P503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_GL2-06</v>
      </c>
    </row>
    <row r="504" spans="1:16" x14ac:dyDescent="0.25">
      <c r="A504" s="12" t="s">
        <v>7</v>
      </c>
      <c r="B504" s="9">
        <v>7</v>
      </c>
      <c r="C504" s="9" t="s">
        <v>511</v>
      </c>
      <c r="D504" s="13"/>
      <c r="E504" s="13" t="str">
        <f>_xlfn.IFNA(VLOOKUP(flower[[#This Row],[Scion METRC '#]],METRCC8[],2,FALSE),"METRC ERROR")</f>
        <v>METRC ERROR</v>
      </c>
      <c r="F504" s="13" t="str">
        <f>IF(LEFT(flower[[#This Row],[Strain]],4)=LEFT(flower[[#This Row],[Pheno '#]],4),"match","MISMATCH")</f>
        <v>MISMATCH</v>
      </c>
      <c r="G504" s="13" t="str">
        <f>_xlfn.IFNA(VLOOKUP(flower[[#This Row],[Scion METRC '#]],VEGC8[[#All],[Scion METRC '#]:[Pheno Barcode]],2,FALSE),"")</f>
        <v/>
      </c>
      <c r="H504" s="13" t="str">
        <f>LEFT(flower[[#This Row],[Pheno Barcode]],7)</f>
        <v/>
      </c>
      <c r="I504" s="10" t="str">
        <f>_xlfn.IFNA(VLOOKUP(flower[[#This Row],[Strain]],VEGC8[[#All],[Scion METRC '#]:[Health]],5,FALSE),"")</f>
        <v/>
      </c>
      <c r="J504" s="13"/>
      <c r="K504" s="13" t="str">
        <f>IF(flower[[#This Row],[Scion METRC '#]]="","EMPTY",_xlfn.IFNA(VLOOKUP(flower[[#This Row],[Scion METRC '#]],DEADC8[],3,FALSE),"Alive"))</f>
        <v>EMPTY</v>
      </c>
      <c r="L504" s="13" t="str">
        <f>IFERROR(INDEX(exptreatments[[#This Row],[Treatment]],MATCH(flower[[#This Row],[Scion METRC '#]],exptreatments[[#This Row],[METRC]],0)),"")</f>
        <v/>
      </c>
      <c r="M504" s="13" t="str">
        <f>_xlfn.IFNA(VLOOKUP(flower[[#This Row],[Scion METRC '#]],DEADC8[],4,FALSE),"")</f>
        <v/>
      </c>
      <c r="N504" s="14" t="str">
        <f>_xlfn.IFNA(VLOOKUP(flower[[#This Row],[Scion METRC '#]],DEADC8[],4,FALSE),"")</f>
        <v/>
      </c>
      <c r="O504" s="13" t="str">
        <f>IF(ISNUMBER(SEARCH(".",flower[[#This Row],[Pheno Barcode]])),CONCATENATE("1A4070000000065000",RIGHT(flower[[#This Row],[Pheno Barcode]],6)),"")</f>
        <v/>
      </c>
      <c r="P504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_GL2-07</v>
      </c>
    </row>
    <row r="505" spans="1:16" x14ac:dyDescent="0.25">
      <c r="A505" s="12" t="s">
        <v>7</v>
      </c>
      <c r="B505" s="9">
        <v>8</v>
      </c>
      <c r="C505" s="9" t="s">
        <v>511</v>
      </c>
      <c r="D505" s="13"/>
      <c r="E505" s="13" t="str">
        <f>_xlfn.IFNA(VLOOKUP(flower[[#This Row],[Scion METRC '#]],METRCC8[],2,FALSE),"METRC ERROR")</f>
        <v>METRC ERROR</v>
      </c>
      <c r="F505" s="13" t="str">
        <f>IF(LEFT(flower[[#This Row],[Strain]],4)=LEFT(flower[[#This Row],[Pheno '#]],4),"match","MISMATCH")</f>
        <v>MISMATCH</v>
      </c>
      <c r="G505" s="13" t="str">
        <f>_xlfn.IFNA(VLOOKUP(flower[[#This Row],[Scion METRC '#]],VEGC8[[#All],[Scion METRC '#]:[Pheno Barcode]],2,FALSE),"")</f>
        <v/>
      </c>
      <c r="H505" s="13" t="str">
        <f>LEFT(flower[[#This Row],[Pheno Barcode]],7)</f>
        <v/>
      </c>
      <c r="I505" s="10" t="str">
        <f>_xlfn.IFNA(VLOOKUP(flower[[#This Row],[Strain]],VEGC8[[#All],[Scion METRC '#]:[Health]],5,FALSE),"")</f>
        <v/>
      </c>
      <c r="J505" s="13"/>
      <c r="K505" s="13" t="str">
        <f>IF(flower[[#This Row],[Scion METRC '#]]="","EMPTY",_xlfn.IFNA(VLOOKUP(flower[[#This Row],[Scion METRC '#]],DEADC8[],3,FALSE),"Alive"))</f>
        <v>EMPTY</v>
      </c>
      <c r="L505" s="13" t="str">
        <f>IFERROR(INDEX(exptreatments[[#This Row],[Treatment]],MATCH(flower[[#This Row],[Scion METRC '#]],exptreatments[[#This Row],[METRC]],0)),"")</f>
        <v/>
      </c>
      <c r="M505" s="13" t="str">
        <f>_xlfn.IFNA(VLOOKUP(flower[[#This Row],[Scion METRC '#]],DEADC8[],4,FALSE),"")</f>
        <v/>
      </c>
      <c r="N505" s="14" t="str">
        <f>_xlfn.IFNA(VLOOKUP(flower[[#This Row],[Scion METRC '#]],DEADC8[],4,FALSE),"")</f>
        <v/>
      </c>
      <c r="O505" s="13" t="str">
        <f>IF(ISNUMBER(SEARCH(".",flower[[#This Row],[Pheno Barcode]])),CONCATENATE("1A4070000000065000",RIGHT(flower[[#This Row],[Pheno Barcode]],6)),"")</f>
        <v/>
      </c>
      <c r="P505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_GL2-08</v>
      </c>
    </row>
    <row r="506" spans="1:16" x14ac:dyDescent="0.25">
      <c r="A506" s="12" t="s">
        <v>7</v>
      </c>
      <c r="B506" s="9">
        <v>9</v>
      </c>
      <c r="C506" s="9" t="s">
        <v>511</v>
      </c>
      <c r="D506" s="13"/>
      <c r="E506" s="13" t="str">
        <f>_xlfn.IFNA(VLOOKUP(flower[[#This Row],[Scion METRC '#]],METRCC8[],2,FALSE),"METRC ERROR")</f>
        <v>METRC ERROR</v>
      </c>
      <c r="F506" s="13" t="str">
        <f>IF(LEFT(flower[[#This Row],[Strain]],4)=LEFT(flower[[#This Row],[Pheno '#]],4),"match","MISMATCH")</f>
        <v>MISMATCH</v>
      </c>
      <c r="G506" s="13" t="str">
        <f>_xlfn.IFNA(VLOOKUP(flower[[#This Row],[Scion METRC '#]],VEGC8[[#All],[Scion METRC '#]:[Pheno Barcode]],2,FALSE),"")</f>
        <v/>
      </c>
      <c r="H506" s="13" t="str">
        <f>LEFT(flower[[#This Row],[Pheno Barcode]],7)</f>
        <v/>
      </c>
      <c r="I506" s="10" t="str">
        <f>_xlfn.IFNA(VLOOKUP(flower[[#This Row],[Strain]],VEGC8[[#All],[Scion METRC '#]:[Health]],5,FALSE),"")</f>
        <v/>
      </c>
      <c r="J506" s="13"/>
      <c r="K506" s="13" t="str">
        <f>IF(flower[[#This Row],[Scion METRC '#]]="","EMPTY",_xlfn.IFNA(VLOOKUP(flower[[#This Row],[Scion METRC '#]],DEADC8[],3,FALSE),"Alive"))</f>
        <v>EMPTY</v>
      </c>
      <c r="L506" s="13" t="str">
        <f>IFERROR(INDEX(exptreatments[[#This Row],[Treatment]],MATCH(flower[[#This Row],[Scion METRC '#]],exptreatments[[#This Row],[METRC]],0)),"")</f>
        <v/>
      </c>
      <c r="M506" s="13" t="str">
        <f>_xlfn.IFNA(VLOOKUP(flower[[#This Row],[Scion METRC '#]],DEADC8[],4,FALSE),"")</f>
        <v/>
      </c>
      <c r="N506" s="14" t="str">
        <f>_xlfn.IFNA(VLOOKUP(flower[[#This Row],[Scion METRC '#]],DEADC8[],4,FALSE),"")</f>
        <v/>
      </c>
      <c r="O506" s="13" t="str">
        <f>IF(ISNUMBER(SEARCH(".",flower[[#This Row],[Pheno Barcode]])),CONCATENATE("1A4070000000065000",RIGHT(flower[[#This Row],[Pheno Barcode]],6)),"")</f>
        <v/>
      </c>
      <c r="P506" s="8" t="str">
        <f>IF(flower[[#This Row],[Plant]]&lt;10,_xlfn.CONCAT('Group Info'!$F$2,"_",flower[[#This Row],[Table]],"-0",flower[[#This Row],[Plant]]),_xlfn.CONCAT('Group Info'!$F$2,"_",flower[[#This Row],[Table]],"-",flower[[#This Row],[Plant]]))</f>
        <v>_GL2-09</v>
      </c>
    </row>
    <row r="507" spans="1:16" x14ac:dyDescent="0.25">
      <c r="A507" s="12" t="s">
        <v>7</v>
      </c>
      <c r="B507" s="9">
        <v>10</v>
      </c>
      <c r="C507" s="9" t="s">
        <v>511</v>
      </c>
      <c r="D507" s="13"/>
      <c r="E507" s="13" t="str">
        <f>_xlfn.IFNA(VLOOKUP(flower[[#This Row],[Scion METRC '#]],METRCC8[],2,FALSE),"METRC ERROR")</f>
        <v>METRC ERROR</v>
      </c>
      <c r="F507" s="13" t="str">
        <f>IF(LEFT(flower[[#This Row],[Strain]],4)=LEFT(flower[[#This Row],[Pheno '#]],4),"match","MISMATCH")</f>
        <v>MISMATCH</v>
      </c>
      <c r="G507" s="13" t="str">
        <f>_xlfn.IFNA(VLOOKUP(flower[[#This Row],[Scion METRC '#]],VEGC8[[#All],[Scion METRC '#]:[Pheno Barcode]],2,FALSE),"")</f>
        <v/>
      </c>
      <c r="H507" s="13" t="str">
        <f>LEFT(flower[[#This Row],[Pheno Barcode]],7)</f>
        <v/>
      </c>
      <c r="I507" s="10" t="str">
        <f>_xlfn.IFNA(VLOOKUP(flower[[#This Row],[Strain]],VEGC8[[#All],[Scion METRC '#]:[Health]],5,FALSE),"")</f>
        <v/>
      </c>
      <c r="J507" s="13"/>
      <c r="K507" s="13" t="str">
        <f>IF(flower[[#This Row],[Scion METRC '#]]="","EMPTY",_xlfn.IFNA(VLOOKUP(flower[[#This Row],[Scion METRC '#]],DEADC8[],3,FALSE),"Alive"))</f>
        <v>EMPTY</v>
      </c>
      <c r="L507" s="13" t="str">
        <f>IFERROR(INDEX(exptreatments[[#This Row],[Treatment]],MATCH(flower[[#This Row],[Scion METRC '#]],exptreatments[[#This Row],[METRC]],0)),"")</f>
        <v/>
      </c>
      <c r="M507" s="13" t="str">
        <f>_xlfn.IFNA(VLOOKUP(flower[[#This Row],[Scion METRC '#]],DEADC8[],4,FALSE),"")</f>
        <v/>
      </c>
      <c r="N507" s="14" t="str">
        <f>_xlfn.IFNA(VLOOKUP(flower[[#This Row],[Scion METRC '#]],DEADC8[],4,FALSE),"")</f>
        <v/>
      </c>
      <c r="O507" s="13" t="str">
        <f>IF(ISNUMBER(SEARCH(".",flower[[#This Row],[Pheno Barcode]])),CONCATENATE("1A4070000000065000",RIGHT(flower[[#This Row],[Pheno Barcode]],6)),"")</f>
        <v/>
      </c>
      <c r="P507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_GL2-10</v>
      </c>
    </row>
    <row r="508" spans="1:16" x14ac:dyDescent="0.25">
      <c r="A508" s="12" t="s">
        <v>7</v>
      </c>
      <c r="B508" s="9">
        <v>11</v>
      </c>
      <c r="C508" s="9" t="s">
        <v>511</v>
      </c>
      <c r="D508" s="13"/>
      <c r="E508" s="13" t="str">
        <f>_xlfn.IFNA(VLOOKUP(flower[[#This Row],[Scion METRC '#]],METRCC8[],2,FALSE),"METRC ERROR")</f>
        <v>METRC ERROR</v>
      </c>
      <c r="F508" s="13" t="str">
        <f>IF(LEFT(flower[[#This Row],[Strain]],4)=LEFT(flower[[#This Row],[Pheno '#]],4),"match","MISMATCH")</f>
        <v>MISMATCH</v>
      </c>
      <c r="G508" s="13" t="str">
        <f>_xlfn.IFNA(VLOOKUP(flower[[#This Row],[Scion METRC '#]],VEGC8[[#All],[Scion METRC '#]:[Pheno Barcode]],2,FALSE),"")</f>
        <v/>
      </c>
      <c r="H508" s="13" t="str">
        <f>LEFT(flower[[#This Row],[Pheno Barcode]],7)</f>
        <v/>
      </c>
      <c r="I508" s="10" t="str">
        <f>_xlfn.IFNA(VLOOKUP(flower[[#This Row],[Strain]],VEGC8[[#All],[Scion METRC '#]:[Health]],5,FALSE),"")</f>
        <v/>
      </c>
      <c r="J508" s="13"/>
      <c r="K508" s="13" t="str">
        <f>IF(flower[[#This Row],[Scion METRC '#]]="","EMPTY",_xlfn.IFNA(VLOOKUP(flower[[#This Row],[Scion METRC '#]],DEADC8[],3,FALSE),"Alive"))</f>
        <v>EMPTY</v>
      </c>
      <c r="L508" s="13" t="str">
        <f>IFERROR(INDEX(exptreatments[[#This Row],[Treatment]],MATCH(flower[[#This Row],[Scion METRC '#]],exptreatments[[#This Row],[METRC]],0)),"")</f>
        <v/>
      </c>
      <c r="M508" s="13" t="str">
        <f>_xlfn.IFNA(VLOOKUP(flower[[#This Row],[Scion METRC '#]],DEADC8[],4,FALSE),"")</f>
        <v/>
      </c>
      <c r="N508" s="14" t="str">
        <f>_xlfn.IFNA(VLOOKUP(flower[[#This Row],[Scion METRC '#]],DEADC8[],4,FALSE),"")</f>
        <v/>
      </c>
      <c r="O508" s="13" t="str">
        <f>IF(ISNUMBER(SEARCH(".",flower[[#This Row],[Pheno Barcode]])),CONCATENATE("1A4070000000065000",RIGHT(flower[[#This Row],[Pheno Barcode]],6)),"")</f>
        <v/>
      </c>
      <c r="P508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_GL2-11</v>
      </c>
    </row>
    <row r="509" spans="1:16" x14ac:dyDescent="0.25">
      <c r="A509" s="12" t="s">
        <v>7</v>
      </c>
      <c r="B509" s="9">
        <v>12</v>
      </c>
      <c r="C509" s="9" t="s">
        <v>511</v>
      </c>
      <c r="D509" s="13"/>
      <c r="E509" s="13" t="str">
        <f>_xlfn.IFNA(VLOOKUP(flower[[#This Row],[Scion METRC '#]],METRCC8[],2,FALSE),"METRC ERROR")</f>
        <v>METRC ERROR</v>
      </c>
      <c r="F509" s="13" t="str">
        <f>IF(LEFT(flower[[#This Row],[Strain]],4)=LEFT(flower[[#This Row],[Pheno '#]],4),"match","MISMATCH")</f>
        <v>MISMATCH</v>
      </c>
      <c r="G509" s="13" t="str">
        <f>_xlfn.IFNA(VLOOKUP(flower[[#This Row],[Scion METRC '#]],VEGC8[[#All],[Scion METRC '#]:[Pheno Barcode]],2,FALSE),"")</f>
        <v/>
      </c>
      <c r="H509" s="13" t="str">
        <f>LEFT(flower[[#This Row],[Pheno Barcode]],7)</f>
        <v/>
      </c>
      <c r="I509" s="10" t="str">
        <f>_xlfn.IFNA(VLOOKUP(flower[[#This Row],[Strain]],VEGC8[[#All],[Scion METRC '#]:[Health]],5,FALSE),"")</f>
        <v/>
      </c>
      <c r="J509" s="13"/>
      <c r="K509" s="13" t="str">
        <f>IF(flower[[#This Row],[Scion METRC '#]]="","EMPTY",_xlfn.IFNA(VLOOKUP(flower[[#This Row],[Scion METRC '#]],DEADC8[],3,FALSE),"Alive"))</f>
        <v>EMPTY</v>
      </c>
      <c r="L509" s="13" t="str">
        <f>IFERROR(INDEX(exptreatments[[#This Row],[Treatment]],MATCH(flower[[#This Row],[Scion METRC '#]],exptreatments[[#This Row],[METRC]],0)),"")</f>
        <v/>
      </c>
      <c r="M509" s="13" t="str">
        <f>_xlfn.IFNA(VLOOKUP(flower[[#This Row],[Scion METRC '#]],DEADC8[],4,FALSE),"")</f>
        <v/>
      </c>
      <c r="N509" s="14" t="str">
        <f>_xlfn.IFNA(VLOOKUP(flower[[#This Row],[Scion METRC '#]],DEADC8[],4,FALSE),"")</f>
        <v/>
      </c>
      <c r="O509" s="13" t="str">
        <f>IF(ISNUMBER(SEARCH(".",flower[[#This Row],[Pheno Barcode]])),CONCATENATE("1A4070000000065000",RIGHT(flower[[#This Row],[Pheno Barcode]],6)),"")</f>
        <v/>
      </c>
      <c r="P509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_GL2-12</v>
      </c>
    </row>
    <row r="510" spans="1:16" x14ac:dyDescent="0.25">
      <c r="A510" s="12" t="s">
        <v>7</v>
      </c>
      <c r="B510" s="9">
        <v>13</v>
      </c>
      <c r="C510" s="9" t="s">
        <v>511</v>
      </c>
      <c r="D510" s="13"/>
      <c r="E510" s="13" t="str">
        <f>_xlfn.IFNA(VLOOKUP(flower[[#This Row],[Scion METRC '#]],METRCC8[],2,FALSE),"METRC ERROR")</f>
        <v>METRC ERROR</v>
      </c>
      <c r="F510" s="13" t="str">
        <f>IF(LEFT(flower[[#This Row],[Strain]],4)=LEFT(flower[[#This Row],[Pheno '#]],4),"match","MISMATCH")</f>
        <v>MISMATCH</v>
      </c>
      <c r="G510" s="13" t="str">
        <f>_xlfn.IFNA(VLOOKUP(flower[[#This Row],[Scion METRC '#]],VEGC8[[#All],[Scion METRC '#]:[Pheno Barcode]],2,FALSE),"")</f>
        <v/>
      </c>
      <c r="H510" s="13" t="str">
        <f>LEFT(flower[[#This Row],[Pheno Barcode]],7)</f>
        <v/>
      </c>
      <c r="I510" s="10" t="str">
        <f>_xlfn.IFNA(VLOOKUP(flower[[#This Row],[Strain]],VEGC8[[#All],[Scion METRC '#]:[Health]],5,FALSE),"")</f>
        <v/>
      </c>
      <c r="J510" s="13"/>
      <c r="K510" s="13" t="str">
        <f>IF(flower[[#This Row],[Scion METRC '#]]="","EMPTY",_xlfn.IFNA(VLOOKUP(flower[[#This Row],[Scion METRC '#]],DEADC8[],3,FALSE),"Alive"))</f>
        <v>EMPTY</v>
      </c>
      <c r="L510" s="13" t="str">
        <f>IFERROR(INDEX(exptreatments[[#This Row],[Treatment]],MATCH(flower[[#This Row],[Scion METRC '#]],exptreatments[[#This Row],[METRC]],0)),"")</f>
        <v/>
      </c>
      <c r="M510" s="13" t="str">
        <f>_xlfn.IFNA(VLOOKUP(flower[[#This Row],[Scion METRC '#]],DEADC8[],4,FALSE),"")</f>
        <v/>
      </c>
      <c r="N510" s="14" t="str">
        <f>_xlfn.IFNA(VLOOKUP(flower[[#This Row],[Scion METRC '#]],DEADC8[],4,FALSE),"")</f>
        <v/>
      </c>
      <c r="O510" s="13" t="str">
        <f>IF(ISNUMBER(SEARCH(".",flower[[#This Row],[Pheno Barcode]])),CONCATENATE("1A4070000000065000",RIGHT(flower[[#This Row],[Pheno Barcode]],6)),"")</f>
        <v/>
      </c>
      <c r="P510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_GL2-13</v>
      </c>
    </row>
    <row r="511" spans="1:16" x14ac:dyDescent="0.25">
      <c r="A511" s="12" t="s">
        <v>7</v>
      </c>
      <c r="B511" s="9">
        <v>14</v>
      </c>
      <c r="C511" s="9" t="s">
        <v>511</v>
      </c>
      <c r="D511" s="13"/>
      <c r="E511" s="13" t="str">
        <f>_xlfn.IFNA(VLOOKUP(flower[[#This Row],[Scion METRC '#]],METRCC8[],2,FALSE),"METRC ERROR")</f>
        <v>METRC ERROR</v>
      </c>
      <c r="F511" s="13" t="str">
        <f>IF(LEFT(flower[[#This Row],[Strain]],4)=LEFT(flower[[#This Row],[Pheno '#]],4),"match","MISMATCH")</f>
        <v>MISMATCH</v>
      </c>
      <c r="G511" s="13" t="str">
        <f>_xlfn.IFNA(VLOOKUP(flower[[#This Row],[Scion METRC '#]],VEGC8[[#All],[Scion METRC '#]:[Pheno Barcode]],2,FALSE),"")</f>
        <v/>
      </c>
      <c r="H511" s="13" t="str">
        <f>LEFT(flower[[#This Row],[Pheno Barcode]],7)</f>
        <v/>
      </c>
      <c r="I511" s="10" t="str">
        <f>_xlfn.IFNA(VLOOKUP(flower[[#This Row],[Strain]],VEGC8[[#All],[Scion METRC '#]:[Health]],5,FALSE),"")</f>
        <v/>
      </c>
      <c r="J511" s="13"/>
      <c r="K511" s="13" t="str">
        <f>IF(flower[[#This Row],[Scion METRC '#]]="","EMPTY",_xlfn.IFNA(VLOOKUP(flower[[#This Row],[Scion METRC '#]],DEADC8[],3,FALSE),"Alive"))</f>
        <v>EMPTY</v>
      </c>
      <c r="L511" s="13" t="str">
        <f>IFERROR(INDEX(exptreatments[[#This Row],[Treatment]],MATCH(flower[[#This Row],[Scion METRC '#]],exptreatments[[#This Row],[METRC]],0)),"")</f>
        <v/>
      </c>
      <c r="M511" s="13" t="str">
        <f>_xlfn.IFNA(VLOOKUP(flower[[#This Row],[Scion METRC '#]],DEADC8[],4,FALSE),"")</f>
        <v/>
      </c>
      <c r="N511" s="14" t="str">
        <f>_xlfn.IFNA(VLOOKUP(flower[[#This Row],[Scion METRC '#]],DEADC8[],4,FALSE),"")</f>
        <v/>
      </c>
      <c r="O511" s="13" t="str">
        <f>IF(ISNUMBER(SEARCH(".",flower[[#This Row],[Pheno Barcode]])),CONCATENATE("1A4070000000065000",RIGHT(flower[[#This Row],[Pheno Barcode]],6)),"")</f>
        <v/>
      </c>
      <c r="P511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_GL2-14</v>
      </c>
    </row>
    <row r="512" spans="1:16" x14ac:dyDescent="0.25">
      <c r="A512" s="12" t="s">
        <v>7</v>
      </c>
      <c r="B512" s="9">
        <v>15</v>
      </c>
      <c r="C512" s="9" t="s">
        <v>511</v>
      </c>
      <c r="D512" s="13"/>
      <c r="E512" s="13" t="str">
        <f>_xlfn.IFNA(VLOOKUP(flower[[#This Row],[Scion METRC '#]],METRCC8[],2,FALSE),"METRC ERROR")</f>
        <v>METRC ERROR</v>
      </c>
      <c r="F512" s="13" t="str">
        <f>IF(LEFT(flower[[#This Row],[Strain]],4)=LEFT(flower[[#This Row],[Pheno '#]],4),"match","MISMATCH")</f>
        <v>MISMATCH</v>
      </c>
      <c r="G512" s="13" t="str">
        <f>_xlfn.IFNA(VLOOKUP(flower[[#This Row],[Scion METRC '#]],VEGC8[[#All],[Scion METRC '#]:[Pheno Barcode]],2,FALSE),"")</f>
        <v/>
      </c>
      <c r="H512" s="13" t="str">
        <f>LEFT(flower[[#This Row],[Pheno Barcode]],7)</f>
        <v/>
      </c>
      <c r="I512" s="10" t="str">
        <f>_xlfn.IFNA(VLOOKUP(flower[[#This Row],[Strain]],VEGC8[[#All],[Scion METRC '#]:[Health]],5,FALSE),"")</f>
        <v/>
      </c>
      <c r="J512" s="13"/>
      <c r="K512" s="13" t="str">
        <f>IF(flower[[#This Row],[Scion METRC '#]]="","EMPTY",_xlfn.IFNA(VLOOKUP(flower[[#This Row],[Scion METRC '#]],DEADC8[],3,FALSE),"Alive"))</f>
        <v>EMPTY</v>
      </c>
      <c r="L512" s="13" t="str">
        <f>IFERROR(INDEX(exptreatments[[#This Row],[Treatment]],MATCH(flower[[#This Row],[Scion METRC '#]],exptreatments[[#This Row],[METRC]],0)),"")</f>
        <v/>
      </c>
      <c r="M512" s="13" t="str">
        <f>_xlfn.IFNA(VLOOKUP(flower[[#This Row],[Scion METRC '#]],DEADC8[],4,FALSE),"")</f>
        <v/>
      </c>
      <c r="N512" s="14" t="str">
        <f>_xlfn.IFNA(VLOOKUP(flower[[#This Row],[Scion METRC '#]],DEADC8[],4,FALSE),"")</f>
        <v/>
      </c>
      <c r="O512" s="13" t="str">
        <f>IF(ISNUMBER(SEARCH(".",flower[[#This Row],[Pheno Barcode]])),CONCATENATE("1A4070000000065000",RIGHT(flower[[#This Row],[Pheno Barcode]],6)),"")</f>
        <v/>
      </c>
      <c r="P512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_GL2-15</v>
      </c>
    </row>
    <row r="513" spans="1:16" x14ac:dyDescent="0.25">
      <c r="A513" s="12" t="s">
        <v>7</v>
      </c>
      <c r="B513" s="9">
        <v>16</v>
      </c>
      <c r="C513" s="9" t="s">
        <v>511</v>
      </c>
      <c r="D513" s="13"/>
      <c r="E513" s="13" t="str">
        <f>_xlfn.IFNA(VLOOKUP(flower[[#This Row],[Scion METRC '#]],METRCC8[],2,FALSE),"METRC ERROR")</f>
        <v>METRC ERROR</v>
      </c>
      <c r="F513" s="13" t="str">
        <f>IF(LEFT(flower[[#This Row],[Strain]],4)=LEFT(flower[[#This Row],[Pheno '#]],4),"match","MISMATCH")</f>
        <v>MISMATCH</v>
      </c>
      <c r="G513" s="13" t="str">
        <f>_xlfn.IFNA(VLOOKUP(flower[[#This Row],[Scion METRC '#]],VEGC8[[#All],[Scion METRC '#]:[Pheno Barcode]],2,FALSE),"")</f>
        <v/>
      </c>
      <c r="H513" s="13" t="str">
        <f>LEFT(flower[[#This Row],[Pheno Barcode]],7)</f>
        <v/>
      </c>
      <c r="I513" s="10" t="str">
        <f>_xlfn.IFNA(VLOOKUP(flower[[#This Row],[Strain]],VEGC8[[#All],[Scion METRC '#]:[Health]],5,FALSE),"")</f>
        <v/>
      </c>
      <c r="J513" s="13"/>
      <c r="K513" s="13" t="str">
        <f>IF(flower[[#This Row],[Scion METRC '#]]="","EMPTY",_xlfn.IFNA(VLOOKUP(flower[[#This Row],[Scion METRC '#]],DEADC8[],3,FALSE),"Alive"))</f>
        <v>EMPTY</v>
      </c>
      <c r="L513" s="13" t="str">
        <f>IFERROR(INDEX(exptreatments[[#This Row],[Treatment]],MATCH(flower[[#This Row],[Scion METRC '#]],exptreatments[[#This Row],[METRC]],0)),"")</f>
        <v/>
      </c>
      <c r="M513" s="13" t="str">
        <f>_xlfn.IFNA(VLOOKUP(flower[[#This Row],[Scion METRC '#]],DEADC8[],4,FALSE),"")</f>
        <v/>
      </c>
      <c r="N513" s="14" t="str">
        <f>_xlfn.IFNA(VLOOKUP(flower[[#This Row],[Scion METRC '#]],DEADC8[],4,FALSE),"")</f>
        <v/>
      </c>
      <c r="O513" s="13" t="str">
        <f>IF(ISNUMBER(SEARCH(".",flower[[#This Row],[Pheno Barcode]])),CONCATENATE("1A4070000000065000",RIGHT(flower[[#This Row],[Pheno Barcode]],6)),"")</f>
        <v/>
      </c>
      <c r="P513" s="8" t="str">
        <f>IF(flower[[#This Row],[Plant]]&lt;10,_xlfn.CONCAT('Group Info'!$F$2,"_",flower[[#This Row],[Table]],"-0",flower[[#This Row],[Plant]]),_xlfn.CONCAT('Group Info'!$F$2,"_",flower[[#This Row],[Table]],"-",flower[[#This Row],[Plant]]))</f>
        <v>_GL2-16</v>
      </c>
    </row>
    <row r="514" spans="1:16" x14ac:dyDescent="0.25">
      <c r="A514" s="12" t="s">
        <v>7</v>
      </c>
      <c r="B514" s="9">
        <v>1</v>
      </c>
      <c r="C514" s="9" t="s">
        <v>512</v>
      </c>
      <c r="D514" s="13"/>
      <c r="E514" s="13" t="str">
        <f>_xlfn.IFNA(VLOOKUP(flower[[#This Row],[Scion METRC '#]],METRCC8[],2,FALSE),"METRC ERROR")</f>
        <v>METRC ERROR</v>
      </c>
      <c r="F514" s="13" t="str">
        <f>IF(LEFT(flower[[#This Row],[Strain]],4)=LEFT(flower[[#This Row],[Pheno '#]],4),"match","MISMATCH")</f>
        <v>MISMATCH</v>
      </c>
      <c r="G514" s="13" t="str">
        <f>_xlfn.IFNA(VLOOKUP(flower[[#This Row],[Scion METRC '#]],VEGC8[[#All],[Scion METRC '#]:[Pheno Barcode]],2,FALSE),"")</f>
        <v/>
      </c>
      <c r="H514" s="13" t="str">
        <f>LEFT(flower[[#This Row],[Pheno Barcode]],7)</f>
        <v/>
      </c>
      <c r="I514" s="10" t="str">
        <f>_xlfn.IFNA(VLOOKUP(flower[[#This Row],[Strain]],VEGC8[[#All],[Scion METRC '#]:[Health]],5,FALSE),"")</f>
        <v/>
      </c>
      <c r="J514" s="13"/>
      <c r="K514" s="13" t="str">
        <f>IF(flower[[#This Row],[Scion METRC '#]]="","EMPTY",_xlfn.IFNA(VLOOKUP(flower[[#This Row],[Scion METRC '#]],DEADC8[],3,FALSE),"Alive"))</f>
        <v>EMPTY</v>
      </c>
      <c r="L514" s="13" t="str">
        <f>IFERROR(INDEX(exptreatments[[#This Row],[Treatment]],MATCH(flower[[#This Row],[Scion METRC '#]],exptreatments[[#This Row],[METRC]],0)),"")</f>
        <v/>
      </c>
      <c r="M514" s="13" t="str">
        <f>_xlfn.IFNA(VLOOKUP(flower[[#This Row],[Scion METRC '#]],DEADC8[],4,FALSE),"")</f>
        <v/>
      </c>
      <c r="N514" s="14" t="str">
        <f>_xlfn.IFNA(VLOOKUP(flower[[#This Row],[Scion METRC '#]],DEADC8[],4,FALSE),"")</f>
        <v/>
      </c>
      <c r="O514" s="13" t="str">
        <f>IF(ISNUMBER(SEARCH(".",flower[[#This Row],[Pheno Barcode]])),CONCATENATE("1A4070000000065000",RIGHT(flower[[#This Row],[Pheno Barcode]],6)),"")</f>
        <v/>
      </c>
      <c r="P514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_GL3-01</v>
      </c>
    </row>
    <row r="515" spans="1:16" x14ac:dyDescent="0.25">
      <c r="A515" s="12" t="s">
        <v>7</v>
      </c>
      <c r="B515" s="9">
        <v>2</v>
      </c>
      <c r="C515" s="9" t="s">
        <v>512</v>
      </c>
      <c r="D515" s="13"/>
      <c r="E515" s="13" t="str">
        <f>_xlfn.IFNA(VLOOKUP(flower[[#This Row],[Scion METRC '#]],METRCC8[],2,FALSE),"METRC ERROR")</f>
        <v>METRC ERROR</v>
      </c>
      <c r="F515" s="13" t="str">
        <f>IF(LEFT(flower[[#This Row],[Strain]],4)=LEFT(flower[[#This Row],[Pheno '#]],4),"match","MISMATCH")</f>
        <v>MISMATCH</v>
      </c>
      <c r="G515" s="13" t="str">
        <f>_xlfn.IFNA(VLOOKUP(flower[[#This Row],[Scion METRC '#]],VEGC8[[#All],[Scion METRC '#]:[Pheno Barcode]],2,FALSE),"")</f>
        <v/>
      </c>
      <c r="H515" s="13" t="str">
        <f>LEFT(flower[[#This Row],[Pheno Barcode]],7)</f>
        <v/>
      </c>
      <c r="I515" s="10" t="str">
        <f>_xlfn.IFNA(VLOOKUP(flower[[#This Row],[Strain]],VEGC8[[#All],[Scion METRC '#]:[Health]],5,FALSE),"")</f>
        <v/>
      </c>
      <c r="J515" s="13"/>
      <c r="K515" s="13" t="str">
        <f>IF(flower[[#This Row],[Scion METRC '#]]="","EMPTY",_xlfn.IFNA(VLOOKUP(flower[[#This Row],[Scion METRC '#]],DEADC8[],3,FALSE),"Alive"))</f>
        <v>EMPTY</v>
      </c>
      <c r="L515" s="13" t="str">
        <f>IFERROR(INDEX(exptreatments[[#This Row],[Treatment]],MATCH(flower[[#This Row],[Scion METRC '#]],exptreatments[[#This Row],[METRC]],0)),"")</f>
        <v/>
      </c>
      <c r="M515" s="13" t="str">
        <f>_xlfn.IFNA(VLOOKUP(flower[[#This Row],[Scion METRC '#]],DEADC8[],4,FALSE),"")</f>
        <v/>
      </c>
      <c r="N515" s="14" t="str">
        <f>_xlfn.IFNA(VLOOKUP(flower[[#This Row],[Scion METRC '#]],DEADC8[],4,FALSE),"")</f>
        <v/>
      </c>
      <c r="O515" s="13" t="str">
        <f>IF(ISNUMBER(SEARCH(".",flower[[#This Row],[Pheno Barcode]])),CONCATENATE("1A4070000000065000",RIGHT(flower[[#This Row],[Pheno Barcode]],6)),"")</f>
        <v/>
      </c>
      <c r="P515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_GL3-02</v>
      </c>
    </row>
    <row r="516" spans="1:16" x14ac:dyDescent="0.25">
      <c r="A516" s="12" t="s">
        <v>7</v>
      </c>
      <c r="B516" s="9">
        <v>3</v>
      </c>
      <c r="C516" s="9" t="s">
        <v>512</v>
      </c>
      <c r="D516" s="13"/>
      <c r="E516" s="13" t="str">
        <f>_xlfn.IFNA(VLOOKUP(flower[[#This Row],[Scion METRC '#]],METRCC8[],2,FALSE),"METRC ERROR")</f>
        <v>METRC ERROR</v>
      </c>
      <c r="F516" s="13" t="str">
        <f>IF(LEFT(flower[[#This Row],[Strain]],4)=LEFT(flower[[#This Row],[Pheno '#]],4),"match","MISMATCH")</f>
        <v>MISMATCH</v>
      </c>
      <c r="G516" s="13" t="str">
        <f>_xlfn.IFNA(VLOOKUP(flower[[#This Row],[Scion METRC '#]],VEGC8[[#All],[Scion METRC '#]:[Pheno Barcode]],2,FALSE),"")</f>
        <v/>
      </c>
      <c r="H516" s="13" t="str">
        <f>LEFT(flower[[#This Row],[Pheno Barcode]],7)</f>
        <v/>
      </c>
      <c r="I516" s="10" t="str">
        <f>_xlfn.IFNA(VLOOKUP(flower[[#This Row],[Strain]],VEGC8[[#All],[Scion METRC '#]:[Health]],5,FALSE),"")</f>
        <v/>
      </c>
      <c r="J516" s="13"/>
      <c r="K516" s="13" t="str">
        <f>IF(flower[[#This Row],[Scion METRC '#]]="","EMPTY",_xlfn.IFNA(VLOOKUP(flower[[#This Row],[Scion METRC '#]],DEADC8[],3,FALSE),"Alive"))</f>
        <v>EMPTY</v>
      </c>
      <c r="L516" s="13" t="str">
        <f>IFERROR(INDEX(exptreatments[[#This Row],[Treatment]],MATCH(flower[[#This Row],[Scion METRC '#]],exptreatments[[#This Row],[METRC]],0)),"")</f>
        <v/>
      </c>
      <c r="M516" s="13" t="str">
        <f>_xlfn.IFNA(VLOOKUP(flower[[#This Row],[Scion METRC '#]],DEADC8[],4,FALSE),"")</f>
        <v/>
      </c>
      <c r="N516" s="14" t="str">
        <f>_xlfn.IFNA(VLOOKUP(flower[[#This Row],[Scion METRC '#]],DEADC8[],4,FALSE),"")</f>
        <v/>
      </c>
      <c r="O516" s="13" t="str">
        <f>IF(ISNUMBER(SEARCH(".",flower[[#This Row],[Pheno Barcode]])),CONCATENATE("1A4070000000065000",RIGHT(flower[[#This Row],[Pheno Barcode]],6)),"")</f>
        <v/>
      </c>
      <c r="P516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_GL3-03</v>
      </c>
    </row>
    <row r="517" spans="1:16" x14ac:dyDescent="0.25">
      <c r="A517" s="12" t="s">
        <v>7</v>
      </c>
      <c r="B517" s="9">
        <v>4</v>
      </c>
      <c r="C517" s="9" t="s">
        <v>512</v>
      </c>
      <c r="D517" s="13"/>
      <c r="E517" s="13" t="str">
        <f>_xlfn.IFNA(VLOOKUP(flower[[#This Row],[Scion METRC '#]],METRCC8[],2,FALSE),"METRC ERROR")</f>
        <v>METRC ERROR</v>
      </c>
      <c r="F517" s="13" t="str">
        <f>IF(LEFT(flower[[#This Row],[Strain]],4)=LEFT(flower[[#This Row],[Pheno '#]],4),"match","MISMATCH")</f>
        <v>MISMATCH</v>
      </c>
      <c r="G517" s="13" t="str">
        <f>_xlfn.IFNA(VLOOKUP(flower[[#This Row],[Scion METRC '#]],VEGC8[[#All],[Scion METRC '#]:[Pheno Barcode]],2,FALSE),"")</f>
        <v/>
      </c>
      <c r="H517" s="13" t="str">
        <f>LEFT(flower[[#This Row],[Pheno Barcode]],7)</f>
        <v/>
      </c>
      <c r="I517" s="10" t="str">
        <f>_xlfn.IFNA(VLOOKUP(flower[[#This Row],[Strain]],VEGC8[[#All],[Scion METRC '#]:[Health]],5,FALSE),"")</f>
        <v/>
      </c>
      <c r="J517" s="13"/>
      <c r="K517" s="13" t="str">
        <f>IF(flower[[#This Row],[Scion METRC '#]]="","EMPTY",_xlfn.IFNA(VLOOKUP(flower[[#This Row],[Scion METRC '#]],DEADC8[],3,FALSE),"Alive"))</f>
        <v>EMPTY</v>
      </c>
      <c r="L517" s="13" t="str">
        <f>IFERROR(INDEX(exptreatments[[#This Row],[Treatment]],MATCH(flower[[#This Row],[Scion METRC '#]],exptreatments[[#This Row],[METRC]],0)),"")</f>
        <v/>
      </c>
      <c r="M517" s="13" t="str">
        <f>_xlfn.IFNA(VLOOKUP(flower[[#This Row],[Scion METRC '#]],DEADC8[],4,FALSE),"")</f>
        <v/>
      </c>
      <c r="N517" s="14" t="str">
        <f>_xlfn.IFNA(VLOOKUP(flower[[#This Row],[Scion METRC '#]],DEADC8[],4,FALSE),"")</f>
        <v/>
      </c>
      <c r="O517" s="13" t="str">
        <f>IF(ISNUMBER(SEARCH(".",flower[[#This Row],[Pheno Barcode]])),CONCATENATE("1A4070000000065000",RIGHT(flower[[#This Row],[Pheno Barcode]],6)),"")</f>
        <v/>
      </c>
      <c r="P517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_GL3-04</v>
      </c>
    </row>
    <row r="518" spans="1:16" x14ac:dyDescent="0.25">
      <c r="A518" s="12" t="s">
        <v>7</v>
      </c>
      <c r="B518" s="9">
        <v>5</v>
      </c>
      <c r="C518" s="9" t="s">
        <v>512</v>
      </c>
      <c r="D518" s="13"/>
      <c r="E518" s="13" t="str">
        <f>_xlfn.IFNA(VLOOKUP(flower[[#This Row],[Scion METRC '#]],METRCC8[],2,FALSE),"METRC ERROR")</f>
        <v>METRC ERROR</v>
      </c>
      <c r="F518" s="13" t="str">
        <f>IF(LEFT(flower[[#This Row],[Strain]],4)=LEFT(flower[[#This Row],[Pheno '#]],4),"match","MISMATCH")</f>
        <v>MISMATCH</v>
      </c>
      <c r="G518" s="13" t="str">
        <f>_xlfn.IFNA(VLOOKUP(flower[[#This Row],[Scion METRC '#]],VEGC8[[#All],[Scion METRC '#]:[Pheno Barcode]],2,FALSE),"")</f>
        <v/>
      </c>
      <c r="H518" s="13" t="str">
        <f>LEFT(flower[[#This Row],[Pheno Barcode]],7)</f>
        <v/>
      </c>
      <c r="I518" s="10" t="str">
        <f>_xlfn.IFNA(VLOOKUP(flower[[#This Row],[Strain]],VEGC8[[#All],[Scion METRC '#]:[Health]],5,FALSE),"")</f>
        <v/>
      </c>
      <c r="J518" s="13"/>
      <c r="K518" s="13" t="str">
        <f>IF(flower[[#This Row],[Scion METRC '#]]="","EMPTY",_xlfn.IFNA(VLOOKUP(flower[[#This Row],[Scion METRC '#]],DEADC8[],3,FALSE),"Alive"))</f>
        <v>EMPTY</v>
      </c>
      <c r="L518" s="13" t="str">
        <f>IFERROR(INDEX(exptreatments[[#This Row],[Treatment]],MATCH(flower[[#This Row],[Scion METRC '#]],exptreatments[[#This Row],[METRC]],0)),"")</f>
        <v/>
      </c>
      <c r="M518" s="13" t="str">
        <f>_xlfn.IFNA(VLOOKUP(flower[[#This Row],[Scion METRC '#]],DEADC8[],4,FALSE),"")</f>
        <v/>
      </c>
      <c r="N518" s="14" t="str">
        <f>_xlfn.IFNA(VLOOKUP(flower[[#This Row],[Scion METRC '#]],DEADC8[],4,FALSE),"")</f>
        <v/>
      </c>
      <c r="O518" s="13" t="str">
        <f>IF(ISNUMBER(SEARCH(".",flower[[#This Row],[Pheno Barcode]])),CONCATENATE("1A4070000000065000",RIGHT(flower[[#This Row],[Pheno Barcode]],6)),"")</f>
        <v/>
      </c>
      <c r="P518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_GL3-05</v>
      </c>
    </row>
    <row r="519" spans="1:16" x14ac:dyDescent="0.25">
      <c r="A519" s="12" t="s">
        <v>7</v>
      </c>
      <c r="B519" s="9">
        <v>6</v>
      </c>
      <c r="C519" s="9" t="s">
        <v>512</v>
      </c>
      <c r="D519" s="13"/>
      <c r="E519" s="13" t="str">
        <f>_xlfn.IFNA(VLOOKUP(flower[[#This Row],[Scion METRC '#]],METRCC8[],2,FALSE),"METRC ERROR")</f>
        <v>METRC ERROR</v>
      </c>
      <c r="F519" s="13" t="str">
        <f>IF(LEFT(flower[[#This Row],[Strain]],4)=LEFT(flower[[#This Row],[Pheno '#]],4),"match","MISMATCH")</f>
        <v>MISMATCH</v>
      </c>
      <c r="G519" s="13" t="str">
        <f>_xlfn.IFNA(VLOOKUP(flower[[#This Row],[Scion METRC '#]],VEGC8[[#All],[Scion METRC '#]:[Pheno Barcode]],2,FALSE),"")</f>
        <v/>
      </c>
      <c r="H519" s="13" t="str">
        <f>LEFT(flower[[#This Row],[Pheno Barcode]],7)</f>
        <v/>
      </c>
      <c r="I519" s="10" t="str">
        <f>_xlfn.IFNA(VLOOKUP(flower[[#This Row],[Strain]],VEGC8[[#All],[Scion METRC '#]:[Health]],5,FALSE),"")</f>
        <v/>
      </c>
      <c r="J519" s="13"/>
      <c r="K519" s="13" t="str">
        <f>IF(flower[[#This Row],[Scion METRC '#]]="","EMPTY",_xlfn.IFNA(VLOOKUP(flower[[#This Row],[Scion METRC '#]],DEADC8[],3,FALSE),"Alive"))</f>
        <v>EMPTY</v>
      </c>
      <c r="L519" s="13" t="str">
        <f>IFERROR(INDEX(exptreatments[[#This Row],[Treatment]],MATCH(flower[[#This Row],[Scion METRC '#]],exptreatments[[#This Row],[METRC]],0)),"")</f>
        <v/>
      </c>
      <c r="M519" s="13" t="str">
        <f>_xlfn.IFNA(VLOOKUP(flower[[#This Row],[Scion METRC '#]],DEADC8[],4,FALSE),"")</f>
        <v/>
      </c>
      <c r="N519" s="14" t="str">
        <f>_xlfn.IFNA(VLOOKUP(flower[[#This Row],[Scion METRC '#]],DEADC8[],4,FALSE),"")</f>
        <v/>
      </c>
      <c r="O519" s="13" t="str">
        <f>IF(ISNUMBER(SEARCH(".",flower[[#This Row],[Pheno Barcode]])),CONCATENATE("1A4070000000065000",RIGHT(flower[[#This Row],[Pheno Barcode]],6)),"")</f>
        <v/>
      </c>
      <c r="P519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_GL3-06</v>
      </c>
    </row>
    <row r="520" spans="1:16" x14ac:dyDescent="0.25">
      <c r="A520" s="12" t="s">
        <v>7</v>
      </c>
      <c r="B520" s="9">
        <v>7</v>
      </c>
      <c r="C520" s="9" t="s">
        <v>512</v>
      </c>
      <c r="D520" s="13"/>
      <c r="E520" s="13" t="str">
        <f>_xlfn.IFNA(VLOOKUP(flower[[#This Row],[Scion METRC '#]],METRCC8[],2,FALSE),"METRC ERROR")</f>
        <v>METRC ERROR</v>
      </c>
      <c r="F520" s="13" t="str">
        <f>IF(LEFT(flower[[#This Row],[Strain]],4)=LEFT(flower[[#This Row],[Pheno '#]],4),"match","MISMATCH")</f>
        <v>MISMATCH</v>
      </c>
      <c r="G520" s="13" t="str">
        <f>_xlfn.IFNA(VLOOKUP(flower[[#This Row],[Scion METRC '#]],VEGC8[[#All],[Scion METRC '#]:[Pheno Barcode]],2,FALSE),"")</f>
        <v/>
      </c>
      <c r="H520" s="13" t="str">
        <f>LEFT(flower[[#This Row],[Pheno Barcode]],7)</f>
        <v/>
      </c>
      <c r="I520" s="10" t="str">
        <f>_xlfn.IFNA(VLOOKUP(flower[[#This Row],[Strain]],VEGC8[[#All],[Scion METRC '#]:[Health]],5,FALSE),"")</f>
        <v/>
      </c>
      <c r="J520" s="13"/>
      <c r="K520" s="13" t="str">
        <f>IF(flower[[#This Row],[Scion METRC '#]]="","EMPTY",_xlfn.IFNA(VLOOKUP(flower[[#This Row],[Scion METRC '#]],DEADC8[],3,FALSE),"Alive"))</f>
        <v>EMPTY</v>
      </c>
      <c r="L520" s="13" t="str">
        <f>IFERROR(INDEX(exptreatments[[#This Row],[Treatment]],MATCH(flower[[#This Row],[Scion METRC '#]],exptreatments[[#This Row],[METRC]],0)),"")</f>
        <v/>
      </c>
      <c r="M520" s="13" t="str">
        <f>_xlfn.IFNA(VLOOKUP(flower[[#This Row],[Scion METRC '#]],DEADC8[],4,FALSE),"")</f>
        <v/>
      </c>
      <c r="N520" s="14" t="str">
        <f>_xlfn.IFNA(VLOOKUP(flower[[#This Row],[Scion METRC '#]],DEADC8[],4,FALSE),"")</f>
        <v/>
      </c>
      <c r="O520" s="13" t="str">
        <f>IF(ISNUMBER(SEARCH(".",flower[[#This Row],[Pheno Barcode]])),CONCATENATE("1A4070000000065000",RIGHT(flower[[#This Row],[Pheno Barcode]],6)),"")</f>
        <v/>
      </c>
      <c r="P520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_GL3-07</v>
      </c>
    </row>
    <row r="521" spans="1:16" x14ac:dyDescent="0.25">
      <c r="A521" s="12" t="s">
        <v>7</v>
      </c>
      <c r="B521" s="9">
        <v>8</v>
      </c>
      <c r="C521" s="9" t="s">
        <v>512</v>
      </c>
      <c r="D521" s="13"/>
      <c r="E521" s="13" t="str">
        <f>_xlfn.IFNA(VLOOKUP(flower[[#This Row],[Scion METRC '#]],METRCC8[],2,FALSE),"METRC ERROR")</f>
        <v>METRC ERROR</v>
      </c>
      <c r="F521" s="13" t="str">
        <f>IF(LEFT(flower[[#This Row],[Strain]],4)=LEFT(flower[[#This Row],[Pheno '#]],4),"match","MISMATCH")</f>
        <v>MISMATCH</v>
      </c>
      <c r="G521" s="13" t="str">
        <f>_xlfn.IFNA(VLOOKUP(flower[[#This Row],[Scion METRC '#]],VEGC8[[#All],[Scion METRC '#]:[Pheno Barcode]],2,FALSE),"")</f>
        <v/>
      </c>
      <c r="H521" s="13" t="str">
        <f>LEFT(flower[[#This Row],[Pheno Barcode]],7)</f>
        <v/>
      </c>
      <c r="I521" s="10" t="str">
        <f>_xlfn.IFNA(VLOOKUP(flower[[#This Row],[Strain]],VEGC8[[#All],[Scion METRC '#]:[Health]],5,FALSE),"")</f>
        <v/>
      </c>
      <c r="J521" s="13"/>
      <c r="K521" s="13" t="str">
        <f>IF(flower[[#This Row],[Scion METRC '#]]="","EMPTY",_xlfn.IFNA(VLOOKUP(flower[[#This Row],[Scion METRC '#]],DEADC8[],3,FALSE),"Alive"))</f>
        <v>EMPTY</v>
      </c>
      <c r="L521" s="13" t="str">
        <f>IFERROR(INDEX(exptreatments[[#This Row],[Treatment]],MATCH(flower[[#This Row],[Scion METRC '#]],exptreatments[[#This Row],[METRC]],0)),"")</f>
        <v/>
      </c>
      <c r="M521" s="13" t="str">
        <f>_xlfn.IFNA(VLOOKUP(flower[[#This Row],[Scion METRC '#]],DEADC8[],4,FALSE),"")</f>
        <v/>
      </c>
      <c r="N521" s="14" t="str">
        <f>_xlfn.IFNA(VLOOKUP(flower[[#This Row],[Scion METRC '#]],DEADC8[],4,FALSE),"")</f>
        <v/>
      </c>
      <c r="O521" s="13" t="str">
        <f>IF(ISNUMBER(SEARCH(".",flower[[#This Row],[Pheno Barcode]])),CONCATENATE("1A4070000000065000",RIGHT(flower[[#This Row],[Pheno Barcode]],6)),"")</f>
        <v/>
      </c>
      <c r="P521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_GL3-08</v>
      </c>
    </row>
    <row r="522" spans="1:16" x14ac:dyDescent="0.25">
      <c r="A522" s="12" t="s">
        <v>7</v>
      </c>
      <c r="B522" s="9">
        <v>9</v>
      </c>
      <c r="C522" s="9" t="s">
        <v>512</v>
      </c>
      <c r="D522" s="13"/>
      <c r="E522" s="13" t="str">
        <f>_xlfn.IFNA(VLOOKUP(flower[[#This Row],[Scion METRC '#]],METRCC8[],2,FALSE),"METRC ERROR")</f>
        <v>METRC ERROR</v>
      </c>
      <c r="F522" s="13" t="str">
        <f>IF(LEFT(flower[[#This Row],[Strain]],4)=LEFT(flower[[#This Row],[Pheno '#]],4),"match","MISMATCH")</f>
        <v>MISMATCH</v>
      </c>
      <c r="G522" s="13" t="str">
        <f>_xlfn.IFNA(VLOOKUP(flower[[#This Row],[Scion METRC '#]],VEGC8[[#All],[Scion METRC '#]:[Pheno Barcode]],2,FALSE),"")</f>
        <v/>
      </c>
      <c r="H522" s="13" t="str">
        <f>LEFT(flower[[#This Row],[Pheno Barcode]],7)</f>
        <v/>
      </c>
      <c r="I522" s="10" t="str">
        <f>_xlfn.IFNA(VLOOKUP(flower[[#This Row],[Strain]],VEGC8[[#All],[Scion METRC '#]:[Health]],5,FALSE),"")</f>
        <v/>
      </c>
      <c r="J522" s="13"/>
      <c r="K522" s="13" t="str">
        <f>IF(flower[[#This Row],[Scion METRC '#]]="","EMPTY",_xlfn.IFNA(VLOOKUP(flower[[#This Row],[Scion METRC '#]],DEADC8[],3,FALSE),"Alive"))</f>
        <v>EMPTY</v>
      </c>
      <c r="L522" s="13" t="str">
        <f>IFERROR(INDEX(exptreatments[[#This Row],[Treatment]],MATCH(flower[[#This Row],[Scion METRC '#]],exptreatments[[#This Row],[METRC]],0)),"")</f>
        <v/>
      </c>
      <c r="M522" s="13" t="str">
        <f>_xlfn.IFNA(VLOOKUP(flower[[#This Row],[Scion METRC '#]],DEADC8[],4,FALSE),"")</f>
        <v/>
      </c>
      <c r="N522" s="14" t="str">
        <f>_xlfn.IFNA(VLOOKUP(flower[[#This Row],[Scion METRC '#]],DEADC8[],4,FALSE),"")</f>
        <v/>
      </c>
      <c r="O522" s="13" t="str">
        <f>IF(ISNUMBER(SEARCH(".",flower[[#This Row],[Pheno Barcode]])),CONCATENATE("1A4070000000065000",RIGHT(flower[[#This Row],[Pheno Barcode]],6)),"")</f>
        <v/>
      </c>
      <c r="P522" s="8" t="str">
        <f>IF(flower[[#This Row],[Plant]]&lt;10,_xlfn.CONCAT('Group Info'!$F$2,"_",flower[[#This Row],[Table]],"-0",flower[[#This Row],[Plant]]),_xlfn.CONCAT('Group Info'!$F$2,"_",flower[[#This Row],[Table]],"-",flower[[#This Row],[Plant]]))</f>
        <v>_GL3-09</v>
      </c>
    </row>
    <row r="523" spans="1:16" x14ac:dyDescent="0.25">
      <c r="A523" s="12" t="s">
        <v>7</v>
      </c>
      <c r="B523" s="9">
        <v>10</v>
      </c>
      <c r="C523" s="9" t="s">
        <v>512</v>
      </c>
      <c r="D523" s="13"/>
      <c r="E523" s="13" t="str">
        <f>_xlfn.IFNA(VLOOKUP(flower[[#This Row],[Scion METRC '#]],METRCC8[],2,FALSE),"METRC ERROR")</f>
        <v>METRC ERROR</v>
      </c>
      <c r="F523" s="13" t="str">
        <f>IF(LEFT(flower[[#This Row],[Strain]],4)=LEFT(flower[[#This Row],[Pheno '#]],4),"match","MISMATCH")</f>
        <v>MISMATCH</v>
      </c>
      <c r="G523" s="13" t="str">
        <f>_xlfn.IFNA(VLOOKUP(flower[[#This Row],[Scion METRC '#]],VEGC8[[#All],[Scion METRC '#]:[Pheno Barcode]],2,FALSE),"")</f>
        <v/>
      </c>
      <c r="H523" s="13" t="str">
        <f>LEFT(flower[[#This Row],[Pheno Barcode]],7)</f>
        <v/>
      </c>
      <c r="I523" s="10" t="str">
        <f>_xlfn.IFNA(VLOOKUP(flower[[#This Row],[Strain]],VEGC8[[#All],[Scion METRC '#]:[Health]],5,FALSE),"")</f>
        <v/>
      </c>
      <c r="J523" s="13"/>
      <c r="K523" s="13" t="str">
        <f>IF(flower[[#This Row],[Scion METRC '#]]="","EMPTY",_xlfn.IFNA(VLOOKUP(flower[[#This Row],[Scion METRC '#]],DEADC8[],3,FALSE),"Alive"))</f>
        <v>EMPTY</v>
      </c>
      <c r="L523" s="13" t="str">
        <f>IFERROR(INDEX(exptreatments[[#This Row],[Treatment]],MATCH(flower[[#This Row],[Scion METRC '#]],exptreatments[[#This Row],[METRC]],0)),"")</f>
        <v/>
      </c>
      <c r="M523" s="13" t="str">
        <f>_xlfn.IFNA(VLOOKUP(flower[[#This Row],[Scion METRC '#]],DEADC8[],4,FALSE),"")</f>
        <v/>
      </c>
      <c r="N523" s="14" t="str">
        <f>_xlfn.IFNA(VLOOKUP(flower[[#This Row],[Scion METRC '#]],DEADC8[],4,FALSE),"")</f>
        <v/>
      </c>
      <c r="O523" s="13" t="str">
        <f>IF(ISNUMBER(SEARCH(".",flower[[#This Row],[Pheno Barcode]])),CONCATENATE("1A4070000000065000",RIGHT(flower[[#This Row],[Pheno Barcode]],6)),"")</f>
        <v/>
      </c>
      <c r="P523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_GL3-10</v>
      </c>
    </row>
    <row r="524" spans="1:16" x14ac:dyDescent="0.25">
      <c r="A524" s="12" t="s">
        <v>7</v>
      </c>
      <c r="B524" s="9">
        <v>11</v>
      </c>
      <c r="C524" s="9" t="s">
        <v>512</v>
      </c>
      <c r="D524" s="13"/>
      <c r="E524" s="13" t="str">
        <f>_xlfn.IFNA(VLOOKUP(flower[[#This Row],[Scion METRC '#]],METRCC8[],2,FALSE),"METRC ERROR")</f>
        <v>METRC ERROR</v>
      </c>
      <c r="F524" s="13" t="str">
        <f>IF(LEFT(flower[[#This Row],[Strain]],4)=LEFT(flower[[#This Row],[Pheno '#]],4),"match","MISMATCH")</f>
        <v>MISMATCH</v>
      </c>
      <c r="G524" s="13" t="str">
        <f>_xlfn.IFNA(VLOOKUP(flower[[#This Row],[Scion METRC '#]],VEGC8[[#All],[Scion METRC '#]:[Pheno Barcode]],2,FALSE),"")</f>
        <v/>
      </c>
      <c r="H524" s="13" t="str">
        <f>LEFT(flower[[#This Row],[Pheno Barcode]],7)</f>
        <v/>
      </c>
      <c r="I524" s="10" t="str">
        <f>_xlfn.IFNA(VLOOKUP(flower[[#This Row],[Strain]],VEGC8[[#All],[Scion METRC '#]:[Health]],5,FALSE),"")</f>
        <v/>
      </c>
      <c r="J524" s="13"/>
      <c r="K524" s="13" t="str">
        <f>IF(flower[[#This Row],[Scion METRC '#]]="","EMPTY",_xlfn.IFNA(VLOOKUP(flower[[#This Row],[Scion METRC '#]],DEADC8[],3,FALSE),"Alive"))</f>
        <v>EMPTY</v>
      </c>
      <c r="L524" s="13" t="str">
        <f>IFERROR(INDEX(exptreatments[[#This Row],[Treatment]],MATCH(flower[[#This Row],[Scion METRC '#]],exptreatments[[#This Row],[METRC]],0)),"")</f>
        <v/>
      </c>
      <c r="M524" s="13" t="str">
        <f>_xlfn.IFNA(VLOOKUP(flower[[#This Row],[Scion METRC '#]],DEADC8[],4,FALSE),"")</f>
        <v/>
      </c>
      <c r="N524" s="14" t="str">
        <f>_xlfn.IFNA(VLOOKUP(flower[[#This Row],[Scion METRC '#]],DEADC8[],4,FALSE),"")</f>
        <v/>
      </c>
      <c r="O524" s="13" t="str">
        <f>IF(ISNUMBER(SEARCH(".",flower[[#This Row],[Pheno Barcode]])),CONCATENATE("1A4070000000065000",RIGHT(flower[[#This Row],[Pheno Barcode]],6)),"")</f>
        <v/>
      </c>
      <c r="P524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_GL3-11</v>
      </c>
    </row>
    <row r="525" spans="1:16" x14ac:dyDescent="0.25">
      <c r="A525" s="12" t="s">
        <v>7</v>
      </c>
      <c r="B525" s="9">
        <v>12</v>
      </c>
      <c r="C525" s="9" t="s">
        <v>512</v>
      </c>
      <c r="D525" s="13"/>
      <c r="E525" s="13" t="str">
        <f>_xlfn.IFNA(VLOOKUP(flower[[#This Row],[Scion METRC '#]],METRCC8[],2,FALSE),"METRC ERROR")</f>
        <v>METRC ERROR</v>
      </c>
      <c r="F525" s="13" t="str">
        <f>IF(LEFT(flower[[#This Row],[Strain]],4)=LEFT(flower[[#This Row],[Pheno '#]],4),"match","MISMATCH")</f>
        <v>MISMATCH</v>
      </c>
      <c r="G525" s="13" t="str">
        <f>_xlfn.IFNA(VLOOKUP(flower[[#This Row],[Scion METRC '#]],VEGC8[[#All],[Scion METRC '#]:[Pheno Barcode]],2,FALSE),"")</f>
        <v/>
      </c>
      <c r="H525" s="13" t="str">
        <f>LEFT(flower[[#This Row],[Pheno Barcode]],7)</f>
        <v/>
      </c>
      <c r="I525" s="10" t="str">
        <f>_xlfn.IFNA(VLOOKUP(flower[[#This Row],[Strain]],VEGC8[[#All],[Scion METRC '#]:[Health]],5,FALSE),"")</f>
        <v/>
      </c>
      <c r="J525" s="13"/>
      <c r="K525" s="13" t="str">
        <f>IF(flower[[#This Row],[Scion METRC '#]]="","EMPTY",_xlfn.IFNA(VLOOKUP(flower[[#This Row],[Scion METRC '#]],DEADC8[],3,FALSE),"Alive"))</f>
        <v>EMPTY</v>
      </c>
      <c r="L525" s="13" t="str">
        <f>IFERROR(INDEX(exptreatments[[#This Row],[Treatment]],MATCH(flower[[#This Row],[Scion METRC '#]],exptreatments[[#This Row],[METRC]],0)),"")</f>
        <v/>
      </c>
      <c r="M525" s="13" t="str">
        <f>_xlfn.IFNA(VLOOKUP(flower[[#This Row],[Scion METRC '#]],DEADC8[],4,FALSE),"")</f>
        <v/>
      </c>
      <c r="N525" s="14" t="str">
        <f>_xlfn.IFNA(VLOOKUP(flower[[#This Row],[Scion METRC '#]],DEADC8[],4,FALSE),"")</f>
        <v/>
      </c>
      <c r="O525" s="13" t="str">
        <f>IF(ISNUMBER(SEARCH(".",flower[[#This Row],[Pheno Barcode]])),CONCATENATE("1A4070000000065000",RIGHT(flower[[#This Row],[Pheno Barcode]],6)),"")</f>
        <v/>
      </c>
      <c r="P525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_GL3-12</v>
      </c>
    </row>
    <row r="526" spans="1:16" x14ac:dyDescent="0.25">
      <c r="A526" s="12" t="s">
        <v>7</v>
      </c>
      <c r="B526" s="9">
        <v>13</v>
      </c>
      <c r="C526" s="9" t="s">
        <v>512</v>
      </c>
      <c r="D526" s="13"/>
      <c r="E526" s="13" t="str">
        <f>_xlfn.IFNA(VLOOKUP(flower[[#This Row],[Scion METRC '#]],METRCC8[],2,FALSE),"METRC ERROR")</f>
        <v>METRC ERROR</v>
      </c>
      <c r="F526" s="13" t="str">
        <f>IF(LEFT(flower[[#This Row],[Strain]],4)=LEFT(flower[[#This Row],[Pheno '#]],4),"match","MISMATCH")</f>
        <v>MISMATCH</v>
      </c>
      <c r="G526" s="13" t="str">
        <f>_xlfn.IFNA(VLOOKUP(flower[[#This Row],[Scion METRC '#]],VEGC8[[#All],[Scion METRC '#]:[Pheno Barcode]],2,FALSE),"")</f>
        <v/>
      </c>
      <c r="H526" s="13" t="str">
        <f>LEFT(flower[[#This Row],[Pheno Barcode]],7)</f>
        <v/>
      </c>
      <c r="I526" s="10" t="str">
        <f>_xlfn.IFNA(VLOOKUP(flower[[#This Row],[Strain]],VEGC8[[#All],[Scion METRC '#]:[Health]],5,FALSE),"")</f>
        <v/>
      </c>
      <c r="J526" s="13"/>
      <c r="K526" s="13" t="str">
        <f>IF(flower[[#This Row],[Scion METRC '#]]="","EMPTY",_xlfn.IFNA(VLOOKUP(flower[[#This Row],[Scion METRC '#]],DEADC8[],3,FALSE),"Alive"))</f>
        <v>EMPTY</v>
      </c>
      <c r="L526" s="13" t="str">
        <f>IFERROR(INDEX(exptreatments[[#This Row],[Treatment]],MATCH(flower[[#This Row],[Scion METRC '#]],exptreatments[[#This Row],[METRC]],0)),"")</f>
        <v/>
      </c>
      <c r="M526" s="13" t="str">
        <f>_xlfn.IFNA(VLOOKUP(flower[[#This Row],[Scion METRC '#]],DEADC8[],4,FALSE),"")</f>
        <v/>
      </c>
      <c r="N526" s="14" t="str">
        <f>_xlfn.IFNA(VLOOKUP(flower[[#This Row],[Scion METRC '#]],DEADC8[],4,FALSE),"")</f>
        <v/>
      </c>
      <c r="O526" s="13" t="str">
        <f>IF(ISNUMBER(SEARCH(".",flower[[#This Row],[Pheno Barcode]])),CONCATENATE("1A4070000000065000",RIGHT(flower[[#This Row],[Pheno Barcode]],6)),"")</f>
        <v/>
      </c>
      <c r="P526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_GL3-13</v>
      </c>
    </row>
    <row r="527" spans="1:16" x14ac:dyDescent="0.25">
      <c r="A527" s="12" t="s">
        <v>7</v>
      </c>
      <c r="B527" s="9">
        <v>14</v>
      </c>
      <c r="C527" s="9" t="s">
        <v>512</v>
      </c>
      <c r="D527" s="13"/>
      <c r="E527" s="13" t="str">
        <f>_xlfn.IFNA(VLOOKUP(flower[[#This Row],[Scion METRC '#]],METRCC8[],2,FALSE),"METRC ERROR")</f>
        <v>METRC ERROR</v>
      </c>
      <c r="F527" s="13" t="str">
        <f>IF(LEFT(flower[[#This Row],[Strain]],4)=LEFT(flower[[#This Row],[Pheno '#]],4),"match","MISMATCH")</f>
        <v>MISMATCH</v>
      </c>
      <c r="G527" s="13" t="str">
        <f>_xlfn.IFNA(VLOOKUP(flower[[#This Row],[Scion METRC '#]],VEGC8[[#All],[Scion METRC '#]:[Pheno Barcode]],2,FALSE),"")</f>
        <v/>
      </c>
      <c r="H527" s="13" t="str">
        <f>LEFT(flower[[#This Row],[Pheno Barcode]],7)</f>
        <v/>
      </c>
      <c r="I527" s="10" t="str">
        <f>_xlfn.IFNA(VLOOKUP(flower[[#This Row],[Strain]],VEGC8[[#All],[Scion METRC '#]:[Health]],5,FALSE),"")</f>
        <v/>
      </c>
      <c r="J527" s="13"/>
      <c r="K527" s="13" t="str">
        <f>IF(flower[[#This Row],[Scion METRC '#]]="","EMPTY",_xlfn.IFNA(VLOOKUP(flower[[#This Row],[Scion METRC '#]],DEADC8[],3,FALSE),"Alive"))</f>
        <v>EMPTY</v>
      </c>
      <c r="L527" s="13" t="str">
        <f>IFERROR(INDEX(exptreatments[[#This Row],[Treatment]],MATCH(flower[[#This Row],[Scion METRC '#]],exptreatments[[#This Row],[METRC]],0)),"")</f>
        <v/>
      </c>
      <c r="M527" s="13" t="str">
        <f>_xlfn.IFNA(VLOOKUP(flower[[#This Row],[Scion METRC '#]],DEADC8[],4,FALSE),"")</f>
        <v/>
      </c>
      <c r="N527" s="14" t="str">
        <f>_xlfn.IFNA(VLOOKUP(flower[[#This Row],[Scion METRC '#]],DEADC8[],4,FALSE),"")</f>
        <v/>
      </c>
      <c r="O527" s="13" t="str">
        <f>IF(ISNUMBER(SEARCH(".",flower[[#This Row],[Pheno Barcode]])),CONCATENATE("1A4070000000065000",RIGHT(flower[[#This Row],[Pheno Barcode]],6)),"")</f>
        <v/>
      </c>
      <c r="P527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_GL3-14</v>
      </c>
    </row>
    <row r="528" spans="1:16" x14ac:dyDescent="0.25">
      <c r="A528" s="12" t="s">
        <v>7</v>
      </c>
      <c r="B528" s="9">
        <v>15</v>
      </c>
      <c r="C528" s="9" t="s">
        <v>512</v>
      </c>
      <c r="D528" s="13"/>
      <c r="E528" s="13" t="str">
        <f>_xlfn.IFNA(VLOOKUP(flower[[#This Row],[Scion METRC '#]],METRCC8[],2,FALSE),"METRC ERROR")</f>
        <v>METRC ERROR</v>
      </c>
      <c r="F528" s="13" t="str">
        <f>IF(LEFT(flower[[#This Row],[Strain]],4)=LEFT(flower[[#This Row],[Pheno '#]],4),"match","MISMATCH")</f>
        <v>MISMATCH</v>
      </c>
      <c r="G528" s="13" t="str">
        <f>_xlfn.IFNA(VLOOKUP(flower[[#This Row],[Scion METRC '#]],VEGC8[[#All],[Scion METRC '#]:[Pheno Barcode]],2,FALSE),"")</f>
        <v/>
      </c>
      <c r="H528" s="13" t="str">
        <f>LEFT(flower[[#This Row],[Pheno Barcode]],7)</f>
        <v/>
      </c>
      <c r="I528" s="10" t="str">
        <f>_xlfn.IFNA(VLOOKUP(flower[[#This Row],[Strain]],VEGC8[[#All],[Scion METRC '#]:[Health]],5,FALSE),"")</f>
        <v/>
      </c>
      <c r="J528" s="13"/>
      <c r="K528" s="13" t="str">
        <f>IF(flower[[#This Row],[Scion METRC '#]]="","EMPTY",_xlfn.IFNA(VLOOKUP(flower[[#This Row],[Scion METRC '#]],DEADC8[],3,FALSE),"Alive"))</f>
        <v>EMPTY</v>
      </c>
      <c r="L528" s="13" t="str">
        <f>IFERROR(INDEX(exptreatments[[#This Row],[Treatment]],MATCH(flower[[#This Row],[Scion METRC '#]],exptreatments[[#This Row],[METRC]],0)),"")</f>
        <v/>
      </c>
      <c r="M528" s="13" t="str">
        <f>_xlfn.IFNA(VLOOKUP(flower[[#This Row],[Scion METRC '#]],DEADC8[],4,FALSE),"")</f>
        <v/>
      </c>
      <c r="N528" s="14" t="str">
        <f>_xlfn.IFNA(VLOOKUP(flower[[#This Row],[Scion METRC '#]],DEADC8[],4,FALSE),"")</f>
        <v/>
      </c>
      <c r="O528" s="13" t="str">
        <f>IF(ISNUMBER(SEARCH(".",flower[[#This Row],[Pheno Barcode]])),CONCATENATE("1A4070000000065000",RIGHT(flower[[#This Row],[Pheno Barcode]],6)),"")</f>
        <v/>
      </c>
      <c r="P528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_GL3-15</v>
      </c>
    </row>
    <row r="529" spans="1:16" x14ac:dyDescent="0.25">
      <c r="A529" s="12" t="s">
        <v>7</v>
      </c>
      <c r="B529" s="9">
        <v>16</v>
      </c>
      <c r="C529" s="9" t="s">
        <v>512</v>
      </c>
      <c r="D529" s="13"/>
      <c r="E529" s="13" t="str">
        <f>_xlfn.IFNA(VLOOKUP(flower[[#This Row],[Scion METRC '#]],METRCC8[],2,FALSE),"METRC ERROR")</f>
        <v>METRC ERROR</v>
      </c>
      <c r="F529" s="13" t="str">
        <f>IF(LEFT(flower[[#This Row],[Strain]],4)=LEFT(flower[[#This Row],[Pheno '#]],4),"match","MISMATCH")</f>
        <v>MISMATCH</v>
      </c>
      <c r="G529" s="13" t="str">
        <f>_xlfn.IFNA(VLOOKUP(flower[[#This Row],[Scion METRC '#]],VEGC8[[#All],[Scion METRC '#]:[Pheno Barcode]],2,FALSE),"")</f>
        <v/>
      </c>
      <c r="H529" s="13" t="str">
        <f>LEFT(flower[[#This Row],[Pheno Barcode]],7)</f>
        <v/>
      </c>
      <c r="I529" s="10" t="str">
        <f>_xlfn.IFNA(VLOOKUP(flower[[#This Row],[Strain]],VEGC8[[#All],[Scion METRC '#]:[Health]],5,FALSE),"")</f>
        <v/>
      </c>
      <c r="J529" s="13"/>
      <c r="K529" s="13" t="str">
        <f>IF(flower[[#This Row],[Scion METRC '#]]="","EMPTY",_xlfn.IFNA(VLOOKUP(flower[[#This Row],[Scion METRC '#]],DEADC8[],3,FALSE),"Alive"))</f>
        <v>EMPTY</v>
      </c>
      <c r="L529" s="13" t="str">
        <f>IFERROR(INDEX(exptreatments[[#This Row],[Treatment]],MATCH(flower[[#This Row],[Scion METRC '#]],exptreatments[[#This Row],[METRC]],0)),"")</f>
        <v/>
      </c>
      <c r="M529" s="13" t="str">
        <f>_xlfn.IFNA(VLOOKUP(flower[[#This Row],[Scion METRC '#]],DEADC8[],4,FALSE),"")</f>
        <v/>
      </c>
      <c r="N529" s="14" t="str">
        <f>_xlfn.IFNA(VLOOKUP(flower[[#This Row],[Scion METRC '#]],DEADC8[],4,FALSE),"")</f>
        <v/>
      </c>
      <c r="O529" s="13" t="str">
        <f>IF(ISNUMBER(SEARCH(".",flower[[#This Row],[Pheno Barcode]])),CONCATENATE("1A4070000000065000",RIGHT(flower[[#This Row],[Pheno Barcode]],6)),"")</f>
        <v/>
      </c>
      <c r="P529" s="8" t="str">
        <f>IF(flower[[#This Row],[Plant]]&lt;10,_xlfn.CONCAT('Group Info'!$F$2,"_",flower[[#This Row],[Table]],"-0",flower[[#This Row],[Plant]]),_xlfn.CONCAT('Group Info'!$F$2,"_",flower[[#This Row],[Table]],"-",flower[[#This Row],[Plant]]))</f>
        <v>_GL3-16</v>
      </c>
    </row>
    <row r="530" spans="1:16" x14ac:dyDescent="0.25">
      <c r="A530" s="12" t="s">
        <v>7</v>
      </c>
      <c r="B530" s="9">
        <v>1</v>
      </c>
      <c r="C530" s="9" t="s">
        <v>513</v>
      </c>
      <c r="D530" s="13"/>
      <c r="E530" s="13" t="str">
        <f>_xlfn.IFNA(VLOOKUP(flower[[#This Row],[Scion METRC '#]],METRCC8[],2,FALSE),"METRC ERROR")</f>
        <v>METRC ERROR</v>
      </c>
      <c r="F530" s="13" t="str">
        <f>IF(LEFT(flower[[#This Row],[Strain]],4)=LEFT(flower[[#This Row],[Pheno '#]],4),"match","MISMATCH")</f>
        <v>MISMATCH</v>
      </c>
      <c r="G530" s="13" t="str">
        <f>_xlfn.IFNA(VLOOKUP(flower[[#This Row],[Scion METRC '#]],VEGC8[[#All],[Scion METRC '#]:[Pheno Barcode]],2,FALSE),"")</f>
        <v/>
      </c>
      <c r="H530" s="13" t="str">
        <f>LEFT(flower[[#This Row],[Pheno Barcode]],7)</f>
        <v/>
      </c>
      <c r="I530" s="10" t="str">
        <f>_xlfn.IFNA(VLOOKUP(flower[[#This Row],[Strain]],VEGC8[[#All],[Scion METRC '#]:[Health]],5,FALSE),"")</f>
        <v/>
      </c>
      <c r="J530" s="13"/>
      <c r="K530" s="13" t="str">
        <f>IF(flower[[#This Row],[Scion METRC '#]]="","EMPTY",_xlfn.IFNA(VLOOKUP(flower[[#This Row],[Scion METRC '#]],DEADC8[],3,FALSE),"Alive"))</f>
        <v>EMPTY</v>
      </c>
      <c r="L530" s="13" t="str">
        <f>IFERROR(INDEX(exptreatments[[#This Row],[Treatment]],MATCH(flower[[#This Row],[Scion METRC '#]],exptreatments[[#This Row],[METRC]],0)),"")</f>
        <v/>
      </c>
      <c r="M530" s="13" t="str">
        <f>_xlfn.IFNA(VLOOKUP(flower[[#This Row],[Scion METRC '#]],DEADC8[],4,FALSE),"")</f>
        <v/>
      </c>
      <c r="N530" s="14" t="str">
        <f>_xlfn.IFNA(VLOOKUP(flower[[#This Row],[Scion METRC '#]],DEADC8[],4,FALSE),"")</f>
        <v/>
      </c>
      <c r="O530" s="13" t="str">
        <f>IF(ISNUMBER(SEARCH(".",flower[[#This Row],[Pheno Barcode]])),CONCATENATE("1A4070000000065000",RIGHT(flower[[#This Row],[Pheno Barcode]],6)),"")</f>
        <v/>
      </c>
      <c r="P530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_GL4-01</v>
      </c>
    </row>
    <row r="531" spans="1:16" x14ac:dyDescent="0.25">
      <c r="A531" s="12" t="s">
        <v>7</v>
      </c>
      <c r="B531" s="9">
        <v>2</v>
      </c>
      <c r="C531" s="9" t="s">
        <v>513</v>
      </c>
      <c r="D531" s="13"/>
      <c r="E531" s="13" t="str">
        <f>_xlfn.IFNA(VLOOKUP(flower[[#This Row],[Scion METRC '#]],METRCC8[],2,FALSE),"METRC ERROR")</f>
        <v>METRC ERROR</v>
      </c>
      <c r="F531" s="13" t="str">
        <f>IF(LEFT(flower[[#This Row],[Strain]],4)=LEFT(flower[[#This Row],[Pheno '#]],4),"match","MISMATCH")</f>
        <v>MISMATCH</v>
      </c>
      <c r="G531" s="13" t="str">
        <f>_xlfn.IFNA(VLOOKUP(flower[[#This Row],[Scion METRC '#]],VEGC8[[#All],[Scion METRC '#]:[Pheno Barcode]],2,FALSE),"")</f>
        <v/>
      </c>
      <c r="H531" s="13" t="str">
        <f>LEFT(flower[[#This Row],[Pheno Barcode]],7)</f>
        <v/>
      </c>
      <c r="I531" s="10" t="str">
        <f>_xlfn.IFNA(VLOOKUP(flower[[#This Row],[Strain]],VEGC8[[#All],[Scion METRC '#]:[Health]],5,FALSE),"")</f>
        <v/>
      </c>
      <c r="J531" s="13"/>
      <c r="K531" s="13" t="str">
        <f>IF(flower[[#This Row],[Scion METRC '#]]="","EMPTY",_xlfn.IFNA(VLOOKUP(flower[[#This Row],[Scion METRC '#]],DEADC8[],3,FALSE),"Alive"))</f>
        <v>EMPTY</v>
      </c>
      <c r="L531" s="13" t="str">
        <f>IFERROR(INDEX(exptreatments[[#This Row],[Treatment]],MATCH(flower[[#This Row],[Scion METRC '#]],exptreatments[[#This Row],[METRC]],0)),"")</f>
        <v/>
      </c>
      <c r="M531" s="13" t="str">
        <f>_xlfn.IFNA(VLOOKUP(flower[[#This Row],[Scion METRC '#]],DEADC8[],4,FALSE),"")</f>
        <v/>
      </c>
      <c r="N531" s="14" t="str">
        <f>_xlfn.IFNA(VLOOKUP(flower[[#This Row],[Scion METRC '#]],DEADC8[],4,FALSE),"")</f>
        <v/>
      </c>
      <c r="O531" s="13" t="str">
        <f>IF(ISNUMBER(SEARCH(".",flower[[#This Row],[Pheno Barcode]])),CONCATENATE("1A4070000000065000",RIGHT(flower[[#This Row],[Pheno Barcode]],6)),"")</f>
        <v/>
      </c>
      <c r="P531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_GL4-02</v>
      </c>
    </row>
    <row r="532" spans="1:16" x14ac:dyDescent="0.25">
      <c r="A532" s="12" t="s">
        <v>7</v>
      </c>
      <c r="B532" s="9">
        <v>3</v>
      </c>
      <c r="C532" s="9" t="s">
        <v>513</v>
      </c>
      <c r="D532" s="13"/>
      <c r="E532" s="13" t="str">
        <f>_xlfn.IFNA(VLOOKUP(flower[[#This Row],[Scion METRC '#]],METRCC8[],2,FALSE),"METRC ERROR")</f>
        <v>METRC ERROR</v>
      </c>
      <c r="F532" s="13" t="str">
        <f>IF(LEFT(flower[[#This Row],[Strain]],4)=LEFT(flower[[#This Row],[Pheno '#]],4),"match","MISMATCH")</f>
        <v>MISMATCH</v>
      </c>
      <c r="G532" s="13" t="str">
        <f>_xlfn.IFNA(VLOOKUP(flower[[#This Row],[Scion METRC '#]],VEGC8[[#All],[Scion METRC '#]:[Pheno Barcode]],2,FALSE),"")</f>
        <v/>
      </c>
      <c r="H532" s="13" t="str">
        <f>LEFT(flower[[#This Row],[Pheno Barcode]],7)</f>
        <v/>
      </c>
      <c r="I532" s="10" t="str">
        <f>_xlfn.IFNA(VLOOKUP(flower[[#This Row],[Strain]],VEGC8[[#All],[Scion METRC '#]:[Health]],5,FALSE),"")</f>
        <v/>
      </c>
      <c r="J532" s="13"/>
      <c r="K532" s="13" t="str">
        <f>IF(flower[[#This Row],[Scion METRC '#]]="","EMPTY",_xlfn.IFNA(VLOOKUP(flower[[#This Row],[Scion METRC '#]],DEADC8[],3,FALSE),"Alive"))</f>
        <v>EMPTY</v>
      </c>
      <c r="L532" s="13" t="str">
        <f>IFERROR(INDEX(exptreatments[[#This Row],[Treatment]],MATCH(flower[[#This Row],[Scion METRC '#]],exptreatments[[#This Row],[METRC]],0)),"")</f>
        <v/>
      </c>
      <c r="M532" s="13" t="str">
        <f>_xlfn.IFNA(VLOOKUP(flower[[#This Row],[Scion METRC '#]],DEADC8[],4,FALSE),"")</f>
        <v/>
      </c>
      <c r="N532" s="14" t="str">
        <f>_xlfn.IFNA(VLOOKUP(flower[[#This Row],[Scion METRC '#]],DEADC8[],4,FALSE),"")</f>
        <v/>
      </c>
      <c r="O532" s="13" t="str">
        <f>IF(ISNUMBER(SEARCH(".",flower[[#This Row],[Pheno Barcode]])),CONCATENATE("1A4070000000065000",RIGHT(flower[[#This Row],[Pheno Barcode]],6)),"")</f>
        <v/>
      </c>
      <c r="P532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_GL4-03</v>
      </c>
    </row>
    <row r="533" spans="1:16" x14ac:dyDescent="0.25">
      <c r="A533" s="12" t="s">
        <v>7</v>
      </c>
      <c r="B533" s="9">
        <v>4</v>
      </c>
      <c r="C533" s="9" t="s">
        <v>513</v>
      </c>
      <c r="D533" s="13"/>
      <c r="E533" s="13" t="str">
        <f>_xlfn.IFNA(VLOOKUP(flower[[#This Row],[Scion METRC '#]],METRCC8[],2,FALSE),"METRC ERROR")</f>
        <v>METRC ERROR</v>
      </c>
      <c r="F533" s="13" t="str">
        <f>IF(LEFT(flower[[#This Row],[Strain]],4)=LEFT(flower[[#This Row],[Pheno '#]],4),"match","MISMATCH")</f>
        <v>MISMATCH</v>
      </c>
      <c r="G533" s="13" t="str">
        <f>_xlfn.IFNA(VLOOKUP(flower[[#This Row],[Scion METRC '#]],VEGC8[[#All],[Scion METRC '#]:[Pheno Barcode]],2,FALSE),"")</f>
        <v/>
      </c>
      <c r="H533" s="13" t="str">
        <f>LEFT(flower[[#This Row],[Pheno Barcode]],7)</f>
        <v/>
      </c>
      <c r="I533" s="10" t="str">
        <f>_xlfn.IFNA(VLOOKUP(flower[[#This Row],[Strain]],VEGC8[[#All],[Scion METRC '#]:[Health]],5,FALSE),"")</f>
        <v/>
      </c>
      <c r="J533" s="13"/>
      <c r="K533" s="13" t="str">
        <f>IF(flower[[#This Row],[Scion METRC '#]]="","EMPTY",_xlfn.IFNA(VLOOKUP(flower[[#This Row],[Scion METRC '#]],DEADC8[],3,FALSE),"Alive"))</f>
        <v>EMPTY</v>
      </c>
      <c r="L533" s="13" t="str">
        <f>IFERROR(INDEX(exptreatments[[#This Row],[Treatment]],MATCH(flower[[#This Row],[Scion METRC '#]],exptreatments[[#This Row],[METRC]],0)),"")</f>
        <v/>
      </c>
      <c r="M533" s="13" t="str">
        <f>_xlfn.IFNA(VLOOKUP(flower[[#This Row],[Scion METRC '#]],DEADC8[],4,FALSE),"")</f>
        <v/>
      </c>
      <c r="N533" s="14" t="str">
        <f>_xlfn.IFNA(VLOOKUP(flower[[#This Row],[Scion METRC '#]],DEADC8[],4,FALSE),"")</f>
        <v/>
      </c>
      <c r="O533" s="13" t="str">
        <f>IF(ISNUMBER(SEARCH(".",flower[[#This Row],[Pheno Barcode]])),CONCATENATE("1A4070000000065000",RIGHT(flower[[#This Row],[Pheno Barcode]],6)),"")</f>
        <v/>
      </c>
      <c r="P533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_GL4-04</v>
      </c>
    </row>
    <row r="534" spans="1:16" x14ac:dyDescent="0.25">
      <c r="A534" s="12" t="s">
        <v>7</v>
      </c>
      <c r="B534" s="9">
        <v>5</v>
      </c>
      <c r="C534" s="9" t="s">
        <v>513</v>
      </c>
      <c r="D534" s="13"/>
      <c r="E534" s="13" t="str">
        <f>_xlfn.IFNA(VLOOKUP(flower[[#This Row],[Scion METRC '#]],METRCC8[],2,FALSE),"METRC ERROR")</f>
        <v>METRC ERROR</v>
      </c>
      <c r="F534" s="13" t="str">
        <f>IF(LEFT(flower[[#This Row],[Strain]],4)=LEFT(flower[[#This Row],[Pheno '#]],4),"match","MISMATCH")</f>
        <v>MISMATCH</v>
      </c>
      <c r="G534" s="13" t="str">
        <f>_xlfn.IFNA(VLOOKUP(flower[[#This Row],[Scion METRC '#]],VEGC8[[#All],[Scion METRC '#]:[Pheno Barcode]],2,FALSE),"")</f>
        <v/>
      </c>
      <c r="H534" s="13" t="str">
        <f>LEFT(flower[[#This Row],[Pheno Barcode]],7)</f>
        <v/>
      </c>
      <c r="I534" s="10" t="str">
        <f>_xlfn.IFNA(VLOOKUP(flower[[#This Row],[Strain]],VEGC8[[#All],[Scion METRC '#]:[Health]],5,FALSE),"")</f>
        <v/>
      </c>
      <c r="J534" s="13"/>
      <c r="K534" s="13" t="str">
        <f>IF(flower[[#This Row],[Scion METRC '#]]="","EMPTY",_xlfn.IFNA(VLOOKUP(flower[[#This Row],[Scion METRC '#]],DEADC8[],3,FALSE),"Alive"))</f>
        <v>EMPTY</v>
      </c>
      <c r="L534" s="13" t="str">
        <f>IFERROR(INDEX(exptreatments[[#This Row],[Treatment]],MATCH(flower[[#This Row],[Scion METRC '#]],exptreatments[[#This Row],[METRC]],0)),"")</f>
        <v/>
      </c>
      <c r="M534" s="13" t="str">
        <f>_xlfn.IFNA(VLOOKUP(flower[[#This Row],[Scion METRC '#]],DEADC8[],4,FALSE),"")</f>
        <v/>
      </c>
      <c r="N534" s="14" t="str">
        <f>_xlfn.IFNA(VLOOKUP(flower[[#This Row],[Scion METRC '#]],DEADC8[],4,FALSE),"")</f>
        <v/>
      </c>
      <c r="O534" s="13" t="str">
        <f>IF(ISNUMBER(SEARCH(".",flower[[#This Row],[Pheno Barcode]])),CONCATENATE("1A4070000000065000",RIGHT(flower[[#This Row],[Pheno Barcode]],6)),"")</f>
        <v/>
      </c>
      <c r="P534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_GL4-05</v>
      </c>
    </row>
    <row r="535" spans="1:16" x14ac:dyDescent="0.25">
      <c r="A535" s="12" t="s">
        <v>7</v>
      </c>
      <c r="B535" s="9">
        <v>6</v>
      </c>
      <c r="C535" s="9" t="s">
        <v>513</v>
      </c>
      <c r="D535" s="13"/>
      <c r="E535" s="13" t="str">
        <f>_xlfn.IFNA(VLOOKUP(flower[[#This Row],[Scion METRC '#]],METRCC8[],2,FALSE),"METRC ERROR")</f>
        <v>METRC ERROR</v>
      </c>
      <c r="F535" s="13" t="str">
        <f>IF(LEFT(flower[[#This Row],[Strain]],4)=LEFT(flower[[#This Row],[Pheno '#]],4),"match","MISMATCH")</f>
        <v>MISMATCH</v>
      </c>
      <c r="G535" s="13" t="str">
        <f>_xlfn.IFNA(VLOOKUP(flower[[#This Row],[Scion METRC '#]],VEGC8[[#All],[Scion METRC '#]:[Pheno Barcode]],2,FALSE),"")</f>
        <v/>
      </c>
      <c r="H535" s="13" t="str">
        <f>LEFT(flower[[#This Row],[Pheno Barcode]],7)</f>
        <v/>
      </c>
      <c r="I535" s="10" t="str">
        <f>_xlfn.IFNA(VLOOKUP(flower[[#This Row],[Strain]],VEGC8[[#All],[Scion METRC '#]:[Health]],5,FALSE),"")</f>
        <v/>
      </c>
      <c r="J535" s="13"/>
      <c r="K535" s="13" t="str">
        <f>IF(flower[[#This Row],[Scion METRC '#]]="","EMPTY",_xlfn.IFNA(VLOOKUP(flower[[#This Row],[Scion METRC '#]],DEADC8[],3,FALSE),"Alive"))</f>
        <v>EMPTY</v>
      </c>
      <c r="L535" s="13" t="str">
        <f>IFERROR(INDEX(exptreatments[[#This Row],[Treatment]],MATCH(flower[[#This Row],[Scion METRC '#]],exptreatments[[#This Row],[METRC]],0)),"")</f>
        <v/>
      </c>
      <c r="M535" s="13" t="str">
        <f>_xlfn.IFNA(VLOOKUP(flower[[#This Row],[Scion METRC '#]],DEADC8[],4,FALSE),"")</f>
        <v/>
      </c>
      <c r="N535" s="14" t="str">
        <f>_xlfn.IFNA(VLOOKUP(flower[[#This Row],[Scion METRC '#]],DEADC8[],4,FALSE),"")</f>
        <v/>
      </c>
      <c r="O535" s="13" t="str">
        <f>IF(ISNUMBER(SEARCH(".",flower[[#This Row],[Pheno Barcode]])),CONCATENATE("1A4070000000065000",RIGHT(flower[[#This Row],[Pheno Barcode]],6)),"")</f>
        <v/>
      </c>
      <c r="P535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_GL4-06</v>
      </c>
    </row>
    <row r="536" spans="1:16" x14ac:dyDescent="0.25">
      <c r="A536" s="12" t="s">
        <v>7</v>
      </c>
      <c r="B536" s="9">
        <v>7</v>
      </c>
      <c r="C536" s="9" t="s">
        <v>513</v>
      </c>
      <c r="D536" s="13"/>
      <c r="E536" s="13" t="str">
        <f>_xlfn.IFNA(VLOOKUP(flower[[#This Row],[Scion METRC '#]],METRCC8[],2,FALSE),"METRC ERROR")</f>
        <v>METRC ERROR</v>
      </c>
      <c r="F536" s="13" t="str">
        <f>IF(LEFT(flower[[#This Row],[Strain]],4)=LEFT(flower[[#This Row],[Pheno '#]],4),"match","MISMATCH")</f>
        <v>MISMATCH</v>
      </c>
      <c r="G536" s="13" t="str">
        <f>_xlfn.IFNA(VLOOKUP(flower[[#This Row],[Scion METRC '#]],VEGC8[[#All],[Scion METRC '#]:[Pheno Barcode]],2,FALSE),"")</f>
        <v/>
      </c>
      <c r="H536" s="13" t="str">
        <f>LEFT(flower[[#This Row],[Pheno Barcode]],7)</f>
        <v/>
      </c>
      <c r="I536" s="10" t="str">
        <f>_xlfn.IFNA(VLOOKUP(flower[[#This Row],[Strain]],VEGC8[[#All],[Scion METRC '#]:[Health]],5,FALSE),"")</f>
        <v/>
      </c>
      <c r="J536" s="13"/>
      <c r="K536" s="13" t="str">
        <f>IF(flower[[#This Row],[Scion METRC '#]]="","EMPTY",_xlfn.IFNA(VLOOKUP(flower[[#This Row],[Scion METRC '#]],DEADC8[],3,FALSE),"Alive"))</f>
        <v>EMPTY</v>
      </c>
      <c r="L536" s="13" t="str">
        <f>IFERROR(INDEX(exptreatments[[#This Row],[Treatment]],MATCH(flower[[#This Row],[Scion METRC '#]],exptreatments[[#This Row],[METRC]],0)),"")</f>
        <v/>
      </c>
      <c r="M536" s="13" t="str">
        <f>_xlfn.IFNA(VLOOKUP(flower[[#This Row],[Scion METRC '#]],DEADC8[],4,FALSE),"")</f>
        <v/>
      </c>
      <c r="N536" s="14" t="str">
        <f>_xlfn.IFNA(VLOOKUP(flower[[#This Row],[Scion METRC '#]],DEADC8[],4,FALSE),"")</f>
        <v/>
      </c>
      <c r="O536" s="13" t="str">
        <f>IF(ISNUMBER(SEARCH(".",flower[[#This Row],[Pheno Barcode]])),CONCATENATE("1A4070000000065000",RIGHT(flower[[#This Row],[Pheno Barcode]],6)),"")</f>
        <v/>
      </c>
      <c r="P536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_GL4-07</v>
      </c>
    </row>
    <row r="537" spans="1:16" x14ac:dyDescent="0.25">
      <c r="A537" s="12" t="s">
        <v>7</v>
      </c>
      <c r="B537" s="9">
        <v>8</v>
      </c>
      <c r="C537" s="9" t="s">
        <v>513</v>
      </c>
      <c r="D537" s="13"/>
      <c r="E537" s="13" t="str">
        <f>_xlfn.IFNA(VLOOKUP(flower[[#This Row],[Scion METRC '#]],METRCC8[],2,FALSE),"METRC ERROR")</f>
        <v>METRC ERROR</v>
      </c>
      <c r="F537" s="13" t="str">
        <f>IF(LEFT(flower[[#This Row],[Strain]],4)=LEFT(flower[[#This Row],[Pheno '#]],4),"match","MISMATCH")</f>
        <v>MISMATCH</v>
      </c>
      <c r="G537" s="13" t="str">
        <f>_xlfn.IFNA(VLOOKUP(flower[[#This Row],[Scion METRC '#]],VEGC8[[#All],[Scion METRC '#]:[Pheno Barcode]],2,FALSE),"")</f>
        <v/>
      </c>
      <c r="H537" s="13" t="str">
        <f>LEFT(flower[[#This Row],[Pheno Barcode]],7)</f>
        <v/>
      </c>
      <c r="I537" s="10" t="str">
        <f>_xlfn.IFNA(VLOOKUP(flower[[#This Row],[Strain]],VEGC8[[#All],[Scion METRC '#]:[Health]],5,FALSE),"")</f>
        <v/>
      </c>
      <c r="J537" s="13"/>
      <c r="K537" s="13" t="str">
        <f>IF(flower[[#This Row],[Scion METRC '#]]="","EMPTY",_xlfn.IFNA(VLOOKUP(flower[[#This Row],[Scion METRC '#]],DEADC8[],3,FALSE),"Alive"))</f>
        <v>EMPTY</v>
      </c>
      <c r="L537" s="13" t="str">
        <f>IFERROR(INDEX(exptreatments[[#This Row],[Treatment]],MATCH(flower[[#This Row],[Scion METRC '#]],exptreatments[[#This Row],[METRC]],0)),"")</f>
        <v/>
      </c>
      <c r="M537" s="13" t="str">
        <f>_xlfn.IFNA(VLOOKUP(flower[[#This Row],[Scion METRC '#]],DEADC8[],4,FALSE),"")</f>
        <v/>
      </c>
      <c r="N537" s="14" t="str">
        <f>_xlfn.IFNA(VLOOKUP(flower[[#This Row],[Scion METRC '#]],DEADC8[],4,FALSE),"")</f>
        <v/>
      </c>
      <c r="O537" s="13" t="str">
        <f>IF(ISNUMBER(SEARCH(".",flower[[#This Row],[Pheno Barcode]])),CONCATENATE("1A4070000000065000",RIGHT(flower[[#This Row],[Pheno Barcode]],6)),"")</f>
        <v/>
      </c>
      <c r="P537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_GL4-08</v>
      </c>
    </row>
    <row r="538" spans="1:16" x14ac:dyDescent="0.25">
      <c r="A538" s="12" t="s">
        <v>7</v>
      </c>
      <c r="B538" s="9">
        <v>9</v>
      </c>
      <c r="C538" s="9" t="s">
        <v>513</v>
      </c>
      <c r="D538" s="13"/>
      <c r="E538" s="13" t="str">
        <f>_xlfn.IFNA(VLOOKUP(flower[[#This Row],[Scion METRC '#]],METRCC8[],2,FALSE),"METRC ERROR")</f>
        <v>METRC ERROR</v>
      </c>
      <c r="F538" s="13" t="str">
        <f>IF(LEFT(flower[[#This Row],[Strain]],4)=LEFT(flower[[#This Row],[Pheno '#]],4),"match","MISMATCH")</f>
        <v>MISMATCH</v>
      </c>
      <c r="G538" s="13" t="str">
        <f>_xlfn.IFNA(VLOOKUP(flower[[#This Row],[Scion METRC '#]],VEGC8[[#All],[Scion METRC '#]:[Pheno Barcode]],2,FALSE),"")</f>
        <v/>
      </c>
      <c r="H538" s="13" t="str">
        <f>LEFT(flower[[#This Row],[Pheno Barcode]],7)</f>
        <v/>
      </c>
      <c r="I538" s="10" t="str">
        <f>_xlfn.IFNA(VLOOKUP(flower[[#This Row],[Strain]],VEGC8[[#All],[Scion METRC '#]:[Health]],5,FALSE),"")</f>
        <v/>
      </c>
      <c r="J538" s="13"/>
      <c r="K538" s="13" t="str">
        <f>IF(flower[[#This Row],[Scion METRC '#]]="","EMPTY",_xlfn.IFNA(VLOOKUP(flower[[#This Row],[Scion METRC '#]],DEADC8[],3,FALSE),"Alive"))</f>
        <v>EMPTY</v>
      </c>
      <c r="L538" s="13" t="str">
        <f>IFERROR(INDEX(exptreatments[[#This Row],[Treatment]],MATCH(flower[[#This Row],[Scion METRC '#]],exptreatments[[#This Row],[METRC]],0)),"")</f>
        <v/>
      </c>
      <c r="M538" s="13" t="str">
        <f>_xlfn.IFNA(VLOOKUP(flower[[#This Row],[Scion METRC '#]],DEADC8[],4,FALSE),"")</f>
        <v/>
      </c>
      <c r="N538" s="14" t="str">
        <f>_xlfn.IFNA(VLOOKUP(flower[[#This Row],[Scion METRC '#]],DEADC8[],4,FALSE),"")</f>
        <v/>
      </c>
      <c r="O538" s="13" t="str">
        <f>IF(ISNUMBER(SEARCH(".",flower[[#This Row],[Pheno Barcode]])),CONCATENATE("1A4070000000065000",RIGHT(flower[[#This Row],[Pheno Barcode]],6)),"")</f>
        <v/>
      </c>
      <c r="P538" s="8" t="str">
        <f>IF(flower[[#This Row],[Plant]]&lt;10,_xlfn.CONCAT('Group Info'!$F$2,"_",flower[[#This Row],[Table]],"-0",flower[[#This Row],[Plant]]),_xlfn.CONCAT('Group Info'!$F$2,"_",flower[[#This Row],[Table]],"-",flower[[#This Row],[Plant]]))</f>
        <v>_GL4-09</v>
      </c>
    </row>
    <row r="539" spans="1:16" x14ac:dyDescent="0.25">
      <c r="A539" s="12" t="s">
        <v>7</v>
      </c>
      <c r="B539" s="9">
        <v>10</v>
      </c>
      <c r="C539" s="9" t="s">
        <v>513</v>
      </c>
      <c r="D539" s="13"/>
      <c r="E539" s="13" t="str">
        <f>_xlfn.IFNA(VLOOKUP(flower[[#This Row],[Scion METRC '#]],METRCC8[],2,FALSE),"METRC ERROR")</f>
        <v>METRC ERROR</v>
      </c>
      <c r="F539" s="13" t="str">
        <f>IF(LEFT(flower[[#This Row],[Strain]],4)=LEFT(flower[[#This Row],[Pheno '#]],4),"match","MISMATCH")</f>
        <v>MISMATCH</v>
      </c>
      <c r="G539" s="13" t="str">
        <f>_xlfn.IFNA(VLOOKUP(flower[[#This Row],[Scion METRC '#]],VEGC8[[#All],[Scion METRC '#]:[Pheno Barcode]],2,FALSE),"")</f>
        <v/>
      </c>
      <c r="H539" s="13" t="str">
        <f>LEFT(flower[[#This Row],[Pheno Barcode]],7)</f>
        <v/>
      </c>
      <c r="I539" s="10" t="str">
        <f>_xlfn.IFNA(VLOOKUP(flower[[#This Row],[Strain]],VEGC8[[#All],[Scion METRC '#]:[Health]],5,FALSE),"")</f>
        <v/>
      </c>
      <c r="J539" s="13"/>
      <c r="K539" s="13" t="str">
        <f>IF(flower[[#This Row],[Scion METRC '#]]="","EMPTY",_xlfn.IFNA(VLOOKUP(flower[[#This Row],[Scion METRC '#]],DEADC8[],3,FALSE),"Alive"))</f>
        <v>EMPTY</v>
      </c>
      <c r="L539" s="13" t="str">
        <f>IFERROR(INDEX(exptreatments[[#This Row],[Treatment]],MATCH(flower[[#This Row],[Scion METRC '#]],exptreatments[[#This Row],[METRC]],0)),"")</f>
        <v/>
      </c>
      <c r="M539" s="13" t="str">
        <f>_xlfn.IFNA(VLOOKUP(flower[[#This Row],[Scion METRC '#]],DEADC8[],4,FALSE),"")</f>
        <v/>
      </c>
      <c r="N539" s="14" t="str">
        <f>_xlfn.IFNA(VLOOKUP(flower[[#This Row],[Scion METRC '#]],DEADC8[],4,FALSE),"")</f>
        <v/>
      </c>
      <c r="O539" s="13" t="str">
        <f>IF(ISNUMBER(SEARCH(".",flower[[#This Row],[Pheno Barcode]])),CONCATENATE("1A4070000000065000",RIGHT(flower[[#This Row],[Pheno Barcode]],6)),"")</f>
        <v/>
      </c>
      <c r="P539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_GL4-10</v>
      </c>
    </row>
    <row r="540" spans="1:16" x14ac:dyDescent="0.25">
      <c r="A540" s="12" t="s">
        <v>7</v>
      </c>
      <c r="B540" s="9">
        <v>11</v>
      </c>
      <c r="C540" s="9" t="s">
        <v>513</v>
      </c>
      <c r="D540" s="13"/>
      <c r="E540" s="13" t="str">
        <f>_xlfn.IFNA(VLOOKUP(flower[[#This Row],[Scion METRC '#]],METRCC8[],2,FALSE),"METRC ERROR")</f>
        <v>METRC ERROR</v>
      </c>
      <c r="F540" s="13" t="str">
        <f>IF(LEFT(flower[[#This Row],[Strain]],4)=LEFT(flower[[#This Row],[Pheno '#]],4),"match","MISMATCH")</f>
        <v>MISMATCH</v>
      </c>
      <c r="G540" s="13" t="str">
        <f>_xlfn.IFNA(VLOOKUP(flower[[#This Row],[Scion METRC '#]],VEGC8[[#All],[Scion METRC '#]:[Pheno Barcode]],2,FALSE),"")</f>
        <v/>
      </c>
      <c r="H540" s="13" t="str">
        <f>LEFT(flower[[#This Row],[Pheno Barcode]],7)</f>
        <v/>
      </c>
      <c r="I540" s="10" t="str">
        <f>_xlfn.IFNA(VLOOKUP(flower[[#This Row],[Strain]],VEGC8[[#All],[Scion METRC '#]:[Health]],5,FALSE),"")</f>
        <v/>
      </c>
      <c r="J540" s="13"/>
      <c r="K540" s="13" t="str">
        <f>IF(flower[[#This Row],[Scion METRC '#]]="","EMPTY",_xlfn.IFNA(VLOOKUP(flower[[#This Row],[Scion METRC '#]],DEADC8[],3,FALSE),"Alive"))</f>
        <v>EMPTY</v>
      </c>
      <c r="L540" s="13" t="str">
        <f>IFERROR(INDEX(exptreatments[[#This Row],[Treatment]],MATCH(flower[[#This Row],[Scion METRC '#]],exptreatments[[#This Row],[METRC]],0)),"")</f>
        <v/>
      </c>
      <c r="M540" s="13" t="str">
        <f>_xlfn.IFNA(VLOOKUP(flower[[#This Row],[Scion METRC '#]],DEADC8[],4,FALSE),"")</f>
        <v/>
      </c>
      <c r="N540" s="14" t="str">
        <f>_xlfn.IFNA(VLOOKUP(flower[[#This Row],[Scion METRC '#]],DEADC8[],4,FALSE),"")</f>
        <v/>
      </c>
      <c r="O540" s="13" t="str">
        <f>IF(ISNUMBER(SEARCH(".",flower[[#This Row],[Pheno Barcode]])),CONCATENATE("1A4070000000065000",RIGHT(flower[[#This Row],[Pheno Barcode]],6)),"")</f>
        <v/>
      </c>
      <c r="P540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_GL4-11</v>
      </c>
    </row>
    <row r="541" spans="1:16" x14ac:dyDescent="0.25">
      <c r="A541" s="12" t="s">
        <v>7</v>
      </c>
      <c r="B541" s="9">
        <v>12</v>
      </c>
      <c r="C541" s="9" t="s">
        <v>513</v>
      </c>
      <c r="D541" s="13"/>
      <c r="E541" s="13" t="str">
        <f>_xlfn.IFNA(VLOOKUP(flower[[#This Row],[Scion METRC '#]],METRCC8[],2,FALSE),"METRC ERROR")</f>
        <v>METRC ERROR</v>
      </c>
      <c r="F541" s="13" t="str">
        <f>IF(LEFT(flower[[#This Row],[Strain]],4)=LEFT(flower[[#This Row],[Pheno '#]],4),"match","MISMATCH")</f>
        <v>MISMATCH</v>
      </c>
      <c r="G541" s="13" t="str">
        <f>_xlfn.IFNA(VLOOKUP(flower[[#This Row],[Scion METRC '#]],VEGC8[[#All],[Scion METRC '#]:[Pheno Barcode]],2,FALSE),"")</f>
        <v/>
      </c>
      <c r="H541" s="13" t="str">
        <f>LEFT(flower[[#This Row],[Pheno Barcode]],7)</f>
        <v/>
      </c>
      <c r="I541" s="10" t="str">
        <f>_xlfn.IFNA(VLOOKUP(flower[[#This Row],[Strain]],VEGC8[[#All],[Scion METRC '#]:[Health]],5,FALSE),"")</f>
        <v/>
      </c>
      <c r="J541" s="13"/>
      <c r="K541" s="13" t="str">
        <f>IF(flower[[#This Row],[Scion METRC '#]]="","EMPTY",_xlfn.IFNA(VLOOKUP(flower[[#This Row],[Scion METRC '#]],DEADC8[],3,FALSE),"Alive"))</f>
        <v>EMPTY</v>
      </c>
      <c r="L541" s="13" t="str">
        <f>IFERROR(INDEX(exptreatments[[#This Row],[Treatment]],MATCH(flower[[#This Row],[Scion METRC '#]],exptreatments[[#This Row],[METRC]],0)),"")</f>
        <v/>
      </c>
      <c r="M541" s="13" t="str">
        <f>_xlfn.IFNA(VLOOKUP(flower[[#This Row],[Scion METRC '#]],DEADC8[],4,FALSE),"")</f>
        <v/>
      </c>
      <c r="N541" s="14" t="str">
        <f>_xlfn.IFNA(VLOOKUP(flower[[#This Row],[Scion METRC '#]],DEADC8[],4,FALSE),"")</f>
        <v/>
      </c>
      <c r="O541" s="13" t="str">
        <f>IF(ISNUMBER(SEARCH(".",flower[[#This Row],[Pheno Barcode]])),CONCATENATE("1A4070000000065000",RIGHT(flower[[#This Row],[Pheno Barcode]],6)),"")</f>
        <v/>
      </c>
      <c r="P541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_GL4-12</v>
      </c>
    </row>
    <row r="542" spans="1:16" x14ac:dyDescent="0.25">
      <c r="A542" s="12" t="s">
        <v>7</v>
      </c>
      <c r="B542" s="9">
        <v>13</v>
      </c>
      <c r="C542" s="9" t="s">
        <v>513</v>
      </c>
      <c r="D542" s="13"/>
      <c r="E542" s="13" t="str">
        <f>_xlfn.IFNA(VLOOKUP(flower[[#This Row],[Scion METRC '#]],METRCC8[],2,FALSE),"METRC ERROR")</f>
        <v>METRC ERROR</v>
      </c>
      <c r="F542" s="13" t="str">
        <f>IF(LEFT(flower[[#This Row],[Strain]],4)=LEFT(flower[[#This Row],[Pheno '#]],4),"match","MISMATCH")</f>
        <v>MISMATCH</v>
      </c>
      <c r="G542" s="13" t="str">
        <f>_xlfn.IFNA(VLOOKUP(flower[[#This Row],[Scion METRC '#]],VEGC8[[#All],[Scion METRC '#]:[Pheno Barcode]],2,FALSE),"")</f>
        <v/>
      </c>
      <c r="H542" s="13" t="str">
        <f>LEFT(flower[[#This Row],[Pheno Barcode]],7)</f>
        <v/>
      </c>
      <c r="I542" s="10" t="str">
        <f>_xlfn.IFNA(VLOOKUP(flower[[#This Row],[Strain]],VEGC8[[#All],[Scion METRC '#]:[Health]],5,FALSE),"")</f>
        <v/>
      </c>
      <c r="J542" s="13"/>
      <c r="K542" s="13" t="str">
        <f>IF(flower[[#This Row],[Scion METRC '#]]="","EMPTY",_xlfn.IFNA(VLOOKUP(flower[[#This Row],[Scion METRC '#]],DEADC8[],3,FALSE),"Alive"))</f>
        <v>EMPTY</v>
      </c>
      <c r="L542" s="13" t="str">
        <f>IFERROR(INDEX(exptreatments[[#This Row],[Treatment]],MATCH(flower[[#This Row],[Scion METRC '#]],exptreatments[[#This Row],[METRC]],0)),"")</f>
        <v/>
      </c>
      <c r="M542" s="13" t="str">
        <f>_xlfn.IFNA(VLOOKUP(flower[[#This Row],[Scion METRC '#]],DEADC8[],4,FALSE),"")</f>
        <v/>
      </c>
      <c r="N542" s="14" t="str">
        <f>_xlfn.IFNA(VLOOKUP(flower[[#This Row],[Scion METRC '#]],DEADC8[],4,FALSE),"")</f>
        <v/>
      </c>
      <c r="O542" s="13" t="str">
        <f>IF(ISNUMBER(SEARCH(".",flower[[#This Row],[Pheno Barcode]])),CONCATENATE("1A4070000000065000",RIGHT(flower[[#This Row],[Pheno Barcode]],6)),"")</f>
        <v/>
      </c>
      <c r="P542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_GL4-13</v>
      </c>
    </row>
    <row r="543" spans="1:16" x14ac:dyDescent="0.25">
      <c r="A543" s="12" t="s">
        <v>7</v>
      </c>
      <c r="B543" s="9">
        <v>14</v>
      </c>
      <c r="C543" s="9" t="s">
        <v>513</v>
      </c>
      <c r="D543" s="13"/>
      <c r="E543" s="13" t="str">
        <f>_xlfn.IFNA(VLOOKUP(flower[[#This Row],[Scion METRC '#]],METRCC8[],2,FALSE),"METRC ERROR")</f>
        <v>METRC ERROR</v>
      </c>
      <c r="F543" s="13" t="str">
        <f>IF(LEFT(flower[[#This Row],[Strain]],4)=LEFT(flower[[#This Row],[Pheno '#]],4),"match","MISMATCH")</f>
        <v>MISMATCH</v>
      </c>
      <c r="G543" s="13" t="str">
        <f>_xlfn.IFNA(VLOOKUP(flower[[#This Row],[Scion METRC '#]],VEGC8[[#All],[Scion METRC '#]:[Pheno Barcode]],2,FALSE),"")</f>
        <v/>
      </c>
      <c r="H543" s="13" t="str">
        <f>LEFT(flower[[#This Row],[Pheno Barcode]],7)</f>
        <v/>
      </c>
      <c r="I543" s="10" t="str">
        <f>_xlfn.IFNA(VLOOKUP(flower[[#This Row],[Strain]],VEGC8[[#All],[Scion METRC '#]:[Health]],5,FALSE),"")</f>
        <v/>
      </c>
      <c r="J543" s="13"/>
      <c r="K543" s="13" t="str">
        <f>IF(flower[[#This Row],[Scion METRC '#]]="","EMPTY",_xlfn.IFNA(VLOOKUP(flower[[#This Row],[Scion METRC '#]],DEADC8[],3,FALSE),"Alive"))</f>
        <v>EMPTY</v>
      </c>
      <c r="L543" s="13" t="str">
        <f>IFERROR(INDEX(exptreatments[[#This Row],[Treatment]],MATCH(flower[[#This Row],[Scion METRC '#]],exptreatments[[#This Row],[METRC]],0)),"")</f>
        <v/>
      </c>
      <c r="M543" s="13" t="str">
        <f>_xlfn.IFNA(VLOOKUP(flower[[#This Row],[Scion METRC '#]],DEADC8[],4,FALSE),"")</f>
        <v/>
      </c>
      <c r="N543" s="14" t="str">
        <f>_xlfn.IFNA(VLOOKUP(flower[[#This Row],[Scion METRC '#]],DEADC8[],4,FALSE),"")</f>
        <v/>
      </c>
      <c r="O543" s="13" t="str">
        <f>IF(ISNUMBER(SEARCH(".",flower[[#This Row],[Pheno Barcode]])),CONCATENATE("1A4070000000065000",RIGHT(flower[[#This Row],[Pheno Barcode]],6)),"")</f>
        <v/>
      </c>
      <c r="P543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_GL4-14</v>
      </c>
    </row>
    <row r="544" spans="1:16" x14ac:dyDescent="0.25">
      <c r="A544" s="12" t="s">
        <v>7</v>
      </c>
      <c r="B544" s="9">
        <v>15</v>
      </c>
      <c r="C544" s="9" t="s">
        <v>513</v>
      </c>
      <c r="D544" s="13"/>
      <c r="E544" s="13" t="str">
        <f>_xlfn.IFNA(VLOOKUP(flower[[#This Row],[Scion METRC '#]],METRCC8[],2,FALSE),"METRC ERROR")</f>
        <v>METRC ERROR</v>
      </c>
      <c r="F544" s="13" t="str">
        <f>IF(LEFT(flower[[#This Row],[Strain]],4)=LEFT(flower[[#This Row],[Pheno '#]],4),"match","MISMATCH")</f>
        <v>MISMATCH</v>
      </c>
      <c r="G544" s="13" t="str">
        <f>_xlfn.IFNA(VLOOKUP(flower[[#This Row],[Scion METRC '#]],VEGC8[[#All],[Scion METRC '#]:[Pheno Barcode]],2,FALSE),"")</f>
        <v/>
      </c>
      <c r="H544" s="13" t="str">
        <f>LEFT(flower[[#This Row],[Pheno Barcode]],7)</f>
        <v/>
      </c>
      <c r="I544" s="10" t="str">
        <f>_xlfn.IFNA(VLOOKUP(flower[[#This Row],[Strain]],VEGC8[[#All],[Scion METRC '#]:[Health]],5,FALSE),"")</f>
        <v/>
      </c>
      <c r="J544" s="13"/>
      <c r="K544" s="13" t="str">
        <f>IF(flower[[#This Row],[Scion METRC '#]]="","EMPTY",_xlfn.IFNA(VLOOKUP(flower[[#This Row],[Scion METRC '#]],DEADC8[],3,FALSE),"Alive"))</f>
        <v>EMPTY</v>
      </c>
      <c r="L544" s="13" t="str">
        <f>IFERROR(INDEX(exptreatments[[#This Row],[Treatment]],MATCH(flower[[#This Row],[Scion METRC '#]],exptreatments[[#This Row],[METRC]],0)),"")</f>
        <v/>
      </c>
      <c r="M544" s="13" t="str">
        <f>_xlfn.IFNA(VLOOKUP(flower[[#This Row],[Scion METRC '#]],DEADC8[],4,FALSE),"")</f>
        <v/>
      </c>
      <c r="N544" s="14" t="str">
        <f>_xlfn.IFNA(VLOOKUP(flower[[#This Row],[Scion METRC '#]],DEADC8[],4,FALSE),"")</f>
        <v/>
      </c>
      <c r="O544" s="13" t="str">
        <f>IF(ISNUMBER(SEARCH(".",flower[[#This Row],[Pheno Barcode]])),CONCATENATE("1A4070000000065000",RIGHT(flower[[#This Row],[Pheno Barcode]],6)),"")</f>
        <v/>
      </c>
      <c r="P544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_GL4-15</v>
      </c>
    </row>
    <row r="545" spans="1:16" x14ac:dyDescent="0.25">
      <c r="A545" s="12" t="s">
        <v>7</v>
      </c>
      <c r="B545" s="9">
        <v>16</v>
      </c>
      <c r="C545" s="9" t="s">
        <v>513</v>
      </c>
      <c r="D545" s="13"/>
      <c r="E545" s="13" t="str">
        <f>_xlfn.IFNA(VLOOKUP(flower[[#This Row],[Scion METRC '#]],METRCC8[],2,FALSE),"METRC ERROR")</f>
        <v>METRC ERROR</v>
      </c>
      <c r="F545" s="13" t="str">
        <f>IF(LEFT(flower[[#This Row],[Strain]],4)=LEFT(flower[[#This Row],[Pheno '#]],4),"match","MISMATCH")</f>
        <v>MISMATCH</v>
      </c>
      <c r="G545" s="13" t="str">
        <f>_xlfn.IFNA(VLOOKUP(flower[[#This Row],[Scion METRC '#]],VEGC8[[#All],[Scion METRC '#]:[Pheno Barcode]],2,FALSE),"")</f>
        <v/>
      </c>
      <c r="H545" s="13" t="str">
        <f>LEFT(flower[[#This Row],[Pheno Barcode]],7)</f>
        <v/>
      </c>
      <c r="I545" s="10" t="str">
        <f>_xlfn.IFNA(VLOOKUP(flower[[#This Row],[Strain]],VEGC8[[#All],[Scion METRC '#]:[Health]],5,FALSE),"")</f>
        <v/>
      </c>
      <c r="J545" s="13"/>
      <c r="K545" s="13" t="str">
        <f>IF(flower[[#This Row],[Scion METRC '#]]="","EMPTY",_xlfn.IFNA(VLOOKUP(flower[[#This Row],[Scion METRC '#]],DEADC8[],3,FALSE),"Alive"))</f>
        <v>EMPTY</v>
      </c>
      <c r="L545" s="13" t="str">
        <f>IFERROR(INDEX(exptreatments[[#This Row],[Treatment]],MATCH(flower[[#This Row],[Scion METRC '#]],exptreatments[[#This Row],[METRC]],0)),"")</f>
        <v/>
      </c>
      <c r="M545" s="13" t="str">
        <f>_xlfn.IFNA(VLOOKUP(flower[[#This Row],[Scion METRC '#]],DEADC8[],4,FALSE),"")</f>
        <v/>
      </c>
      <c r="N545" s="14" t="str">
        <f>_xlfn.IFNA(VLOOKUP(flower[[#This Row],[Scion METRC '#]],DEADC8[],4,FALSE),"")</f>
        <v/>
      </c>
      <c r="O545" s="13" t="str">
        <f>IF(ISNUMBER(SEARCH(".",flower[[#This Row],[Pheno Barcode]])),CONCATENATE("1A4070000000065000",RIGHT(flower[[#This Row],[Pheno Barcode]],6)),"")</f>
        <v/>
      </c>
      <c r="P545" s="8" t="str">
        <f>IF(flower[[#This Row],[Plant]]&lt;10,_xlfn.CONCAT('Group Info'!$F$2,"_",flower[[#This Row],[Table]],"-0",flower[[#This Row],[Plant]]),_xlfn.CONCAT('Group Info'!$F$2,"_",flower[[#This Row],[Table]],"-",flower[[#This Row],[Plant]]))</f>
        <v>_GL4-16</v>
      </c>
    </row>
    <row r="546" spans="1:16" x14ac:dyDescent="0.25">
      <c r="A546" s="12" t="s">
        <v>7</v>
      </c>
      <c r="B546" s="9">
        <v>1</v>
      </c>
      <c r="C546" s="9" t="s">
        <v>514</v>
      </c>
      <c r="D546" s="13"/>
      <c r="E546" s="13" t="str">
        <f>_xlfn.IFNA(VLOOKUP(flower[[#This Row],[Scion METRC '#]],METRCC8[],2,FALSE),"METRC ERROR")</f>
        <v>METRC ERROR</v>
      </c>
      <c r="F546" s="13" t="str">
        <f>IF(LEFT(flower[[#This Row],[Strain]],4)=LEFT(flower[[#This Row],[Pheno '#]],4),"match","MISMATCH")</f>
        <v>MISMATCH</v>
      </c>
      <c r="G546" s="13" t="str">
        <f>_xlfn.IFNA(VLOOKUP(flower[[#This Row],[Scion METRC '#]],VEGC8[[#All],[Scion METRC '#]:[Pheno Barcode]],2,FALSE),"")</f>
        <v/>
      </c>
      <c r="H546" s="13" t="str">
        <f>LEFT(flower[[#This Row],[Pheno Barcode]],7)</f>
        <v/>
      </c>
      <c r="I546" s="10" t="str">
        <f>_xlfn.IFNA(VLOOKUP(flower[[#This Row],[Strain]],VEGC8[[#All],[Scion METRC '#]:[Health]],5,FALSE),"")</f>
        <v/>
      </c>
      <c r="J546" s="13"/>
      <c r="K546" s="13" t="str">
        <f>IF(flower[[#This Row],[Scion METRC '#]]="","EMPTY",_xlfn.IFNA(VLOOKUP(flower[[#This Row],[Scion METRC '#]],DEADC8[],3,FALSE),"Alive"))</f>
        <v>EMPTY</v>
      </c>
      <c r="L546" s="13" t="str">
        <f>IFERROR(INDEX(exptreatments[[#This Row],[Treatment]],MATCH(flower[[#This Row],[Scion METRC '#]],exptreatments[[#This Row],[METRC]],0)),"")</f>
        <v/>
      </c>
      <c r="M546" s="13" t="str">
        <f>_xlfn.IFNA(VLOOKUP(flower[[#This Row],[Scion METRC '#]],DEADC8[],4,FALSE),"")</f>
        <v/>
      </c>
      <c r="N546" s="14" t="str">
        <f>_xlfn.IFNA(VLOOKUP(flower[[#This Row],[Scion METRC '#]],DEADC8[],4,FALSE),"")</f>
        <v/>
      </c>
      <c r="O546" s="13" t="str">
        <f>IF(ISNUMBER(SEARCH(".",flower[[#This Row],[Pheno Barcode]])),CONCATENATE("1A4070000000065000",RIGHT(flower[[#This Row],[Pheno Barcode]],6)),"")</f>
        <v/>
      </c>
      <c r="P546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_GL5-01</v>
      </c>
    </row>
    <row r="547" spans="1:16" x14ac:dyDescent="0.25">
      <c r="A547" s="12" t="s">
        <v>7</v>
      </c>
      <c r="B547" s="9">
        <v>2</v>
      </c>
      <c r="C547" s="9" t="s">
        <v>514</v>
      </c>
      <c r="D547" s="13"/>
      <c r="E547" s="13" t="str">
        <f>_xlfn.IFNA(VLOOKUP(flower[[#This Row],[Scion METRC '#]],METRCC8[],2,FALSE),"METRC ERROR")</f>
        <v>METRC ERROR</v>
      </c>
      <c r="F547" s="13" t="str">
        <f>IF(LEFT(flower[[#This Row],[Strain]],4)=LEFT(flower[[#This Row],[Pheno '#]],4),"match","MISMATCH")</f>
        <v>MISMATCH</v>
      </c>
      <c r="G547" s="13" t="str">
        <f>_xlfn.IFNA(VLOOKUP(flower[[#This Row],[Scion METRC '#]],VEGC8[[#All],[Scion METRC '#]:[Pheno Barcode]],2,FALSE),"")</f>
        <v/>
      </c>
      <c r="H547" s="13" t="str">
        <f>LEFT(flower[[#This Row],[Pheno Barcode]],7)</f>
        <v/>
      </c>
      <c r="I547" s="10" t="str">
        <f>_xlfn.IFNA(VLOOKUP(flower[[#This Row],[Strain]],VEGC8[[#All],[Scion METRC '#]:[Health]],5,FALSE),"")</f>
        <v/>
      </c>
      <c r="J547" s="13"/>
      <c r="K547" s="13" t="str">
        <f>IF(flower[[#This Row],[Scion METRC '#]]="","EMPTY",_xlfn.IFNA(VLOOKUP(flower[[#This Row],[Scion METRC '#]],DEADC8[],3,FALSE),"Alive"))</f>
        <v>EMPTY</v>
      </c>
      <c r="L547" s="13" t="str">
        <f>IFERROR(INDEX(exptreatments[[#This Row],[Treatment]],MATCH(flower[[#This Row],[Scion METRC '#]],exptreatments[[#This Row],[METRC]],0)),"")</f>
        <v/>
      </c>
      <c r="M547" s="13" t="str">
        <f>_xlfn.IFNA(VLOOKUP(flower[[#This Row],[Scion METRC '#]],DEADC8[],4,FALSE),"")</f>
        <v/>
      </c>
      <c r="N547" s="14" t="str">
        <f>_xlfn.IFNA(VLOOKUP(flower[[#This Row],[Scion METRC '#]],DEADC8[],4,FALSE),"")</f>
        <v/>
      </c>
      <c r="O547" s="13" t="str">
        <f>IF(ISNUMBER(SEARCH(".",flower[[#This Row],[Pheno Barcode]])),CONCATENATE("1A4070000000065000",RIGHT(flower[[#This Row],[Pheno Barcode]],6)),"")</f>
        <v/>
      </c>
      <c r="P547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_GL5-02</v>
      </c>
    </row>
    <row r="548" spans="1:16" x14ac:dyDescent="0.25">
      <c r="A548" s="12" t="s">
        <v>7</v>
      </c>
      <c r="B548" s="9">
        <v>3</v>
      </c>
      <c r="C548" s="9" t="s">
        <v>514</v>
      </c>
      <c r="D548" s="13"/>
      <c r="E548" s="13" t="str">
        <f>_xlfn.IFNA(VLOOKUP(flower[[#This Row],[Scion METRC '#]],METRCC8[],2,FALSE),"METRC ERROR")</f>
        <v>METRC ERROR</v>
      </c>
      <c r="F548" s="13" t="str">
        <f>IF(LEFT(flower[[#This Row],[Strain]],4)=LEFT(flower[[#This Row],[Pheno '#]],4),"match","MISMATCH")</f>
        <v>MISMATCH</v>
      </c>
      <c r="G548" s="13" t="str">
        <f>_xlfn.IFNA(VLOOKUP(flower[[#This Row],[Scion METRC '#]],VEGC8[[#All],[Scion METRC '#]:[Pheno Barcode]],2,FALSE),"")</f>
        <v/>
      </c>
      <c r="H548" s="13" t="str">
        <f>LEFT(flower[[#This Row],[Pheno Barcode]],7)</f>
        <v/>
      </c>
      <c r="I548" s="10" t="str">
        <f>_xlfn.IFNA(VLOOKUP(flower[[#This Row],[Strain]],VEGC8[[#All],[Scion METRC '#]:[Health]],5,FALSE),"")</f>
        <v/>
      </c>
      <c r="J548" s="13"/>
      <c r="K548" s="13" t="str">
        <f>IF(flower[[#This Row],[Scion METRC '#]]="","EMPTY",_xlfn.IFNA(VLOOKUP(flower[[#This Row],[Scion METRC '#]],DEADC8[],3,FALSE),"Alive"))</f>
        <v>EMPTY</v>
      </c>
      <c r="L548" s="13" t="str">
        <f>IFERROR(INDEX(exptreatments[[#This Row],[Treatment]],MATCH(flower[[#This Row],[Scion METRC '#]],exptreatments[[#This Row],[METRC]],0)),"")</f>
        <v/>
      </c>
      <c r="M548" s="13" t="str">
        <f>_xlfn.IFNA(VLOOKUP(flower[[#This Row],[Scion METRC '#]],DEADC8[],4,FALSE),"")</f>
        <v/>
      </c>
      <c r="N548" s="14" t="str">
        <f>_xlfn.IFNA(VLOOKUP(flower[[#This Row],[Scion METRC '#]],DEADC8[],4,FALSE),"")</f>
        <v/>
      </c>
      <c r="O548" s="13" t="str">
        <f>IF(ISNUMBER(SEARCH(".",flower[[#This Row],[Pheno Barcode]])),CONCATENATE("1A4070000000065000",RIGHT(flower[[#This Row],[Pheno Barcode]],6)),"")</f>
        <v/>
      </c>
      <c r="P548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_GL5-03</v>
      </c>
    </row>
    <row r="549" spans="1:16" x14ac:dyDescent="0.25">
      <c r="A549" s="12" t="s">
        <v>7</v>
      </c>
      <c r="B549" s="9">
        <v>4</v>
      </c>
      <c r="C549" s="9" t="s">
        <v>514</v>
      </c>
      <c r="D549" s="13"/>
      <c r="E549" s="13" t="str">
        <f>_xlfn.IFNA(VLOOKUP(flower[[#This Row],[Scion METRC '#]],METRCC8[],2,FALSE),"METRC ERROR")</f>
        <v>METRC ERROR</v>
      </c>
      <c r="F549" s="13" t="str">
        <f>IF(LEFT(flower[[#This Row],[Strain]],4)=LEFT(flower[[#This Row],[Pheno '#]],4),"match","MISMATCH")</f>
        <v>MISMATCH</v>
      </c>
      <c r="G549" s="13" t="str">
        <f>_xlfn.IFNA(VLOOKUP(flower[[#This Row],[Scion METRC '#]],VEGC8[[#All],[Scion METRC '#]:[Pheno Barcode]],2,FALSE),"")</f>
        <v/>
      </c>
      <c r="H549" s="13" t="str">
        <f>LEFT(flower[[#This Row],[Pheno Barcode]],7)</f>
        <v/>
      </c>
      <c r="I549" s="10" t="str">
        <f>_xlfn.IFNA(VLOOKUP(flower[[#This Row],[Strain]],VEGC8[[#All],[Scion METRC '#]:[Health]],5,FALSE),"")</f>
        <v/>
      </c>
      <c r="J549" s="13"/>
      <c r="K549" s="13" t="str">
        <f>IF(flower[[#This Row],[Scion METRC '#]]="","EMPTY",_xlfn.IFNA(VLOOKUP(flower[[#This Row],[Scion METRC '#]],DEADC8[],3,FALSE),"Alive"))</f>
        <v>EMPTY</v>
      </c>
      <c r="L549" s="13" t="str">
        <f>IFERROR(INDEX(exptreatments[[#This Row],[Treatment]],MATCH(flower[[#This Row],[Scion METRC '#]],exptreatments[[#This Row],[METRC]],0)),"")</f>
        <v/>
      </c>
      <c r="M549" s="13" t="str">
        <f>_xlfn.IFNA(VLOOKUP(flower[[#This Row],[Scion METRC '#]],DEADC8[],4,FALSE),"")</f>
        <v/>
      </c>
      <c r="N549" s="14" t="str">
        <f>_xlfn.IFNA(VLOOKUP(flower[[#This Row],[Scion METRC '#]],DEADC8[],4,FALSE),"")</f>
        <v/>
      </c>
      <c r="O549" s="13" t="str">
        <f>IF(ISNUMBER(SEARCH(".",flower[[#This Row],[Pheno Barcode]])),CONCATENATE("1A4070000000065000",RIGHT(flower[[#This Row],[Pheno Barcode]],6)),"")</f>
        <v/>
      </c>
      <c r="P549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_GL5-04</v>
      </c>
    </row>
    <row r="550" spans="1:16" x14ac:dyDescent="0.25">
      <c r="A550" s="12" t="s">
        <v>7</v>
      </c>
      <c r="B550" s="9">
        <v>5</v>
      </c>
      <c r="C550" s="9" t="s">
        <v>514</v>
      </c>
      <c r="D550" s="13"/>
      <c r="E550" s="13" t="str">
        <f>_xlfn.IFNA(VLOOKUP(flower[[#This Row],[Scion METRC '#]],METRCC8[],2,FALSE),"METRC ERROR")</f>
        <v>METRC ERROR</v>
      </c>
      <c r="F550" s="13" t="str">
        <f>IF(LEFT(flower[[#This Row],[Strain]],4)=LEFT(flower[[#This Row],[Pheno '#]],4),"match","MISMATCH")</f>
        <v>MISMATCH</v>
      </c>
      <c r="G550" s="13" t="str">
        <f>_xlfn.IFNA(VLOOKUP(flower[[#This Row],[Scion METRC '#]],VEGC8[[#All],[Scion METRC '#]:[Pheno Barcode]],2,FALSE),"")</f>
        <v/>
      </c>
      <c r="H550" s="13" t="str">
        <f>LEFT(flower[[#This Row],[Pheno Barcode]],7)</f>
        <v/>
      </c>
      <c r="I550" s="10" t="str">
        <f>_xlfn.IFNA(VLOOKUP(flower[[#This Row],[Strain]],VEGC8[[#All],[Scion METRC '#]:[Health]],5,FALSE),"")</f>
        <v/>
      </c>
      <c r="J550" s="13"/>
      <c r="K550" s="13" t="str">
        <f>IF(flower[[#This Row],[Scion METRC '#]]="","EMPTY",_xlfn.IFNA(VLOOKUP(flower[[#This Row],[Scion METRC '#]],DEADC8[],3,FALSE),"Alive"))</f>
        <v>EMPTY</v>
      </c>
      <c r="L550" s="13" t="str">
        <f>IFERROR(INDEX(exptreatments[[#This Row],[Treatment]],MATCH(flower[[#This Row],[Scion METRC '#]],exptreatments[[#This Row],[METRC]],0)),"")</f>
        <v/>
      </c>
      <c r="M550" s="13" t="str">
        <f>_xlfn.IFNA(VLOOKUP(flower[[#This Row],[Scion METRC '#]],DEADC8[],4,FALSE),"")</f>
        <v/>
      </c>
      <c r="N550" s="14" t="str">
        <f>_xlfn.IFNA(VLOOKUP(flower[[#This Row],[Scion METRC '#]],DEADC8[],4,FALSE),"")</f>
        <v/>
      </c>
      <c r="O550" s="13" t="str">
        <f>IF(ISNUMBER(SEARCH(".",flower[[#This Row],[Pheno Barcode]])),CONCATENATE("1A4070000000065000",RIGHT(flower[[#This Row],[Pheno Barcode]],6)),"")</f>
        <v/>
      </c>
      <c r="P550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_GL5-05</v>
      </c>
    </row>
    <row r="551" spans="1:16" x14ac:dyDescent="0.25">
      <c r="A551" s="12" t="s">
        <v>7</v>
      </c>
      <c r="B551" s="9">
        <v>6</v>
      </c>
      <c r="C551" s="9" t="s">
        <v>514</v>
      </c>
      <c r="D551" s="13"/>
      <c r="E551" s="13" t="str">
        <f>_xlfn.IFNA(VLOOKUP(flower[[#This Row],[Scion METRC '#]],METRCC8[],2,FALSE),"METRC ERROR")</f>
        <v>METRC ERROR</v>
      </c>
      <c r="F551" s="13" t="str">
        <f>IF(LEFT(flower[[#This Row],[Strain]],4)=LEFT(flower[[#This Row],[Pheno '#]],4),"match","MISMATCH")</f>
        <v>MISMATCH</v>
      </c>
      <c r="G551" s="13" t="str">
        <f>_xlfn.IFNA(VLOOKUP(flower[[#This Row],[Scion METRC '#]],VEGC8[[#All],[Scion METRC '#]:[Pheno Barcode]],2,FALSE),"")</f>
        <v/>
      </c>
      <c r="H551" s="13" t="str">
        <f>LEFT(flower[[#This Row],[Pheno Barcode]],7)</f>
        <v/>
      </c>
      <c r="I551" s="10" t="str">
        <f>_xlfn.IFNA(VLOOKUP(flower[[#This Row],[Strain]],VEGC8[[#All],[Scion METRC '#]:[Health]],5,FALSE),"")</f>
        <v/>
      </c>
      <c r="J551" s="13"/>
      <c r="K551" s="13" t="str">
        <f>IF(flower[[#This Row],[Scion METRC '#]]="","EMPTY",_xlfn.IFNA(VLOOKUP(flower[[#This Row],[Scion METRC '#]],DEADC8[],3,FALSE),"Alive"))</f>
        <v>EMPTY</v>
      </c>
      <c r="L551" s="13" t="str">
        <f>IFERROR(INDEX(exptreatments[[#This Row],[Treatment]],MATCH(flower[[#This Row],[Scion METRC '#]],exptreatments[[#This Row],[METRC]],0)),"")</f>
        <v/>
      </c>
      <c r="M551" s="13" t="str">
        <f>_xlfn.IFNA(VLOOKUP(flower[[#This Row],[Scion METRC '#]],DEADC8[],4,FALSE),"")</f>
        <v/>
      </c>
      <c r="N551" s="14" t="str">
        <f>_xlfn.IFNA(VLOOKUP(flower[[#This Row],[Scion METRC '#]],DEADC8[],4,FALSE),"")</f>
        <v/>
      </c>
      <c r="O551" s="13" t="str">
        <f>IF(ISNUMBER(SEARCH(".",flower[[#This Row],[Pheno Barcode]])),CONCATENATE("1A4070000000065000",RIGHT(flower[[#This Row],[Pheno Barcode]],6)),"")</f>
        <v/>
      </c>
      <c r="P551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_GL5-06</v>
      </c>
    </row>
    <row r="552" spans="1:16" x14ac:dyDescent="0.25">
      <c r="A552" s="12" t="s">
        <v>7</v>
      </c>
      <c r="B552" s="9">
        <v>7</v>
      </c>
      <c r="C552" s="9" t="s">
        <v>514</v>
      </c>
      <c r="D552" s="13"/>
      <c r="E552" s="13" t="str">
        <f>_xlfn.IFNA(VLOOKUP(flower[[#This Row],[Scion METRC '#]],METRCC8[],2,FALSE),"METRC ERROR")</f>
        <v>METRC ERROR</v>
      </c>
      <c r="F552" s="13" t="str">
        <f>IF(LEFT(flower[[#This Row],[Strain]],4)=LEFT(flower[[#This Row],[Pheno '#]],4),"match","MISMATCH")</f>
        <v>MISMATCH</v>
      </c>
      <c r="G552" s="13" t="str">
        <f>_xlfn.IFNA(VLOOKUP(flower[[#This Row],[Scion METRC '#]],VEGC8[[#All],[Scion METRC '#]:[Pheno Barcode]],2,FALSE),"")</f>
        <v/>
      </c>
      <c r="H552" s="13" t="str">
        <f>LEFT(flower[[#This Row],[Pheno Barcode]],7)</f>
        <v/>
      </c>
      <c r="I552" s="10" t="str">
        <f>_xlfn.IFNA(VLOOKUP(flower[[#This Row],[Strain]],VEGC8[[#All],[Scion METRC '#]:[Health]],5,FALSE),"")</f>
        <v/>
      </c>
      <c r="J552" s="13"/>
      <c r="K552" s="13" t="str">
        <f>IF(flower[[#This Row],[Scion METRC '#]]="","EMPTY",_xlfn.IFNA(VLOOKUP(flower[[#This Row],[Scion METRC '#]],DEADC8[],3,FALSE),"Alive"))</f>
        <v>EMPTY</v>
      </c>
      <c r="L552" s="13" t="str">
        <f>IFERROR(INDEX(exptreatments[[#This Row],[Treatment]],MATCH(flower[[#This Row],[Scion METRC '#]],exptreatments[[#This Row],[METRC]],0)),"")</f>
        <v/>
      </c>
      <c r="M552" s="13" t="str">
        <f>_xlfn.IFNA(VLOOKUP(flower[[#This Row],[Scion METRC '#]],DEADC8[],4,FALSE),"")</f>
        <v/>
      </c>
      <c r="N552" s="14" t="str">
        <f>_xlfn.IFNA(VLOOKUP(flower[[#This Row],[Scion METRC '#]],DEADC8[],4,FALSE),"")</f>
        <v/>
      </c>
      <c r="O552" s="13" t="str">
        <f>IF(ISNUMBER(SEARCH(".",flower[[#This Row],[Pheno Barcode]])),CONCATENATE("1A4070000000065000",RIGHT(flower[[#This Row],[Pheno Barcode]],6)),"")</f>
        <v/>
      </c>
      <c r="P552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_GL5-07</v>
      </c>
    </row>
    <row r="553" spans="1:16" x14ac:dyDescent="0.25">
      <c r="A553" s="12" t="s">
        <v>7</v>
      </c>
      <c r="B553" s="9">
        <v>8</v>
      </c>
      <c r="C553" s="9" t="s">
        <v>514</v>
      </c>
      <c r="D553" s="13"/>
      <c r="E553" s="13" t="str">
        <f>_xlfn.IFNA(VLOOKUP(flower[[#This Row],[Scion METRC '#]],METRCC8[],2,FALSE),"METRC ERROR")</f>
        <v>METRC ERROR</v>
      </c>
      <c r="F553" s="13" t="str">
        <f>IF(LEFT(flower[[#This Row],[Strain]],4)=LEFT(flower[[#This Row],[Pheno '#]],4),"match","MISMATCH")</f>
        <v>MISMATCH</v>
      </c>
      <c r="G553" s="13" t="str">
        <f>_xlfn.IFNA(VLOOKUP(flower[[#This Row],[Scion METRC '#]],VEGC8[[#All],[Scion METRC '#]:[Pheno Barcode]],2,FALSE),"")</f>
        <v/>
      </c>
      <c r="H553" s="13" t="str">
        <f>LEFT(flower[[#This Row],[Pheno Barcode]],7)</f>
        <v/>
      </c>
      <c r="I553" s="10" t="str">
        <f>_xlfn.IFNA(VLOOKUP(flower[[#This Row],[Strain]],VEGC8[[#All],[Scion METRC '#]:[Health]],5,FALSE),"")</f>
        <v/>
      </c>
      <c r="J553" s="13"/>
      <c r="K553" s="13" t="str">
        <f>IF(flower[[#This Row],[Scion METRC '#]]="","EMPTY",_xlfn.IFNA(VLOOKUP(flower[[#This Row],[Scion METRC '#]],DEADC8[],3,FALSE),"Alive"))</f>
        <v>EMPTY</v>
      </c>
      <c r="L553" s="13" t="str">
        <f>IFERROR(INDEX(exptreatments[[#This Row],[Treatment]],MATCH(flower[[#This Row],[Scion METRC '#]],exptreatments[[#This Row],[METRC]],0)),"")</f>
        <v/>
      </c>
      <c r="M553" s="13" t="str">
        <f>_xlfn.IFNA(VLOOKUP(flower[[#This Row],[Scion METRC '#]],DEADC8[],4,FALSE),"")</f>
        <v/>
      </c>
      <c r="N553" s="14" t="str">
        <f>_xlfn.IFNA(VLOOKUP(flower[[#This Row],[Scion METRC '#]],DEADC8[],4,FALSE),"")</f>
        <v/>
      </c>
      <c r="O553" s="13" t="str">
        <f>IF(ISNUMBER(SEARCH(".",flower[[#This Row],[Pheno Barcode]])),CONCATENATE("1A4070000000065000",RIGHT(flower[[#This Row],[Pheno Barcode]],6)),"")</f>
        <v/>
      </c>
      <c r="P553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_GL5-08</v>
      </c>
    </row>
    <row r="554" spans="1:16" x14ac:dyDescent="0.25">
      <c r="A554" s="12" t="s">
        <v>7</v>
      </c>
      <c r="B554" s="9">
        <v>9</v>
      </c>
      <c r="C554" s="9" t="s">
        <v>514</v>
      </c>
      <c r="D554" s="13"/>
      <c r="E554" s="13" t="str">
        <f>_xlfn.IFNA(VLOOKUP(flower[[#This Row],[Scion METRC '#]],METRCC8[],2,FALSE),"METRC ERROR")</f>
        <v>METRC ERROR</v>
      </c>
      <c r="F554" s="13" t="str">
        <f>IF(LEFT(flower[[#This Row],[Strain]],4)=LEFT(flower[[#This Row],[Pheno '#]],4),"match","MISMATCH")</f>
        <v>MISMATCH</v>
      </c>
      <c r="G554" s="13" t="str">
        <f>_xlfn.IFNA(VLOOKUP(flower[[#This Row],[Scion METRC '#]],VEGC8[[#All],[Scion METRC '#]:[Pheno Barcode]],2,FALSE),"")</f>
        <v/>
      </c>
      <c r="H554" s="13" t="str">
        <f>LEFT(flower[[#This Row],[Pheno Barcode]],7)</f>
        <v/>
      </c>
      <c r="I554" s="10" t="str">
        <f>_xlfn.IFNA(VLOOKUP(flower[[#This Row],[Strain]],VEGC8[[#All],[Scion METRC '#]:[Health]],5,FALSE),"")</f>
        <v/>
      </c>
      <c r="J554" s="13"/>
      <c r="K554" s="13" t="str">
        <f>IF(flower[[#This Row],[Scion METRC '#]]="","EMPTY",_xlfn.IFNA(VLOOKUP(flower[[#This Row],[Scion METRC '#]],DEADC8[],3,FALSE),"Alive"))</f>
        <v>EMPTY</v>
      </c>
      <c r="L554" s="13" t="str">
        <f>IFERROR(INDEX(exptreatments[[#This Row],[Treatment]],MATCH(flower[[#This Row],[Scion METRC '#]],exptreatments[[#This Row],[METRC]],0)),"")</f>
        <v/>
      </c>
      <c r="M554" s="13" t="str">
        <f>_xlfn.IFNA(VLOOKUP(flower[[#This Row],[Scion METRC '#]],DEADC8[],4,FALSE),"")</f>
        <v/>
      </c>
      <c r="N554" s="14" t="str">
        <f>_xlfn.IFNA(VLOOKUP(flower[[#This Row],[Scion METRC '#]],DEADC8[],4,FALSE),"")</f>
        <v/>
      </c>
      <c r="O554" s="13" t="str">
        <f>IF(ISNUMBER(SEARCH(".",flower[[#This Row],[Pheno Barcode]])),CONCATENATE("1A4070000000065000",RIGHT(flower[[#This Row],[Pheno Barcode]],6)),"")</f>
        <v/>
      </c>
      <c r="P554" s="8" t="str">
        <f>IF(flower[[#This Row],[Plant]]&lt;10,_xlfn.CONCAT('Group Info'!$F$2,"_",flower[[#This Row],[Table]],"-0",flower[[#This Row],[Plant]]),_xlfn.CONCAT('Group Info'!$F$2,"_",flower[[#This Row],[Table]],"-",flower[[#This Row],[Plant]]))</f>
        <v>_GL5-09</v>
      </c>
    </row>
    <row r="555" spans="1:16" x14ac:dyDescent="0.25">
      <c r="A555" s="12" t="s">
        <v>7</v>
      </c>
      <c r="B555" s="9">
        <v>10</v>
      </c>
      <c r="C555" s="9" t="s">
        <v>514</v>
      </c>
      <c r="D555" s="13"/>
      <c r="E555" s="13" t="str">
        <f>_xlfn.IFNA(VLOOKUP(flower[[#This Row],[Scion METRC '#]],METRCC8[],2,FALSE),"METRC ERROR")</f>
        <v>METRC ERROR</v>
      </c>
      <c r="F555" s="13" t="str">
        <f>IF(LEFT(flower[[#This Row],[Strain]],4)=LEFT(flower[[#This Row],[Pheno '#]],4),"match","MISMATCH")</f>
        <v>MISMATCH</v>
      </c>
      <c r="G555" s="13" t="str">
        <f>_xlfn.IFNA(VLOOKUP(flower[[#This Row],[Scion METRC '#]],VEGC8[[#All],[Scion METRC '#]:[Pheno Barcode]],2,FALSE),"")</f>
        <v/>
      </c>
      <c r="H555" s="13" t="str">
        <f>LEFT(flower[[#This Row],[Pheno Barcode]],7)</f>
        <v/>
      </c>
      <c r="I555" s="10" t="str">
        <f>_xlfn.IFNA(VLOOKUP(flower[[#This Row],[Strain]],VEGC8[[#All],[Scion METRC '#]:[Health]],5,FALSE),"")</f>
        <v/>
      </c>
      <c r="J555" s="13"/>
      <c r="K555" s="13" t="str">
        <f>IF(flower[[#This Row],[Scion METRC '#]]="","EMPTY",_xlfn.IFNA(VLOOKUP(flower[[#This Row],[Scion METRC '#]],DEADC8[],3,FALSE),"Alive"))</f>
        <v>EMPTY</v>
      </c>
      <c r="L555" s="13" t="str">
        <f>IFERROR(INDEX(exptreatments[[#This Row],[Treatment]],MATCH(flower[[#This Row],[Scion METRC '#]],exptreatments[[#This Row],[METRC]],0)),"")</f>
        <v/>
      </c>
      <c r="M555" s="13" t="str">
        <f>_xlfn.IFNA(VLOOKUP(flower[[#This Row],[Scion METRC '#]],DEADC8[],4,FALSE),"")</f>
        <v/>
      </c>
      <c r="N555" s="14" t="str">
        <f>_xlfn.IFNA(VLOOKUP(flower[[#This Row],[Scion METRC '#]],DEADC8[],4,FALSE),"")</f>
        <v/>
      </c>
      <c r="O555" s="13" t="str">
        <f>IF(ISNUMBER(SEARCH(".",flower[[#This Row],[Pheno Barcode]])),CONCATENATE("1A4070000000065000",RIGHT(flower[[#This Row],[Pheno Barcode]],6)),"")</f>
        <v/>
      </c>
      <c r="P555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_GL5-10</v>
      </c>
    </row>
    <row r="556" spans="1:16" x14ac:dyDescent="0.25">
      <c r="A556" s="12" t="s">
        <v>7</v>
      </c>
      <c r="B556" s="9">
        <v>11</v>
      </c>
      <c r="C556" s="9" t="s">
        <v>514</v>
      </c>
      <c r="D556" s="13"/>
      <c r="E556" s="13" t="str">
        <f>_xlfn.IFNA(VLOOKUP(flower[[#This Row],[Scion METRC '#]],METRCC8[],2,FALSE),"METRC ERROR")</f>
        <v>METRC ERROR</v>
      </c>
      <c r="F556" s="13" t="str">
        <f>IF(LEFT(flower[[#This Row],[Strain]],4)=LEFT(flower[[#This Row],[Pheno '#]],4),"match","MISMATCH")</f>
        <v>MISMATCH</v>
      </c>
      <c r="G556" s="13" t="str">
        <f>_xlfn.IFNA(VLOOKUP(flower[[#This Row],[Scion METRC '#]],VEGC8[[#All],[Scion METRC '#]:[Pheno Barcode]],2,FALSE),"")</f>
        <v/>
      </c>
      <c r="H556" s="13" t="str">
        <f>LEFT(flower[[#This Row],[Pheno Barcode]],7)</f>
        <v/>
      </c>
      <c r="I556" s="10" t="str">
        <f>_xlfn.IFNA(VLOOKUP(flower[[#This Row],[Strain]],VEGC8[[#All],[Scion METRC '#]:[Health]],5,FALSE),"")</f>
        <v/>
      </c>
      <c r="J556" s="13"/>
      <c r="K556" s="13" t="str">
        <f>IF(flower[[#This Row],[Scion METRC '#]]="","EMPTY",_xlfn.IFNA(VLOOKUP(flower[[#This Row],[Scion METRC '#]],DEADC8[],3,FALSE),"Alive"))</f>
        <v>EMPTY</v>
      </c>
      <c r="L556" s="13" t="str">
        <f>IFERROR(INDEX(exptreatments[[#This Row],[Treatment]],MATCH(flower[[#This Row],[Scion METRC '#]],exptreatments[[#This Row],[METRC]],0)),"")</f>
        <v/>
      </c>
      <c r="M556" s="13" t="str">
        <f>_xlfn.IFNA(VLOOKUP(flower[[#This Row],[Scion METRC '#]],DEADC8[],4,FALSE),"")</f>
        <v/>
      </c>
      <c r="N556" s="14" t="str">
        <f>_xlfn.IFNA(VLOOKUP(flower[[#This Row],[Scion METRC '#]],DEADC8[],4,FALSE),"")</f>
        <v/>
      </c>
      <c r="O556" s="13" t="str">
        <f>IF(ISNUMBER(SEARCH(".",flower[[#This Row],[Pheno Barcode]])),CONCATENATE("1A4070000000065000",RIGHT(flower[[#This Row],[Pheno Barcode]],6)),"")</f>
        <v/>
      </c>
      <c r="P556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_GL5-11</v>
      </c>
    </row>
    <row r="557" spans="1:16" x14ac:dyDescent="0.25">
      <c r="A557" s="12" t="s">
        <v>7</v>
      </c>
      <c r="B557" s="9">
        <v>12</v>
      </c>
      <c r="C557" s="9" t="s">
        <v>514</v>
      </c>
      <c r="D557" s="13"/>
      <c r="E557" s="13" t="str">
        <f>_xlfn.IFNA(VLOOKUP(flower[[#This Row],[Scion METRC '#]],METRCC8[],2,FALSE),"METRC ERROR")</f>
        <v>METRC ERROR</v>
      </c>
      <c r="F557" s="13" t="str">
        <f>IF(LEFT(flower[[#This Row],[Strain]],4)=LEFT(flower[[#This Row],[Pheno '#]],4),"match","MISMATCH")</f>
        <v>MISMATCH</v>
      </c>
      <c r="G557" s="13" t="str">
        <f>_xlfn.IFNA(VLOOKUP(flower[[#This Row],[Scion METRC '#]],VEGC8[[#All],[Scion METRC '#]:[Pheno Barcode]],2,FALSE),"")</f>
        <v/>
      </c>
      <c r="H557" s="13" t="str">
        <f>LEFT(flower[[#This Row],[Pheno Barcode]],7)</f>
        <v/>
      </c>
      <c r="I557" s="10" t="str">
        <f>_xlfn.IFNA(VLOOKUP(flower[[#This Row],[Strain]],VEGC8[[#All],[Scion METRC '#]:[Health]],5,FALSE),"")</f>
        <v/>
      </c>
      <c r="J557" s="13"/>
      <c r="K557" s="13" t="str">
        <f>IF(flower[[#This Row],[Scion METRC '#]]="","EMPTY",_xlfn.IFNA(VLOOKUP(flower[[#This Row],[Scion METRC '#]],DEADC8[],3,FALSE),"Alive"))</f>
        <v>EMPTY</v>
      </c>
      <c r="L557" s="13" t="str">
        <f>IFERROR(INDEX(exptreatments[[#This Row],[Treatment]],MATCH(flower[[#This Row],[Scion METRC '#]],exptreatments[[#This Row],[METRC]],0)),"")</f>
        <v/>
      </c>
      <c r="M557" s="13" t="str">
        <f>_xlfn.IFNA(VLOOKUP(flower[[#This Row],[Scion METRC '#]],DEADC8[],4,FALSE),"")</f>
        <v/>
      </c>
      <c r="N557" s="14" t="str">
        <f>_xlfn.IFNA(VLOOKUP(flower[[#This Row],[Scion METRC '#]],DEADC8[],4,FALSE),"")</f>
        <v/>
      </c>
      <c r="O557" s="13" t="str">
        <f>IF(ISNUMBER(SEARCH(".",flower[[#This Row],[Pheno Barcode]])),CONCATENATE("1A4070000000065000",RIGHT(flower[[#This Row],[Pheno Barcode]],6)),"")</f>
        <v/>
      </c>
      <c r="P557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_GL5-12</v>
      </c>
    </row>
    <row r="558" spans="1:16" x14ac:dyDescent="0.25">
      <c r="A558" s="12" t="s">
        <v>7</v>
      </c>
      <c r="B558" s="9">
        <v>13</v>
      </c>
      <c r="C558" s="9" t="s">
        <v>514</v>
      </c>
      <c r="D558" s="13"/>
      <c r="E558" s="13" t="str">
        <f>_xlfn.IFNA(VLOOKUP(flower[[#This Row],[Scion METRC '#]],METRCC8[],2,FALSE),"METRC ERROR")</f>
        <v>METRC ERROR</v>
      </c>
      <c r="F558" s="13" t="str">
        <f>IF(LEFT(flower[[#This Row],[Strain]],4)=LEFT(flower[[#This Row],[Pheno '#]],4),"match","MISMATCH")</f>
        <v>MISMATCH</v>
      </c>
      <c r="G558" s="13" t="str">
        <f>_xlfn.IFNA(VLOOKUP(flower[[#This Row],[Scion METRC '#]],VEGC8[[#All],[Scion METRC '#]:[Pheno Barcode]],2,FALSE),"")</f>
        <v/>
      </c>
      <c r="H558" s="13" t="str">
        <f>LEFT(flower[[#This Row],[Pheno Barcode]],7)</f>
        <v/>
      </c>
      <c r="I558" s="10" t="str">
        <f>_xlfn.IFNA(VLOOKUP(flower[[#This Row],[Strain]],VEGC8[[#All],[Scion METRC '#]:[Health]],5,FALSE),"")</f>
        <v/>
      </c>
      <c r="J558" s="13"/>
      <c r="K558" s="13" t="str">
        <f>IF(flower[[#This Row],[Scion METRC '#]]="","EMPTY",_xlfn.IFNA(VLOOKUP(flower[[#This Row],[Scion METRC '#]],DEADC8[],3,FALSE),"Alive"))</f>
        <v>EMPTY</v>
      </c>
      <c r="L558" s="13" t="str">
        <f>IFERROR(INDEX(exptreatments[[#This Row],[Treatment]],MATCH(flower[[#This Row],[Scion METRC '#]],exptreatments[[#This Row],[METRC]],0)),"")</f>
        <v/>
      </c>
      <c r="M558" s="13" t="str">
        <f>_xlfn.IFNA(VLOOKUP(flower[[#This Row],[Scion METRC '#]],DEADC8[],4,FALSE),"")</f>
        <v/>
      </c>
      <c r="N558" s="14" t="str">
        <f>_xlfn.IFNA(VLOOKUP(flower[[#This Row],[Scion METRC '#]],DEADC8[],4,FALSE),"")</f>
        <v/>
      </c>
      <c r="O558" s="13" t="str">
        <f>IF(ISNUMBER(SEARCH(".",flower[[#This Row],[Pheno Barcode]])),CONCATENATE("1A4070000000065000",RIGHT(flower[[#This Row],[Pheno Barcode]],6)),"")</f>
        <v/>
      </c>
      <c r="P558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_GL5-13</v>
      </c>
    </row>
    <row r="559" spans="1:16" x14ac:dyDescent="0.25">
      <c r="A559" s="12" t="s">
        <v>7</v>
      </c>
      <c r="B559" s="9">
        <v>14</v>
      </c>
      <c r="C559" s="9" t="s">
        <v>514</v>
      </c>
      <c r="D559" s="13"/>
      <c r="E559" s="13" t="str">
        <f>_xlfn.IFNA(VLOOKUP(flower[[#This Row],[Scion METRC '#]],METRCC8[],2,FALSE),"METRC ERROR")</f>
        <v>METRC ERROR</v>
      </c>
      <c r="F559" s="13" t="str">
        <f>IF(LEFT(flower[[#This Row],[Strain]],4)=LEFT(flower[[#This Row],[Pheno '#]],4),"match","MISMATCH")</f>
        <v>MISMATCH</v>
      </c>
      <c r="G559" s="13" t="str">
        <f>_xlfn.IFNA(VLOOKUP(flower[[#This Row],[Scion METRC '#]],VEGC8[[#All],[Scion METRC '#]:[Pheno Barcode]],2,FALSE),"")</f>
        <v/>
      </c>
      <c r="H559" s="13" t="str">
        <f>LEFT(flower[[#This Row],[Pheno Barcode]],7)</f>
        <v/>
      </c>
      <c r="I559" s="10" t="str">
        <f>_xlfn.IFNA(VLOOKUP(flower[[#This Row],[Strain]],VEGC8[[#All],[Scion METRC '#]:[Health]],5,FALSE),"")</f>
        <v/>
      </c>
      <c r="J559" s="13"/>
      <c r="K559" s="13" t="str">
        <f>IF(flower[[#This Row],[Scion METRC '#]]="","EMPTY",_xlfn.IFNA(VLOOKUP(flower[[#This Row],[Scion METRC '#]],DEADC8[],3,FALSE),"Alive"))</f>
        <v>EMPTY</v>
      </c>
      <c r="L559" s="13" t="str">
        <f>IFERROR(INDEX(exptreatments[[#This Row],[Treatment]],MATCH(flower[[#This Row],[Scion METRC '#]],exptreatments[[#This Row],[METRC]],0)),"")</f>
        <v/>
      </c>
      <c r="M559" s="13" t="str">
        <f>_xlfn.IFNA(VLOOKUP(flower[[#This Row],[Scion METRC '#]],DEADC8[],4,FALSE),"")</f>
        <v/>
      </c>
      <c r="N559" s="14" t="str">
        <f>_xlfn.IFNA(VLOOKUP(flower[[#This Row],[Scion METRC '#]],DEADC8[],4,FALSE),"")</f>
        <v/>
      </c>
      <c r="O559" s="13" t="str">
        <f>IF(ISNUMBER(SEARCH(".",flower[[#This Row],[Pheno Barcode]])),CONCATENATE("1A4070000000065000",RIGHT(flower[[#This Row],[Pheno Barcode]],6)),"")</f>
        <v/>
      </c>
      <c r="P559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_GL5-14</v>
      </c>
    </row>
    <row r="560" spans="1:16" x14ac:dyDescent="0.25">
      <c r="A560" s="12" t="s">
        <v>7</v>
      </c>
      <c r="B560" s="9">
        <v>15</v>
      </c>
      <c r="C560" s="9" t="s">
        <v>514</v>
      </c>
      <c r="D560" s="13"/>
      <c r="E560" s="13" t="str">
        <f>_xlfn.IFNA(VLOOKUP(flower[[#This Row],[Scion METRC '#]],METRCC8[],2,FALSE),"METRC ERROR")</f>
        <v>METRC ERROR</v>
      </c>
      <c r="F560" s="13" t="str">
        <f>IF(LEFT(flower[[#This Row],[Strain]],4)=LEFT(flower[[#This Row],[Pheno '#]],4),"match","MISMATCH")</f>
        <v>MISMATCH</v>
      </c>
      <c r="G560" s="13" t="str">
        <f>_xlfn.IFNA(VLOOKUP(flower[[#This Row],[Scion METRC '#]],VEGC8[[#All],[Scion METRC '#]:[Pheno Barcode]],2,FALSE),"")</f>
        <v/>
      </c>
      <c r="H560" s="13" t="str">
        <f>LEFT(flower[[#This Row],[Pheno Barcode]],7)</f>
        <v/>
      </c>
      <c r="I560" s="10" t="str">
        <f>_xlfn.IFNA(VLOOKUP(flower[[#This Row],[Strain]],VEGC8[[#All],[Scion METRC '#]:[Health]],5,FALSE),"")</f>
        <v/>
      </c>
      <c r="J560" s="13"/>
      <c r="K560" s="13" t="str">
        <f>IF(flower[[#This Row],[Scion METRC '#]]="","EMPTY",_xlfn.IFNA(VLOOKUP(flower[[#This Row],[Scion METRC '#]],DEADC8[],3,FALSE),"Alive"))</f>
        <v>EMPTY</v>
      </c>
      <c r="L560" s="13" t="str">
        <f>IFERROR(INDEX(exptreatments[[#This Row],[Treatment]],MATCH(flower[[#This Row],[Scion METRC '#]],exptreatments[[#This Row],[METRC]],0)),"")</f>
        <v/>
      </c>
      <c r="M560" s="13" t="str">
        <f>_xlfn.IFNA(VLOOKUP(flower[[#This Row],[Scion METRC '#]],DEADC8[],4,FALSE),"")</f>
        <v/>
      </c>
      <c r="N560" s="14" t="str">
        <f>_xlfn.IFNA(VLOOKUP(flower[[#This Row],[Scion METRC '#]],DEADC8[],4,FALSE),"")</f>
        <v/>
      </c>
      <c r="O560" s="13" t="str">
        <f>IF(ISNUMBER(SEARCH(".",flower[[#This Row],[Pheno Barcode]])),CONCATENATE("1A4070000000065000",RIGHT(flower[[#This Row],[Pheno Barcode]],6)),"")</f>
        <v/>
      </c>
      <c r="P560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_GL5-15</v>
      </c>
    </row>
    <row r="561" spans="1:16" x14ac:dyDescent="0.25">
      <c r="A561" s="12" t="s">
        <v>7</v>
      </c>
      <c r="B561" s="9">
        <v>16</v>
      </c>
      <c r="C561" s="9" t="s">
        <v>514</v>
      </c>
      <c r="D561" s="13"/>
      <c r="E561" s="13" t="str">
        <f>_xlfn.IFNA(VLOOKUP(flower[[#This Row],[Scion METRC '#]],METRCC8[],2,FALSE),"METRC ERROR")</f>
        <v>METRC ERROR</v>
      </c>
      <c r="F561" s="13" t="str">
        <f>IF(LEFT(flower[[#This Row],[Strain]],4)=LEFT(flower[[#This Row],[Pheno '#]],4),"match","MISMATCH")</f>
        <v>MISMATCH</v>
      </c>
      <c r="G561" s="13" t="str">
        <f>_xlfn.IFNA(VLOOKUP(flower[[#This Row],[Scion METRC '#]],VEGC8[[#All],[Scion METRC '#]:[Pheno Barcode]],2,FALSE),"")</f>
        <v/>
      </c>
      <c r="H561" s="13" t="str">
        <f>LEFT(flower[[#This Row],[Pheno Barcode]],7)</f>
        <v/>
      </c>
      <c r="I561" s="10" t="str">
        <f>_xlfn.IFNA(VLOOKUP(flower[[#This Row],[Strain]],VEGC8[[#All],[Scion METRC '#]:[Health]],5,FALSE),"")</f>
        <v/>
      </c>
      <c r="J561" s="13"/>
      <c r="K561" s="13" t="str">
        <f>IF(flower[[#This Row],[Scion METRC '#]]="","EMPTY",_xlfn.IFNA(VLOOKUP(flower[[#This Row],[Scion METRC '#]],DEADC8[],3,FALSE),"Alive"))</f>
        <v>EMPTY</v>
      </c>
      <c r="L561" s="13" t="str">
        <f>IFERROR(INDEX(exptreatments[[#This Row],[Treatment]],MATCH(flower[[#This Row],[Scion METRC '#]],exptreatments[[#This Row],[METRC]],0)),"")</f>
        <v/>
      </c>
      <c r="M561" s="13" t="str">
        <f>_xlfn.IFNA(VLOOKUP(flower[[#This Row],[Scion METRC '#]],DEADC8[],4,FALSE),"")</f>
        <v/>
      </c>
      <c r="N561" s="14" t="str">
        <f>_xlfn.IFNA(VLOOKUP(flower[[#This Row],[Scion METRC '#]],DEADC8[],4,FALSE),"")</f>
        <v/>
      </c>
      <c r="O561" s="13" t="str">
        <f>IF(ISNUMBER(SEARCH(".",flower[[#This Row],[Pheno Barcode]])),CONCATENATE("1A4070000000065000",RIGHT(flower[[#This Row],[Pheno Barcode]],6)),"")</f>
        <v/>
      </c>
      <c r="P561" s="8" t="str">
        <f>IF(flower[[#This Row],[Plant]]&lt;10,_xlfn.CONCAT('Group Info'!$F$2,"_",flower[[#This Row],[Table]],"-0",flower[[#This Row],[Plant]]),_xlfn.CONCAT('Group Info'!$F$2,"_",flower[[#This Row],[Table]],"-",flower[[#This Row],[Plant]]))</f>
        <v>_GL5-16</v>
      </c>
    </row>
    <row r="562" spans="1:16" x14ac:dyDescent="0.25">
      <c r="A562" s="12" t="s">
        <v>7</v>
      </c>
      <c r="B562" s="9">
        <v>1</v>
      </c>
      <c r="C562" s="9" t="s">
        <v>515</v>
      </c>
      <c r="D562" s="9"/>
      <c r="E562" s="9" t="str">
        <f>_xlfn.IFNA(VLOOKUP(flower[[#This Row],[Scion METRC '#]],METRCC8[],2,FALSE),"METRC ERROR")</f>
        <v>METRC ERROR</v>
      </c>
      <c r="F562" s="9" t="str">
        <f>IF(LEFT(flower[[#This Row],[Strain]],4)=LEFT(flower[[#This Row],[Pheno '#]],4),"match","MISMATCH")</f>
        <v>MISMATCH</v>
      </c>
      <c r="G562" s="9" t="str">
        <f>_xlfn.IFNA(VLOOKUP(flower[[#This Row],[Scion METRC '#]],VEGC8[[#All],[Scion METRC '#]:[Pheno Barcode]],2,FALSE),"")</f>
        <v/>
      </c>
      <c r="H562" s="9" t="str">
        <f>LEFT(flower[[#This Row],[Pheno Barcode]],7)</f>
        <v/>
      </c>
      <c r="I562" s="10" t="str">
        <f>_xlfn.IFNA(VLOOKUP(flower[[#This Row],[Strain]],VEGC8[[#All],[Scion METRC '#]:[Health]],5,FALSE),"")</f>
        <v/>
      </c>
      <c r="J562" s="9"/>
      <c r="K562" s="9" t="str">
        <f>IF(flower[[#This Row],[Scion METRC '#]]="","EMPTY",_xlfn.IFNA(VLOOKUP(flower[[#This Row],[Scion METRC '#]],DEADC8[],3,FALSE),"Alive"))</f>
        <v>EMPTY</v>
      </c>
      <c r="L562" s="65" t="str">
        <f>IFERROR(INDEX(exptreatments[[#This Row],[Treatment]],MATCH(flower[[#This Row],[Scion METRC '#]],exptreatments[[#This Row],[METRC]],0)),"")</f>
        <v/>
      </c>
      <c r="M562" s="13" t="str">
        <f>_xlfn.IFNA(VLOOKUP(flower[[#This Row],[Scion METRC '#]],DEADC8[],4,FALSE),"")</f>
        <v/>
      </c>
      <c r="N562" s="14" t="str">
        <f>_xlfn.IFNA(VLOOKUP(flower[[#This Row],[Scion METRC '#]],DEADC8[],4,FALSE),"")</f>
        <v/>
      </c>
      <c r="O562" s="13" t="str">
        <f>IF(ISNUMBER(SEARCH(".",flower[[#This Row],[Pheno Barcode]])),CONCATENATE("1A4070000000065000",RIGHT(flower[[#This Row],[Pheno Barcode]],6)),"")</f>
        <v/>
      </c>
      <c r="P562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_HL1-01</v>
      </c>
    </row>
    <row r="563" spans="1:16" x14ac:dyDescent="0.25">
      <c r="A563" s="12" t="s">
        <v>7</v>
      </c>
      <c r="B563" s="9">
        <v>2</v>
      </c>
      <c r="C563" s="9" t="s">
        <v>515</v>
      </c>
      <c r="D563" s="13"/>
      <c r="E563" s="13" t="str">
        <f>_xlfn.IFNA(VLOOKUP(flower[[#This Row],[Scion METRC '#]],METRCC8[],2,FALSE),"METRC ERROR")</f>
        <v>METRC ERROR</v>
      </c>
      <c r="F563" s="13" t="str">
        <f>IF(LEFT(flower[[#This Row],[Strain]],4)=LEFT(flower[[#This Row],[Pheno '#]],4),"match","MISMATCH")</f>
        <v>MISMATCH</v>
      </c>
      <c r="G563" s="13" t="str">
        <f>_xlfn.IFNA(VLOOKUP(flower[[#This Row],[Scion METRC '#]],VEGC8[[#All],[Scion METRC '#]:[Pheno Barcode]],2,FALSE),"")</f>
        <v/>
      </c>
      <c r="H563" s="13" t="str">
        <f>LEFT(flower[[#This Row],[Pheno Barcode]],7)</f>
        <v/>
      </c>
      <c r="I563" s="10" t="str">
        <f>_xlfn.IFNA(VLOOKUP(flower[[#This Row],[Strain]],VEGC8[[#All],[Scion METRC '#]:[Health]],5,FALSE),"")</f>
        <v/>
      </c>
      <c r="J563" s="13"/>
      <c r="K563" s="13" t="str">
        <f>IF(flower[[#This Row],[Scion METRC '#]]="","EMPTY",_xlfn.IFNA(VLOOKUP(flower[[#This Row],[Scion METRC '#]],DEADC8[],3,FALSE),"Alive"))</f>
        <v>EMPTY</v>
      </c>
      <c r="L563" s="13" t="str">
        <f>IFERROR(INDEX(exptreatments[[#This Row],[Treatment]],MATCH(flower[[#This Row],[Scion METRC '#]],exptreatments[[#This Row],[METRC]],0)),"")</f>
        <v/>
      </c>
      <c r="M563" s="13" t="str">
        <f>_xlfn.IFNA(VLOOKUP(flower[[#This Row],[Scion METRC '#]],DEADC8[],4,FALSE),"")</f>
        <v/>
      </c>
      <c r="N563" s="14" t="str">
        <f>_xlfn.IFNA(VLOOKUP(flower[[#This Row],[Scion METRC '#]],DEADC8[],4,FALSE),"")</f>
        <v/>
      </c>
      <c r="O563" s="13" t="str">
        <f>IF(ISNUMBER(SEARCH(".",flower[[#This Row],[Pheno Barcode]])),CONCATENATE("1A4070000000065000",RIGHT(flower[[#This Row],[Pheno Barcode]],6)),"")</f>
        <v/>
      </c>
      <c r="P563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_HL1-02</v>
      </c>
    </row>
    <row r="564" spans="1:16" x14ac:dyDescent="0.25">
      <c r="A564" s="12" t="s">
        <v>7</v>
      </c>
      <c r="B564" s="9">
        <v>3</v>
      </c>
      <c r="C564" s="9" t="s">
        <v>515</v>
      </c>
      <c r="D564" s="13"/>
      <c r="E564" s="13" t="str">
        <f>_xlfn.IFNA(VLOOKUP(flower[[#This Row],[Scion METRC '#]],METRCC8[],2,FALSE),"METRC ERROR")</f>
        <v>METRC ERROR</v>
      </c>
      <c r="F564" s="13" t="str">
        <f>IF(LEFT(flower[[#This Row],[Strain]],4)=LEFT(flower[[#This Row],[Pheno '#]],4),"match","MISMATCH")</f>
        <v>MISMATCH</v>
      </c>
      <c r="G564" s="13" t="str">
        <f>_xlfn.IFNA(VLOOKUP(flower[[#This Row],[Scion METRC '#]],VEGC8[[#All],[Scion METRC '#]:[Pheno Barcode]],2,FALSE),"")</f>
        <v/>
      </c>
      <c r="H564" s="13" t="str">
        <f>LEFT(flower[[#This Row],[Pheno Barcode]],7)</f>
        <v/>
      </c>
      <c r="I564" s="10" t="str">
        <f>_xlfn.IFNA(VLOOKUP(flower[[#This Row],[Strain]],VEGC8[[#All],[Scion METRC '#]:[Health]],5,FALSE),"")</f>
        <v/>
      </c>
      <c r="J564" s="13"/>
      <c r="K564" s="13" t="str">
        <f>IF(flower[[#This Row],[Scion METRC '#]]="","EMPTY",_xlfn.IFNA(VLOOKUP(flower[[#This Row],[Scion METRC '#]],DEADC8[],3,FALSE),"Alive"))</f>
        <v>EMPTY</v>
      </c>
      <c r="L564" s="13" t="str">
        <f>IFERROR(INDEX(exptreatments[[#This Row],[Treatment]],MATCH(flower[[#This Row],[Scion METRC '#]],exptreatments[[#This Row],[METRC]],0)),"")</f>
        <v/>
      </c>
      <c r="M564" s="13" t="str">
        <f>_xlfn.IFNA(VLOOKUP(flower[[#This Row],[Scion METRC '#]],DEADC8[],4,FALSE),"")</f>
        <v/>
      </c>
      <c r="N564" s="14" t="str">
        <f>_xlfn.IFNA(VLOOKUP(flower[[#This Row],[Scion METRC '#]],DEADC8[],4,FALSE),"")</f>
        <v/>
      </c>
      <c r="O564" s="13" t="str">
        <f>IF(ISNUMBER(SEARCH(".",flower[[#This Row],[Pheno Barcode]])),CONCATENATE("1A4070000000065000",RIGHT(flower[[#This Row],[Pheno Barcode]],6)),"")</f>
        <v/>
      </c>
      <c r="P564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_HL1-03</v>
      </c>
    </row>
    <row r="565" spans="1:16" x14ac:dyDescent="0.25">
      <c r="A565" s="12" t="s">
        <v>7</v>
      </c>
      <c r="B565" s="9">
        <v>4</v>
      </c>
      <c r="C565" s="9" t="s">
        <v>515</v>
      </c>
      <c r="D565" s="13"/>
      <c r="E565" s="13" t="str">
        <f>_xlfn.IFNA(VLOOKUP(flower[[#This Row],[Scion METRC '#]],METRCC8[],2,FALSE),"METRC ERROR")</f>
        <v>METRC ERROR</v>
      </c>
      <c r="F565" s="13" t="str">
        <f>IF(LEFT(flower[[#This Row],[Strain]],4)=LEFT(flower[[#This Row],[Pheno '#]],4),"match","MISMATCH")</f>
        <v>MISMATCH</v>
      </c>
      <c r="G565" s="13" t="str">
        <f>_xlfn.IFNA(VLOOKUP(flower[[#This Row],[Scion METRC '#]],VEGC8[[#All],[Scion METRC '#]:[Pheno Barcode]],2,FALSE),"")</f>
        <v/>
      </c>
      <c r="H565" s="13" t="str">
        <f>LEFT(flower[[#This Row],[Pheno Barcode]],7)</f>
        <v/>
      </c>
      <c r="I565" s="10" t="str">
        <f>_xlfn.IFNA(VLOOKUP(flower[[#This Row],[Strain]],VEGC8[[#All],[Scion METRC '#]:[Health]],5,FALSE),"")</f>
        <v/>
      </c>
      <c r="J565" s="13"/>
      <c r="K565" s="13" t="str">
        <f>IF(flower[[#This Row],[Scion METRC '#]]="","EMPTY",_xlfn.IFNA(VLOOKUP(flower[[#This Row],[Scion METRC '#]],DEADC8[],3,FALSE),"Alive"))</f>
        <v>EMPTY</v>
      </c>
      <c r="L565" s="13" t="str">
        <f>IFERROR(INDEX(exptreatments[[#This Row],[Treatment]],MATCH(flower[[#This Row],[Scion METRC '#]],exptreatments[[#This Row],[METRC]],0)),"")</f>
        <v/>
      </c>
      <c r="M565" s="13" t="str">
        <f>_xlfn.IFNA(VLOOKUP(flower[[#This Row],[Scion METRC '#]],DEADC8[],4,FALSE),"")</f>
        <v/>
      </c>
      <c r="N565" s="14" t="str">
        <f>_xlfn.IFNA(VLOOKUP(flower[[#This Row],[Scion METRC '#]],DEADC8[],4,FALSE),"")</f>
        <v/>
      </c>
      <c r="O565" s="13" t="str">
        <f>IF(ISNUMBER(SEARCH(".",flower[[#This Row],[Pheno Barcode]])),CONCATENATE("1A4070000000065000",RIGHT(flower[[#This Row],[Pheno Barcode]],6)),"")</f>
        <v/>
      </c>
      <c r="P565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_HL1-04</v>
      </c>
    </row>
    <row r="566" spans="1:16" x14ac:dyDescent="0.25">
      <c r="A566" s="12" t="s">
        <v>7</v>
      </c>
      <c r="B566" s="9">
        <v>5</v>
      </c>
      <c r="C566" s="9" t="s">
        <v>515</v>
      </c>
      <c r="D566" s="13"/>
      <c r="E566" s="13" t="str">
        <f>_xlfn.IFNA(VLOOKUP(flower[[#This Row],[Scion METRC '#]],METRCC8[],2,FALSE),"METRC ERROR")</f>
        <v>METRC ERROR</v>
      </c>
      <c r="F566" s="13" t="str">
        <f>IF(LEFT(flower[[#This Row],[Strain]],4)=LEFT(flower[[#This Row],[Pheno '#]],4),"match","MISMATCH")</f>
        <v>MISMATCH</v>
      </c>
      <c r="G566" s="13" t="str">
        <f>_xlfn.IFNA(VLOOKUP(flower[[#This Row],[Scion METRC '#]],VEGC8[[#All],[Scion METRC '#]:[Pheno Barcode]],2,FALSE),"")</f>
        <v/>
      </c>
      <c r="H566" s="13" t="str">
        <f>LEFT(flower[[#This Row],[Pheno Barcode]],7)</f>
        <v/>
      </c>
      <c r="I566" s="10" t="str">
        <f>_xlfn.IFNA(VLOOKUP(flower[[#This Row],[Strain]],VEGC8[[#All],[Scion METRC '#]:[Health]],5,FALSE),"")</f>
        <v/>
      </c>
      <c r="J566" s="13"/>
      <c r="K566" s="13" t="str">
        <f>IF(flower[[#This Row],[Scion METRC '#]]="","EMPTY",_xlfn.IFNA(VLOOKUP(flower[[#This Row],[Scion METRC '#]],DEADC8[],3,FALSE),"Alive"))</f>
        <v>EMPTY</v>
      </c>
      <c r="L566" s="13" t="str">
        <f>IFERROR(INDEX(exptreatments[[#This Row],[Treatment]],MATCH(flower[[#This Row],[Scion METRC '#]],exptreatments[[#This Row],[METRC]],0)),"")</f>
        <v/>
      </c>
      <c r="M566" s="13" t="str">
        <f>_xlfn.IFNA(VLOOKUP(flower[[#This Row],[Scion METRC '#]],DEADC8[],4,FALSE),"")</f>
        <v/>
      </c>
      <c r="N566" s="14" t="str">
        <f>_xlfn.IFNA(VLOOKUP(flower[[#This Row],[Scion METRC '#]],DEADC8[],4,FALSE),"")</f>
        <v/>
      </c>
      <c r="O566" s="13" t="str">
        <f>IF(ISNUMBER(SEARCH(".",flower[[#This Row],[Pheno Barcode]])),CONCATENATE("1A4070000000065000",RIGHT(flower[[#This Row],[Pheno Barcode]],6)),"")</f>
        <v/>
      </c>
      <c r="P566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_HL1-05</v>
      </c>
    </row>
    <row r="567" spans="1:16" x14ac:dyDescent="0.25">
      <c r="A567" s="12" t="s">
        <v>7</v>
      </c>
      <c r="B567" s="9">
        <v>6</v>
      </c>
      <c r="C567" s="9" t="s">
        <v>515</v>
      </c>
      <c r="D567" s="13"/>
      <c r="E567" s="13" t="str">
        <f>_xlfn.IFNA(VLOOKUP(flower[[#This Row],[Scion METRC '#]],METRCC8[],2,FALSE),"METRC ERROR")</f>
        <v>METRC ERROR</v>
      </c>
      <c r="F567" s="13" t="str">
        <f>IF(LEFT(flower[[#This Row],[Strain]],4)=LEFT(flower[[#This Row],[Pheno '#]],4),"match","MISMATCH")</f>
        <v>MISMATCH</v>
      </c>
      <c r="G567" s="13" t="str">
        <f>_xlfn.IFNA(VLOOKUP(flower[[#This Row],[Scion METRC '#]],VEGC8[[#All],[Scion METRC '#]:[Pheno Barcode]],2,FALSE),"")</f>
        <v/>
      </c>
      <c r="H567" s="13" t="str">
        <f>LEFT(flower[[#This Row],[Pheno Barcode]],7)</f>
        <v/>
      </c>
      <c r="I567" s="10" t="str">
        <f>_xlfn.IFNA(VLOOKUP(flower[[#This Row],[Strain]],VEGC8[[#All],[Scion METRC '#]:[Health]],5,FALSE),"")</f>
        <v/>
      </c>
      <c r="J567" s="13"/>
      <c r="K567" s="13" t="str">
        <f>IF(flower[[#This Row],[Scion METRC '#]]="","EMPTY",_xlfn.IFNA(VLOOKUP(flower[[#This Row],[Scion METRC '#]],DEADC8[],3,FALSE),"Alive"))</f>
        <v>EMPTY</v>
      </c>
      <c r="L567" s="13" t="str">
        <f>IFERROR(INDEX(exptreatments[[#This Row],[Treatment]],MATCH(flower[[#This Row],[Scion METRC '#]],exptreatments[[#This Row],[METRC]],0)),"")</f>
        <v/>
      </c>
      <c r="M567" s="13" t="str">
        <f>_xlfn.IFNA(VLOOKUP(flower[[#This Row],[Scion METRC '#]],DEADC8[],4,FALSE),"")</f>
        <v/>
      </c>
      <c r="N567" s="14" t="str">
        <f>_xlfn.IFNA(VLOOKUP(flower[[#This Row],[Scion METRC '#]],DEADC8[],4,FALSE),"")</f>
        <v/>
      </c>
      <c r="O567" s="13" t="str">
        <f>IF(ISNUMBER(SEARCH(".",flower[[#This Row],[Pheno Barcode]])),CONCATENATE("1A4070000000065000",RIGHT(flower[[#This Row],[Pheno Barcode]],6)),"")</f>
        <v/>
      </c>
      <c r="P567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_HL1-06</v>
      </c>
    </row>
    <row r="568" spans="1:16" x14ac:dyDescent="0.25">
      <c r="A568" s="12" t="s">
        <v>7</v>
      </c>
      <c r="B568" s="9">
        <v>7</v>
      </c>
      <c r="C568" s="9" t="s">
        <v>515</v>
      </c>
      <c r="D568" s="13"/>
      <c r="E568" s="13" t="str">
        <f>_xlfn.IFNA(VLOOKUP(flower[[#This Row],[Scion METRC '#]],METRCC8[],2,FALSE),"METRC ERROR")</f>
        <v>METRC ERROR</v>
      </c>
      <c r="F568" s="13" t="str">
        <f>IF(LEFT(flower[[#This Row],[Strain]],4)=LEFT(flower[[#This Row],[Pheno '#]],4),"match","MISMATCH")</f>
        <v>MISMATCH</v>
      </c>
      <c r="G568" s="13" t="str">
        <f>_xlfn.IFNA(VLOOKUP(flower[[#This Row],[Scion METRC '#]],VEGC8[[#All],[Scion METRC '#]:[Pheno Barcode]],2,FALSE),"")</f>
        <v/>
      </c>
      <c r="H568" s="13" t="str">
        <f>LEFT(flower[[#This Row],[Pheno Barcode]],7)</f>
        <v/>
      </c>
      <c r="I568" s="10" t="str">
        <f>_xlfn.IFNA(VLOOKUP(flower[[#This Row],[Strain]],VEGC8[[#All],[Scion METRC '#]:[Health]],5,FALSE),"")</f>
        <v/>
      </c>
      <c r="J568" s="13"/>
      <c r="K568" s="13" t="str">
        <f>IF(flower[[#This Row],[Scion METRC '#]]="","EMPTY",_xlfn.IFNA(VLOOKUP(flower[[#This Row],[Scion METRC '#]],DEADC8[],3,FALSE),"Alive"))</f>
        <v>EMPTY</v>
      </c>
      <c r="L568" s="13" t="str">
        <f>IFERROR(INDEX(exptreatments[[#This Row],[Treatment]],MATCH(flower[[#This Row],[Scion METRC '#]],exptreatments[[#This Row],[METRC]],0)),"")</f>
        <v/>
      </c>
      <c r="M568" s="13" t="str">
        <f>_xlfn.IFNA(VLOOKUP(flower[[#This Row],[Scion METRC '#]],DEADC8[],4,FALSE),"")</f>
        <v/>
      </c>
      <c r="N568" s="14" t="str">
        <f>_xlfn.IFNA(VLOOKUP(flower[[#This Row],[Scion METRC '#]],DEADC8[],4,FALSE),"")</f>
        <v/>
      </c>
      <c r="O568" s="13" t="str">
        <f>IF(ISNUMBER(SEARCH(".",flower[[#This Row],[Pheno Barcode]])),CONCATENATE("1A4070000000065000",RIGHT(flower[[#This Row],[Pheno Barcode]],6)),"")</f>
        <v/>
      </c>
      <c r="P568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_HL1-07</v>
      </c>
    </row>
    <row r="569" spans="1:16" x14ac:dyDescent="0.25">
      <c r="A569" s="12" t="s">
        <v>7</v>
      </c>
      <c r="B569" s="9">
        <v>8</v>
      </c>
      <c r="C569" s="9" t="s">
        <v>515</v>
      </c>
      <c r="D569" s="13"/>
      <c r="E569" s="13" t="str">
        <f>_xlfn.IFNA(VLOOKUP(flower[[#This Row],[Scion METRC '#]],METRCC8[],2,FALSE),"METRC ERROR")</f>
        <v>METRC ERROR</v>
      </c>
      <c r="F569" s="13" t="str">
        <f>IF(LEFT(flower[[#This Row],[Strain]],4)=LEFT(flower[[#This Row],[Pheno '#]],4),"match","MISMATCH")</f>
        <v>MISMATCH</v>
      </c>
      <c r="G569" s="13" t="str">
        <f>_xlfn.IFNA(VLOOKUP(flower[[#This Row],[Scion METRC '#]],VEGC8[[#All],[Scion METRC '#]:[Pheno Barcode]],2,FALSE),"")</f>
        <v/>
      </c>
      <c r="H569" s="13" t="str">
        <f>LEFT(flower[[#This Row],[Pheno Barcode]],7)</f>
        <v/>
      </c>
      <c r="I569" s="10" t="str">
        <f>_xlfn.IFNA(VLOOKUP(flower[[#This Row],[Strain]],VEGC8[[#All],[Scion METRC '#]:[Health]],5,FALSE),"")</f>
        <v/>
      </c>
      <c r="J569" s="13"/>
      <c r="K569" s="13" t="str">
        <f>IF(flower[[#This Row],[Scion METRC '#]]="","EMPTY",_xlfn.IFNA(VLOOKUP(flower[[#This Row],[Scion METRC '#]],DEADC8[],3,FALSE),"Alive"))</f>
        <v>EMPTY</v>
      </c>
      <c r="L569" s="13" t="str">
        <f>IFERROR(INDEX(exptreatments[[#This Row],[Treatment]],MATCH(flower[[#This Row],[Scion METRC '#]],exptreatments[[#This Row],[METRC]],0)),"")</f>
        <v/>
      </c>
      <c r="M569" s="13" t="str">
        <f>_xlfn.IFNA(VLOOKUP(flower[[#This Row],[Scion METRC '#]],DEADC8[],4,FALSE),"")</f>
        <v/>
      </c>
      <c r="N569" s="14" t="str">
        <f>_xlfn.IFNA(VLOOKUP(flower[[#This Row],[Scion METRC '#]],DEADC8[],4,FALSE),"")</f>
        <v/>
      </c>
      <c r="O569" s="13" t="str">
        <f>IF(ISNUMBER(SEARCH(".",flower[[#This Row],[Pheno Barcode]])),CONCATENATE("1A4070000000065000",RIGHT(flower[[#This Row],[Pheno Barcode]],6)),"")</f>
        <v/>
      </c>
      <c r="P569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_HL1-08</v>
      </c>
    </row>
    <row r="570" spans="1:16" x14ac:dyDescent="0.25">
      <c r="A570" s="12" t="s">
        <v>7</v>
      </c>
      <c r="B570" s="9">
        <v>9</v>
      </c>
      <c r="C570" s="9" t="s">
        <v>515</v>
      </c>
      <c r="D570" s="13"/>
      <c r="E570" s="13" t="str">
        <f>_xlfn.IFNA(VLOOKUP(flower[[#This Row],[Scion METRC '#]],METRCC8[],2,FALSE),"METRC ERROR")</f>
        <v>METRC ERROR</v>
      </c>
      <c r="F570" s="13" t="str">
        <f>IF(LEFT(flower[[#This Row],[Strain]],4)=LEFT(flower[[#This Row],[Pheno '#]],4),"match","MISMATCH")</f>
        <v>MISMATCH</v>
      </c>
      <c r="G570" s="13" t="str">
        <f>_xlfn.IFNA(VLOOKUP(flower[[#This Row],[Scion METRC '#]],VEGC8[[#All],[Scion METRC '#]:[Pheno Barcode]],2,FALSE),"")</f>
        <v/>
      </c>
      <c r="H570" s="13" t="str">
        <f>LEFT(flower[[#This Row],[Pheno Barcode]],7)</f>
        <v/>
      </c>
      <c r="I570" s="10" t="str">
        <f>_xlfn.IFNA(VLOOKUP(flower[[#This Row],[Strain]],VEGC8[[#All],[Scion METRC '#]:[Health]],5,FALSE),"")</f>
        <v/>
      </c>
      <c r="J570" s="13"/>
      <c r="K570" s="13" t="str">
        <f>IF(flower[[#This Row],[Scion METRC '#]]="","EMPTY",_xlfn.IFNA(VLOOKUP(flower[[#This Row],[Scion METRC '#]],DEADC8[],3,FALSE),"Alive"))</f>
        <v>EMPTY</v>
      </c>
      <c r="L570" s="13" t="str">
        <f>IFERROR(INDEX(exptreatments[[#This Row],[Treatment]],MATCH(flower[[#This Row],[Scion METRC '#]],exptreatments[[#This Row],[METRC]],0)),"")</f>
        <v/>
      </c>
      <c r="M570" s="13" t="str">
        <f>_xlfn.IFNA(VLOOKUP(flower[[#This Row],[Scion METRC '#]],DEADC8[],4,FALSE),"")</f>
        <v/>
      </c>
      <c r="N570" s="14" t="str">
        <f>_xlfn.IFNA(VLOOKUP(flower[[#This Row],[Scion METRC '#]],DEADC8[],4,FALSE),"")</f>
        <v/>
      </c>
      <c r="O570" s="13" t="str">
        <f>IF(ISNUMBER(SEARCH(".",flower[[#This Row],[Pheno Barcode]])),CONCATENATE("1A4070000000065000",RIGHT(flower[[#This Row],[Pheno Barcode]],6)),"")</f>
        <v/>
      </c>
      <c r="P570" s="8" t="str">
        <f>IF(flower[[#This Row],[Plant]]&lt;10,_xlfn.CONCAT('Group Info'!$F$2,"_",flower[[#This Row],[Table]],"-0",flower[[#This Row],[Plant]]),_xlfn.CONCAT('Group Info'!$F$2,"_",flower[[#This Row],[Table]],"-",flower[[#This Row],[Plant]]))</f>
        <v>_HL1-09</v>
      </c>
    </row>
    <row r="571" spans="1:16" x14ac:dyDescent="0.25">
      <c r="A571" s="12" t="s">
        <v>7</v>
      </c>
      <c r="B571" s="9">
        <v>10</v>
      </c>
      <c r="C571" s="9" t="s">
        <v>515</v>
      </c>
      <c r="D571" s="13"/>
      <c r="E571" s="13" t="str">
        <f>_xlfn.IFNA(VLOOKUP(flower[[#This Row],[Scion METRC '#]],METRCC8[],2,FALSE),"METRC ERROR")</f>
        <v>METRC ERROR</v>
      </c>
      <c r="F571" s="13" t="str">
        <f>IF(LEFT(flower[[#This Row],[Strain]],4)=LEFT(flower[[#This Row],[Pheno '#]],4),"match","MISMATCH")</f>
        <v>MISMATCH</v>
      </c>
      <c r="G571" s="13" t="str">
        <f>_xlfn.IFNA(VLOOKUP(flower[[#This Row],[Scion METRC '#]],VEGC8[[#All],[Scion METRC '#]:[Pheno Barcode]],2,FALSE),"")</f>
        <v/>
      </c>
      <c r="H571" s="13" t="str">
        <f>LEFT(flower[[#This Row],[Pheno Barcode]],7)</f>
        <v/>
      </c>
      <c r="I571" s="10" t="str">
        <f>_xlfn.IFNA(VLOOKUP(flower[[#This Row],[Strain]],VEGC8[[#All],[Scion METRC '#]:[Health]],5,FALSE),"")</f>
        <v/>
      </c>
      <c r="J571" s="13"/>
      <c r="K571" s="13" t="str">
        <f>IF(flower[[#This Row],[Scion METRC '#]]="","EMPTY",_xlfn.IFNA(VLOOKUP(flower[[#This Row],[Scion METRC '#]],DEADC8[],3,FALSE),"Alive"))</f>
        <v>EMPTY</v>
      </c>
      <c r="L571" s="13" t="str">
        <f>IFERROR(INDEX(exptreatments[[#This Row],[Treatment]],MATCH(flower[[#This Row],[Scion METRC '#]],exptreatments[[#This Row],[METRC]],0)),"")</f>
        <v/>
      </c>
      <c r="M571" s="13" t="str">
        <f>_xlfn.IFNA(VLOOKUP(flower[[#This Row],[Scion METRC '#]],DEADC8[],4,FALSE),"")</f>
        <v/>
      </c>
      <c r="N571" s="14" t="str">
        <f>_xlfn.IFNA(VLOOKUP(flower[[#This Row],[Scion METRC '#]],DEADC8[],4,FALSE),"")</f>
        <v/>
      </c>
      <c r="O571" s="13" t="str">
        <f>IF(ISNUMBER(SEARCH(".",flower[[#This Row],[Pheno Barcode]])),CONCATENATE("1A4070000000065000",RIGHT(flower[[#This Row],[Pheno Barcode]],6)),"")</f>
        <v/>
      </c>
      <c r="P571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_HL1-10</v>
      </c>
    </row>
    <row r="572" spans="1:16" x14ac:dyDescent="0.25">
      <c r="A572" s="12" t="s">
        <v>7</v>
      </c>
      <c r="B572" s="9">
        <v>11</v>
      </c>
      <c r="C572" s="9" t="s">
        <v>515</v>
      </c>
      <c r="D572" s="13"/>
      <c r="E572" s="13" t="str">
        <f>_xlfn.IFNA(VLOOKUP(flower[[#This Row],[Scion METRC '#]],METRCC8[],2,FALSE),"METRC ERROR")</f>
        <v>METRC ERROR</v>
      </c>
      <c r="F572" s="13" t="str">
        <f>IF(LEFT(flower[[#This Row],[Strain]],4)=LEFT(flower[[#This Row],[Pheno '#]],4),"match","MISMATCH")</f>
        <v>MISMATCH</v>
      </c>
      <c r="G572" s="13" t="str">
        <f>_xlfn.IFNA(VLOOKUP(flower[[#This Row],[Scion METRC '#]],VEGC8[[#All],[Scion METRC '#]:[Pheno Barcode]],2,FALSE),"")</f>
        <v/>
      </c>
      <c r="H572" s="13" t="str">
        <f>LEFT(flower[[#This Row],[Pheno Barcode]],7)</f>
        <v/>
      </c>
      <c r="I572" s="10" t="str">
        <f>_xlfn.IFNA(VLOOKUP(flower[[#This Row],[Strain]],VEGC8[[#All],[Scion METRC '#]:[Health]],5,FALSE),"")</f>
        <v/>
      </c>
      <c r="J572" s="13"/>
      <c r="K572" s="13" t="str">
        <f>IF(flower[[#This Row],[Scion METRC '#]]="","EMPTY",_xlfn.IFNA(VLOOKUP(flower[[#This Row],[Scion METRC '#]],DEADC8[],3,FALSE),"Alive"))</f>
        <v>EMPTY</v>
      </c>
      <c r="L572" s="13" t="str">
        <f>IFERROR(INDEX(exptreatments[[#This Row],[Treatment]],MATCH(flower[[#This Row],[Scion METRC '#]],exptreatments[[#This Row],[METRC]],0)),"")</f>
        <v/>
      </c>
      <c r="M572" s="13" t="str">
        <f>_xlfn.IFNA(VLOOKUP(flower[[#This Row],[Scion METRC '#]],DEADC8[],4,FALSE),"")</f>
        <v/>
      </c>
      <c r="N572" s="14" t="str">
        <f>_xlfn.IFNA(VLOOKUP(flower[[#This Row],[Scion METRC '#]],DEADC8[],4,FALSE),"")</f>
        <v/>
      </c>
      <c r="O572" s="13" t="str">
        <f>IF(ISNUMBER(SEARCH(".",flower[[#This Row],[Pheno Barcode]])),CONCATENATE("1A4070000000065000",RIGHT(flower[[#This Row],[Pheno Barcode]],6)),"")</f>
        <v/>
      </c>
      <c r="P572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_HL1-11</v>
      </c>
    </row>
    <row r="573" spans="1:16" x14ac:dyDescent="0.25">
      <c r="A573" s="12" t="s">
        <v>7</v>
      </c>
      <c r="B573" s="9">
        <v>12</v>
      </c>
      <c r="C573" s="9" t="s">
        <v>515</v>
      </c>
      <c r="D573" s="13"/>
      <c r="E573" s="13" t="str">
        <f>_xlfn.IFNA(VLOOKUP(flower[[#This Row],[Scion METRC '#]],METRCC8[],2,FALSE),"METRC ERROR")</f>
        <v>METRC ERROR</v>
      </c>
      <c r="F573" s="13" t="str">
        <f>IF(LEFT(flower[[#This Row],[Strain]],4)=LEFT(flower[[#This Row],[Pheno '#]],4),"match","MISMATCH")</f>
        <v>MISMATCH</v>
      </c>
      <c r="G573" s="13" t="str">
        <f>_xlfn.IFNA(VLOOKUP(flower[[#This Row],[Scion METRC '#]],VEGC8[[#All],[Scion METRC '#]:[Pheno Barcode]],2,FALSE),"")</f>
        <v/>
      </c>
      <c r="H573" s="13" t="str">
        <f>LEFT(flower[[#This Row],[Pheno Barcode]],7)</f>
        <v/>
      </c>
      <c r="I573" s="10" t="str">
        <f>_xlfn.IFNA(VLOOKUP(flower[[#This Row],[Strain]],VEGC8[[#All],[Scion METRC '#]:[Health]],5,FALSE),"")</f>
        <v/>
      </c>
      <c r="J573" s="13"/>
      <c r="K573" s="13" t="str">
        <f>IF(flower[[#This Row],[Scion METRC '#]]="","EMPTY",_xlfn.IFNA(VLOOKUP(flower[[#This Row],[Scion METRC '#]],DEADC8[],3,FALSE),"Alive"))</f>
        <v>EMPTY</v>
      </c>
      <c r="L573" s="13" t="str">
        <f>IFERROR(INDEX(exptreatments[[#This Row],[Treatment]],MATCH(flower[[#This Row],[Scion METRC '#]],exptreatments[[#This Row],[METRC]],0)),"")</f>
        <v/>
      </c>
      <c r="M573" s="13" t="str">
        <f>_xlfn.IFNA(VLOOKUP(flower[[#This Row],[Scion METRC '#]],DEADC8[],4,FALSE),"")</f>
        <v/>
      </c>
      <c r="N573" s="14" t="str">
        <f>_xlfn.IFNA(VLOOKUP(flower[[#This Row],[Scion METRC '#]],DEADC8[],4,FALSE),"")</f>
        <v/>
      </c>
      <c r="O573" s="13" t="str">
        <f>IF(ISNUMBER(SEARCH(".",flower[[#This Row],[Pheno Barcode]])),CONCATENATE("1A4070000000065000",RIGHT(flower[[#This Row],[Pheno Barcode]],6)),"")</f>
        <v/>
      </c>
      <c r="P573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_HL1-12</v>
      </c>
    </row>
    <row r="574" spans="1:16" x14ac:dyDescent="0.25">
      <c r="A574" s="12" t="s">
        <v>7</v>
      </c>
      <c r="B574" s="9">
        <v>13</v>
      </c>
      <c r="C574" s="9" t="s">
        <v>515</v>
      </c>
      <c r="D574" s="13"/>
      <c r="E574" s="13" t="str">
        <f>_xlfn.IFNA(VLOOKUP(flower[[#This Row],[Scion METRC '#]],METRCC8[],2,FALSE),"METRC ERROR")</f>
        <v>METRC ERROR</v>
      </c>
      <c r="F574" s="13" t="str">
        <f>IF(LEFT(flower[[#This Row],[Strain]],4)=LEFT(flower[[#This Row],[Pheno '#]],4),"match","MISMATCH")</f>
        <v>MISMATCH</v>
      </c>
      <c r="G574" s="13" t="str">
        <f>_xlfn.IFNA(VLOOKUP(flower[[#This Row],[Scion METRC '#]],VEGC8[[#All],[Scion METRC '#]:[Pheno Barcode]],2,FALSE),"")</f>
        <v/>
      </c>
      <c r="H574" s="13" t="str">
        <f>LEFT(flower[[#This Row],[Pheno Barcode]],7)</f>
        <v/>
      </c>
      <c r="I574" s="10" t="str">
        <f>_xlfn.IFNA(VLOOKUP(flower[[#This Row],[Strain]],VEGC8[[#All],[Scion METRC '#]:[Health]],5,FALSE),"")</f>
        <v/>
      </c>
      <c r="J574" s="13"/>
      <c r="K574" s="13" t="str">
        <f>IF(flower[[#This Row],[Scion METRC '#]]="","EMPTY",_xlfn.IFNA(VLOOKUP(flower[[#This Row],[Scion METRC '#]],DEADC8[],3,FALSE),"Alive"))</f>
        <v>EMPTY</v>
      </c>
      <c r="L574" s="13" t="str">
        <f>IFERROR(INDEX(exptreatments[[#This Row],[Treatment]],MATCH(flower[[#This Row],[Scion METRC '#]],exptreatments[[#This Row],[METRC]],0)),"")</f>
        <v/>
      </c>
      <c r="M574" s="13" t="str">
        <f>_xlfn.IFNA(VLOOKUP(flower[[#This Row],[Scion METRC '#]],DEADC8[],4,FALSE),"")</f>
        <v/>
      </c>
      <c r="N574" s="14" t="str">
        <f>_xlfn.IFNA(VLOOKUP(flower[[#This Row],[Scion METRC '#]],DEADC8[],4,FALSE),"")</f>
        <v/>
      </c>
      <c r="O574" s="13" t="str">
        <f>IF(ISNUMBER(SEARCH(".",flower[[#This Row],[Pheno Barcode]])),CONCATENATE("1A4070000000065000",RIGHT(flower[[#This Row],[Pheno Barcode]],6)),"")</f>
        <v/>
      </c>
      <c r="P574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_HL1-13</v>
      </c>
    </row>
    <row r="575" spans="1:16" x14ac:dyDescent="0.25">
      <c r="A575" s="12" t="s">
        <v>7</v>
      </c>
      <c r="B575" s="9">
        <v>14</v>
      </c>
      <c r="C575" s="9" t="s">
        <v>515</v>
      </c>
      <c r="D575" s="13"/>
      <c r="E575" s="13" t="str">
        <f>_xlfn.IFNA(VLOOKUP(flower[[#This Row],[Scion METRC '#]],METRCC8[],2,FALSE),"METRC ERROR")</f>
        <v>METRC ERROR</v>
      </c>
      <c r="F575" s="13" t="str">
        <f>IF(LEFT(flower[[#This Row],[Strain]],4)=LEFT(flower[[#This Row],[Pheno '#]],4),"match","MISMATCH")</f>
        <v>MISMATCH</v>
      </c>
      <c r="G575" s="13" t="str">
        <f>_xlfn.IFNA(VLOOKUP(flower[[#This Row],[Scion METRC '#]],VEGC8[[#All],[Scion METRC '#]:[Pheno Barcode]],2,FALSE),"")</f>
        <v/>
      </c>
      <c r="H575" s="13" t="str">
        <f>LEFT(flower[[#This Row],[Pheno Barcode]],7)</f>
        <v/>
      </c>
      <c r="I575" s="10" t="str">
        <f>_xlfn.IFNA(VLOOKUP(flower[[#This Row],[Strain]],VEGC8[[#All],[Scion METRC '#]:[Health]],5,FALSE),"")</f>
        <v/>
      </c>
      <c r="J575" s="13"/>
      <c r="K575" s="13" t="str">
        <f>IF(flower[[#This Row],[Scion METRC '#]]="","EMPTY",_xlfn.IFNA(VLOOKUP(flower[[#This Row],[Scion METRC '#]],DEADC8[],3,FALSE),"Alive"))</f>
        <v>EMPTY</v>
      </c>
      <c r="L575" s="13" t="str">
        <f>IFERROR(INDEX(exptreatments[[#This Row],[Treatment]],MATCH(flower[[#This Row],[Scion METRC '#]],exptreatments[[#This Row],[METRC]],0)),"")</f>
        <v/>
      </c>
      <c r="M575" s="13" t="str">
        <f>_xlfn.IFNA(VLOOKUP(flower[[#This Row],[Scion METRC '#]],DEADC8[],4,FALSE),"")</f>
        <v/>
      </c>
      <c r="N575" s="14" t="str">
        <f>_xlfn.IFNA(VLOOKUP(flower[[#This Row],[Scion METRC '#]],DEADC8[],4,FALSE),"")</f>
        <v/>
      </c>
      <c r="O575" s="13" t="str">
        <f>IF(ISNUMBER(SEARCH(".",flower[[#This Row],[Pheno Barcode]])),CONCATENATE("1A4070000000065000",RIGHT(flower[[#This Row],[Pheno Barcode]],6)),"")</f>
        <v/>
      </c>
      <c r="P575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_HL1-14</v>
      </c>
    </row>
    <row r="576" spans="1:16" x14ac:dyDescent="0.25">
      <c r="A576" s="12" t="s">
        <v>7</v>
      </c>
      <c r="B576" s="9">
        <v>15</v>
      </c>
      <c r="C576" s="9" t="s">
        <v>515</v>
      </c>
      <c r="D576" s="13"/>
      <c r="E576" s="13" t="str">
        <f>_xlfn.IFNA(VLOOKUP(flower[[#This Row],[Scion METRC '#]],METRCC8[],2,FALSE),"METRC ERROR")</f>
        <v>METRC ERROR</v>
      </c>
      <c r="F576" s="13" t="str">
        <f>IF(LEFT(flower[[#This Row],[Strain]],4)=LEFT(flower[[#This Row],[Pheno '#]],4),"match","MISMATCH")</f>
        <v>MISMATCH</v>
      </c>
      <c r="G576" s="13" t="str">
        <f>_xlfn.IFNA(VLOOKUP(flower[[#This Row],[Scion METRC '#]],VEGC8[[#All],[Scion METRC '#]:[Pheno Barcode]],2,FALSE),"")</f>
        <v/>
      </c>
      <c r="H576" s="13" t="str">
        <f>LEFT(flower[[#This Row],[Pheno Barcode]],7)</f>
        <v/>
      </c>
      <c r="I576" s="10" t="str">
        <f>_xlfn.IFNA(VLOOKUP(flower[[#This Row],[Strain]],VEGC8[[#All],[Scion METRC '#]:[Health]],5,FALSE),"")</f>
        <v/>
      </c>
      <c r="J576" s="13"/>
      <c r="K576" s="13" t="str">
        <f>IF(flower[[#This Row],[Scion METRC '#]]="","EMPTY",_xlfn.IFNA(VLOOKUP(flower[[#This Row],[Scion METRC '#]],DEADC8[],3,FALSE),"Alive"))</f>
        <v>EMPTY</v>
      </c>
      <c r="L576" s="13" t="str">
        <f>IFERROR(INDEX(exptreatments[[#This Row],[Treatment]],MATCH(flower[[#This Row],[Scion METRC '#]],exptreatments[[#This Row],[METRC]],0)),"")</f>
        <v/>
      </c>
      <c r="M576" s="13" t="str">
        <f>_xlfn.IFNA(VLOOKUP(flower[[#This Row],[Scion METRC '#]],DEADC8[],4,FALSE),"")</f>
        <v/>
      </c>
      <c r="N576" s="14" t="str">
        <f>_xlfn.IFNA(VLOOKUP(flower[[#This Row],[Scion METRC '#]],DEADC8[],4,FALSE),"")</f>
        <v/>
      </c>
      <c r="O576" s="13" t="str">
        <f>IF(ISNUMBER(SEARCH(".",flower[[#This Row],[Pheno Barcode]])),CONCATENATE("1A4070000000065000",RIGHT(flower[[#This Row],[Pheno Barcode]],6)),"")</f>
        <v/>
      </c>
      <c r="P576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_HL1-15</v>
      </c>
    </row>
    <row r="577" spans="1:16" x14ac:dyDescent="0.25">
      <c r="A577" s="12" t="s">
        <v>7</v>
      </c>
      <c r="B577" s="9">
        <v>16</v>
      </c>
      <c r="C577" s="9" t="s">
        <v>515</v>
      </c>
      <c r="D577" s="13"/>
      <c r="E577" s="13" t="str">
        <f>_xlfn.IFNA(VLOOKUP(flower[[#This Row],[Scion METRC '#]],METRCC8[],2,FALSE),"METRC ERROR")</f>
        <v>METRC ERROR</v>
      </c>
      <c r="F577" s="13" t="str">
        <f>IF(LEFT(flower[[#This Row],[Strain]],4)=LEFT(flower[[#This Row],[Pheno '#]],4),"match","MISMATCH")</f>
        <v>MISMATCH</v>
      </c>
      <c r="G577" s="13" t="str">
        <f>_xlfn.IFNA(VLOOKUP(flower[[#This Row],[Scion METRC '#]],VEGC8[[#All],[Scion METRC '#]:[Pheno Barcode]],2,FALSE),"")</f>
        <v/>
      </c>
      <c r="H577" s="13" t="str">
        <f>LEFT(flower[[#This Row],[Pheno Barcode]],7)</f>
        <v/>
      </c>
      <c r="I577" s="10" t="str">
        <f>_xlfn.IFNA(VLOOKUP(flower[[#This Row],[Strain]],VEGC8[[#All],[Scion METRC '#]:[Health]],5,FALSE),"")</f>
        <v/>
      </c>
      <c r="J577" s="13"/>
      <c r="K577" s="13" t="str">
        <f>IF(flower[[#This Row],[Scion METRC '#]]="","EMPTY",_xlfn.IFNA(VLOOKUP(flower[[#This Row],[Scion METRC '#]],DEADC8[],3,FALSE),"Alive"))</f>
        <v>EMPTY</v>
      </c>
      <c r="L577" s="13" t="str">
        <f>IFERROR(INDEX(exptreatments[[#This Row],[Treatment]],MATCH(flower[[#This Row],[Scion METRC '#]],exptreatments[[#This Row],[METRC]],0)),"")</f>
        <v/>
      </c>
      <c r="M577" s="13" t="str">
        <f>_xlfn.IFNA(VLOOKUP(flower[[#This Row],[Scion METRC '#]],DEADC8[],4,FALSE),"")</f>
        <v/>
      </c>
      <c r="N577" s="14" t="str">
        <f>_xlfn.IFNA(VLOOKUP(flower[[#This Row],[Scion METRC '#]],DEADC8[],4,FALSE),"")</f>
        <v/>
      </c>
      <c r="O577" s="13" t="str">
        <f>IF(ISNUMBER(SEARCH(".",flower[[#This Row],[Pheno Barcode]])),CONCATENATE("1A4070000000065000",RIGHT(flower[[#This Row],[Pheno Barcode]],6)),"")</f>
        <v/>
      </c>
      <c r="P577" s="8" t="str">
        <f>IF(flower[[#This Row],[Plant]]&lt;10,_xlfn.CONCAT('Group Info'!$F$2,"_",flower[[#This Row],[Table]],"-0",flower[[#This Row],[Plant]]),_xlfn.CONCAT('Group Info'!$F$2,"_",flower[[#This Row],[Table]],"-",flower[[#This Row],[Plant]]))</f>
        <v>_HL1-16</v>
      </c>
    </row>
    <row r="578" spans="1:16" x14ac:dyDescent="0.25">
      <c r="A578" s="12" t="s">
        <v>7</v>
      </c>
      <c r="B578" s="9">
        <v>1</v>
      </c>
      <c r="C578" s="9" t="s">
        <v>516</v>
      </c>
      <c r="D578" s="13"/>
      <c r="E578" s="13" t="str">
        <f>_xlfn.IFNA(VLOOKUP(flower[[#This Row],[Scion METRC '#]],METRCC8[],2,FALSE),"METRC ERROR")</f>
        <v>METRC ERROR</v>
      </c>
      <c r="F578" s="13" t="str">
        <f>IF(LEFT(flower[[#This Row],[Strain]],4)=LEFT(flower[[#This Row],[Pheno '#]],4),"match","MISMATCH")</f>
        <v>MISMATCH</v>
      </c>
      <c r="G578" s="13" t="str">
        <f>_xlfn.IFNA(VLOOKUP(flower[[#This Row],[Scion METRC '#]],VEGC8[[#All],[Scion METRC '#]:[Pheno Barcode]],2,FALSE),"")</f>
        <v/>
      </c>
      <c r="H578" s="13" t="str">
        <f>LEFT(flower[[#This Row],[Pheno Barcode]],7)</f>
        <v/>
      </c>
      <c r="I578" s="10" t="str">
        <f>_xlfn.IFNA(VLOOKUP(flower[[#This Row],[Strain]],VEGC8[[#All],[Scion METRC '#]:[Health]],5,FALSE),"")</f>
        <v/>
      </c>
      <c r="J578" s="13"/>
      <c r="K578" s="13" t="str">
        <f>IF(flower[[#This Row],[Scion METRC '#]]="","EMPTY",_xlfn.IFNA(VLOOKUP(flower[[#This Row],[Scion METRC '#]],DEADC8[],3,FALSE),"Alive"))</f>
        <v>EMPTY</v>
      </c>
      <c r="L578" s="13" t="str">
        <f>IFERROR(INDEX(exptreatments[[#This Row],[Treatment]],MATCH(flower[[#This Row],[Scion METRC '#]],exptreatments[[#This Row],[METRC]],0)),"")</f>
        <v/>
      </c>
      <c r="M578" s="13" t="str">
        <f>_xlfn.IFNA(VLOOKUP(flower[[#This Row],[Scion METRC '#]],DEADC8[],4,FALSE),"")</f>
        <v/>
      </c>
      <c r="N578" s="14" t="str">
        <f>_xlfn.IFNA(VLOOKUP(flower[[#This Row],[Scion METRC '#]],DEADC8[],4,FALSE),"")</f>
        <v/>
      </c>
      <c r="O578" s="13" t="str">
        <f>IF(ISNUMBER(SEARCH(".",flower[[#This Row],[Pheno Barcode]])),CONCATENATE("1A4070000000065000",RIGHT(flower[[#This Row],[Pheno Barcode]],6)),"")</f>
        <v/>
      </c>
      <c r="P578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_HL2-01</v>
      </c>
    </row>
    <row r="579" spans="1:16" x14ac:dyDescent="0.25">
      <c r="A579" s="12" t="s">
        <v>7</v>
      </c>
      <c r="B579" s="9">
        <v>2</v>
      </c>
      <c r="C579" s="9" t="s">
        <v>516</v>
      </c>
      <c r="D579" s="13"/>
      <c r="E579" s="13" t="str">
        <f>_xlfn.IFNA(VLOOKUP(flower[[#This Row],[Scion METRC '#]],METRCC8[],2,FALSE),"METRC ERROR")</f>
        <v>METRC ERROR</v>
      </c>
      <c r="F579" s="13" t="str">
        <f>IF(LEFT(flower[[#This Row],[Strain]],4)=LEFT(flower[[#This Row],[Pheno '#]],4),"match","MISMATCH")</f>
        <v>MISMATCH</v>
      </c>
      <c r="G579" s="13" t="str">
        <f>_xlfn.IFNA(VLOOKUP(flower[[#This Row],[Scion METRC '#]],VEGC8[[#All],[Scion METRC '#]:[Pheno Barcode]],2,FALSE),"")</f>
        <v/>
      </c>
      <c r="H579" s="13" t="str">
        <f>LEFT(flower[[#This Row],[Pheno Barcode]],7)</f>
        <v/>
      </c>
      <c r="I579" s="10" t="str">
        <f>_xlfn.IFNA(VLOOKUP(flower[[#This Row],[Strain]],VEGC8[[#All],[Scion METRC '#]:[Health]],5,FALSE),"")</f>
        <v/>
      </c>
      <c r="J579" s="13"/>
      <c r="K579" s="13" t="str">
        <f>IF(flower[[#This Row],[Scion METRC '#]]="","EMPTY",_xlfn.IFNA(VLOOKUP(flower[[#This Row],[Scion METRC '#]],DEADC8[],3,FALSE),"Alive"))</f>
        <v>EMPTY</v>
      </c>
      <c r="L579" s="13" t="str">
        <f>IFERROR(INDEX(exptreatments[[#This Row],[Treatment]],MATCH(flower[[#This Row],[Scion METRC '#]],exptreatments[[#This Row],[METRC]],0)),"")</f>
        <v/>
      </c>
      <c r="M579" s="13" t="str">
        <f>_xlfn.IFNA(VLOOKUP(flower[[#This Row],[Scion METRC '#]],DEADC8[],4,FALSE),"")</f>
        <v/>
      </c>
      <c r="N579" s="14" t="str">
        <f>_xlfn.IFNA(VLOOKUP(flower[[#This Row],[Scion METRC '#]],DEADC8[],4,FALSE),"")</f>
        <v/>
      </c>
      <c r="O579" s="13" t="str">
        <f>IF(ISNUMBER(SEARCH(".",flower[[#This Row],[Pheno Barcode]])),CONCATENATE("1A4070000000065000",RIGHT(flower[[#This Row],[Pheno Barcode]],6)),"")</f>
        <v/>
      </c>
      <c r="P579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_HL2-02</v>
      </c>
    </row>
    <row r="580" spans="1:16" x14ac:dyDescent="0.25">
      <c r="A580" s="12" t="s">
        <v>7</v>
      </c>
      <c r="B580" s="9">
        <v>3</v>
      </c>
      <c r="C580" s="9" t="s">
        <v>516</v>
      </c>
      <c r="D580" s="13"/>
      <c r="E580" s="13" t="str">
        <f>_xlfn.IFNA(VLOOKUP(flower[[#This Row],[Scion METRC '#]],METRCC8[],2,FALSE),"METRC ERROR")</f>
        <v>METRC ERROR</v>
      </c>
      <c r="F580" s="13" t="str">
        <f>IF(LEFT(flower[[#This Row],[Strain]],4)=LEFT(flower[[#This Row],[Pheno '#]],4),"match","MISMATCH")</f>
        <v>MISMATCH</v>
      </c>
      <c r="G580" s="13" t="str">
        <f>_xlfn.IFNA(VLOOKUP(flower[[#This Row],[Scion METRC '#]],VEGC8[[#All],[Scion METRC '#]:[Pheno Barcode]],2,FALSE),"")</f>
        <v/>
      </c>
      <c r="H580" s="13" t="str">
        <f>LEFT(flower[[#This Row],[Pheno Barcode]],7)</f>
        <v/>
      </c>
      <c r="I580" s="10" t="str">
        <f>_xlfn.IFNA(VLOOKUP(flower[[#This Row],[Strain]],VEGC8[[#All],[Scion METRC '#]:[Health]],5,FALSE),"")</f>
        <v/>
      </c>
      <c r="J580" s="13"/>
      <c r="K580" s="13" t="str">
        <f>IF(flower[[#This Row],[Scion METRC '#]]="","EMPTY",_xlfn.IFNA(VLOOKUP(flower[[#This Row],[Scion METRC '#]],DEADC8[],3,FALSE),"Alive"))</f>
        <v>EMPTY</v>
      </c>
      <c r="L580" s="13" t="str">
        <f>IFERROR(INDEX(exptreatments[[#This Row],[Treatment]],MATCH(flower[[#This Row],[Scion METRC '#]],exptreatments[[#This Row],[METRC]],0)),"")</f>
        <v/>
      </c>
      <c r="M580" s="13" t="str">
        <f>_xlfn.IFNA(VLOOKUP(flower[[#This Row],[Scion METRC '#]],DEADC8[],4,FALSE),"")</f>
        <v/>
      </c>
      <c r="N580" s="14" t="str">
        <f>_xlfn.IFNA(VLOOKUP(flower[[#This Row],[Scion METRC '#]],DEADC8[],4,FALSE),"")</f>
        <v/>
      </c>
      <c r="O580" s="13" t="str">
        <f>IF(ISNUMBER(SEARCH(".",flower[[#This Row],[Pheno Barcode]])),CONCATENATE("1A4070000000065000",RIGHT(flower[[#This Row],[Pheno Barcode]],6)),"")</f>
        <v/>
      </c>
      <c r="P580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_HL2-03</v>
      </c>
    </row>
    <row r="581" spans="1:16" x14ac:dyDescent="0.25">
      <c r="A581" s="12" t="s">
        <v>7</v>
      </c>
      <c r="B581" s="9">
        <v>4</v>
      </c>
      <c r="C581" s="9" t="s">
        <v>516</v>
      </c>
      <c r="D581" s="13"/>
      <c r="E581" s="13" t="str">
        <f>_xlfn.IFNA(VLOOKUP(flower[[#This Row],[Scion METRC '#]],METRCC8[],2,FALSE),"METRC ERROR")</f>
        <v>METRC ERROR</v>
      </c>
      <c r="F581" s="13" t="str">
        <f>IF(LEFT(flower[[#This Row],[Strain]],4)=LEFT(flower[[#This Row],[Pheno '#]],4),"match","MISMATCH")</f>
        <v>MISMATCH</v>
      </c>
      <c r="G581" s="13" t="str">
        <f>_xlfn.IFNA(VLOOKUP(flower[[#This Row],[Scion METRC '#]],VEGC8[[#All],[Scion METRC '#]:[Pheno Barcode]],2,FALSE),"")</f>
        <v/>
      </c>
      <c r="H581" s="13" t="str">
        <f>LEFT(flower[[#This Row],[Pheno Barcode]],7)</f>
        <v/>
      </c>
      <c r="I581" s="10" t="str">
        <f>_xlfn.IFNA(VLOOKUP(flower[[#This Row],[Strain]],VEGC8[[#All],[Scion METRC '#]:[Health]],5,FALSE),"")</f>
        <v/>
      </c>
      <c r="J581" s="13"/>
      <c r="K581" s="13" t="str">
        <f>IF(flower[[#This Row],[Scion METRC '#]]="","EMPTY",_xlfn.IFNA(VLOOKUP(flower[[#This Row],[Scion METRC '#]],DEADC8[],3,FALSE),"Alive"))</f>
        <v>EMPTY</v>
      </c>
      <c r="L581" s="13" t="str">
        <f>IFERROR(INDEX(exptreatments[[#This Row],[Treatment]],MATCH(flower[[#This Row],[Scion METRC '#]],exptreatments[[#This Row],[METRC]],0)),"")</f>
        <v/>
      </c>
      <c r="M581" s="13" t="str">
        <f>_xlfn.IFNA(VLOOKUP(flower[[#This Row],[Scion METRC '#]],DEADC8[],4,FALSE),"")</f>
        <v/>
      </c>
      <c r="N581" s="14" t="str">
        <f>_xlfn.IFNA(VLOOKUP(flower[[#This Row],[Scion METRC '#]],DEADC8[],4,FALSE),"")</f>
        <v/>
      </c>
      <c r="O581" s="13" t="str">
        <f>IF(ISNUMBER(SEARCH(".",flower[[#This Row],[Pheno Barcode]])),CONCATENATE("1A4070000000065000",RIGHT(flower[[#This Row],[Pheno Barcode]],6)),"")</f>
        <v/>
      </c>
      <c r="P581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_HL2-04</v>
      </c>
    </row>
    <row r="582" spans="1:16" x14ac:dyDescent="0.25">
      <c r="A582" s="12" t="s">
        <v>7</v>
      </c>
      <c r="B582" s="9">
        <v>5</v>
      </c>
      <c r="C582" s="9" t="s">
        <v>516</v>
      </c>
      <c r="D582" s="13"/>
      <c r="E582" s="13" t="str">
        <f>_xlfn.IFNA(VLOOKUP(flower[[#This Row],[Scion METRC '#]],METRCC8[],2,FALSE),"METRC ERROR")</f>
        <v>METRC ERROR</v>
      </c>
      <c r="F582" s="13" t="str">
        <f>IF(LEFT(flower[[#This Row],[Strain]],4)=LEFT(flower[[#This Row],[Pheno '#]],4),"match","MISMATCH")</f>
        <v>MISMATCH</v>
      </c>
      <c r="G582" s="13" t="str">
        <f>_xlfn.IFNA(VLOOKUP(flower[[#This Row],[Scion METRC '#]],VEGC8[[#All],[Scion METRC '#]:[Pheno Barcode]],2,FALSE),"")</f>
        <v/>
      </c>
      <c r="H582" s="13" t="str">
        <f>LEFT(flower[[#This Row],[Pheno Barcode]],7)</f>
        <v/>
      </c>
      <c r="I582" s="10" t="str">
        <f>_xlfn.IFNA(VLOOKUP(flower[[#This Row],[Strain]],VEGC8[[#All],[Scion METRC '#]:[Health]],5,FALSE),"")</f>
        <v/>
      </c>
      <c r="J582" s="13"/>
      <c r="K582" s="13" t="str">
        <f>IF(flower[[#This Row],[Scion METRC '#]]="","EMPTY",_xlfn.IFNA(VLOOKUP(flower[[#This Row],[Scion METRC '#]],DEADC8[],3,FALSE),"Alive"))</f>
        <v>EMPTY</v>
      </c>
      <c r="L582" s="13" t="str">
        <f>IFERROR(INDEX(exptreatments[[#This Row],[Treatment]],MATCH(flower[[#This Row],[Scion METRC '#]],exptreatments[[#This Row],[METRC]],0)),"")</f>
        <v/>
      </c>
      <c r="M582" s="13" t="str">
        <f>_xlfn.IFNA(VLOOKUP(flower[[#This Row],[Scion METRC '#]],DEADC8[],4,FALSE),"")</f>
        <v/>
      </c>
      <c r="N582" s="14" t="str">
        <f>_xlfn.IFNA(VLOOKUP(flower[[#This Row],[Scion METRC '#]],DEADC8[],4,FALSE),"")</f>
        <v/>
      </c>
      <c r="O582" s="13" t="str">
        <f>IF(ISNUMBER(SEARCH(".",flower[[#This Row],[Pheno Barcode]])),CONCATENATE("1A4070000000065000",RIGHT(flower[[#This Row],[Pheno Barcode]],6)),"")</f>
        <v/>
      </c>
      <c r="P582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_HL2-05</v>
      </c>
    </row>
    <row r="583" spans="1:16" x14ac:dyDescent="0.25">
      <c r="A583" s="12" t="s">
        <v>7</v>
      </c>
      <c r="B583" s="9">
        <v>6</v>
      </c>
      <c r="C583" s="9" t="s">
        <v>516</v>
      </c>
      <c r="D583" s="13"/>
      <c r="E583" s="13" t="str">
        <f>_xlfn.IFNA(VLOOKUP(flower[[#This Row],[Scion METRC '#]],METRCC8[],2,FALSE),"METRC ERROR")</f>
        <v>METRC ERROR</v>
      </c>
      <c r="F583" s="13" t="str">
        <f>IF(LEFT(flower[[#This Row],[Strain]],4)=LEFT(flower[[#This Row],[Pheno '#]],4),"match","MISMATCH")</f>
        <v>MISMATCH</v>
      </c>
      <c r="G583" s="13" t="str">
        <f>_xlfn.IFNA(VLOOKUP(flower[[#This Row],[Scion METRC '#]],VEGC8[[#All],[Scion METRC '#]:[Pheno Barcode]],2,FALSE),"")</f>
        <v/>
      </c>
      <c r="H583" s="13" t="str">
        <f>LEFT(flower[[#This Row],[Pheno Barcode]],7)</f>
        <v/>
      </c>
      <c r="I583" s="10" t="str">
        <f>_xlfn.IFNA(VLOOKUP(flower[[#This Row],[Strain]],VEGC8[[#All],[Scion METRC '#]:[Health]],5,FALSE),"")</f>
        <v/>
      </c>
      <c r="J583" s="13"/>
      <c r="K583" s="13" t="str">
        <f>IF(flower[[#This Row],[Scion METRC '#]]="","EMPTY",_xlfn.IFNA(VLOOKUP(flower[[#This Row],[Scion METRC '#]],DEADC8[],3,FALSE),"Alive"))</f>
        <v>EMPTY</v>
      </c>
      <c r="L583" s="13" t="str">
        <f>IFERROR(INDEX(exptreatments[[#This Row],[Treatment]],MATCH(flower[[#This Row],[Scion METRC '#]],exptreatments[[#This Row],[METRC]],0)),"")</f>
        <v/>
      </c>
      <c r="M583" s="13" t="str">
        <f>_xlfn.IFNA(VLOOKUP(flower[[#This Row],[Scion METRC '#]],DEADC8[],4,FALSE),"")</f>
        <v/>
      </c>
      <c r="N583" s="14" t="str">
        <f>_xlfn.IFNA(VLOOKUP(flower[[#This Row],[Scion METRC '#]],DEADC8[],4,FALSE),"")</f>
        <v/>
      </c>
      <c r="O583" s="13" t="str">
        <f>IF(ISNUMBER(SEARCH(".",flower[[#This Row],[Pheno Barcode]])),CONCATENATE("1A4070000000065000",RIGHT(flower[[#This Row],[Pheno Barcode]],6)),"")</f>
        <v/>
      </c>
      <c r="P583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_HL2-06</v>
      </c>
    </row>
    <row r="584" spans="1:16" x14ac:dyDescent="0.25">
      <c r="A584" s="12" t="s">
        <v>7</v>
      </c>
      <c r="B584" s="9">
        <v>7</v>
      </c>
      <c r="C584" s="9" t="s">
        <v>516</v>
      </c>
      <c r="D584" s="13"/>
      <c r="E584" s="13" t="str">
        <f>_xlfn.IFNA(VLOOKUP(flower[[#This Row],[Scion METRC '#]],METRCC8[],2,FALSE),"METRC ERROR")</f>
        <v>METRC ERROR</v>
      </c>
      <c r="F584" s="13" t="str">
        <f>IF(LEFT(flower[[#This Row],[Strain]],4)=LEFT(flower[[#This Row],[Pheno '#]],4),"match","MISMATCH")</f>
        <v>MISMATCH</v>
      </c>
      <c r="G584" s="13" t="str">
        <f>_xlfn.IFNA(VLOOKUP(flower[[#This Row],[Scion METRC '#]],VEGC8[[#All],[Scion METRC '#]:[Pheno Barcode]],2,FALSE),"")</f>
        <v/>
      </c>
      <c r="H584" s="13" t="str">
        <f>LEFT(flower[[#This Row],[Pheno Barcode]],7)</f>
        <v/>
      </c>
      <c r="I584" s="10" t="str">
        <f>_xlfn.IFNA(VLOOKUP(flower[[#This Row],[Strain]],VEGC8[[#All],[Scion METRC '#]:[Health]],5,FALSE),"")</f>
        <v/>
      </c>
      <c r="J584" s="13"/>
      <c r="K584" s="13" t="str">
        <f>IF(flower[[#This Row],[Scion METRC '#]]="","EMPTY",_xlfn.IFNA(VLOOKUP(flower[[#This Row],[Scion METRC '#]],DEADC8[],3,FALSE),"Alive"))</f>
        <v>EMPTY</v>
      </c>
      <c r="L584" s="13" t="str">
        <f>IFERROR(INDEX(exptreatments[[#This Row],[Treatment]],MATCH(flower[[#This Row],[Scion METRC '#]],exptreatments[[#This Row],[METRC]],0)),"")</f>
        <v/>
      </c>
      <c r="M584" s="13" t="str">
        <f>_xlfn.IFNA(VLOOKUP(flower[[#This Row],[Scion METRC '#]],DEADC8[],4,FALSE),"")</f>
        <v/>
      </c>
      <c r="N584" s="14" t="str">
        <f>_xlfn.IFNA(VLOOKUP(flower[[#This Row],[Scion METRC '#]],DEADC8[],4,FALSE),"")</f>
        <v/>
      </c>
      <c r="O584" s="13" t="str">
        <f>IF(ISNUMBER(SEARCH(".",flower[[#This Row],[Pheno Barcode]])),CONCATENATE("1A4070000000065000",RIGHT(flower[[#This Row],[Pheno Barcode]],6)),"")</f>
        <v/>
      </c>
      <c r="P584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_HL2-07</v>
      </c>
    </row>
    <row r="585" spans="1:16" x14ac:dyDescent="0.25">
      <c r="A585" s="12" t="s">
        <v>7</v>
      </c>
      <c r="B585" s="9">
        <v>8</v>
      </c>
      <c r="C585" s="9" t="s">
        <v>516</v>
      </c>
      <c r="D585" s="13"/>
      <c r="E585" s="13" t="str">
        <f>_xlfn.IFNA(VLOOKUP(flower[[#This Row],[Scion METRC '#]],METRCC8[],2,FALSE),"METRC ERROR")</f>
        <v>METRC ERROR</v>
      </c>
      <c r="F585" s="13" t="str">
        <f>IF(LEFT(flower[[#This Row],[Strain]],4)=LEFT(flower[[#This Row],[Pheno '#]],4),"match","MISMATCH")</f>
        <v>MISMATCH</v>
      </c>
      <c r="G585" s="13" t="str">
        <f>_xlfn.IFNA(VLOOKUP(flower[[#This Row],[Scion METRC '#]],VEGC8[[#All],[Scion METRC '#]:[Pheno Barcode]],2,FALSE),"")</f>
        <v/>
      </c>
      <c r="H585" s="13" t="str">
        <f>LEFT(flower[[#This Row],[Pheno Barcode]],7)</f>
        <v/>
      </c>
      <c r="I585" s="10" t="str">
        <f>_xlfn.IFNA(VLOOKUP(flower[[#This Row],[Strain]],VEGC8[[#All],[Scion METRC '#]:[Health]],5,FALSE),"")</f>
        <v/>
      </c>
      <c r="J585" s="13"/>
      <c r="K585" s="13" t="str">
        <f>IF(flower[[#This Row],[Scion METRC '#]]="","EMPTY",_xlfn.IFNA(VLOOKUP(flower[[#This Row],[Scion METRC '#]],DEADC8[],3,FALSE),"Alive"))</f>
        <v>EMPTY</v>
      </c>
      <c r="L585" s="13" t="str">
        <f>IFERROR(INDEX(exptreatments[[#This Row],[Treatment]],MATCH(flower[[#This Row],[Scion METRC '#]],exptreatments[[#This Row],[METRC]],0)),"")</f>
        <v/>
      </c>
      <c r="M585" s="13" t="str">
        <f>_xlfn.IFNA(VLOOKUP(flower[[#This Row],[Scion METRC '#]],DEADC8[],4,FALSE),"")</f>
        <v/>
      </c>
      <c r="N585" s="14" t="str">
        <f>_xlfn.IFNA(VLOOKUP(flower[[#This Row],[Scion METRC '#]],DEADC8[],4,FALSE),"")</f>
        <v/>
      </c>
      <c r="O585" s="13" t="str">
        <f>IF(ISNUMBER(SEARCH(".",flower[[#This Row],[Pheno Barcode]])),CONCATENATE("1A4070000000065000",RIGHT(flower[[#This Row],[Pheno Barcode]],6)),"")</f>
        <v/>
      </c>
      <c r="P585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_HL2-08</v>
      </c>
    </row>
    <row r="586" spans="1:16" x14ac:dyDescent="0.25">
      <c r="A586" s="12" t="s">
        <v>7</v>
      </c>
      <c r="B586" s="9">
        <v>9</v>
      </c>
      <c r="C586" s="9" t="s">
        <v>516</v>
      </c>
      <c r="D586" s="13"/>
      <c r="E586" s="13" t="str">
        <f>_xlfn.IFNA(VLOOKUP(flower[[#This Row],[Scion METRC '#]],METRCC8[],2,FALSE),"METRC ERROR")</f>
        <v>METRC ERROR</v>
      </c>
      <c r="F586" s="13" t="str">
        <f>IF(LEFT(flower[[#This Row],[Strain]],4)=LEFT(flower[[#This Row],[Pheno '#]],4),"match","MISMATCH")</f>
        <v>MISMATCH</v>
      </c>
      <c r="G586" s="13" t="str">
        <f>_xlfn.IFNA(VLOOKUP(flower[[#This Row],[Scion METRC '#]],VEGC8[[#All],[Scion METRC '#]:[Pheno Barcode]],2,FALSE),"")</f>
        <v/>
      </c>
      <c r="H586" s="13" t="str">
        <f>LEFT(flower[[#This Row],[Pheno Barcode]],7)</f>
        <v/>
      </c>
      <c r="I586" s="10" t="str">
        <f>_xlfn.IFNA(VLOOKUP(flower[[#This Row],[Strain]],VEGC8[[#All],[Scion METRC '#]:[Health]],5,FALSE),"")</f>
        <v/>
      </c>
      <c r="J586" s="13"/>
      <c r="K586" s="13" t="str">
        <f>IF(flower[[#This Row],[Scion METRC '#]]="","EMPTY",_xlfn.IFNA(VLOOKUP(flower[[#This Row],[Scion METRC '#]],DEADC8[],3,FALSE),"Alive"))</f>
        <v>EMPTY</v>
      </c>
      <c r="L586" s="13" t="str">
        <f>IFERROR(INDEX(exptreatments[[#This Row],[Treatment]],MATCH(flower[[#This Row],[Scion METRC '#]],exptreatments[[#This Row],[METRC]],0)),"")</f>
        <v/>
      </c>
      <c r="M586" s="13" t="str">
        <f>_xlfn.IFNA(VLOOKUP(flower[[#This Row],[Scion METRC '#]],DEADC8[],4,FALSE),"")</f>
        <v/>
      </c>
      <c r="N586" s="14" t="str">
        <f>_xlfn.IFNA(VLOOKUP(flower[[#This Row],[Scion METRC '#]],DEADC8[],4,FALSE),"")</f>
        <v/>
      </c>
      <c r="O586" s="13" t="str">
        <f>IF(ISNUMBER(SEARCH(".",flower[[#This Row],[Pheno Barcode]])),CONCATENATE("1A4070000000065000",RIGHT(flower[[#This Row],[Pheno Barcode]],6)),"")</f>
        <v/>
      </c>
      <c r="P586" s="8" t="str">
        <f>IF(flower[[#This Row],[Plant]]&lt;10,_xlfn.CONCAT('Group Info'!$F$2,"_",flower[[#This Row],[Table]],"-0",flower[[#This Row],[Plant]]),_xlfn.CONCAT('Group Info'!$F$2,"_",flower[[#This Row],[Table]],"-",flower[[#This Row],[Plant]]))</f>
        <v>_HL2-09</v>
      </c>
    </row>
    <row r="587" spans="1:16" x14ac:dyDescent="0.25">
      <c r="A587" s="12" t="s">
        <v>7</v>
      </c>
      <c r="B587" s="9">
        <v>10</v>
      </c>
      <c r="C587" s="9" t="s">
        <v>516</v>
      </c>
      <c r="D587" s="13"/>
      <c r="E587" s="13" t="str">
        <f>_xlfn.IFNA(VLOOKUP(flower[[#This Row],[Scion METRC '#]],METRCC8[],2,FALSE),"METRC ERROR")</f>
        <v>METRC ERROR</v>
      </c>
      <c r="F587" s="13" t="str">
        <f>IF(LEFT(flower[[#This Row],[Strain]],4)=LEFT(flower[[#This Row],[Pheno '#]],4),"match","MISMATCH")</f>
        <v>MISMATCH</v>
      </c>
      <c r="G587" s="13" t="str">
        <f>_xlfn.IFNA(VLOOKUP(flower[[#This Row],[Scion METRC '#]],VEGC8[[#All],[Scion METRC '#]:[Pheno Barcode]],2,FALSE),"")</f>
        <v/>
      </c>
      <c r="H587" s="13" t="str">
        <f>LEFT(flower[[#This Row],[Pheno Barcode]],7)</f>
        <v/>
      </c>
      <c r="I587" s="10" t="str">
        <f>_xlfn.IFNA(VLOOKUP(flower[[#This Row],[Strain]],VEGC8[[#All],[Scion METRC '#]:[Health]],5,FALSE),"")</f>
        <v/>
      </c>
      <c r="J587" s="13"/>
      <c r="K587" s="13" t="str">
        <f>IF(flower[[#This Row],[Scion METRC '#]]="","EMPTY",_xlfn.IFNA(VLOOKUP(flower[[#This Row],[Scion METRC '#]],DEADC8[],3,FALSE),"Alive"))</f>
        <v>EMPTY</v>
      </c>
      <c r="L587" s="13" t="str">
        <f>IFERROR(INDEX(exptreatments[[#This Row],[Treatment]],MATCH(flower[[#This Row],[Scion METRC '#]],exptreatments[[#This Row],[METRC]],0)),"")</f>
        <v/>
      </c>
      <c r="M587" s="13" t="str">
        <f>_xlfn.IFNA(VLOOKUP(flower[[#This Row],[Scion METRC '#]],DEADC8[],4,FALSE),"")</f>
        <v/>
      </c>
      <c r="N587" s="14" t="str">
        <f>_xlfn.IFNA(VLOOKUP(flower[[#This Row],[Scion METRC '#]],DEADC8[],4,FALSE),"")</f>
        <v/>
      </c>
      <c r="O587" s="13" t="str">
        <f>IF(ISNUMBER(SEARCH(".",flower[[#This Row],[Pheno Barcode]])),CONCATENATE("1A4070000000065000",RIGHT(flower[[#This Row],[Pheno Barcode]],6)),"")</f>
        <v/>
      </c>
      <c r="P587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_HL2-10</v>
      </c>
    </row>
    <row r="588" spans="1:16" x14ac:dyDescent="0.25">
      <c r="A588" s="12" t="s">
        <v>7</v>
      </c>
      <c r="B588" s="9">
        <v>11</v>
      </c>
      <c r="C588" s="9" t="s">
        <v>516</v>
      </c>
      <c r="D588" s="13"/>
      <c r="E588" s="13" t="str">
        <f>_xlfn.IFNA(VLOOKUP(flower[[#This Row],[Scion METRC '#]],METRCC8[],2,FALSE),"METRC ERROR")</f>
        <v>METRC ERROR</v>
      </c>
      <c r="F588" s="13" t="str">
        <f>IF(LEFT(flower[[#This Row],[Strain]],4)=LEFT(flower[[#This Row],[Pheno '#]],4),"match","MISMATCH")</f>
        <v>MISMATCH</v>
      </c>
      <c r="G588" s="13" t="str">
        <f>_xlfn.IFNA(VLOOKUP(flower[[#This Row],[Scion METRC '#]],VEGC8[[#All],[Scion METRC '#]:[Pheno Barcode]],2,FALSE),"")</f>
        <v/>
      </c>
      <c r="H588" s="13" t="str">
        <f>LEFT(flower[[#This Row],[Pheno Barcode]],7)</f>
        <v/>
      </c>
      <c r="I588" s="10" t="str">
        <f>_xlfn.IFNA(VLOOKUP(flower[[#This Row],[Strain]],VEGC8[[#All],[Scion METRC '#]:[Health]],5,FALSE),"")</f>
        <v/>
      </c>
      <c r="J588" s="13"/>
      <c r="K588" s="13" t="str">
        <f>IF(flower[[#This Row],[Scion METRC '#]]="","EMPTY",_xlfn.IFNA(VLOOKUP(flower[[#This Row],[Scion METRC '#]],DEADC8[],3,FALSE),"Alive"))</f>
        <v>EMPTY</v>
      </c>
      <c r="L588" s="13" t="str">
        <f>IFERROR(INDEX(exptreatments[[#This Row],[Treatment]],MATCH(flower[[#This Row],[Scion METRC '#]],exptreatments[[#This Row],[METRC]],0)),"")</f>
        <v/>
      </c>
      <c r="M588" s="13" t="str">
        <f>_xlfn.IFNA(VLOOKUP(flower[[#This Row],[Scion METRC '#]],DEADC8[],4,FALSE),"")</f>
        <v/>
      </c>
      <c r="N588" s="14" t="str">
        <f>_xlfn.IFNA(VLOOKUP(flower[[#This Row],[Scion METRC '#]],DEADC8[],4,FALSE),"")</f>
        <v/>
      </c>
      <c r="O588" s="13" t="str">
        <f>IF(ISNUMBER(SEARCH(".",flower[[#This Row],[Pheno Barcode]])),CONCATENATE("1A4070000000065000",RIGHT(flower[[#This Row],[Pheno Barcode]],6)),"")</f>
        <v/>
      </c>
      <c r="P588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_HL2-11</v>
      </c>
    </row>
    <row r="589" spans="1:16" x14ac:dyDescent="0.25">
      <c r="A589" s="12" t="s">
        <v>7</v>
      </c>
      <c r="B589" s="9">
        <v>12</v>
      </c>
      <c r="C589" s="9" t="s">
        <v>516</v>
      </c>
      <c r="D589" s="13"/>
      <c r="E589" s="13" t="str">
        <f>_xlfn.IFNA(VLOOKUP(flower[[#This Row],[Scion METRC '#]],METRCC8[],2,FALSE),"METRC ERROR")</f>
        <v>METRC ERROR</v>
      </c>
      <c r="F589" s="13" t="str">
        <f>IF(LEFT(flower[[#This Row],[Strain]],4)=LEFT(flower[[#This Row],[Pheno '#]],4),"match","MISMATCH")</f>
        <v>MISMATCH</v>
      </c>
      <c r="G589" s="13" t="str">
        <f>_xlfn.IFNA(VLOOKUP(flower[[#This Row],[Scion METRC '#]],VEGC8[[#All],[Scion METRC '#]:[Pheno Barcode]],2,FALSE),"")</f>
        <v/>
      </c>
      <c r="H589" s="13" t="str">
        <f>LEFT(flower[[#This Row],[Pheno Barcode]],7)</f>
        <v/>
      </c>
      <c r="I589" s="10" t="str">
        <f>_xlfn.IFNA(VLOOKUP(flower[[#This Row],[Strain]],VEGC8[[#All],[Scion METRC '#]:[Health]],5,FALSE),"")</f>
        <v/>
      </c>
      <c r="J589" s="13"/>
      <c r="K589" s="13" t="str">
        <f>IF(flower[[#This Row],[Scion METRC '#]]="","EMPTY",_xlfn.IFNA(VLOOKUP(flower[[#This Row],[Scion METRC '#]],DEADC8[],3,FALSE),"Alive"))</f>
        <v>EMPTY</v>
      </c>
      <c r="L589" s="13" t="str">
        <f>IFERROR(INDEX(exptreatments[[#This Row],[Treatment]],MATCH(flower[[#This Row],[Scion METRC '#]],exptreatments[[#This Row],[METRC]],0)),"")</f>
        <v/>
      </c>
      <c r="M589" s="13" t="str">
        <f>_xlfn.IFNA(VLOOKUP(flower[[#This Row],[Scion METRC '#]],DEADC8[],4,FALSE),"")</f>
        <v/>
      </c>
      <c r="N589" s="14" t="str">
        <f>_xlfn.IFNA(VLOOKUP(flower[[#This Row],[Scion METRC '#]],DEADC8[],4,FALSE),"")</f>
        <v/>
      </c>
      <c r="O589" s="13" t="str">
        <f>IF(ISNUMBER(SEARCH(".",flower[[#This Row],[Pheno Barcode]])),CONCATENATE("1A4070000000065000",RIGHT(flower[[#This Row],[Pheno Barcode]],6)),"")</f>
        <v/>
      </c>
      <c r="P589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_HL2-12</v>
      </c>
    </row>
    <row r="590" spans="1:16" x14ac:dyDescent="0.25">
      <c r="A590" s="12" t="s">
        <v>7</v>
      </c>
      <c r="B590" s="9">
        <v>13</v>
      </c>
      <c r="C590" s="9" t="s">
        <v>516</v>
      </c>
      <c r="D590" s="13"/>
      <c r="E590" s="13" t="str">
        <f>_xlfn.IFNA(VLOOKUP(flower[[#This Row],[Scion METRC '#]],METRCC8[],2,FALSE),"METRC ERROR")</f>
        <v>METRC ERROR</v>
      </c>
      <c r="F590" s="13" t="str">
        <f>IF(LEFT(flower[[#This Row],[Strain]],4)=LEFT(flower[[#This Row],[Pheno '#]],4),"match","MISMATCH")</f>
        <v>MISMATCH</v>
      </c>
      <c r="G590" s="13" t="str">
        <f>_xlfn.IFNA(VLOOKUP(flower[[#This Row],[Scion METRC '#]],VEGC8[[#All],[Scion METRC '#]:[Pheno Barcode]],2,FALSE),"")</f>
        <v/>
      </c>
      <c r="H590" s="13" t="str">
        <f>LEFT(flower[[#This Row],[Pheno Barcode]],7)</f>
        <v/>
      </c>
      <c r="I590" s="10" t="str">
        <f>_xlfn.IFNA(VLOOKUP(flower[[#This Row],[Strain]],VEGC8[[#All],[Scion METRC '#]:[Health]],5,FALSE),"")</f>
        <v/>
      </c>
      <c r="J590" s="13"/>
      <c r="K590" s="13" t="str">
        <f>IF(flower[[#This Row],[Scion METRC '#]]="","EMPTY",_xlfn.IFNA(VLOOKUP(flower[[#This Row],[Scion METRC '#]],DEADC8[],3,FALSE),"Alive"))</f>
        <v>EMPTY</v>
      </c>
      <c r="L590" s="13" t="str">
        <f>IFERROR(INDEX(exptreatments[[#This Row],[Treatment]],MATCH(flower[[#This Row],[Scion METRC '#]],exptreatments[[#This Row],[METRC]],0)),"")</f>
        <v/>
      </c>
      <c r="M590" s="13" t="str">
        <f>_xlfn.IFNA(VLOOKUP(flower[[#This Row],[Scion METRC '#]],DEADC8[],4,FALSE),"")</f>
        <v/>
      </c>
      <c r="N590" s="14" t="str">
        <f>_xlfn.IFNA(VLOOKUP(flower[[#This Row],[Scion METRC '#]],DEADC8[],4,FALSE),"")</f>
        <v/>
      </c>
      <c r="O590" s="13" t="str">
        <f>IF(ISNUMBER(SEARCH(".",flower[[#This Row],[Pheno Barcode]])),CONCATENATE("1A4070000000065000",RIGHT(flower[[#This Row],[Pheno Barcode]],6)),"")</f>
        <v/>
      </c>
      <c r="P590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_HL2-13</v>
      </c>
    </row>
    <row r="591" spans="1:16" x14ac:dyDescent="0.25">
      <c r="A591" s="12" t="s">
        <v>7</v>
      </c>
      <c r="B591" s="9">
        <v>14</v>
      </c>
      <c r="C591" s="9" t="s">
        <v>516</v>
      </c>
      <c r="D591" s="13"/>
      <c r="E591" s="13" t="str">
        <f>_xlfn.IFNA(VLOOKUP(flower[[#This Row],[Scion METRC '#]],METRCC8[],2,FALSE),"METRC ERROR")</f>
        <v>METRC ERROR</v>
      </c>
      <c r="F591" s="13" t="str">
        <f>IF(LEFT(flower[[#This Row],[Strain]],4)=LEFT(flower[[#This Row],[Pheno '#]],4),"match","MISMATCH")</f>
        <v>MISMATCH</v>
      </c>
      <c r="G591" s="13" t="str">
        <f>_xlfn.IFNA(VLOOKUP(flower[[#This Row],[Scion METRC '#]],VEGC8[[#All],[Scion METRC '#]:[Pheno Barcode]],2,FALSE),"")</f>
        <v/>
      </c>
      <c r="H591" s="13" t="str">
        <f>LEFT(flower[[#This Row],[Pheno Barcode]],7)</f>
        <v/>
      </c>
      <c r="I591" s="10" t="str">
        <f>_xlfn.IFNA(VLOOKUP(flower[[#This Row],[Strain]],VEGC8[[#All],[Scion METRC '#]:[Health]],5,FALSE),"")</f>
        <v/>
      </c>
      <c r="J591" s="13"/>
      <c r="K591" s="13" t="str">
        <f>IF(flower[[#This Row],[Scion METRC '#]]="","EMPTY",_xlfn.IFNA(VLOOKUP(flower[[#This Row],[Scion METRC '#]],DEADC8[],3,FALSE),"Alive"))</f>
        <v>EMPTY</v>
      </c>
      <c r="L591" s="13" t="str">
        <f>IFERROR(INDEX(exptreatments[[#This Row],[Treatment]],MATCH(flower[[#This Row],[Scion METRC '#]],exptreatments[[#This Row],[METRC]],0)),"")</f>
        <v/>
      </c>
      <c r="M591" s="13" t="str">
        <f>_xlfn.IFNA(VLOOKUP(flower[[#This Row],[Scion METRC '#]],DEADC8[],4,FALSE),"")</f>
        <v/>
      </c>
      <c r="N591" s="14" t="str">
        <f>_xlfn.IFNA(VLOOKUP(flower[[#This Row],[Scion METRC '#]],DEADC8[],4,FALSE),"")</f>
        <v/>
      </c>
      <c r="O591" s="13" t="str">
        <f>IF(ISNUMBER(SEARCH(".",flower[[#This Row],[Pheno Barcode]])),CONCATENATE("1A4070000000065000",RIGHT(flower[[#This Row],[Pheno Barcode]],6)),"")</f>
        <v/>
      </c>
      <c r="P591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_HL2-14</v>
      </c>
    </row>
    <row r="592" spans="1:16" x14ac:dyDescent="0.25">
      <c r="A592" s="12" t="s">
        <v>7</v>
      </c>
      <c r="B592" s="9">
        <v>15</v>
      </c>
      <c r="C592" s="9" t="s">
        <v>516</v>
      </c>
      <c r="D592" s="13"/>
      <c r="E592" s="13" t="str">
        <f>_xlfn.IFNA(VLOOKUP(flower[[#This Row],[Scion METRC '#]],METRCC8[],2,FALSE),"METRC ERROR")</f>
        <v>METRC ERROR</v>
      </c>
      <c r="F592" s="13" t="str">
        <f>IF(LEFT(flower[[#This Row],[Strain]],4)=LEFT(flower[[#This Row],[Pheno '#]],4),"match","MISMATCH")</f>
        <v>MISMATCH</v>
      </c>
      <c r="G592" s="13" t="str">
        <f>_xlfn.IFNA(VLOOKUP(flower[[#This Row],[Scion METRC '#]],VEGC8[[#All],[Scion METRC '#]:[Pheno Barcode]],2,FALSE),"")</f>
        <v/>
      </c>
      <c r="H592" s="13" t="str">
        <f>LEFT(flower[[#This Row],[Pheno Barcode]],7)</f>
        <v/>
      </c>
      <c r="I592" s="10" t="str">
        <f>_xlfn.IFNA(VLOOKUP(flower[[#This Row],[Strain]],VEGC8[[#All],[Scion METRC '#]:[Health]],5,FALSE),"")</f>
        <v/>
      </c>
      <c r="J592" s="13"/>
      <c r="K592" s="13" t="str">
        <f>IF(flower[[#This Row],[Scion METRC '#]]="","EMPTY",_xlfn.IFNA(VLOOKUP(flower[[#This Row],[Scion METRC '#]],DEADC8[],3,FALSE),"Alive"))</f>
        <v>EMPTY</v>
      </c>
      <c r="L592" s="13" t="str">
        <f>IFERROR(INDEX(exptreatments[[#This Row],[Treatment]],MATCH(flower[[#This Row],[Scion METRC '#]],exptreatments[[#This Row],[METRC]],0)),"")</f>
        <v/>
      </c>
      <c r="M592" s="13" t="str">
        <f>_xlfn.IFNA(VLOOKUP(flower[[#This Row],[Scion METRC '#]],DEADC8[],4,FALSE),"")</f>
        <v/>
      </c>
      <c r="N592" s="14" t="str">
        <f>_xlfn.IFNA(VLOOKUP(flower[[#This Row],[Scion METRC '#]],DEADC8[],4,FALSE),"")</f>
        <v/>
      </c>
      <c r="O592" s="13" t="str">
        <f>IF(ISNUMBER(SEARCH(".",flower[[#This Row],[Pheno Barcode]])),CONCATENATE("1A4070000000065000",RIGHT(flower[[#This Row],[Pheno Barcode]],6)),"")</f>
        <v/>
      </c>
      <c r="P592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_HL2-15</v>
      </c>
    </row>
    <row r="593" spans="1:16" x14ac:dyDescent="0.25">
      <c r="A593" s="12" t="s">
        <v>7</v>
      </c>
      <c r="B593" s="9">
        <v>16</v>
      </c>
      <c r="C593" s="9" t="s">
        <v>516</v>
      </c>
      <c r="D593" s="13"/>
      <c r="E593" s="13" t="str">
        <f>_xlfn.IFNA(VLOOKUP(flower[[#This Row],[Scion METRC '#]],METRCC8[],2,FALSE),"METRC ERROR")</f>
        <v>METRC ERROR</v>
      </c>
      <c r="F593" s="13" t="str">
        <f>IF(LEFT(flower[[#This Row],[Strain]],4)=LEFT(flower[[#This Row],[Pheno '#]],4),"match","MISMATCH")</f>
        <v>MISMATCH</v>
      </c>
      <c r="G593" s="13" t="str">
        <f>_xlfn.IFNA(VLOOKUP(flower[[#This Row],[Scion METRC '#]],VEGC8[[#All],[Scion METRC '#]:[Pheno Barcode]],2,FALSE),"")</f>
        <v/>
      </c>
      <c r="H593" s="13" t="str">
        <f>LEFT(flower[[#This Row],[Pheno Barcode]],7)</f>
        <v/>
      </c>
      <c r="I593" s="10" t="str">
        <f>_xlfn.IFNA(VLOOKUP(flower[[#This Row],[Strain]],VEGC8[[#All],[Scion METRC '#]:[Health]],5,FALSE),"")</f>
        <v/>
      </c>
      <c r="J593" s="13"/>
      <c r="K593" s="13" t="str">
        <f>IF(flower[[#This Row],[Scion METRC '#]]="","EMPTY",_xlfn.IFNA(VLOOKUP(flower[[#This Row],[Scion METRC '#]],DEADC8[],3,FALSE),"Alive"))</f>
        <v>EMPTY</v>
      </c>
      <c r="L593" s="13" t="str">
        <f>IFERROR(INDEX(exptreatments[[#This Row],[Treatment]],MATCH(flower[[#This Row],[Scion METRC '#]],exptreatments[[#This Row],[METRC]],0)),"")</f>
        <v/>
      </c>
      <c r="M593" s="13" t="str">
        <f>_xlfn.IFNA(VLOOKUP(flower[[#This Row],[Scion METRC '#]],DEADC8[],4,FALSE),"")</f>
        <v/>
      </c>
      <c r="N593" s="14" t="str">
        <f>_xlfn.IFNA(VLOOKUP(flower[[#This Row],[Scion METRC '#]],DEADC8[],4,FALSE),"")</f>
        <v/>
      </c>
      <c r="O593" s="13" t="str">
        <f>IF(ISNUMBER(SEARCH(".",flower[[#This Row],[Pheno Barcode]])),CONCATENATE("1A4070000000065000",RIGHT(flower[[#This Row],[Pheno Barcode]],6)),"")</f>
        <v/>
      </c>
      <c r="P593" s="8" t="str">
        <f>IF(flower[[#This Row],[Plant]]&lt;10,_xlfn.CONCAT('Group Info'!$F$2,"_",flower[[#This Row],[Table]],"-0",flower[[#This Row],[Plant]]),_xlfn.CONCAT('Group Info'!$F$2,"_",flower[[#This Row],[Table]],"-",flower[[#This Row],[Plant]]))</f>
        <v>_HL2-16</v>
      </c>
    </row>
    <row r="594" spans="1:16" x14ac:dyDescent="0.25">
      <c r="A594" s="12" t="s">
        <v>7</v>
      </c>
      <c r="B594" s="9">
        <v>1</v>
      </c>
      <c r="C594" s="9" t="s">
        <v>517</v>
      </c>
      <c r="D594" s="13"/>
      <c r="E594" s="13" t="str">
        <f>_xlfn.IFNA(VLOOKUP(flower[[#This Row],[Scion METRC '#]],METRCC8[],2,FALSE),"METRC ERROR")</f>
        <v>METRC ERROR</v>
      </c>
      <c r="F594" s="13" t="str">
        <f>IF(LEFT(flower[[#This Row],[Strain]],4)=LEFT(flower[[#This Row],[Pheno '#]],4),"match","MISMATCH")</f>
        <v>MISMATCH</v>
      </c>
      <c r="G594" s="13" t="str">
        <f>_xlfn.IFNA(VLOOKUP(flower[[#This Row],[Scion METRC '#]],VEGC8[[#All],[Scion METRC '#]:[Pheno Barcode]],2,FALSE),"")</f>
        <v/>
      </c>
      <c r="H594" s="13" t="str">
        <f>LEFT(flower[[#This Row],[Pheno Barcode]],7)</f>
        <v/>
      </c>
      <c r="I594" s="10" t="str">
        <f>_xlfn.IFNA(VLOOKUP(flower[[#This Row],[Strain]],VEGC8[[#All],[Scion METRC '#]:[Health]],5,FALSE),"")</f>
        <v/>
      </c>
      <c r="J594" s="13"/>
      <c r="K594" s="13" t="str">
        <f>IF(flower[[#This Row],[Scion METRC '#]]="","EMPTY",_xlfn.IFNA(VLOOKUP(flower[[#This Row],[Scion METRC '#]],DEADC8[],3,FALSE),"Alive"))</f>
        <v>EMPTY</v>
      </c>
      <c r="L594" s="13" t="str">
        <f>IFERROR(INDEX(exptreatments[[#This Row],[Treatment]],MATCH(flower[[#This Row],[Scion METRC '#]],exptreatments[[#This Row],[METRC]],0)),"")</f>
        <v/>
      </c>
      <c r="M594" s="13" t="str">
        <f>_xlfn.IFNA(VLOOKUP(flower[[#This Row],[Scion METRC '#]],DEADC8[],4,FALSE),"")</f>
        <v/>
      </c>
      <c r="N594" s="14" t="str">
        <f>_xlfn.IFNA(VLOOKUP(flower[[#This Row],[Scion METRC '#]],DEADC8[],4,FALSE),"")</f>
        <v/>
      </c>
      <c r="O594" s="13" t="str">
        <f>IF(ISNUMBER(SEARCH(".",flower[[#This Row],[Pheno Barcode]])),CONCATENATE("1A4070000000065000",RIGHT(flower[[#This Row],[Pheno Barcode]],6)),"")</f>
        <v/>
      </c>
      <c r="P594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_HL3-01</v>
      </c>
    </row>
    <row r="595" spans="1:16" x14ac:dyDescent="0.25">
      <c r="A595" s="12" t="s">
        <v>7</v>
      </c>
      <c r="B595" s="9">
        <v>2</v>
      </c>
      <c r="C595" s="9" t="s">
        <v>517</v>
      </c>
      <c r="D595" s="13"/>
      <c r="E595" s="13" t="str">
        <f>_xlfn.IFNA(VLOOKUP(flower[[#This Row],[Scion METRC '#]],METRCC8[],2,FALSE),"METRC ERROR")</f>
        <v>METRC ERROR</v>
      </c>
      <c r="F595" s="13" t="str">
        <f>IF(LEFT(flower[[#This Row],[Strain]],4)=LEFT(flower[[#This Row],[Pheno '#]],4),"match","MISMATCH")</f>
        <v>MISMATCH</v>
      </c>
      <c r="G595" s="13" t="str">
        <f>_xlfn.IFNA(VLOOKUP(flower[[#This Row],[Scion METRC '#]],VEGC8[[#All],[Scion METRC '#]:[Pheno Barcode]],2,FALSE),"")</f>
        <v/>
      </c>
      <c r="H595" s="13" t="str">
        <f>LEFT(flower[[#This Row],[Pheno Barcode]],7)</f>
        <v/>
      </c>
      <c r="I595" s="10" t="str">
        <f>_xlfn.IFNA(VLOOKUP(flower[[#This Row],[Strain]],VEGC8[[#All],[Scion METRC '#]:[Health]],5,FALSE),"")</f>
        <v/>
      </c>
      <c r="J595" s="13"/>
      <c r="K595" s="13" t="str">
        <f>IF(flower[[#This Row],[Scion METRC '#]]="","EMPTY",_xlfn.IFNA(VLOOKUP(flower[[#This Row],[Scion METRC '#]],DEADC8[],3,FALSE),"Alive"))</f>
        <v>EMPTY</v>
      </c>
      <c r="L595" s="13" t="str">
        <f>IFERROR(INDEX(exptreatments[[#This Row],[Treatment]],MATCH(flower[[#This Row],[Scion METRC '#]],exptreatments[[#This Row],[METRC]],0)),"")</f>
        <v/>
      </c>
      <c r="M595" s="13" t="str">
        <f>_xlfn.IFNA(VLOOKUP(flower[[#This Row],[Scion METRC '#]],DEADC8[],4,FALSE),"")</f>
        <v/>
      </c>
      <c r="N595" s="14" t="str">
        <f>_xlfn.IFNA(VLOOKUP(flower[[#This Row],[Scion METRC '#]],DEADC8[],4,FALSE),"")</f>
        <v/>
      </c>
      <c r="O595" s="13" t="str">
        <f>IF(ISNUMBER(SEARCH(".",flower[[#This Row],[Pheno Barcode]])),CONCATENATE("1A4070000000065000",RIGHT(flower[[#This Row],[Pheno Barcode]],6)),"")</f>
        <v/>
      </c>
      <c r="P595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_HL3-02</v>
      </c>
    </row>
    <row r="596" spans="1:16" x14ac:dyDescent="0.25">
      <c r="A596" s="12" t="s">
        <v>7</v>
      </c>
      <c r="B596" s="9">
        <v>3</v>
      </c>
      <c r="C596" s="9" t="s">
        <v>517</v>
      </c>
      <c r="D596" s="13"/>
      <c r="E596" s="13" t="str">
        <f>_xlfn.IFNA(VLOOKUP(flower[[#This Row],[Scion METRC '#]],METRCC8[],2,FALSE),"METRC ERROR")</f>
        <v>METRC ERROR</v>
      </c>
      <c r="F596" s="13" t="str">
        <f>IF(LEFT(flower[[#This Row],[Strain]],4)=LEFT(flower[[#This Row],[Pheno '#]],4),"match","MISMATCH")</f>
        <v>MISMATCH</v>
      </c>
      <c r="G596" s="13" t="str">
        <f>_xlfn.IFNA(VLOOKUP(flower[[#This Row],[Scion METRC '#]],VEGC8[[#All],[Scion METRC '#]:[Pheno Barcode]],2,FALSE),"")</f>
        <v/>
      </c>
      <c r="H596" s="13" t="str">
        <f>LEFT(flower[[#This Row],[Pheno Barcode]],7)</f>
        <v/>
      </c>
      <c r="I596" s="10" t="str">
        <f>_xlfn.IFNA(VLOOKUP(flower[[#This Row],[Strain]],VEGC8[[#All],[Scion METRC '#]:[Health]],5,FALSE),"")</f>
        <v/>
      </c>
      <c r="J596" s="13"/>
      <c r="K596" s="13" t="str">
        <f>IF(flower[[#This Row],[Scion METRC '#]]="","EMPTY",_xlfn.IFNA(VLOOKUP(flower[[#This Row],[Scion METRC '#]],DEADC8[],3,FALSE),"Alive"))</f>
        <v>EMPTY</v>
      </c>
      <c r="L596" s="13" t="str">
        <f>IFERROR(INDEX(exptreatments[[#This Row],[Treatment]],MATCH(flower[[#This Row],[Scion METRC '#]],exptreatments[[#This Row],[METRC]],0)),"")</f>
        <v/>
      </c>
      <c r="M596" s="13" t="str">
        <f>_xlfn.IFNA(VLOOKUP(flower[[#This Row],[Scion METRC '#]],DEADC8[],4,FALSE),"")</f>
        <v/>
      </c>
      <c r="N596" s="14" t="str">
        <f>_xlfn.IFNA(VLOOKUP(flower[[#This Row],[Scion METRC '#]],DEADC8[],4,FALSE),"")</f>
        <v/>
      </c>
      <c r="O596" s="13" t="str">
        <f>IF(ISNUMBER(SEARCH(".",flower[[#This Row],[Pheno Barcode]])),CONCATENATE("1A4070000000065000",RIGHT(flower[[#This Row],[Pheno Barcode]],6)),"")</f>
        <v/>
      </c>
      <c r="P596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_HL3-03</v>
      </c>
    </row>
    <row r="597" spans="1:16" x14ac:dyDescent="0.25">
      <c r="A597" s="12" t="s">
        <v>7</v>
      </c>
      <c r="B597" s="9">
        <v>4</v>
      </c>
      <c r="C597" s="9" t="s">
        <v>517</v>
      </c>
      <c r="D597" s="13"/>
      <c r="E597" s="13" t="str">
        <f>_xlfn.IFNA(VLOOKUP(flower[[#This Row],[Scion METRC '#]],METRCC8[],2,FALSE),"METRC ERROR")</f>
        <v>METRC ERROR</v>
      </c>
      <c r="F597" s="13" t="str">
        <f>IF(LEFT(flower[[#This Row],[Strain]],4)=LEFT(flower[[#This Row],[Pheno '#]],4),"match","MISMATCH")</f>
        <v>MISMATCH</v>
      </c>
      <c r="G597" s="13" t="str">
        <f>_xlfn.IFNA(VLOOKUP(flower[[#This Row],[Scion METRC '#]],VEGC8[[#All],[Scion METRC '#]:[Pheno Barcode]],2,FALSE),"")</f>
        <v/>
      </c>
      <c r="H597" s="13" t="str">
        <f>LEFT(flower[[#This Row],[Pheno Barcode]],7)</f>
        <v/>
      </c>
      <c r="I597" s="10" t="str">
        <f>_xlfn.IFNA(VLOOKUP(flower[[#This Row],[Strain]],VEGC8[[#All],[Scion METRC '#]:[Health]],5,FALSE),"")</f>
        <v/>
      </c>
      <c r="J597" s="13"/>
      <c r="K597" s="13" t="str">
        <f>IF(flower[[#This Row],[Scion METRC '#]]="","EMPTY",_xlfn.IFNA(VLOOKUP(flower[[#This Row],[Scion METRC '#]],DEADC8[],3,FALSE),"Alive"))</f>
        <v>EMPTY</v>
      </c>
      <c r="L597" s="13" t="str">
        <f>IFERROR(INDEX(exptreatments[[#This Row],[Treatment]],MATCH(flower[[#This Row],[Scion METRC '#]],exptreatments[[#This Row],[METRC]],0)),"")</f>
        <v/>
      </c>
      <c r="M597" s="13" t="str">
        <f>_xlfn.IFNA(VLOOKUP(flower[[#This Row],[Scion METRC '#]],DEADC8[],4,FALSE),"")</f>
        <v/>
      </c>
      <c r="N597" s="14" t="str">
        <f>_xlfn.IFNA(VLOOKUP(flower[[#This Row],[Scion METRC '#]],DEADC8[],4,FALSE),"")</f>
        <v/>
      </c>
      <c r="O597" s="13" t="str">
        <f>IF(ISNUMBER(SEARCH(".",flower[[#This Row],[Pheno Barcode]])),CONCATENATE("1A4070000000065000",RIGHT(flower[[#This Row],[Pheno Barcode]],6)),"")</f>
        <v/>
      </c>
      <c r="P597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_HL3-04</v>
      </c>
    </row>
    <row r="598" spans="1:16" x14ac:dyDescent="0.25">
      <c r="A598" s="12" t="s">
        <v>7</v>
      </c>
      <c r="B598" s="9">
        <v>5</v>
      </c>
      <c r="C598" s="9" t="s">
        <v>517</v>
      </c>
      <c r="D598" s="13"/>
      <c r="E598" s="13" t="str">
        <f>_xlfn.IFNA(VLOOKUP(flower[[#This Row],[Scion METRC '#]],METRCC8[],2,FALSE),"METRC ERROR")</f>
        <v>METRC ERROR</v>
      </c>
      <c r="F598" s="13" t="str">
        <f>IF(LEFT(flower[[#This Row],[Strain]],4)=LEFT(flower[[#This Row],[Pheno '#]],4),"match","MISMATCH")</f>
        <v>MISMATCH</v>
      </c>
      <c r="G598" s="13" t="str">
        <f>_xlfn.IFNA(VLOOKUP(flower[[#This Row],[Scion METRC '#]],VEGC8[[#All],[Scion METRC '#]:[Pheno Barcode]],2,FALSE),"")</f>
        <v/>
      </c>
      <c r="H598" s="13" t="str">
        <f>LEFT(flower[[#This Row],[Pheno Barcode]],7)</f>
        <v/>
      </c>
      <c r="I598" s="10" t="str">
        <f>_xlfn.IFNA(VLOOKUP(flower[[#This Row],[Strain]],VEGC8[[#All],[Scion METRC '#]:[Health]],5,FALSE),"")</f>
        <v/>
      </c>
      <c r="J598" s="13"/>
      <c r="K598" s="13" t="str">
        <f>IF(flower[[#This Row],[Scion METRC '#]]="","EMPTY",_xlfn.IFNA(VLOOKUP(flower[[#This Row],[Scion METRC '#]],DEADC8[],3,FALSE),"Alive"))</f>
        <v>EMPTY</v>
      </c>
      <c r="L598" s="13" t="str">
        <f>IFERROR(INDEX(exptreatments[[#This Row],[Treatment]],MATCH(flower[[#This Row],[Scion METRC '#]],exptreatments[[#This Row],[METRC]],0)),"")</f>
        <v/>
      </c>
      <c r="M598" s="13" t="str">
        <f>_xlfn.IFNA(VLOOKUP(flower[[#This Row],[Scion METRC '#]],DEADC8[],4,FALSE),"")</f>
        <v/>
      </c>
      <c r="N598" s="14" t="str">
        <f>_xlfn.IFNA(VLOOKUP(flower[[#This Row],[Scion METRC '#]],DEADC8[],4,FALSE),"")</f>
        <v/>
      </c>
      <c r="O598" s="13" t="str">
        <f>IF(ISNUMBER(SEARCH(".",flower[[#This Row],[Pheno Barcode]])),CONCATENATE("1A4070000000065000",RIGHT(flower[[#This Row],[Pheno Barcode]],6)),"")</f>
        <v/>
      </c>
      <c r="P598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_HL3-05</v>
      </c>
    </row>
    <row r="599" spans="1:16" x14ac:dyDescent="0.25">
      <c r="A599" s="12" t="s">
        <v>7</v>
      </c>
      <c r="B599" s="9">
        <v>6</v>
      </c>
      <c r="C599" s="9" t="s">
        <v>517</v>
      </c>
      <c r="D599" s="13"/>
      <c r="E599" s="13" t="str">
        <f>_xlfn.IFNA(VLOOKUP(flower[[#This Row],[Scion METRC '#]],METRCC8[],2,FALSE),"METRC ERROR")</f>
        <v>METRC ERROR</v>
      </c>
      <c r="F599" s="13" t="str">
        <f>IF(LEFT(flower[[#This Row],[Strain]],4)=LEFT(flower[[#This Row],[Pheno '#]],4),"match","MISMATCH")</f>
        <v>MISMATCH</v>
      </c>
      <c r="G599" s="13" t="str">
        <f>_xlfn.IFNA(VLOOKUP(flower[[#This Row],[Scion METRC '#]],VEGC8[[#All],[Scion METRC '#]:[Pheno Barcode]],2,FALSE),"")</f>
        <v/>
      </c>
      <c r="H599" s="13" t="str">
        <f>LEFT(flower[[#This Row],[Pheno Barcode]],7)</f>
        <v/>
      </c>
      <c r="I599" s="10" t="str">
        <f>_xlfn.IFNA(VLOOKUP(flower[[#This Row],[Strain]],VEGC8[[#All],[Scion METRC '#]:[Health]],5,FALSE),"")</f>
        <v/>
      </c>
      <c r="J599" s="13"/>
      <c r="K599" s="13" t="str">
        <f>IF(flower[[#This Row],[Scion METRC '#]]="","EMPTY",_xlfn.IFNA(VLOOKUP(flower[[#This Row],[Scion METRC '#]],DEADC8[],3,FALSE),"Alive"))</f>
        <v>EMPTY</v>
      </c>
      <c r="L599" s="13" t="str">
        <f>IFERROR(INDEX(exptreatments[[#This Row],[Treatment]],MATCH(flower[[#This Row],[Scion METRC '#]],exptreatments[[#This Row],[METRC]],0)),"")</f>
        <v/>
      </c>
      <c r="M599" s="13" t="str">
        <f>_xlfn.IFNA(VLOOKUP(flower[[#This Row],[Scion METRC '#]],DEADC8[],4,FALSE),"")</f>
        <v/>
      </c>
      <c r="N599" s="14" t="str">
        <f>_xlfn.IFNA(VLOOKUP(flower[[#This Row],[Scion METRC '#]],DEADC8[],4,FALSE),"")</f>
        <v/>
      </c>
      <c r="O599" s="13" t="str">
        <f>IF(ISNUMBER(SEARCH(".",flower[[#This Row],[Pheno Barcode]])),CONCATENATE("1A4070000000065000",RIGHT(flower[[#This Row],[Pheno Barcode]],6)),"")</f>
        <v/>
      </c>
      <c r="P599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_HL3-06</v>
      </c>
    </row>
    <row r="600" spans="1:16" x14ac:dyDescent="0.25">
      <c r="A600" s="12" t="s">
        <v>7</v>
      </c>
      <c r="B600" s="9">
        <v>7</v>
      </c>
      <c r="C600" s="9" t="s">
        <v>517</v>
      </c>
      <c r="D600" s="13"/>
      <c r="E600" s="13" t="str">
        <f>_xlfn.IFNA(VLOOKUP(flower[[#This Row],[Scion METRC '#]],METRCC8[],2,FALSE),"METRC ERROR")</f>
        <v>METRC ERROR</v>
      </c>
      <c r="F600" s="13" t="str">
        <f>IF(LEFT(flower[[#This Row],[Strain]],4)=LEFT(flower[[#This Row],[Pheno '#]],4),"match","MISMATCH")</f>
        <v>MISMATCH</v>
      </c>
      <c r="G600" s="13" t="str">
        <f>_xlfn.IFNA(VLOOKUP(flower[[#This Row],[Scion METRC '#]],VEGC8[[#All],[Scion METRC '#]:[Pheno Barcode]],2,FALSE),"")</f>
        <v/>
      </c>
      <c r="H600" s="13" t="str">
        <f>LEFT(flower[[#This Row],[Pheno Barcode]],7)</f>
        <v/>
      </c>
      <c r="I600" s="10" t="str">
        <f>_xlfn.IFNA(VLOOKUP(flower[[#This Row],[Strain]],VEGC8[[#All],[Scion METRC '#]:[Health]],5,FALSE),"")</f>
        <v/>
      </c>
      <c r="J600" s="13"/>
      <c r="K600" s="13" t="str">
        <f>IF(flower[[#This Row],[Scion METRC '#]]="","EMPTY",_xlfn.IFNA(VLOOKUP(flower[[#This Row],[Scion METRC '#]],DEADC8[],3,FALSE),"Alive"))</f>
        <v>EMPTY</v>
      </c>
      <c r="L600" s="13" t="str">
        <f>IFERROR(INDEX(exptreatments[[#This Row],[Treatment]],MATCH(flower[[#This Row],[Scion METRC '#]],exptreatments[[#This Row],[METRC]],0)),"")</f>
        <v/>
      </c>
      <c r="M600" s="13" t="str">
        <f>_xlfn.IFNA(VLOOKUP(flower[[#This Row],[Scion METRC '#]],DEADC8[],4,FALSE),"")</f>
        <v/>
      </c>
      <c r="N600" s="14" t="str">
        <f>_xlfn.IFNA(VLOOKUP(flower[[#This Row],[Scion METRC '#]],DEADC8[],4,FALSE),"")</f>
        <v/>
      </c>
      <c r="O600" s="13" t="str">
        <f>IF(ISNUMBER(SEARCH(".",flower[[#This Row],[Pheno Barcode]])),CONCATENATE("1A4070000000065000",RIGHT(flower[[#This Row],[Pheno Barcode]],6)),"")</f>
        <v/>
      </c>
      <c r="P600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_HL3-07</v>
      </c>
    </row>
    <row r="601" spans="1:16" x14ac:dyDescent="0.25">
      <c r="A601" s="12" t="s">
        <v>7</v>
      </c>
      <c r="B601" s="9">
        <v>8</v>
      </c>
      <c r="C601" s="9" t="s">
        <v>517</v>
      </c>
      <c r="D601" s="13"/>
      <c r="E601" s="13" t="str">
        <f>_xlfn.IFNA(VLOOKUP(flower[[#This Row],[Scion METRC '#]],METRCC8[],2,FALSE),"METRC ERROR")</f>
        <v>METRC ERROR</v>
      </c>
      <c r="F601" s="13" t="str">
        <f>IF(LEFT(flower[[#This Row],[Strain]],4)=LEFT(flower[[#This Row],[Pheno '#]],4),"match","MISMATCH")</f>
        <v>MISMATCH</v>
      </c>
      <c r="G601" s="13" t="str">
        <f>_xlfn.IFNA(VLOOKUP(flower[[#This Row],[Scion METRC '#]],VEGC8[[#All],[Scion METRC '#]:[Pheno Barcode]],2,FALSE),"")</f>
        <v/>
      </c>
      <c r="H601" s="13" t="str">
        <f>LEFT(flower[[#This Row],[Pheno Barcode]],7)</f>
        <v/>
      </c>
      <c r="I601" s="10" t="str">
        <f>_xlfn.IFNA(VLOOKUP(flower[[#This Row],[Strain]],VEGC8[[#All],[Scion METRC '#]:[Health]],5,FALSE),"")</f>
        <v/>
      </c>
      <c r="J601" s="13"/>
      <c r="K601" s="13" t="str">
        <f>IF(flower[[#This Row],[Scion METRC '#]]="","EMPTY",_xlfn.IFNA(VLOOKUP(flower[[#This Row],[Scion METRC '#]],DEADC8[],3,FALSE),"Alive"))</f>
        <v>EMPTY</v>
      </c>
      <c r="L601" s="13" t="str">
        <f>IFERROR(INDEX(exptreatments[[#This Row],[Treatment]],MATCH(flower[[#This Row],[Scion METRC '#]],exptreatments[[#This Row],[METRC]],0)),"")</f>
        <v/>
      </c>
      <c r="M601" s="13" t="str">
        <f>_xlfn.IFNA(VLOOKUP(flower[[#This Row],[Scion METRC '#]],DEADC8[],4,FALSE),"")</f>
        <v/>
      </c>
      <c r="N601" s="14" t="str">
        <f>_xlfn.IFNA(VLOOKUP(flower[[#This Row],[Scion METRC '#]],DEADC8[],4,FALSE),"")</f>
        <v/>
      </c>
      <c r="O601" s="13" t="str">
        <f>IF(ISNUMBER(SEARCH(".",flower[[#This Row],[Pheno Barcode]])),CONCATENATE("1A4070000000065000",RIGHT(flower[[#This Row],[Pheno Barcode]],6)),"")</f>
        <v/>
      </c>
      <c r="P601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_HL3-08</v>
      </c>
    </row>
    <row r="602" spans="1:16" x14ac:dyDescent="0.25">
      <c r="A602" s="12" t="s">
        <v>7</v>
      </c>
      <c r="B602" s="9">
        <v>9</v>
      </c>
      <c r="C602" s="9" t="s">
        <v>517</v>
      </c>
      <c r="D602" s="13"/>
      <c r="E602" s="13" t="str">
        <f>_xlfn.IFNA(VLOOKUP(flower[[#This Row],[Scion METRC '#]],METRCC8[],2,FALSE),"METRC ERROR")</f>
        <v>METRC ERROR</v>
      </c>
      <c r="F602" s="13" t="str">
        <f>IF(LEFT(flower[[#This Row],[Strain]],4)=LEFT(flower[[#This Row],[Pheno '#]],4),"match","MISMATCH")</f>
        <v>MISMATCH</v>
      </c>
      <c r="G602" s="13" t="str">
        <f>_xlfn.IFNA(VLOOKUP(flower[[#This Row],[Scion METRC '#]],VEGC8[[#All],[Scion METRC '#]:[Pheno Barcode]],2,FALSE),"")</f>
        <v/>
      </c>
      <c r="H602" s="13" t="str">
        <f>LEFT(flower[[#This Row],[Pheno Barcode]],7)</f>
        <v/>
      </c>
      <c r="I602" s="10" t="str">
        <f>_xlfn.IFNA(VLOOKUP(flower[[#This Row],[Strain]],VEGC8[[#All],[Scion METRC '#]:[Health]],5,FALSE),"")</f>
        <v/>
      </c>
      <c r="J602" s="13"/>
      <c r="K602" s="13" t="str">
        <f>IF(flower[[#This Row],[Scion METRC '#]]="","EMPTY",_xlfn.IFNA(VLOOKUP(flower[[#This Row],[Scion METRC '#]],DEADC8[],3,FALSE),"Alive"))</f>
        <v>EMPTY</v>
      </c>
      <c r="L602" s="13" t="str">
        <f>IFERROR(INDEX(exptreatments[[#This Row],[Treatment]],MATCH(flower[[#This Row],[Scion METRC '#]],exptreatments[[#This Row],[METRC]],0)),"")</f>
        <v/>
      </c>
      <c r="M602" s="13" t="str">
        <f>_xlfn.IFNA(VLOOKUP(flower[[#This Row],[Scion METRC '#]],DEADC8[],4,FALSE),"")</f>
        <v/>
      </c>
      <c r="N602" s="14" t="str">
        <f>_xlfn.IFNA(VLOOKUP(flower[[#This Row],[Scion METRC '#]],DEADC8[],4,FALSE),"")</f>
        <v/>
      </c>
      <c r="O602" s="13" t="str">
        <f>IF(ISNUMBER(SEARCH(".",flower[[#This Row],[Pheno Barcode]])),CONCATENATE("1A4070000000065000",RIGHT(flower[[#This Row],[Pheno Barcode]],6)),"")</f>
        <v/>
      </c>
      <c r="P602" s="8" t="str">
        <f>IF(flower[[#This Row],[Plant]]&lt;10,_xlfn.CONCAT('Group Info'!$F$2,"_",flower[[#This Row],[Table]],"-0",flower[[#This Row],[Plant]]),_xlfn.CONCAT('Group Info'!$F$2,"_",flower[[#This Row],[Table]],"-",flower[[#This Row],[Plant]]))</f>
        <v>_HL3-09</v>
      </c>
    </row>
    <row r="603" spans="1:16" x14ac:dyDescent="0.25">
      <c r="A603" s="12" t="s">
        <v>7</v>
      </c>
      <c r="B603" s="9">
        <v>10</v>
      </c>
      <c r="C603" s="9" t="s">
        <v>517</v>
      </c>
      <c r="D603" s="13"/>
      <c r="E603" s="13" t="str">
        <f>_xlfn.IFNA(VLOOKUP(flower[[#This Row],[Scion METRC '#]],METRCC8[],2,FALSE),"METRC ERROR")</f>
        <v>METRC ERROR</v>
      </c>
      <c r="F603" s="13" t="str">
        <f>IF(LEFT(flower[[#This Row],[Strain]],4)=LEFT(flower[[#This Row],[Pheno '#]],4),"match","MISMATCH")</f>
        <v>MISMATCH</v>
      </c>
      <c r="G603" s="13" t="str">
        <f>_xlfn.IFNA(VLOOKUP(flower[[#This Row],[Scion METRC '#]],VEGC8[[#All],[Scion METRC '#]:[Pheno Barcode]],2,FALSE),"")</f>
        <v/>
      </c>
      <c r="H603" s="13" t="str">
        <f>LEFT(flower[[#This Row],[Pheno Barcode]],7)</f>
        <v/>
      </c>
      <c r="I603" s="10" t="str">
        <f>_xlfn.IFNA(VLOOKUP(flower[[#This Row],[Strain]],VEGC8[[#All],[Scion METRC '#]:[Health]],5,FALSE),"")</f>
        <v/>
      </c>
      <c r="J603" s="13"/>
      <c r="K603" s="13" t="str">
        <f>IF(flower[[#This Row],[Scion METRC '#]]="","EMPTY",_xlfn.IFNA(VLOOKUP(flower[[#This Row],[Scion METRC '#]],DEADC8[],3,FALSE),"Alive"))</f>
        <v>EMPTY</v>
      </c>
      <c r="L603" s="13" t="str">
        <f>IFERROR(INDEX(exptreatments[[#This Row],[Treatment]],MATCH(flower[[#This Row],[Scion METRC '#]],exptreatments[[#This Row],[METRC]],0)),"")</f>
        <v/>
      </c>
      <c r="M603" s="13" t="str">
        <f>_xlfn.IFNA(VLOOKUP(flower[[#This Row],[Scion METRC '#]],DEADC8[],4,FALSE),"")</f>
        <v/>
      </c>
      <c r="N603" s="14" t="str">
        <f>_xlfn.IFNA(VLOOKUP(flower[[#This Row],[Scion METRC '#]],DEADC8[],4,FALSE),"")</f>
        <v/>
      </c>
      <c r="O603" s="13" t="str">
        <f>IF(ISNUMBER(SEARCH(".",flower[[#This Row],[Pheno Barcode]])),CONCATENATE("1A4070000000065000",RIGHT(flower[[#This Row],[Pheno Barcode]],6)),"")</f>
        <v/>
      </c>
      <c r="P603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_HL3-10</v>
      </c>
    </row>
    <row r="604" spans="1:16" x14ac:dyDescent="0.25">
      <c r="A604" s="12" t="s">
        <v>7</v>
      </c>
      <c r="B604" s="9">
        <v>11</v>
      </c>
      <c r="C604" s="9" t="s">
        <v>517</v>
      </c>
      <c r="D604" s="13"/>
      <c r="E604" s="13" t="str">
        <f>_xlfn.IFNA(VLOOKUP(flower[[#This Row],[Scion METRC '#]],METRCC8[],2,FALSE),"METRC ERROR")</f>
        <v>METRC ERROR</v>
      </c>
      <c r="F604" s="13" t="str">
        <f>IF(LEFT(flower[[#This Row],[Strain]],4)=LEFT(flower[[#This Row],[Pheno '#]],4),"match","MISMATCH")</f>
        <v>MISMATCH</v>
      </c>
      <c r="G604" s="13" t="str">
        <f>_xlfn.IFNA(VLOOKUP(flower[[#This Row],[Scion METRC '#]],VEGC8[[#All],[Scion METRC '#]:[Pheno Barcode]],2,FALSE),"")</f>
        <v/>
      </c>
      <c r="H604" s="13" t="str">
        <f>LEFT(flower[[#This Row],[Pheno Barcode]],7)</f>
        <v/>
      </c>
      <c r="I604" s="10" t="str">
        <f>_xlfn.IFNA(VLOOKUP(flower[[#This Row],[Strain]],VEGC8[[#All],[Scion METRC '#]:[Health]],5,FALSE),"")</f>
        <v/>
      </c>
      <c r="J604" s="13"/>
      <c r="K604" s="13" t="str">
        <f>IF(flower[[#This Row],[Scion METRC '#]]="","EMPTY",_xlfn.IFNA(VLOOKUP(flower[[#This Row],[Scion METRC '#]],DEADC8[],3,FALSE),"Alive"))</f>
        <v>EMPTY</v>
      </c>
      <c r="L604" s="13" t="str">
        <f>IFERROR(INDEX(exptreatments[[#This Row],[Treatment]],MATCH(flower[[#This Row],[Scion METRC '#]],exptreatments[[#This Row],[METRC]],0)),"")</f>
        <v/>
      </c>
      <c r="M604" s="13" t="str">
        <f>_xlfn.IFNA(VLOOKUP(flower[[#This Row],[Scion METRC '#]],DEADC8[],4,FALSE),"")</f>
        <v/>
      </c>
      <c r="N604" s="14" t="str">
        <f>_xlfn.IFNA(VLOOKUP(flower[[#This Row],[Scion METRC '#]],DEADC8[],4,FALSE),"")</f>
        <v/>
      </c>
      <c r="O604" s="13" t="str">
        <f>IF(ISNUMBER(SEARCH(".",flower[[#This Row],[Pheno Barcode]])),CONCATENATE("1A4070000000065000",RIGHT(flower[[#This Row],[Pheno Barcode]],6)),"")</f>
        <v/>
      </c>
      <c r="P604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_HL3-11</v>
      </c>
    </row>
    <row r="605" spans="1:16" x14ac:dyDescent="0.25">
      <c r="A605" s="12" t="s">
        <v>7</v>
      </c>
      <c r="B605" s="9">
        <v>12</v>
      </c>
      <c r="C605" s="9" t="s">
        <v>517</v>
      </c>
      <c r="D605" s="13"/>
      <c r="E605" s="13" t="str">
        <f>_xlfn.IFNA(VLOOKUP(flower[[#This Row],[Scion METRC '#]],METRCC8[],2,FALSE),"METRC ERROR")</f>
        <v>METRC ERROR</v>
      </c>
      <c r="F605" s="13" t="str">
        <f>IF(LEFT(flower[[#This Row],[Strain]],4)=LEFT(flower[[#This Row],[Pheno '#]],4),"match","MISMATCH")</f>
        <v>MISMATCH</v>
      </c>
      <c r="G605" s="13" t="str">
        <f>_xlfn.IFNA(VLOOKUP(flower[[#This Row],[Scion METRC '#]],VEGC8[[#All],[Scion METRC '#]:[Pheno Barcode]],2,FALSE),"")</f>
        <v/>
      </c>
      <c r="H605" s="13" t="str">
        <f>LEFT(flower[[#This Row],[Pheno Barcode]],7)</f>
        <v/>
      </c>
      <c r="I605" s="10" t="str">
        <f>_xlfn.IFNA(VLOOKUP(flower[[#This Row],[Strain]],VEGC8[[#All],[Scion METRC '#]:[Health]],5,FALSE),"")</f>
        <v/>
      </c>
      <c r="J605" s="13"/>
      <c r="K605" s="13" t="str">
        <f>IF(flower[[#This Row],[Scion METRC '#]]="","EMPTY",_xlfn.IFNA(VLOOKUP(flower[[#This Row],[Scion METRC '#]],DEADC8[],3,FALSE),"Alive"))</f>
        <v>EMPTY</v>
      </c>
      <c r="L605" s="13" t="str">
        <f>IFERROR(INDEX(exptreatments[[#This Row],[Treatment]],MATCH(flower[[#This Row],[Scion METRC '#]],exptreatments[[#This Row],[METRC]],0)),"")</f>
        <v/>
      </c>
      <c r="M605" s="13" t="str">
        <f>_xlfn.IFNA(VLOOKUP(flower[[#This Row],[Scion METRC '#]],DEADC8[],4,FALSE),"")</f>
        <v/>
      </c>
      <c r="N605" s="14" t="str">
        <f>_xlfn.IFNA(VLOOKUP(flower[[#This Row],[Scion METRC '#]],DEADC8[],4,FALSE),"")</f>
        <v/>
      </c>
      <c r="O605" s="13" t="str">
        <f>IF(ISNUMBER(SEARCH(".",flower[[#This Row],[Pheno Barcode]])),CONCATENATE("1A4070000000065000",RIGHT(flower[[#This Row],[Pheno Barcode]],6)),"")</f>
        <v/>
      </c>
      <c r="P605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_HL3-12</v>
      </c>
    </row>
    <row r="606" spans="1:16" x14ac:dyDescent="0.25">
      <c r="A606" s="12" t="s">
        <v>7</v>
      </c>
      <c r="B606" s="9">
        <v>13</v>
      </c>
      <c r="C606" s="9" t="s">
        <v>517</v>
      </c>
      <c r="D606" s="13"/>
      <c r="E606" s="13" t="str">
        <f>_xlfn.IFNA(VLOOKUP(flower[[#This Row],[Scion METRC '#]],METRCC8[],2,FALSE),"METRC ERROR")</f>
        <v>METRC ERROR</v>
      </c>
      <c r="F606" s="13" t="str">
        <f>IF(LEFT(flower[[#This Row],[Strain]],4)=LEFT(flower[[#This Row],[Pheno '#]],4),"match","MISMATCH")</f>
        <v>MISMATCH</v>
      </c>
      <c r="G606" s="13" t="str">
        <f>_xlfn.IFNA(VLOOKUP(flower[[#This Row],[Scion METRC '#]],VEGC8[[#All],[Scion METRC '#]:[Pheno Barcode]],2,FALSE),"")</f>
        <v/>
      </c>
      <c r="H606" s="13" t="str">
        <f>LEFT(flower[[#This Row],[Pheno Barcode]],7)</f>
        <v/>
      </c>
      <c r="I606" s="10" t="str">
        <f>_xlfn.IFNA(VLOOKUP(flower[[#This Row],[Strain]],VEGC8[[#All],[Scion METRC '#]:[Health]],5,FALSE),"")</f>
        <v/>
      </c>
      <c r="J606" s="13"/>
      <c r="K606" s="13" t="str">
        <f>IF(flower[[#This Row],[Scion METRC '#]]="","EMPTY",_xlfn.IFNA(VLOOKUP(flower[[#This Row],[Scion METRC '#]],DEADC8[],3,FALSE),"Alive"))</f>
        <v>EMPTY</v>
      </c>
      <c r="L606" s="13" t="str">
        <f>IFERROR(INDEX(exptreatments[[#This Row],[Treatment]],MATCH(flower[[#This Row],[Scion METRC '#]],exptreatments[[#This Row],[METRC]],0)),"")</f>
        <v/>
      </c>
      <c r="M606" s="13" t="str">
        <f>_xlfn.IFNA(VLOOKUP(flower[[#This Row],[Scion METRC '#]],DEADC8[],4,FALSE),"")</f>
        <v/>
      </c>
      <c r="N606" s="14" t="str">
        <f>_xlfn.IFNA(VLOOKUP(flower[[#This Row],[Scion METRC '#]],DEADC8[],4,FALSE),"")</f>
        <v/>
      </c>
      <c r="O606" s="13" t="str">
        <f>IF(ISNUMBER(SEARCH(".",flower[[#This Row],[Pheno Barcode]])),CONCATENATE("1A4070000000065000",RIGHT(flower[[#This Row],[Pheno Barcode]],6)),"")</f>
        <v/>
      </c>
      <c r="P606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_HL3-13</v>
      </c>
    </row>
    <row r="607" spans="1:16" x14ac:dyDescent="0.25">
      <c r="A607" s="12" t="s">
        <v>7</v>
      </c>
      <c r="B607" s="9">
        <v>14</v>
      </c>
      <c r="C607" s="9" t="s">
        <v>517</v>
      </c>
      <c r="D607" s="13"/>
      <c r="E607" s="13" t="str">
        <f>_xlfn.IFNA(VLOOKUP(flower[[#This Row],[Scion METRC '#]],METRCC8[],2,FALSE),"METRC ERROR")</f>
        <v>METRC ERROR</v>
      </c>
      <c r="F607" s="13" t="str">
        <f>IF(LEFT(flower[[#This Row],[Strain]],4)=LEFT(flower[[#This Row],[Pheno '#]],4),"match","MISMATCH")</f>
        <v>MISMATCH</v>
      </c>
      <c r="G607" s="13" t="str">
        <f>_xlfn.IFNA(VLOOKUP(flower[[#This Row],[Scion METRC '#]],VEGC8[[#All],[Scion METRC '#]:[Pheno Barcode]],2,FALSE),"")</f>
        <v/>
      </c>
      <c r="H607" s="13" t="str">
        <f>LEFT(flower[[#This Row],[Pheno Barcode]],7)</f>
        <v/>
      </c>
      <c r="I607" s="10" t="str">
        <f>_xlfn.IFNA(VLOOKUP(flower[[#This Row],[Strain]],VEGC8[[#All],[Scion METRC '#]:[Health]],5,FALSE),"")</f>
        <v/>
      </c>
      <c r="J607" s="13"/>
      <c r="K607" s="13" t="str">
        <f>IF(flower[[#This Row],[Scion METRC '#]]="","EMPTY",_xlfn.IFNA(VLOOKUP(flower[[#This Row],[Scion METRC '#]],DEADC8[],3,FALSE),"Alive"))</f>
        <v>EMPTY</v>
      </c>
      <c r="L607" s="13" t="str">
        <f>IFERROR(INDEX(exptreatments[[#This Row],[Treatment]],MATCH(flower[[#This Row],[Scion METRC '#]],exptreatments[[#This Row],[METRC]],0)),"")</f>
        <v/>
      </c>
      <c r="M607" s="13" t="str">
        <f>_xlfn.IFNA(VLOOKUP(flower[[#This Row],[Scion METRC '#]],DEADC8[],4,FALSE),"")</f>
        <v/>
      </c>
      <c r="N607" s="14" t="str">
        <f>_xlfn.IFNA(VLOOKUP(flower[[#This Row],[Scion METRC '#]],DEADC8[],4,FALSE),"")</f>
        <v/>
      </c>
      <c r="O607" s="13" t="str">
        <f>IF(ISNUMBER(SEARCH(".",flower[[#This Row],[Pheno Barcode]])),CONCATENATE("1A4070000000065000",RIGHT(flower[[#This Row],[Pheno Barcode]],6)),"")</f>
        <v/>
      </c>
      <c r="P607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_HL3-14</v>
      </c>
    </row>
    <row r="608" spans="1:16" x14ac:dyDescent="0.25">
      <c r="A608" s="12" t="s">
        <v>7</v>
      </c>
      <c r="B608" s="9">
        <v>15</v>
      </c>
      <c r="C608" s="9" t="s">
        <v>517</v>
      </c>
      <c r="D608" s="13"/>
      <c r="E608" s="13" t="str">
        <f>_xlfn.IFNA(VLOOKUP(flower[[#This Row],[Scion METRC '#]],METRCC8[],2,FALSE),"METRC ERROR")</f>
        <v>METRC ERROR</v>
      </c>
      <c r="F608" s="13" t="str">
        <f>IF(LEFT(flower[[#This Row],[Strain]],4)=LEFT(flower[[#This Row],[Pheno '#]],4),"match","MISMATCH")</f>
        <v>MISMATCH</v>
      </c>
      <c r="G608" s="13" t="str">
        <f>_xlfn.IFNA(VLOOKUP(flower[[#This Row],[Scion METRC '#]],VEGC8[[#All],[Scion METRC '#]:[Pheno Barcode]],2,FALSE),"")</f>
        <v/>
      </c>
      <c r="H608" s="13" t="str">
        <f>LEFT(flower[[#This Row],[Pheno Barcode]],7)</f>
        <v/>
      </c>
      <c r="I608" s="10" t="str">
        <f>_xlfn.IFNA(VLOOKUP(flower[[#This Row],[Strain]],VEGC8[[#All],[Scion METRC '#]:[Health]],5,FALSE),"")</f>
        <v/>
      </c>
      <c r="J608" s="13"/>
      <c r="K608" s="13" t="str">
        <f>IF(flower[[#This Row],[Scion METRC '#]]="","EMPTY",_xlfn.IFNA(VLOOKUP(flower[[#This Row],[Scion METRC '#]],DEADC8[],3,FALSE),"Alive"))</f>
        <v>EMPTY</v>
      </c>
      <c r="L608" s="13" t="str">
        <f>IFERROR(INDEX(exptreatments[[#This Row],[Treatment]],MATCH(flower[[#This Row],[Scion METRC '#]],exptreatments[[#This Row],[METRC]],0)),"")</f>
        <v/>
      </c>
      <c r="M608" s="13" t="str">
        <f>_xlfn.IFNA(VLOOKUP(flower[[#This Row],[Scion METRC '#]],DEADC8[],4,FALSE),"")</f>
        <v/>
      </c>
      <c r="N608" s="14" t="str">
        <f>_xlfn.IFNA(VLOOKUP(flower[[#This Row],[Scion METRC '#]],DEADC8[],4,FALSE),"")</f>
        <v/>
      </c>
      <c r="O608" s="13" t="str">
        <f>IF(ISNUMBER(SEARCH(".",flower[[#This Row],[Pheno Barcode]])),CONCATENATE("1A4070000000065000",RIGHT(flower[[#This Row],[Pheno Barcode]],6)),"")</f>
        <v/>
      </c>
      <c r="P608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_HL3-15</v>
      </c>
    </row>
    <row r="609" spans="1:16" x14ac:dyDescent="0.25">
      <c r="A609" s="12" t="s">
        <v>7</v>
      </c>
      <c r="B609" s="9">
        <v>16</v>
      </c>
      <c r="C609" s="9" t="s">
        <v>517</v>
      </c>
      <c r="D609" s="13"/>
      <c r="E609" s="13" t="str">
        <f>_xlfn.IFNA(VLOOKUP(flower[[#This Row],[Scion METRC '#]],METRCC8[],2,FALSE),"METRC ERROR")</f>
        <v>METRC ERROR</v>
      </c>
      <c r="F609" s="13" t="str">
        <f>IF(LEFT(flower[[#This Row],[Strain]],4)=LEFT(flower[[#This Row],[Pheno '#]],4),"match","MISMATCH")</f>
        <v>MISMATCH</v>
      </c>
      <c r="G609" s="13" t="str">
        <f>_xlfn.IFNA(VLOOKUP(flower[[#This Row],[Scion METRC '#]],VEGC8[[#All],[Scion METRC '#]:[Pheno Barcode]],2,FALSE),"")</f>
        <v/>
      </c>
      <c r="H609" s="13" t="str">
        <f>LEFT(flower[[#This Row],[Pheno Barcode]],7)</f>
        <v/>
      </c>
      <c r="I609" s="10" t="str">
        <f>_xlfn.IFNA(VLOOKUP(flower[[#This Row],[Strain]],VEGC8[[#All],[Scion METRC '#]:[Health]],5,FALSE),"")</f>
        <v/>
      </c>
      <c r="J609" s="13"/>
      <c r="K609" s="13" t="str">
        <f>IF(flower[[#This Row],[Scion METRC '#]]="","EMPTY",_xlfn.IFNA(VLOOKUP(flower[[#This Row],[Scion METRC '#]],DEADC8[],3,FALSE),"Alive"))</f>
        <v>EMPTY</v>
      </c>
      <c r="L609" s="13" t="str">
        <f>IFERROR(INDEX(exptreatments[[#This Row],[Treatment]],MATCH(flower[[#This Row],[Scion METRC '#]],exptreatments[[#This Row],[METRC]],0)),"")</f>
        <v/>
      </c>
      <c r="M609" s="13" t="str">
        <f>_xlfn.IFNA(VLOOKUP(flower[[#This Row],[Scion METRC '#]],DEADC8[],4,FALSE),"")</f>
        <v/>
      </c>
      <c r="N609" s="14" t="str">
        <f>_xlfn.IFNA(VLOOKUP(flower[[#This Row],[Scion METRC '#]],DEADC8[],4,FALSE),"")</f>
        <v/>
      </c>
      <c r="O609" s="13" t="str">
        <f>IF(ISNUMBER(SEARCH(".",flower[[#This Row],[Pheno Barcode]])),CONCATENATE("1A4070000000065000",RIGHT(flower[[#This Row],[Pheno Barcode]],6)),"")</f>
        <v/>
      </c>
      <c r="P609" s="8" t="str">
        <f>IF(flower[[#This Row],[Plant]]&lt;10,_xlfn.CONCAT('Group Info'!$F$2,"_",flower[[#This Row],[Table]],"-0",flower[[#This Row],[Plant]]),_xlfn.CONCAT('Group Info'!$F$2,"_",flower[[#This Row],[Table]],"-",flower[[#This Row],[Plant]]))</f>
        <v>_HL3-16</v>
      </c>
    </row>
    <row r="610" spans="1:16" x14ac:dyDescent="0.25">
      <c r="A610" s="12" t="s">
        <v>7</v>
      </c>
      <c r="B610" s="9">
        <v>1</v>
      </c>
      <c r="C610" s="9" t="s">
        <v>518</v>
      </c>
      <c r="D610" s="13"/>
      <c r="E610" s="13" t="str">
        <f>_xlfn.IFNA(VLOOKUP(flower[[#This Row],[Scion METRC '#]],METRCC8[],2,FALSE),"METRC ERROR")</f>
        <v>METRC ERROR</v>
      </c>
      <c r="F610" s="13" t="str">
        <f>IF(LEFT(flower[[#This Row],[Strain]],4)=LEFT(flower[[#This Row],[Pheno '#]],4),"match","MISMATCH")</f>
        <v>MISMATCH</v>
      </c>
      <c r="G610" s="13" t="str">
        <f>_xlfn.IFNA(VLOOKUP(flower[[#This Row],[Scion METRC '#]],VEGC8[[#All],[Scion METRC '#]:[Pheno Barcode]],2,FALSE),"")</f>
        <v/>
      </c>
      <c r="H610" s="13" t="str">
        <f>LEFT(flower[[#This Row],[Pheno Barcode]],7)</f>
        <v/>
      </c>
      <c r="I610" s="10" t="str">
        <f>_xlfn.IFNA(VLOOKUP(flower[[#This Row],[Strain]],VEGC8[[#All],[Scion METRC '#]:[Health]],5,FALSE),"")</f>
        <v/>
      </c>
      <c r="J610" s="13"/>
      <c r="K610" s="13" t="str">
        <f>IF(flower[[#This Row],[Scion METRC '#]]="","EMPTY",_xlfn.IFNA(VLOOKUP(flower[[#This Row],[Scion METRC '#]],DEADC8[],3,FALSE),"Alive"))</f>
        <v>EMPTY</v>
      </c>
      <c r="L610" s="13" t="str">
        <f>IFERROR(INDEX(exptreatments[[#This Row],[Treatment]],MATCH(flower[[#This Row],[Scion METRC '#]],exptreatments[[#This Row],[METRC]],0)),"")</f>
        <v/>
      </c>
      <c r="M610" s="13" t="str">
        <f>_xlfn.IFNA(VLOOKUP(flower[[#This Row],[Scion METRC '#]],DEADC8[],4,FALSE),"")</f>
        <v/>
      </c>
      <c r="N610" s="14" t="str">
        <f>_xlfn.IFNA(VLOOKUP(flower[[#This Row],[Scion METRC '#]],DEADC8[],4,FALSE),"")</f>
        <v/>
      </c>
      <c r="O610" s="13" t="str">
        <f>IF(ISNUMBER(SEARCH(".",flower[[#This Row],[Pheno Barcode]])),CONCATENATE("1A4070000000065000",RIGHT(flower[[#This Row],[Pheno Barcode]],6)),"")</f>
        <v/>
      </c>
      <c r="P610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_HL4-01</v>
      </c>
    </row>
    <row r="611" spans="1:16" x14ac:dyDescent="0.25">
      <c r="A611" s="12" t="s">
        <v>7</v>
      </c>
      <c r="B611" s="9">
        <v>2</v>
      </c>
      <c r="C611" s="9" t="s">
        <v>518</v>
      </c>
      <c r="D611" s="13"/>
      <c r="E611" s="13" t="str">
        <f>_xlfn.IFNA(VLOOKUP(flower[[#This Row],[Scion METRC '#]],METRCC8[],2,FALSE),"METRC ERROR")</f>
        <v>METRC ERROR</v>
      </c>
      <c r="F611" s="13" t="str">
        <f>IF(LEFT(flower[[#This Row],[Strain]],4)=LEFT(flower[[#This Row],[Pheno '#]],4),"match","MISMATCH")</f>
        <v>MISMATCH</v>
      </c>
      <c r="G611" s="13" t="str">
        <f>_xlfn.IFNA(VLOOKUP(flower[[#This Row],[Scion METRC '#]],VEGC8[[#All],[Scion METRC '#]:[Pheno Barcode]],2,FALSE),"")</f>
        <v/>
      </c>
      <c r="H611" s="13" t="str">
        <f>LEFT(flower[[#This Row],[Pheno Barcode]],7)</f>
        <v/>
      </c>
      <c r="I611" s="10" t="str">
        <f>_xlfn.IFNA(VLOOKUP(flower[[#This Row],[Strain]],VEGC8[[#All],[Scion METRC '#]:[Health]],5,FALSE),"")</f>
        <v/>
      </c>
      <c r="J611" s="13"/>
      <c r="K611" s="13" t="str">
        <f>IF(flower[[#This Row],[Scion METRC '#]]="","EMPTY",_xlfn.IFNA(VLOOKUP(flower[[#This Row],[Scion METRC '#]],DEADC8[],3,FALSE),"Alive"))</f>
        <v>EMPTY</v>
      </c>
      <c r="L611" s="13" t="str">
        <f>IFERROR(INDEX(exptreatments[[#This Row],[Treatment]],MATCH(flower[[#This Row],[Scion METRC '#]],exptreatments[[#This Row],[METRC]],0)),"")</f>
        <v/>
      </c>
      <c r="M611" s="13" t="str">
        <f>_xlfn.IFNA(VLOOKUP(flower[[#This Row],[Scion METRC '#]],DEADC8[],4,FALSE),"")</f>
        <v/>
      </c>
      <c r="N611" s="14" t="str">
        <f>_xlfn.IFNA(VLOOKUP(flower[[#This Row],[Scion METRC '#]],DEADC8[],4,FALSE),"")</f>
        <v/>
      </c>
      <c r="O611" s="13" t="str">
        <f>IF(ISNUMBER(SEARCH(".",flower[[#This Row],[Pheno Barcode]])),CONCATENATE("1A4070000000065000",RIGHT(flower[[#This Row],[Pheno Barcode]],6)),"")</f>
        <v/>
      </c>
      <c r="P611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_HL4-02</v>
      </c>
    </row>
    <row r="612" spans="1:16" x14ac:dyDescent="0.25">
      <c r="A612" s="12" t="s">
        <v>7</v>
      </c>
      <c r="B612" s="9">
        <v>3</v>
      </c>
      <c r="C612" s="9" t="s">
        <v>518</v>
      </c>
      <c r="D612" s="13"/>
      <c r="E612" s="13" t="str">
        <f>_xlfn.IFNA(VLOOKUP(flower[[#This Row],[Scion METRC '#]],METRCC8[],2,FALSE),"METRC ERROR")</f>
        <v>METRC ERROR</v>
      </c>
      <c r="F612" s="13" t="str">
        <f>IF(LEFT(flower[[#This Row],[Strain]],4)=LEFT(flower[[#This Row],[Pheno '#]],4),"match","MISMATCH")</f>
        <v>MISMATCH</v>
      </c>
      <c r="G612" s="13" t="str">
        <f>_xlfn.IFNA(VLOOKUP(flower[[#This Row],[Scion METRC '#]],VEGC8[[#All],[Scion METRC '#]:[Pheno Barcode]],2,FALSE),"")</f>
        <v/>
      </c>
      <c r="H612" s="13" t="str">
        <f>LEFT(flower[[#This Row],[Pheno Barcode]],7)</f>
        <v/>
      </c>
      <c r="I612" s="10" t="str">
        <f>_xlfn.IFNA(VLOOKUP(flower[[#This Row],[Strain]],VEGC8[[#All],[Scion METRC '#]:[Health]],5,FALSE),"")</f>
        <v/>
      </c>
      <c r="J612" s="13"/>
      <c r="K612" s="13" t="str">
        <f>IF(flower[[#This Row],[Scion METRC '#]]="","EMPTY",_xlfn.IFNA(VLOOKUP(flower[[#This Row],[Scion METRC '#]],DEADC8[],3,FALSE),"Alive"))</f>
        <v>EMPTY</v>
      </c>
      <c r="L612" s="13" t="str">
        <f>IFERROR(INDEX(exptreatments[[#This Row],[Treatment]],MATCH(flower[[#This Row],[Scion METRC '#]],exptreatments[[#This Row],[METRC]],0)),"")</f>
        <v/>
      </c>
      <c r="M612" s="13" t="str">
        <f>_xlfn.IFNA(VLOOKUP(flower[[#This Row],[Scion METRC '#]],DEADC8[],4,FALSE),"")</f>
        <v/>
      </c>
      <c r="N612" s="14" t="str">
        <f>_xlfn.IFNA(VLOOKUP(flower[[#This Row],[Scion METRC '#]],DEADC8[],4,FALSE),"")</f>
        <v/>
      </c>
      <c r="O612" s="13" t="str">
        <f>IF(ISNUMBER(SEARCH(".",flower[[#This Row],[Pheno Barcode]])),CONCATENATE("1A4070000000065000",RIGHT(flower[[#This Row],[Pheno Barcode]],6)),"")</f>
        <v/>
      </c>
      <c r="P612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_HL4-03</v>
      </c>
    </row>
    <row r="613" spans="1:16" x14ac:dyDescent="0.25">
      <c r="A613" s="12" t="s">
        <v>7</v>
      </c>
      <c r="B613" s="9">
        <v>4</v>
      </c>
      <c r="C613" s="9" t="s">
        <v>518</v>
      </c>
      <c r="D613" s="13"/>
      <c r="E613" s="13" t="str">
        <f>_xlfn.IFNA(VLOOKUP(flower[[#This Row],[Scion METRC '#]],METRCC8[],2,FALSE),"METRC ERROR")</f>
        <v>METRC ERROR</v>
      </c>
      <c r="F613" s="13" t="str">
        <f>IF(LEFT(flower[[#This Row],[Strain]],4)=LEFT(flower[[#This Row],[Pheno '#]],4),"match","MISMATCH")</f>
        <v>MISMATCH</v>
      </c>
      <c r="G613" s="13" t="str">
        <f>_xlfn.IFNA(VLOOKUP(flower[[#This Row],[Scion METRC '#]],VEGC8[[#All],[Scion METRC '#]:[Pheno Barcode]],2,FALSE),"")</f>
        <v/>
      </c>
      <c r="H613" s="13" t="str">
        <f>LEFT(flower[[#This Row],[Pheno Barcode]],7)</f>
        <v/>
      </c>
      <c r="I613" s="10" t="str">
        <f>_xlfn.IFNA(VLOOKUP(flower[[#This Row],[Strain]],VEGC8[[#All],[Scion METRC '#]:[Health]],5,FALSE),"")</f>
        <v/>
      </c>
      <c r="J613" s="13"/>
      <c r="K613" s="13" t="str">
        <f>IF(flower[[#This Row],[Scion METRC '#]]="","EMPTY",_xlfn.IFNA(VLOOKUP(flower[[#This Row],[Scion METRC '#]],DEADC8[],3,FALSE),"Alive"))</f>
        <v>EMPTY</v>
      </c>
      <c r="L613" s="13" t="str">
        <f>IFERROR(INDEX(exptreatments[[#This Row],[Treatment]],MATCH(flower[[#This Row],[Scion METRC '#]],exptreatments[[#This Row],[METRC]],0)),"")</f>
        <v/>
      </c>
      <c r="M613" s="13" t="str">
        <f>_xlfn.IFNA(VLOOKUP(flower[[#This Row],[Scion METRC '#]],DEADC8[],4,FALSE),"")</f>
        <v/>
      </c>
      <c r="N613" s="14" t="str">
        <f>_xlfn.IFNA(VLOOKUP(flower[[#This Row],[Scion METRC '#]],DEADC8[],4,FALSE),"")</f>
        <v/>
      </c>
      <c r="O613" s="13" t="str">
        <f>IF(ISNUMBER(SEARCH(".",flower[[#This Row],[Pheno Barcode]])),CONCATENATE("1A4070000000065000",RIGHT(flower[[#This Row],[Pheno Barcode]],6)),"")</f>
        <v/>
      </c>
      <c r="P613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_HL4-04</v>
      </c>
    </row>
    <row r="614" spans="1:16" x14ac:dyDescent="0.25">
      <c r="A614" s="12" t="s">
        <v>7</v>
      </c>
      <c r="B614" s="9">
        <v>5</v>
      </c>
      <c r="C614" s="9" t="s">
        <v>518</v>
      </c>
      <c r="D614" s="13"/>
      <c r="E614" s="13" t="str">
        <f>_xlfn.IFNA(VLOOKUP(flower[[#This Row],[Scion METRC '#]],METRCC8[],2,FALSE),"METRC ERROR")</f>
        <v>METRC ERROR</v>
      </c>
      <c r="F614" s="13" t="str">
        <f>IF(LEFT(flower[[#This Row],[Strain]],4)=LEFT(flower[[#This Row],[Pheno '#]],4),"match","MISMATCH")</f>
        <v>MISMATCH</v>
      </c>
      <c r="G614" s="13" t="str">
        <f>_xlfn.IFNA(VLOOKUP(flower[[#This Row],[Scion METRC '#]],VEGC8[[#All],[Scion METRC '#]:[Pheno Barcode]],2,FALSE),"")</f>
        <v/>
      </c>
      <c r="H614" s="13" t="str">
        <f>LEFT(flower[[#This Row],[Pheno Barcode]],7)</f>
        <v/>
      </c>
      <c r="I614" s="10" t="str">
        <f>_xlfn.IFNA(VLOOKUP(flower[[#This Row],[Strain]],VEGC8[[#All],[Scion METRC '#]:[Health]],5,FALSE),"")</f>
        <v/>
      </c>
      <c r="J614" s="13"/>
      <c r="K614" s="13" t="str">
        <f>IF(flower[[#This Row],[Scion METRC '#]]="","EMPTY",_xlfn.IFNA(VLOOKUP(flower[[#This Row],[Scion METRC '#]],DEADC8[],3,FALSE),"Alive"))</f>
        <v>EMPTY</v>
      </c>
      <c r="L614" s="13" t="str">
        <f>IFERROR(INDEX(exptreatments[[#This Row],[Treatment]],MATCH(flower[[#This Row],[Scion METRC '#]],exptreatments[[#This Row],[METRC]],0)),"")</f>
        <v/>
      </c>
      <c r="M614" s="13" t="str">
        <f>_xlfn.IFNA(VLOOKUP(flower[[#This Row],[Scion METRC '#]],DEADC8[],4,FALSE),"")</f>
        <v/>
      </c>
      <c r="N614" s="14" t="str">
        <f>_xlfn.IFNA(VLOOKUP(flower[[#This Row],[Scion METRC '#]],DEADC8[],4,FALSE),"")</f>
        <v/>
      </c>
      <c r="O614" s="13" t="str">
        <f>IF(ISNUMBER(SEARCH(".",flower[[#This Row],[Pheno Barcode]])),CONCATENATE("1A4070000000065000",RIGHT(flower[[#This Row],[Pheno Barcode]],6)),"")</f>
        <v/>
      </c>
      <c r="P614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_HL4-05</v>
      </c>
    </row>
    <row r="615" spans="1:16" x14ac:dyDescent="0.25">
      <c r="A615" s="12" t="s">
        <v>7</v>
      </c>
      <c r="B615" s="9">
        <v>6</v>
      </c>
      <c r="C615" s="9" t="s">
        <v>518</v>
      </c>
      <c r="D615" s="13"/>
      <c r="E615" s="13" t="str">
        <f>_xlfn.IFNA(VLOOKUP(flower[[#This Row],[Scion METRC '#]],METRCC8[],2,FALSE),"METRC ERROR")</f>
        <v>METRC ERROR</v>
      </c>
      <c r="F615" s="13" t="str">
        <f>IF(LEFT(flower[[#This Row],[Strain]],4)=LEFT(flower[[#This Row],[Pheno '#]],4),"match","MISMATCH")</f>
        <v>MISMATCH</v>
      </c>
      <c r="G615" s="13" t="str">
        <f>_xlfn.IFNA(VLOOKUP(flower[[#This Row],[Scion METRC '#]],VEGC8[[#All],[Scion METRC '#]:[Pheno Barcode]],2,FALSE),"")</f>
        <v/>
      </c>
      <c r="H615" s="13" t="str">
        <f>LEFT(flower[[#This Row],[Pheno Barcode]],7)</f>
        <v/>
      </c>
      <c r="I615" s="10" t="str">
        <f>_xlfn.IFNA(VLOOKUP(flower[[#This Row],[Strain]],VEGC8[[#All],[Scion METRC '#]:[Health]],5,FALSE),"")</f>
        <v/>
      </c>
      <c r="J615" s="13"/>
      <c r="K615" s="13" t="str">
        <f>IF(flower[[#This Row],[Scion METRC '#]]="","EMPTY",_xlfn.IFNA(VLOOKUP(flower[[#This Row],[Scion METRC '#]],DEADC8[],3,FALSE),"Alive"))</f>
        <v>EMPTY</v>
      </c>
      <c r="L615" s="13" t="str">
        <f>IFERROR(INDEX(exptreatments[[#This Row],[Treatment]],MATCH(flower[[#This Row],[Scion METRC '#]],exptreatments[[#This Row],[METRC]],0)),"")</f>
        <v/>
      </c>
      <c r="M615" s="13" t="str">
        <f>_xlfn.IFNA(VLOOKUP(flower[[#This Row],[Scion METRC '#]],DEADC8[],4,FALSE),"")</f>
        <v/>
      </c>
      <c r="N615" s="14" t="str">
        <f>_xlfn.IFNA(VLOOKUP(flower[[#This Row],[Scion METRC '#]],DEADC8[],4,FALSE),"")</f>
        <v/>
      </c>
      <c r="O615" s="13" t="str">
        <f>IF(ISNUMBER(SEARCH(".",flower[[#This Row],[Pheno Barcode]])),CONCATENATE("1A4070000000065000",RIGHT(flower[[#This Row],[Pheno Barcode]],6)),"")</f>
        <v/>
      </c>
      <c r="P615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_HL4-06</v>
      </c>
    </row>
    <row r="616" spans="1:16" x14ac:dyDescent="0.25">
      <c r="A616" s="12" t="s">
        <v>7</v>
      </c>
      <c r="B616" s="9">
        <v>7</v>
      </c>
      <c r="C616" s="9" t="s">
        <v>518</v>
      </c>
      <c r="D616" s="13"/>
      <c r="E616" s="13" t="str">
        <f>_xlfn.IFNA(VLOOKUP(flower[[#This Row],[Scion METRC '#]],METRCC8[],2,FALSE),"METRC ERROR")</f>
        <v>METRC ERROR</v>
      </c>
      <c r="F616" s="13" t="str">
        <f>IF(LEFT(flower[[#This Row],[Strain]],4)=LEFT(flower[[#This Row],[Pheno '#]],4),"match","MISMATCH")</f>
        <v>MISMATCH</v>
      </c>
      <c r="G616" s="13" t="str">
        <f>_xlfn.IFNA(VLOOKUP(flower[[#This Row],[Scion METRC '#]],VEGC8[[#All],[Scion METRC '#]:[Pheno Barcode]],2,FALSE),"")</f>
        <v/>
      </c>
      <c r="H616" s="13" t="str">
        <f>LEFT(flower[[#This Row],[Pheno Barcode]],7)</f>
        <v/>
      </c>
      <c r="I616" s="10" t="str">
        <f>_xlfn.IFNA(VLOOKUP(flower[[#This Row],[Strain]],VEGC8[[#All],[Scion METRC '#]:[Health]],5,FALSE),"")</f>
        <v/>
      </c>
      <c r="J616" s="13"/>
      <c r="K616" s="13" t="str">
        <f>IF(flower[[#This Row],[Scion METRC '#]]="","EMPTY",_xlfn.IFNA(VLOOKUP(flower[[#This Row],[Scion METRC '#]],DEADC8[],3,FALSE),"Alive"))</f>
        <v>EMPTY</v>
      </c>
      <c r="L616" s="13" t="str">
        <f>IFERROR(INDEX(exptreatments[[#This Row],[Treatment]],MATCH(flower[[#This Row],[Scion METRC '#]],exptreatments[[#This Row],[METRC]],0)),"")</f>
        <v/>
      </c>
      <c r="M616" s="13" t="str">
        <f>_xlfn.IFNA(VLOOKUP(flower[[#This Row],[Scion METRC '#]],DEADC8[],4,FALSE),"")</f>
        <v/>
      </c>
      <c r="N616" s="14" t="str">
        <f>_xlfn.IFNA(VLOOKUP(flower[[#This Row],[Scion METRC '#]],DEADC8[],4,FALSE),"")</f>
        <v/>
      </c>
      <c r="O616" s="13" t="str">
        <f>IF(ISNUMBER(SEARCH(".",flower[[#This Row],[Pheno Barcode]])),CONCATENATE("1A4070000000065000",RIGHT(flower[[#This Row],[Pheno Barcode]],6)),"")</f>
        <v/>
      </c>
      <c r="P616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_HL4-07</v>
      </c>
    </row>
    <row r="617" spans="1:16" x14ac:dyDescent="0.25">
      <c r="A617" s="12" t="s">
        <v>7</v>
      </c>
      <c r="B617" s="9">
        <v>8</v>
      </c>
      <c r="C617" s="9" t="s">
        <v>518</v>
      </c>
      <c r="D617" s="13"/>
      <c r="E617" s="13" t="str">
        <f>_xlfn.IFNA(VLOOKUP(flower[[#This Row],[Scion METRC '#]],METRCC8[],2,FALSE),"METRC ERROR")</f>
        <v>METRC ERROR</v>
      </c>
      <c r="F617" s="13" t="str">
        <f>IF(LEFT(flower[[#This Row],[Strain]],4)=LEFT(flower[[#This Row],[Pheno '#]],4),"match","MISMATCH")</f>
        <v>MISMATCH</v>
      </c>
      <c r="G617" s="13" t="str">
        <f>_xlfn.IFNA(VLOOKUP(flower[[#This Row],[Scion METRC '#]],VEGC8[[#All],[Scion METRC '#]:[Pheno Barcode]],2,FALSE),"")</f>
        <v/>
      </c>
      <c r="H617" s="13" t="str">
        <f>LEFT(flower[[#This Row],[Pheno Barcode]],7)</f>
        <v/>
      </c>
      <c r="I617" s="10" t="str">
        <f>_xlfn.IFNA(VLOOKUP(flower[[#This Row],[Strain]],VEGC8[[#All],[Scion METRC '#]:[Health]],5,FALSE),"")</f>
        <v/>
      </c>
      <c r="J617" s="13"/>
      <c r="K617" s="13" t="str">
        <f>IF(flower[[#This Row],[Scion METRC '#]]="","EMPTY",_xlfn.IFNA(VLOOKUP(flower[[#This Row],[Scion METRC '#]],DEADC8[],3,FALSE),"Alive"))</f>
        <v>EMPTY</v>
      </c>
      <c r="L617" s="13" t="str">
        <f>IFERROR(INDEX(exptreatments[[#This Row],[Treatment]],MATCH(flower[[#This Row],[Scion METRC '#]],exptreatments[[#This Row],[METRC]],0)),"")</f>
        <v/>
      </c>
      <c r="M617" s="13" t="str">
        <f>_xlfn.IFNA(VLOOKUP(flower[[#This Row],[Scion METRC '#]],DEADC8[],4,FALSE),"")</f>
        <v/>
      </c>
      <c r="N617" s="14" t="str">
        <f>_xlfn.IFNA(VLOOKUP(flower[[#This Row],[Scion METRC '#]],DEADC8[],4,FALSE),"")</f>
        <v/>
      </c>
      <c r="O617" s="13" t="str">
        <f>IF(ISNUMBER(SEARCH(".",flower[[#This Row],[Pheno Barcode]])),CONCATENATE("1A4070000000065000",RIGHT(flower[[#This Row],[Pheno Barcode]],6)),"")</f>
        <v/>
      </c>
      <c r="P617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_HL4-08</v>
      </c>
    </row>
    <row r="618" spans="1:16" x14ac:dyDescent="0.25">
      <c r="A618" s="12" t="s">
        <v>7</v>
      </c>
      <c r="B618" s="9">
        <v>9</v>
      </c>
      <c r="C618" s="9" t="s">
        <v>518</v>
      </c>
      <c r="D618" s="13"/>
      <c r="E618" s="13" t="str">
        <f>_xlfn.IFNA(VLOOKUP(flower[[#This Row],[Scion METRC '#]],METRCC8[],2,FALSE),"METRC ERROR")</f>
        <v>METRC ERROR</v>
      </c>
      <c r="F618" s="13" t="str">
        <f>IF(LEFT(flower[[#This Row],[Strain]],4)=LEFT(flower[[#This Row],[Pheno '#]],4),"match","MISMATCH")</f>
        <v>MISMATCH</v>
      </c>
      <c r="G618" s="13" t="str">
        <f>_xlfn.IFNA(VLOOKUP(flower[[#This Row],[Scion METRC '#]],VEGC8[[#All],[Scion METRC '#]:[Pheno Barcode]],2,FALSE),"")</f>
        <v/>
      </c>
      <c r="H618" s="13" t="str">
        <f>LEFT(flower[[#This Row],[Pheno Barcode]],7)</f>
        <v/>
      </c>
      <c r="I618" s="10" t="str">
        <f>_xlfn.IFNA(VLOOKUP(flower[[#This Row],[Strain]],VEGC8[[#All],[Scion METRC '#]:[Health]],5,FALSE),"")</f>
        <v/>
      </c>
      <c r="J618" s="13"/>
      <c r="K618" s="13" t="str">
        <f>IF(flower[[#This Row],[Scion METRC '#]]="","EMPTY",_xlfn.IFNA(VLOOKUP(flower[[#This Row],[Scion METRC '#]],DEADC8[],3,FALSE),"Alive"))</f>
        <v>EMPTY</v>
      </c>
      <c r="L618" s="13" t="str">
        <f>IFERROR(INDEX(exptreatments[[#This Row],[Treatment]],MATCH(flower[[#This Row],[Scion METRC '#]],exptreatments[[#This Row],[METRC]],0)),"")</f>
        <v/>
      </c>
      <c r="M618" s="13" t="str">
        <f>_xlfn.IFNA(VLOOKUP(flower[[#This Row],[Scion METRC '#]],DEADC8[],4,FALSE),"")</f>
        <v/>
      </c>
      <c r="N618" s="14" t="str">
        <f>_xlfn.IFNA(VLOOKUP(flower[[#This Row],[Scion METRC '#]],DEADC8[],4,FALSE),"")</f>
        <v/>
      </c>
      <c r="O618" s="13" t="str">
        <f>IF(ISNUMBER(SEARCH(".",flower[[#This Row],[Pheno Barcode]])),CONCATENATE("1A4070000000065000",RIGHT(flower[[#This Row],[Pheno Barcode]],6)),"")</f>
        <v/>
      </c>
      <c r="P618" s="8" t="str">
        <f>IF(flower[[#This Row],[Plant]]&lt;10,_xlfn.CONCAT('Group Info'!$F$2,"_",flower[[#This Row],[Table]],"-0",flower[[#This Row],[Plant]]),_xlfn.CONCAT('Group Info'!$F$2,"_",flower[[#This Row],[Table]],"-",flower[[#This Row],[Plant]]))</f>
        <v>_HL4-09</v>
      </c>
    </row>
    <row r="619" spans="1:16" x14ac:dyDescent="0.25">
      <c r="A619" s="12" t="s">
        <v>7</v>
      </c>
      <c r="B619" s="9">
        <v>10</v>
      </c>
      <c r="C619" s="9" t="s">
        <v>518</v>
      </c>
      <c r="D619" s="13"/>
      <c r="E619" s="13" t="str">
        <f>_xlfn.IFNA(VLOOKUP(flower[[#This Row],[Scion METRC '#]],METRCC8[],2,FALSE),"METRC ERROR")</f>
        <v>METRC ERROR</v>
      </c>
      <c r="F619" s="13" t="str">
        <f>IF(LEFT(flower[[#This Row],[Strain]],4)=LEFT(flower[[#This Row],[Pheno '#]],4),"match","MISMATCH")</f>
        <v>MISMATCH</v>
      </c>
      <c r="G619" s="13" t="str">
        <f>_xlfn.IFNA(VLOOKUP(flower[[#This Row],[Scion METRC '#]],VEGC8[[#All],[Scion METRC '#]:[Pheno Barcode]],2,FALSE),"")</f>
        <v/>
      </c>
      <c r="H619" s="13" t="str">
        <f>LEFT(flower[[#This Row],[Pheno Barcode]],7)</f>
        <v/>
      </c>
      <c r="I619" s="10" t="str">
        <f>_xlfn.IFNA(VLOOKUP(flower[[#This Row],[Strain]],VEGC8[[#All],[Scion METRC '#]:[Health]],5,FALSE),"")</f>
        <v/>
      </c>
      <c r="J619" s="13"/>
      <c r="K619" s="13" t="str">
        <f>IF(flower[[#This Row],[Scion METRC '#]]="","EMPTY",_xlfn.IFNA(VLOOKUP(flower[[#This Row],[Scion METRC '#]],DEADC8[],3,FALSE),"Alive"))</f>
        <v>EMPTY</v>
      </c>
      <c r="L619" s="13" t="str">
        <f>IFERROR(INDEX(exptreatments[[#This Row],[Treatment]],MATCH(flower[[#This Row],[Scion METRC '#]],exptreatments[[#This Row],[METRC]],0)),"")</f>
        <v/>
      </c>
      <c r="M619" s="13" t="str">
        <f>_xlfn.IFNA(VLOOKUP(flower[[#This Row],[Scion METRC '#]],DEADC8[],4,FALSE),"")</f>
        <v/>
      </c>
      <c r="N619" s="14" t="str">
        <f>_xlfn.IFNA(VLOOKUP(flower[[#This Row],[Scion METRC '#]],DEADC8[],4,FALSE),"")</f>
        <v/>
      </c>
      <c r="O619" s="13" t="str">
        <f>IF(ISNUMBER(SEARCH(".",flower[[#This Row],[Pheno Barcode]])),CONCATENATE("1A4070000000065000",RIGHT(flower[[#This Row],[Pheno Barcode]],6)),"")</f>
        <v/>
      </c>
      <c r="P619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_HL4-10</v>
      </c>
    </row>
    <row r="620" spans="1:16" x14ac:dyDescent="0.25">
      <c r="A620" s="12" t="s">
        <v>7</v>
      </c>
      <c r="B620" s="9">
        <v>11</v>
      </c>
      <c r="C620" s="9" t="s">
        <v>518</v>
      </c>
      <c r="D620" s="13"/>
      <c r="E620" s="13" t="str">
        <f>_xlfn.IFNA(VLOOKUP(flower[[#This Row],[Scion METRC '#]],METRCC8[],2,FALSE),"METRC ERROR")</f>
        <v>METRC ERROR</v>
      </c>
      <c r="F620" s="13" t="str">
        <f>IF(LEFT(flower[[#This Row],[Strain]],4)=LEFT(flower[[#This Row],[Pheno '#]],4),"match","MISMATCH")</f>
        <v>MISMATCH</v>
      </c>
      <c r="G620" s="13" t="str">
        <f>_xlfn.IFNA(VLOOKUP(flower[[#This Row],[Scion METRC '#]],VEGC8[[#All],[Scion METRC '#]:[Pheno Barcode]],2,FALSE),"")</f>
        <v/>
      </c>
      <c r="H620" s="13" t="str">
        <f>LEFT(flower[[#This Row],[Pheno Barcode]],7)</f>
        <v/>
      </c>
      <c r="I620" s="10" t="str">
        <f>_xlfn.IFNA(VLOOKUP(flower[[#This Row],[Strain]],VEGC8[[#All],[Scion METRC '#]:[Health]],5,FALSE),"")</f>
        <v/>
      </c>
      <c r="J620" s="13"/>
      <c r="K620" s="13" t="str">
        <f>IF(flower[[#This Row],[Scion METRC '#]]="","EMPTY",_xlfn.IFNA(VLOOKUP(flower[[#This Row],[Scion METRC '#]],DEADC8[],3,FALSE),"Alive"))</f>
        <v>EMPTY</v>
      </c>
      <c r="L620" s="13" t="str">
        <f>IFERROR(INDEX(exptreatments[[#This Row],[Treatment]],MATCH(flower[[#This Row],[Scion METRC '#]],exptreatments[[#This Row],[METRC]],0)),"")</f>
        <v/>
      </c>
      <c r="M620" s="13" t="str">
        <f>_xlfn.IFNA(VLOOKUP(flower[[#This Row],[Scion METRC '#]],DEADC8[],4,FALSE),"")</f>
        <v/>
      </c>
      <c r="N620" s="14" t="str">
        <f>_xlfn.IFNA(VLOOKUP(flower[[#This Row],[Scion METRC '#]],DEADC8[],4,FALSE),"")</f>
        <v/>
      </c>
      <c r="O620" s="13" t="str">
        <f>IF(ISNUMBER(SEARCH(".",flower[[#This Row],[Pheno Barcode]])),CONCATENATE("1A4070000000065000",RIGHT(flower[[#This Row],[Pheno Barcode]],6)),"")</f>
        <v/>
      </c>
      <c r="P620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_HL4-11</v>
      </c>
    </row>
    <row r="621" spans="1:16" x14ac:dyDescent="0.25">
      <c r="A621" s="12" t="s">
        <v>7</v>
      </c>
      <c r="B621" s="9">
        <v>12</v>
      </c>
      <c r="C621" s="9" t="s">
        <v>518</v>
      </c>
      <c r="D621" s="13"/>
      <c r="E621" s="13" t="str">
        <f>_xlfn.IFNA(VLOOKUP(flower[[#This Row],[Scion METRC '#]],METRCC8[],2,FALSE),"METRC ERROR")</f>
        <v>METRC ERROR</v>
      </c>
      <c r="F621" s="13" t="str">
        <f>IF(LEFT(flower[[#This Row],[Strain]],4)=LEFT(flower[[#This Row],[Pheno '#]],4),"match","MISMATCH")</f>
        <v>MISMATCH</v>
      </c>
      <c r="G621" s="13" t="str">
        <f>_xlfn.IFNA(VLOOKUP(flower[[#This Row],[Scion METRC '#]],VEGC8[[#All],[Scion METRC '#]:[Pheno Barcode]],2,FALSE),"")</f>
        <v/>
      </c>
      <c r="H621" s="13" t="str">
        <f>LEFT(flower[[#This Row],[Pheno Barcode]],7)</f>
        <v/>
      </c>
      <c r="I621" s="10" t="str">
        <f>_xlfn.IFNA(VLOOKUP(flower[[#This Row],[Strain]],VEGC8[[#All],[Scion METRC '#]:[Health]],5,FALSE),"")</f>
        <v/>
      </c>
      <c r="J621" s="13"/>
      <c r="K621" s="13" t="str">
        <f>IF(flower[[#This Row],[Scion METRC '#]]="","EMPTY",_xlfn.IFNA(VLOOKUP(flower[[#This Row],[Scion METRC '#]],DEADC8[],3,FALSE),"Alive"))</f>
        <v>EMPTY</v>
      </c>
      <c r="L621" s="13" t="str">
        <f>IFERROR(INDEX(exptreatments[[#This Row],[Treatment]],MATCH(flower[[#This Row],[Scion METRC '#]],exptreatments[[#This Row],[METRC]],0)),"")</f>
        <v/>
      </c>
      <c r="M621" s="13" t="str">
        <f>_xlfn.IFNA(VLOOKUP(flower[[#This Row],[Scion METRC '#]],DEADC8[],4,FALSE),"")</f>
        <v/>
      </c>
      <c r="N621" s="14" t="str">
        <f>_xlfn.IFNA(VLOOKUP(flower[[#This Row],[Scion METRC '#]],DEADC8[],4,FALSE),"")</f>
        <v/>
      </c>
      <c r="O621" s="13" t="str">
        <f>IF(ISNUMBER(SEARCH(".",flower[[#This Row],[Pheno Barcode]])),CONCATENATE("1A4070000000065000",RIGHT(flower[[#This Row],[Pheno Barcode]],6)),"")</f>
        <v/>
      </c>
      <c r="P621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_HL4-12</v>
      </c>
    </row>
    <row r="622" spans="1:16" x14ac:dyDescent="0.25">
      <c r="A622" s="12" t="s">
        <v>7</v>
      </c>
      <c r="B622" s="9">
        <v>13</v>
      </c>
      <c r="C622" s="9" t="s">
        <v>518</v>
      </c>
      <c r="D622" s="13"/>
      <c r="E622" s="13" t="str">
        <f>_xlfn.IFNA(VLOOKUP(flower[[#This Row],[Scion METRC '#]],METRCC8[],2,FALSE),"METRC ERROR")</f>
        <v>METRC ERROR</v>
      </c>
      <c r="F622" s="13" t="str">
        <f>IF(LEFT(flower[[#This Row],[Strain]],4)=LEFT(flower[[#This Row],[Pheno '#]],4),"match","MISMATCH")</f>
        <v>MISMATCH</v>
      </c>
      <c r="G622" s="13" t="str">
        <f>_xlfn.IFNA(VLOOKUP(flower[[#This Row],[Scion METRC '#]],VEGC8[[#All],[Scion METRC '#]:[Pheno Barcode]],2,FALSE),"")</f>
        <v/>
      </c>
      <c r="H622" s="13" t="str">
        <f>LEFT(flower[[#This Row],[Pheno Barcode]],7)</f>
        <v/>
      </c>
      <c r="I622" s="10" t="str">
        <f>_xlfn.IFNA(VLOOKUP(flower[[#This Row],[Strain]],VEGC8[[#All],[Scion METRC '#]:[Health]],5,FALSE),"")</f>
        <v/>
      </c>
      <c r="J622" s="13"/>
      <c r="K622" s="13" t="str">
        <f>IF(flower[[#This Row],[Scion METRC '#]]="","EMPTY",_xlfn.IFNA(VLOOKUP(flower[[#This Row],[Scion METRC '#]],DEADC8[],3,FALSE),"Alive"))</f>
        <v>EMPTY</v>
      </c>
      <c r="L622" s="13" t="str">
        <f>IFERROR(INDEX(exptreatments[[#This Row],[Treatment]],MATCH(flower[[#This Row],[Scion METRC '#]],exptreatments[[#This Row],[METRC]],0)),"")</f>
        <v/>
      </c>
      <c r="M622" s="13" t="str">
        <f>_xlfn.IFNA(VLOOKUP(flower[[#This Row],[Scion METRC '#]],DEADC8[],4,FALSE),"")</f>
        <v/>
      </c>
      <c r="N622" s="14" t="str">
        <f>_xlfn.IFNA(VLOOKUP(flower[[#This Row],[Scion METRC '#]],DEADC8[],4,FALSE),"")</f>
        <v/>
      </c>
      <c r="O622" s="13" t="str">
        <f>IF(ISNUMBER(SEARCH(".",flower[[#This Row],[Pheno Barcode]])),CONCATENATE("1A4070000000065000",RIGHT(flower[[#This Row],[Pheno Barcode]],6)),"")</f>
        <v/>
      </c>
      <c r="P622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_HL4-13</v>
      </c>
    </row>
    <row r="623" spans="1:16" x14ac:dyDescent="0.25">
      <c r="A623" s="12" t="s">
        <v>7</v>
      </c>
      <c r="B623" s="9">
        <v>14</v>
      </c>
      <c r="C623" s="9" t="s">
        <v>518</v>
      </c>
      <c r="D623" s="13"/>
      <c r="E623" s="13" t="str">
        <f>_xlfn.IFNA(VLOOKUP(flower[[#This Row],[Scion METRC '#]],METRCC8[],2,FALSE),"METRC ERROR")</f>
        <v>METRC ERROR</v>
      </c>
      <c r="F623" s="13" t="str">
        <f>IF(LEFT(flower[[#This Row],[Strain]],4)=LEFT(flower[[#This Row],[Pheno '#]],4),"match","MISMATCH")</f>
        <v>MISMATCH</v>
      </c>
      <c r="G623" s="13" t="str">
        <f>_xlfn.IFNA(VLOOKUP(flower[[#This Row],[Scion METRC '#]],VEGC8[[#All],[Scion METRC '#]:[Pheno Barcode]],2,FALSE),"")</f>
        <v/>
      </c>
      <c r="H623" s="13" t="str">
        <f>LEFT(flower[[#This Row],[Pheno Barcode]],7)</f>
        <v/>
      </c>
      <c r="I623" s="10" t="str">
        <f>_xlfn.IFNA(VLOOKUP(flower[[#This Row],[Strain]],VEGC8[[#All],[Scion METRC '#]:[Health]],5,FALSE),"")</f>
        <v/>
      </c>
      <c r="J623" s="13"/>
      <c r="K623" s="13" t="str">
        <f>IF(flower[[#This Row],[Scion METRC '#]]="","EMPTY",_xlfn.IFNA(VLOOKUP(flower[[#This Row],[Scion METRC '#]],DEADC8[],3,FALSE),"Alive"))</f>
        <v>EMPTY</v>
      </c>
      <c r="L623" s="13" t="str">
        <f>IFERROR(INDEX(exptreatments[[#This Row],[Treatment]],MATCH(flower[[#This Row],[Scion METRC '#]],exptreatments[[#This Row],[METRC]],0)),"")</f>
        <v/>
      </c>
      <c r="M623" s="13" t="str">
        <f>_xlfn.IFNA(VLOOKUP(flower[[#This Row],[Scion METRC '#]],DEADC8[],4,FALSE),"")</f>
        <v/>
      </c>
      <c r="N623" s="14" t="str">
        <f>_xlfn.IFNA(VLOOKUP(flower[[#This Row],[Scion METRC '#]],DEADC8[],4,FALSE),"")</f>
        <v/>
      </c>
      <c r="O623" s="13" t="str">
        <f>IF(ISNUMBER(SEARCH(".",flower[[#This Row],[Pheno Barcode]])),CONCATENATE("1A4070000000065000",RIGHT(flower[[#This Row],[Pheno Barcode]],6)),"")</f>
        <v/>
      </c>
      <c r="P623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_HL4-14</v>
      </c>
    </row>
    <row r="624" spans="1:16" x14ac:dyDescent="0.25">
      <c r="A624" s="12" t="s">
        <v>7</v>
      </c>
      <c r="B624" s="9">
        <v>15</v>
      </c>
      <c r="C624" s="9" t="s">
        <v>518</v>
      </c>
      <c r="D624" s="13"/>
      <c r="E624" s="13" t="str">
        <f>_xlfn.IFNA(VLOOKUP(flower[[#This Row],[Scion METRC '#]],METRCC8[],2,FALSE),"METRC ERROR")</f>
        <v>METRC ERROR</v>
      </c>
      <c r="F624" s="13" t="str">
        <f>IF(LEFT(flower[[#This Row],[Strain]],4)=LEFT(flower[[#This Row],[Pheno '#]],4),"match","MISMATCH")</f>
        <v>MISMATCH</v>
      </c>
      <c r="G624" s="13" t="str">
        <f>_xlfn.IFNA(VLOOKUP(flower[[#This Row],[Scion METRC '#]],VEGC8[[#All],[Scion METRC '#]:[Pheno Barcode]],2,FALSE),"")</f>
        <v/>
      </c>
      <c r="H624" s="13" t="str">
        <f>LEFT(flower[[#This Row],[Pheno Barcode]],7)</f>
        <v/>
      </c>
      <c r="I624" s="10" t="str">
        <f>_xlfn.IFNA(VLOOKUP(flower[[#This Row],[Strain]],VEGC8[[#All],[Scion METRC '#]:[Health]],5,FALSE),"")</f>
        <v/>
      </c>
      <c r="J624" s="13"/>
      <c r="K624" s="13" t="str">
        <f>IF(flower[[#This Row],[Scion METRC '#]]="","EMPTY",_xlfn.IFNA(VLOOKUP(flower[[#This Row],[Scion METRC '#]],DEADC8[],3,FALSE),"Alive"))</f>
        <v>EMPTY</v>
      </c>
      <c r="L624" s="13" t="str">
        <f>IFERROR(INDEX(exptreatments[[#This Row],[Treatment]],MATCH(flower[[#This Row],[Scion METRC '#]],exptreatments[[#This Row],[METRC]],0)),"")</f>
        <v/>
      </c>
      <c r="M624" s="13" t="str">
        <f>_xlfn.IFNA(VLOOKUP(flower[[#This Row],[Scion METRC '#]],DEADC8[],4,FALSE),"")</f>
        <v/>
      </c>
      <c r="N624" s="14" t="str">
        <f>_xlfn.IFNA(VLOOKUP(flower[[#This Row],[Scion METRC '#]],DEADC8[],4,FALSE),"")</f>
        <v/>
      </c>
      <c r="O624" s="13" t="str">
        <f>IF(ISNUMBER(SEARCH(".",flower[[#This Row],[Pheno Barcode]])),CONCATENATE("1A4070000000065000",RIGHT(flower[[#This Row],[Pheno Barcode]],6)),"")</f>
        <v/>
      </c>
      <c r="P624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_HL4-15</v>
      </c>
    </row>
    <row r="625" spans="1:16" x14ac:dyDescent="0.25">
      <c r="A625" s="12" t="s">
        <v>7</v>
      </c>
      <c r="B625" s="9">
        <v>16</v>
      </c>
      <c r="C625" s="9" t="s">
        <v>518</v>
      </c>
      <c r="D625" s="13"/>
      <c r="E625" s="13" t="str">
        <f>_xlfn.IFNA(VLOOKUP(flower[[#This Row],[Scion METRC '#]],METRCC8[],2,FALSE),"METRC ERROR")</f>
        <v>METRC ERROR</v>
      </c>
      <c r="F625" s="13" t="str">
        <f>IF(LEFT(flower[[#This Row],[Strain]],4)=LEFT(flower[[#This Row],[Pheno '#]],4),"match","MISMATCH")</f>
        <v>MISMATCH</v>
      </c>
      <c r="G625" s="13" t="str">
        <f>_xlfn.IFNA(VLOOKUP(flower[[#This Row],[Scion METRC '#]],VEGC8[[#All],[Scion METRC '#]:[Pheno Barcode]],2,FALSE),"")</f>
        <v/>
      </c>
      <c r="H625" s="13" t="str">
        <f>LEFT(flower[[#This Row],[Pheno Barcode]],7)</f>
        <v/>
      </c>
      <c r="I625" s="10" t="str">
        <f>_xlfn.IFNA(VLOOKUP(flower[[#This Row],[Strain]],VEGC8[[#All],[Scion METRC '#]:[Health]],5,FALSE),"")</f>
        <v/>
      </c>
      <c r="J625" s="13"/>
      <c r="K625" s="13" t="str">
        <f>IF(flower[[#This Row],[Scion METRC '#]]="","EMPTY",_xlfn.IFNA(VLOOKUP(flower[[#This Row],[Scion METRC '#]],DEADC8[],3,FALSE),"Alive"))</f>
        <v>EMPTY</v>
      </c>
      <c r="L625" s="13" t="str">
        <f>IFERROR(INDEX(exptreatments[[#This Row],[Treatment]],MATCH(flower[[#This Row],[Scion METRC '#]],exptreatments[[#This Row],[METRC]],0)),"")</f>
        <v/>
      </c>
      <c r="M625" s="13" t="str">
        <f>_xlfn.IFNA(VLOOKUP(flower[[#This Row],[Scion METRC '#]],DEADC8[],4,FALSE),"")</f>
        <v/>
      </c>
      <c r="N625" s="14" t="str">
        <f>_xlfn.IFNA(VLOOKUP(flower[[#This Row],[Scion METRC '#]],DEADC8[],4,FALSE),"")</f>
        <v/>
      </c>
      <c r="O625" s="13" t="str">
        <f>IF(ISNUMBER(SEARCH(".",flower[[#This Row],[Pheno Barcode]])),CONCATENATE("1A4070000000065000",RIGHT(flower[[#This Row],[Pheno Barcode]],6)),"")</f>
        <v/>
      </c>
      <c r="P625" s="8" t="str">
        <f>IF(flower[[#This Row],[Plant]]&lt;10,_xlfn.CONCAT('Group Info'!$F$2,"_",flower[[#This Row],[Table]],"-0",flower[[#This Row],[Plant]]),_xlfn.CONCAT('Group Info'!$F$2,"_",flower[[#This Row],[Table]],"-",flower[[#This Row],[Plant]]))</f>
        <v>_HL4-16</v>
      </c>
    </row>
    <row r="626" spans="1:16" x14ac:dyDescent="0.25">
      <c r="A626" s="12" t="s">
        <v>7</v>
      </c>
      <c r="B626" s="9">
        <v>1</v>
      </c>
      <c r="C626" s="9" t="s">
        <v>519</v>
      </c>
      <c r="D626" s="13"/>
      <c r="E626" s="13" t="str">
        <f>_xlfn.IFNA(VLOOKUP(flower[[#This Row],[Scion METRC '#]],METRCC8[],2,FALSE),"METRC ERROR")</f>
        <v>METRC ERROR</v>
      </c>
      <c r="F626" s="13" t="str">
        <f>IF(LEFT(flower[[#This Row],[Strain]],4)=LEFT(flower[[#This Row],[Pheno '#]],4),"match","MISMATCH")</f>
        <v>MISMATCH</v>
      </c>
      <c r="G626" s="13" t="str">
        <f>_xlfn.IFNA(VLOOKUP(flower[[#This Row],[Scion METRC '#]],VEGC8[[#All],[Scion METRC '#]:[Pheno Barcode]],2,FALSE),"")</f>
        <v/>
      </c>
      <c r="H626" s="13" t="str">
        <f>LEFT(flower[[#This Row],[Pheno Barcode]],7)</f>
        <v/>
      </c>
      <c r="I626" s="10" t="str">
        <f>_xlfn.IFNA(VLOOKUP(flower[[#This Row],[Strain]],VEGC8[[#All],[Scion METRC '#]:[Health]],5,FALSE),"")</f>
        <v/>
      </c>
      <c r="J626" s="13"/>
      <c r="K626" s="13" t="str">
        <f>IF(flower[[#This Row],[Scion METRC '#]]="","EMPTY",_xlfn.IFNA(VLOOKUP(flower[[#This Row],[Scion METRC '#]],DEADC8[],3,FALSE),"Alive"))</f>
        <v>EMPTY</v>
      </c>
      <c r="L626" s="13" t="str">
        <f>IFERROR(INDEX(exptreatments[[#This Row],[Treatment]],MATCH(flower[[#This Row],[Scion METRC '#]],exptreatments[[#This Row],[METRC]],0)),"")</f>
        <v/>
      </c>
      <c r="M626" s="13" t="str">
        <f>_xlfn.IFNA(VLOOKUP(flower[[#This Row],[Scion METRC '#]],DEADC8[],4,FALSE),"")</f>
        <v/>
      </c>
      <c r="N626" s="14" t="str">
        <f>_xlfn.IFNA(VLOOKUP(flower[[#This Row],[Scion METRC '#]],DEADC8[],4,FALSE),"")</f>
        <v/>
      </c>
      <c r="O626" s="13" t="str">
        <f>IF(ISNUMBER(SEARCH(".",flower[[#This Row],[Pheno Barcode]])),CONCATENATE("1A4070000000065000",RIGHT(flower[[#This Row],[Pheno Barcode]],6)),"")</f>
        <v/>
      </c>
      <c r="P626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_HL5-01</v>
      </c>
    </row>
    <row r="627" spans="1:16" x14ac:dyDescent="0.25">
      <c r="A627" s="12" t="s">
        <v>7</v>
      </c>
      <c r="B627" s="9">
        <v>2</v>
      </c>
      <c r="C627" s="9" t="s">
        <v>519</v>
      </c>
      <c r="D627" s="13"/>
      <c r="E627" s="13" t="str">
        <f>_xlfn.IFNA(VLOOKUP(flower[[#This Row],[Scion METRC '#]],METRCC8[],2,FALSE),"METRC ERROR")</f>
        <v>METRC ERROR</v>
      </c>
      <c r="F627" s="13" t="str">
        <f>IF(LEFT(flower[[#This Row],[Strain]],4)=LEFT(flower[[#This Row],[Pheno '#]],4),"match","MISMATCH")</f>
        <v>MISMATCH</v>
      </c>
      <c r="G627" s="13" t="str">
        <f>_xlfn.IFNA(VLOOKUP(flower[[#This Row],[Scion METRC '#]],VEGC8[[#All],[Scion METRC '#]:[Pheno Barcode]],2,FALSE),"")</f>
        <v/>
      </c>
      <c r="H627" s="13" t="str">
        <f>LEFT(flower[[#This Row],[Pheno Barcode]],7)</f>
        <v/>
      </c>
      <c r="I627" s="10" t="str">
        <f>_xlfn.IFNA(VLOOKUP(flower[[#This Row],[Strain]],VEGC8[[#All],[Scion METRC '#]:[Health]],5,FALSE),"")</f>
        <v/>
      </c>
      <c r="J627" s="13"/>
      <c r="K627" s="13" t="str">
        <f>IF(flower[[#This Row],[Scion METRC '#]]="","EMPTY",_xlfn.IFNA(VLOOKUP(flower[[#This Row],[Scion METRC '#]],DEADC8[],3,FALSE),"Alive"))</f>
        <v>EMPTY</v>
      </c>
      <c r="L627" s="13" t="str">
        <f>IFERROR(INDEX(exptreatments[[#This Row],[Treatment]],MATCH(flower[[#This Row],[Scion METRC '#]],exptreatments[[#This Row],[METRC]],0)),"")</f>
        <v/>
      </c>
      <c r="M627" s="13" t="str">
        <f>_xlfn.IFNA(VLOOKUP(flower[[#This Row],[Scion METRC '#]],DEADC8[],4,FALSE),"")</f>
        <v/>
      </c>
      <c r="N627" s="14" t="str">
        <f>_xlfn.IFNA(VLOOKUP(flower[[#This Row],[Scion METRC '#]],DEADC8[],4,FALSE),"")</f>
        <v/>
      </c>
      <c r="O627" s="13" t="str">
        <f>IF(ISNUMBER(SEARCH(".",flower[[#This Row],[Pheno Barcode]])),CONCATENATE("1A4070000000065000",RIGHT(flower[[#This Row],[Pheno Barcode]],6)),"")</f>
        <v/>
      </c>
      <c r="P627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_HL5-02</v>
      </c>
    </row>
    <row r="628" spans="1:16" x14ac:dyDescent="0.25">
      <c r="A628" s="12" t="s">
        <v>7</v>
      </c>
      <c r="B628" s="9">
        <v>3</v>
      </c>
      <c r="C628" s="9" t="s">
        <v>519</v>
      </c>
      <c r="D628" s="13"/>
      <c r="E628" s="13" t="str">
        <f>_xlfn.IFNA(VLOOKUP(flower[[#This Row],[Scion METRC '#]],METRCC8[],2,FALSE),"METRC ERROR")</f>
        <v>METRC ERROR</v>
      </c>
      <c r="F628" s="13" t="str">
        <f>IF(LEFT(flower[[#This Row],[Strain]],4)=LEFT(flower[[#This Row],[Pheno '#]],4),"match","MISMATCH")</f>
        <v>MISMATCH</v>
      </c>
      <c r="G628" s="13" t="str">
        <f>_xlfn.IFNA(VLOOKUP(flower[[#This Row],[Scion METRC '#]],VEGC8[[#All],[Scion METRC '#]:[Pheno Barcode]],2,FALSE),"")</f>
        <v/>
      </c>
      <c r="H628" s="13" t="str">
        <f>LEFT(flower[[#This Row],[Pheno Barcode]],7)</f>
        <v/>
      </c>
      <c r="I628" s="10" t="str">
        <f>_xlfn.IFNA(VLOOKUP(flower[[#This Row],[Strain]],VEGC8[[#All],[Scion METRC '#]:[Health]],5,FALSE),"")</f>
        <v/>
      </c>
      <c r="J628" s="13"/>
      <c r="K628" s="13" t="str">
        <f>IF(flower[[#This Row],[Scion METRC '#]]="","EMPTY",_xlfn.IFNA(VLOOKUP(flower[[#This Row],[Scion METRC '#]],DEADC8[],3,FALSE),"Alive"))</f>
        <v>EMPTY</v>
      </c>
      <c r="L628" s="13" t="str">
        <f>IFERROR(INDEX(exptreatments[[#This Row],[Treatment]],MATCH(flower[[#This Row],[Scion METRC '#]],exptreatments[[#This Row],[METRC]],0)),"")</f>
        <v/>
      </c>
      <c r="M628" s="13" t="str">
        <f>_xlfn.IFNA(VLOOKUP(flower[[#This Row],[Scion METRC '#]],DEADC8[],4,FALSE),"")</f>
        <v/>
      </c>
      <c r="N628" s="14" t="str">
        <f>_xlfn.IFNA(VLOOKUP(flower[[#This Row],[Scion METRC '#]],DEADC8[],4,FALSE),"")</f>
        <v/>
      </c>
      <c r="O628" s="13" t="str">
        <f>IF(ISNUMBER(SEARCH(".",flower[[#This Row],[Pheno Barcode]])),CONCATENATE("1A4070000000065000",RIGHT(flower[[#This Row],[Pheno Barcode]],6)),"")</f>
        <v/>
      </c>
      <c r="P628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_HL5-03</v>
      </c>
    </row>
    <row r="629" spans="1:16" x14ac:dyDescent="0.25">
      <c r="A629" s="12" t="s">
        <v>7</v>
      </c>
      <c r="B629" s="9">
        <v>4</v>
      </c>
      <c r="C629" s="9" t="s">
        <v>519</v>
      </c>
      <c r="D629" s="13"/>
      <c r="E629" s="13" t="str">
        <f>_xlfn.IFNA(VLOOKUP(flower[[#This Row],[Scion METRC '#]],METRCC8[],2,FALSE),"METRC ERROR")</f>
        <v>METRC ERROR</v>
      </c>
      <c r="F629" s="13" t="str">
        <f>IF(LEFT(flower[[#This Row],[Strain]],4)=LEFT(flower[[#This Row],[Pheno '#]],4),"match","MISMATCH")</f>
        <v>MISMATCH</v>
      </c>
      <c r="G629" s="13" t="str">
        <f>_xlfn.IFNA(VLOOKUP(flower[[#This Row],[Scion METRC '#]],VEGC8[[#All],[Scion METRC '#]:[Pheno Barcode]],2,FALSE),"")</f>
        <v/>
      </c>
      <c r="H629" s="13" t="str">
        <f>LEFT(flower[[#This Row],[Pheno Barcode]],7)</f>
        <v/>
      </c>
      <c r="I629" s="10" t="str">
        <f>_xlfn.IFNA(VLOOKUP(flower[[#This Row],[Strain]],VEGC8[[#All],[Scion METRC '#]:[Health]],5,FALSE),"")</f>
        <v/>
      </c>
      <c r="J629" s="13"/>
      <c r="K629" s="13" t="str">
        <f>IF(flower[[#This Row],[Scion METRC '#]]="","EMPTY",_xlfn.IFNA(VLOOKUP(flower[[#This Row],[Scion METRC '#]],DEADC8[],3,FALSE),"Alive"))</f>
        <v>EMPTY</v>
      </c>
      <c r="L629" s="13" t="str">
        <f>IFERROR(INDEX(exptreatments[[#This Row],[Treatment]],MATCH(flower[[#This Row],[Scion METRC '#]],exptreatments[[#This Row],[METRC]],0)),"")</f>
        <v/>
      </c>
      <c r="M629" s="13" t="str">
        <f>_xlfn.IFNA(VLOOKUP(flower[[#This Row],[Scion METRC '#]],DEADC8[],4,FALSE),"")</f>
        <v/>
      </c>
      <c r="N629" s="14" t="str">
        <f>_xlfn.IFNA(VLOOKUP(flower[[#This Row],[Scion METRC '#]],DEADC8[],4,FALSE),"")</f>
        <v/>
      </c>
      <c r="O629" s="13" t="str">
        <f>IF(ISNUMBER(SEARCH(".",flower[[#This Row],[Pheno Barcode]])),CONCATENATE("1A4070000000065000",RIGHT(flower[[#This Row],[Pheno Barcode]],6)),"")</f>
        <v/>
      </c>
      <c r="P629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_HL5-04</v>
      </c>
    </row>
    <row r="630" spans="1:16" x14ac:dyDescent="0.25">
      <c r="A630" s="12" t="s">
        <v>7</v>
      </c>
      <c r="B630" s="9">
        <v>5</v>
      </c>
      <c r="C630" s="9" t="s">
        <v>519</v>
      </c>
      <c r="D630" s="13"/>
      <c r="E630" s="13" t="str">
        <f>_xlfn.IFNA(VLOOKUP(flower[[#This Row],[Scion METRC '#]],METRCC8[],2,FALSE),"METRC ERROR")</f>
        <v>METRC ERROR</v>
      </c>
      <c r="F630" s="13" t="str">
        <f>IF(LEFT(flower[[#This Row],[Strain]],4)=LEFT(flower[[#This Row],[Pheno '#]],4),"match","MISMATCH")</f>
        <v>MISMATCH</v>
      </c>
      <c r="G630" s="13" t="str">
        <f>_xlfn.IFNA(VLOOKUP(flower[[#This Row],[Scion METRC '#]],VEGC8[[#All],[Scion METRC '#]:[Pheno Barcode]],2,FALSE),"")</f>
        <v/>
      </c>
      <c r="H630" s="13" t="str">
        <f>LEFT(flower[[#This Row],[Pheno Barcode]],7)</f>
        <v/>
      </c>
      <c r="I630" s="10" t="str">
        <f>_xlfn.IFNA(VLOOKUP(flower[[#This Row],[Strain]],VEGC8[[#All],[Scion METRC '#]:[Health]],5,FALSE),"")</f>
        <v/>
      </c>
      <c r="J630" s="13"/>
      <c r="K630" s="13" t="str">
        <f>IF(flower[[#This Row],[Scion METRC '#]]="","EMPTY",_xlfn.IFNA(VLOOKUP(flower[[#This Row],[Scion METRC '#]],DEADC8[],3,FALSE),"Alive"))</f>
        <v>EMPTY</v>
      </c>
      <c r="L630" s="13" t="str">
        <f>IFERROR(INDEX(exptreatments[[#This Row],[Treatment]],MATCH(flower[[#This Row],[Scion METRC '#]],exptreatments[[#This Row],[METRC]],0)),"")</f>
        <v/>
      </c>
      <c r="M630" s="13" t="str">
        <f>_xlfn.IFNA(VLOOKUP(flower[[#This Row],[Scion METRC '#]],DEADC8[],4,FALSE),"")</f>
        <v/>
      </c>
      <c r="N630" s="14" t="str">
        <f>_xlfn.IFNA(VLOOKUP(flower[[#This Row],[Scion METRC '#]],DEADC8[],4,FALSE),"")</f>
        <v/>
      </c>
      <c r="O630" s="13" t="str">
        <f>IF(ISNUMBER(SEARCH(".",flower[[#This Row],[Pheno Barcode]])),CONCATENATE("1A4070000000065000",RIGHT(flower[[#This Row],[Pheno Barcode]],6)),"")</f>
        <v/>
      </c>
      <c r="P630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_HL5-05</v>
      </c>
    </row>
    <row r="631" spans="1:16" x14ac:dyDescent="0.25">
      <c r="A631" s="12" t="s">
        <v>7</v>
      </c>
      <c r="B631" s="9">
        <v>6</v>
      </c>
      <c r="C631" s="9" t="s">
        <v>519</v>
      </c>
      <c r="D631" s="13"/>
      <c r="E631" s="13" t="str">
        <f>_xlfn.IFNA(VLOOKUP(flower[[#This Row],[Scion METRC '#]],METRCC8[],2,FALSE),"METRC ERROR")</f>
        <v>METRC ERROR</v>
      </c>
      <c r="F631" s="13" t="str">
        <f>IF(LEFT(flower[[#This Row],[Strain]],4)=LEFT(flower[[#This Row],[Pheno '#]],4),"match","MISMATCH")</f>
        <v>MISMATCH</v>
      </c>
      <c r="G631" s="13" t="str">
        <f>_xlfn.IFNA(VLOOKUP(flower[[#This Row],[Scion METRC '#]],VEGC8[[#All],[Scion METRC '#]:[Pheno Barcode]],2,FALSE),"")</f>
        <v/>
      </c>
      <c r="H631" s="13" t="str">
        <f>LEFT(flower[[#This Row],[Pheno Barcode]],7)</f>
        <v/>
      </c>
      <c r="I631" s="10" t="str">
        <f>_xlfn.IFNA(VLOOKUP(flower[[#This Row],[Strain]],VEGC8[[#All],[Scion METRC '#]:[Health]],5,FALSE),"")</f>
        <v/>
      </c>
      <c r="J631" s="13"/>
      <c r="K631" s="13" t="str">
        <f>IF(flower[[#This Row],[Scion METRC '#]]="","EMPTY",_xlfn.IFNA(VLOOKUP(flower[[#This Row],[Scion METRC '#]],DEADC8[],3,FALSE),"Alive"))</f>
        <v>EMPTY</v>
      </c>
      <c r="L631" s="13" t="str">
        <f>IFERROR(INDEX(exptreatments[[#This Row],[Treatment]],MATCH(flower[[#This Row],[Scion METRC '#]],exptreatments[[#This Row],[METRC]],0)),"")</f>
        <v/>
      </c>
      <c r="M631" s="13" t="str">
        <f>_xlfn.IFNA(VLOOKUP(flower[[#This Row],[Scion METRC '#]],DEADC8[],4,FALSE),"")</f>
        <v/>
      </c>
      <c r="N631" s="14" t="str">
        <f>_xlfn.IFNA(VLOOKUP(flower[[#This Row],[Scion METRC '#]],DEADC8[],4,FALSE),"")</f>
        <v/>
      </c>
      <c r="O631" s="13" t="str">
        <f>IF(ISNUMBER(SEARCH(".",flower[[#This Row],[Pheno Barcode]])),CONCATENATE("1A4070000000065000",RIGHT(flower[[#This Row],[Pheno Barcode]],6)),"")</f>
        <v/>
      </c>
      <c r="P631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_HL5-06</v>
      </c>
    </row>
    <row r="632" spans="1:16" x14ac:dyDescent="0.25">
      <c r="A632" s="12" t="s">
        <v>7</v>
      </c>
      <c r="B632" s="9">
        <v>7</v>
      </c>
      <c r="C632" s="9" t="s">
        <v>519</v>
      </c>
      <c r="D632" s="13"/>
      <c r="E632" s="13" t="str">
        <f>_xlfn.IFNA(VLOOKUP(flower[[#This Row],[Scion METRC '#]],METRCC8[],2,FALSE),"METRC ERROR")</f>
        <v>METRC ERROR</v>
      </c>
      <c r="F632" s="13" t="str">
        <f>IF(LEFT(flower[[#This Row],[Strain]],4)=LEFT(flower[[#This Row],[Pheno '#]],4),"match","MISMATCH")</f>
        <v>MISMATCH</v>
      </c>
      <c r="G632" s="13" t="str">
        <f>_xlfn.IFNA(VLOOKUP(flower[[#This Row],[Scion METRC '#]],VEGC8[[#All],[Scion METRC '#]:[Pheno Barcode]],2,FALSE),"")</f>
        <v/>
      </c>
      <c r="H632" s="13" t="str">
        <f>LEFT(flower[[#This Row],[Pheno Barcode]],7)</f>
        <v/>
      </c>
      <c r="I632" s="10" t="str">
        <f>_xlfn.IFNA(VLOOKUP(flower[[#This Row],[Strain]],VEGC8[[#All],[Scion METRC '#]:[Health]],5,FALSE),"")</f>
        <v/>
      </c>
      <c r="J632" s="13"/>
      <c r="K632" s="13" t="str">
        <f>IF(flower[[#This Row],[Scion METRC '#]]="","EMPTY",_xlfn.IFNA(VLOOKUP(flower[[#This Row],[Scion METRC '#]],DEADC8[],3,FALSE),"Alive"))</f>
        <v>EMPTY</v>
      </c>
      <c r="L632" s="13" t="str">
        <f>IFERROR(INDEX(exptreatments[[#This Row],[Treatment]],MATCH(flower[[#This Row],[Scion METRC '#]],exptreatments[[#This Row],[METRC]],0)),"")</f>
        <v/>
      </c>
      <c r="M632" s="13" t="str">
        <f>_xlfn.IFNA(VLOOKUP(flower[[#This Row],[Scion METRC '#]],DEADC8[],4,FALSE),"")</f>
        <v/>
      </c>
      <c r="N632" s="14" t="str">
        <f>_xlfn.IFNA(VLOOKUP(flower[[#This Row],[Scion METRC '#]],DEADC8[],4,FALSE),"")</f>
        <v/>
      </c>
      <c r="O632" s="13" t="str">
        <f>IF(ISNUMBER(SEARCH(".",flower[[#This Row],[Pheno Barcode]])),CONCATENATE("1A4070000000065000",RIGHT(flower[[#This Row],[Pheno Barcode]],6)),"")</f>
        <v/>
      </c>
      <c r="P632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_HL5-07</v>
      </c>
    </row>
    <row r="633" spans="1:16" x14ac:dyDescent="0.25">
      <c r="A633" s="12" t="s">
        <v>7</v>
      </c>
      <c r="B633" s="9">
        <v>8</v>
      </c>
      <c r="C633" s="9" t="s">
        <v>519</v>
      </c>
      <c r="D633" s="13"/>
      <c r="E633" s="13" t="str">
        <f>_xlfn.IFNA(VLOOKUP(flower[[#This Row],[Scion METRC '#]],METRCC8[],2,FALSE),"METRC ERROR")</f>
        <v>METRC ERROR</v>
      </c>
      <c r="F633" s="13" t="str">
        <f>IF(LEFT(flower[[#This Row],[Strain]],4)=LEFT(flower[[#This Row],[Pheno '#]],4),"match","MISMATCH")</f>
        <v>MISMATCH</v>
      </c>
      <c r="G633" s="13" t="str">
        <f>_xlfn.IFNA(VLOOKUP(flower[[#This Row],[Scion METRC '#]],VEGC8[[#All],[Scion METRC '#]:[Pheno Barcode]],2,FALSE),"")</f>
        <v/>
      </c>
      <c r="H633" s="13" t="str">
        <f>LEFT(flower[[#This Row],[Pheno Barcode]],7)</f>
        <v/>
      </c>
      <c r="I633" s="10" t="str">
        <f>_xlfn.IFNA(VLOOKUP(flower[[#This Row],[Strain]],VEGC8[[#All],[Scion METRC '#]:[Health]],5,FALSE),"")</f>
        <v/>
      </c>
      <c r="J633" s="13"/>
      <c r="K633" s="13" t="str">
        <f>IF(flower[[#This Row],[Scion METRC '#]]="","EMPTY",_xlfn.IFNA(VLOOKUP(flower[[#This Row],[Scion METRC '#]],DEADC8[],3,FALSE),"Alive"))</f>
        <v>EMPTY</v>
      </c>
      <c r="L633" s="13" t="str">
        <f>IFERROR(INDEX(exptreatments[[#This Row],[Treatment]],MATCH(flower[[#This Row],[Scion METRC '#]],exptreatments[[#This Row],[METRC]],0)),"")</f>
        <v/>
      </c>
      <c r="M633" s="13" t="str">
        <f>_xlfn.IFNA(VLOOKUP(flower[[#This Row],[Scion METRC '#]],DEADC8[],4,FALSE),"")</f>
        <v/>
      </c>
      <c r="N633" s="14" t="str">
        <f>_xlfn.IFNA(VLOOKUP(flower[[#This Row],[Scion METRC '#]],DEADC8[],4,FALSE),"")</f>
        <v/>
      </c>
      <c r="O633" s="13" t="str">
        <f>IF(ISNUMBER(SEARCH(".",flower[[#This Row],[Pheno Barcode]])),CONCATENATE("1A4070000000065000",RIGHT(flower[[#This Row],[Pheno Barcode]],6)),"")</f>
        <v/>
      </c>
      <c r="P633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_HL5-08</v>
      </c>
    </row>
    <row r="634" spans="1:16" x14ac:dyDescent="0.25">
      <c r="A634" s="12" t="s">
        <v>7</v>
      </c>
      <c r="B634" s="9">
        <v>9</v>
      </c>
      <c r="C634" s="9" t="s">
        <v>519</v>
      </c>
      <c r="D634" s="13"/>
      <c r="E634" s="13" t="str">
        <f>_xlfn.IFNA(VLOOKUP(flower[[#This Row],[Scion METRC '#]],METRCC8[],2,FALSE),"METRC ERROR")</f>
        <v>METRC ERROR</v>
      </c>
      <c r="F634" s="13" t="str">
        <f>IF(LEFT(flower[[#This Row],[Strain]],4)=LEFT(flower[[#This Row],[Pheno '#]],4),"match","MISMATCH")</f>
        <v>MISMATCH</v>
      </c>
      <c r="G634" s="13" t="str">
        <f>_xlfn.IFNA(VLOOKUP(flower[[#This Row],[Scion METRC '#]],VEGC8[[#All],[Scion METRC '#]:[Pheno Barcode]],2,FALSE),"")</f>
        <v/>
      </c>
      <c r="H634" s="13" t="str">
        <f>LEFT(flower[[#This Row],[Pheno Barcode]],7)</f>
        <v/>
      </c>
      <c r="I634" s="10" t="str">
        <f>_xlfn.IFNA(VLOOKUP(flower[[#This Row],[Strain]],VEGC8[[#All],[Scion METRC '#]:[Health]],5,FALSE),"")</f>
        <v/>
      </c>
      <c r="J634" s="13"/>
      <c r="K634" s="13" t="str">
        <f>IF(flower[[#This Row],[Scion METRC '#]]="","EMPTY",_xlfn.IFNA(VLOOKUP(flower[[#This Row],[Scion METRC '#]],DEADC8[],3,FALSE),"Alive"))</f>
        <v>EMPTY</v>
      </c>
      <c r="L634" s="13" t="str">
        <f>IFERROR(INDEX(exptreatments[[#This Row],[Treatment]],MATCH(flower[[#This Row],[Scion METRC '#]],exptreatments[[#This Row],[METRC]],0)),"")</f>
        <v/>
      </c>
      <c r="M634" s="13" t="str">
        <f>_xlfn.IFNA(VLOOKUP(flower[[#This Row],[Scion METRC '#]],DEADC8[],4,FALSE),"")</f>
        <v/>
      </c>
      <c r="N634" s="14" t="str">
        <f>_xlfn.IFNA(VLOOKUP(flower[[#This Row],[Scion METRC '#]],DEADC8[],4,FALSE),"")</f>
        <v/>
      </c>
      <c r="O634" s="13" t="str">
        <f>IF(ISNUMBER(SEARCH(".",flower[[#This Row],[Pheno Barcode]])),CONCATENATE("1A4070000000065000",RIGHT(flower[[#This Row],[Pheno Barcode]],6)),"")</f>
        <v/>
      </c>
      <c r="P634" s="8" t="str">
        <f>IF(flower[[#This Row],[Plant]]&lt;10,_xlfn.CONCAT('Group Info'!$F$2,"_",flower[[#This Row],[Table]],"-0",flower[[#This Row],[Plant]]),_xlfn.CONCAT('Group Info'!$F$2,"_",flower[[#This Row],[Table]],"-",flower[[#This Row],[Plant]]))</f>
        <v>_HL5-09</v>
      </c>
    </row>
    <row r="635" spans="1:16" x14ac:dyDescent="0.25">
      <c r="A635" s="12" t="s">
        <v>7</v>
      </c>
      <c r="B635" s="9">
        <v>10</v>
      </c>
      <c r="C635" s="9" t="s">
        <v>519</v>
      </c>
      <c r="D635" s="13"/>
      <c r="E635" s="13" t="str">
        <f>_xlfn.IFNA(VLOOKUP(flower[[#This Row],[Scion METRC '#]],METRCC8[],2,FALSE),"METRC ERROR")</f>
        <v>METRC ERROR</v>
      </c>
      <c r="F635" s="13" t="str">
        <f>IF(LEFT(flower[[#This Row],[Strain]],4)=LEFT(flower[[#This Row],[Pheno '#]],4),"match","MISMATCH")</f>
        <v>MISMATCH</v>
      </c>
      <c r="G635" s="13" t="str">
        <f>_xlfn.IFNA(VLOOKUP(flower[[#This Row],[Scion METRC '#]],VEGC8[[#All],[Scion METRC '#]:[Pheno Barcode]],2,FALSE),"")</f>
        <v/>
      </c>
      <c r="H635" s="13" t="str">
        <f>LEFT(flower[[#This Row],[Pheno Barcode]],7)</f>
        <v/>
      </c>
      <c r="I635" s="10" t="str">
        <f>_xlfn.IFNA(VLOOKUP(flower[[#This Row],[Strain]],VEGC8[[#All],[Scion METRC '#]:[Health]],5,FALSE),"")</f>
        <v/>
      </c>
      <c r="J635" s="13"/>
      <c r="K635" s="13" t="str">
        <f>IF(flower[[#This Row],[Scion METRC '#]]="","EMPTY",_xlfn.IFNA(VLOOKUP(flower[[#This Row],[Scion METRC '#]],DEADC8[],3,FALSE),"Alive"))</f>
        <v>EMPTY</v>
      </c>
      <c r="L635" s="13" t="str">
        <f>IFERROR(INDEX(exptreatments[[#This Row],[Treatment]],MATCH(flower[[#This Row],[Scion METRC '#]],exptreatments[[#This Row],[METRC]],0)),"")</f>
        <v/>
      </c>
      <c r="M635" s="13" t="str">
        <f>_xlfn.IFNA(VLOOKUP(flower[[#This Row],[Scion METRC '#]],DEADC8[],4,FALSE),"")</f>
        <v/>
      </c>
      <c r="N635" s="14" t="str">
        <f>_xlfn.IFNA(VLOOKUP(flower[[#This Row],[Scion METRC '#]],DEADC8[],4,FALSE),"")</f>
        <v/>
      </c>
      <c r="O635" s="13" t="str">
        <f>IF(ISNUMBER(SEARCH(".",flower[[#This Row],[Pheno Barcode]])),CONCATENATE("1A4070000000065000",RIGHT(flower[[#This Row],[Pheno Barcode]],6)),"")</f>
        <v/>
      </c>
      <c r="P635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_HL5-10</v>
      </c>
    </row>
    <row r="636" spans="1:16" x14ac:dyDescent="0.25">
      <c r="A636" s="12" t="s">
        <v>7</v>
      </c>
      <c r="B636" s="9">
        <v>11</v>
      </c>
      <c r="C636" s="9" t="s">
        <v>519</v>
      </c>
      <c r="D636" s="13"/>
      <c r="E636" s="13" t="str">
        <f>_xlfn.IFNA(VLOOKUP(flower[[#This Row],[Scion METRC '#]],METRCC8[],2,FALSE),"METRC ERROR")</f>
        <v>METRC ERROR</v>
      </c>
      <c r="F636" s="13" t="str">
        <f>IF(LEFT(flower[[#This Row],[Strain]],4)=LEFT(flower[[#This Row],[Pheno '#]],4),"match","MISMATCH")</f>
        <v>MISMATCH</v>
      </c>
      <c r="G636" s="13" t="str">
        <f>_xlfn.IFNA(VLOOKUP(flower[[#This Row],[Scion METRC '#]],VEGC8[[#All],[Scion METRC '#]:[Pheno Barcode]],2,FALSE),"")</f>
        <v/>
      </c>
      <c r="H636" s="13" t="str">
        <f>LEFT(flower[[#This Row],[Pheno Barcode]],7)</f>
        <v/>
      </c>
      <c r="I636" s="10" t="str">
        <f>_xlfn.IFNA(VLOOKUP(flower[[#This Row],[Strain]],VEGC8[[#All],[Scion METRC '#]:[Health]],5,FALSE),"")</f>
        <v/>
      </c>
      <c r="J636" s="13"/>
      <c r="K636" s="13" t="str">
        <f>IF(flower[[#This Row],[Scion METRC '#]]="","EMPTY",_xlfn.IFNA(VLOOKUP(flower[[#This Row],[Scion METRC '#]],DEADC8[],3,FALSE),"Alive"))</f>
        <v>EMPTY</v>
      </c>
      <c r="L636" s="13" t="str">
        <f>IFERROR(INDEX(exptreatments[[#This Row],[Treatment]],MATCH(flower[[#This Row],[Scion METRC '#]],exptreatments[[#This Row],[METRC]],0)),"")</f>
        <v/>
      </c>
      <c r="M636" s="13" t="str">
        <f>_xlfn.IFNA(VLOOKUP(flower[[#This Row],[Scion METRC '#]],DEADC8[],4,FALSE),"")</f>
        <v/>
      </c>
      <c r="N636" s="14" t="str">
        <f>_xlfn.IFNA(VLOOKUP(flower[[#This Row],[Scion METRC '#]],DEADC8[],4,FALSE),"")</f>
        <v/>
      </c>
      <c r="O636" s="13" t="str">
        <f>IF(ISNUMBER(SEARCH(".",flower[[#This Row],[Pheno Barcode]])),CONCATENATE("1A4070000000065000",RIGHT(flower[[#This Row],[Pheno Barcode]],6)),"")</f>
        <v/>
      </c>
      <c r="P636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_HL5-11</v>
      </c>
    </row>
    <row r="637" spans="1:16" x14ac:dyDescent="0.25">
      <c r="A637" s="12" t="s">
        <v>7</v>
      </c>
      <c r="B637" s="9">
        <v>12</v>
      </c>
      <c r="C637" s="9" t="s">
        <v>519</v>
      </c>
      <c r="D637" s="13"/>
      <c r="E637" s="13" t="str">
        <f>_xlfn.IFNA(VLOOKUP(flower[[#This Row],[Scion METRC '#]],METRCC8[],2,FALSE),"METRC ERROR")</f>
        <v>METRC ERROR</v>
      </c>
      <c r="F637" s="13" t="str">
        <f>IF(LEFT(flower[[#This Row],[Strain]],4)=LEFT(flower[[#This Row],[Pheno '#]],4),"match","MISMATCH")</f>
        <v>MISMATCH</v>
      </c>
      <c r="G637" s="13" t="str">
        <f>_xlfn.IFNA(VLOOKUP(flower[[#This Row],[Scion METRC '#]],VEGC8[[#All],[Scion METRC '#]:[Pheno Barcode]],2,FALSE),"")</f>
        <v/>
      </c>
      <c r="H637" s="13" t="str">
        <f>LEFT(flower[[#This Row],[Pheno Barcode]],7)</f>
        <v/>
      </c>
      <c r="I637" s="10" t="str">
        <f>_xlfn.IFNA(VLOOKUP(flower[[#This Row],[Strain]],VEGC8[[#All],[Scion METRC '#]:[Health]],5,FALSE),"")</f>
        <v/>
      </c>
      <c r="J637" s="13"/>
      <c r="K637" s="13" t="str">
        <f>IF(flower[[#This Row],[Scion METRC '#]]="","EMPTY",_xlfn.IFNA(VLOOKUP(flower[[#This Row],[Scion METRC '#]],DEADC8[],3,FALSE),"Alive"))</f>
        <v>EMPTY</v>
      </c>
      <c r="L637" s="13" t="str">
        <f>IFERROR(INDEX(exptreatments[[#This Row],[Treatment]],MATCH(flower[[#This Row],[Scion METRC '#]],exptreatments[[#This Row],[METRC]],0)),"")</f>
        <v/>
      </c>
      <c r="M637" s="13" t="str">
        <f>_xlfn.IFNA(VLOOKUP(flower[[#This Row],[Scion METRC '#]],DEADC8[],4,FALSE),"")</f>
        <v/>
      </c>
      <c r="N637" s="14" t="str">
        <f>_xlfn.IFNA(VLOOKUP(flower[[#This Row],[Scion METRC '#]],DEADC8[],4,FALSE),"")</f>
        <v/>
      </c>
      <c r="O637" s="13" t="str">
        <f>IF(ISNUMBER(SEARCH(".",flower[[#This Row],[Pheno Barcode]])),CONCATENATE("1A4070000000065000",RIGHT(flower[[#This Row],[Pheno Barcode]],6)),"")</f>
        <v/>
      </c>
      <c r="P637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_HL5-12</v>
      </c>
    </row>
    <row r="638" spans="1:16" x14ac:dyDescent="0.25">
      <c r="A638" s="12" t="s">
        <v>7</v>
      </c>
      <c r="B638" s="9">
        <v>13</v>
      </c>
      <c r="C638" s="9" t="s">
        <v>519</v>
      </c>
      <c r="D638" s="13"/>
      <c r="E638" s="13" t="str">
        <f>_xlfn.IFNA(VLOOKUP(flower[[#This Row],[Scion METRC '#]],METRCC8[],2,FALSE),"METRC ERROR")</f>
        <v>METRC ERROR</v>
      </c>
      <c r="F638" s="13" t="str">
        <f>IF(LEFT(flower[[#This Row],[Strain]],4)=LEFT(flower[[#This Row],[Pheno '#]],4),"match","MISMATCH")</f>
        <v>MISMATCH</v>
      </c>
      <c r="G638" s="13" t="str">
        <f>_xlfn.IFNA(VLOOKUP(flower[[#This Row],[Scion METRC '#]],VEGC8[[#All],[Scion METRC '#]:[Pheno Barcode]],2,FALSE),"")</f>
        <v/>
      </c>
      <c r="H638" s="13" t="str">
        <f>LEFT(flower[[#This Row],[Pheno Barcode]],7)</f>
        <v/>
      </c>
      <c r="I638" s="10" t="str">
        <f>_xlfn.IFNA(VLOOKUP(flower[[#This Row],[Strain]],VEGC8[[#All],[Scion METRC '#]:[Health]],5,FALSE),"")</f>
        <v/>
      </c>
      <c r="J638" s="13"/>
      <c r="K638" s="13" t="str">
        <f>IF(flower[[#This Row],[Scion METRC '#]]="","EMPTY",_xlfn.IFNA(VLOOKUP(flower[[#This Row],[Scion METRC '#]],DEADC8[],3,FALSE),"Alive"))</f>
        <v>EMPTY</v>
      </c>
      <c r="L638" s="13" t="str">
        <f>IFERROR(INDEX(exptreatments[[#This Row],[Treatment]],MATCH(flower[[#This Row],[Scion METRC '#]],exptreatments[[#This Row],[METRC]],0)),"")</f>
        <v/>
      </c>
      <c r="M638" s="13" t="str">
        <f>_xlfn.IFNA(VLOOKUP(flower[[#This Row],[Scion METRC '#]],DEADC8[],4,FALSE),"")</f>
        <v/>
      </c>
      <c r="N638" s="14" t="str">
        <f>_xlfn.IFNA(VLOOKUP(flower[[#This Row],[Scion METRC '#]],DEADC8[],4,FALSE),"")</f>
        <v/>
      </c>
      <c r="O638" s="13" t="str">
        <f>IF(ISNUMBER(SEARCH(".",flower[[#This Row],[Pheno Barcode]])),CONCATENATE("1A4070000000065000",RIGHT(flower[[#This Row],[Pheno Barcode]],6)),"")</f>
        <v/>
      </c>
      <c r="P638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_HL5-13</v>
      </c>
    </row>
    <row r="639" spans="1:16" x14ac:dyDescent="0.25">
      <c r="A639" s="12" t="s">
        <v>7</v>
      </c>
      <c r="B639" s="9">
        <v>14</v>
      </c>
      <c r="C639" s="9" t="s">
        <v>519</v>
      </c>
      <c r="D639" s="13"/>
      <c r="E639" s="13" t="str">
        <f>_xlfn.IFNA(VLOOKUP(flower[[#This Row],[Scion METRC '#]],METRCC8[],2,FALSE),"METRC ERROR")</f>
        <v>METRC ERROR</v>
      </c>
      <c r="F639" s="13" t="str">
        <f>IF(LEFT(flower[[#This Row],[Strain]],4)=LEFT(flower[[#This Row],[Pheno '#]],4),"match","MISMATCH")</f>
        <v>MISMATCH</v>
      </c>
      <c r="G639" s="13" t="str">
        <f>_xlfn.IFNA(VLOOKUP(flower[[#This Row],[Scion METRC '#]],VEGC8[[#All],[Scion METRC '#]:[Pheno Barcode]],2,FALSE),"")</f>
        <v/>
      </c>
      <c r="H639" s="13" t="str">
        <f>LEFT(flower[[#This Row],[Pheno Barcode]],7)</f>
        <v/>
      </c>
      <c r="I639" s="10" t="str">
        <f>_xlfn.IFNA(VLOOKUP(flower[[#This Row],[Strain]],VEGC8[[#All],[Scion METRC '#]:[Health]],5,FALSE),"")</f>
        <v/>
      </c>
      <c r="J639" s="13"/>
      <c r="K639" s="13" t="str">
        <f>IF(flower[[#This Row],[Scion METRC '#]]="","EMPTY",_xlfn.IFNA(VLOOKUP(flower[[#This Row],[Scion METRC '#]],DEADC8[],3,FALSE),"Alive"))</f>
        <v>EMPTY</v>
      </c>
      <c r="L639" s="13" t="str">
        <f>IFERROR(INDEX(exptreatments[[#This Row],[Treatment]],MATCH(flower[[#This Row],[Scion METRC '#]],exptreatments[[#This Row],[METRC]],0)),"")</f>
        <v/>
      </c>
      <c r="M639" s="13" t="str">
        <f>_xlfn.IFNA(VLOOKUP(flower[[#This Row],[Scion METRC '#]],DEADC8[],4,FALSE),"")</f>
        <v/>
      </c>
      <c r="N639" s="14" t="str">
        <f>_xlfn.IFNA(VLOOKUP(flower[[#This Row],[Scion METRC '#]],DEADC8[],4,FALSE),"")</f>
        <v/>
      </c>
      <c r="O639" s="13" t="str">
        <f>IF(ISNUMBER(SEARCH(".",flower[[#This Row],[Pheno Barcode]])),CONCATENATE("1A4070000000065000",RIGHT(flower[[#This Row],[Pheno Barcode]],6)),"")</f>
        <v/>
      </c>
      <c r="P639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_HL5-14</v>
      </c>
    </row>
    <row r="640" spans="1:16" x14ac:dyDescent="0.25">
      <c r="A640" s="12" t="s">
        <v>7</v>
      </c>
      <c r="B640" s="9">
        <v>15</v>
      </c>
      <c r="C640" s="9" t="s">
        <v>519</v>
      </c>
      <c r="D640" s="13"/>
      <c r="E640" s="13" t="str">
        <f>_xlfn.IFNA(VLOOKUP(flower[[#This Row],[Scion METRC '#]],METRCC8[],2,FALSE),"METRC ERROR")</f>
        <v>METRC ERROR</v>
      </c>
      <c r="F640" s="13" t="str">
        <f>IF(LEFT(flower[[#This Row],[Strain]],4)=LEFT(flower[[#This Row],[Pheno '#]],4),"match","MISMATCH")</f>
        <v>MISMATCH</v>
      </c>
      <c r="G640" s="13" t="str">
        <f>_xlfn.IFNA(VLOOKUP(flower[[#This Row],[Scion METRC '#]],VEGC8[[#All],[Scion METRC '#]:[Pheno Barcode]],2,FALSE),"")</f>
        <v/>
      </c>
      <c r="H640" s="13" t="str">
        <f>LEFT(flower[[#This Row],[Pheno Barcode]],7)</f>
        <v/>
      </c>
      <c r="I640" s="10" t="str">
        <f>_xlfn.IFNA(VLOOKUP(flower[[#This Row],[Strain]],VEGC8[[#All],[Scion METRC '#]:[Health]],5,FALSE),"")</f>
        <v/>
      </c>
      <c r="J640" s="13"/>
      <c r="K640" s="13" t="str">
        <f>IF(flower[[#This Row],[Scion METRC '#]]="","EMPTY",_xlfn.IFNA(VLOOKUP(flower[[#This Row],[Scion METRC '#]],DEADC8[],3,FALSE),"Alive"))</f>
        <v>EMPTY</v>
      </c>
      <c r="L640" s="13" t="str">
        <f>IFERROR(INDEX(exptreatments[[#This Row],[Treatment]],MATCH(flower[[#This Row],[Scion METRC '#]],exptreatments[[#This Row],[METRC]],0)),"")</f>
        <v/>
      </c>
      <c r="M640" s="13" t="str">
        <f>_xlfn.IFNA(VLOOKUP(flower[[#This Row],[Scion METRC '#]],DEADC8[],4,FALSE),"")</f>
        <v/>
      </c>
      <c r="N640" s="14" t="str">
        <f>_xlfn.IFNA(VLOOKUP(flower[[#This Row],[Scion METRC '#]],DEADC8[],4,FALSE),"")</f>
        <v/>
      </c>
      <c r="O640" s="13" t="str">
        <f>IF(ISNUMBER(SEARCH(".",flower[[#This Row],[Pheno Barcode]])),CONCATENATE("1A4070000000065000",RIGHT(flower[[#This Row],[Pheno Barcode]],6)),"")</f>
        <v/>
      </c>
      <c r="P640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_HL5-15</v>
      </c>
    </row>
    <row r="641" spans="1:16" x14ac:dyDescent="0.25">
      <c r="A641" s="12" t="s">
        <v>7</v>
      </c>
      <c r="B641" s="9">
        <v>16</v>
      </c>
      <c r="C641" s="9" t="s">
        <v>519</v>
      </c>
      <c r="D641" s="13"/>
      <c r="E641" s="13" t="str">
        <f>_xlfn.IFNA(VLOOKUP(flower[[#This Row],[Scion METRC '#]],METRCC8[],2,FALSE),"METRC ERROR")</f>
        <v>METRC ERROR</v>
      </c>
      <c r="F641" s="13" t="str">
        <f>IF(LEFT(flower[[#This Row],[Strain]],4)=LEFT(flower[[#This Row],[Pheno '#]],4),"match","MISMATCH")</f>
        <v>MISMATCH</v>
      </c>
      <c r="G641" s="13" t="str">
        <f>_xlfn.IFNA(VLOOKUP(flower[[#This Row],[Scion METRC '#]],VEGC8[[#All],[Scion METRC '#]:[Pheno Barcode]],2,FALSE),"")</f>
        <v/>
      </c>
      <c r="H641" s="13" t="str">
        <f>LEFT(flower[[#This Row],[Pheno Barcode]],7)</f>
        <v/>
      </c>
      <c r="I641" s="10" t="str">
        <f>_xlfn.IFNA(VLOOKUP(flower[[#This Row],[Strain]],VEGC8[[#All],[Scion METRC '#]:[Health]],5,FALSE),"")</f>
        <v/>
      </c>
      <c r="J641" s="13"/>
      <c r="K641" s="13" t="str">
        <f>IF(flower[[#This Row],[Scion METRC '#]]="","EMPTY",_xlfn.IFNA(VLOOKUP(flower[[#This Row],[Scion METRC '#]],DEADC8[],3,FALSE),"Alive"))</f>
        <v>EMPTY</v>
      </c>
      <c r="L641" s="13" t="str">
        <f>IFERROR(INDEX(exptreatments[[#This Row],[Treatment]],MATCH(flower[[#This Row],[Scion METRC '#]],exptreatments[[#This Row],[METRC]],0)),"")</f>
        <v/>
      </c>
      <c r="M641" s="13" t="str">
        <f>_xlfn.IFNA(VLOOKUP(flower[[#This Row],[Scion METRC '#]],DEADC8[],4,FALSE),"")</f>
        <v/>
      </c>
      <c r="N641" s="14" t="str">
        <f>_xlfn.IFNA(VLOOKUP(flower[[#This Row],[Scion METRC '#]],DEADC8[],4,FALSE),"")</f>
        <v/>
      </c>
      <c r="O641" s="13" t="str">
        <f>IF(ISNUMBER(SEARCH(".",flower[[#This Row],[Pheno Barcode]])),CONCATENATE("1A4070000000065000",RIGHT(flower[[#This Row],[Pheno Barcode]],6)),"")</f>
        <v/>
      </c>
      <c r="P641" s="8" t="str">
        <f>IF(flower[[#This Row],[Plant]]&lt;10,_xlfn.CONCAT('Group Info'!$F$2,"_",flower[[#This Row],[Table]],"-0",flower[[#This Row],[Plant]]),_xlfn.CONCAT('Group Info'!$F$2,"_",flower[[#This Row],[Table]],"-",flower[[#This Row],[Plant]]))</f>
        <v>_HL5-16</v>
      </c>
    </row>
    <row r="642" spans="1:16" x14ac:dyDescent="0.25">
      <c r="A642" s="12" t="s">
        <v>7</v>
      </c>
      <c r="B642" s="9">
        <v>1</v>
      </c>
      <c r="C642" s="9" t="s">
        <v>520</v>
      </c>
      <c r="D642" s="9"/>
      <c r="E642" s="9" t="str">
        <f>_xlfn.IFNA(VLOOKUP(flower[[#This Row],[Scion METRC '#]],METRCC8[],2,FALSE),"METRC ERROR")</f>
        <v>METRC ERROR</v>
      </c>
      <c r="F642" s="9" t="str">
        <f>IF(LEFT(flower[[#This Row],[Strain]],4)=LEFT(flower[[#This Row],[Pheno '#]],4),"match","MISMATCH")</f>
        <v>MISMATCH</v>
      </c>
      <c r="G642" s="9" t="str">
        <f>_xlfn.IFNA(VLOOKUP(flower[[#This Row],[Scion METRC '#]],VEGC8[[#All],[Scion METRC '#]:[Pheno Barcode]],2,FALSE),"")</f>
        <v/>
      </c>
      <c r="H642" s="9" t="str">
        <f>LEFT(flower[[#This Row],[Pheno Barcode]],7)</f>
        <v/>
      </c>
      <c r="I642" s="10" t="str">
        <f>_xlfn.IFNA(VLOOKUP(flower[[#This Row],[Strain]],VEGC8[[#All],[Scion METRC '#]:[Health]],5,FALSE),"")</f>
        <v/>
      </c>
      <c r="J642" s="9"/>
      <c r="K642" s="9" t="str">
        <f>IF(flower[[#This Row],[Scion METRC '#]]="","EMPTY",_xlfn.IFNA(VLOOKUP(flower[[#This Row],[Scion METRC '#]],DEADC8[],3,FALSE),"Alive"))</f>
        <v>EMPTY</v>
      </c>
      <c r="L642" s="65" t="str">
        <f>IFERROR(INDEX(exptreatments[[#This Row],[Treatment]],MATCH(flower[[#This Row],[Scion METRC '#]],exptreatments[[#This Row],[METRC]],0)),"")</f>
        <v/>
      </c>
      <c r="M642" s="13" t="str">
        <f>_xlfn.IFNA(VLOOKUP(flower[[#This Row],[Scion METRC '#]],DEADC8[],4,FALSE),"")</f>
        <v/>
      </c>
      <c r="N642" s="14" t="str">
        <f>_xlfn.IFNA(VLOOKUP(flower[[#This Row],[Scion METRC '#]],DEADC8[],4,FALSE),"")</f>
        <v/>
      </c>
      <c r="O642" s="13" t="str">
        <f>IF(ISNUMBER(SEARCH(".",flower[[#This Row],[Pheno Barcode]])),CONCATENATE("1A4070000000065000",RIGHT(flower[[#This Row],[Pheno Barcode]],6)),"")</f>
        <v/>
      </c>
      <c r="P642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_IL1-01</v>
      </c>
    </row>
    <row r="643" spans="1:16" x14ac:dyDescent="0.25">
      <c r="A643" s="12" t="s">
        <v>7</v>
      </c>
      <c r="B643" s="9">
        <v>2</v>
      </c>
      <c r="C643" s="9" t="s">
        <v>520</v>
      </c>
      <c r="D643" s="13"/>
      <c r="E643" s="13" t="str">
        <f>_xlfn.IFNA(VLOOKUP(flower[[#This Row],[Scion METRC '#]],METRCC8[],2,FALSE),"METRC ERROR")</f>
        <v>METRC ERROR</v>
      </c>
      <c r="F643" s="13" t="str">
        <f>IF(LEFT(flower[[#This Row],[Strain]],4)=LEFT(flower[[#This Row],[Pheno '#]],4),"match","MISMATCH")</f>
        <v>MISMATCH</v>
      </c>
      <c r="G643" s="13" t="str">
        <f>_xlfn.IFNA(VLOOKUP(flower[[#This Row],[Scion METRC '#]],VEGC8[[#All],[Scion METRC '#]:[Pheno Barcode]],2,FALSE),"")</f>
        <v/>
      </c>
      <c r="H643" s="13" t="str">
        <f>LEFT(flower[[#This Row],[Pheno Barcode]],7)</f>
        <v/>
      </c>
      <c r="I643" s="10" t="str">
        <f>_xlfn.IFNA(VLOOKUP(flower[[#This Row],[Strain]],VEGC8[[#All],[Scion METRC '#]:[Health]],5,FALSE),"")</f>
        <v/>
      </c>
      <c r="J643" s="13"/>
      <c r="K643" s="13" t="str">
        <f>IF(flower[[#This Row],[Scion METRC '#]]="","EMPTY",_xlfn.IFNA(VLOOKUP(flower[[#This Row],[Scion METRC '#]],DEADC8[],3,FALSE),"Alive"))</f>
        <v>EMPTY</v>
      </c>
      <c r="L643" s="13" t="str">
        <f>IFERROR(INDEX(exptreatments[[#This Row],[Treatment]],MATCH(flower[[#This Row],[Scion METRC '#]],exptreatments[[#This Row],[METRC]],0)),"")</f>
        <v/>
      </c>
      <c r="M643" s="13" t="str">
        <f>_xlfn.IFNA(VLOOKUP(flower[[#This Row],[Scion METRC '#]],DEADC8[],4,FALSE),"")</f>
        <v/>
      </c>
      <c r="N643" s="14" t="str">
        <f>_xlfn.IFNA(VLOOKUP(flower[[#This Row],[Scion METRC '#]],DEADC8[],4,FALSE),"")</f>
        <v/>
      </c>
      <c r="O643" s="13" t="str">
        <f>IF(ISNUMBER(SEARCH(".",flower[[#This Row],[Pheno Barcode]])),CONCATENATE("1A4070000000065000",RIGHT(flower[[#This Row],[Pheno Barcode]],6)),"")</f>
        <v/>
      </c>
      <c r="P643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_IL1-02</v>
      </c>
    </row>
    <row r="644" spans="1:16" x14ac:dyDescent="0.25">
      <c r="A644" s="12" t="s">
        <v>7</v>
      </c>
      <c r="B644" s="9">
        <v>3</v>
      </c>
      <c r="C644" s="9" t="s">
        <v>520</v>
      </c>
      <c r="D644" s="13"/>
      <c r="E644" s="13" t="str">
        <f>_xlfn.IFNA(VLOOKUP(flower[[#This Row],[Scion METRC '#]],METRCC8[],2,FALSE),"METRC ERROR")</f>
        <v>METRC ERROR</v>
      </c>
      <c r="F644" s="13" t="str">
        <f>IF(LEFT(flower[[#This Row],[Strain]],4)=LEFT(flower[[#This Row],[Pheno '#]],4),"match","MISMATCH")</f>
        <v>MISMATCH</v>
      </c>
      <c r="G644" s="13" t="str">
        <f>_xlfn.IFNA(VLOOKUP(flower[[#This Row],[Scion METRC '#]],VEGC8[[#All],[Scion METRC '#]:[Pheno Barcode]],2,FALSE),"")</f>
        <v/>
      </c>
      <c r="H644" s="13" t="str">
        <f>LEFT(flower[[#This Row],[Pheno Barcode]],7)</f>
        <v/>
      </c>
      <c r="I644" s="10" t="str">
        <f>_xlfn.IFNA(VLOOKUP(flower[[#This Row],[Strain]],VEGC8[[#All],[Scion METRC '#]:[Health]],5,FALSE),"")</f>
        <v/>
      </c>
      <c r="J644" s="13"/>
      <c r="K644" s="13" t="str">
        <f>IF(flower[[#This Row],[Scion METRC '#]]="","EMPTY",_xlfn.IFNA(VLOOKUP(flower[[#This Row],[Scion METRC '#]],DEADC8[],3,FALSE),"Alive"))</f>
        <v>EMPTY</v>
      </c>
      <c r="L644" s="13" t="str">
        <f>IFERROR(INDEX(exptreatments[[#This Row],[Treatment]],MATCH(flower[[#This Row],[Scion METRC '#]],exptreatments[[#This Row],[METRC]],0)),"")</f>
        <v/>
      </c>
      <c r="M644" s="13" t="str">
        <f>_xlfn.IFNA(VLOOKUP(flower[[#This Row],[Scion METRC '#]],DEADC8[],4,FALSE),"")</f>
        <v/>
      </c>
      <c r="N644" s="14" t="str">
        <f>_xlfn.IFNA(VLOOKUP(flower[[#This Row],[Scion METRC '#]],DEADC8[],4,FALSE),"")</f>
        <v/>
      </c>
      <c r="O644" s="13" t="str">
        <f>IF(ISNUMBER(SEARCH(".",flower[[#This Row],[Pheno Barcode]])),CONCATENATE("1A4070000000065000",RIGHT(flower[[#This Row],[Pheno Barcode]],6)),"")</f>
        <v/>
      </c>
      <c r="P644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_IL1-03</v>
      </c>
    </row>
    <row r="645" spans="1:16" x14ac:dyDescent="0.25">
      <c r="A645" s="12" t="s">
        <v>7</v>
      </c>
      <c r="B645" s="9">
        <v>4</v>
      </c>
      <c r="C645" s="9" t="s">
        <v>520</v>
      </c>
      <c r="D645" s="13"/>
      <c r="E645" s="13" t="str">
        <f>_xlfn.IFNA(VLOOKUP(flower[[#This Row],[Scion METRC '#]],METRCC8[],2,FALSE),"METRC ERROR")</f>
        <v>METRC ERROR</v>
      </c>
      <c r="F645" s="13" t="str">
        <f>IF(LEFT(flower[[#This Row],[Strain]],4)=LEFT(flower[[#This Row],[Pheno '#]],4),"match","MISMATCH")</f>
        <v>MISMATCH</v>
      </c>
      <c r="G645" s="13" t="str">
        <f>_xlfn.IFNA(VLOOKUP(flower[[#This Row],[Scion METRC '#]],VEGC8[[#All],[Scion METRC '#]:[Pheno Barcode]],2,FALSE),"")</f>
        <v/>
      </c>
      <c r="H645" s="13" t="str">
        <f>LEFT(flower[[#This Row],[Pheno Barcode]],7)</f>
        <v/>
      </c>
      <c r="I645" s="10" t="str">
        <f>_xlfn.IFNA(VLOOKUP(flower[[#This Row],[Strain]],VEGC8[[#All],[Scion METRC '#]:[Health]],5,FALSE),"")</f>
        <v/>
      </c>
      <c r="J645" s="13"/>
      <c r="K645" s="13" t="str">
        <f>IF(flower[[#This Row],[Scion METRC '#]]="","EMPTY",_xlfn.IFNA(VLOOKUP(flower[[#This Row],[Scion METRC '#]],DEADC8[],3,FALSE),"Alive"))</f>
        <v>EMPTY</v>
      </c>
      <c r="L645" s="13" t="str">
        <f>IFERROR(INDEX(exptreatments[[#This Row],[Treatment]],MATCH(flower[[#This Row],[Scion METRC '#]],exptreatments[[#This Row],[METRC]],0)),"")</f>
        <v/>
      </c>
      <c r="M645" s="13" t="str">
        <f>_xlfn.IFNA(VLOOKUP(flower[[#This Row],[Scion METRC '#]],DEADC8[],4,FALSE),"")</f>
        <v/>
      </c>
      <c r="N645" s="14" t="str">
        <f>_xlfn.IFNA(VLOOKUP(flower[[#This Row],[Scion METRC '#]],DEADC8[],4,FALSE),"")</f>
        <v/>
      </c>
      <c r="O645" s="13" t="str">
        <f>IF(ISNUMBER(SEARCH(".",flower[[#This Row],[Pheno Barcode]])),CONCATENATE("1A4070000000065000",RIGHT(flower[[#This Row],[Pheno Barcode]],6)),"")</f>
        <v/>
      </c>
      <c r="P645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_IL1-04</v>
      </c>
    </row>
    <row r="646" spans="1:16" x14ac:dyDescent="0.25">
      <c r="A646" s="12" t="s">
        <v>7</v>
      </c>
      <c r="B646" s="9">
        <v>5</v>
      </c>
      <c r="C646" s="9" t="s">
        <v>520</v>
      </c>
      <c r="D646" s="13"/>
      <c r="E646" s="13" t="str">
        <f>_xlfn.IFNA(VLOOKUP(flower[[#This Row],[Scion METRC '#]],METRCC8[],2,FALSE),"METRC ERROR")</f>
        <v>METRC ERROR</v>
      </c>
      <c r="F646" s="13" t="str">
        <f>IF(LEFT(flower[[#This Row],[Strain]],4)=LEFT(flower[[#This Row],[Pheno '#]],4),"match","MISMATCH")</f>
        <v>MISMATCH</v>
      </c>
      <c r="G646" s="13" t="str">
        <f>_xlfn.IFNA(VLOOKUP(flower[[#This Row],[Scion METRC '#]],VEGC8[[#All],[Scion METRC '#]:[Pheno Barcode]],2,FALSE),"")</f>
        <v/>
      </c>
      <c r="H646" s="13" t="str">
        <f>LEFT(flower[[#This Row],[Pheno Barcode]],7)</f>
        <v/>
      </c>
      <c r="I646" s="10" t="str">
        <f>_xlfn.IFNA(VLOOKUP(flower[[#This Row],[Strain]],VEGC8[[#All],[Scion METRC '#]:[Health]],5,FALSE),"")</f>
        <v/>
      </c>
      <c r="J646" s="13"/>
      <c r="K646" s="13" t="str">
        <f>IF(flower[[#This Row],[Scion METRC '#]]="","EMPTY",_xlfn.IFNA(VLOOKUP(flower[[#This Row],[Scion METRC '#]],DEADC8[],3,FALSE),"Alive"))</f>
        <v>EMPTY</v>
      </c>
      <c r="L646" s="13" t="str">
        <f>IFERROR(INDEX(exptreatments[[#This Row],[Treatment]],MATCH(flower[[#This Row],[Scion METRC '#]],exptreatments[[#This Row],[METRC]],0)),"")</f>
        <v/>
      </c>
      <c r="M646" s="13" t="str">
        <f>_xlfn.IFNA(VLOOKUP(flower[[#This Row],[Scion METRC '#]],DEADC8[],4,FALSE),"")</f>
        <v/>
      </c>
      <c r="N646" s="14" t="str">
        <f>_xlfn.IFNA(VLOOKUP(flower[[#This Row],[Scion METRC '#]],DEADC8[],4,FALSE),"")</f>
        <v/>
      </c>
      <c r="O646" s="13" t="str">
        <f>IF(ISNUMBER(SEARCH(".",flower[[#This Row],[Pheno Barcode]])),CONCATENATE("1A4070000000065000",RIGHT(flower[[#This Row],[Pheno Barcode]],6)),"")</f>
        <v/>
      </c>
      <c r="P646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_IL1-05</v>
      </c>
    </row>
    <row r="647" spans="1:16" x14ac:dyDescent="0.25">
      <c r="A647" s="12" t="s">
        <v>7</v>
      </c>
      <c r="B647" s="9">
        <v>6</v>
      </c>
      <c r="C647" s="9" t="s">
        <v>520</v>
      </c>
      <c r="D647" s="13"/>
      <c r="E647" s="13" t="str">
        <f>_xlfn.IFNA(VLOOKUP(flower[[#This Row],[Scion METRC '#]],METRCC8[],2,FALSE),"METRC ERROR")</f>
        <v>METRC ERROR</v>
      </c>
      <c r="F647" s="13" t="str">
        <f>IF(LEFT(flower[[#This Row],[Strain]],4)=LEFT(flower[[#This Row],[Pheno '#]],4),"match","MISMATCH")</f>
        <v>MISMATCH</v>
      </c>
      <c r="G647" s="13" t="str">
        <f>_xlfn.IFNA(VLOOKUP(flower[[#This Row],[Scion METRC '#]],VEGC8[[#All],[Scion METRC '#]:[Pheno Barcode]],2,FALSE),"")</f>
        <v/>
      </c>
      <c r="H647" s="13" t="str">
        <f>LEFT(flower[[#This Row],[Pheno Barcode]],7)</f>
        <v/>
      </c>
      <c r="I647" s="10" t="str">
        <f>_xlfn.IFNA(VLOOKUP(flower[[#This Row],[Strain]],VEGC8[[#All],[Scion METRC '#]:[Health]],5,FALSE),"")</f>
        <v/>
      </c>
      <c r="J647" s="13"/>
      <c r="K647" s="13" t="str">
        <f>IF(flower[[#This Row],[Scion METRC '#]]="","EMPTY",_xlfn.IFNA(VLOOKUP(flower[[#This Row],[Scion METRC '#]],DEADC8[],3,FALSE),"Alive"))</f>
        <v>EMPTY</v>
      </c>
      <c r="L647" s="13" t="str">
        <f>IFERROR(INDEX(exptreatments[[#This Row],[Treatment]],MATCH(flower[[#This Row],[Scion METRC '#]],exptreatments[[#This Row],[METRC]],0)),"")</f>
        <v/>
      </c>
      <c r="M647" s="13" t="str">
        <f>_xlfn.IFNA(VLOOKUP(flower[[#This Row],[Scion METRC '#]],DEADC8[],4,FALSE),"")</f>
        <v/>
      </c>
      <c r="N647" s="14" t="str">
        <f>_xlfn.IFNA(VLOOKUP(flower[[#This Row],[Scion METRC '#]],DEADC8[],4,FALSE),"")</f>
        <v/>
      </c>
      <c r="O647" s="13" t="str">
        <f>IF(ISNUMBER(SEARCH(".",flower[[#This Row],[Pheno Barcode]])),CONCATENATE("1A4070000000065000",RIGHT(flower[[#This Row],[Pheno Barcode]],6)),"")</f>
        <v/>
      </c>
      <c r="P647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_IL1-06</v>
      </c>
    </row>
    <row r="648" spans="1:16" x14ac:dyDescent="0.25">
      <c r="A648" s="12" t="s">
        <v>7</v>
      </c>
      <c r="B648" s="9">
        <v>7</v>
      </c>
      <c r="C648" s="9" t="s">
        <v>520</v>
      </c>
      <c r="D648" s="13"/>
      <c r="E648" s="13" t="str">
        <f>_xlfn.IFNA(VLOOKUP(flower[[#This Row],[Scion METRC '#]],METRCC8[],2,FALSE),"METRC ERROR")</f>
        <v>METRC ERROR</v>
      </c>
      <c r="F648" s="13" t="str">
        <f>IF(LEFT(flower[[#This Row],[Strain]],4)=LEFT(flower[[#This Row],[Pheno '#]],4),"match","MISMATCH")</f>
        <v>MISMATCH</v>
      </c>
      <c r="G648" s="13" t="str">
        <f>_xlfn.IFNA(VLOOKUP(flower[[#This Row],[Scion METRC '#]],VEGC8[[#All],[Scion METRC '#]:[Pheno Barcode]],2,FALSE),"")</f>
        <v/>
      </c>
      <c r="H648" s="13" t="str">
        <f>LEFT(flower[[#This Row],[Pheno Barcode]],7)</f>
        <v/>
      </c>
      <c r="I648" s="10" t="str">
        <f>_xlfn.IFNA(VLOOKUP(flower[[#This Row],[Strain]],VEGC8[[#All],[Scion METRC '#]:[Health]],5,FALSE),"")</f>
        <v/>
      </c>
      <c r="J648" s="13"/>
      <c r="K648" s="13" t="str">
        <f>IF(flower[[#This Row],[Scion METRC '#]]="","EMPTY",_xlfn.IFNA(VLOOKUP(flower[[#This Row],[Scion METRC '#]],DEADC8[],3,FALSE),"Alive"))</f>
        <v>EMPTY</v>
      </c>
      <c r="L648" s="13" t="str">
        <f>IFERROR(INDEX(exptreatments[[#This Row],[Treatment]],MATCH(flower[[#This Row],[Scion METRC '#]],exptreatments[[#This Row],[METRC]],0)),"")</f>
        <v/>
      </c>
      <c r="M648" s="13" t="str">
        <f>_xlfn.IFNA(VLOOKUP(flower[[#This Row],[Scion METRC '#]],DEADC8[],4,FALSE),"")</f>
        <v/>
      </c>
      <c r="N648" s="14" t="str">
        <f>_xlfn.IFNA(VLOOKUP(flower[[#This Row],[Scion METRC '#]],DEADC8[],4,FALSE),"")</f>
        <v/>
      </c>
      <c r="O648" s="13" t="str">
        <f>IF(ISNUMBER(SEARCH(".",flower[[#This Row],[Pheno Barcode]])),CONCATENATE("1A4070000000065000",RIGHT(flower[[#This Row],[Pheno Barcode]],6)),"")</f>
        <v/>
      </c>
      <c r="P648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_IL1-07</v>
      </c>
    </row>
    <row r="649" spans="1:16" x14ac:dyDescent="0.25">
      <c r="A649" s="12" t="s">
        <v>7</v>
      </c>
      <c r="B649" s="9">
        <v>8</v>
      </c>
      <c r="C649" s="9" t="s">
        <v>520</v>
      </c>
      <c r="D649" s="13"/>
      <c r="E649" s="13" t="str">
        <f>_xlfn.IFNA(VLOOKUP(flower[[#This Row],[Scion METRC '#]],METRCC8[],2,FALSE),"METRC ERROR")</f>
        <v>METRC ERROR</v>
      </c>
      <c r="F649" s="13" t="str">
        <f>IF(LEFT(flower[[#This Row],[Strain]],4)=LEFT(flower[[#This Row],[Pheno '#]],4),"match","MISMATCH")</f>
        <v>MISMATCH</v>
      </c>
      <c r="G649" s="13" t="str">
        <f>_xlfn.IFNA(VLOOKUP(flower[[#This Row],[Scion METRC '#]],VEGC8[[#All],[Scion METRC '#]:[Pheno Barcode]],2,FALSE),"")</f>
        <v/>
      </c>
      <c r="H649" s="13" t="str">
        <f>LEFT(flower[[#This Row],[Pheno Barcode]],7)</f>
        <v/>
      </c>
      <c r="I649" s="10" t="str">
        <f>_xlfn.IFNA(VLOOKUP(flower[[#This Row],[Strain]],VEGC8[[#All],[Scion METRC '#]:[Health]],5,FALSE),"")</f>
        <v/>
      </c>
      <c r="J649" s="13"/>
      <c r="K649" s="13" t="str">
        <f>IF(flower[[#This Row],[Scion METRC '#]]="","EMPTY",_xlfn.IFNA(VLOOKUP(flower[[#This Row],[Scion METRC '#]],DEADC8[],3,FALSE),"Alive"))</f>
        <v>EMPTY</v>
      </c>
      <c r="L649" s="13" t="str">
        <f>IFERROR(INDEX(exptreatments[[#This Row],[Treatment]],MATCH(flower[[#This Row],[Scion METRC '#]],exptreatments[[#This Row],[METRC]],0)),"")</f>
        <v/>
      </c>
      <c r="M649" s="13" t="str">
        <f>_xlfn.IFNA(VLOOKUP(flower[[#This Row],[Scion METRC '#]],DEADC8[],4,FALSE),"")</f>
        <v/>
      </c>
      <c r="N649" s="14" t="str">
        <f>_xlfn.IFNA(VLOOKUP(flower[[#This Row],[Scion METRC '#]],DEADC8[],4,FALSE),"")</f>
        <v/>
      </c>
      <c r="O649" s="13" t="str">
        <f>IF(ISNUMBER(SEARCH(".",flower[[#This Row],[Pheno Barcode]])),CONCATENATE("1A4070000000065000",RIGHT(flower[[#This Row],[Pheno Barcode]],6)),"")</f>
        <v/>
      </c>
      <c r="P649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_IL1-08</v>
      </c>
    </row>
    <row r="650" spans="1:16" x14ac:dyDescent="0.25">
      <c r="A650" s="12" t="s">
        <v>7</v>
      </c>
      <c r="B650" s="9">
        <v>9</v>
      </c>
      <c r="C650" s="9" t="s">
        <v>520</v>
      </c>
      <c r="D650" s="13"/>
      <c r="E650" s="13" t="str">
        <f>_xlfn.IFNA(VLOOKUP(flower[[#This Row],[Scion METRC '#]],METRCC8[],2,FALSE),"METRC ERROR")</f>
        <v>METRC ERROR</v>
      </c>
      <c r="F650" s="13" t="str">
        <f>IF(LEFT(flower[[#This Row],[Strain]],4)=LEFT(flower[[#This Row],[Pheno '#]],4),"match","MISMATCH")</f>
        <v>MISMATCH</v>
      </c>
      <c r="G650" s="13" t="str">
        <f>_xlfn.IFNA(VLOOKUP(flower[[#This Row],[Scion METRC '#]],VEGC8[[#All],[Scion METRC '#]:[Pheno Barcode]],2,FALSE),"")</f>
        <v/>
      </c>
      <c r="H650" s="13" t="str">
        <f>LEFT(flower[[#This Row],[Pheno Barcode]],7)</f>
        <v/>
      </c>
      <c r="I650" s="10" t="str">
        <f>_xlfn.IFNA(VLOOKUP(flower[[#This Row],[Strain]],VEGC8[[#All],[Scion METRC '#]:[Health]],5,FALSE),"")</f>
        <v/>
      </c>
      <c r="J650" s="13"/>
      <c r="K650" s="13" t="str">
        <f>IF(flower[[#This Row],[Scion METRC '#]]="","EMPTY",_xlfn.IFNA(VLOOKUP(flower[[#This Row],[Scion METRC '#]],DEADC8[],3,FALSE),"Alive"))</f>
        <v>EMPTY</v>
      </c>
      <c r="L650" s="13" t="str">
        <f>IFERROR(INDEX(exptreatments[[#This Row],[Treatment]],MATCH(flower[[#This Row],[Scion METRC '#]],exptreatments[[#This Row],[METRC]],0)),"")</f>
        <v/>
      </c>
      <c r="M650" s="13" t="str">
        <f>_xlfn.IFNA(VLOOKUP(flower[[#This Row],[Scion METRC '#]],DEADC8[],4,FALSE),"")</f>
        <v/>
      </c>
      <c r="N650" s="14" t="str">
        <f>_xlfn.IFNA(VLOOKUP(flower[[#This Row],[Scion METRC '#]],DEADC8[],4,FALSE),"")</f>
        <v/>
      </c>
      <c r="O650" s="13" t="str">
        <f>IF(ISNUMBER(SEARCH(".",flower[[#This Row],[Pheno Barcode]])),CONCATENATE("1A4070000000065000",RIGHT(flower[[#This Row],[Pheno Barcode]],6)),"")</f>
        <v/>
      </c>
      <c r="P650" s="8" t="str">
        <f>IF(flower[[#This Row],[Plant]]&lt;10,_xlfn.CONCAT('Group Info'!$F$2,"_",flower[[#This Row],[Table]],"-0",flower[[#This Row],[Plant]]),_xlfn.CONCAT('Group Info'!$F$2,"_",flower[[#This Row],[Table]],"-",flower[[#This Row],[Plant]]))</f>
        <v>_IL1-09</v>
      </c>
    </row>
    <row r="651" spans="1:16" x14ac:dyDescent="0.25">
      <c r="A651" s="12" t="s">
        <v>7</v>
      </c>
      <c r="B651" s="9">
        <v>10</v>
      </c>
      <c r="C651" s="9" t="s">
        <v>520</v>
      </c>
      <c r="D651" s="13"/>
      <c r="E651" s="13" t="str">
        <f>_xlfn.IFNA(VLOOKUP(flower[[#This Row],[Scion METRC '#]],METRCC8[],2,FALSE),"METRC ERROR")</f>
        <v>METRC ERROR</v>
      </c>
      <c r="F651" s="13" t="str">
        <f>IF(LEFT(flower[[#This Row],[Strain]],4)=LEFT(flower[[#This Row],[Pheno '#]],4),"match","MISMATCH")</f>
        <v>MISMATCH</v>
      </c>
      <c r="G651" s="13" t="str">
        <f>_xlfn.IFNA(VLOOKUP(flower[[#This Row],[Scion METRC '#]],VEGC8[[#All],[Scion METRC '#]:[Pheno Barcode]],2,FALSE),"")</f>
        <v/>
      </c>
      <c r="H651" s="13" t="str">
        <f>LEFT(flower[[#This Row],[Pheno Barcode]],7)</f>
        <v/>
      </c>
      <c r="I651" s="10" t="str">
        <f>_xlfn.IFNA(VLOOKUP(flower[[#This Row],[Strain]],VEGC8[[#All],[Scion METRC '#]:[Health]],5,FALSE),"")</f>
        <v/>
      </c>
      <c r="J651" s="13"/>
      <c r="K651" s="13" t="str">
        <f>IF(flower[[#This Row],[Scion METRC '#]]="","EMPTY",_xlfn.IFNA(VLOOKUP(flower[[#This Row],[Scion METRC '#]],DEADC8[],3,FALSE),"Alive"))</f>
        <v>EMPTY</v>
      </c>
      <c r="L651" s="13" t="str">
        <f>IFERROR(INDEX(exptreatments[[#This Row],[Treatment]],MATCH(flower[[#This Row],[Scion METRC '#]],exptreatments[[#This Row],[METRC]],0)),"")</f>
        <v/>
      </c>
      <c r="M651" s="13" t="str">
        <f>_xlfn.IFNA(VLOOKUP(flower[[#This Row],[Scion METRC '#]],DEADC8[],4,FALSE),"")</f>
        <v/>
      </c>
      <c r="N651" s="14" t="str">
        <f>_xlfn.IFNA(VLOOKUP(flower[[#This Row],[Scion METRC '#]],DEADC8[],4,FALSE),"")</f>
        <v/>
      </c>
      <c r="O651" s="13" t="str">
        <f>IF(ISNUMBER(SEARCH(".",flower[[#This Row],[Pheno Barcode]])),CONCATENATE("1A4070000000065000",RIGHT(flower[[#This Row],[Pheno Barcode]],6)),"")</f>
        <v/>
      </c>
      <c r="P651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_IL1-10</v>
      </c>
    </row>
    <row r="652" spans="1:16" x14ac:dyDescent="0.25">
      <c r="A652" s="12" t="s">
        <v>7</v>
      </c>
      <c r="B652" s="9">
        <v>11</v>
      </c>
      <c r="C652" s="9" t="s">
        <v>520</v>
      </c>
      <c r="D652" s="13"/>
      <c r="E652" s="13" t="str">
        <f>_xlfn.IFNA(VLOOKUP(flower[[#This Row],[Scion METRC '#]],METRCC8[],2,FALSE),"METRC ERROR")</f>
        <v>METRC ERROR</v>
      </c>
      <c r="F652" s="13" t="str">
        <f>IF(LEFT(flower[[#This Row],[Strain]],4)=LEFT(flower[[#This Row],[Pheno '#]],4),"match","MISMATCH")</f>
        <v>MISMATCH</v>
      </c>
      <c r="G652" s="13" t="str">
        <f>_xlfn.IFNA(VLOOKUP(flower[[#This Row],[Scion METRC '#]],VEGC8[[#All],[Scion METRC '#]:[Pheno Barcode]],2,FALSE),"")</f>
        <v/>
      </c>
      <c r="H652" s="13" t="str">
        <f>LEFT(flower[[#This Row],[Pheno Barcode]],7)</f>
        <v/>
      </c>
      <c r="I652" s="10" t="str">
        <f>_xlfn.IFNA(VLOOKUP(flower[[#This Row],[Strain]],VEGC8[[#All],[Scion METRC '#]:[Health]],5,FALSE),"")</f>
        <v/>
      </c>
      <c r="J652" s="13"/>
      <c r="K652" s="13" t="str">
        <f>IF(flower[[#This Row],[Scion METRC '#]]="","EMPTY",_xlfn.IFNA(VLOOKUP(flower[[#This Row],[Scion METRC '#]],DEADC8[],3,FALSE),"Alive"))</f>
        <v>EMPTY</v>
      </c>
      <c r="L652" s="13" t="str">
        <f>IFERROR(INDEX(exptreatments[[#This Row],[Treatment]],MATCH(flower[[#This Row],[Scion METRC '#]],exptreatments[[#This Row],[METRC]],0)),"")</f>
        <v/>
      </c>
      <c r="M652" s="13" t="str">
        <f>_xlfn.IFNA(VLOOKUP(flower[[#This Row],[Scion METRC '#]],DEADC8[],4,FALSE),"")</f>
        <v/>
      </c>
      <c r="N652" s="14" t="str">
        <f>_xlfn.IFNA(VLOOKUP(flower[[#This Row],[Scion METRC '#]],DEADC8[],4,FALSE),"")</f>
        <v/>
      </c>
      <c r="O652" s="13" t="str">
        <f>IF(ISNUMBER(SEARCH(".",flower[[#This Row],[Pheno Barcode]])),CONCATENATE("1A4070000000065000",RIGHT(flower[[#This Row],[Pheno Barcode]],6)),"")</f>
        <v/>
      </c>
      <c r="P652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_IL1-11</v>
      </c>
    </row>
    <row r="653" spans="1:16" x14ac:dyDescent="0.25">
      <c r="A653" s="12" t="s">
        <v>7</v>
      </c>
      <c r="B653" s="9">
        <v>12</v>
      </c>
      <c r="C653" s="9" t="s">
        <v>520</v>
      </c>
      <c r="D653" s="13"/>
      <c r="E653" s="13" t="str">
        <f>_xlfn.IFNA(VLOOKUP(flower[[#This Row],[Scion METRC '#]],METRCC8[],2,FALSE),"METRC ERROR")</f>
        <v>METRC ERROR</v>
      </c>
      <c r="F653" s="13" t="str">
        <f>IF(LEFT(flower[[#This Row],[Strain]],4)=LEFT(flower[[#This Row],[Pheno '#]],4),"match","MISMATCH")</f>
        <v>MISMATCH</v>
      </c>
      <c r="G653" s="13" t="str">
        <f>_xlfn.IFNA(VLOOKUP(flower[[#This Row],[Scion METRC '#]],VEGC8[[#All],[Scion METRC '#]:[Pheno Barcode]],2,FALSE),"")</f>
        <v/>
      </c>
      <c r="H653" s="13" t="str">
        <f>LEFT(flower[[#This Row],[Pheno Barcode]],7)</f>
        <v/>
      </c>
      <c r="I653" s="10" t="str">
        <f>_xlfn.IFNA(VLOOKUP(flower[[#This Row],[Strain]],VEGC8[[#All],[Scion METRC '#]:[Health]],5,FALSE),"")</f>
        <v/>
      </c>
      <c r="J653" s="13"/>
      <c r="K653" s="13" t="str">
        <f>IF(flower[[#This Row],[Scion METRC '#]]="","EMPTY",_xlfn.IFNA(VLOOKUP(flower[[#This Row],[Scion METRC '#]],DEADC8[],3,FALSE),"Alive"))</f>
        <v>EMPTY</v>
      </c>
      <c r="L653" s="13" t="str">
        <f>IFERROR(INDEX(exptreatments[[#This Row],[Treatment]],MATCH(flower[[#This Row],[Scion METRC '#]],exptreatments[[#This Row],[METRC]],0)),"")</f>
        <v/>
      </c>
      <c r="M653" s="13" t="str">
        <f>_xlfn.IFNA(VLOOKUP(flower[[#This Row],[Scion METRC '#]],DEADC8[],4,FALSE),"")</f>
        <v/>
      </c>
      <c r="N653" s="14" t="str">
        <f>_xlfn.IFNA(VLOOKUP(flower[[#This Row],[Scion METRC '#]],DEADC8[],4,FALSE),"")</f>
        <v/>
      </c>
      <c r="O653" s="13" t="str">
        <f>IF(ISNUMBER(SEARCH(".",flower[[#This Row],[Pheno Barcode]])),CONCATENATE("1A4070000000065000",RIGHT(flower[[#This Row],[Pheno Barcode]],6)),"")</f>
        <v/>
      </c>
      <c r="P653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_IL1-12</v>
      </c>
    </row>
    <row r="654" spans="1:16" x14ac:dyDescent="0.25">
      <c r="A654" s="12" t="s">
        <v>7</v>
      </c>
      <c r="B654" s="9">
        <v>13</v>
      </c>
      <c r="C654" s="9" t="s">
        <v>520</v>
      </c>
      <c r="D654" s="13"/>
      <c r="E654" s="13" t="str">
        <f>_xlfn.IFNA(VLOOKUP(flower[[#This Row],[Scion METRC '#]],METRCC8[],2,FALSE),"METRC ERROR")</f>
        <v>METRC ERROR</v>
      </c>
      <c r="F654" s="13" t="str">
        <f>IF(LEFT(flower[[#This Row],[Strain]],4)=LEFT(flower[[#This Row],[Pheno '#]],4),"match","MISMATCH")</f>
        <v>MISMATCH</v>
      </c>
      <c r="G654" s="13" t="str">
        <f>_xlfn.IFNA(VLOOKUP(flower[[#This Row],[Scion METRC '#]],VEGC8[[#All],[Scion METRC '#]:[Pheno Barcode]],2,FALSE),"")</f>
        <v/>
      </c>
      <c r="H654" s="13" t="str">
        <f>LEFT(flower[[#This Row],[Pheno Barcode]],7)</f>
        <v/>
      </c>
      <c r="I654" s="10" t="str">
        <f>_xlfn.IFNA(VLOOKUP(flower[[#This Row],[Strain]],VEGC8[[#All],[Scion METRC '#]:[Health]],5,FALSE),"")</f>
        <v/>
      </c>
      <c r="J654" s="13"/>
      <c r="K654" s="13" t="str">
        <f>IF(flower[[#This Row],[Scion METRC '#]]="","EMPTY",_xlfn.IFNA(VLOOKUP(flower[[#This Row],[Scion METRC '#]],DEADC8[],3,FALSE),"Alive"))</f>
        <v>EMPTY</v>
      </c>
      <c r="L654" s="13" t="str">
        <f>IFERROR(INDEX(exptreatments[[#This Row],[Treatment]],MATCH(flower[[#This Row],[Scion METRC '#]],exptreatments[[#This Row],[METRC]],0)),"")</f>
        <v/>
      </c>
      <c r="M654" s="13" t="str">
        <f>_xlfn.IFNA(VLOOKUP(flower[[#This Row],[Scion METRC '#]],DEADC8[],4,FALSE),"")</f>
        <v/>
      </c>
      <c r="N654" s="14" t="str">
        <f>_xlfn.IFNA(VLOOKUP(flower[[#This Row],[Scion METRC '#]],DEADC8[],4,FALSE),"")</f>
        <v/>
      </c>
      <c r="O654" s="13" t="str">
        <f>IF(ISNUMBER(SEARCH(".",flower[[#This Row],[Pheno Barcode]])),CONCATENATE("1A4070000000065000",RIGHT(flower[[#This Row],[Pheno Barcode]],6)),"")</f>
        <v/>
      </c>
      <c r="P654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_IL1-13</v>
      </c>
    </row>
    <row r="655" spans="1:16" x14ac:dyDescent="0.25">
      <c r="A655" s="12" t="s">
        <v>7</v>
      </c>
      <c r="B655" s="9">
        <v>14</v>
      </c>
      <c r="C655" s="9" t="s">
        <v>520</v>
      </c>
      <c r="D655" s="13"/>
      <c r="E655" s="13" t="str">
        <f>_xlfn.IFNA(VLOOKUP(flower[[#This Row],[Scion METRC '#]],METRCC8[],2,FALSE),"METRC ERROR")</f>
        <v>METRC ERROR</v>
      </c>
      <c r="F655" s="13" t="str">
        <f>IF(LEFT(flower[[#This Row],[Strain]],4)=LEFT(flower[[#This Row],[Pheno '#]],4),"match","MISMATCH")</f>
        <v>MISMATCH</v>
      </c>
      <c r="G655" s="13" t="str">
        <f>_xlfn.IFNA(VLOOKUP(flower[[#This Row],[Scion METRC '#]],VEGC8[[#All],[Scion METRC '#]:[Pheno Barcode]],2,FALSE),"")</f>
        <v/>
      </c>
      <c r="H655" s="13" t="str">
        <f>LEFT(flower[[#This Row],[Pheno Barcode]],7)</f>
        <v/>
      </c>
      <c r="I655" s="10" t="str">
        <f>_xlfn.IFNA(VLOOKUP(flower[[#This Row],[Strain]],VEGC8[[#All],[Scion METRC '#]:[Health]],5,FALSE),"")</f>
        <v/>
      </c>
      <c r="J655" s="13"/>
      <c r="K655" s="13" t="str">
        <f>IF(flower[[#This Row],[Scion METRC '#]]="","EMPTY",_xlfn.IFNA(VLOOKUP(flower[[#This Row],[Scion METRC '#]],DEADC8[],3,FALSE),"Alive"))</f>
        <v>EMPTY</v>
      </c>
      <c r="L655" s="13" t="str">
        <f>IFERROR(INDEX(exptreatments[[#This Row],[Treatment]],MATCH(flower[[#This Row],[Scion METRC '#]],exptreatments[[#This Row],[METRC]],0)),"")</f>
        <v/>
      </c>
      <c r="M655" s="13" t="str">
        <f>_xlfn.IFNA(VLOOKUP(flower[[#This Row],[Scion METRC '#]],DEADC8[],4,FALSE),"")</f>
        <v/>
      </c>
      <c r="N655" s="14" t="str">
        <f>_xlfn.IFNA(VLOOKUP(flower[[#This Row],[Scion METRC '#]],DEADC8[],4,FALSE),"")</f>
        <v/>
      </c>
      <c r="O655" s="13" t="str">
        <f>IF(ISNUMBER(SEARCH(".",flower[[#This Row],[Pheno Barcode]])),CONCATENATE("1A4070000000065000",RIGHT(flower[[#This Row],[Pheno Barcode]],6)),"")</f>
        <v/>
      </c>
      <c r="P655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_IL1-14</v>
      </c>
    </row>
    <row r="656" spans="1:16" x14ac:dyDescent="0.25">
      <c r="A656" s="12" t="s">
        <v>7</v>
      </c>
      <c r="B656" s="9">
        <v>15</v>
      </c>
      <c r="C656" s="9" t="s">
        <v>520</v>
      </c>
      <c r="D656" s="13"/>
      <c r="E656" s="13" t="str">
        <f>_xlfn.IFNA(VLOOKUP(flower[[#This Row],[Scion METRC '#]],METRCC8[],2,FALSE),"METRC ERROR")</f>
        <v>METRC ERROR</v>
      </c>
      <c r="F656" s="13" t="str">
        <f>IF(LEFT(flower[[#This Row],[Strain]],4)=LEFT(flower[[#This Row],[Pheno '#]],4),"match","MISMATCH")</f>
        <v>MISMATCH</v>
      </c>
      <c r="G656" s="13" t="str">
        <f>_xlfn.IFNA(VLOOKUP(flower[[#This Row],[Scion METRC '#]],VEGC8[[#All],[Scion METRC '#]:[Pheno Barcode]],2,FALSE),"")</f>
        <v/>
      </c>
      <c r="H656" s="13" t="str">
        <f>LEFT(flower[[#This Row],[Pheno Barcode]],7)</f>
        <v/>
      </c>
      <c r="I656" s="10" t="str">
        <f>_xlfn.IFNA(VLOOKUP(flower[[#This Row],[Strain]],VEGC8[[#All],[Scion METRC '#]:[Health]],5,FALSE),"")</f>
        <v/>
      </c>
      <c r="J656" s="13"/>
      <c r="K656" s="13" t="str">
        <f>IF(flower[[#This Row],[Scion METRC '#]]="","EMPTY",_xlfn.IFNA(VLOOKUP(flower[[#This Row],[Scion METRC '#]],DEADC8[],3,FALSE),"Alive"))</f>
        <v>EMPTY</v>
      </c>
      <c r="L656" s="13" t="str">
        <f>IFERROR(INDEX(exptreatments[[#This Row],[Treatment]],MATCH(flower[[#This Row],[Scion METRC '#]],exptreatments[[#This Row],[METRC]],0)),"")</f>
        <v/>
      </c>
      <c r="M656" s="13" t="str">
        <f>_xlfn.IFNA(VLOOKUP(flower[[#This Row],[Scion METRC '#]],DEADC8[],4,FALSE),"")</f>
        <v/>
      </c>
      <c r="N656" s="14" t="str">
        <f>_xlfn.IFNA(VLOOKUP(flower[[#This Row],[Scion METRC '#]],DEADC8[],4,FALSE),"")</f>
        <v/>
      </c>
      <c r="O656" s="13" t="str">
        <f>IF(ISNUMBER(SEARCH(".",flower[[#This Row],[Pheno Barcode]])),CONCATENATE("1A4070000000065000",RIGHT(flower[[#This Row],[Pheno Barcode]],6)),"")</f>
        <v/>
      </c>
      <c r="P656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_IL1-15</v>
      </c>
    </row>
    <row r="657" spans="1:16" x14ac:dyDescent="0.25">
      <c r="A657" s="12" t="s">
        <v>7</v>
      </c>
      <c r="B657" s="9">
        <v>16</v>
      </c>
      <c r="C657" s="9" t="s">
        <v>520</v>
      </c>
      <c r="D657" s="13"/>
      <c r="E657" s="13" t="str">
        <f>_xlfn.IFNA(VLOOKUP(flower[[#This Row],[Scion METRC '#]],METRCC8[],2,FALSE),"METRC ERROR")</f>
        <v>METRC ERROR</v>
      </c>
      <c r="F657" s="13" t="str">
        <f>IF(LEFT(flower[[#This Row],[Strain]],4)=LEFT(flower[[#This Row],[Pheno '#]],4),"match","MISMATCH")</f>
        <v>MISMATCH</v>
      </c>
      <c r="G657" s="13" t="str">
        <f>_xlfn.IFNA(VLOOKUP(flower[[#This Row],[Scion METRC '#]],VEGC8[[#All],[Scion METRC '#]:[Pheno Barcode]],2,FALSE),"")</f>
        <v/>
      </c>
      <c r="H657" s="13" t="str">
        <f>LEFT(flower[[#This Row],[Pheno Barcode]],7)</f>
        <v/>
      </c>
      <c r="I657" s="10" t="str">
        <f>_xlfn.IFNA(VLOOKUP(flower[[#This Row],[Strain]],VEGC8[[#All],[Scion METRC '#]:[Health]],5,FALSE),"")</f>
        <v/>
      </c>
      <c r="J657" s="13"/>
      <c r="K657" s="13" t="str">
        <f>IF(flower[[#This Row],[Scion METRC '#]]="","EMPTY",_xlfn.IFNA(VLOOKUP(flower[[#This Row],[Scion METRC '#]],DEADC8[],3,FALSE),"Alive"))</f>
        <v>EMPTY</v>
      </c>
      <c r="L657" s="13" t="str">
        <f>IFERROR(INDEX(exptreatments[[#This Row],[Treatment]],MATCH(flower[[#This Row],[Scion METRC '#]],exptreatments[[#This Row],[METRC]],0)),"")</f>
        <v/>
      </c>
      <c r="M657" s="13" t="str">
        <f>_xlfn.IFNA(VLOOKUP(flower[[#This Row],[Scion METRC '#]],DEADC8[],4,FALSE),"")</f>
        <v/>
      </c>
      <c r="N657" s="14" t="str">
        <f>_xlfn.IFNA(VLOOKUP(flower[[#This Row],[Scion METRC '#]],DEADC8[],4,FALSE),"")</f>
        <v/>
      </c>
      <c r="O657" s="13" t="str">
        <f>IF(ISNUMBER(SEARCH(".",flower[[#This Row],[Pheno Barcode]])),CONCATENATE("1A4070000000065000",RIGHT(flower[[#This Row],[Pheno Barcode]],6)),"")</f>
        <v/>
      </c>
      <c r="P657" s="8" t="str">
        <f>IF(flower[[#This Row],[Plant]]&lt;10,_xlfn.CONCAT('Group Info'!$F$2,"_",flower[[#This Row],[Table]],"-0",flower[[#This Row],[Plant]]),_xlfn.CONCAT('Group Info'!$F$2,"_",flower[[#This Row],[Table]],"-",flower[[#This Row],[Plant]]))</f>
        <v>_IL1-16</v>
      </c>
    </row>
    <row r="658" spans="1:16" x14ac:dyDescent="0.25">
      <c r="A658" s="12" t="s">
        <v>7</v>
      </c>
      <c r="B658" s="9">
        <v>1</v>
      </c>
      <c r="C658" s="9" t="s">
        <v>521</v>
      </c>
      <c r="D658" s="13"/>
      <c r="E658" s="13" t="str">
        <f>_xlfn.IFNA(VLOOKUP(flower[[#This Row],[Scion METRC '#]],METRCC8[],2,FALSE),"METRC ERROR")</f>
        <v>METRC ERROR</v>
      </c>
      <c r="F658" s="13" t="str">
        <f>IF(LEFT(flower[[#This Row],[Strain]],4)=LEFT(flower[[#This Row],[Pheno '#]],4),"match","MISMATCH")</f>
        <v>MISMATCH</v>
      </c>
      <c r="G658" s="13" t="str">
        <f>_xlfn.IFNA(VLOOKUP(flower[[#This Row],[Scion METRC '#]],VEGC8[[#All],[Scion METRC '#]:[Pheno Barcode]],2,FALSE),"")</f>
        <v/>
      </c>
      <c r="H658" s="13" t="str">
        <f>LEFT(flower[[#This Row],[Pheno Barcode]],7)</f>
        <v/>
      </c>
      <c r="I658" s="10" t="str">
        <f>_xlfn.IFNA(VLOOKUP(flower[[#This Row],[Strain]],VEGC8[[#All],[Scion METRC '#]:[Health]],5,FALSE),"")</f>
        <v/>
      </c>
      <c r="J658" s="13"/>
      <c r="K658" s="13" t="str">
        <f>IF(flower[[#This Row],[Scion METRC '#]]="","EMPTY",_xlfn.IFNA(VLOOKUP(flower[[#This Row],[Scion METRC '#]],DEADC8[],3,FALSE),"Alive"))</f>
        <v>EMPTY</v>
      </c>
      <c r="L658" s="13" t="str">
        <f>IFERROR(INDEX(exptreatments[[#This Row],[Treatment]],MATCH(flower[[#This Row],[Scion METRC '#]],exptreatments[[#This Row],[METRC]],0)),"")</f>
        <v/>
      </c>
      <c r="M658" s="13" t="str">
        <f>_xlfn.IFNA(VLOOKUP(flower[[#This Row],[Scion METRC '#]],DEADC8[],4,FALSE),"")</f>
        <v/>
      </c>
      <c r="N658" s="14" t="str">
        <f>_xlfn.IFNA(VLOOKUP(flower[[#This Row],[Scion METRC '#]],DEADC8[],4,FALSE),"")</f>
        <v/>
      </c>
      <c r="O658" s="13" t="str">
        <f>IF(ISNUMBER(SEARCH(".",flower[[#This Row],[Pheno Barcode]])),CONCATENATE("1A4070000000065000",RIGHT(flower[[#This Row],[Pheno Barcode]],6)),"")</f>
        <v/>
      </c>
      <c r="P658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_IL2-01</v>
      </c>
    </row>
    <row r="659" spans="1:16" x14ac:dyDescent="0.25">
      <c r="A659" s="12" t="s">
        <v>7</v>
      </c>
      <c r="B659" s="9">
        <v>2</v>
      </c>
      <c r="C659" s="9" t="s">
        <v>521</v>
      </c>
      <c r="D659" s="13"/>
      <c r="E659" s="13" t="str">
        <f>_xlfn.IFNA(VLOOKUP(flower[[#This Row],[Scion METRC '#]],METRCC8[],2,FALSE),"METRC ERROR")</f>
        <v>METRC ERROR</v>
      </c>
      <c r="F659" s="13" t="str">
        <f>IF(LEFT(flower[[#This Row],[Strain]],4)=LEFT(flower[[#This Row],[Pheno '#]],4),"match","MISMATCH")</f>
        <v>MISMATCH</v>
      </c>
      <c r="G659" s="13" t="str">
        <f>_xlfn.IFNA(VLOOKUP(flower[[#This Row],[Scion METRC '#]],VEGC8[[#All],[Scion METRC '#]:[Pheno Barcode]],2,FALSE),"")</f>
        <v/>
      </c>
      <c r="H659" s="13" t="str">
        <f>LEFT(flower[[#This Row],[Pheno Barcode]],7)</f>
        <v/>
      </c>
      <c r="I659" s="10" t="str">
        <f>_xlfn.IFNA(VLOOKUP(flower[[#This Row],[Strain]],VEGC8[[#All],[Scion METRC '#]:[Health]],5,FALSE),"")</f>
        <v/>
      </c>
      <c r="J659" s="13"/>
      <c r="K659" s="13" t="str">
        <f>IF(flower[[#This Row],[Scion METRC '#]]="","EMPTY",_xlfn.IFNA(VLOOKUP(flower[[#This Row],[Scion METRC '#]],DEADC8[],3,FALSE),"Alive"))</f>
        <v>EMPTY</v>
      </c>
      <c r="L659" s="13" t="str">
        <f>IFERROR(INDEX(exptreatments[[#This Row],[Treatment]],MATCH(flower[[#This Row],[Scion METRC '#]],exptreatments[[#This Row],[METRC]],0)),"")</f>
        <v/>
      </c>
      <c r="M659" s="13" t="str">
        <f>_xlfn.IFNA(VLOOKUP(flower[[#This Row],[Scion METRC '#]],DEADC8[],4,FALSE),"")</f>
        <v/>
      </c>
      <c r="N659" s="14" t="str">
        <f>_xlfn.IFNA(VLOOKUP(flower[[#This Row],[Scion METRC '#]],DEADC8[],4,FALSE),"")</f>
        <v/>
      </c>
      <c r="O659" s="13" t="str">
        <f>IF(ISNUMBER(SEARCH(".",flower[[#This Row],[Pheno Barcode]])),CONCATENATE("1A4070000000065000",RIGHT(flower[[#This Row],[Pheno Barcode]],6)),"")</f>
        <v/>
      </c>
      <c r="P659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_IL2-02</v>
      </c>
    </row>
    <row r="660" spans="1:16" x14ac:dyDescent="0.25">
      <c r="A660" s="12" t="s">
        <v>7</v>
      </c>
      <c r="B660" s="9">
        <v>3</v>
      </c>
      <c r="C660" s="9" t="s">
        <v>521</v>
      </c>
      <c r="D660" s="13"/>
      <c r="E660" s="13" t="str">
        <f>_xlfn.IFNA(VLOOKUP(flower[[#This Row],[Scion METRC '#]],METRCC8[],2,FALSE),"METRC ERROR")</f>
        <v>METRC ERROR</v>
      </c>
      <c r="F660" s="13" t="str">
        <f>IF(LEFT(flower[[#This Row],[Strain]],4)=LEFT(flower[[#This Row],[Pheno '#]],4),"match","MISMATCH")</f>
        <v>MISMATCH</v>
      </c>
      <c r="G660" s="13" t="str">
        <f>_xlfn.IFNA(VLOOKUP(flower[[#This Row],[Scion METRC '#]],VEGC8[[#All],[Scion METRC '#]:[Pheno Barcode]],2,FALSE),"")</f>
        <v/>
      </c>
      <c r="H660" s="13" t="str">
        <f>LEFT(flower[[#This Row],[Pheno Barcode]],7)</f>
        <v/>
      </c>
      <c r="I660" s="10" t="str">
        <f>_xlfn.IFNA(VLOOKUP(flower[[#This Row],[Strain]],VEGC8[[#All],[Scion METRC '#]:[Health]],5,FALSE),"")</f>
        <v/>
      </c>
      <c r="J660" s="13"/>
      <c r="K660" s="13" t="str">
        <f>IF(flower[[#This Row],[Scion METRC '#]]="","EMPTY",_xlfn.IFNA(VLOOKUP(flower[[#This Row],[Scion METRC '#]],DEADC8[],3,FALSE),"Alive"))</f>
        <v>EMPTY</v>
      </c>
      <c r="L660" s="13" t="str">
        <f>IFERROR(INDEX(exptreatments[[#This Row],[Treatment]],MATCH(flower[[#This Row],[Scion METRC '#]],exptreatments[[#This Row],[METRC]],0)),"")</f>
        <v/>
      </c>
      <c r="M660" s="13" t="str">
        <f>_xlfn.IFNA(VLOOKUP(flower[[#This Row],[Scion METRC '#]],DEADC8[],4,FALSE),"")</f>
        <v/>
      </c>
      <c r="N660" s="14" t="str">
        <f>_xlfn.IFNA(VLOOKUP(flower[[#This Row],[Scion METRC '#]],DEADC8[],4,FALSE),"")</f>
        <v/>
      </c>
      <c r="O660" s="13" t="str">
        <f>IF(ISNUMBER(SEARCH(".",flower[[#This Row],[Pheno Barcode]])),CONCATENATE("1A4070000000065000",RIGHT(flower[[#This Row],[Pheno Barcode]],6)),"")</f>
        <v/>
      </c>
      <c r="P660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_IL2-03</v>
      </c>
    </row>
    <row r="661" spans="1:16" x14ac:dyDescent="0.25">
      <c r="A661" s="12" t="s">
        <v>7</v>
      </c>
      <c r="B661" s="9">
        <v>4</v>
      </c>
      <c r="C661" s="9" t="s">
        <v>521</v>
      </c>
      <c r="D661" s="13"/>
      <c r="E661" s="13" t="str">
        <f>_xlfn.IFNA(VLOOKUP(flower[[#This Row],[Scion METRC '#]],METRCC8[],2,FALSE),"METRC ERROR")</f>
        <v>METRC ERROR</v>
      </c>
      <c r="F661" s="13" t="str">
        <f>IF(LEFT(flower[[#This Row],[Strain]],4)=LEFT(flower[[#This Row],[Pheno '#]],4),"match","MISMATCH")</f>
        <v>MISMATCH</v>
      </c>
      <c r="G661" s="13" t="str">
        <f>_xlfn.IFNA(VLOOKUP(flower[[#This Row],[Scion METRC '#]],VEGC8[[#All],[Scion METRC '#]:[Pheno Barcode]],2,FALSE),"")</f>
        <v/>
      </c>
      <c r="H661" s="13" t="str">
        <f>LEFT(flower[[#This Row],[Pheno Barcode]],7)</f>
        <v/>
      </c>
      <c r="I661" s="10" t="str">
        <f>_xlfn.IFNA(VLOOKUP(flower[[#This Row],[Strain]],VEGC8[[#All],[Scion METRC '#]:[Health]],5,FALSE),"")</f>
        <v/>
      </c>
      <c r="J661" s="13"/>
      <c r="K661" s="13" t="str">
        <f>IF(flower[[#This Row],[Scion METRC '#]]="","EMPTY",_xlfn.IFNA(VLOOKUP(flower[[#This Row],[Scion METRC '#]],DEADC8[],3,FALSE),"Alive"))</f>
        <v>EMPTY</v>
      </c>
      <c r="L661" s="13" t="str">
        <f>IFERROR(INDEX(exptreatments[[#This Row],[Treatment]],MATCH(flower[[#This Row],[Scion METRC '#]],exptreatments[[#This Row],[METRC]],0)),"")</f>
        <v/>
      </c>
      <c r="M661" s="13" t="str">
        <f>_xlfn.IFNA(VLOOKUP(flower[[#This Row],[Scion METRC '#]],DEADC8[],4,FALSE),"")</f>
        <v/>
      </c>
      <c r="N661" s="14" t="str">
        <f>_xlfn.IFNA(VLOOKUP(flower[[#This Row],[Scion METRC '#]],DEADC8[],4,FALSE),"")</f>
        <v/>
      </c>
      <c r="O661" s="13" t="str">
        <f>IF(ISNUMBER(SEARCH(".",flower[[#This Row],[Pheno Barcode]])),CONCATENATE("1A4070000000065000",RIGHT(flower[[#This Row],[Pheno Barcode]],6)),"")</f>
        <v/>
      </c>
      <c r="P661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_IL2-04</v>
      </c>
    </row>
    <row r="662" spans="1:16" x14ac:dyDescent="0.25">
      <c r="A662" s="12" t="s">
        <v>7</v>
      </c>
      <c r="B662" s="9">
        <v>5</v>
      </c>
      <c r="C662" s="9" t="s">
        <v>521</v>
      </c>
      <c r="D662" s="13"/>
      <c r="E662" s="13" t="str">
        <f>_xlfn.IFNA(VLOOKUP(flower[[#This Row],[Scion METRC '#]],METRCC8[],2,FALSE),"METRC ERROR")</f>
        <v>METRC ERROR</v>
      </c>
      <c r="F662" s="13" t="str">
        <f>IF(LEFT(flower[[#This Row],[Strain]],4)=LEFT(flower[[#This Row],[Pheno '#]],4),"match","MISMATCH")</f>
        <v>MISMATCH</v>
      </c>
      <c r="G662" s="13" t="str">
        <f>_xlfn.IFNA(VLOOKUP(flower[[#This Row],[Scion METRC '#]],VEGC8[[#All],[Scion METRC '#]:[Pheno Barcode]],2,FALSE),"")</f>
        <v/>
      </c>
      <c r="H662" s="13" t="str">
        <f>LEFT(flower[[#This Row],[Pheno Barcode]],7)</f>
        <v/>
      </c>
      <c r="I662" s="10" t="str">
        <f>_xlfn.IFNA(VLOOKUP(flower[[#This Row],[Strain]],VEGC8[[#All],[Scion METRC '#]:[Health]],5,FALSE),"")</f>
        <v/>
      </c>
      <c r="J662" s="13"/>
      <c r="K662" s="13" t="str">
        <f>IF(flower[[#This Row],[Scion METRC '#]]="","EMPTY",_xlfn.IFNA(VLOOKUP(flower[[#This Row],[Scion METRC '#]],DEADC8[],3,FALSE),"Alive"))</f>
        <v>EMPTY</v>
      </c>
      <c r="L662" s="13" t="str">
        <f>IFERROR(INDEX(exptreatments[[#This Row],[Treatment]],MATCH(flower[[#This Row],[Scion METRC '#]],exptreatments[[#This Row],[METRC]],0)),"")</f>
        <v/>
      </c>
      <c r="M662" s="13" t="str">
        <f>_xlfn.IFNA(VLOOKUP(flower[[#This Row],[Scion METRC '#]],DEADC8[],4,FALSE),"")</f>
        <v/>
      </c>
      <c r="N662" s="14" t="str">
        <f>_xlfn.IFNA(VLOOKUP(flower[[#This Row],[Scion METRC '#]],DEADC8[],4,FALSE),"")</f>
        <v/>
      </c>
      <c r="O662" s="13" t="str">
        <f>IF(ISNUMBER(SEARCH(".",flower[[#This Row],[Pheno Barcode]])),CONCATENATE("1A4070000000065000",RIGHT(flower[[#This Row],[Pheno Barcode]],6)),"")</f>
        <v/>
      </c>
      <c r="P662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_IL2-05</v>
      </c>
    </row>
    <row r="663" spans="1:16" x14ac:dyDescent="0.25">
      <c r="A663" s="12" t="s">
        <v>7</v>
      </c>
      <c r="B663" s="9">
        <v>6</v>
      </c>
      <c r="C663" s="9" t="s">
        <v>521</v>
      </c>
      <c r="D663" s="13"/>
      <c r="E663" s="13" t="str">
        <f>_xlfn.IFNA(VLOOKUP(flower[[#This Row],[Scion METRC '#]],METRCC8[],2,FALSE),"METRC ERROR")</f>
        <v>METRC ERROR</v>
      </c>
      <c r="F663" s="13" t="str">
        <f>IF(LEFT(flower[[#This Row],[Strain]],4)=LEFT(flower[[#This Row],[Pheno '#]],4),"match","MISMATCH")</f>
        <v>MISMATCH</v>
      </c>
      <c r="G663" s="13" t="str">
        <f>_xlfn.IFNA(VLOOKUP(flower[[#This Row],[Scion METRC '#]],VEGC8[[#All],[Scion METRC '#]:[Pheno Barcode]],2,FALSE),"")</f>
        <v/>
      </c>
      <c r="H663" s="13" t="str">
        <f>LEFT(flower[[#This Row],[Pheno Barcode]],7)</f>
        <v/>
      </c>
      <c r="I663" s="10" t="str">
        <f>_xlfn.IFNA(VLOOKUP(flower[[#This Row],[Strain]],VEGC8[[#All],[Scion METRC '#]:[Health]],5,FALSE),"")</f>
        <v/>
      </c>
      <c r="J663" s="13"/>
      <c r="K663" s="13" t="str">
        <f>IF(flower[[#This Row],[Scion METRC '#]]="","EMPTY",_xlfn.IFNA(VLOOKUP(flower[[#This Row],[Scion METRC '#]],DEADC8[],3,FALSE),"Alive"))</f>
        <v>EMPTY</v>
      </c>
      <c r="L663" s="13" t="str">
        <f>IFERROR(INDEX(exptreatments[[#This Row],[Treatment]],MATCH(flower[[#This Row],[Scion METRC '#]],exptreatments[[#This Row],[METRC]],0)),"")</f>
        <v/>
      </c>
      <c r="M663" s="13" t="str">
        <f>_xlfn.IFNA(VLOOKUP(flower[[#This Row],[Scion METRC '#]],DEADC8[],4,FALSE),"")</f>
        <v/>
      </c>
      <c r="N663" s="14" t="str">
        <f>_xlfn.IFNA(VLOOKUP(flower[[#This Row],[Scion METRC '#]],DEADC8[],4,FALSE),"")</f>
        <v/>
      </c>
      <c r="O663" s="13" t="str">
        <f>IF(ISNUMBER(SEARCH(".",flower[[#This Row],[Pheno Barcode]])),CONCATENATE("1A4070000000065000",RIGHT(flower[[#This Row],[Pheno Barcode]],6)),"")</f>
        <v/>
      </c>
      <c r="P663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_IL2-06</v>
      </c>
    </row>
    <row r="664" spans="1:16" x14ac:dyDescent="0.25">
      <c r="A664" s="12" t="s">
        <v>7</v>
      </c>
      <c r="B664" s="9">
        <v>7</v>
      </c>
      <c r="C664" s="9" t="s">
        <v>521</v>
      </c>
      <c r="D664" s="13"/>
      <c r="E664" s="13" t="str">
        <f>_xlfn.IFNA(VLOOKUP(flower[[#This Row],[Scion METRC '#]],METRCC8[],2,FALSE),"METRC ERROR")</f>
        <v>METRC ERROR</v>
      </c>
      <c r="F664" s="13" t="str">
        <f>IF(LEFT(flower[[#This Row],[Strain]],4)=LEFT(flower[[#This Row],[Pheno '#]],4),"match","MISMATCH")</f>
        <v>MISMATCH</v>
      </c>
      <c r="G664" s="13" t="str">
        <f>_xlfn.IFNA(VLOOKUP(flower[[#This Row],[Scion METRC '#]],VEGC8[[#All],[Scion METRC '#]:[Pheno Barcode]],2,FALSE),"")</f>
        <v/>
      </c>
      <c r="H664" s="13" t="str">
        <f>LEFT(flower[[#This Row],[Pheno Barcode]],7)</f>
        <v/>
      </c>
      <c r="I664" s="10" t="str">
        <f>_xlfn.IFNA(VLOOKUP(flower[[#This Row],[Strain]],VEGC8[[#All],[Scion METRC '#]:[Health]],5,FALSE),"")</f>
        <v/>
      </c>
      <c r="J664" s="13"/>
      <c r="K664" s="13" t="str">
        <f>IF(flower[[#This Row],[Scion METRC '#]]="","EMPTY",_xlfn.IFNA(VLOOKUP(flower[[#This Row],[Scion METRC '#]],DEADC8[],3,FALSE),"Alive"))</f>
        <v>EMPTY</v>
      </c>
      <c r="L664" s="13" t="str">
        <f>IFERROR(INDEX(exptreatments[[#This Row],[Treatment]],MATCH(flower[[#This Row],[Scion METRC '#]],exptreatments[[#This Row],[METRC]],0)),"")</f>
        <v/>
      </c>
      <c r="M664" s="13" t="str">
        <f>_xlfn.IFNA(VLOOKUP(flower[[#This Row],[Scion METRC '#]],DEADC8[],4,FALSE),"")</f>
        <v/>
      </c>
      <c r="N664" s="14" t="str">
        <f>_xlfn.IFNA(VLOOKUP(flower[[#This Row],[Scion METRC '#]],DEADC8[],4,FALSE),"")</f>
        <v/>
      </c>
      <c r="O664" s="13" t="str">
        <f>IF(ISNUMBER(SEARCH(".",flower[[#This Row],[Pheno Barcode]])),CONCATENATE("1A4070000000065000",RIGHT(flower[[#This Row],[Pheno Barcode]],6)),"")</f>
        <v/>
      </c>
      <c r="P664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_IL2-07</v>
      </c>
    </row>
    <row r="665" spans="1:16" x14ac:dyDescent="0.25">
      <c r="A665" s="12" t="s">
        <v>7</v>
      </c>
      <c r="B665" s="9">
        <v>8</v>
      </c>
      <c r="C665" s="9" t="s">
        <v>521</v>
      </c>
      <c r="D665" s="13"/>
      <c r="E665" s="13" t="str">
        <f>_xlfn.IFNA(VLOOKUP(flower[[#This Row],[Scion METRC '#]],METRCC8[],2,FALSE),"METRC ERROR")</f>
        <v>METRC ERROR</v>
      </c>
      <c r="F665" s="13" t="str">
        <f>IF(LEFT(flower[[#This Row],[Strain]],4)=LEFT(flower[[#This Row],[Pheno '#]],4),"match","MISMATCH")</f>
        <v>MISMATCH</v>
      </c>
      <c r="G665" s="13" t="str">
        <f>_xlfn.IFNA(VLOOKUP(flower[[#This Row],[Scion METRC '#]],VEGC8[[#All],[Scion METRC '#]:[Pheno Barcode]],2,FALSE),"")</f>
        <v/>
      </c>
      <c r="H665" s="13" t="str">
        <f>LEFT(flower[[#This Row],[Pheno Barcode]],7)</f>
        <v/>
      </c>
      <c r="I665" s="10" t="str">
        <f>_xlfn.IFNA(VLOOKUP(flower[[#This Row],[Strain]],VEGC8[[#All],[Scion METRC '#]:[Health]],5,FALSE),"")</f>
        <v/>
      </c>
      <c r="J665" s="13"/>
      <c r="K665" s="13" t="str">
        <f>IF(flower[[#This Row],[Scion METRC '#]]="","EMPTY",_xlfn.IFNA(VLOOKUP(flower[[#This Row],[Scion METRC '#]],DEADC8[],3,FALSE),"Alive"))</f>
        <v>EMPTY</v>
      </c>
      <c r="L665" s="13" t="str">
        <f>IFERROR(INDEX(exptreatments[[#This Row],[Treatment]],MATCH(flower[[#This Row],[Scion METRC '#]],exptreatments[[#This Row],[METRC]],0)),"")</f>
        <v/>
      </c>
      <c r="M665" s="13" t="str">
        <f>_xlfn.IFNA(VLOOKUP(flower[[#This Row],[Scion METRC '#]],DEADC8[],4,FALSE),"")</f>
        <v/>
      </c>
      <c r="N665" s="14" t="str">
        <f>_xlfn.IFNA(VLOOKUP(flower[[#This Row],[Scion METRC '#]],DEADC8[],4,FALSE),"")</f>
        <v/>
      </c>
      <c r="O665" s="13" t="str">
        <f>IF(ISNUMBER(SEARCH(".",flower[[#This Row],[Pheno Barcode]])),CONCATENATE("1A4070000000065000",RIGHT(flower[[#This Row],[Pheno Barcode]],6)),"")</f>
        <v/>
      </c>
      <c r="P665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_IL2-08</v>
      </c>
    </row>
    <row r="666" spans="1:16" x14ac:dyDescent="0.25">
      <c r="A666" s="12" t="s">
        <v>7</v>
      </c>
      <c r="B666" s="9">
        <v>9</v>
      </c>
      <c r="C666" s="9" t="s">
        <v>521</v>
      </c>
      <c r="D666" s="13"/>
      <c r="E666" s="13" t="str">
        <f>_xlfn.IFNA(VLOOKUP(flower[[#This Row],[Scion METRC '#]],METRCC8[],2,FALSE),"METRC ERROR")</f>
        <v>METRC ERROR</v>
      </c>
      <c r="F666" s="13" t="str">
        <f>IF(LEFT(flower[[#This Row],[Strain]],4)=LEFT(flower[[#This Row],[Pheno '#]],4),"match","MISMATCH")</f>
        <v>MISMATCH</v>
      </c>
      <c r="G666" s="13" t="str">
        <f>_xlfn.IFNA(VLOOKUP(flower[[#This Row],[Scion METRC '#]],VEGC8[[#All],[Scion METRC '#]:[Pheno Barcode]],2,FALSE),"")</f>
        <v/>
      </c>
      <c r="H666" s="13" t="str">
        <f>LEFT(flower[[#This Row],[Pheno Barcode]],7)</f>
        <v/>
      </c>
      <c r="I666" s="10" t="str">
        <f>_xlfn.IFNA(VLOOKUP(flower[[#This Row],[Strain]],VEGC8[[#All],[Scion METRC '#]:[Health]],5,FALSE),"")</f>
        <v/>
      </c>
      <c r="J666" s="13"/>
      <c r="K666" s="13" t="str">
        <f>IF(flower[[#This Row],[Scion METRC '#]]="","EMPTY",_xlfn.IFNA(VLOOKUP(flower[[#This Row],[Scion METRC '#]],DEADC8[],3,FALSE),"Alive"))</f>
        <v>EMPTY</v>
      </c>
      <c r="L666" s="13" t="str">
        <f>IFERROR(INDEX(exptreatments[[#This Row],[Treatment]],MATCH(flower[[#This Row],[Scion METRC '#]],exptreatments[[#This Row],[METRC]],0)),"")</f>
        <v/>
      </c>
      <c r="M666" s="13" t="str">
        <f>_xlfn.IFNA(VLOOKUP(flower[[#This Row],[Scion METRC '#]],DEADC8[],4,FALSE),"")</f>
        <v/>
      </c>
      <c r="N666" s="14" t="str">
        <f>_xlfn.IFNA(VLOOKUP(flower[[#This Row],[Scion METRC '#]],DEADC8[],4,FALSE),"")</f>
        <v/>
      </c>
      <c r="O666" s="13" t="str">
        <f>IF(ISNUMBER(SEARCH(".",flower[[#This Row],[Pheno Barcode]])),CONCATENATE("1A4070000000065000",RIGHT(flower[[#This Row],[Pheno Barcode]],6)),"")</f>
        <v/>
      </c>
      <c r="P666" s="8" t="str">
        <f>IF(flower[[#This Row],[Plant]]&lt;10,_xlfn.CONCAT('Group Info'!$F$2,"_",flower[[#This Row],[Table]],"-0",flower[[#This Row],[Plant]]),_xlfn.CONCAT('Group Info'!$F$2,"_",flower[[#This Row],[Table]],"-",flower[[#This Row],[Plant]]))</f>
        <v>_IL2-09</v>
      </c>
    </row>
    <row r="667" spans="1:16" x14ac:dyDescent="0.25">
      <c r="A667" s="12" t="s">
        <v>7</v>
      </c>
      <c r="B667" s="9">
        <v>10</v>
      </c>
      <c r="C667" s="9" t="s">
        <v>521</v>
      </c>
      <c r="D667" s="13"/>
      <c r="E667" s="13" t="str">
        <f>_xlfn.IFNA(VLOOKUP(flower[[#This Row],[Scion METRC '#]],METRCC8[],2,FALSE),"METRC ERROR")</f>
        <v>METRC ERROR</v>
      </c>
      <c r="F667" s="13" t="str">
        <f>IF(LEFT(flower[[#This Row],[Strain]],4)=LEFT(flower[[#This Row],[Pheno '#]],4),"match","MISMATCH")</f>
        <v>MISMATCH</v>
      </c>
      <c r="G667" s="13" t="str">
        <f>_xlfn.IFNA(VLOOKUP(flower[[#This Row],[Scion METRC '#]],VEGC8[[#All],[Scion METRC '#]:[Pheno Barcode]],2,FALSE),"")</f>
        <v/>
      </c>
      <c r="H667" s="13" t="str">
        <f>LEFT(flower[[#This Row],[Pheno Barcode]],7)</f>
        <v/>
      </c>
      <c r="I667" s="10" t="str">
        <f>_xlfn.IFNA(VLOOKUP(flower[[#This Row],[Strain]],VEGC8[[#All],[Scion METRC '#]:[Health]],5,FALSE),"")</f>
        <v/>
      </c>
      <c r="J667" s="13"/>
      <c r="K667" s="13" t="str">
        <f>IF(flower[[#This Row],[Scion METRC '#]]="","EMPTY",_xlfn.IFNA(VLOOKUP(flower[[#This Row],[Scion METRC '#]],DEADC8[],3,FALSE),"Alive"))</f>
        <v>EMPTY</v>
      </c>
      <c r="L667" s="13" t="str">
        <f>IFERROR(INDEX(exptreatments[[#This Row],[Treatment]],MATCH(flower[[#This Row],[Scion METRC '#]],exptreatments[[#This Row],[METRC]],0)),"")</f>
        <v/>
      </c>
      <c r="M667" s="13" t="str">
        <f>_xlfn.IFNA(VLOOKUP(flower[[#This Row],[Scion METRC '#]],DEADC8[],4,FALSE),"")</f>
        <v/>
      </c>
      <c r="N667" s="14" t="str">
        <f>_xlfn.IFNA(VLOOKUP(flower[[#This Row],[Scion METRC '#]],DEADC8[],4,FALSE),"")</f>
        <v/>
      </c>
      <c r="O667" s="13" t="str">
        <f>IF(ISNUMBER(SEARCH(".",flower[[#This Row],[Pheno Barcode]])),CONCATENATE("1A4070000000065000",RIGHT(flower[[#This Row],[Pheno Barcode]],6)),"")</f>
        <v/>
      </c>
      <c r="P667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_IL2-10</v>
      </c>
    </row>
    <row r="668" spans="1:16" x14ac:dyDescent="0.25">
      <c r="A668" s="12" t="s">
        <v>7</v>
      </c>
      <c r="B668" s="9">
        <v>11</v>
      </c>
      <c r="C668" s="9" t="s">
        <v>521</v>
      </c>
      <c r="D668" s="13"/>
      <c r="E668" s="13" t="str">
        <f>_xlfn.IFNA(VLOOKUP(flower[[#This Row],[Scion METRC '#]],METRCC8[],2,FALSE),"METRC ERROR")</f>
        <v>METRC ERROR</v>
      </c>
      <c r="F668" s="13" t="str">
        <f>IF(LEFT(flower[[#This Row],[Strain]],4)=LEFT(flower[[#This Row],[Pheno '#]],4),"match","MISMATCH")</f>
        <v>MISMATCH</v>
      </c>
      <c r="G668" s="13" t="str">
        <f>_xlfn.IFNA(VLOOKUP(flower[[#This Row],[Scion METRC '#]],VEGC8[[#All],[Scion METRC '#]:[Pheno Barcode]],2,FALSE),"")</f>
        <v/>
      </c>
      <c r="H668" s="13" t="str">
        <f>LEFT(flower[[#This Row],[Pheno Barcode]],7)</f>
        <v/>
      </c>
      <c r="I668" s="10" t="str">
        <f>_xlfn.IFNA(VLOOKUP(flower[[#This Row],[Strain]],VEGC8[[#All],[Scion METRC '#]:[Health]],5,FALSE),"")</f>
        <v/>
      </c>
      <c r="J668" s="13"/>
      <c r="K668" s="13" t="str">
        <f>IF(flower[[#This Row],[Scion METRC '#]]="","EMPTY",_xlfn.IFNA(VLOOKUP(flower[[#This Row],[Scion METRC '#]],DEADC8[],3,FALSE),"Alive"))</f>
        <v>EMPTY</v>
      </c>
      <c r="L668" s="13" t="str">
        <f>IFERROR(INDEX(exptreatments[[#This Row],[Treatment]],MATCH(flower[[#This Row],[Scion METRC '#]],exptreatments[[#This Row],[METRC]],0)),"")</f>
        <v/>
      </c>
      <c r="M668" s="13" t="str">
        <f>_xlfn.IFNA(VLOOKUP(flower[[#This Row],[Scion METRC '#]],DEADC8[],4,FALSE),"")</f>
        <v/>
      </c>
      <c r="N668" s="14" t="str">
        <f>_xlfn.IFNA(VLOOKUP(flower[[#This Row],[Scion METRC '#]],DEADC8[],4,FALSE),"")</f>
        <v/>
      </c>
      <c r="O668" s="13" t="str">
        <f>IF(ISNUMBER(SEARCH(".",flower[[#This Row],[Pheno Barcode]])),CONCATENATE("1A4070000000065000",RIGHT(flower[[#This Row],[Pheno Barcode]],6)),"")</f>
        <v/>
      </c>
      <c r="P668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_IL2-11</v>
      </c>
    </row>
    <row r="669" spans="1:16" x14ac:dyDescent="0.25">
      <c r="A669" s="12" t="s">
        <v>7</v>
      </c>
      <c r="B669" s="9">
        <v>12</v>
      </c>
      <c r="C669" s="9" t="s">
        <v>521</v>
      </c>
      <c r="D669" s="13"/>
      <c r="E669" s="13" t="str">
        <f>_xlfn.IFNA(VLOOKUP(flower[[#This Row],[Scion METRC '#]],METRCC8[],2,FALSE),"METRC ERROR")</f>
        <v>METRC ERROR</v>
      </c>
      <c r="F669" s="13" t="str">
        <f>IF(LEFT(flower[[#This Row],[Strain]],4)=LEFT(flower[[#This Row],[Pheno '#]],4),"match","MISMATCH")</f>
        <v>MISMATCH</v>
      </c>
      <c r="G669" s="13" t="str">
        <f>_xlfn.IFNA(VLOOKUP(flower[[#This Row],[Scion METRC '#]],VEGC8[[#All],[Scion METRC '#]:[Pheno Barcode]],2,FALSE),"")</f>
        <v/>
      </c>
      <c r="H669" s="13" t="str">
        <f>LEFT(flower[[#This Row],[Pheno Barcode]],7)</f>
        <v/>
      </c>
      <c r="I669" s="10" t="str">
        <f>_xlfn.IFNA(VLOOKUP(flower[[#This Row],[Strain]],VEGC8[[#All],[Scion METRC '#]:[Health]],5,FALSE),"")</f>
        <v/>
      </c>
      <c r="J669" s="13"/>
      <c r="K669" s="13" t="str">
        <f>IF(flower[[#This Row],[Scion METRC '#]]="","EMPTY",_xlfn.IFNA(VLOOKUP(flower[[#This Row],[Scion METRC '#]],DEADC8[],3,FALSE),"Alive"))</f>
        <v>EMPTY</v>
      </c>
      <c r="L669" s="13" t="str">
        <f>IFERROR(INDEX(exptreatments[[#This Row],[Treatment]],MATCH(flower[[#This Row],[Scion METRC '#]],exptreatments[[#This Row],[METRC]],0)),"")</f>
        <v/>
      </c>
      <c r="M669" s="13" t="str">
        <f>_xlfn.IFNA(VLOOKUP(flower[[#This Row],[Scion METRC '#]],DEADC8[],4,FALSE),"")</f>
        <v/>
      </c>
      <c r="N669" s="14" t="str">
        <f>_xlfn.IFNA(VLOOKUP(flower[[#This Row],[Scion METRC '#]],DEADC8[],4,FALSE),"")</f>
        <v/>
      </c>
      <c r="O669" s="13" t="str">
        <f>IF(ISNUMBER(SEARCH(".",flower[[#This Row],[Pheno Barcode]])),CONCATENATE("1A4070000000065000",RIGHT(flower[[#This Row],[Pheno Barcode]],6)),"")</f>
        <v/>
      </c>
      <c r="P669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_IL2-12</v>
      </c>
    </row>
    <row r="670" spans="1:16" x14ac:dyDescent="0.25">
      <c r="A670" s="12" t="s">
        <v>7</v>
      </c>
      <c r="B670" s="9">
        <v>13</v>
      </c>
      <c r="C670" s="9" t="s">
        <v>521</v>
      </c>
      <c r="D670" s="13"/>
      <c r="E670" s="13" t="str">
        <f>_xlfn.IFNA(VLOOKUP(flower[[#This Row],[Scion METRC '#]],METRCC8[],2,FALSE),"METRC ERROR")</f>
        <v>METRC ERROR</v>
      </c>
      <c r="F670" s="13" t="str">
        <f>IF(LEFT(flower[[#This Row],[Strain]],4)=LEFT(flower[[#This Row],[Pheno '#]],4),"match","MISMATCH")</f>
        <v>MISMATCH</v>
      </c>
      <c r="G670" s="13" t="str">
        <f>_xlfn.IFNA(VLOOKUP(flower[[#This Row],[Scion METRC '#]],VEGC8[[#All],[Scion METRC '#]:[Pheno Barcode]],2,FALSE),"")</f>
        <v/>
      </c>
      <c r="H670" s="13" t="str">
        <f>LEFT(flower[[#This Row],[Pheno Barcode]],7)</f>
        <v/>
      </c>
      <c r="I670" s="10" t="str">
        <f>_xlfn.IFNA(VLOOKUP(flower[[#This Row],[Strain]],VEGC8[[#All],[Scion METRC '#]:[Health]],5,FALSE),"")</f>
        <v/>
      </c>
      <c r="J670" s="13"/>
      <c r="K670" s="13" t="str">
        <f>IF(flower[[#This Row],[Scion METRC '#]]="","EMPTY",_xlfn.IFNA(VLOOKUP(flower[[#This Row],[Scion METRC '#]],DEADC8[],3,FALSE),"Alive"))</f>
        <v>EMPTY</v>
      </c>
      <c r="L670" s="13" t="str">
        <f>IFERROR(INDEX(exptreatments[[#This Row],[Treatment]],MATCH(flower[[#This Row],[Scion METRC '#]],exptreatments[[#This Row],[METRC]],0)),"")</f>
        <v/>
      </c>
      <c r="M670" s="13" t="str">
        <f>_xlfn.IFNA(VLOOKUP(flower[[#This Row],[Scion METRC '#]],DEADC8[],4,FALSE),"")</f>
        <v/>
      </c>
      <c r="N670" s="14" t="str">
        <f>_xlfn.IFNA(VLOOKUP(flower[[#This Row],[Scion METRC '#]],DEADC8[],4,FALSE),"")</f>
        <v/>
      </c>
      <c r="O670" s="13" t="str">
        <f>IF(ISNUMBER(SEARCH(".",flower[[#This Row],[Pheno Barcode]])),CONCATENATE("1A4070000000065000",RIGHT(flower[[#This Row],[Pheno Barcode]],6)),"")</f>
        <v/>
      </c>
      <c r="P670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_IL2-13</v>
      </c>
    </row>
    <row r="671" spans="1:16" x14ac:dyDescent="0.25">
      <c r="A671" s="12" t="s">
        <v>7</v>
      </c>
      <c r="B671" s="9">
        <v>14</v>
      </c>
      <c r="C671" s="9" t="s">
        <v>521</v>
      </c>
      <c r="D671" s="13"/>
      <c r="E671" s="13" t="str">
        <f>_xlfn.IFNA(VLOOKUP(flower[[#This Row],[Scion METRC '#]],METRCC8[],2,FALSE),"METRC ERROR")</f>
        <v>METRC ERROR</v>
      </c>
      <c r="F671" s="13" t="str">
        <f>IF(LEFT(flower[[#This Row],[Strain]],4)=LEFT(flower[[#This Row],[Pheno '#]],4),"match","MISMATCH")</f>
        <v>MISMATCH</v>
      </c>
      <c r="G671" s="13" t="str">
        <f>_xlfn.IFNA(VLOOKUP(flower[[#This Row],[Scion METRC '#]],VEGC8[[#All],[Scion METRC '#]:[Pheno Barcode]],2,FALSE),"")</f>
        <v/>
      </c>
      <c r="H671" s="13" t="str">
        <f>LEFT(flower[[#This Row],[Pheno Barcode]],7)</f>
        <v/>
      </c>
      <c r="I671" s="10" t="str">
        <f>_xlfn.IFNA(VLOOKUP(flower[[#This Row],[Strain]],VEGC8[[#All],[Scion METRC '#]:[Health]],5,FALSE),"")</f>
        <v/>
      </c>
      <c r="J671" s="13"/>
      <c r="K671" s="13" t="str">
        <f>IF(flower[[#This Row],[Scion METRC '#]]="","EMPTY",_xlfn.IFNA(VLOOKUP(flower[[#This Row],[Scion METRC '#]],DEADC8[],3,FALSE),"Alive"))</f>
        <v>EMPTY</v>
      </c>
      <c r="L671" s="13" t="str">
        <f>IFERROR(INDEX(exptreatments[[#This Row],[Treatment]],MATCH(flower[[#This Row],[Scion METRC '#]],exptreatments[[#This Row],[METRC]],0)),"")</f>
        <v/>
      </c>
      <c r="M671" s="13" t="str">
        <f>_xlfn.IFNA(VLOOKUP(flower[[#This Row],[Scion METRC '#]],DEADC8[],4,FALSE),"")</f>
        <v/>
      </c>
      <c r="N671" s="14" t="str">
        <f>_xlfn.IFNA(VLOOKUP(flower[[#This Row],[Scion METRC '#]],DEADC8[],4,FALSE),"")</f>
        <v/>
      </c>
      <c r="O671" s="13" t="str">
        <f>IF(ISNUMBER(SEARCH(".",flower[[#This Row],[Pheno Barcode]])),CONCATENATE("1A4070000000065000",RIGHT(flower[[#This Row],[Pheno Barcode]],6)),"")</f>
        <v/>
      </c>
      <c r="P671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_IL2-14</v>
      </c>
    </row>
    <row r="672" spans="1:16" x14ac:dyDescent="0.25">
      <c r="A672" s="12" t="s">
        <v>7</v>
      </c>
      <c r="B672" s="9">
        <v>15</v>
      </c>
      <c r="C672" s="9" t="s">
        <v>521</v>
      </c>
      <c r="D672" s="13"/>
      <c r="E672" s="13" t="str">
        <f>_xlfn.IFNA(VLOOKUP(flower[[#This Row],[Scion METRC '#]],METRCC8[],2,FALSE),"METRC ERROR")</f>
        <v>METRC ERROR</v>
      </c>
      <c r="F672" s="13" t="str">
        <f>IF(LEFT(flower[[#This Row],[Strain]],4)=LEFT(flower[[#This Row],[Pheno '#]],4),"match","MISMATCH")</f>
        <v>MISMATCH</v>
      </c>
      <c r="G672" s="13" t="str">
        <f>_xlfn.IFNA(VLOOKUP(flower[[#This Row],[Scion METRC '#]],VEGC8[[#All],[Scion METRC '#]:[Pheno Barcode]],2,FALSE),"")</f>
        <v/>
      </c>
      <c r="H672" s="13" t="str">
        <f>LEFT(flower[[#This Row],[Pheno Barcode]],7)</f>
        <v/>
      </c>
      <c r="I672" s="10" t="str">
        <f>_xlfn.IFNA(VLOOKUP(flower[[#This Row],[Strain]],VEGC8[[#All],[Scion METRC '#]:[Health]],5,FALSE),"")</f>
        <v/>
      </c>
      <c r="J672" s="13"/>
      <c r="K672" s="13" t="str">
        <f>IF(flower[[#This Row],[Scion METRC '#]]="","EMPTY",_xlfn.IFNA(VLOOKUP(flower[[#This Row],[Scion METRC '#]],DEADC8[],3,FALSE),"Alive"))</f>
        <v>EMPTY</v>
      </c>
      <c r="L672" s="13" t="str">
        <f>IFERROR(INDEX(exptreatments[[#This Row],[Treatment]],MATCH(flower[[#This Row],[Scion METRC '#]],exptreatments[[#This Row],[METRC]],0)),"")</f>
        <v/>
      </c>
      <c r="M672" s="13" t="str">
        <f>_xlfn.IFNA(VLOOKUP(flower[[#This Row],[Scion METRC '#]],DEADC8[],4,FALSE),"")</f>
        <v/>
      </c>
      <c r="N672" s="14" t="str">
        <f>_xlfn.IFNA(VLOOKUP(flower[[#This Row],[Scion METRC '#]],DEADC8[],4,FALSE),"")</f>
        <v/>
      </c>
      <c r="O672" s="13" t="str">
        <f>IF(ISNUMBER(SEARCH(".",flower[[#This Row],[Pheno Barcode]])),CONCATENATE("1A4070000000065000",RIGHT(flower[[#This Row],[Pheno Barcode]],6)),"")</f>
        <v/>
      </c>
      <c r="P672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_IL2-15</v>
      </c>
    </row>
    <row r="673" spans="1:16" x14ac:dyDescent="0.25">
      <c r="A673" s="12" t="s">
        <v>7</v>
      </c>
      <c r="B673" s="9">
        <v>16</v>
      </c>
      <c r="C673" s="9" t="s">
        <v>521</v>
      </c>
      <c r="D673" s="13"/>
      <c r="E673" s="13" t="str">
        <f>_xlfn.IFNA(VLOOKUP(flower[[#This Row],[Scion METRC '#]],METRCC8[],2,FALSE),"METRC ERROR")</f>
        <v>METRC ERROR</v>
      </c>
      <c r="F673" s="13" t="str">
        <f>IF(LEFT(flower[[#This Row],[Strain]],4)=LEFT(flower[[#This Row],[Pheno '#]],4),"match","MISMATCH")</f>
        <v>MISMATCH</v>
      </c>
      <c r="G673" s="13" t="str">
        <f>_xlfn.IFNA(VLOOKUP(flower[[#This Row],[Scion METRC '#]],VEGC8[[#All],[Scion METRC '#]:[Pheno Barcode]],2,FALSE),"")</f>
        <v/>
      </c>
      <c r="H673" s="13" t="str">
        <f>LEFT(flower[[#This Row],[Pheno Barcode]],7)</f>
        <v/>
      </c>
      <c r="I673" s="10" t="str">
        <f>_xlfn.IFNA(VLOOKUP(flower[[#This Row],[Strain]],VEGC8[[#All],[Scion METRC '#]:[Health]],5,FALSE),"")</f>
        <v/>
      </c>
      <c r="J673" s="13"/>
      <c r="K673" s="13" t="str">
        <f>IF(flower[[#This Row],[Scion METRC '#]]="","EMPTY",_xlfn.IFNA(VLOOKUP(flower[[#This Row],[Scion METRC '#]],DEADC8[],3,FALSE),"Alive"))</f>
        <v>EMPTY</v>
      </c>
      <c r="L673" s="13" t="str">
        <f>IFERROR(INDEX(exptreatments[[#This Row],[Treatment]],MATCH(flower[[#This Row],[Scion METRC '#]],exptreatments[[#This Row],[METRC]],0)),"")</f>
        <v/>
      </c>
      <c r="M673" s="13" t="str">
        <f>_xlfn.IFNA(VLOOKUP(flower[[#This Row],[Scion METRC '#]],DEADC8[],4,FALSE),"")</f>
        <v/>
      </c>
      <c r="N673" s="14" t="str">
        <f>_xlfn.IFNA(VLOOKUP(flower[[#This Row],[Scion METRC '#]],DEADC8[],4,FALSE),"")</f>
        <v/>
      </c>
      <c r="O673" s="13" t="str">
        <f>IF(ISNUMBER(SEARCH(".",flower[[#This Row],[Pheno Barcode]])),CONCATENATE("1A4070000000065000",RIGHT(flower[[#This Row],[Pheno Barcode]],6)),"")</f>
        <v/>
      </c>
      <c r="P673" s="8" t="str">
        <f>IF(flower[[#This Row],[Plant]]&lt;10,_xlfn.CONCAT('Group Info'!$F$2,"_",flower[[#This Row],[Table]],"-0",flower[[#This Row],[Plant]]),_xlfn.CONCAT('Group Info'!$F$2,"_",flower[[#This Row],[Table]],"-",flower[[#This Row],[Plant]]))</f>
        <v>_IL2-16</v>
      </c>
    </row>
    <row r="674" spans="1:16" x14ac:dyDescent="0.25">
      <c r="A674" s="12" t="s">
        <v>7</v>
      </c>
      <c r="B674" s="9">
        <v>1</v>
      </c>
      <c r="C674" s="9" t="s">
        <v>522</v>
      </c>
      <c r="D674" s="13"/>
      <c r="E674" s="13" t="str">
        <f>_xlfn.IFNA(VLOOKUP(flower[[#This Row],[Scion METRC '#]],METRCC8[],2,FALSE),"METRC ERROR")</f>
        <v>METRC ERROR</v>
      </c>
      <c r="F674" s="13" t="str">
        <f>IF(LEFT(flower[[#This Row],[Strain]],4)=LEFT(flower[[#This Row],[Pheno '#]],4),"match","MISMATCH")</f>
        <v>MISMATCH</v>
      </c>
      <c r="G674" s="13" t="str">
        <f>_xlfn.IFNA(VLOOKUP(flower[[#This Row],[Scion METRC '#]],VEGC8[[#All],[Scion METRC '#]:[Pheno Barcode]],2,FALSE),"")</f>
        <v/>
      </c>
      <c r="H674" s="13" t="str">
        <f>LEFT(flower[[#This Row],[Pheno Barcode]],7)</f>
        <v/>
      </c>
      <c r="I674" s="10" t="str">
        <f>_xlfn.IFNA(VLOOKUP(flower[[#This Row],[Strain]],VEGC8[[#All],[Scion METRC '#]:[Health]],5,FALSE),"")</f>
        <v/>
      </c>
      <c r="J674" s="13"/>
      <c r="K674" s="13" t="str">
        <f>IF(flower[[#This Row],[Scion METRC '#]]="","EMPTY",_xlfn.IFNA(VLOOKUP(flower[[#This Row],[Scion METRC '#]],DEADC8[],3,FALSE),"Alive"))</f>
        <v>EMPTY</v>
      </c>
      <c r="L674" s="13" t="str">
        <f>IFERROR(INDEX(exptreatments[[#This Row],[Treatment]],MATCH(flower[[#This Row],[Scion METRC '#]],exptreatments[[#This Row],[METRC]],0)),"")</f>
        <v/>
      </c>
      <c r="M674" s="13" t="str">
        <f>_xlfn.IFNA(VLOOKUP(flower[[#This Row],[Scion METRC '#]],DEADC8[],4,FALSE),"")</f>
        <v/>
      </c>
      <c r="N674" s="14" t="str">
        <f>_xlfn.IFNA(VLOOKUP(flower[[#This Row],[Scion METRC '#]],DEADC8[],4,FALSE),"")</f>
        <v/>
      </c>
      <c r="O674" s="13" t="str">
        <f>IF(ISNUMBER(SEARCH(".",flower[[#This Row],[Pheno Barcode]])),CONCATENATE("1A4070000000065000",RIGHT(flower[[#This Row],[Pheno Barcode]],6)),"")</f>
        <v/>
      </c>
      <c r="P674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_IL3-01</v>
      </c>
    </row>
    <row r="675" spans="1:16" x14ac:dyDescent="0.25">
      <c r="A675" s="12" t="s">
        <v>7</v>
      </c>
      <c r="B675" s="9">
        <v>2</v>
      </c>
      <c r="C675" s="9" t="s">
        <v>522</v>
      </c>
      <c r="D675" s="13"/>
      <c r="E675" s="13" t="str">
        <f>_xlfn.IFNA(VLOOKUP(flower[[#This Row],[Scion METRC '#]],METRCC8[],2,FALSE),"METRC ERROR")</f>
        <v>METRC ERROR</v>
      </c>
      <c r="F675" s="13" t="str">
        <f>IF(LEFT(flower[[#This Row],[Strain]],4)=LEFT(flower[[#This Row],[Pheno '#]],4),"match","MISMATCH")</f>
        <v>MISMATCH</v>
      </c>
      <c r="G675" s="13" t="str">
        <f>_xlfn.IFNA(VLOOKUP(flower[[#This Row],[Scion METRC '#]],VEGC8[[#All],[Scion METRC '#]:[Pheno Barcode]],2,FALSE),"")</f>
        <v/>
      </c>
      <c r="H675" s="13" t="str">
        <f>LEFT(flower[[#This Row],[Pheno Barcode]],7)</f>
        <v/>
      </c>
      <c r="I675" s="10" t="str">
        <f>_xlfn.IFNA(VLOOKUP(flower[[#This Row],[Strain]],VEGC8[[#All],[Scion METRC '#]:[Health]],5,FALSE),"")</f>
        <v/>
      </c>
      <c r="J675" s="13"/>
      <c r="K675" s="13" t="str">
        <f>IF(flower[[#This Row],[Scion METRC '#]]="","EMPTY",_xlfn.IFNA(VLOOKUP(flower[[#This Row],[Scion METRC '#]],DEADC8[],3,FALSE),"Alive"))</f>
        <v>EMPTY</v>
      </c>
      <c r="L675" s="13" t="str">
        <f>IFERROR(INDEX(exptreatments[[#This Row],[Treatment]],MATCH(flower[[#This Row],[Scion METRC '#]],exptreatments[[#This Row],[METRC]],0)),"")</f>
        <v/>
      </c>
      <c r="M675" s="13" t="str">
        <f>_xlfn.IFNA(VLOOKUP(flower[[#This Row],[Scion METRC '#]],DEADC8[],4,FALSE),"")</f>
        <v/>
      </c>
      <c r="N675" s="14" t="str">
        <f>_xlfn.IFNA(VLOOKUP(flower[[#This Row],[Scion METRC '#]],DEADC8[],4,FALSE),"")</f>
        <v/>
      </c>
      <c r="O675" s="13" t="str">
        <f>IF(ISNUMBER(SEARCH(".",flower[[#This Row],[Pheno Barcode]])),CONCATENATE("1A4070000000065000",RIGHT(flower[[#This Row],[Pheno Barcode]],6)),"")</f>
        <v/>
      </c>
      <c r="P675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_IL3-02</v>
      </c>
    </row>
    <row r="676" spans="1:16" x14ac:dyDescent="0.25">
      <c r="A676" s="12" t="s">
        <v>7</v>
      </c>
      <c r="B676" s="9">
        <v>3</v>
      </c>
      <c r="C676" s="9" t="s">
        <v>522</v>
      </c>
      <c r="D676" s="13"/>
      <c r="E676" s="13" t="str">
        <f>_xlfn.IFNA(VLOOKUP(flower[[#This Row],[Scion METRC '#]],METRCC8[],2,FALSE),"METRC ERROR")</f>
        <v>METRC ERROR</v>
      </c>
      <c r="F676" s="13" t="str">
        <f>IF(LEFT(flower[[#This Row],[Strain]],4)=LEFT(flower[[#This Row],[Pheno '#]],4),"match","MISMATCH")</f>
        <v>MISMATCH</v>
      </c>
      <c r="G676" s="13" t="str">
        <f>_xlfn.IFNA(VLOOKUP(flower[[#This Row],[Scion METRC '#]],VEGC8[[#All],[Scion METRC '#]:[Pheno Barcode]],2,FALSE),"")</f>
        <v/>
      </c>
      <c r="H676" s="13" t="str">
        <f>LEFT(flower[[#This Row],[Pheno Barcode]],7)</f>
        <v/>
      </c>
      <c r="I676" s="10" t="str">
        <f>_xlfn.IFNA(VLOOKUP(flower[[#This Row],[Strain]],VEGC8[[#All],[Scion METRC '#]:[Health]],5,FALSE),"")</f>
        <v/>
      </c>
      <c r="J676" s="13"/>
      <c r="K676" s="13" t="str">
        <f>IF(flower[[#This Row],[Scion METRC '#]]="","EMPTY",_xlfn.IFNA(VLOOKUP(flower[[#This Row],[Scion METRC '#]],DEADC8[],3,FALSE),"Alive"))</f>
        <v>EMPTY</v>
      </c>
      <c r="L676" s="13" t="str">
        <f>IFERROR(INDEX(exptreatments[[#This Row],[Treatment]],MATCH(flower[[#This Row],[Scion METRC '#]],exptreatments[[#This Row],[METRC]],0)),"")</f>
        <v/>
      </c>
      <c r="M676" s="13" t="str">
        <f>_xlfn.IFNA(VLOOKUP(flower[[#This Row],[Scion METRC '#]],DEADC8[],4,FALSE),"")</f>
        <v/>
      </c>
      <c r="N676" s="14" t="str">
        <f>_xlfn.IFNA(VLOOKUP(flower[[#This Row],[Scion METRC '#]],DEADC8[],4,FALSE),"")</f>
        <v/>
      </c>
      <c r="O676" s="13" t="str">
        <f>IF(ISNUMBER(SEARCH(".",flower[[#This Row],[Pheno Barcode]])),CONCATENATE("1A4070000000065000",RIGHT(flower[[#This Row],[Pheno Barcode]],6)),"")</f>
        <v/>
      </c>
      <c r="P676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_IL3-03</v>
      </c>
    </row>
    <row r="677" spans="1:16" x14ac:dyDescent="0.25">
      <c r="A677" s="12" t="s">
        <v>7</v>
      </c>
      <c r="B677" s="9">
        <v>4</v>
      </c>
      <c r="C677" s="9" t="s">
        <v>522</v>
      </c>
      <c r="D677" s="13"/>
      <c r="E677" s="13" t="str">
        <f>_xlfn.IFNA(VLOOKUP(flower[[#This Row],[Scion METRC '#]],METRCC8[],2,FALSE),"METRC ERROR")</f>
        <v>METRC ERROR</v>
      </c>
      <c r="F677" s="13" t="str">
        <f>IF(LEFT(flower[[#This Row],[Strain]],4)=LEFT(flower[[#This Row],[Pheno '#]],4),"match","MISMATCH")</f>
        <v>MISMATCH</v>
      </c>
      <c r="G677" s="13" t="str">
        <f>_xlfn.IFNA(VLOOKUP(flower[[#This Row],[Scion METRC '#]],VEGC8[[#All],[Scion METRC '#]:[Pheno Barcode]],2,FALSE),"")</f>
        <v/>
      </c>
      <c r="H677" s="13" t="str">
        <f>LEFT(flower[[#This Row],[Pheno Barcode]],7)</f>
        <v/>
      </c>
      <c r="I677" s="10" t="str">
        <f>_xlfn.IFNA(VLOOKUP(flower[[#This Row],[Strain]],VEGC8[[#All],[Scion METRC '#]:[Health]],5,FALSE),"")</f>
        <v/>
      </c>
      <c r="J677" s="13"/>
      <c r="K677" s="13" t="str">
        <f>IF(flower[[#This Row],[Scion METRC '#]]="","EMPTY",_xlfn.IFNA(VLOOKUP(flower[[#This Row],[Scion METRC '#]],DEADC8[],3,FALSE),"Alive"))</f>
        <v>EMPTY</v>
      </c>
      <c r="L677" s="13" t="str">
        <f>IFERROR(INDEX(exptreatments[[#This Row],[Treatment]],MATCH(flower[[#This Row],[Scion METRC '#]],exptreatments[[#This Row],[METRC]],0)),"")</f>
        <v/>
      </c>
      <c r="M677" s="13" t="str">
        <f>_xlfn.IFNA(VLOOKUP(flower[[#This Row],[Scion METRC '#]],DEADC8[],4,FALSE),"")</f>
        <v/>
      </c>
      <c r="N677" s="14" t="str">
        <f>_xlfn.IFNA(VLOOKUP(flower[[#This Row],[Scion METRC '#]],DEADC8[],4,FALSE),"")</f>
        <v/>
      </c>
      <c r="O677" s="13" t="str">
        <f>IF(ISNUMBER(SEARCH(".",flower[[#This Row],[Pheno Barcode]])),CONCATENATE("1A4070000000065000",RIGHT(flower[[#This Row],[Pheno Barcode]],6)),"")</f>
        <v/>
      </c>
      <c r="P677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_IL3-04</v>
      </c>
    </row>
    <row r="678" spans="1:16" x14ac:dyDescent="0.25">
      <c r="A678" s="12" t="s">
        <v>7</v>
      </c>
      <c r="B678" s="9">
        <v>5</v>
      </c>
      <c r="C678" s="9" t="s">
        <v>522</v>
      </c>
      <c r="D678" s="13"/>
      <c r="E678" s="13" t="str">
        <f>_xlfn.IFNA(VLOOKUP(flower[[#This Row],[Scion METRC '#]],METRCC8[],2,FALSE),"METRC ERROR")</f>
        <v>METRC ERROR</v>
      </c>
      <c r="F678" s="13" t="str">
        <f>IF(LEFT(flower[[#This Row],[Strain]],4)=LEFT(flower[[#This Row],[Pheno '#]],4),"match","MISMATCH")</f>
        <v>MISMATCH</v>
      </c>
      <c r="G678" s="13" t="str">
        <f>_xlfn.IFNA(VLOOKUP(flower[[#This Row],[Scion METRC '#]],VEGC8[[#All],[Scion METRC '#]:[Pheno Barcode]],2,FALSE),"")</f>
        <v/>
      </c>
      <c r="H678" s="13" t="str">
        <f>LEFT(flower[[#This Row],[Pheno Barcode]],7)</f>
        <v/>
      </c>
      <c r="I678" s="10" t="str">
        <f>_xlfn.IFNA(VLOOKUP(flower[[#This Row],[Strain]],VEGC8[[#All],[Scion METRC '#]:[Health]],5,FALSE),"")</f>
        <v/>
      </c>
      <c r="J678" s="13"/>
      <c r="K678" s="13" t="str">
        <f>IF(flower[[#This Row],[Scion METRC '#]]="","EMPTY",_xlfn.IFNA(VLOOKUP(flower[[#This Row],[Scion METRC '#]],DEADC8[],3,FALSE),"Alive"))</f>
        <v>EMPTY</v>
      </c>
      <c r="L678" s="13" t="str">
        <f>IFERROR(INDEX(exptreatments[[#This Row],[Treatment]],MATCH(flower[[#This Row],[Scion METRC '#]],exptreatments[[#This Row],[METRC]],0)),"")</f>
        <v/>
      </c>
      <c r="M678" s="13" t="str">
        <f>_xlfn.IFNA(VLOOKUP(flower[[#This Row],[Scion METRC '#]],DEADC8[],4,FALSE),"")</f>
        <v/>
      </c>
      <c r="N678" s="14" t="str">
        <f>_xlfn.IFNA(VLOOKUP(flower[[#This Row],[Scion METRC '#]],DEADC8[],4,FALSE),"")</f>
        <v/>
      </c>
      <c r="O678" s="13" t="str">
        <f>IF(ISNUMBER(SEARCH(".",flower[[#This Row],[Pheno Barcode]])),CONCATENATE("1A4070000000065000",RIGHT(flower[[#This Row],[Pheno Barcode]],6)),"")</f>
        <v/>
      </c>
      <c r="P678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_IL3-05</v>
      </c>
    </row>
    <row r="679" spans="1:16" x14ac:dyDescent="0.25">
      <c r="A679" s="12" t="s">
        <v>7</v>
      </c>
      <c r="B679" s="9">
        <v>6</v>
      </c>
      <c r="C679" s="9" t="s">
        <v>522</v>
      </c>
      <c r="D679" s="13"/>
      <c r="E679" s="13" t="str">
        <f>_xlfn.IFNA(VLOOKUP(flower[[#This Row],[Scion METRC '#]],METRCC8[],2,FALSE),"METRC ERROR")</f>
        <v>METRC ERROR</v>
      </c>
      <c r="F679" s="13" t="str">
        <f>IF(LEFT(flower[[#This Row],[Strain]],4)=LEFT(flower[[#This Row],[Pheno '#]],4),"match","MISMATCH")</f>
        <v>MISMATCH</v>
      </c>
      <c r="G679" s="13" t="str">
        <f>_xlfn.IFNA(VLOOKUP(flower[[#This Row],[Scion METRC '#]],VEGC8[[#All],[Scion METRC '#]:[Pheno Barcode]],2,FALSE),"")</f>
        <v/>
      </c>
      <c r="H679" s="13" t="str">
        <f>LEFT(flower[[#This Row],[Pheno Barcode]],7)</f>
        <v/>
      </c>
      <c r="I679" s="10" t="str">
        <f>_xlfn.IFNA(VLOOKUP(flower[[#This Row],[Strain]],VEGC8[[#All],[Scion METRC '#]:[Health]],5,FALSE),"")</f>
        <v/>
      </c>
      <c r="J679" s="13"/>
      <c r="K679" s="13" t="str">
        <f>IF(flower[[#This Row],[Scion METRC '#]]="","EMPTY",_xlfn.IFNA(VLOOKUP(flower[[#This Row],[Scion METRC '#]],DEADC8[],3,FALSE),"Alive"))</f>
        <v>EMPTY</v>
      </c>
      <c r="L679" s="13" t="str">
        <f>IFERROR(INDEX(exptreatments[[#This Row],[Treatment]],MATCH(flower[[#This Row],[Scion METRC '#]],exptreatments[[#This Row],[METRC]],0)),"")</f>
        <v/>
      </c>
      <c r="M679" s="13" t="str">
        <f>_xlfn.IFNA(VLOOKUP(flower[[#This Row],[Scion METRC '#]],DEADC8[],4,FALSE),"")</f>
        <v/>
      </c>
      <c r="N679" s="14" t="str">
        <f>_xlfn.IFNA(VLOOKUP(flower[[#This Row],[Scion METRC '#]],DEADC8[],4,FALSE),"")</f>
        <v/>
      </c>
      <c r="O679" s="13" t="str">
        <f>IF(ISNUMBER(SEARCH(".",flower[[#This Row],[Pheno Barcode]])),CONCATENATE("1A4070000000065000",RIGHT(flower[[#This Row],[Pheno Barcode]],6)),"")</f>
        <v/>
      </c>
      <c r="P679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_IL3-06</v>
      </c>
    </row>
    <row r="680" spans="1:16" x14ac:dyDescent="0.25">
      <c r="A680" s="12" t="s">
        <v>7</v>
      </c>
      <c r="B680" s="9">
        <v>7</v>
      </c>
      <c r="C680" s="9" t="s">
        <v>522</v>
      </c>
      <c r="D680" s="13"/>
      <c r="E680" s="13" t="str">
        <f>_xlfn.IFNA(VLOOKUP(flower[[#This Row],[Scion METRC '#]],METRCC8[],2,FALSE),"METRC ERROR")</f>
        <v>METRC ERROR</v>
      </c>
      <c r="F680" s="13" t="str">
        <f>IF(LEFT(flower[[#This Row],[Strain]],4)=LEFT(flower[[#This Row],[Pheno '#]],4),"match","MISMATCH")</f>
        <v>MISMATCH</v>
      </c>
      <c r="G680" s="13" t="str">
        <f>_xlfn.IFNA(VLOOKUP(flower[[#This Row],[Scion METRC '#]],VEGC8[[#All],[Scion METRC '#]:[Pheno Barcode]],2,FALSE),"")</f>
        <v/>
      </c>
      <c r="H680" s="13" t="str">
        <f>LEFT(flower[[#This Row],[Pheno Barcode]],7)</f>
        <v/>
      </c>
      <c r="I680" s="10" t="str">
        <f>_xlfn.IFNA(VLOOKUP(flower[[#This Row],[Strain]],VEGC8[[#All],[Scion METRC '#]:[Health]],5,FALSE),"")</f>
        <v/>
      </c>
      <c r="J680" s="13"/>
      <c r="K680" s="13" t="str">
        <f>IF(flower[[#This Row],[Scion METRC '#]]="","EMPTY",_xlfn.IFNA(VLOOKUP(flower[[#This Row],[Scion METRC '#]],DEADC8[],3,FALSE),"Alive"))</f>
        <v>EMPTY</v>
      </c>
      <c r="L680" s="13" t="str">
        <f>IFERROR(INDEX(exptreatments[[#This Row],[Treatment]],MATCH(flower[[#This Row],[Scion METRC '#]],exptreatments[[#This Row],[METRC]],0)),"")</f>
        <v/>
      </c>
      <c r="M680" s="13" t="str">
        <f>_xlfn.IFNA(VLOOKUP(flower[[#This Row],[Scion METRC '#]],DEADC8[],4,FALSE),"")</f>
        <v/>
      </c>
      <c r="N680" s="14" t="str">
        <f>_xlfn.IFNA(VLOOKUP(flower[[#This Row],[Scion METRC '#]],DEADC8[],4,FALSE),"")</f>
        <v/>
      </c>
      <c r="O680" s="13" t="str">
        <f>IF(ISNUMBER(SEARCH(".",flower[[#This Row],[Pheno Barcode]])),CONCATENATE("1A4070000000065000",RIGHT(flower[[#This Row],[Pheno Barcode]],6)),"")</f>
        <v/>
      </c>
      <c r="P680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_IL3-07</v>
      </c>
    </row>
    <row r="681" spans="1:16" x14ac:dyDescent="0.25">
      <c r="A681" s="12" t="s">
        <v>7</v>
      </c>
      <c r="B681" s="9">
        <v>8</v>
      </c>
      <c r="C681" s="9" t="s">
        <v>522</v>
      </c>
      <c r="D681" s="13"/>
      <c r="E681" s="13" t="str">
        <f>_xlfn.IFNA(VLOOKUP(flower[[#This Row],[Scion METRC '#]],METRCC8[],2,FALSE),"METRC ERROR")</f>
        <v>METRC ERROR</v>
      </c>
      <c r="F681" s="13" t="str">
        <f>IF(LEFT(flower[[#This Row],[Strain]],4)=LEFT(flower[[#This Row],[Pheno '#]],4),"match","MISMATCH")</f>
        <v>MISMATCH</v>
      </c>
      <c r="G681" s="13" t="str">
        <f>_xlfn.IFNA(VLOOKUP(flower[[#This Row],[Scion METRC '#]],VEGC8[[#All],[Scion METRC '#]:[Pheno Barcode]],2,FALSE),"")</f>
        <v/>
      </c>
      <c r="H681" s="13" t="str">
        <f>LEFT(flower[[#This Row],[Pheno Barcode]],7)</f>
        <v/>
      </c>
      <c r="I681" s="10" t="str">
        <f>_xlfn.IFNA(VLOOKUP(flower[[#This Row],[Strain]],VEGC8[[#All],[Scion METRC '#]:[Health]],5,FALSE),"")</f>
        <v/>
      </c>
      <c r="J681" s="13"/>
      <c r="K681" s="13" t="str">
        <f>IF(flower[[#This Row],[Scion METRC '#]]="","EMPTY",_xlfn.IFNA(VLOOKUP(flower[[#This Row],[Scion METRC '#]],DEADC8[],3,FALSE),"Alive"))</f>
        <v>EMPTY</v>
      </c>
      <c r="L681" s="13" t="str">
        <f>IFERROR(INDEX(exptreatments[[#This Row],[Treatment]],MATCH(flower[[#This Row],[Scion METRC '#]],exptreatments[[#This Row],[METRC]],0)),"")</f>
        <v/>
      </c>
      <c r="M681" s="13" t="str">
        <f>_xlfn.IFNA(VLOOKUP(flower[[#This Row],[Scion METRC '#]],DEADC8[],4,FALSE),"")</f>
        <v/>
      </c>
      <c r="N681" s="14" t="str">
        <f>_xlfn.IFNA(VLOOKUP(flower[[#This Row],[Scion METRC '#]],DEADC8[],4,FALSE),"")</f>
        <v/>
      </c>
      <c r="O681" s="13" t="str">
        <f>IF(ISNUMBER(SEARCH(".",flower[[#This Row],[Pheno Barcode]])),CONCATENATE("1A4070000000065000",RIGHT(flower[[#This Row],[Pheno Barcode]],6)),"")</f>
        <v/>
      </c>
      <c r="P681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_IL3-08</v>
      </c>
    </row>
    <row r="682" spans="1:16" x14ac:dyDescent="0.25">
      <c r="A682" s="12" t="s">
        <v>7</v>
      </c>
      <c r="B682" s="9">
        <v>9</v>
      </c>
      <c r="C682" s="9" t="s">
        <v>522</v>
      </c>
      <c r="D682" s="13"/>
      <c r="E682" s="13" t="str">
        <f>_xlfn.IFNA(VLOOKUP(flower[[#This Row],[Scion METRC '#]],METRCC8[],2,FALSE),"METRC ERROR")</f>
        <v>METRC ERROR</v>
      </c>
      <c r="F682" s="13" t="str">
        <f>IF(LEFT(flower[[#This Row],[Strain]],4)=LEFT(flower[[#This Row],[Pheno '#]],4),"match","MISMATCH")</f>
        <v>MISMATCH</v>
      </c>
      <c r="G682" s="13" t="str">
        <f>_xlfn.IFNA(VLOOKUP(flower[[#This Row],[Scion METRC '#]],VEGC8[[#All],[Scion METRC '#]:[Pheno Barcode]],2,FALSE),"")</f>
        <v/>
      </c>
      <c r="H682" s="13" t="str">
        <f>LEFT(flower[[#This Row],[Pheno Barcode]],7)</f>
        <v/>
      </c>
      <c r="I682" s="10" t="str">
        <f>_xlfn.IFNA(VLOOKUP(flower[[#This Row],[Strain]],VEGC8[[#All],[Scion METRC '#]:[Health]],5,FALSE),"")</f>
        <v/>
      </c>
      <c r="J682" s="13"/>
      <c r="K682" s="13" t="str">
        <f>IF(flower[[#This Row],[Scion METRC '#]]="","EMPTY",_xlfn.IFNA(VLOOKUP(flower[[#This Row],[Scion METRC '#]],DEADC8[],3,FALSE),"Alive"))</f>
        <v>EMPTY</v>
      </c>
      <c r="L682" s="13" t="str">
        <f>IFERROR(INDEX(exptreatments[[#This Row],[Treatment]],MATCH(flower[[#This Row],[Scion METRC '#]],exptreatments[[#This Row],[METRC]],0)),"")</f>
        <v/>
      </c>
      <c r="M682" s="13" t="str">
        <f>_xlfn.IFNA(VLOOKUP(flower[[#This Row],[Scion METRC '#]],DEADC8[],4,FALSE),"")</f>
        <v/>
      </c>
      <c r="N682" s="14" t="str">
        <f>_xlfn.IFNA(VLOOKUP(flower[[#This Row],[Scion METRC '#]],DEADC8[],4,FALSE),"")</f>
        <v/>
      </c>
      <c r="O682" s="13" t="str">
        <f>IF(ISNUMBER(SEARCH(".",flower[[#This Row],[Pheno Barcode]])),CONCATENATE("1A4070000000065000",RIGHT(flower[[#This Row],[Pheno Barcode]],6)),"")</f>
        <v/>
      </c>
      <c r="P682" s="8" t="str">
        <f>IF(flower[[#This Row],[Plant]]&lt;10,_xlfn.CONCAT('Group Info'!$F$2,"_",flower[[#This Row],[Table]],"-0",flower[[#This Row],[Plant]]),_xlfn.CONCAT('Group Info'!$F$2,"_",flower[[#This Row],[Table]],"-",flower[[#This Row],[Plant]]))</f>
        <v>_IL3-09</v>
      </c>
    </row>
    <row r="683" spans="1:16" x14ac:dyDescent="0.25">
      <c r="A683" s="12" t="s">
        <v>7</v>
      </c>
      <c r="B683" s="9">
        <v>10</v>
      </c>
      <c r="C683" s="9" t="s">
        <v>522</v>
      </c>
      <c r="D683" s="13"/>
      <c r="E683" s="13" t="str">
        <f>_xlfn.IFNA(VLOOKUP(flower[[#This Row],[Scion METRC '#]],METRCC8[],2,FALSE),"METRC ERROR")</f>
        <v>METRC ERROR</v>
      </c>
      <c r="F683" s="13" t="str">
        <f>IF(LEFT(flower[[#This Row],[Strain]],4)=LEFT(flower[[#This Row],[Pheno '#]],4),"match","MISMATCH")</f>
        <v>MISMATCH</v>
      </c>
      <c r="G683" s="13" t="str">
        <f>_xlfn.IFNA(VLOOKUP(flower[[#This Row],[Scion METRC '#]],VEGC8[[#All],[Scion METRC '#]:[Pheno Barcode]],2,FALSE),"")</f>
        <v/>
      </c>
      <c r="H683" s="13" t="str">
        <f>LEFT(flower[[#This Row],[Pheno Barcode]],7)</f>
        <v/>
      </c>
      <c r="I683" s="10" t="str">
        <f>_xlfn.IFNA(VLOOKUP(flower[[#This Row],[Strain]],VEGC8[[#All],[Scion METRC '#]:[Health]],5,FALSE),"")</f>
        <v/>
      </c>
      <c r="J683" s="13"/>
      <c r="K683" s="13" t="str">
        <f>IF(flower[[#This Row],[Scion METRC '#]]="","EMPTY",_xlfn.IFNA(VLOOKUP(flower[[#This Row],[Scion METRC '#]],DEADC8[],3,FALSE),"Alive"))</f>
        <v>EMPTY</v>
      </c>
      <c r="L683" s="13" t="str">
        <f>IFERROR(INDEX(exptreatments[[#This Row],[Treatment]],MATCH(flower[[#This Row],[Scion METRC '#]],exptreatments[[#This Row],[METRC]],0)),"")</f>
        <v/>
      </c>
      <c r="M683" s="13" t="str">
        <f>_xlfn.IFNA(VLOOKUP(flower[[#This Row],[Scion METRC '#]],DEADC8[],4,FALSE),"")</f>
        <v/>
      </c>
      <c r="N683" s="14" t="str">
        <f>_xlfn.IFNA(VLOOKUP(flower[[#This Row],[Scion METRC '#]],DEADC8[],4,FALSE),"")</f>
        <v/>
      </c>
      <c r="O683" s="13" t="str">
        <f>IF(ISNUMBER(SEARCH(".",flower[[#This Row],[Pheno Barcode]])),CONCATENATE("1A4070000000065000",RIGHT(flower[[#This Row],[Pheno Barcode]],6)),"")</f>
        <v/>
      </c>
      <c r="P683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_IL3-10</v>
      </c>
    </row>
    <row r="684" spans="1:16" x14ac:dyDescent="0.25">
      <c r="A684" s="12" t="s">
        <v>7</v>
      </c>
      <c r="B684" s="9">
        <v>11</v>
      </c>
      <c r="C684" s="9" t="s">
        <v>522</v>
      </c>
      <c r="D684" s="13"/>
      <c r="E684" s="13" t="str">
        <f>_xlfn.IFNA(VLOOKUP(flower[[#This Row],[Scion METRC '#]],METRCC8[],2,FALSE),"METRC ERROR")</f>
        <v>METRC ERROR</v>
      </c>
      <c r="F684" s="13" t="str">
        <f>IF(LEFT(flower[[#This Row],[Strain]],4)=LEFT(flower[[#This Row],[Pheno '#]],4),"match","MISMATCH")</f>
        <v>MISMATCH</v>
      </c>
      <c r="G684" s="13" t="str">
        <f>_xlfn.IFNA(VLOOKUP(flower[[#This Row],[Scion METRC '#]],VEGC8[[#All],[Scion METRC '#]:[Pheno Barcode]],2,FALSE),"")</f>
        <v/>
      </c>
      <c r="H684" s="13" t="str">
        <f>LEFT(flower[[#This Row],[Pheno Barcode]],7)</f>
        <v/>
      </c>
      <c r="I684" s="10" t="str">
        <f>_xlfn.IFNA(VLOOKUP(flower[[#This Row],[Strain]],VEGC8[[#All],[Scion METRC '#]:[Health]],5,FALSE),"")</f>
        <v/>
      </c>
      <c r="J684" s="13"/>
      <c r="K684" s="13" t="str">
        <f>IF(flower[[#This Row],[Scion METRC '#]]="","EMPTY",_xlfn.IFNA(VLOOKUP(flower[[#This Row],[Scion METRC '#]],DEADC8[],3,FALSE),"Alive"))</f>
        <v>EMPTY</v>
      </c>
      <c r="L684" s="13" t="str">
        <f>IFERROR(INDEX(exptreatments[[#This Row],[Treatment]],MATCH(flower[[#This Row],[Scion METRC '#]],exptreatments[[#This Row],[METRC]],0)),"")</f>
        <v/>
      </c>
      <c r="M684" s="13" t="str">
        <f>_xlfn.IFNA(VLOOKUP(flower[[#This Row],[Scion METRC '#]],DEADC8[],4,FALSE),"")</f>
        <v/>
      </c>
      <c r="N684" s="14" t="str">
        <f>_xlfn.IFNA(VLOOKUP(flower[[#This Row],[Scion METRC '#]],DEADC8[],4,FALSE),"")</f>
        <v/>
      </c>
      <c r="O684" s="13" t="str">
        <f>IF(ISNUMBER(SEARCH(".",flower[[#This Row],[Pheno Barcode]])),CONCATENATE("1A4070000000065000",RIGHT(flower[[#This Row],[Pheno Barcode]],6)),"")</f>
        <v/>
      </c>
      <c r="P684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_IL3-11</v>
      </c>
    </row>
    <row r="685" spans="1:16" x14ac:dyDescent="0.25">
      <c r="A685" s="12" t="s">
        <v>7</v>
      </c>
      <c r="B685" s="9">
        <v>12</v>
      </c>
      <c r="C685" s="9" t="s">
        <v>522</v>
      </c>
      <c r="D685" s="13"/>
      <c r="E685" s="13" t="str">
        <f>_xlfn.IFNA(VLOOKUP(flower[[#This Row],[Scion METRC '#]],METRCC8[],2,FALSE),"METRC ERROR")</f>
        <v>METRC ERROR</v>
      </c>
      <c r="F685" s="13" t="str">
        <f>IF(LEFT(flower[[#This Row],[Strain]],4)=LEFT(flower[[#This Row],[Pheno '#]],4),"match","MISMATCH")</f>
        <v>MISMATCH</v>
      </c>
      <c r="G685" s="13" t="str">
        <f>_xlfn.IFNA(VLOOKUP(flower[[#This Row],[Scion METRC '#]],VEGC8[[#All],[Scion METRC '#]:[Pheno Barcode]],2,FALSE),"")</f>
        <v/>
      </c>
      <c r="H685" s="13" t="str">
        <f>LEFT(flower[[#This Row],[Pheno Barcode]],7)</f>
        <v/>
      </c>
      <c r="I685" s="10" t="str">
        <f>_xlfn.IFNA(VLOOKUP(flower[[#This Row],[Strain]],VEGC8[[#All],[Scion METRC '#]:[Health]],5,FALSE),"")</f>
        <v/>
      </c>
      <c r="J685" s="13"/>
      <c r="K685" s="13" t="str">
        <f>IF(flower[[#This Row],[Scion METRC '#]]="","EMPTY",_xlfn.IFNA(VLOOKUP(flower[[#This Row],[Scion METRC '#]],DEADC8[],3,FALSE),"Alive"))</f>
        <v>EMPTY</v>
      </c>
      <c r="L685" s="13" t="str">
        <f>IFERROR(INDEX(exptreatments[[#This Row],[Treatment]],MATCH(flower[[#This Row],[Scion METRC '#]],exptreatments[[#This Row],[METRC]],0)),"")</f>
        <v/>
      </c>
      <c r="M685" s="13" t="str">
        <f>_xlfn.IFNA(VLOOKUP(flower[[#This Row],[Scion METRC '#]],DEADC8[],4,FALSE),"")</f>
        <v/>
      </c>
      <c r="N685" s="14" t="str">
        <f>_xlfn.IFNA(VLOOKUP(flower[[#This Row],[Scion METRC '#]],DEADC8[],4,FALSE),"")</f>
        <v/>
      </c>
      <c r="O685" s="13" t="str">
        <f>IF(ISNUMBER(SEARCH(".",flower[[#This Row],[Pheno Barcode]])),CONCATENATE("1A4070000000065000",RIGHT(flower[[#This Row],[Pheno Barcode]],6)),"")</f>
        <v/>
      </c>
      <c r="P685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_IL3-12</v>
      </c>
    </row>
    <row r="686" spans="1:16" x14ac:dyDescent="0.25">
      <c r="A686" s="12" t="s">
        <v>7</v>
      </c>
      <c r="B686" s="9">
        <v>13</v>
      </c>
      <c r="C686" s="9" t="s">
        <v>522</v>
      </c>
      <c r="D686" s="13"/>
      <c r="E686" s="13" t="str">
        <f>_xlfn.IFNA(VLOOKUP(flower[[#This Row],[Scion METRC '#]],METRCC8[],2,FALSE),"METRC ERROR")</f>
        <v>METRC ERROR</v>
      </c>
      <c r="F686" s="13" t="str">
        <f>IF(LEFT(flower[[#This Row],[Strain]],4)=LEFT(flower[[#This Row],[Pheno '#]],4),"match","MISMATCH")</f>
        <v>MISMATCH</v>
      </c>
      <c r="G686" s="13" t="str">
        <f>_xlfn.IFNA(VLOOKUP(flower[[#This Row],[Scion METRC '#]],VEGC8[[#All],[Scion METRC '#]:[Pheno Barcode]],2,FALSE),"")</f>
        <v/>
      </c>
      <c r="H686" s="13" t="str">
        <f>LEFT(flower[[#This Row],[Pheno Barcode]],7)</f>
        <v/>
      </c>
      <c r="I686" s="10" t="str">
        <f>_xlfn.IFNA(VLOOKUP(flower[[#This Row],[Strain]],VEGC8[[#All],[Scion METRC '#]:[Health]],5,FALSE),"")</f>
        <v/>
      </c>
      <c r="J686" s="13"/>
      <c r="K686" s="13" t="str">
        <f>IF(flower[[#This Row],[Scion METRC '#]]="","EMPTY",_xlfn.IFNA(VLOOKUP(flower[[#This Row],[Scion METRC '#]],DEADC8[],3,FALSE),"Alive"))</f>
        <v>EMPTY</v>
      </c>
      <c r="L686" s="13" t="str">
        <f>IFERROR(INDEX(exptreatments[[#This Row],[Treatment]],MATCH(flower[[#This Row],[Scion METRC '#]],exptreatments[[#This Row],[METRC]],0)),"")</f>
        <v/>
      </c>
      <c r="M686" s="13" t="str">
        <f>_xlfn.IFNA(VLOOKUP(flower[[#This Row],[Scion METRC '#]],DEADC8[],4,FALSE),"")</f>
        <v/>
      </c>
      <c r="N686" s="14" t="str">
        <f>_xlfn.IFNA(VLOOKUP(flower[[#This Row],[Scion METRC '#]],DEADC8[],4,FALSE),"")</f>
        <v/>
      </c>
      <c r="O686" s="13" t="str">
        <f>IF(ISNUMBER(SEARCH(".",flower[[#This Row],[Pheno Barcode]])),CONCATENATE("1A4070000000065000",RIGHT(flower[[#This Row],[Pheno Barcode]],6)),"")</f>
        <v/>
      </c>
      <c r="P686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_IL3-13</v>
      </c>
    </row>
    <row r="687" spans="1:16" x14ac:dyDescent="0.25">
      <c r="A687" s="12" t="s">
        <v>7</v>
      </c>
      <c r="B687" s="9">
        <v>14</v>
      </c>
      <c r="C687" s="9" t="s">
        <v>522</v>
      </c>
      <c r="D687" s="13"/>
      <c r="E687" s="13" t="str">
        <f>_xlfn.IFNA(VLOOKUP(flower[[#This Row],[Scion METRC '#]],METRCC8[],2,FALSE),"METRC ERROR")</f>
        <v>METRC ERROR</v>
      </c>
      <c r="F687" s="13" t="str">
        <f>IF(LEFT(flower[[#This Row],[Strain]],4)=LEFT(flower[[#This Row],[Pheno '#]],4),"match","MISMATCH")</f>
        <v>MISMATCH</v>
      </c>
      <c r="G687" s="13" t="str">
        <f>_xlfn.IFNA(VLOOKUP(flower[[#This Row],[Scion METRC '#]],VEGC8[[#All],[Scion METRC '#]:[Pheno Barcode]],2,FALSE),"")</f>
        <v/>
      </c>
      <c r="H687" s="13" t="str">
        <f>LEFT(flower[[#This Row],[Pheno Barcode]],7)</f>
        <v/>
      </c>
      <c r="I687" s="10" t="str">
        <f>_xlfn.IFNA(VLOOKUP(flower[[#This Row],[Strain]],VEGC8[[#All],[Scion METRC '#]:[Health]],5,FALSE),"")</f>
        <v/>
      </c>
      <c r="J687" s="13"/>
      <c r="K687" s="13" t="str">
        <f>IF(flower[[#This Row],[Scion METRC '#]]="","EMPTY",_xlfn.IFNA(VLOOKUP(flower[[#This Row],[Scion METRC '#]],DEADC8[],3,FALSE),"Alive"))</f>
        <v>EMPTY</v>
      </c>
      <c r="L687" s="13" t="str">
        <f>IFERROR(INDEX(exptreatments[[#This Row],[Treatment]],MATCH(flower[[#This Row],[Scion METRC '#]],exptreatments[[#This Row],[METRC]],0)),"")</f>
        <v/>
      </c>
      <c r="M687" s="13" t="str">
        <f>_xlfn.IFNA(VLOOKUP(flower[[#This Row],[Scion METRC '#]],DEADC8[],4,FALSE),"")</f>
        <v/>
      </c>
      <c r="N687" s="14" t="str">
        <f>_xlfn.IFNA(VLOOKUP(flower[[#This Row],[Scion METRC '#]],DEADC8[],4,FALSE),"")</f>
        <v/>
      </c>
      <c r="O687" s="13" t="str">
        <f>IF(ISNUMBER(SEARCH(".",flower[[#This Row],[Pheno Barcode]])),CONCATENATE("1A4070000000065000",RIGHT(flower[[#This Row],[Pheno Barcode]],6)),"")</f>
        <v/>
      </c>
      <c r="P687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_IL3-14</v>
      </c>
    </row>
    <row r="688" spans="1:16" x14ac:dyDescent="0.25">
      <c r="A688" s="12" t="s">
        <v>7</v>
      </c>
      <c r="B688" s="9">
        <v>15</v>
      </c>
      <c r="C688" s="9" t="s">
        <v>522</v>
      </c>
      <c r="D688" s="13"/>
      <c r="E688" s="13" t="str">
        <f>_xlfn.IFNA(VLOOKUP(flower[[#This Row],[Scion METRC '#]],METRCC8[],2,FALSE),"METRC ERROR")</f>
        <v>METRC ERROR</v>
      </c>
      <c r="F688" s="13" t="str">
        <f>IF(LEFT(flower[[#This Row],[Strain]],4)=LEFT(flower[[#This Row],[Pheno '#]],4),"match","MISMATCH")</f>
        <v>MISMATCH</v>
      </c>
      <c r="G688" s="13" t="str">
        <f>_xlfn.IFNA(VLOOKUP(flower[[#This Row],[Scion METRC '#]],VEGC8[[#All],[Scion METRC '#]:[Pheno Barcode]],2,FALSE),"")</f>
        <v/>
      </c>
      <c r="H688" s="13" t="str">
        <f>LEFT(flower[[#This Row],[Pheno Barcode]],7)</f>
        <v/>
      </c>
      <c r="I688" s="10" t="str">
        <f>_xlfn.IFNA(VLOOKUP(flower[[#This Row],[Strain]],VEGC8[[#All],[Scion METRC '#]:[Health]],5,FALSE),"")</f>
        <v/>
      </c>
      <c r="J688" s="13"/>
      <c r="K688" s="13" t="str">
        <f>IF(flower[[#This Row],[Scion METRC '#]]="","EMPTY",_xlfn.IFNA(VLOOKUP(flower[[#This Row],[Scion METRC '#]],DEADC8[],3,FALSE),"Alive"))</f>
        <v>EMPTY</v>
      </c>
      <c r="L688" s="13" t="str">
        <f>IFERROR(INDEX(exptreatments[[#This Row],[Treatment]],MATCH(flower[[#This Row],[Scion METRC '#]],exptreatments[[#This Row],[METRC]],0)),"")</f>
        <v/>
      </c>
      <c r="M688" s="13" t="str">
        <f>_xlfn.IFNA(VLOOKUP(flower[[#This Row],[Scion METRC '#]],DEADC8[],4,FALSE),"")</f>
        <v/>
      </c>
      <c r="N688" s="14" t="str">
        <f>_xlfn.IFNA(VLOOKUP(flower[[#This Row],[Scion METRC '#]],DEADC8[],4,FALSE),"")</f>
        <v/>
      </c>
      <c r="O688" s="13" t="str">
        <f>IF(ISNUMBER(SEARCH(".",flower[[#This Row],[Pheno Barcode]])),CONCATENATE("1A4070000000065000",RIGHT(flower[[#This Row],[Pheno Barcode]],6)),"")</f>
        <v/>
      </c>
      <c r="P688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_IL3-15</v>
      </c>
    </row>
    <row r="689" spans="1:16" x14ac:dyDescent="0.25">
      <c r="A689" s="12" t="s">
        <v>7</v>
      </c>
      <c r="B689" s="9">
        <v>16</v>
      </c>
      <c r="C689" s="9" t="s">
        <v>522</v>
      </c>
      <c r="D689" s="13"/>
      <c r="E689" s="13" t="str">
        <f>_xlfn.IFNA(VLOOKUP(flower[[#This Row],[Scion METRC '#]],METRCC8[],2,FALSE),"METRC ERROR")</f>
        <v>METRC ERROR</v>
      </c>
      <c r="F689" s="13" t="str">
        <f>IF(LEFT(flower[[#This Row],[Strain]],4)=LEFT(flower[[#This Row],[Pheno '#]],4),"match","MISMATCH")</f>
        <v>MISMATCH</v>
      </c>
      <c r="G689" s="13" t="str">
        <f>_xlfn.IFNA(VLOOKUP(flower[[#This Row],[Scion METRC '#]],VEGC8[[#All],[Scion METRC '#]:[Pheno Barcode]],2,FALSE),"")</f>
        <v/>
      </c>
      <c r="H689" s="13" t="str">
        <f>LEFT(flower[[#This Row],[Pheno Barcode]],7)</f>
        <v/>
      </c>
      <c r="I689" s="10" t="str">
        <f>_xlfn.IFNA(VLOOKUP(flower[[#This Row],[Strain]],VEGC8[[#All],[Scion METRC '#]:[Health]],5,FALSE),"")</f>
        <v/>
      </c>
      <c r="J689" s="13"/>
      <c r="K689" s="13" t="str">
        <f>IF(flower[[#This Row],[Scion METRC '#]]="","EMPTY",_xlfn.IFNA(VLOOKUP(flower[[#This Row],[Scion METRC '#]],DEADC8[],3,FALSE),"Alive"))</f>
        <v>EMPTY</v>
      </c>
      <c r="L689" s="13" t="str">
        <f>IFERROR(INDEX(exptreatments[[#This Row],[Treatment]],MATCH(flower[[#This Row],[Scion METRC '#]],exptreatments[[#This Row],[METRC]],0)),"")</f>
        <v/>
      </c>
      <c r="M689" s="13" t="str">
        <f>_xlfn.IFNA(VLOOKUP(flower[[#This Row],[Scion METRC '#]],DEADC8[],4,FALSE),"")</f>
        <v/>
      </c>
      <c r="N689" s="14" t="str">
        <f>_xlfn.IFNA(VLOOKUP(flower[[#This Row],[Scion METRC '#]],DEADC8[],4,FALSE),"")</f>
        <v/>
      </c>
      <c r="O689" s="13" t="str">
        <f>IF(ISNUMBER(SEARCH(".",flower[[#This Row],[Pheno Barcode]])),CONCATENATE("1A4070000000065000",RIGHT(flower[[#This Row],[Pheno Barcode]],6)),"")</f>
        <v/>
      </c>
      <c r="P689" s="8" t="str">
        <f>IF(flower[[#This Row],[Plant]]&lt;10,_xlfn.CONCAT('Group Info'!$F$2,"_",flower[[#This Row],[Table]],"-0",flower[[#This Row],[Plant]]),_xlfn.CONCAT('Group Info'!$F$2,"_",flower[[#This Row],[Table]],"-",flower[[#This Row],[Plant]]))</f>
        <v>_IL3-16</v>
      </c>
    </row>
    <row r="690" spans="1:16" x14ac:dyDescent="0.25">
      <c r="A690" s="12" t="s">
        <v>7</v>
      </c>
      <c r="B690" s="9">
        <v>1</v>
      </c>
      <c r="C690" s="9" t="s">
        <v>523</v>
      </c>
      <c r="D690" s="13"/>
      <c r="E690" s="13" t="str">
        <f>_xlfn.IFNA(VLOOKUP(flower[[#This Row],[Scion METRC '#]],METRCC8[],2,FALSE),"METRC ERROR")</f>
        <v>METRC ERROR</v>
      </c>
      <c r="F690" s="13" t="str">
        <f>IF(LEFT(flower[[#This Row],[Strain]],4)=LEFT(flower[[#This Row],[Pheno '#]],4),"match","MISMATCH")</f>
        <v>MISMATCH</v>
      </c>
      <c r="G690" s="13" t="str">
        <f>_xlfn.IFNA(VLOOKUP(flower[[#This Row],[Scion METRC '#]],VEGC8[[#All],[Scion METRC '#]:[Pheno Barcode]],2,FALSE),"")</f>
        <v/>
      </c>
      <c r="H690" s="13" t="str">
        <f>LEFT(flower[[#This Row],[Pheno Barcode]],7)</f>
        <v/>
      </c>
      <c r="I690" s="10" t="str">
        <f>_xlfn.IFNA(VLOOKUP(flower[[#This Row],[Strain]],VEGC8[[#All],[Scion METRC '#]:[Health]],5,FALSE),"")</f>
        <v/>
      </c>
      <c r="J690" s="13"/>
      <c r="K690" s="13" t="str">
        <f>IF(flower[[#This Row],[Scion METRC '#]]="","EMPTY",_xlfn.IFNA(VLOOKUP(flower[[#This Row],[Scion METRC '#]],DEADC8[],3,FALSE),"Alive"))</f>
        <v>EMPTY</v>
      </c>
      <c r="L690" s="13" t="str">
        <f>IFERROR(INDEX(exptreatments[[#This Row],[Treatment]],MATCH(flower[[#This Row],[Scion METRC '#]],exptreatments[[#This Row],[METRC]],0)),"")</f>
        <v/>
      </c>
      <c r="M690" s="13" t="str">
        <f>_xlfn.IFNA(VLOOKUP(flower[[#This Row],[Scion METRC '#]],DEADC8[],4,FALSE),"")</f>
        <v/>
      </c>
      <c r="N690" s="14" t="str">
        <f>_xlfn.IFNA(VLOOKUP(flower[[#This Row],[Scion METRC '#]],DEADC8[],4,FALSE),"")</f>
        <v/>
      </c>
      <c r="O690" s="13" t="str">
        <f>IF(ISNUMBER(SEARCH(".",flower[[#This Row],[Pheno Barcode]])),CONCATENATE("1A4070000000065000",RIGHT(flower[[#This Row],[Pheno Barcode]],6)),"")</f>
        <v/>
      </c>
      <c r="P690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_IL4-01</v>
      </c>
    </row>
    <row r="691" spans="1:16" x14ac:dyDescent="0.25">
      <c r="A691" s="12" t="s">
        <v>7</v>
      </c>
      <c r="B691" s="9">
        <v>2</v>
      </c>
      <c r="C691" s="9" t="s">
        <v>523</v>
      </c>
      <c r="D691" s="13"/>
      <c r="E691" s="13" t="str">
        <f>_xlfn.IFNA(VLOOKUP(flower[[#This Row],[Scion METRC '#]],METRCC8[],2,FALSE),"METRC ERROR")</f>
        <v>METRC ERROR</v>
      </c>
      <c r="F691" s="13" t="str">
        <f>IF(LEFT(flower[[#This Row],[Strain]],4)=LEFT(flower[[#This Row],[Pheno '#]],4),"match","MISMATCH")</f>
        <v>MISMATCH</v>
      </c>
      <c r="G691" s="13" t="str">
        <f>_xlfn.IFNA(VLOOKUP(flower[[#This Row],[Scion METRC '#]],VEGC8[[#All],[Scion METRC '#]:[Pheno Barcode]],2,FALSE),"")</f>
        <v/>
      </c>
      <c r="H691" s="13" t="str">
        <f>LEFT(flower[[#This Row],[Pheno Barcode]],7)</f>
        <v/>
      </c>
      <c r="I691" s="10" t="str">
        <f>_xlfn.IFNA(VLOOKUP(flower[[#This Row],[Strain]],VEGC8[[#All],[Scion METRC '#]:[Health]],5,FALSE),"")</f>
        <v/>
      </c>
      <c r="J691" s="13"/>
      <c r="K691" s="13" t="str">
        <f>IF(flower[[#This Row],[Scion METRC '#]]="","EMPTY",_xlfn.IFNA(VLOOKUP(flower[[#This Row],[Scion METRC '#]],DEADC8[],3,FALSE),"Alive"))</f>
        <v>EMPTY</v>
      </c>
      <c r="L691" s="13" t="str">
        <f>IFERROR(INDEX(exptreatments[[#This Row],[Treatment]],MATCH(flower[[#This Row],[Scion METRC '#]],exptreatments[[#This Row],[METRC]],0)),"")</f>
        <v/>
      </c>
      <c r="M691" s="13" t="str">
        <f>_xlfn.IFNA(VLOOKUP(flower[[#This Row],[Scion METRC '#]],DEADC8[],4,FALSE),"")</f>
        <v/>
      </c>
      <c r="N691" s="14" t="str">
        <f>_xlfn.IFNA(VLOOKUP(flower[[#This Row],[Scion METRC '#]],DEADC8[],4,FALSE),"")</f>
        <v/>
      </c>
      <c r="O691" s="13" t="str">
        <f>IF(ISNUMBER(SEARCH(".",flower[[#This Row],[Pheno Barcode]])),CONCATENATE("1A4070000000065000",RIGHT(flower[[#This Row],[Pheno Barcode]],6)),"")</f>
        <v/>
      </c>
      <c r="P691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_IL4-02</v>
      </c>
    </row>
    <row r="692" spans="1:16" x14ac:dyDescent="0.25">
      <c r="A692" s="12" t="s">
        <v>7</v>
      </c>
      <c r="B692" s="9">
        <v>3</v>
      </c>
      <c r="C692" s="9" t="s">
        <v>523</v>
      </c>
      <c r="D692" s="13"/>
      <c r="E692" s="13" t="str">
        <f>_xlfn.IFNA(VLOOKUP(flower[[#This Row],[Scion METRC '#]],METRCC8[],2,FALSE),"METRC ERROR")</f>
        <v>METRC ERROR</v>
      </c>
      <c r="F692" s="13" t="str">
        <f>IF(LEFT(flower[[#This Row],[Strain]],4)=LEFT(flower[[#This Row],[Pheno '#]],4),"match","MISMATCH")</f>
        <v>MISMATCH</v>
      </c>
      <c r="G692" s="13" t="str">
        <f>_xlfn.IFNA(VLOOKUP(flower[[#This Row],[Scion METRC '#]],VEGC8[[#All],[Scion METRC '#]:[Pheno Barcode]],2,FALSE),"")</f>
        <v/>
      </c>
      <c r="H692" s="13" t="str">
        <f>LEFT(flower[[#This Row],[Pheno Barcode]],7)</f>
        <v/>
      </c>
      <c r="I692" s="10" t="str">
        <f>_xlfn.IFNA(VLOOKUP(flower[[#This Row],[Strain]],VEGC8[[#All],[Scion METRC '#]:[Health]],5,FALSE),"")</f>
        <v/>
      </c>
      <c r="J692" s="13"/>
      <c r="K692" s="13" t="str">
        <f>IF(flower[[#This Row],[Scion METRC '#]]="","EMPTY",_xlfn.IFNA(VLOOKUP(flower[[#This Row],[Scion METRC '#]],DEADC8[],3,FALSE),"Alive"))</f>
        <v>EMPTY</v>
      </c>
      <c r="L692" s="13" t="str">
        <f>IFERROR(INDEX(exptreatments[[#This Row],[Treatment]],MATCH(flower[[#This Row],[Scion METRC '#]],exptreatments[[#This Row],[METRC]],0)),"")</f>
        <v/>
      </c>
      <c r="M692" s="13" t="str">
        <f>_xlfn.IFNA(VLOOKUP(flower[[#This Row],[Scion METRC '#]],DEADC8[],4,FALSE),"")</f>
        <v/>
      </c>
      <c r="N692" s="14" t="str">
        <f>_xlfn.IFNA(VLOOKUP(flower[[#This Row],[Scion METRC '#]],DEADC8[],4,FALSE),"")</f>
        <v/>
      </c>
      <c r="O692" s="13" t="str">
        <f>IF(ISNUMBER(SEARCH(".",flower[[#This Row],[Pheno Barcode]])),CONCATENATE("1A4070000000065000",RIGHT(flower[[#This Row],[Pheno Barcode]],6)),"")</f>
        <v/>
      </c>
      <c r="P692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_IL4-03</v>
      </c>
    </row>
    <row r="693" spans="1:16" x14ac:dyDescent="0.25">
      <c r="A693" s="12" t="s">
        <v>7</v>
      </c>
      <c r="B693" s="9">
        <v>4</v>
      </c>
      <c r="C693" s="9" t="s">
        <v>523</v>
      </c>
      <c r="D693" s="13"/>
      <c r="E693" s="13" t="str">
        <f>_xlfn.IFNA(VLOOKUP(flower[[#This Row],[Scion METRC '#]],METRCC8[],2,FALSE),"METRC ERROR")</f>
        <v>METRC ERROR</v>
      </c>
      <c r="F693" s="13" t="str">
        <f>IF(LEFT(flower[[#This Row],[Strain]],4)=LEFT(flower[[#This Row],[Pheno '#]],4),"match","MISMATCH")</f>
        <v>MISMATCH</v>
      </c>
      <c r="G693" s="13" t="str">
        <f>_xlfn.IFNA(VLOOKUP(flower[[#This Row],[Scion METRC '#]],VEGC8[[#All],[Scion METRC '#]:[Pheno Barcode]],2,FALSE),"")</f>
        <v/>
      </c>
      <c r="H693" s="13" t="str">
        <f>LEFT(flower[[#This Row],[Pheno Barcode]],7)</f>
        <v/>
      </c>
      <c r="I693" s="10" t="str">
        <f>_xlfn.IFNA(VLOOKUP(flower[[#This Row],[Strain]],VEGC8[[#All],[Scion METRC '#]:[Health]],5,FALSE),"")</f>
        <v/>
      </c>
      <c r="J693" s="13"/>
      <c r="K693" s="13" t="str">
        <f>IF(flower[[#This Row],[Scion METRC '#]]="","EMPTY",_xlfn.IFNA(VLOOKUP(flower[[#This Row],[Scion METRC '#]],DEADC8[],3,FALSE),"Alive"))</f>
        <v>EMPTY</v>
      </c>
      <c r="L693" s="13" t="str">
        <f>IFERROR(INDEX(exptreatments[[#This Row],[Treatment]],MATCH(flower[[#This Row],[Scion METRC '#]],exptreatments[[#This Row],[METRC]],0)),"")</f>
        <v/>
      </c>
      <c r="M693" s="13" t="str">
        <f>_xlfn.IFNA(VLOOKUP(flower[[#This Row],[Scion METRC '#]],DEADC8[],4,FALSE),"")</f>
        <v/>
      </c>
      <c r="N693" s="14" t="str">
        <f>_xlfn.IFNA(VLOOKUP(flower[[#This Row],[Scion METRC '#]],DEADC8[],4,FALSE),"")</f>
        <v/>
      </c>
      <c r="O693" s="13" t="str">
        <f>IF(ISNUMBER(SEARCH(".",flower[[#This Row],[Pheno Barcode]])),CONCATENATE("1A4070000000065000",RIGHT(flower[[#This Row],[Pheno Barcode]],6)),"")</f>
        <v/>
      </c>
      <c r="P693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_IL4-04</v>
      </c>
    </row>
    <row r="694" spans="1:16" x14ac:dyDescent="0.25">
      <c r="A694" s="12" t="s">
        <v>7</v>
      </c>
      <c r="B694" s="9">
        <v>5</v>
      </c>
      <c r="C694" s="9" t="s">
        <v>523</v>
      </c>
      <c r="D694" s="13"/>
      <c r="E694" s="13" t="str">
        <f>_xlfn.IFNA(VLOOKUP(flower[[#This Row],[Scion METRC '#]],METRCC8[],2,FALSE),"METRC ERROR")</f>
        <v>METRC ERROR</v>
      </c>
      <c r="F694" s="13" t="str">
        <f>IF(LEFT(flower[[#This Row],[Strain]],4)=LEFT(flower[[#This Row],[Pheno '#]],4),"match","MISMATCH")</f>
        <v>MISMATCH</v>
      </c>
      <c r="G694" s="13" t="str">
        <f>_xlfn.IFNA(VLOOKUP(flower[[#This Row],[Scion METRC '#]],VEGC8[[#All],[Scion METRC '#]:[Pheno Barcode]],2,FALSE),"")</f>
        <v/>
      </c>
      <c r="H694" s="13" t="str">
        <f>LEFT(flower[[#This Row],[Pheno Barcode]],7)</f>
        <v/>
      </c>
      <c r="I694" s="10" t="str">
        <f>_xlfn.IFNA(VLOOKUP(flower[[#This Row],[Strain]],VEGC8[[#All],[Scion METRC '#]:[Health]],5,FALSE),"")</f>
        <v/>
      </c>
      <c r="J694" s="13"/>
      <c r="K694" s="13" t="str">
        <f>IF(flower[[#This Row],[Scion METRC '#]]="","EMPTY",_xlfn.IFNA(VLOOKUP(flower[[#This Row],[Scion METRC '#]],DEADC8[],3,FALSE),"Alive"))</f>
        <v>EMPTY</v>
      </c>
      <c r="L694" s="13" t="str">
        <f>IFERROR(INDEX(exptreatments[[#This Row],[Treatment]],MATCH(flower[[#This Row],[Scion METRC '#]],exptreatments[[#This Row],[METRC]],0)),"")</f>
        <v/>
      </c>
      <c r="M694" s="13" t="str">
        <f>_xlfn.IFNA(VLOOKUP(flower[[#This Row],[Scion METRC '#]],DEADC8[],4,FALSE),"")</f>
        <v/>
      </c>
      <c r="N694" s="14" t="str">
        <f>_xlfn.IFNA(VLOOKUP(flower[[#This Row],[Scion METRC '#]],DEADC8[],4,FALSE),"")</f>
        <v/>
      </c>
      <c r="O694" s="13" t="str">
        <f>IF(ISNUMBER(SEARCH(".",flower[[#This Row],[Pheno Barcode]])),CONCATENATE("1A4070000000065000",RIGHT(flower[[#This Row],[Pheno Barcode]],6)),"")</f>
        <v/>
      </c>
      <c r="P694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_IL4-05</v>
      </c>
    </row>
    <row r="695" spans="1:16" x14ac:dyDescent="0.25">
      <c r="A695" s="12" t="s">
        <v>7</v>
      </c>
      <c r="B695" s="9">
        <v>6</v>
      </c>
      <c r="C695" s="9" t="s">
        <v>523</v>
      </c>
      <c r="D695" s="13"/>
      <c r="E695" s="13" t="str">
        <f>_xlfn.IFNA(VLOOKUP(flower[[#This Row],[Scion METRC '#]],METRCC8[],2,FALSE),"METRC ERROR")</f>
        <v>METRC ERROR</v>
      </c>
      <c r="F695" s="13" t="str">
        <f>IF(LEFT(flower[[#This Row],[Strain]],4)=LEFT(flower[[#This Row],[Pheno '#]],4),"match","MISMATCH")</f>
        <v>MISMATCH</v>
      </c>
      <c r="G695" s="13" t="str">
        <f>_xlfn.IFNA(VLOOKUP(flower[[#This Row],[Scion METRC '#]],VEGC8[[#All],[Scion METRC '#]:[Pheno Barcode]],2,FALSE),"")</f>
        <v/>
      </c>
      <c r="H695" s="13" t="str">
        <f>LEFT(flower[[#This Row],[Pheno Barcode]],7)</f>
        <v/>
      </c>
      <c r="I695" s="10" t="str">
        <f>_xlfn.IFNA(VLOOKUP(flower[[#This Row],[Strain]],VEGC8[[#All],[Scion METRC '#]:[Health]],5,FALSE),"")</f>
        <v/>
      </c>
      <c r="J695" s="13"/>
      <c r="K695" s="13" t="str">
        <f>IF(flower[[#This Row],[Scion METRC '#]]="","EMPTY",_xlfn.IFNA(VLOOKUP(flower[[#This Row],[Scion METRC '#]],DEADC8[],3,FALSE),"Alive"))</f>
        <v>EMPTY</v>
      </c>
      <c r="L695" s="13" t="str">
        <f>IFERROR(INDEX(exptreatments[[#This Row],[Treatment]],MATCH(flower[[#This Row],[Scion METRC '#]],exptreatments[[#This Row],[METRC]],0)),"")</f>
        <v/>
      </c>
      <c r="M695" s="13" t="str">
        <f>_xlfn.IFNA(VLOOKUP(flower[[#This Row],[Scion METRC '#]],DEADC8[],4,FALSE),"")</f>
        <v/>
      </c>
      <c r="N695" s="14" t="str">
        <f>_xlfn.IFNA(VLOOKUP(flower[[#This Row],[Scion METRC '#]],DEADC8[],4,FALSE),"")</f>
        <v/>
      </c>
      <c r="O695" s="13" t="str">
        <f>IF(ISNUMBER(SEARCH(".",flower[[#This Row],[Pheno Barcode]])),CONCATENATE("1A4070000000065000",RIGHT(flower[[#This Row],[Pheno Barcode]],6)),"")</f>
        <v/>
      </c>
      <c r="P695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_IL4-06</v>
      </c>
    </row>
    <row r="696" spans="1:16" x14ac:dyDescent="0.25">
      <c r="A696" s="12" t="s">
        <v>7</v>
      </c>
      <c r="B696" s="9">
        <v>7</v>
      </c>
      <c r="C696" s="9" t="s">
        <v>523</v>
      </c>
      <c r="D696" s="13"/>
      <c r="E696" s="13" t="str">
        <f>_xlfn.IFNA(VLOOKUP(flower[[#This Row],[Scion METRC '#]],METRCC8[],2,FALSE),"METRC ERROR")</f>
        <v>METRC ERROR</v>
      </c>
      <c r="F696" s="13" t="str">
        <f>IF(LEFT(flower[[#This Row],[Strain]],4)=LEFT(flower[[#This Row],[Pheno '#]],4),"match","MISMATCH")</f>
        <v>MISMATCH</v>
      </c>
      <c r="G696" s="13" t="str">
        <f>_xlfn.IFNA(VLOOKUP(flower[[#This Row],[Scion METRC '#]],VEGC8[[#All],[Scion METRC '#]:[Pheno Barcode]],2,FALSE),"")</f>
        <v/>
      </c>
      <c r="H696" s="13" t="str">
        <f>LEFT(flower[[#This Row],[Pheno Barcode]],7)</f>
        <v/>
      </c>
      <c r="I696" s="10" t="str">
        <f>_xlfn.IFNA(VLOOKUP(flower[[#This Row],[Strain]],VEGC8[[#All],[Scion METRC '#]:[Health]],5,FALSE),"")</f>
        <v/>
      </c>
      <c r="J696" s="13"/>
      <c r="K696" s="13" t="str">
        <f>IF(flower[[#This Row],[Scion METRC '#]]="","EMPTY",_xlfn.IFNA(VLOOKUP(flower[[#This Row],[Scion METRC '#]],DEADC8[],3,FALSE),"Alive"))</f>
        <v>EMPTY</v>
      </c>
      <c r="L696" s="13" t="str">
        <f>IFERROR(INDEX(exptreatments[[#This Row],[Treatment]],MATCH(flower[[#This Row],[Scion METRC '#]],exptreatments[[#This Row],[METRC]],0)),"")</f>
        <v/>
      </c>
      <c r="M696" s="13" t="str">
        <f>_xlfn.IFNA(VLOOKUP(flower[[#This Row],[Scion METRC '#]],DEADC8[],4,FALSE),"")</f>
        <v/>
      </c>
      <c r="N696" s="14" t="str">
        <f>_xlfn.IFNA(VLOOKUP(flower[[#This Row],[Scion METRC '#]],DEADC8[],4,FALSE),"")</f>
        <v/>
      </c>
      <c r="O696" s="13" t="str">
        <f>IF(ISNUMBER(SEARCH(".",flower[[#This Row],[Pheno Barcode]])),CONCATENATE("1A4070000000065000",RIGHT(flower[[#This Row],[Pheno Barcode]],6)),"")</f>
        <v/>
      </c>
      <c r="P696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_IL4-07</v>
      </c>
    </row>
    <row r="697" spans="1:16" x14ac:dyDescent="0.25">
      <c r="A697" s="12" t="s">
        <v>7</v>
      </c>
      <c r="B697" s="9">
        <v>8</v>
      </c>
      <c r="C697" s="9" t="s">
        <v>523</v>
      </c>
      <c r="D697" s="13"/>
      <c r="E697" s="13" t="str">
        <f>_xlfn.IFNA(VLOOKUP(flower[[#This Row],[Scion METRC '#]],METRCC8[],2,FALSE),"METRC ERROR")</f>
        <v>METRC ERROR</v>
      </c>
      <c r="F697" s="13" t="str">
        <f>IF(LEFT(flower[[#This Row],[Strain]],4)=LEFT(flower[[#This Row],[Pheno '#]],4),"match","MISMATCH")</f>
        <v>MISMATCH</v>
      </c>
      <c r="G697" s="13" t="str">
        <f>_xlfn.IFNA(VLOOKUP(flower[[#This Row],[Scion METRC '#]],VEGC8[[#All],[Scion METRC '#]:[Pheno Barcode]],2,FALSE),"")</f>
        <v/>
      </c>
      <c r="H697" s="13" t="str">
        <f>LEFT(flower[[#This Row],[Pheno Barcode]],7)</f>
        <v/>
      </c>
      <c r="I697" s="10" t="str">
        <f>_xlfn.IFNA(VLOOKUP(flower[[#This Row],[Strain]],VEGC8[[#All],[Scion METRC '#]:[Health]],5,FALSE),"")</f>
        <v/>
      </c>
      <c r="J697" s="13"/>
      <c r="K697" s="13" t="str">
        <f>IF(flower[[#This Row],[Scion METRC '#]]="","EMPTY",_xlfn.IFNA(VLOOKUP(flower[[#This Row],[Scion METRC '#]],DEADC8[],3,FALSE),"Alive"))</f>
        <v>EMPTY</v>
      </c>
      <c r="L697" s="13" t="str">
        <f>IFERROR(INDEX(exptreatments[[#This Row],[Treatment]],MATCH(flower[[#This Row],[Scion METRC '#]],exptreatments[[#This Row],[METRC]],0)),"")</f>
        <v/>
      </c>
      <c r="M697" s="13" t="str">
        <f>_xlfn.IFNA(VLOOKUP(flower[[#This Row],[Scion METRC '#]],DEADC8[],4,FALSE),"")</f>
        <v/>
      </c>
      <c r="N697" s="14" t="str">
        <f>_xlfn.IFNA(VLOOKUP(flower[[#This Row],[Scion METRC '#]],DEADC8[],4,FALSE),"")</f>
        <v/>
      </c>
      <c r="O697" s="13" t="str">
        <f>IF(ISNUMBER(SEARCH(".",flower[[#This Row],[Pheno Barcode]])),CONCATENATE("1A4070000000065000",RIGHT(flower[[#This Row],[Pheno Barcode]],6)),"")</f>
        <v/>
      </c>
      <c r="P697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_IL4-08</v>
      </c>
    </row>
    <row r="698" spans="1:16" x14ac:dyDescent="0.25">
      <c r="A698" s="12" t="s">
        <v>7</v>
      </c>
      <c r="B698" s="9">
        <v>9</v>
      </c>
      <c r="C698" s="9" t="s">
        <v>523</v>
      </c>
      <c r="D698" s="13"/>
      <c r="E698" s="13" t="str">
        <f>_xlfn.IFNA(VLOOKUP(flower[[#This Row],[Scion METRC '#]],METRCC8[],2,FALSE),"METRC ERROR")</f>
        <v>METRC ERROR</v>
      </c>
      <c r="F698" s="13" t="str">
        <f>IF(LEFT(flower[[#This Row],[Strain]],4)=LEFT(flower[[#This Row],[Pheno '#]],4),"match","MISMATCH")</f>
        <v>MISMATCH</v>
      </c>
      <c r="G698" s="13" t="str">
        <f>_xlfn.IFNA(VLOOKUP(flower[[#This Row],[Scion METRC '#]],VEGC8[[#All],[Scion METRC '#]:[Pheno Barcode]],2,FALSE),"")</f>
        <v/>
      </c>
      <c r="H698" s="13" t="str">
        <f>LEFT(flower[[#This Row],[Pheno Barcode]],7)</f>
        <v/>
      </c>
      <c r="I698" s="10" t="str">
        <f>_xlfn.IFNA(VLOOKUP(flower[[#This Row],[Strain]],VEGC8[[#All],[Scion METRC '#]:[Health]],5,FALSE),"")</f>
        <v/>
      </c>
      <c r="J698" s="13"/>
      <c r="K698" s="13" t="str">
        <f>IF(flower[[#This Row],[Scion METRC '#]]="","EMPTY",_xlfn.IFNA(VLOOKUP(flower[[#This Row],[Scion METRC '#]],DEADC8[],3,FALSE),"Alive"))</f>
        <v>EMPTY</v>
      </c>
      <c r="L698" s="13" t="str">
        <f>IFERROR(INDEX(exptreatments[[#This Row],[Treatment]],MATCH(flower[[#This Row],[Scion METRC '#]],exptreatments[[#This Row],[METRC]],0)),"")</f>
        <v/>
      </c>
      <c r="M698" s="13" t="str">
        <f>_xlfn.IFNA(VLOOKUP(flower[[#This Row],[Scion METRC '#]],DEADC8[],4,FALSE),"")</f>
        <v/>
      </c>
      <c r="N698" s="14" t="str">
        <f>_xlfn.IFNA(VLOOKUP(flower[[#This Row],[Scion METRC '#]],DEADC8[],4,FALSE),"")</f>
        <v/>
      </c>
      <c r="O698" s="13" t="str">
        <f>IF(ISNUMBER(SEARCH(".",flower[[#This Row],[Pheno Barcode]])),CONCATENATE("1A4070000000065000",RIGHT(flower[[#This Row],[Pheno Barcode]],6)),"")</f>
        <v/>
      </c>
      <c r="P698" s="8" t="str">
        <f>IF(flower[[#This Row],[Plant]]&lt;10,_xlfn.CONCAT('Group Info'!$F$2,"_",flower[[#This Row],[Table]],"-0",flower[[#This Row],[Plant]]),_xlfn.CONCAT('Group Info'!$F$2,"_",flower[[#This Row],[Table]],"-",flower[[#This Row],[Plant]]))</f>
        <v>_IL4-09</v>
      </c>
    </row>
    <row r="699" spans="1:16" x14ac:dyDescent="0.25">
      <c r="A699" s="12" t="s">
        <v>7</v>
      </c>
      <c r="B699" s="9">
        <v>10</v>
      </c>
      <c r="C699" s="9" t="s">
        <v>523</v>
      </c>
      <c r="D699" s="13"/>
      <c r="E699" s="13" t="str">
        <f>_xlfn.IFNA(VLOOKUP(flower[[#This Row],[Scion METRC '#]],METRCC8[],2,FALSE),"METRC ERROR")</f>
        <v>METRC ERROR</v>
      </c>
      <c r="F699" s="13" t="str">
        <f>IF(LEFT(flower[[#This Row],[Strain]],4)=LEFT(flower[[#This Row],[Pheno '#]],4),"match","MISMATCH")</f>
        <v>MISMATCH</v>
      </c>
      <c r="G699" s="13" t="str">
        <f>_xlfn.IFNA(VLOOKUP(flower[[#This Row],[Scion METRC '#]],VEGC8[[#All],[Scion METRC '#]:[Pheno Barcode]],2,FALSE),"")</f>
        <v/>
      </c>
      <c r="H699" s="13" t="str">
        <f>LEFT(flower[[#This Row],[Pheno Barcode]],7)</f>
        <v/>
      </c>
      <c r="I699" s="10" t="str">
        <f>_xlfn.IFNA(VLOOKUP(flower[[#This Row],[Strain]],VEGC8[[#All],[Scion METRC '#]:[Health]],5,FALSE),"")</f>
        <v/>
      </c>
      <c r="J699" s="13"/>
      <c r="K699" s="13" t="str">
        <f>IF(flower[[#This Row],[Scion METRC '#]]="","EMPTY",_xlfn.IFNA(VLOOKUP(flower[[#This Row],[Scion METRC '#]],DEADC8[],3,FALSE),"Alive"))</f>
        <v>EMPTY</v>
      </c>
      <c r="L699" s="13" t="str">
        <f>IFERROR(INDEX(exptreatments[[#This Row],[Treatment]],MATCH(flower[[#This Row],[Scion METRC '#]],exptreatments[[#This Row],[METRC]],0)),"")</f>
        <v/>
      </c>
      <c r="M699" s="13" t="str">
        <f>_xlfn.IFNA(VLOOKUP(flower[[#This Row],[Scion METRC '#]],DEADC8[],4,FALSE),"")</f>
        <v/>
      </c>
      <c r="N699" s="14" t="str">
        <f>_xlfn.IFNA(VLOOKUP(flower[[#This Row],[Scion METRC '#]],DEADC8[],4,FALSE),"")</f>
        <v/>
      </c>
      <c r="O699" s="13" t="str">
        <f>IF(ISNUMBER(SEARCH(".",flower[[#This Row],[Pheno Barcode]])),CONCATENATE("1A4070000000065000",RIGHT(flower[[#This Row],[Pheno Barcode]],6)),"")</f>
        <v/>
      </c>
      <c r="P699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_IL4-10</v>
      </c>
    </row>
    <row r="700" spans="1:16" x14ac:dyDescent="0.25">
      <c r="A700" s="12" t="s">
        <v>7</v>
      </c>
      <c r="B700" s="9">
        <v>11</v>
      </c>
      <c r="C700" s="9" t="s">
        <v>523</v>
      </c>
      <c r="D700" s="13"/>
      <c r="E700" s="13" t="str">
        <f>_xlfn.IFNA(VLOOKUP(flower[[#This Row],[Scion METRC '#]],METRCC8[],2,FALSE),"METRC ERROR")</f>
        <v>METRC ERROR</v>
      </c>
      <c r="F700" s="13" t="str">
        <f>IF(LEFT(flower[[#This Row],[Strain]],4)=LEFT(flower[[#This Row],[Pheno '#]],4),"match","MISMATCH")</f>
        <v>MISMATCH</v>
      </c>
      <c r="G700" s="13" t="str">
        <f>_xlfn.IFNA(VLOOKUP(flower[[#This Row],[Scion METRC '#]],VEGC8[[#All],[Scion METRC '#]:[Pheno Barcode]],2,FALSE),"")</f>
        <v/>
      </c>
      <c r="H700" s="13" t="str">
        <f>LEFT(flower[[#This Row],[Pheno Barcode]],7)</f>
        <v/>
      </c>
      <c r="I700" s="10" t="str">
        <f>_xlfn.IFNA(VLOOKUP(flower[[#This Row],[Strain]],VEGC8[[#All],[Scion METRC '#]:[Health]],5,FALSE),"")</f>
        <v/>
      </c>
      <c r="J700" s="13"/>
      <c r="K700" s="13" t="str">
        <f>IF(flower[[#This Row],[Scion METRC '#]]="","EMPTY",_xlfn.IFNA(VLOOKUP(flower[[#This Row],[Scion METRC '#]],DEADC8[],3,FALSE),"Alive"))</f>
        <v>EMPTY</v>
      </c>
      <c r="L700" s="13" t="str">
        <f>IFERROR(INDEX(exptreatments[[#This Row],[Treatment]],MATCH(flower[[#This Row],[Scion METRC '#]],exptreatments[[#This Row],[METRC]],0)),"")</f>
        <v/>
      </c>
      <c r="M700" s="13" t="str">
        <f>_xlfn.IFNA(VLOOKUP(flower[[#This Row],[Scion METRC '#]],DEADC8[],4,FALSE),"")</f>
        <v/>
      </c>
      <c r="N700" s="14" t="str">
        <f>_xlfn.IFNA(VLOOKUP(flower[[#This Row],[Scion METRC '#]],DEADC8[],4,FALSE),"")</f>
        <v/>
      </c>
      <c r="O700" s="13" t="str">
        <f>IF(ISNUMBER(SEARCH(".",flower[[#This Row],[Pheno Barcode]])),CONCATENATE("1A4070000000065000",RIGHT(flower[[#This Row],[Pheno Barcode]],6)),"")</f>
        <v/>
      </c>
      <c r="P700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_IL4-11</v>
      </c>
    </row>
    <row r="701" spans="1:16" x14ac:dyDescent="0.25">
      <c r="A701" s="12" t="s">
        <v>7</v>
      </c>
      <c r="B701" s="9">
        <v>12</v>
      </c>
      <c r="C701" s="9" t="s">
        <v>523</v>
      </c>
      <c r="D701" s="13"/>
      <c r="E701" s="13" t="str">
        <f>_xlfn.IFNA(VLOOKUP(flower[[#This Row],[Scion METRC '#]],METRCC8[],2,FALSE),"METRC ERROR")</f>
        <v>METRC ERROR</v>
      </c>
      <c r="F701" s="13" t="str">
        <f>IF(LEFT(flower[[#This Row],[Strain]],4)=LEFT(flower[[#This Row],[Pheno '#]],4),"match","MISMATCH")</f>
        <v>MISMATCH</v>
      </c>
      <c r="G701" s="13" t="str">
        <f>_xlfn.IFNA(VLOOKUP(flower[[#This Row],[Scion METRC '#]],VEGC8[[#All],[Scion METRC '#]:[Pheno Barcode]],2,FALSE),"")</f>
        <v/>
      </c>
      <c r="H701" s="13" t="str">
        <f>LEFT(flower[[#This Row],[Pheno Barcode]],7)</f>
        <v/>
      </c>
      <c r="I701" s="10" t="str">
        <f>_xlfn.IFNA(VLOOKUP(flower[[#This Row],[Strain]],VEGC8[[#All],[Scion METRC '#]:[Health]],5,FALSE),"")</f>
        <v/>
      </c>
      <c r="J701" s="13"/>
      <c r="K701" s="13" t="str">
        <f>IF(flower[[#This Row],[Scion METRC '#]]="","EMPTY",_xlfn.IFNA(VLOOKUP(flower[[#This Row],[Scion METRC '#]],DEADC8[],3,FALSE),"Alive"))</f>
        <v>EMPTY</v>
      </c>
      <c r="L701" s="13" t="str">
        <f>IFERROR(INDEX(exptreatments[[#This Row],[Treatment]],MATCH(flower[[#This Row],[Scion METRC '#]],exptreatments[[#This Row],[METRC]],0)),"")</f>
        <v/>
      </c>
      <c r="M701" s="13" t="str">
        <f>_xlfn.IFNA(VLOOKUP(flower[[#This Row],[Scion METRC '#]],DEADC8[],4,FALSE),"")</f>
        <v/>
      </c>
      <c r="N701" s="14" t="str">
        <f>_xlfn.IFNA(VLOOKUP(flower[[#This Row],[Scion METRC '#]],DEADC8[],4,FALSE),"")</f>
        <v/>
      </c>
      <c r="O701" s="13" t="str">
        <f>IF(ISNUMBER(SEARCH(".",flower[[#This Row],[Pheno Barcode]])),CONCATENATE("1A4070000000065000",RIGHT(flower[[#This Row],[Pheno Barcode]],6)),"")</f>
        <v/>
      </c>
      <c r="P701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_IL4-12</v>
      </c>
    </row>
    <row r="702" spans="1:16" x14ac:dyDescent="0.25">
      <c r="A702" s="12" t="s">
        <v>7</v>
      </c>
      <c r="B702" s="9">
        <v>13</v>
      </c>
      <c r="C702" s="9" t="s">
        <v>523</v>
      </c>
      <c r="D702" s="13"/>
      <c r="E702" s="13" t="str">
        <f>_xlfn.IFNA(VLOOKUP(flower[[#This Row],[Scion METRC '#]],METRCC8[],2,FALSE),"METRC ERROR")</f>
        <v>METRC ERROR</v>
      </c>
      <c r="F702" s="13" t="str">
        <f>IF(LEFT(flower[[#This Row],[Strain]],4)=LEFT(flower[[#This Row],[Pheno '#]],4),"match","MISMATCH")</f>
        <v>MISMATCH</v>
      </c>
      <c r="G702" s="13" t="str">
        <f>_xlfn.IFNA(VLOOKUP(flower[[#This Row],[Scion METRC '#]],VEGC8[[#All],[Scion METRC '#]:[Pheno Barcode]],2,FALSE),"")</f>
        <v/>
      </c>
      <c r="H702" s="13" t="str">
        <f>LEFT(flower[[#This Row],[Pheno Barcode]],7)</f>
        <v/>
      </c>
      <c r="I702" s="10" t="str">
        <f>_xlfn.IFNA(VLOOKUP(flower[[#This Row],[Strain]],VEGC8[[#All],[Scion METRC '#]:[Health]],5,FALSE),"")</f>
        <v/>
      </c>
      <c r="J702" s="13"/>
      <c r="K702" s="13" t="str">
        <f>IF(flower[[#This Row],[Scion METRC '#]]="","EMPTY",_xlfn.IFNA(VLOOKUP(flower[[#This Row],[Scion METRC '#]],DEADC8[],3,FALSE),"Alive"))</f>
        <v>EMPTY</v>
      </c>
      <c r="L702" s="13" t="str">
        <f>IFERROR(INDEX(exptreatments[[#This Row],[Treatment]],MATCH(flower[[#This Row],[Scion METRC '#]],exptreatments[[#This Row],[METRC]],0)),"")</f>
        <v/>
      </c>
      <c r="M702" s="13" t="str">
        <f>_xlfn.IFNA(VLOOKUP(flower[[#This Row],[Scion METRC '#]],DEADC8[],4,FALSE),"")</f>
        <v/>
      </c>
      <c r="N702" s="14" t="str">
        <f>_xlfn.IFNA(VLOOKUP(flower[[#This Row],[Scion METRC '#]],DEADC8[],4,FALSE),"")</f>
        <v/>
      </c>
      <c r="O702" s="13" t="str">
        <f>IF(ISNUMBER(SEARCH(".",flower[[#This Row],[Pheno Barcode]])),CONCATENATE("1A4070000000065000",RIGHT(flower[[#This Row],[Pheno Barcode]],6)),"")</f>
        <v/>
      </c>
      <c r="P702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_IL4-13</v>
      </c>
    </row>
    <row r="703" spans="1:16" x14ac:dyDescent="0.25">
      <c r="A703" s="12" t="s">
        <v>7</v>
      </c>
      <c r="B703" s="9">
        <v>14</v>
      </c>
      <c r="C703" s="9" t="s">
        <v>523</v>
      </c>
      <c r="D703" s="13"/>
      <c r="E703" s="13" t="str">
        <f>_xlfn.IFNA(VLOOKUP(flower[[#This Row],[Scion METRC '#]],METRCC8[],2,FALSE),"METRC ERROR")</f>
        <v>METRC ERROR</v>
      </c>
      <c r="F703" s="13" t="str">
        <f>IF(LEFT(flower[[#This Row],[Strain]],4)=LEFT(flower[[#This Row],[Pheno '#]],4),"match","MISMATCH")</f>
        <v>MISMATCH</v>
      </c>
      <c r="G703" s="13" t="str">
        <f>_xlfn.IFNA(VLOOKUP(flower[[#This Row],[Scion METRC '#]],VEGC8[[#All],[Scion METRC '#]:[Pheno Barcode]],2,FALSE),"")</f>
        <v/>
      </c>
      <c r="H703" s="13" t="str">
        <f>LEFT(flower[[#This Row],[Pheno Barcode]],7)</f>
        <v/>
      </c>
      <c r="I703" s="10" t="str">
        <f>_xlfn.IFNA(VLOOKUP(flower[[#This Row],[Strain]],VEGC8[[#All],[Scion METRC '#]:[Health]],5,FALSE),"")</f>
        <v/>
      </c>
      <c r="J703" s="13"/>
      <c r="K703" s="13" t="str">
        <f>IF(flower[[#This Row],[Scion METRC '#]]="","EMPTY",_xlfn.IFNA(VLOOKUP(flower[[#This Row],[Scion METRC '#]],DEADC8[],3,FALSE),"Alive"))</f>
        <v>EMPTY</v>
      </c>
      <c r="L703" s="13" t="str">
        <f>IFERROR(INDEX(exptreatments[[#This Row],[Treatment]],MATCH(flower[[#This Row],[Scion METRC '#]],exptreatments[[#This Row],[METRC]],0)),"")</f>
        <v/>
      </c>
      <c r="M703" s="13" t="str">
        <f>_xlfn.IFNA(VLOOKUP(flower[[#This Row],[Scion METRC '#]],DEADC8[],4,FALSE),"")</f>
        <v/>
      </c>
      <c r="N703" s="14" t="str">
        <f>_xlfn.IFNA(VLOOKUP(flower[[#This Row],[Scion METRC '#]],DEADC8[],4,FALSE),"")</f>
        <v/>
      </c>
      <c r="O703" s="13" t="str">
        <f>IF(ISNUMBER(SEARCH(".",flower[[#This Row],[Pheno Barcode]])),CONCATENATE("1A4070000000065000",RIGHT(flower[[#This Row],[Pheno Barcode]],6)),"")</f>
        <v/>
      </c>
      <c r="P703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_IL4-14</v>
      </c>
    </row>
    <row r="704" spans="1:16" x14ac:dyDescent="0.25">
      <c r="A704" s="12" t="s">
        <v>7</v>
      </c>
      <c r="B704" s="9">
        <v>15</v>
      </c>
      <c r="C704" s="9" t="s">
        <v>523</v>
      </c>
      <c r="D704" s="13"/>
      <c r="E704" s="13" t="str">
        <f>_xlfn.IFNA(VLOOKUP(flower[[#This Row],[Scion METRC '#]],METRCC8[],2,FALSE),"METRC ERROR")</f>
        <v>METRC ERROR</v>
      </c>
      <c r="F704" s="13" t="str">
        <f>IF(LEFT(flower[[#This Row],[Strain]],4)=LEFT(flower[[#This Row],[Pheno '#]],4),"match","MISMATCH")</f>
        <v>MISMATCH</v>
      </c>
      <c r="G704" s="13" t="str">
        <f>_xlfn.IFNA(VLOOKUP(flower[[#This Row],[Scion METRC '#]],VEGC8[[#All],[Scion METRC '#]:[Pheno Barcode]],2,FALSE),"")</f>
        <v/>
      </c>
      <c r="H704" s="13" t="str">
        <f>LEFT(flower[[#This Row],[Pheno Barcode]],7)</f>
        <v/>
      </c>
      <c r="I704" s="10" t="str">
        <f>_xlfn.IFNA(VLOOKUP(flower[[#This Row],[Strain]],VEGC8[[#All],[Scion METRC '#]:[Health]],5,FALSE),"")</f>
        <v/>
      </c>
      <c r="J704" s="13"/>
      <c r="K704" s="13" t="str">
        <f>IF(flower[[#This Row],[Scion METRC '#]]="","EMPTY",_xlfn.IFNA(VLOOKUP(flower[[#This Row],[Scion METRC '#]],DEADC8[],3,FALSE),"Alive"))</f>
        <v>EMPTY</v>
      </c>
      <c r="L704" s="13" t="str">
        <f>IFERROR(INDEX(exptreatments[[#This Row],[Treatment]],MATCH(flower[[#This Row],[Scion METRC '#]],exptreatments[[#This Row],[METRC]],0)),"")</f>
        <v/>
      </c>
      <c r="M704" s="13" t="str">
        <f>_xlfn.IFNA(VLOOKUP(flower[[#This Row],[Scion METRC '#]],DEADC8[],4,FALSE),"")</f>
        <v/>
      </c>
      <c r="N704" s="14" t="str">
        <f>_xlfn.IFNA(VLOOKUP(flower[[#This Row],[Scion METRC '#]],DEADC8[],4,FALSE),"")</f>
        <v/>
      </c>
      <c r="O704" s="13" t="str">
        <f>IF(ISNUMBER(SEARCH(".",flower[[#This Row],[Pheno Barcode]])),CONCATENATE("1A4070000000065000",RIGHT(flower[[#This Row],[Pheno Barcode]],6)),"")</f>
        <v/>
      </c>
      <c r="P704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_IL4-15</v>
      </c>
    </row>
    <row r="705" spans="1:16" x14ac:dyDescent="0.25">
      <c r="A705" s="12" t="s">
        <v>7</v>
      </c>
      <c r="B705" s="9">
        <v>16</v>
      </c>
      <c r="C705" s="9" t="s">
        <v>523</v>
      </c>
      <c r="D705" s="13"/>
      <c r="E705" s="13" t="str">
        <f>_xlfn.IFNA(VLOOKUP(flower[[#This Row],[Scion METRC '#]],METRCC8[],2,FALSE),"METRC ERROR")</f>
        <v>METRC ERROR</v>
      </c>
      <c r="F705" s="13" t="str">
        <f>IF(LEFT(flower[[#This Row],[Strain]],4)=LEFT(flower[[#This Row],[Pheno '#]],4),"match","MISMATCH")</f>
        <v>MISMATCH</v>
      </c>
      <c r="G705" s="13" t="str">
        <f>_xlfn.IFNA(VLOOKUP(flower[[#This Row],[Scion METRC '#]],VEGC8[[#All],[Scion METRC '#]:[Pheno Barcode]],2,FALSE),"")</f>
        <v/>
      </c>
      <c r="H705" s="13" t="str">
        <f>LEFT(flower[[#This Row],[Pheno Barcode]],7)</f>
        <v/>
      </c>
      <c r="I705" s="10" t="str">
        <f>_xlfn.IFNA(VLOOKUP(flower[[#This Row],[Strain]],VEGC8[[#All],[Scion METRC '#]:[Health]],5,FALSE),"")</f>
        <v/>
      </c>
      <c r="J705" s="13"/>
      <c r="K705" s="13" t="str">
        <f>IF(flower[[#This Row],[Scion METRC '#]]="","EMPTY",_xlfn.IFNA(VLOOKUP(flower[[#This Row],[Scion METRC '#]],DEADC8[],3,FALSE),"Alive"))</f>
        <v>EMPTY</v>
      </c>
      <c r="L705" s="13" t="str">
        <f>IFERROR(INDEX(exptreatments[[#This Row],[Treatment]],MATCH(flower[[#This Row],[Scion METRC '#]],exptreatments[[#This Row],[METRC]],0)),"")</f>
        <v/>
      </c>
      <c r="M705" s="13" t="str">
        <f>_xlfn.IFNA(VLOOKUP(flower[[#This Row],[Scion METRC '#]],DEADC8[],4,FALSE),"")</f>
        <v/>
      </c>
      <c r="N705" s="14" t="str">
        <f>_xlfn.IFNA(VLOOKUP(flower[[#This Row],[Scion METRC '#]],DEADC8[],4,FALSE),"")</f>
        <v/>
      </c>
      <c r="O705" s="13" t="str">
        <f>IF(ISNUMBER(SEARCH(".",flower[[#This Row],[Pheno Barcode]])),CONCATENATE("1A4070000000065000",RIGHT(flower[[#This Row],[Pheno Barcode]],6)),"")</f>
        <v/>
      </c>
      <c r="P705" s="8" t="str">
        <f>IF(flower[[#This Row],[Plant]]&lt;10,_xlfn.CONCAT('Group Info'!$F$2,"_",flower[[#This Row],[Table]],"-0",flower[[#This Row],[Plant]]),_xlfn.CONCAT('Group Info'!$F$2,"_",flower[[#This Row],[Table]],"-",flower[[#This Row],[Plant]]))</f>
        <v>_IL4-16</v>
      </c>
    </row>
    <row r="706" spans="1:16" x14ac:dyDescent="0.25">
      <c r="A706" s="12" t="s">
        <v>7</v>
      </c>
      <c r="B706" s="9">
        <v>1</v>
      </c>
      <c r="C706" s="9" t="s">
        <v>524</v>
      </c>
      <c r="D706" s="13"/>
      <c r="E706" s="13" t="str">
        <f>_xlfn.IFNA(VLOOKUP(flower[[#This Row],[Scion METRC '#]],METRCC8[],2,FALSE),"METRC ERROR")</f>
        <v>METRC ERROR</v>
      </c>
      <c r="F706" s="13" t="str">
        <f>IF(LEFT(flower[[#This Row],[Strain]],4)=LEFT(flower[[#This Row],[Pheno '#]],4),"match","MISMATCH")</f>
        <v>MISMATCH</v>
      </c>
      <c r="G706" s="13" t="str">
        <f>_xlfn.IFNA(VLOOKUP(flower[[#This Row],[Scion METRC '#]],VEGC8[[#All],[Scion METRC '#]:[Pheno Barcode]],2,FALSE),"")</f>
        <v/>
      </c>
      <c r="H706" s="13" t="str">
        <f>LEFT(flower[[#This Row],[Pheno Barcode]],7)</f>
        <v/>
      </c>
      <c r="I706" s="10" t="str">
        <f>_xlfn.IFNA(VLOOKUP(flower[[#This Row],[Strain]],VEGC8[[#All],[Scion METRC '#]:[Health]],5,FALSE),"")</f>
        <v/>
      </c>
      <c r="J706" s="13"/>
      <c r="K706" s="13" t="str">
        <f>IF(flower[[#This Row],[Scion METRC '#]]="","EMPTY",_xlfn.IFNA(VLOOKUP(flower[[#This Row],[Scion METRC '#]],DEADC8[],3,FALSE),"Alive"))</f>
        <v>EMPTY</v>
      </c>
      <c r="L706" s="13" t="str">
        <f>IFERROR(INDEX(exptreatments[[#This Row],[Treatment]],MATCH(flower[[#This Row],[Scion METRC '#]],exptreatments[[#This Row],[METRC]],0)),"")</f>
        <v/>
      </c>
      <c r="M706" s="13" t="str">
        <f>_xlfn.IFNA(VLOOKUP(flower[[#This Row],[Scion METRC '#]],DEADC8[],4,FALSE),"")</f>
        <v/>
      </c>
      <c r="N706" s="14" t="str">
        <f>_xlfn.IFNA(VLOOKUP(flower[[#This Row],[Scion METRC '#]],DEADC8[],4,FALSE),"")</f>
        <v/>
      </c>
      <c r="O706" s="13" t="str">
        <f>IF(ISNUMBER(SEARCH(".",flower[[#This Row],[Pheno Barcode]])),CONCATENATE("1A4070000000065000",RIGHT(flower[[#This Row],[Pheno Barcode]],6)),"")</f>
        <v/>
      </c>
      <c r="P706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_IL5-01</v>
      </c>
    </row>
    <row r="707" spans="1:16" x14ac:dyDescent="0.25">
      <c r="A707" s="12" t="s">
        <v>7</v>
      </c>
      <c r="B707" s="9">
        <v>2</v>
      </c>
      <c r="C707" s="9" t="s">
        <v>524</v>
      </c>
      <c r="D707" s="13"/>
      <c r="E707" s="13" t="str">
        <f>_xlfn.IFNA(VLOOKUP(flower[[#This Row],[Scion METRC '#]],METRCC8[],2,FALSE),"METRC ERROR")</f>
        <v>METRC ERROR</v>
      </c>
      <c r="F707" s="13" t="str">
        <f>IF(LEFT(flower[[#This Row],[Strain]],4)=LEFT(flower[[#This Row],[Pheno '#]],4),"match","MISMATCH")</f>
        <v>MISMATCH</v>
      </c>
      <c r="G707" s="13" t="str">
        <f>_xlfn.IFNA(VLOOKUP(flower[[#This Row],[Scion METRC '#]],VEGC8[[#All],[Scion METRC '#]:[Pheno Barcode]],2,FALSE),"")</f>
        <v/>
      </c>
      <c r="H707" s="13" t="str">
        <f>LEFT(flower[[#This Row],[Pheno Barcode]],7)</f>
        <v/>
      </c>
      <c r="I707" s="10" t="str">
        <f>_xlfn.IFNA(VLOOKUP(flower[[#This Row],[Strain]],VEGC8[[#All],[Scion METRC '#]:[Health]],5,FALSE),"")</f>
        <v/>
      </c>
      <c r="J707" s="13"/>
      <c r="K707" s="13" t="str">
        <f>IF(flower[[#This Row],[Scion METRC '#]]="","EMPTY",_xlfn.IFNA(VLOOKUP(flower[[#This Row],[Scion METRC '#]],DEADC8[],3,FALSE),"Alive"))</f>
        <v>EMPTY</v>
      </c>
      <c r="L707" s="13" t="str">
        <f>IFERROR(INDEX(exptreatments[[#This Row],[Treatment]],MATCH(flower[[#This Row],[Scion METRC '#]],exptreatments[[#This Row],[METRC]],0)),"")</f>
        <v/>
      </c>
      <c r="M707" s="13" t="str">
        <f>_xlfn.IFNA(VLOOKUP(flower[[#This Row],[Scion METRC '#]],DEADC8[],4,FALSE),"")</f>
        <v/>
      </c>
      <c r="N707" s="14" t="str">
        <f>_xlfn.IFNA(VLOOKUP(flower[[#This Row],[Scion METRC '#]],DEADC8[],4,FALSE),"")</f>
        <v/>
      </c>
      <c r="O707" s="13" t="str">
        <f>IF(ISNUMBER(SEARCH(".",flower[[#This Row],[Pheno Barcode]])),CONCATENATE("1A4070000000065000",RIGHT(flower[[#This Row],[Pheno Barcode]],6)),"")</f>
        <v/>
      </c>
      <c r="P707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_IL5-02</v>
      </c>
    </row>
    <row r="708" spans="1:16" x14ac:dyDescent="0.25">
      <c r="A708" s="12" t="s">
        <v>7</v>
      </c>
      <c r="B708" s="9">
        <v>3</v>
      </c>
      <c r="C708" s="9" t="s">
        <v>524</v>
      </c>
      <c r="D708" s="13"/>
      <c r="E708" s="13" t="str">
        <f>_xlfn.IFNA(VLOOKUP(flower[[#This Row],[Scion METRC '#]],METRCC8[],2,FALSE),"METRC ERROR")</f>
        <v>METRC ERROR</v>
      </c>
      <c r="F708" s="13" t="str">
        <f>IF(LEFT(flower[[#This Row],[Strain]],4)=LEFT(flower[[#This Row],[Pheno '#]],4),"match","MISMATCH")</f>
        <v>MISMATCH</v>
      </c>
      <c r="G708" s="13" t="str">
        <f>_xlfn.IFNA(VLOOKUP(flower[[#This Row],[Scion METRC '#]],VEGC8[[#All],[Scion METRC '#]:[Pheno Barcode]],2,FALSE),"")</f>
        <v/>
      </c>
      <c r="H708" s="13" t="str">
        <f>LEFT(flower[[#This Row],[Pheno Barcode]],7)</f>
        <v/>
      </c>
      <c r="I708" s="10" t="str">
        <f>_xlfn.IFNA(VLOOKUP(flower[[#This Row],[Strain]],VEGC8[[#All],[Scion METRC '#]:[Health]],5,FALSE),"")</f>
        <v/>
      </c>
      <c r="J708" s="13"/>
      <c r="K708" s="13" t="str">
        <f>IF(flower[[#This Row],[Scion METRC '#]]="","EMPTY",_xlfn.IFNA(VLOOKUP(flower[[#This Row],[Scion METRC '#]],DEADC8[],3,FALSE),"Alive"))</f>
        <v>EMPTY</v>
      </c>
      <c r="L708" s="13" t="str">
        <f>IFERROR(INDEX(exptreatments[[#This Row],[Treatment]],MATCH(flower[[#This Row],[Scion METRC '#]],exptreatments[[#This Row],[METRC]],0)),"")</f>
        <v/>
      </c>
      <c r="M708" s="13" t="str">
        <f>_xlfn.IFNA(VLOOKUP(flower[[#This Row],[Scion METRC '#]],DEADC8[],4,FALSE),"")</f>
        <v/>
      </c>
      <c r="N708" s="14" t="str">
        <f>_xlfn.IFNA(VLOOKUP(flower[[#This Row],[Scion METRC '#]],DEADC8[],4,FALSE),"")</f>
        <v/>
      </c>
      <c r="O708" s="13" t="str">
        <f>IF(ISNUMBER(SEARCH(".",flower[[#This Row],[Pheno Barcode]])),CONCATENATE("1A4070000000065000",RIGHT(flower[[#This Row],[Pheno Barcode]],6)),"")</f>
        <v/>
      </c>
      <c r="P708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_IL5-03</v>
      </c>
    </row>
    <row r="709" spans="1:16" x14ac:dyDescent="0.25">
      <c r="A709" s="12" t="s">
        <v>7</v>
      </c>
      <c r="B709" s="9">
        <v>4</v>
      </c>
      <c r="C709" s="9" t="s">
        <v>524</v>
      </c>
      <c r="D709" s="13"/>
      <c r="E709" s="13" t="str">
        <f>_xlfn.IFNA(VLOOKUP(flower[[#This Row],[Scion METRC '#]],METRCC8[],2,FALSE),"METRC ERROR")</f>
        <v>METRC ERROR</v>
      </c>
      <c r="F709" s="13" t="str">
        <f>IF(LEFT(flower[[#This Row],[Strain]],4)=LEFT(flower[[#This Row],[Pheno '#]],4),"match","MISMATCH")</f>
        <v>MISMATCH</v>
      </c>
      <c r="G709" s="13" t="str">
        <f>_xlfn.IFNA(VLOOKUP(flower[[#This Row],[Scion METRC '#]],VEGC8[[#All],[Scion METRC '#]:[Pheno Barcode]],2,FALSE),"")</f>
        <v/>
      </c>
      <c r="H709" s="13" t="str">
        <f>LEFT(flower[[#This Row],[Pheno Barcode]],7)</f>
        <v/>
      </c>
      <c r="I709" s="10" t="str">
        <f>_xlfn.IFNA(VLOOKUP(flower[[#This Row],[Strain]],VEGC8[[#All],[Scion METRC '#]:[Health]],5,FALSE),"")</f>
        <v/>
      </c>
      <c r="J709" s="13"/>
      <c r="K709" s="13" t="str">
        <f>IF(flower[[#This Row],[Scion METRC '#]]="","EMPTY",_xlfn.IFNA(VLOOKUP(flower[[#This Row],[Scion METRC '#]],DEADC8[],3,FALSE),"Alive"))</f>
        <v>EMPTY</v>
      </c>
      <c r="L709" s="13" t="str">
        <f>IFERROR(INDEX(exptreatments[[#This Row],[Treatment]],MATCH(flower[[#This Row],[Scion METRC '#]],exptreatments[[#This Row],[METRC]],0)),"")</f>
        <v/>
      </c>
      <c r="M709" s="13" t="str">
        <f>_xlfn.IFNA(VLOOKUP(flower[[#This Row],[Scion METRC '#]],DEADC8[],4,FALSE),"")</f>
        <v/>
      </c>
      <c r="N709" s="14" t="str">
        <f>_xlfn.IFNA(VLOOKUP(flower[[#This Row],[Scion METRC '#]],DEADC8[],4,FALSE),"")</f>
        <v/>
      </c>
      <c r="O709" s="13" t="str">
        <f>IF(ISNUMBER(SEARCH(".",flower[[#This Row],[Pheno Barcode]])),CONCATENATE("1A4070000000065000",RIGHT(flower[[#This Row],[Pheno Barcode]],6)),"")</f>
        <v/>
      </c>
      <c r="P709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_IL5-04</v>
      </c>
    </row>
    <row r="710" spans="1:16" x14ac:dyDescent="0.25">
      <c r="A710" s="12" t="s">
        <v>7</v>
      </c>
      <c r="B710" s="9">
        <v>5</v>
      </c>
      <c r="C710" s="9" t="s">
        <v>524</v>
      </c>
      <c r="D710" s="13"/>
      <c r="E710" s="13" t="str">
        <f>_xlfn.IFNA(VLOOKUP(flower[[#This Row],[Scion METRC '#]],METRCC8[],2,FALSE),"METRC ERROR")</f>
        <v>METRC ERROR</v>
      </c>
      <c r="F710" s="13" t="str">
        <f>IF(LEFT(flower[[#This Row],[Strain]],4)=LEFT(flower[[#This Row],[Pheno '#]],4),"match","MISMATCH")</f>
        <v>MISMATCH</v>
      </c>
      <c r="G710" s="13" t="str">
        <f>_xlfn.IFNA(VLOOKUP(flower[[#This Row],[Scion METRC '#]],VEGC8[[#All],[Scion METRC '#]:[Pheno Barcode]],2,FALSE),"")</f>
        <v/>
      </c>
      <c r="H710" s="13" t="str">
        <f>LEFT(flower[[#This Row],[Pheno Barcode]],7)</f>
        <v/>
      </c>
      <c r="I710" s="10" t="str">
        <f>_xlfn.IFNA(VLOOKUP(flower[[#This Row],[Strain]],VEGC8[[#All],[Scion METRC '#]:[Health]],5,FALSE),"")</f>
        <v/>
      </c>
      <c r="J710" s="13"/>
      <c r="K710" s="13" t="str">
        <f>IF(flower[[#This Row],[Scion METRC '#]]="","EMPTY",_xlfn.IFNA(VLOOKUP(flower[[#This Row],[Scion METRC '#]],DEADC8[],3,FALSE),"Alive"))</f>
        <v>EMPTY</v>
      </c>
      <c r="L710" s="13" t="str">
        <f>IFERROR(INDEX(exptreatments[[#This Row],[Treatment]],MATCH(flower[[#This Row],[Scion METRC '#]],exptreatments[[#This Row],[METRC]],0)),"")</f>
        <v/>
      </c>
      <c r="M710" s="13" t="str">
        <f>_xlfn.IFNA(VLOOKUP(flower[[#This Row],[Scion METRC '#]],DEADC8[],4,FALSE),"")</f>
        <v/>
      </c>
      <c r="N710" s="14" t="str">
        <f>_xlfn.IFNA(VLOOKUP(flower[[#This Row],[Scion METRC '#]],DEADC8[],4,FALSE),"")</f>
        <v/>
      </c>
      <c r="O710" s="13" t="str">
        <f>IF(ISNUMBER(SEARCH(".",flower[[#This Row],[Pheno Barcode]])),CONCATENATE("1A4070000000065000",RIGHT(flower[[#This Row],[Pheno Barcode]],6)),"")</f>
        <v/>
      </c>
      <c r="P710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_IL5-05</v>
      </c>
    </row>
    <row r="711" spans="1:16" x14ac:dyDescent="0.25">
      <c r="A711" s="12" t="s">
        <v>7</v>
      </c>
      <c r="B711" s="9">
        <v>6</v>
      </c>
      <c r="C711" s="9" t="s">
        <v>524</v>
      </c>
      <c r="D711" s="13"/>
      <c r="E711" s="13" t="str">
        <f>_xlfn.IFNA(VLOOKUP(flower[[#This Row],[Scion METRC '#]],METRCC8[],2,FALSE),"METRC ERROR")</f>
        <v>METRC ERROR</v>
      </c>
      <c r="F711" s="13" t="str">
        <f>IF(LEFT(flower[[#This Row],[Strain]],4)=LEFT(flower[[#This Row],[Pheno '#]],4),"match","MISMATCH")</f>
        <v>MISMATCH</v>
      </c>
      <c r="G711" s="13" t="str">
        <f>_xlfn.IFNA(VLOOKUP(flower[[#This Row],[Scion METRC '#]],VEGC8[[#All],[Scion METRC '#]:[Pheno Barcode]],2,FALSE),"")</f>
        <v/>
      </c>
      <c r="H711" s="13" t="str">
        <f>LEFT(flower[[#This Row],[Pheno Barcode]],7)</f>
        <v/>
      </c>
      <c r="I711" s="10" t="str">
        <f>_xlfn.IFNA(VLOOKUP(flower[[#This Row],[Strain]],VEGC8[[#All],[Scion METRC '#]:[Health]],5,FALSE),"")</f>
        <v/>
      </c>
      <c r="J711" s="13"/>
      <c r="K711" s="13" t="str">
        <f>IF(flower[[#This Row],[Scion METRC '#]]="","EMPTY",_xlfn.IFNA(VLOOKUP(flower[[#This Row],[Scion METRC '#]],DEADC8[],3,FALSE),"Alive"))</f>
        <v>EMPTY</v>
      </c>
      <c r="L711" s="13" t="str">
        <f>IFERROR(INDEX(exptreatments[[#This Row],[Treatment]],MATCH(flower[[#This Row],[Scion METRC '#]],exptreatments[[#This Row],[METRC]],0)),"")</f>
        <v/>
      </c>
      <c r="M711" s="13" t="str">
        <f>_xlfn.IFNA(VLOOKUP(flower[[#This Row],[Scion METRC '#]],DEADC8[],4,FALSE),"")</f>
        <v/>
      </c>
      <c r="N711" s="14" t="str">
        <f>_xlfn.IFNA(VLOOKUP(flower[[#This Row],[Scion METRC '#]],DEADC8[],4,FALSE),"")</f>
        <v/>
      </c>
      <c r="O711" s="13" t="str">
        <f>IF(ISNUMBER(SEARCH(".",flower[[#This Row],[Pheno Barcode]])),CONCATENATE("1A4070000000065000",RIGHT(flower[[#This Row],[Pheno Barcode]],6)),"")</f>
        <v/>
      </c>
      <c r="P711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_IL5-06</v>
      </c>
    </row>
    <row r="712" spans="1:16" x14ac:dyDescent="0.25">
      <c r="A712" s="12" t="s">
        <v>7</v>
      </c>
      <c r="B712" s="9">
        <v>7</v>
      </c>
      <c r="C712" s="9" t="s">
        <v>524</v>
      </c>
      <c r="D712" s="13"/>
      <c r="E712" s="13" t="str">
        <f>_xlfn.IFNA(VLOOKUP(flower[[#This Row],[Scion METRC '#]],METRCC8[],2,FALSE),"METRC ERROR")</f>
        <v>METRC ERROR</v>
      </c>
      <c r="F712" s="13" t="str">
        <f>IF(LEFT(flower[[#This Row],[Strain]],4)=LEFT(flower[[#This Row],[Pheno '#]],4),"match","MISMATCH")</f>
        <v>MISMATCH</v>
      </c>
      <c r="G712" s="13" t="str">
        <f>_xlfn.IFNA(VLOOKUP(flower[[#This Row],[Scion METRC '#]],VEGC8[[#All],[Scion METRC '#]:[Pheno Barcode]],2,FALSE),"")</f>
        <v/>
      </c>
      <c r="H712" s="13" t="str">
        <f>LEFT(flower[[#This Row],[Pheno Barcode]],7)</f>
        <v/>
      </c>
      <c r="I712" s="10" t="str">
        <f>_xlfn.IFNA(VLOOKUP(flower[[#This Row],[Strain]],VEGC8[[#All],[Scion METRC '#]:[Health]],5,FALSE),"")</f>
        <v/>
      </c>
      <c r="J712" s="13"/>
      <c r="K712" s="13" t="str">
        <f>IF(flower[[#This Row],[Scion METRC '#]]="","EMPTY",_xlfn.IFNA(VLOOKUP(flower[[#This Row],[Scion METRC '#]],DEADC8[],3,FALSE),"Alive"))</f>
        <v>EMPTY</v>
      </c>
      <c r="L712" s="13" t="str">
        <f>IFERROR(INDEX(exptreatments[[#This Row],[Treatment]],MATCH(flower[[#This Row],[Scion METRC '#]],exptreatments[[#This Row],[METRC]],0)),"")</f>
        <v/>
      </c>
      <c r="M712" s="13" t="str">
        <f>_xlfn.IFNA(VLOOKUP(flower[[#This Row],[Scion METRC '#]],DEADC8[],4,FALSE),"")</f>
        <v/>
      </c>
      <c r="N712" s="14" t="str">
        <f>_xlfn.IFNA(VLOOKUP(flower[[#This Row],[Scion METRC '#]],DEADC8[],4,FALSE),"")</f>
        <v/>
      </c>
      <c r="O712" s="13" t="str">
        <f>IF(ISNUMBER(SEARCH(".",flower[[#This Row],[Pheno Barcode]])),CONCATENATE("1A4070000000065000",RIGHT(flower[[#This Row],[Pheno Barcode]],6)),"")</f>
        <v/>
      </c>
      <c r="P712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_IL5-07</v>
      </c>
    </row>
    <row r="713" spans="1:16" x14ac:dyDescent="0.25">
      <c r="A713" s="12" t="s">
        <v>7</v>
      </c>
      <c r="B713" s="9">
        <v>8</v>
      </c>
      <c r="C713" s="9" t="s">
        <v>524</v>
      </c>
      <c r="D713" s="13"/>
      <c r="E713" s="13" t="str">
        <f>_xlfn.IFNA(VLOOKUP(flower[[#This Row],[Scion METRC '#]],METRCC8[],2,FALSE),"METRC ERROR")</f>
        <v>METRC ERROR</v>
      </c>
      <c r="F713" s="13" t="str">
        <f>IF(LEFT(flower[[#This Row],[Strain]],4)=LEFT(flower[[#This Row],[Pheno '#]],4),"match","MISMATCH")</f>
        <v>MISMATCH</v>
      </c>
      <c r="G713" s="13" t="str">
        <f>_xlfn.IFNA(VLOOKUP(flower[[#This Row],[Scion METRC '#]],VEGC8[[#All],[Scion METRC '#]:[Pheno Barcode]],2,FALSE),"")</f>
        <v/>
      </c>
      <c r="H713" s="13" t="str">
        <f>LEFT(flower[[#This Row],[Pheno Barcode]],7)</f>
        <v/>
      </c>
      <c r="I713" s="10" t="str">
        <f>_xlfn.IFNA(VLOOKUP(flower[[#This Row],[Strain]],VEGC8[[#All],[Scion METRC '#]:[Health]],5,FALSE),"")</f>
        <v/>
      </c>
      <c r="J713" s="13"/>
      <c r="K713" s="13" t="str">
        <f>IF(flower[[#This Row],[Scion METRC '#]]="","EMPTY",_xlfn.IFNA(VLOOKUP(flower[[#This Row],[Scion METRC '#]],DEADC8[],3,FALSE),"Alive"))</f>
        <v>EMPTY</v>
      </c>
      <c r="L713" s="13" t="str">
        <f>IFERROR(INDEX(exptreatments[[#This Row],[Treatment]],MATCH(flower[[#This Row],[Scion METRC '#]],exptreatments[[#This Row],[METRC]],0)),"")</f>
        <v/>
      </c>
      <c r="M713" s="13" t="str">
        <f>_xlfn.IFNA(VLOOKUP(flower[[#This Row],[Scion METRC '#]],DEADC8[],4,FALSE),"")</f>
        <v/>
      </c>
      <c r="N713" s="14" t="str">
        <f>_xlfn.IFNA(VLOOKUP(flower[[#This Row],[Scion METRC '#]],DEADC8[],4,FALSE),"")</f>
        <v/>
      </c>
      <c r="O713" s="13" t="str">
        <f>IF(ISNUMBER(SEARCH(".",flower[[#This Row],[Pheno Barcode]])),CONCATENATE("1A4070000000065000",RIGHT(flower[[#This Row],[Pheno Barcode]],6)),"")</f>
        <v/>
      </c>
      <c r="P713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_IL5-08</v>
      </c>
    </row>
    <row r="714" spans="1:16" x14ac:dyDescent="0.25">
      <c r="A714" s="12" t="s">
        <v>7</v>
      </c>
      <c r="B714" s="9">
        <v>9</v>
      </c>
      <c r="C714" s="9" t="s">
        <v>524</v>
      </c>
      <c r="D714" s="13"/>
      <c r="E714" s="13" t="str">
        <f>_xlfn.IFNA(VLOOKUP(flower[[#This Row],[Scion METRC '#]],METRCC8[],2,FALSE),"METRC ERROR")</f>
        <v>METRC ERROR</v>
      </c>
      <c r="F714" s="13" t="str">
        <f>IF(LEFT(flower[[#This Row],[Strain]],4)=LEFT(flower[[#This Row],[Pheno '#]],4),"match","MISMATCH")</f>
        <v>MISMATCH</v>
      </c>
      <c r="G714" s="13" t="str">
        <f>_xlfn.IFNA(VLOOKUP(flower[[#This Row],[Scion METRC '#]],VEGC8[[#All],[Scion METRC '#]:[Pheno Barcode]],2,FALSE),"")</f>
        <v/>
      </c>
      <c r="H714" s="13" t="str">
        <f>LEFT(flower[[#This Row],[Pheno Barcode]],7)</f>
        <v/>
      </c>
      <c r="I714" s="10" t="str">
        <f>_xlfn.IFNA(VLOOKUP(flower[[#This Row],[Strain]],VEGC8[[#All],[Scion METRC '#]:[Health]],5,FALSE),"")</f>
        <v/>
      </c>
      <c r="J714" s="13"/>
      <c r="K714" s="13" t="str">
        <f>IF(flower[[#This Row],[Scion METRC '#]]="","EMPTY",_xlfn.IFNA(VLOOKUP(flower[[#This Row],[Scion METRC '#]],DEADC8[],3,FALSE),"Alive"))</f>
        <v>EMPTY</v>
      </c>
      <c r="L714" s="13" t="str">
        <f>IFERROR(INDEX(exptreatments[[#This Row],[Treatment]],MATCH(flower[[#This Row],[Scion METRC '#]],exptreatments[[#This Row],[METRC]],0)),"")</f>
        <v/>
      </c>
      <c r="M714" s="13" t="str">
        <f>_xlfn.IFNA(VLOOKUP(flower[[#This Row],[Scion METRC '#]],DEADC8[],4,FALSE),"")</f>
        <v/>
      </c>
      <c r="N714" s="14" t="str">
        <f>_xlfn.IFNA(VLOOKUP(flower[[#This Row],[Scion METRC '#]],DEADC8[],4,FALSE),"")</f>
        <v/>
      </c>
      <c r="O714" s="13" t="str">
        <f>IF(ISNUMBER(SEARCH(".",flower[[#This Row],[Pheno Barcode]])),CONCATENATE("1A4070000000065000",RIGHT(flower[[#This Row],[Pheno Barcode]],6)),"")</f>
        <v/>
      </c>
      <c r="P714" s="8" t="str">
        <f>IF(flower[[#This Row],[Plant]]&lt;10,_xlfn.CONCAT('Group Info'!$F$2,"_",flower[[#This Row],[Table]],"-0",flower[[#This Row],[Plant]]),_xlfn.CONCAT('Group Info'!$F$2,"_",flower[[#This Row],[Table]],"-",flower[[#This Row],[Plant]]))</f>
        <v>_IL5-09</v>
      </c>
    </row>
    <row r="715" spans="1:16" x14ac:dyDescent="0.25">
      <c r="A715" s="12" t="s">
        <v>7</v>
      </c>
      <c r="B715" s="9">
        <v>10</v>
      </c>
      <c r="C715" s="9" t="s">
        <v>524</v>
      </c>
      <c r="D715" s="13"/>
      <c r="E715" s="13" t="str">
        <f>_xlfn.IFNA(VLOOKUP(flower[[#This Row],[Scion METRC '#]],METRCC8[],2,FALSE),"METRC ERROR")</f>
        <v>METRC ERROR</v>
      </c>
      <c r="F715" s="13" t="str">
        <f>IF(LEFT(flower[[#This Row],[Strain]],4)=LEFT(flower[[#This Row],[Pheno '#]],4),"match","MISMATCH")</f>
        <v>MISMATCH</v>
      </c>
      <c r="G715" s="13" t="str">
        <f>_xlfn.IFNA(VLOOKUP(flower[[#This Row],[Scion METRC '#]],VEGC8[[#All],[Scion METRC '#]:[Pheno Barcode]],2,FALSE),"")</f>
        <v/>
      </c>
      <c r="H715" s="13" t="str">
        <f>LEFT(flower[[#This Row],[Pheno Barcode]],7)</f>
        <v/>
      </c>
      <c r="I715" s="10" t="str">
        <f>_xlfn.IFNA(VLOOKUP(flower[[#This Row],[Strain]],VEGC8[[#All],[Scion METRC '#]:[Health]],5,FALSE),"")</f>
        <v/>
      </c>
      <c r="J715" s="13"/>
      <c r="K715" s="13" t="str">
        <f>IF(flower[[#This Row],[Scion METRC '#]]="","EMPTY",_xlfn.IFNA(VLOOKUP(flower[[#This Row],[Scion METRC '#]],DEADC8[],3,FALSE),"Alive"))</f>
        <v>EMPTY</v>
      </c>
      <c r="L715" s="13" t="str">
        <f>IFERROR(INDEX(exptreatments[[#This Row],[Treatment]],MATCH(flower[[#This Row],[Scion METRC '#]],exptreatments[[#This Row],[METRC]],0)),"")</f>
        <v/>
      </c>
      <c r="M715" s="13" t="str">
        <f>_xlfn.IFNA(VLOOKUP(flower[[#This Row],[Scion METRC '#]],DEADC8[],4,FALSE),"")</f>
        <v/>
      </c>
      <c r="N715" s="14" t="str">
        <f>_xlfn.IFNA(VLOOKUP(flower[[#This Row],[Scion METRC '#]],DEADC8[],4,FALSE),"")</f>
        <v/>
      </c>
      <c r="O715" s="13" t="str">
        <f>IF(ISNUMBER(SEARCH(".",flower[[#This Row],[Pheno Barcode]])),CONCATENATE("1A4070000000065000",RIGHT(flower[[#This Row],[Pheno Barcode]],6)),"")</f>
        <v/>
      </c>
      <c r="P715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_IL5-10</v>
      </c>
    </row>
    <row r="716" spans="1:16" x14ac:dyDescent="0.25">
      <c r="A716" s="12" t="s">
        <v>7</v>
      </c>
      <c r="B716" s="9">
        <v>11</v>
      </c>
      <c r="C716" s="9" t="s">
        <v>524</v>
      </c>
      <c r="D716" s="13"/>
      <c r="E716" s="13" t="str">
        <f>_xlfn.IFNA(VLOOKUP(flower[[#This Row],[Scion METRC '#]],METRCC8[],2,FALSE),"METRC ERROR")</f>
        <v>METRC ERROR</v>
      </c>
      <c r="F716" s="13" t="str">
        <f>IF(LEFT(flower[[#This Row],[Strain]],4)=LEFT(flower[[#This Row],[Pheno '#]],4),"match","MISMATCH")</f>
        <v>MISMATCH</v>
      </c>
      <c r="G716" s="13" t="str">
        <f>_xlfn.IFNA(VLOOKUP(flower[[#This Row],[Scion METRC '#]],VEGC8[[#All],[Scion METRC '#]:[Pheno Barcode]],2,FALSE),"")</f>
        <v/>
      </c>
      <c r="H716" s="13" t="str">
        <f>LEFT(flower[[#This Row],[Pheno Barcode]],7)</f>
        <v/>
      </c>
      <c r="I716" s="10" t="str">
        <f>_xlfn.IFNA(VLOOKUP(flower[[#This Row],[Strain]],VEGC8[[#All],[Scion METRC '#]:[Health]],5,FALSE),"")</f>
        <v/>
      </c>
      <c r="J716" s="13"/>
      <c r="K716" s="13" t="str">
        <f>IF(flower[[#This Row],[Scion METRC '#]]="","EMPTY",_xlfn.IFNA(VLOOKUP(flower[[#This Row],[Scion METRC '#]],DEADC8[],3,FALSE),"Alive"))</f>
        <v>EMPTY</v>
      </c>
      <c r="L716" s="13" t="str">
        <f>IFERROR(INDEX(exptreatments[[#This Row],[Treatment]],MATCH(flower[[#This Row],[Scion METRC '#]],exptreatments[[#This Row],[METRC]],0)),"")</f>
        <v/>
      </c>
      <c r="M716" s="13" t="str">
        <f>_xlfn.IFNA(VLOOKUP(flower[[#This Row],[Scion METRC '#]],DEADC8[],4,FALSE),"")</f>
        <v/>
      </c>
      <c r="N716" s="14" t="str">
        <f>_xlfn.IFNA(VLOOKUP(flower[[#This Row],[Scion METRC '#]],DEADC8[],4,FALSE),"")</f>
        <v/>
      </c>
      <c r="O716" s="13" t="str">
        <f>IF(ISNUMBER(SEARCH(".",flower[[#This Row],[Pheno Barcode]])),CONCATENATE("1A4070000000065000",RIGHT(flower[[#This Row],[Pheno Barcode]],6)),"")</f>
        <v/>
      </c>
      <c r="P716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_IL5-11</v>
      </c>
    </row>
    <row r="717" spans="1:16" x14ac:dyDescent="0.25">
      <c r="A717" s="12" t="s">
        <v>7</v>
      </c>
      <c r="B717" s="9">
        <v>12</v>
      </c>
      <c r="C717" s="9" t="s">
        <v>524</v>
      </c>
      <c r="D717" s="13"/>
      <c r="E717" s="13" t="str">
        <f>_xlfn.IFNA(VLOOKUP(flower[[#This Row],[Scion METRC '#]],METRCC8[],2,FALSE),"METRC ERROR")</f>
        <v>METRC ERROR</v>
      </c>
      <c r="F717" s="13" t="str">
        <f>IF(LEFT(flower[[#This Row],[Strain]],4)=LEFT(flower[[#This Row],[Pheno '#]],4),"match","MISMATCH")</f>
        <v>MISMATCH</v>
      </c>
      <c r="G717" s="13" t="str">
        <f>_xlfn.IFNA(VLOOKUP(flower[[#This Row],[Scion METRC '#]],VEGC8[[#All],[Scion METRC '#]:[Pheno Barcode]],2,FALSE),"")</f>
        <v/>
      </c>
      <c r="H717" s="13" t="str">
        <f>LEFT(flower[[#This Row],[Pheno Barcode]],7)</f>
        <v/>
      </c>
      <c r="I717" s="10" t="str">
        <f>_xlfn.IFNA(VLOOKUP(flower[[#This Row],[Strain]],VEGC8[[#All],[Scion METRC '#]:[Health]],5,FALSE),"")</f>
        <v/>
      </c>
      <c r="J717" s="13"/>
      <c r="K717" s="13" t="str">
        <f>IF(flower[[#This Row],[Scion METRC '#]]="","EMPTY",_xlfn.IFNA(VLOOKUP(flower[[#This Row],[Scion METRC '#]],DEADC8[],3,FALSE),"Alive"))</f>
        <v>EMPTY</v>
      </c>
      <c r="L717" s="13" t="str">
        <f>IFERROR(INDEX(exptreatments[[#This Row],[Treatment]],MATCH(flower[[#This Row],[Scion METRC '#]],exptreatments[[#This Row],[METRC]],0)),"")</f>
        <v/>
      </c>
      <c r="M717" s="13" t="str">
        <f>_xlfn.IFNA(VLOOKUP(flower[[#This Row],[Scion METRC '#]],DEADC8[],4,FALSE),"")</f>
        <v/>
      </c>
      <c r="N717" s="14" t="str">
        <f>_xlfn.IFNA(VLOOKUP(flower[[#This Row],[Scion METRC '#]],DEADC8[],4,FALSE),"")</f>
        <v/>
      </c>
      <c r="O717" s="13" t="str">
        <f>IF(ISNUMBER(SEARCH(".",flower[[#This Row],[Pheno Barcode]])),CONCATENATE("1A4070000000065000",RIGHT(flower[[#This Row],[Pheno Barcode]],6)),"")</f>
        <v/>
      </c>
      <c r="P717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_IL5-12</v>
      </c>
    </row>
    <row r="718" spans="1:16" x14ac:dyDescent="0.25">
      <c r="A718" s="12" t="s">
        <v>7</v>
      </c>
      <c r="B718" s="9">
        <v>13</v>
      </c>
      <c r="C718" s="9" t="s">
        <v>524</v>
      </c>
      <c r="D718" s="13"/>
      <c r="E718" s="13" t="str">
        <f>_xlfn.IFNA(VLOOKUP(flower[[#This Row],[Scion METRC '#]],METRCC8[],2,FALSE),"METRC ERROR")</f>
        <v>METRC ERROR</v>
      </c>
      <c r="F718" s="13" t="str">
        <f>IF(LEFT(flower[[#This Row],[Strain]],4)=LEFT(flower[[#This Row],[Pheno '#]],4),"match","MISMATCH")</f>
        <v>MISMATCH</v>
      </c>
      <c r="G718" s="13" t="str">
        <f>_xlfn.IFNA(VLOOKUP(flower[[#This Row],[Scion METRC '#]],VEGC8[[#All],[Scion METRC '#]:[Pheno Barcode]],2,FALSE),"")</f>
        <v/>
      </c>
      <c r="H718" s="13" t="str">
        <f>LEFT(flower[[#This Row],[Pheno Barcode]],7)</f>
        <v/>
      </c>
      <c r="I718" s="10" t="str">
        <f>_xlfn.IFNA(VLOOKUP(flower[[#This Row],[Strain]],VEGC8[[#All],[Scion METRC '#]:[Health]],5,FALSE),"")</f>
        <v/>
      </c>
      <c r="J718" s="13"/>
      <c r="K718" s="13" t="str">
        <f>IF(flower[[#This Row],[Scion METRC '#]]="","EMPTY",_xlfn.IFNA(VLOOKUP(flower[[#This Row],[Scion METRC '#]],DEADC8[],3,FALSE),"Alive"))</f>
        <v>EMPTY</v>
      </c>
      <c r="L718" s="13" t="str">
        <f>IFERROR(INDEX(exptreatments[[#This Row],[Treatment]],MATCH(flower[[#This Row],[Scion METRC '#]],exptreatments[[#This Row],[METRC]],0)),"")</f>
        <v/>
      </c>
      <c r="M718" s="13" t="str">
        <f>_xlfn.IFNA(VLOOKUP(flower[[#This Row],[Scion METRC '#]],DEADC8[],4,FALSE),"")</f>
        <v/>
      </c>
      <c r="N718" s="14" t="str">
        <f>_xlfn.IFNA(VLOOKUP(flower[[#This Row],[Scion METRC '#]],DEADC8[],4,FALSE),"")</f>
        <v/>
      </c>
      <c r="O718" s="13" t="str">
        <f>IF(ISNUMBER(SEARCH(".",flower[[#This Row],[Pheno Barcode]])),CONCATENATE("1A4070000000065000",RIGHT(flower[[#This Row],[Pheno Barcode]],6)),"")</f>
        <v/>
      </c>
      <c r="P718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_IL5-13</v>
      </c>
    </row>
    <row r="719" spans="1:16" x14ac:dyDescent="0.25">
      <c r="A719" s="12" t="s">
        <v>7</v>
      </c>
      <c r="B719" s="9">
        <v>14</v>
      </c>
      <c r="C719" s="9" t="s">
        <v>524</v>
      </c>
      <c r="D719" s="13"/>
      <c r="E719" s="13" t="str">
        <f>_xlfn.IFNA(VLOOKUP(flower[[#This Row],[Scion METRC '#]],METRCC8[],2,FALSE),"METRC ERROR")</f>
        <v>METRC ERROR</v>
      </c>
      <c r="F719" s="13" t="str">
        <f>IF(LEFT(flower[[#This Row],[Strain]],4)=LEFT(flower[[#This Row],[Pheno '#]],4),"match","MISMATCH")</f>
        <v>MISMATCH</v>
      </c>
      <c r="G719" s="13" t="str">
        <f>_xlfn.IFNA(VLOOKUP(flower[[#This Row],[Scion METRC '#]],VEGC8[[#All],[Scion METRC '#]:[Pheno Barcode]],2,FALSE),"")</f>
        <v/>
      </c>
      <c r="H719" s="13" t="str">
        <f>LEFT(flower[[#This Row],[Pheno Barcode]],7)</f>
        <v/>
      </c>
      <c r="I719" s="10" t="str">
        <f>_xlfn.IFNA(VLOOKUP(flower[[#This Row],[Strain]],VEGC8[[#All],[Scion METRC '#]:[Health]],5,FALSE),"")</f>
        <v/>
      </c>
      <c r="J719" s="13"/>
      <c r="K719" s="13" t="str">
        <f>IF(flower[[#This Row],[Scion METRC '#]]="","EMPTY",_xlfn.IFNA(VLOOKUP(flower[[#This Row],[Scion METRC '#]],DEADC8[],3,FALSE),"Alive"))</f>
        <v>EMPTY</v>
      </c>
      <c r="L719" s="13" t="str">
        <f>IFERROR(INDEX(exptreatments[[#This Row],[Treatment]],MATCH(flower[[#This Row],[Scion METRC '#]],exptreatments[[#This Row],[METRC]],0)),"")</f>
        <v/>
      </c>
      <c r="M719" s="13" t="str">
        <f>_xlfn.IFNA(VLOOKUP(flower[[#This Row],[Scion METRC '#]],DEADC8[],4,FALSE),"")</f>
        <v/>
      </c>
      <c r="N719" s="14" t="str">
        <f>_xlfn.IFNA(VLOOKUP(flower[[#This Row],[Scion METRC '#]],DEADC8[],4,FALSE),"")</f>
        <v/>
      </c>
      <c r="O719" s="13" t="str">
        <f>IF(ISNUMBER(SEARCH(".",flower[[#This Row],[Pheno Barcode]])),CONCATENATE("1A4070000000065000",RIGHT(flower[[#This Row],[Pheno Barcode]],6)),"")</f>
        <v/>
      </c>
      <c r="P719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_IL5-14</v>
      </c>
    </row>
    <row r="720" spans="1:16" x14ac:dyDescent="0.25">
      <c r="A720" s="12" t="s">
        <v>7</v>
      </c>
      <c r="B720" s="9">
        <v>15</v>
      </c>
      <c r="C720" s="9" t="s">
        <v>524</v>
      </c>
      <c r="D720" s="13"/>
      <c r="E720" s="13" t="str">
        <f>_xlfn.IFNA(VLOOKUP(flower[[#This Row],[Scion METRC '#]],METRCC8[],2,FALSE),"METRC ERROR")</f>
        <v>METRC ERROR</v>
      </c>
      <c r="F720" s="13" t="str">
        <f>IF(LEFT(flower[[#This Row],[Strain]],4)=LEFT(flower[[#This Row],[Pheno '#]],4),"match","MISMATCH")</f>
        <v>MISMATCH</v>
      </c>
      <c r="G720" s="13" t="str">
        <f>_xlfn.IFNA(VLOOKUP(flower[[#This Row],[Scion METRC '#]],VEGC8[[#All],[Scion METRC '#]:[Pheno Barcode]],2,FALSE),"")</f>
        <v/>
      </c>
      <c r="H720" s="13" t="str">
        <f>LEFT(flower[[#This Row],[Pheno Barcode]],7)</f>
        <v/>
      </c>
      <c r="I720" s="10" t="str">
        <f>_xlfn.IFNA(VLOOKUP(flower[[#This Row],[Strain]],VEGC8[[#All],[Scion METRC '#]:[Health]],5,FALSE),"")</f>
        <v/>
      </c>
      <c r="J720" s="13"/>
      <c r="K720" s="13" t="str">
        <f>IF(flower[[#This Row],[Scion METRC '#]]="","EMPTY",_xlfn.IFNA(VLOOKUP(flower[[#This Row],[Scion METRC '#]],DEADC8[],3,FALSE),"Alive"))</f>
        <v>EMPTY</v>
      </c>
      <c r="L720" s="13" t="str">
        <f>IFERROR(INDEX(exptreatments[[#This Row],[Treatment]],MATCH(flower[[#This Row],[Scion METRC '#]],exptreatments[[#This Row],[METRC]],0)),"")</f>
        <v/>
      </c>
      <c r="M720" s="13" t="str">
        <f>_xlfn.IFNA(VLOOKUP(flower[[#This Row],[Scion METRC '#]],DEADC8[],4,FALSE),"")</f>
        <v/>
      </c>
      <c r="N720" s="14" t="str">
        <f>_xlfn.IFNA(VLOOKUP(flower[[#This Row],[Scion METRC '#]],DEADC8[],4,FALSE),"")</f>
        <v/>
      </c>
      <c r="O720" s="13" t="str">
        <f>IF(ISNUMBER(SEARCH(".",flower[[#This Row],[Pheno Barcode]])),CONCATENATE("1A4070000000065000",RIGHT(flower[[#This Row],[Pheno Barcode]],6)),"")</f>
        <v/>
      </c>
      <c r="P720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_IL5-15</v>
      </c>
    </row>
    <row r="721" spans="1:16" x14ac:dyDescent="0.25">
      <c r="A721" s="12" t="s">
        <v>7</v>
      </c>
      <c r="B721" s="9">
        <v>16</v>
      </c>
      <c r="C721" s="9" t="s">
        <v>524</v>
      </c>
      <c r="D721" s="13"/>
      <c r="E721" s="13" t="str">
        <f>_xlfn.IFNA(VLOOKUP(flower[[#This Row],[Scion METRC '#]],METRCC8[],2,FALSE),"METRC ERROR")</f>
        <v>METRC ERROR</v>
      </c>
      <c r="F721" s="13" t="str">
        <f>IF(LEFT(flower[[#This Row],[Strain]],4)=LEFT(flower[[#This Row],[Pheno '#]],4),"match","MISMATCH")</f>
        <v>MISMATCH</v>
      </c>
      <c r="G721" s="13" t="str">
        <f>_xlfn.IFNA(VLOOKUP(flower[[#This Row],[Scion METRC '#]],VEGC8[[#All],[Scion METRC '#]:[Pheno Barcode]],2,FALSE),"")</f>
        <v/>
      </c>
      <c r="H721" s="13" t="str">
        <f>LEFT(flower[[#This Row],[Pheno Barcode]],7)</f>
        <v/>
      </c>
      <c r="I721" s="10" t="str">
        <f>_xlfn.IFNA(VLOOKUP(flower[[#This Row],[Strain]],VEGC8[[#All],[Scion METRC '#]:[Health]],5,FALSE),"")</f>
        <v/>
      </c>
      <c r="J721" s="13"/>
      <c r="K721" s="13" t="str">
        <f>IF(flower[[#This Row],[Scion METRC '#]]="","EMPTY",_xlfn.IFNA(VLOOKUP(flower[[#This Row],[Scion METRC '#]],DEADC8[],3,FALSE),"Alive"))</f>
        <v>EMPTY</v>
      </c>
      <c r="L721" s="13" t="str">
        <f>IFERROR(INDEX(exptreatments[[#This Row],[Treatment]],MATCH(flower[[#This Row],[Scion METRC '#]],exptreatments[[#This Row],[METRC]],0)),"")</f>
        <v/>
      </c>
      <c r="M721" s="13" t="str">
        <f>_xlfn.IFNA(VLOOKUP(flower[[#This Row],[Scion METRC '#]],DEADC8[],4,FALSE),"")</f>
        <v/>
      </c>
      <c r="N721" s="14" t="str">
        <f>_xlfn.IFNA(VLOOKUP(flower[[#This Row],[Scion METRC '#]],DEADC8[],4,FALSE),"")</f>
        <v/>
      </c>
      <c r="O721" s="13" t="str">
        <f>IF(ISNUMBER(SEARCH(".",flower[[#This Row],[Pheno Barcode]])),CONCATENATE("1A4070000000065000",RIGHT(flower[[#This Row],[Pheno Barcode]],6)),"")</f>
        <v/>
      </c>
      <c r="P721" s="8" t="str">
        <f>IF(flower[[#This Row],[Plant]]&lt;10,_xlfn.CONCAT('Group Info'!$F$2,"_",flower[[#This Row],[Table]],"-0",flower[[#This Row],[Plant]]),_xlfn.CONCAT('Group Info'!$F$2,"_",flower[[#This Row],[Table]],"-",flower[[#This Row],[Plant]]))</f>
        <v>_IL5-16</v>
      </c>
    </row>
    <row r="722" spans="1:16" x14ac:dyDescent="0.25">
      <c r="A722" s="12" t="s">
        <v>7</v>
      </c>
      <c r="B722" s="9">
        <v>1</v>
      </c>
      <c r="C722" s="9" t="s">
        <v>525</v>
      </c>
      <c r="D722" s="9"/>
      <c r="E722" s="9" t="str">
        <f>_xlfn.IFNA(VLOOKUP(flower[[#This Row],[Scion METRC '#]],METRCC8[],2,FALSE),"METRC ERROR")</f>
        <v>METRC ERROR</v>
      </c>
      <c r="F722" s="9" t="str">
        <f>IF(LEFT(flower[[#This Row],[Strain]],4)=LEFT(flower[[#This Row],[Pheno '#]],4),"match","MISMATCH")</f>
        <v>MISMATCH</v>
      </c>
      <c r="G722" s="9" t="str">
        <f>_xlfn.IFNA(VLOOKUP(flower[[#This Row],[Scion METRC '#]],VEGC8[[#All],[Scion METRC '#]:[Pheno Barcode]],2,FALSE),"")</f>
        <v/>
      </c>
      <c r="H722" s="9" t="str">
        <f>LEFT(flower[[#This Row],[Pheno Barcode]],7)</f>
        <v/>
      </c>
      <c r="I722" s="10" t="str">
        <f>_xlfn.IFNA(VLOOKUP(flower[[#This Row],[Strain]],VEGC8[[#All],[Scion METRC '#]:[Health]],5,FALSE),"")</f>
        <v/>
      </c>
      <c r="J722" s="9"/>
      <c r="K722" s="9" t="str">
        <f>IF(flower[[#This Row],[Scion METRC '#]]="","EMPTY",_xlfn.IFNA(VLOOKUP(flower[[#This Row],[Scion METRC '#]],DEADC8[],3,FALSE),"Alive"))</f>
        <v>EMPTY</v>
      </c>
      <c r="L722" s="65" t="str">
        <f>IFERROR(INDEX(exptreatments[[#This Row],[Treatment]],MATCH(flower[[#This Row],[Scion METRC '#]],exptreatments[[#This Row],[METRC]],0)),"")</f>
        <v/>
      </c>
      <c r="M722" s="13" t="str">
        <f>_xlfn.IFNA(VLOOKUP(flower[[#This Row],[Scion METRC '#]],DEADC8[],4,FALSE),"")</f>
        <v/>
      </c>
      <c r="N722" s="14" t="str">
        <f>_xlfn.IFNA(VLOOKUP(flower[[#This Row],[Scion METRC '#]],DEADC8[],4,FALSE),"")</f>
        <v/>
      </c>
      <c r="O722" s="13" t="str">
        <f>IF(ISNUMBER(SEARCH(".",flower[[#This Row],[Pheno Barcode]])),CONCATENATE("1A4070000000065000",RIGHT(flower[[#This Row],[Pheno Barcode]],6)),"")</f>
        <v/>
      </c>
      <c r="P722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_JL1-01</v>
      </c>
    </row>
    <row r="723" spans="1:16" x14ac:dyDescent="0.25">
      <c r="A723" s="12" t="s">
        <v>7</v>
      </c>
      <c r="B723" s="9">
        <v>2</v>
      </c>
      <c r="C723" s="9" t="s">
        <v>525</v>
      </c>
      <c r="D723" s="13"/>
      <c r="E723" s="13" t="str">
        <f>_xlfn.IFNA(VLOOKUP(flower[[#This Row],[Scion METRC '#]],METRCC8[],2,FALSE),"METRC ERROR")</f>
        <v>METRC ERROR</v>
      </c>
      <c r="F723" s="13" t="str">
        <f>IF(LEFT(flower[[#This Row],[Strain]],4)=LEFT(flower[[#This Row],[Pheno '#]],4),"match","MISMATCH")</f>
        <v>MISMATCH</v>
      </c>
      <c r="G723" s="13" t="str">
        <f>_xlfn.IFNA(VLOOKUP(flower[[#This Row],[Scion METRC '#]],VEGC8[[#All],[Scion METRC '#]:[Pheno Barcode]],2,FALSE),"")</f>
        <v/>
      </c>
      <c r="H723" s="13" t="str">
        <f>LEFT(flower[[#This Row],[Pheno Barcode]],7)</f>
        <v/>
      </c>
      <c r="I723" s="10" t="str">
        <f>_xlfn.IFNA(VLOOKUP(flower[[#This Row],[Strain]],VEGC8[[#All],[Scion METRC '#]:[Health]],5,FALSE),"")</f>
        <v/>
      </c>
      <c r="J723" s="13"/>
      <c r="K723" s="13" t="str">
        <f>IF(flower[[#This Row],[Scion METRC '#]]="","EMPTY",_xlfn.IFNA(VLOOKUP(flower[[#This Row],[Scion METRC '#]],DEADC8[],3,FALSE),"Alive"))</f>
        <v>EMPTY</v>
      </c>
      <c r="L723" s="13" t="str">
        <f>IFERROR(INDEX(exptreatments[[#This Row],[Treatment]],MATCH(flower[[#This Row],[Scion METRC '#]],exptreatments[[#This Row],[METRC]],0)),"")</f>
        <v/>
      </c>
      <c r="M723" s="13" t="str">
        <f>_xlfn.IFNA(VLOOKUP(flower[[#This Row],[Scion METRC '#]],DEADC8[],4,FALSE),"")</f>
        <v/>
      </c>
      <c r="N723" s="14" t="str">
        <f>_xlfn.IFNA(VLOOKUP(flower[[#This Row],[Scion METRC '#]],DEADC8[],4,FALSE),"")</f>
        <v/>
      </c>
      <c r="O723" s="13" t="str">
        <f>IF(ISNUMBER(SEARCH(".",flower[[#This Row],[Pheno Barcode]])),CONCATENATE("1A4070000000065000",RIGHT(flower[[#This Row],[Pheno Barcode]],6)),"")</f>
        <v/>
      </c>
      <c r="P723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_JL1-02</v>
      </c>
    </row>
    <row r="724" spans="1:16" x14ac:dyDescent="0.25">
      <c r="A724" s="12" t="s">
        <v>7</v>
      </c>
      <c r="B724" s="9">
        <v>3</v>
      </c>
      <c r="C724" s="9" t="s">
        <v>525</v>
      </c>
      <c r="D724" s="13"/>
      <c r="E724" s="13" t="str">
        <f>_xlfn.IFNA(VLOOKUP(flower[[#This Row],[Scion METRC '#]],METRCC8[],2,FALSE),"METRC ERROR")</f>
        <v>METRC ERROR</v>
      </c>
      <c r="F724" s="13" t="str">
        <f>IF(LEFT(flower[[#This Row],[Strain]],4)=LEFT(flower[[#This Row],[Pheno '#]],4),"match","MISMATCH")</f>
        <v>MISMATCH</v>
      </c>
      <c r="G724" s="13" t="str">
        <f>_xlfn.IFNA(VLOOKUP(flower[[#This Row],[Scion METRC '#]],VEGC8[[#All],[Scion METRC '#]:[Pheno Barcode]],2,FALSE),"")</f>
        <v/>
      </c>
      <c r="H724" s="13" t="str">
        <f>LEFT(flower[[#This Row],[Pheno Barcode]],7)</f>
        <v/>
      </c>
      <c r="I724" s="10" t="str">
        <f>_xlfn.IFNA(VLOOKUP(flower[[#This Row],[Strain]],VEGC8[[#All],[Scion METRC '#]:[Health]],5,FALSE),"")</f>
        <v/>
      </c>
      <c r="J724" s="13"/>
      <c r="K724" s="13" t="str">
        <f>IF(flower[[#This Row],[Scion METRC '#]]="","EMPTY",_xlfn.IFNA(VLOOKUP(flower[[#This Row],[Scion METRC '#]],DEADC8[],3,FALSE),"Alive"))</f>
        <v>EMPTY</v>
      </c>
      <c r="L724" s="13" t="str">
        <f>IFERROR(INDEX(exptreatments[[#This Row],[Treatment]],MATCH(flower[[#This Row],[Scion METRC '#]],exptreatments[[#This Row],[METRC]],0)),"")</f>
        <v/>
      </c>
      <c r="M724" s="13" t="str">
        <f>_xlfn.IFNA(VLOOKUP(flower[[#This Row],[Scion METRC '#]],DEADC8[],4,FALSE),"")</f>
        <v/>
      </c>
      <c r="N724" s="14" t="str">
        <f>_xlfn.IFNA(VLOOKUP(flower[[#This Row],[Scion METRC '#]],DEADC8[],4,FALSE),"")</f>
        <v/>
      </c>
      <c r="O724" s="13" t="str">
        <f>IF(ISNUMBER(SEARCH(".",flower[[#This Row],[Pheno Barcode]])),CONCATENATE("1A4070000000065000",RIGHT(flower[[#This Row],[Pheno Barcode]],6)),"")</f>
        <v/>
      </c>
      <c r="P724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_JL1-03</v>
      </c>
    </row>
    <row r="725" spans="1:16" x14ac:dyDescent="0.25">
      <c r="A725" s="12" t="s">
        <v>7</v>
      </c>
      <c r="B725" s="9">
        <v>4</v>
      </c>
      <c r="C725" s="9" t="s">
        <v>525</v>
      </c>
      <c r="D725" s="13"/>
      <c r="E725" s="13" t="str">
        <f>_xlfn.IFNA(VLOOKUP(flower[[#This Row],[Scion METRC '#]],METRCC8[],2,FALSE),"METRC ERROR")</f>
        <v>METRC ERROR</v>
      </c>
      <c r="F725" s="13" t="str">
        <f>IF(LEFT(flower[[#This Row],[Strain]],4)=LEFT(flower[[#This Row],[Pheno '#]],4),"match","MISMATCH")</f>
        <v>MISMATCH</v>
      </c>
      <c r="G725" s="13" t="str">
        <f>_xlfn.IFNA(VLOOKUP(flower[[#This Row],[Scion METRC '#]],VEGC8[[#All],[Scion METRC '#]:[Pheno Barcode]],2,FALSE),"")</f>
        <v/>
      </c>
      <c r="H725" s="13" t="str">
        <f>LEFT(flower[[#This Row],[Pheno Barcode]],7)</f>
        <v/>
      </c>
      <c r="I725" s="10" t="str">
        <f>_xlfn.IFNA(VLOOKUP(flower[[#This Row],[Strain]],VEGC8[[#All],[Scion METRC '#]:[Health]],5,FALSE),"")</f>
        <v/>
      </c>
      <c r="J725" s="13"/>
      <c r="K725" s="13" t="str">
        <f>IF(flower[[#This Row],[Scion METRC '#]]="","EMPTY",_xlfn.IFNA(VLOOKUP(flower[[#This Row],[Scion METRC '#]],DEADC8[],3,FALSE),"Alive"))</f>
        <v>EMPTY</v>
      </c>
      <c r="L725" s="13" t="str">
        <f>IFERROR(INDEX(exptreatments[[#This Row],[Treatment]],MATCH(flower[[#This Row],[Scion METRC '#]],exptreatments[[#This Row],[METRC]],0)),"")</f>
        <v/>
      </c>
      <c r="M725" s="13" t="str">
        <f>_xlfn.IFNA(VLOOKUP(flower[[#This Row],[Scion METRC '#]],DEADC8[],4,FALSE),"")</f>
        <v/>
      </c>
      <c r="N725" s="14" t="str">
        <f>_xlfn.IFNA(VLOOKUP(flower[[#This Row],[Scion METRC '#]],DEADC8[],4,FALSE),"")</f>
        <v/>
      </c>
      <c r="O725" s="13" t="str">
        <f>IF(ISNUMBER(SEARCH(".",flower[[#This Row],[Pheno Barcode]])),CONCATENATE("1A4070000000065000",RIGHT(flower[[#This Row],[Pheno Barcode]],6)),"")</f>
        <v/>
      </c>
      <c r="P725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_JL1-04</v>
      </c>
    </row>
    <row r="726" spans="1:16" x14ac:dyDescent="0.25">
      <c r="A726" s="12" t="s">
        <v>7</v>
      </c>
      <c r="B726" s="9">
        <v>5</v>
      </c>
      <c r="C726" s="9" t="s">
        <v>525</v>
      </c>
      <c r="D726" s="13"/>
      <c r="E726" s="13" t="str">
        <f>_xlfn.IFNA(VLOOKUP(flower[[#This Row],[Scion METRC '#]],METRCC8[],2,FALSE),"METRC ERROR")</f>
        <v>METRC ERROR</v>
      </c>
      <c r="F726" s="13" t="str">
        <f>IF(LEFT(flower[[#This Row],[Strain]],4)=LEFT(flower[[#This Row],[Pheno '#]],4),"match","MISMATCH")</f>
        <v>MISMATCH</v>
      </c>
      <c r="G726" s="13" t="str">
        <f>_xlfn.IFNA(VLOOKUP(flower[[#This Row],[Scion METRC '#]],VEGC8[[#All],[Scion METRC '#]:[Pheno Barcode]],2,FALSE),"")</f>
        <v/>
      </c>
      <c r="H726" s="13" t="str">
        <f>LEFT(flower[[#This Row],[Pheno Barcode]],7)</f>
        <v/>
      </c>
      <c r="I726" s="10" t="str">
        <f>_xlfn.IFNA(VLOOKUP(flower[[#This Row],[Strain]],VEGC8[[#All],[Scion METRC '#]:[Health]],5,FALSE),"")</f>
        <v/>
      </c>
      <c r="J726" s="13"/>
      <c r="K726" s="13" t="str">
        <f>IF(flower[[#This Row],[Scion METRC '#]]="","EMPTY",_xlfn.IFNA(VLOOKUP(flower[[#This Row],[Scion METRC '#]],DEADC8[],3,FALSE),"Alive"))</f>
        <v>EMPTY</v>
      </c>
      <c r="L726" s="13" t="str">
        <f>IFERROR(INDEX(exptreatments[[#This Row],[Treatment]],MATCH(flower[[#This Row],[Scion METRC '#]],exptreatments[[#This Row],[METRC]],0)),"")</f>
        <v/>
      </c>
      <c r="M726" s="13" t="str">
        <f>_xlfn.IFNA(VLOOKUP(flower[[#This Row],[Scion METRC '#]],DEADC8[],4,FALSE),"")</f>
        <v/>
      </c>
      <c r="N726" s="14" t="str">
        <f>_xlfn.IFNA(VLOOKUP(flower[[#This Row],[Scion METRC '#]],DEADC8[],4,FALSE),"")</f>
        <v/>
      </c>
      <c r="O726" s="13" t="str">
        <f>IF(ISNUMBER(SEARCH(".",flower[[#This Row],[Pheno Barcode]])),CONCATENATE("1A4070000000065000",RIGHT(flower[[#This Row],[Pheno Barcode]],6)),"")</f>
        <v/>
      </c>
      <c r="P726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_JL1-05</v>
      </c>
    </row>
    <row r="727" spans="1:16" x14ac:dyDescent="0.25">
      <c r="A727" s="12" t="s">
        <v>7</v>
      </c>
      <c r="B727" s="9">
        <v>6</v>
      </c>
      <c r="C727" s="9" t="s">
        <v>525</v>
      </c>
      <c r="D727" s="13"/>
      <c r="E727" s="13" t="str">
        <f>_xlfn.IFNA(VLOOKUP(flower[[#This Row],[Scion METRC '#]],METRCC8[],2,FALSE),"METRC ERROR")</f>
        <v>METRC ERROR</v>
      </c>
      <c r="F727" s="13" t="str">
        <f>IF(LEFT(flower[[#This Row],[Strain]],4)=LEFT(flower[[#This Row],[Pheno '#]],4),"match","MISMATCH")</f>
        <v>MISMATCH</v>
      </c>
      <c r="G727" s="13" t="str">
        <f>_xlfn.IFNA(VLOOKUP(flower[[#This Row],[Scion METRC '#]],VEGC8[[#All],[Scion METRC '#]:[Pheno Barcode]],2,FALSE),"")</f>
        <v/>
      </c>
      <c r="H727" s="13" t="str">
        <f>LEFT(flower[[#This Row],[Pheno Barcode]],7)</f>
        <v/>
      </c>
      <c r="I727" s="10" t="str">
        <f>_xlfn.IFNA(VLOOKUP(flower[[#This Row],[Strain]],VEGC8[[#All],[Scion METRC '#]:[Health]],5,FALSE),"")</f>
        <v/>
      </c>
      <c r="J727" s="13"/>
      <c r="K727" s="13" t="str">
        <f>IF(flower[[#This Row],[Scion METRC '#]]="","EMPTY",_xlfn.IFNA(VLOOKUP(flower[[#This Row],[Scion METRC '#]],DEADC8[],3,FALSE),"Alive"))</f>
        <v>EMPTY</v>
      </c>
      <c r="L727" s="13" t="str">
        <f>IFERROR(INDEX(exptreatments[[#This Row],[Treatment]],MATCH(flower[[#This Row],[Scion METRC '#]],exptreatments[[#This Row],[METRC]],0)),"")</f>
        <v/>
      </c>
      <c r="M727" s="13" t="str">
        <f>_xlfn.IFNA(VLOOKUP(flower[[#This Row],[Scion METRC '#]],DEADC8[],4,FALSE),"")</f>
        <v/>
      </c>
      <c r="N727" s="14" t="str">
        <f>_xlfn.IFNA(VLOOKUP(flower[[#This Row],[Scion METRC '#]],DEADC8[],4,FALSE),"")</f>
        <v/>
      </c>
      <c r="O727" s="13" t="str">
        <f>IF(ISNUMBER(SEARCH(".",flower[[#This Row],[Pheno Barcode]])),CONCATENATE("1A4070000000065000",RIGHT(flower[[#This Row],[Pheno Barcode]],6)),"")</f>
        <v/>
      </c>
      <c r="P727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_JL1-06</v>
      </c>
    </row>
    <row r="728" spans="1:16" x14ac:dyDescent="0.25">
      <c r="A728" s="12" t="s">
        <v>7</v>
      </c>
      <c r="B728" s="9">
        <v>7</v>
      </c>
      <c r="C728" s="9" t="s">
        <v>525</v>
      </c>
      <c r="D728" s="13"/>
      <c r="E728" s="13" t="str">
        <f>_xlfn.IFNA(VLOOKUP(flower[[#This Row],[Scion METRC '#]],METRCC8[],2,FALSE),"METRC ERROR")</f>
        <v>METRC ERROR</v>
      </c>
      <c r="F728" s="13" t="str">
        <f>IF(LEFT(flower[[#This Row],[Strain]],4)=LEFT(flower[[#This Row],[Pheno '#]],4),"match","MISMATCH")</f>
        <v>MISMATCH</v>
      </c>
      <c r="G728" s="13" t="str">
        <f>_xlfn.IFNA(VLOOKUP(flower[[#This Row],[Scion METRC '#]],VEGC8[[#All],[Scion METRC '#]:[Pheno Barcode]],2,FALSE),"")</f>
        <v/>
      </c>
      <c r="H728" s="13" t="str">
        <f>LEFT(flower[[#This Row],[Pheno Barcode]],7)</f>
        <v/>
      </c>
      <c r="I728" s="10" t="str">
        <f>_xlfn.IFNA(VLOOKUP(flower[[#This Row],[Strain]],VEGC8[[#All],[Scion METRC '#]:[Health]],5,FALSE),"")</f>
        <v/>
      </c>
      <c r="J728" s="13"/>
      <c r="K728" s="13" t="str">
        <f>IF(flower[[#This Row],[Scion METRC '#]]="","EMPTY",_xlfn.IFNA(VLOOKUP(flower[[#This Row],[Scion METRC '#]],DEADC8[],3,FALSE),"Alive"))</f>
        <v>EMPTY</v>
      </c>
      <c r="L728" s="13" t="str">
        <f>IFERROR(INDEX(exptreatments[[#This Row],[Treatment]],MATCH(flower[[#This Row],[Scion METRC '#]],exptreatments[[#This Row],[METRC]],0)),"")</f>
        <v/>
      </c>
      <c r="M728" s="13" t="str">
        <f>_xlfn.IFNA(VLOOKUP(flower[[#This Row],[Scion METRC '#]],DEADC8[],4,FALSE),"")</f>
        <v/>
      </c>
      <c r="N728" s="14" t="str">
        <f>_xlfn.IFNA(VLOOKUP(flower[[#This Row],[Scion METRC '#]],DEADC8[],4,FALSE),"")</f>
        <v/>
      </c>
      <c r="O728" s="13" t="str">
        <f>IF(ISNUMBER(SEARCH(".",flower[[#This Row],[Pheno Barcode]])),CONCATENATE("1A4070000000065000",RIGHT(flower[[#This Row],[Pheno Barcode]],6)),"")</f>
        <v/>
      </c>
      <c r="P728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_JL1-07</v>
      </c>
    </row>
    <row r="729" spans="1:16" x14ac:dyDescent="0.25">
      <c r="A729" s="12" t="s">
        <v>7</v>
      </c>
      <c r="B729" s="9">
        <v>8</v>
      </c>
      <c r="C729" s="9" t="s">
        <v>525</v>
      </c>
      <c r="D729" s="13"/>
      <c r="E729" s="13" t="str">
        <f>_xlfn.IFNA(VLOOKUP(flower[[#This Row],[Scion METRC '#]],METRCC8[],2,FALSE),"METRC ERROR")</f>
        <v>METRC ERROR</v>
      </c>
      <c r="F729" s="13" t="str">
        <f>IF(LEFT(flower[[#This Row],[Strain]],4)=LEFT(flower[[#This Row],[Pheno '#]],4),"match","MISMATCH")</f>
        <v>MISMATCH</v>
      </c>
      <c r="G729" s="13" t="str">
        <f>_xlfn.IFNA(VLOOKUP(flower[[#This Row],[Scion METRC '#]],VEGC8[[#All],[Scion METRC '#]:[Pheno Barcode]],2,FALSE),"")</f>
        <v/>
      </c>
      <c r="H729" s="13" t="str">
        <f>LEFT(flower[[#This Row],[Pheno Barcode]],7)</f>
        <v/>
      </c>
      <c r="I729" s="10" t="str">
        <f>_xlfn.IFNA(VLOOKUP(flower[[#This Row],[Strain]],VEGC8[[#All],[Scion METRC '#]:[Health]],5,FALSE),"")</f>
        <v/>
      </c>
      <c r="J729" s="13"/>
      <c r="K729" s="13" t="str">
        <f>IF(flower[[#This Row],[Scion METRC '#]]="","EMPTY",_xlfn.IFNA(VLOOKUP(flower[[#This Row],[Scion METRC '#]],DEADC8[],3,FALSE),"Alive"))</f>
        <v>EMPTY</v>
      </c>
      <c r="L729" s="13" t="str">
        <f>IFERROR(INDEX(exptreatments[[#This Row],[Treatment]],MATCH(flower[[#This Row],[Scion METRC '#]],exptreatments[[#This Row],[METRC]],0)),"")</f>
        <v/>
      </c>
      <c r="M729" s="13" t="str">
        <f>_xlfn.IFNA(VLOOKUP(flower[[#This Row],[Scion METRC '#]],DEADC8[],4,FALSE),"")</f>
        <v/>
      </c>
      <c r="N729" s="14" t="str">
        <f>_xlfn.IFNA(VLOOKUP(flower[[#This Row],[Scion METRC '#]],DEADC8[],4,FALSE),"")</f>
        <v/>
      </c>
      <c r="O729" s="13" t="str">
        <f>IF(ISNUMBER(SEARCH(".",flower[[#This Row],[Pheno Barcode]])),CONCATENATE("1A4070000000065000",RIGHT(flower[[#This Row],[Pheno Barcode]],6)),"")</f>
        <v/>
      </c>
      <c r="P729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_JL1-08</v>
      </c>
    </row>
    <row r="730" spans="1:16" x14ac:dyDescent="0.25">
      <c r="A730" s="12" t="s">
        <v>7</v>
      </c>
      <c r="B730" s="9">
        <v>9</v>
      </c>
      <c r="C730" s="9" t="s">
        <v>525</v>
      </c>
      <c r="D730" s="13"/>
      <c r="E730" s="13" t="str">
        <f>_xlfn.IFNA(VLOOKUP(flower[[#This Row],[Scion METRC '#]],METRCC8[],2,FALSE),"METRC ERROR")</f>
        <v>METRC ERROR</v>
      </c>
      <c r="F730" s="13" t="str">
        <f>IF(LEFT(flower[[#This Row],[Strain]],4)=LEFT(flower[[#This Row],[Pheno '#]],4),"match","MISMATCH")</f>
        <v>MISMATCH</v>
      </c>
      <c r="G730" s="13" t="str">
        <f>_xlfn.IFNA(VLOOKUP(flower[[#This Row],[Scion METRC '#]],VEGC8[[#All],[Scion METRC '#]:[Pheno Barcode]],2,FALSE),"")</f>
        <v/>
      </c>
      <c r="H730" s="13" t="str">
        <f>LEFT(flower[[#This Row],[Pheno Barcode]],7)</f>
        <v/>
      </c>
      <c r="I730" s="10" t="str">
        <f>_xlfn.IFNA(VLOOKUP(flower[[#This Row],[Strain]],VEGC8[[#All],[Scion METRC '#]:[Health]],5,FALSE),"")</f>
        <v/>
      </c>
      <c r="J730" s="13"/>
      <c r="K730" s="13" t="str">
        <f>IF(flower[[#This Row],[Scion METRC '#]]="","EMPTY",_xlfn.IFNA(VLOOKUP(flower[[#This Row],[Scion METRC '#]],DEADC8[],3,FALSE),"Alive"))</f>
        <v>EMPTY</v>
      </c>
      <c r="L730" s="13" t="str">
        <f>IFERROR(INDEX(exptreatments[[#This Row],[Treatment]],MATCH(flower[[#This Row],[Scion METRC '#]],exptreatments[[#This Row],[METRC]],0)),"")</f>
        <v/>
      </c>
      <c r="M730" s="13" t="str">
        <f>_xlfn.IFNA(VLOOKUP(flower[[#This Row],[Scion METRC '#]],DEADC8[],4,FALSE),"")</f>
        <v/>
      </c>
      <c r="N730" s="14" t="str">
        <f>_xlfn.IFNA(VLOOKUP(flower[[#This Row],[Scion METRC '#]],DEADC8[],4,FALSE),"")</f>
        <v/>
      </c>
      <c r="O730" s="13" t="str">
        <f>IF(ISNUMBER(SEARCH(".",flower[[#This Row],[Pheno Barcode]])),CONCATENATE("1A4070000000065000",RIGHT(flower[[#This Row],[Pheno Barcode]],6)),"")</f>
        <v/>
      </c>
      <c r="P730" s="8" t="str">
        <f>IF(flower[[#This Row],[Plant]]&lt;10,_xlfn.CONCAT('Group Info'!$F$2,"_",flower[[#This Row],[Table]],"-0",flower[[#This Row],[Plant]]),_xlfn.CONCAT('Group Info'!$F$2,"_",flower[[#This Row],[Table]],"-",flower[[#This Row],[Plant]]))</f>
        <v>_JL1-09</v>
      </c>
    </row>
    <row r="731" spans="1:16" x14ac:dyDescent="0.25">
      <c r="A731" s="12" t="s">
        <v>7</v>
      </c>
      <c r="B731" s="9">
        <v>10</v>
      </c>
      <c r="C731" s="9" t="s">
        <v>525</v>
      </c>
      <c r="D731" s="13"/>
      <c r="E731" s="13" t="str">
        <f>_xlfn.IFNA(VLOOKUP(flower[[#This Row],[Scion METRC '#]],METRCC8[],2,FALSE),"METRC ERROR")</f>
        <v>METRC ERROR</v>
      </c>
      <c r="F731" s="13" t="str">
        <f>IF(LEFT(flower[[#This Row],[Strain]],4)=LEFT(flower[[#This Row],[Pheno '#]],4),"match","MISMATCH")</f>
        <v>MISMATCH</v>
      </c>
      <c r="G731" s="13" t="str">
        <f>_xlfn.IFNA(VLOOKUP(flower[[#This Row],[Scion METRC '#]],VEGC8[[#All],[Scion METRC '#]:[Pheno Barcode]],2,FALSE),"")</f>
        <v/>
      </c>
      <c r="H731" s="13" t="str">
        <f>LEFT(flower[[#This Row],[Pheno Barcode]],7)</f>
        <v/>
      </c>
      <c r="I731" s="10" t="str">
        <f>_xlfn.IFNA(VLOOKUP(flower[[#This Row],[Strain]],VEGC8[[#All],[Scion METRC '#]:[Health]],5,FALSE),"")</f>
        <v/>
      </c>
      <c r="J731" s="13"/>
      <c r="K731" s="13" t="str">
        <f>IF(flower[[#This Row],[Scion METRC '#]]="","EMPTY",_xlfn.IFNA(VLOOKUP(flower[[#This Row],[Scion METRC '#]],DEADC8[],3,FALSE),"Alive"))</f>
        <v>EMPTY</v>
      </c>
      <c r="L731" s="13" t="str">
        <f>IFERROR(INDEX(exptreatments[[#This Row],[Treatment]],MATCH(flower[[#This Row],[Scion METRC '#]],exptreatments[[#This Row],[METRC]],0)),"")</f>
        <v/>
      </c>
      <c r="M731" s="13" t="str">
        <f>_xlfn.IFNA(VLOOKUP(flower[[#This Row],[Scion METRC '#]],DEADC8[],4,FALSE),"")</f>
        <v/>
      </c>
      <c r="N731" s="14" t="str">
        <f>_xlfn.IFNA(VLOOKUP(flower[[#This Row],[Scion METRC '#]],DEADC8[],4,FALSE),"")</f>
        <v/>
      </c>
      <c r="O731" s="13" t="str">
        <f>IF(ISNUMBER(SEARCH(".",flower[[#This Row],[Pheno Barcode]])),CONCATENATE("1A4070000000065000",RIGHT(flower[[#This Row],[Pheno Barcode]],6)),"")</f>
        <v/>
      </c>
      <c r="P731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_JL1-10</v>
      </c>
    </row>
    <row r="732" spans="1:16" x14ac:dyDescent="0.25">
      <c r="A732" s="12" t="s">
        <v>7</v>
      </c>
      <c r="B732" s="9">
        <v>11</v>
      </c>
      <c r="C732" s="9" t="s">
        <v>525</v>
      </c>
      <c r="D732" s="13"/>
      <c r="E732" s="13" t="str">
        <f>_xlfn.IFNA(VLOOKUP(flower[[#This Row],[Scion METRC '#]],METRCC8[],2,FALSE),"METRC ERROR")</f>
        <v>METRC ERROR</v>
      </c>
      <c r="F732" s="13" t="str">
        <f>IF(LEFT(flower[[#This Row],[Strain]],4)=LEFT(flower[[#This Row],[Pheno '#]],4),"match","MISMATCH")</f>
        <v>MISMATCH</v>
      </c>
      <c r="G732" s="13" t="str">
        <f>_xlfn.IFNA(VLOOKUP(flower[[#This Row],[Scion METRC '#]],VEGC8[[#All],[Scion METRC '#]:[Pheno Barcode]],2,FALSE),"")</f>
        <v/>
      </c>
      <c r="H732" s="13" t="str">
        <f>LEFT(flower[[#This Row],[Pheno Barcode]],7)</f>
        <v/>
      </c>
      <c r="I732" s="10" t="str">
        <f>_xlfn.IFNA(VLOOKUP(flower[[#This Row],[Strain]],VEGC8[[#All],[Scion METRC '#]:[Health]],5,FALSE),"")</f>
        <v/>
      </c>
      <c r="J732" s="13"/>
      <c r="K732" s="13" t="str">
        <f>IF(flower[[#This Row],[Scion METRC '#]]="","EMPTY",_xlfn.IFNA(VLOOKUP(flower[[#This Row],[Scion METRC '#]],DEADC8[],3,FALSE),"Alive"))</f>
        <v>EMPTY</v>
      </c>
      <c r="L732" s="13" t="str">
        <f>IFERROR(INDEX(exptreatments[[#This Row],[Treatment]],MATCH(flower[[#This Row],[Scion METRC '#]],exptreatments[[#This Row],[METRC]],0)),"")</f>
        <v/>
      </c>
      <c r="M732" s="13" t="str">
        <f>_xlfn.IFNA(VLOOKUP(flower[[#This Row],[Scion METRC '#]],DEADC8[],4,FALSE),"")</f>
        <v/>
      </c>
      <c r="N732" s="14" t="str">
        <f>_xlfn.IFNA(VLOOKUP(flower[[#This Row],[Scion METRC '#]],DEADC8[],4,FALSE),"")</f>
        <v/>
      </c>
      <c r="O732" s="13" t="str">
        <f>IF(ISNUMBER(SEARCH(".",flower[[#This Row],[Pheno Barcode]])),CONCATENATE("1A4070000000065000",RIGHT(flower[[#This Row],[Pheno Barcode]],6)),"")</f>
        <v/>
      </c>
      <c r="P732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_JL1-11</v>
      </c>
    </row>
    <row r="733" spans="1:16" x14ac:dyDescent="0.25">
      <c r="A733" s="12" t="s">
        <v>7</v>
      </c>
      <c r="B733" s="9">
        <v>12</v>
      </c>
      <c r="C733" s="9" t="s">
        <v>525</v>
      </c>
      <c r="D733" s="13"/>
      <c r="E733" s="13" t="str">
        <f>_xlfn.IFNA(VLOOKUP(flower[[#This Row],[Scion METRC '#]],METRCC8[],2,FALSE),"METRC ERROR")</f>
        <v>METRC ERROR</v>
      </c>
      <c r="F733" s="13" t="str">
        <f>IF(LEFT(flower[[#This Row],[Strain]],4)=LEFT(flower[[#This Row],[Pheno '#]],4),"match","MISMATCH")</f>
        <v>MISMATCH</v>
      </c>
      <c r="G733" s="13" t="str">
        <f>_xlfn.IFNA(VLOOKUP(flower[[#This Row],[Scion METRC '#]],VEGC8[[#All],[Scion METRC '#]:[Pheno Barcode]],2,FALSE),"")</f>
        <v/>
      </c>
      <c r="H733" s="13" t="str">
        <f>LEFT(flower[[#This Row],[Pheno Barcode]],7)</f>
        <v/>
      </c>
      <c r="I733" s="10" t="str">
        <f>_xlfn.IFNA(VLOOKUP(flower[[#This Row],[Strain]],VEGC8[[#All],[Scion METRC '#]:[Health]],5,FALSE),"")</f>
        <v/>
      </c>
      <c r="J733" s="13"/>
      <c r="K733" s="13" t="str">
        <f>IF(flower[[#This Row],[Scion METRC '#]]="","EMPTY",_xlfn.IFNA(VLOOKUP(flower[[#This Row],[Scion METRC '#]],DEADC8[],3,FALSE),"Alive"))</f>
        <v>EMPTY</v>
      </c>
      <c r="L733" s="13" t="str">
        <f>IFERROR(INDEX(exptreatments[[#This Row],[Treatment]],MATCH(flower[[#This Row],[Scion METRC '#]],exptreatments[[#This Row],[METRC]],0)),"")</f>
        <v/>
      </c>
      <c r="M733" s="13" t="str">
        <f>_xlfn.IFNA(VLOOKUP(flower[[#This Row],[Scion METRC '#]],DEADC8[],4,FALSE),"")</f>
        <v/>
      </c>
      <c r="N733" s="14" t="str">
        <f>_xlfn.IFNA(VLOOKUP(flower[[#This Row],[Scion METRC '#]],DEADC8[],4,FALSE),"")</f>
        <v/>
      </c>
      <c r="O733" s="13" t="str">
        <f>IF(ISNUMBER(SEARCH(".",flower[[#This Row],[Pheno Barcode]])),CONCATENATE("1A4070000000065000",RIGHT(flower[[#This Row],[Pheno Barcode]],6)),"")</f>
        <v/>
      </c>
      <c r="P733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_JL1-12</v>
      </c>
    </row>
    <row r="734" spans="1:16" x14ac:dyDescent="0.25">
      <c r="A734" s="12" t="s">
        <v>7</v>
      </c>
      <c r="B734" s="9">
        <v>13</v>
      </c>
      <c r="C734" s="9" t="s">
        <v>525</v>
      </c>
      <c r="D734" s="13"/>
      <c r="E734" s="13" t="str">
        <f>_xlfn.IFNA(VLOOKUP(flower[[#This Row],[Scion METRC '#]],METRCC8[],2,FALSE),"METRC ERROR")</f>
        <v>METRC ERROR</v>
      </c>
      <c r="F734" s="13" t="str">
        <f>IF(LEFT(flower[[#This Row],[Strain]],4)=LEFT(flower[[#This Row],[Pheno '#]],4),"match","MISMATCH")</f>
        <v>MISMATCH</v>
      </c>
      <c r="G734" s="13" t="str">
        <f>_xlfn.IFNA(VLOOKUP(flower[[#This Row],[Scion METRC '#]],VEGC8[[#All],[Scion METRC '#]:[Pheno Barcode]],2,FALSE),"")</f>
        <v/>
      </c>
      <c r="H734" s="13" t="str">
        <f>LEFT(flower[[#This Row],[Pheno Barcode]],7)</f>
        <v/>
      </c>
      <c r="I734" s="10" t="str">
        <f>_xlfn.IFNA(VLOOKUP(flower[[#This Row],[Strain]],VEGC8[[#All],[Scion METRC '#]:[Health]],5,FALSE),"")</f>
        <v/>
      </c>
      <c r="J734" s="13"/>
      <c r="K734" s="13" t="str">
        <f>IF(flower[[#This Row],[Scion METRC '#]]="","EMPTY",_xlfn.IFNA(VLOOKUP(flower[[#This Row],[Scion METRC '#]],DEADC8[],3,FALSE),"Alive"))</f>
        <v>EMPTY</v>
      </c>
      <c r="L734" s="13" t="str">
        <f>IFERROR(INDEX(exptreatments[[#This Row],[Treatment]],MATCH(flower[[#This Row],[Scion METRC '#]],exptreatments[[#This Row],[METRC]],0)),"")</f>
        <v/>
      </c>
      <c r="M734" s="13" t="str">
        <f>_xlfn.IFNA(VLOOKUP(flower[[#This Row],[Scion METRC '#]],DEADC8[],4,FALSE),"")</f>
        <v/>
      </c>
      <c r="N734" s="14" t="str">
        <f>_xlfn.IFNA(VLOOKUP(flower[[#This Row],[Scion METRC '#]],DEADC8[],4,FALSE),"")</f>
        <v/>
      </c>
      <c r="O734" s="13" t="str">
        <f>IF(ISNUMBER(SEARCH(".",flower[[#This Row],[Pheno Barcode]])),CONCATENATE("1A4070000000065000",RIGHT(flower[[#This Row],[Pheno Barcode]],6)),"")</f>
        <v/>
      </c>
      <c r="P734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_JL1-13</v>
      </c>
    </row>
    <row r="735" spans="1:16" x14ac:dyDescent="0.25">
      <c r="A735" s="12" t="s">
        <v>7</v>
      </c>
      <c r="B735" s="9">
        <v>14</v>
      </c>
      <c r="C735" s="9" t="s">
        <v>525</v>
      </c>
      <c r="D735" s="13"/>
      <c r="E735" s="13" t="str">
        <f>_xlfn.IFNA(VLOOKUP(flower[[#This Row],[Scion METRC '#]],METRCC8[],2,FALSE),"METRC ERROR")</f>
        <v>METRC ERROR</v>
      </c>
      <c r="F735" s="13" t="str">
        <f>IF(LEFT(flower[[#This Row],[Strain]],4)=LEFT(flower[[#This Row],[Pheno '#]],4),"match","MISMATCH")</f>
        <v>MISMATCH</v>
      </c>
      <c r="G735" s="13" t="str">
        <f>_xlfn.IFNA(VLOOKUP(flower[[#This Row],[Scion METRC '#]],VEGC8[[#All],[Scion METRC '#]:[Pheno Barcode]],2,FALSE),"")</f>
        <v/>
      </c>
      <c r="H735" s="13" t="str">
        <f>LEFT(flower[[#This Row],[Pheno Barcode]],7)</f>
        <v/>
      </c>
      <c r="I735" s="10" t="str">
        <f>_xlfn.IFNA(VLOOKUP(flower[[#This Row],[Strain]],VEGC8[[#All],[Scion METRC '#]:[Health]],5,FALSE),"")</f>
        <v/>
      </c>
      <c r="J735" s="13"/>
      <c r="K735" s="13" t="str">
        <f>IF(flower[[#This Row],[Scion METRC '#]]="","EMPTY",_xlfn.IFNA(VLOOKUP(flower[[#This Row],[Scion METRC '#]],DEADC8[],3,FALSE),"Alive"))</f>
        <v>EMPTY</v>
      </c>
      <c r="L735" s="13" t="str">
        <f>IFERROR(INDEX(exptreatments[[#This Row],[Treatment]],MATCH(flower[[#This Row],[Scion METRC '#]],exptreatments[[#This Row],[METRC]],0)),"")</f>
        <v/>
      </c>
      <c r="M735" s="13" t="str">
        <f>_xlfn.IFNA(VLOOKUP(flower[[#This Row],[Scion METRC '#]],DEADC8[],4,FALSE),"")</f>
        <v/>
      </c>
      <c r="N735" s="14" t="str">
        <f>_xlfn.IFNA(VLOOKUP(flower[[#This Row],[Scion METRC '#]],DEADC8[],4,FALSE),"")</f>
        <v/>
      </c>
      <c r="O735" s="13" t="str">
        <f>IF(ISNUMBER(SEARCH(".",flower[[#This Row],[Pheno Barcode]])),CONCATENATE("1A4070000000065000",RIGHT(flower[[#This Row],[Pheno Barcode]],6)),"")</f>
        <v/>
      </c>
      <c r="P735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_JL1-14</v>
      </c>
    </row>
    <row r="736" spans="1:16" x14ac:dyDescent="0.25">
      <c r="A736" s="12" t="s">
        <v>7</v>
      </c>
      <c r="B736" s="9">
        <v>15</v>
      </c>
      <c r="C736" s="9" t="s">
        <v>525</v>
      </c>
      <c r="D736" s="13"/>
      <c r="E736" s="13" t="str">
        <f>_xlfn.IFNA(VLOOKUP(flower[[#This Row],[Scion METRC '#]],METRCC8[],2,FALSE),"METRC ERROR")</f>
        <v>METRC ERROR</v>
      </c>
      <c r="F736" s="13" t="str">
        <f>IF(LEFT(flower[[#This Row],[Strain]],4)=LEFT(flower[[#This Row],[Pheno '#]],4),"match","MISMATCH")</f>
        <v>MISMATCH</v>
      </c>
      <c r="G736" s="13" t="str">
        <f>_xlfn.IFNA(VLOOKUP(flower[[#This Row],[Scion METRC '#]],VEGC8[[#All],[Scion METRC '#]:[Pheno Barcode]],2,FALSE),"")</f>
        <v/>
      </c>
      <c r="H736" s="13" t="str">
        <f>LEFT(flower[[#This Row],[Pheno Barcode]],7)</f>
        <v/>
      </c>
      <c r="I736" s="10" t="str">
        <f>_xlfn.IFNA(VLOOKUP(flower[[#This Row],[Strain]],VEGC8[[#All],[Scion METRC '#]:[Health]],5,FALSE),"")</f>
        <v/>
      </c>
      <c r="J736" s="13"/>
      <c r="K736" s="13" t="str">
        <f>IF(flower[[#This Row],[Scion METRC '#]]="","EMPTY",_xlfn.IFNA(VLOOKUP(flower[[#This Row],[Scion METRC '#]],DEADC8[],3,FALSE),"Alive"))</f>
        <v>EMPTY</v>
      </c>
      <c r="L736" s="13" t="str">
        <f>IFERROR(INDEX(exptreatments[[#This Row],[Treatment]],MATCH(flower[[#This Row],[Scion METRC '#]],exptreatments[[#This Row],[METRC]],0)),"")</f>
        <v/>
      </c>
      <c r="M736" s="13" t="str">
        <f>_xlfn.IFNA(VLOOKUP(flower[[#This Row],[Scion METRC '#]],DEADC8[],4,FALSE),"")</f>
        <v/>
      </c>
      <c r="N736" s="14" t="str">
        <f>_xlfn.IFNA(VLOOKUP(flower[[#This Row],[Scion METRC '#]],DEADC8[],4,FALSE),"")</f>
        <v/>
      </c>
      <c r="O736" s="13" t="str">
        <f>IF(ISNUMBER(SEARCH(".",flower[[#This Row],[Pheno Barcode]])),CONCATENATE("1A4070000000065000",RIGHT(flower[[#This Row],[Pheno Barcode]],6)),"")</f>
        <v/>
      </c>
      <c r="P736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_JL1-15</v>
      </c>
    </row>
    <row r="737" spans="1:16" x14ac:dyDescent="0.25">
      <c r="A737" s="12" t="s">
        <v>7</v>
      </c>
      <c r="B737" s="9">
        <v>16</v>
      </c>
      <c r="C737" s="9" t="s">
        <v>525</v>
      </c>
      <c r="D737" s="13"/>
      <c r="E737" s="13" t="str">
        <f>_xlfn.IFNA(VLOOKUP(flower[[#This Row],[Scion METRC '#]],METRCC8[],2,FALSE),"METRC ERROR")</f>
        <v>METRC ERROR</v>
      </c>
      <c r="F737" s="13" t="str">
        <f>IF(LEFT(flower[[#This Row],[Strain]],4)=LEFT(flower[[#This Row],[Pheno '#]],4),"match","MISMATCH")</f>
        <v>MISMATCH</v>
      </c>
      <c r="G737" s="13" t="str">
        <f>_xlfn.IFNA(VLOOKUP(flower[[#This Row],[Scion METRC '#]],VEGC8[[#All],[Scion METRC '#]:[Pheno Barcode]],2,FALSE),"")</f>
        <v/>
      </c>
      <c r="H737" s="13" t="str">
        <f>LEFT(flower[[#This Row],[Pheno Barcode]],7)</f>
        <v/>
      </c>
      <c r="I737" s="10" t="str">
        <f>_xlfn.IFNA(VLOOKUP(flower[[#This Row],[Strain]],VEGC8[[#All],[Scion METRC '#]:[Health]],5,FALSE),"")</f>
        <v/>
      </c>
      <c r="J737" s="13"/>
      <c r="K737" s="13" t="str">
        <f>IF(flower[[#This Row],[Scion METRC '#]]="","EMPTY",_xlfn.IFNA(VLOOKUP(flower[[#This Row],[Scion METRC '#]],DEADC8[],3,FALSE),"Alive"))</f>
        <v>EMPTY</v>
      </c>
      <c r="L737" s="13" t="str">
        <f>IFERROR(INDEX(exptreatments[[#This Row],[Treatment]],MATCH(flower[[#This Row],[Scion METRC '#]],exptreatments[[#This Row],[METRC]],0)),"")</f>
        <v/>
      </c>
      <c r="M737" s="13" t="str">
        <f>_xlfn.IFNA(VLOOKUP(flower[[#This Row],[Scion METRC '#]],DEADC8[],4,FALSE),"")</f>
        <v/>
      </c>
      <c r="N737" s="14" t="str">
        <f>_xlfn.IFNA(VLOOKUP(flower[[#This Row],[Scion METRC '#]],DEADC8[],4,FALSE),"")</f>
        <v/>
      </c>
      <c r="O737" s="13" t="str">
        <f>IF(ISNUMBER(SEARCH(".",flower[[#This Row],[Pheno Barcode]])),CONCATENATE("1A4070000000065000",RIGHT(flower[[#This Row],[Pheno Barcode]],6)),"")</f>
        <v/>
      </c>
      <c r="P737" s="8" t="str">
        <f>IF(flower[[#This Row],[Plant]]&lt;10,_xlfn.CONCAT('Group Info'!$F$2,"_",flower[[#This Row],[Table]],"-0",flower[[#This Row],[Plant]]),_xlfn.CONCAT('Group Info'!$F$2,"_",flower[[#This Row],[Table]],"-",flower[[#This Row],[Plant]]))</f>
        <v>_JL1-16</v>
      </c>
    </row>
    <row r="738" spans="1:16" x14ac:dyDescent="0.25">
      <c r="A738" s="12" t="s">
        <v>7</v>
      </c>
      <c r="B738" s="9">
        <v>1</v>
      </c>
      <c r="C738" s="9" t="s">
        <v>526</v>
      </c>
      <c r="D738" s="13"/>
      <c r="E738" s="13" t="str">
        <f>_xlfn.IFNA(VLOOKUP(flower[[#This Row],[Scion METRC '#]],METRCC8[],2,FALSE),"METRC ERROR")</f>
        <v>METRC ERROR</v>
      </c>
      <c r="F738" s="13" t="str">
        <f>IF(LEFT(flower[[#This Row],[Strain]],4)=LEFT(flower[[#This Row],[Pheno '#]],4),"match","MISMATCH")</f>
        <v>MISMATCH</v>
      </c>
      <c r="G738" s="13" t="str">
        <f>_xlfn.IFNA(VLOOKUP(flower[[#This Row],[Scion METRC '#]],VEGC8[[#All],[Scion METRC '#]:[Pheno Barcode]],2,FALSE),"")</f>
        <v/>
      </c>
      <c r="H738" s="13" t="str">
        <f>LEFT(flower[[#This Row],[Pheno Barcode]],7)</f>
        <v/>
      </c>
      <c r="I738" s="10" t="str">
        <f>_xlfn.IFNA(VLOOKUP(flower[[#This Row],[Strain]],VEGC8[[#All],[Scion METRC '#]:[Health]],5,FALSE),"")</f>
        <v/>
      </c>
      <c r="J738" s="13"/>
      <c r="K738" s="13" t="str">
        <f>IF(flower[[#This Row],[Scion METRC '#]]="","EMPTY",_xlfn.IFNA(VLOOKUP(flower[[#This Row],[Scion METRC '#]],DEADC8[],3,FALSE),"Alive"))</f>
        <v>EMPTY</v>
      </c>
      <c r="L738" s="13" t="str">
        <f>IFERROR(INDEX(exptreatments[[#This Row],[Treatment]],MATCH(flower[[#This Row],[Scion METRC '#]],exptreatments[[#This Row],[METRC]],0)),"")</f>
        <v/>
      </c>
      <c r="M738" s="13" t="str">
        <f>_xlfn.IFNA(VLOOKUP(flower[[#This Row],[Scion METRC '#]],DEADC8[],4,FALSE),"")</f>
        <v/>
      </c>
      <c r="N738" s="14" t="str">
        <f>_xlfn.IFNA(VLOOKUP(flower[[#This Row],[Scion METRC '#]],DEADC8[],4,FALSE),"")</f>
        <v/>
      </c>
      <c r="O738" s="13" t="str">
        <f>IF(ISNUMBER(SEARCH(".",flower[[#This Row],[Pheno Barcode]])),CONCATENATE("1A4070000000065000",RIGHT(flower[[#This Row],[Pheno Barcode]],6)),"")</f>
        <v/>
      </c>
      <c r="P738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_JL2-01</v>
      </c>
    </row>
    <row r="739" spans="1:16" x14ac:dyDescent="0.25">
      <c r="A739" s="12" t="s">
        <v>7</v>
      </c>
      <c r="B739" s="9">
        <v>2</v>
      </c>
      <c r="C739" s="9" t="s">
        <v>526</v>
      </c>
      <c r="D739" s="13"/>
      <c r="E739" s="13" t="str">
        <f>_xlfn.IFNA(VLOOKUP(flower[[#This Row],[Scion METRC '#]],METRCC8[],2,FALSE),"METRC ERROR")</f>
        <v>METRC ERROR</v>
      </c>
      <c r="F739" s="13" t="str">
        <f>IF(LEFT(flower[[#This Row],[Strain]],4)=LEFT(flower[[#This Row],[Pheno '#]],4),"match","MISMATCH")</f>
        <v>MISMATCH</v>
      </c>
      <c r="G739" s="13" t="str">
        <f>_xlfn.IFNA(VLOOKUP(flower[[#This Row],[Scion METRC '#]],VEGC8[[#All],[Scion METRC '#]:[Pheno Barcode]],2,FALSE),"")</f>
        <v/>
      </c>
      <c r="H739" s="13" t="str">
        <f>LEFT(flower[[#This Row],[Pheno Barcode]],7)</f>
        <v/>
      </c>
      <c r="I739" s="10" t="str">
        <f>_xlfn.IFNA(VLOOKUP(flower[[#This Row],[Strain]],VEGC8[[#All],[Scion METRC '#]:[Health]],5,FALSE),"")</f>
        <v/>
      </c>
      <c r="J739" s="13"/>
      <c r="K739" s="13" t="str">
        <f>IF(flower[[#This Row],[Scion METRC '#]]="","EMPTY",_xlfn.IFNA(VLOOKUP(flower[[#This Row],[Scion METRC '#]],DEADC8[],3,FALSE),"Alive"))</f>
        <v>EMPTY</v>
      </c>
      <c r="L739" s="13" t="str">
        <f>IFERROR(INDEX(exptreatments[[#This Row],[Treatment]],MATCH(flower[[#This Row],[Scion METRC '#]],exptreatments[[#This Row],[METRC]],0)),"")</f>
        <v/>
      </c>
      <c r="M739" s="13" t="str">
        <f>_xlfn.IFNA(VLOOKUP(flower[[#This Row],[Scion METRC '#]],DEADC8[],4,FALSE),"")</f>
        <v/>
      </c>
      <c r="N739" s="14" t="str">
        <f>_xlfn.IFNA(VLOOKUP(flower[[#This Row],[Scion METRC '#]],DEADC8[],4,FALSE),"")</f>
        <v/>
      </c>
      <c r="O739" s="13" t="str">
        <f>IF(ISNUMBER(SEARCH(".",flower[[#This Row],[Pheno Barcode]])),CONCATENATE("1A4070000000065000",RIGHT(flower[[#This Row],[Pheno Barcode]],6)),"")</f>
        <v/>
      </c>
      <c r="P739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_JL2-02</v>
      </c>
    </row>
    <row r="740" spans="1:16" x14ac:dyDescent="0.25">
      <c r="A740" s="12" t="s">
        <v>7</v>
      </c>
      <c r="B740" s="9">
        <v>3</v>
      </c>
      <c r="C740" s="9" t="s">
        <v>526</v>
      </c>
      <c r="D740" s="13"/>
      <c r="E740" s="13" t="str">
        <f>_xlfn.IFNA(VLOOKUP(flower[[#This Row],[Scion METRC '#]],METRCC8[],2,FALSE),"METRC ERROR")</f>
        <v>METRC ERROR</v>
      </c>
      <c r="F740" s="13" t="str">
        <f>IF(LEFT(flower[[#This Row],[Strain]],4)=LEFT(flower[[#This Row],[Pheno '#]],4),"match","MISMATCH")</f>
        <v>MISMATCH</v>
      </c>
      <c r="G740" s="13" t="str">
        <f>_xlfn.IFNA(VLOOKUP(flower[[#This Row],[Scion METRC '#]],VEGC8[[#All],[Scion METRC '#]:[Pheno Barcode]],2,FALSE),"")</f>
        <v/>
      </c>
      <c r="H740" s="13" t="str">
        <f>LEFT(flower[[#This Row],[Pheno Barcode]],7)</f>
        <v/>
      </c>
      <c r="I740" s="10" t="str">
        <f>_xlfn.IFNA(VLOOKUP(flower[[#This Row],[Strain]],VEGC8[[#All],[Scion METRC '#]:[Health]],5,FALSE),"")</f>
        <v/>
      </c>
      <c r="J740" s="13"/>
      <c r="K740" s="13" t="str">
        <f>IF(flower[[#This Row],[Scion METRC '#]]="","EMPTY",_xlfn.IFNA(VLOOKUP(flower[[#This Row],[Scion METRC '#]],DEADC8[],3,FALSE),"Alive"))</f>
        <v>EMPTY</v>
      </c>
      <c r="L740" s="13" t="str">
        <f>IFERROR(INDEX(exptreatments[[#This Row],[Treatment]],MATCH(flower[[#This Row],[Scion METRC '#]],exptreatments[[#This Row],[METRC]],0)),"")</f>
        <v/>
      </c>
      <c r="M740" s="13" t="str">
        <f>_xlfn.IFNA(VLOOKUP(flower[[#This Row],[Scion METRC '#]],DEADC8[],4,FALSE),"")</f>
        <v/>
      </c>
      <c r="N740" s="14" t="str">
        <f>_xlfn.IFNA(VLOOKUP(flower[[#This Row],[Scion METRC '#]],DEADC8[],4,FALSE),"")</f>
        <v/>
      </c>
      <c r="O740" s="13" t="str">
        <f>IF(ISNUMBER(SEARCH(".",flower[[#This Row],[Pheno Barcode]])),CONCATENATE("1A4070000000065000",RIGHT(flower[[#This Row],[Pheno Barcode]],6)),"")</f>
        <v/>
      </c>
      <c r="P740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_JL2-03</v>
      </c>
    </row>
    <row r="741" spans="1:16" x14ac:dyDescent="0.25">
      <c r="A741" s="12" t="s">
        <v>7</v>
      </c>
      <c r="B741" s="9">
        <v>4</v>
      </c>
      <c r="C741" s="9" t="s">
        <v>526</v>
      </c>
      <c r="D741" s="13"/>
      <c r="E741" s="13" t="str">
        <f>_xlfn.IFNA(VLOOKUP(flower[[#This Row],[Scion METRC '#]],METRCC8[],2,FALSE),"METRC ERROR")</f>
        <v>METRC ERROR</v>
      </c>
      <c r="F741" s="13" t="str">
        <f>IF(LEFT(flower[[#This Row],[Strain]],4)=LEFT(flower[[#This Row],[Pheno '#]],4),"match","MISMATCH")</f>
        <v>MISMATCH</v>
      </c>
      <c r="G741" s="13" t="str">
        <f>_xlfn.IFNA(VLOOKUP(flower[[#This Row],[Scion METRC '#]],VEGC8[[#All],[Scion METRC '#]:[Pheno Barcode]],2,FALSE),"")</f>
        <v/>
      </c>
      <c r="H741" s="13" t="str">
        <f>LEFT(flower[[#This Row],[Pheno Barcode]],7)</f>
        <v/>
      </c>
      <c r="I741" s="10" t="str">
        <f>_xlfn.IFNA(VLOOKUP(flower[[#This Row],[Strain]],VEGC8[[#All],[Scion METRC '#]:[Health]],5,FALSE),"")</f>
        <v/>
      </c>
      <c r="J741" s="13"/>
      <c r="K741" s="13" t="str">
        <f>IF(flower[[#This Row],[Scion METRC '#]]="","EMPTY",_xlfn.IFNA(VLOOKUP(flower[[#This Row],[Scion METRC '#]],DEADC8[],3,FALSE),"Alive"))</f>
        <v>EMPTY</v>
      </c>
      <c r="L741" s="13" t="str">
        <f>IFERROR(INDEX(exptreatments[[#This Row],[Treatment]],MATCH(flower[[#This Row],[Scion METRC '#]],exptreatments[[#This Row],[METRC]],0)),"")</f>
        <v/>
      </c>
      <c r="M741" s="13" t="str">
        <f>_xlfn.IFNA(VLOOKUP(flower[[#This Row],[Scion METRC '#]],DEADC8[],4,FALSE),"")</f>
        <v/>
      </c>
      <c r="N741" s="14" t="str">
        <f>_xlfn.IFNA(VLOOKUP(flower[[#This Row],[Scion METRC '#]],DEADC8[],4,FALSE),"")</f>
        <v/>
      </c>
      <c r="O741" s="13" t="str">
        <f>IF(ISNUMBER(SEARCH(".",flower[[#This Row],[Pheno Barcode]])),CONCATENATE("1A4070000000065000",RIGHT(flower[[#This Row],[Pheno Barcode]],6)),"")</f>
        <v/>
      </c>
      <c r="P741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_JL2-04</v>
      </c>
    </row>
    <row r="742" spans="1:16" x14ac:dyDescent="0.25">
      <c r="A742" s="12" t="s">
        <v>7</v>
      </c>
      <c r="B742" s="9">
        <v>5</v>
      </c>
      <c r="C742" s="9" t="s">
        <v>526</v>
      </c>
      <c r="D742" s="13"/>
      <c r="E742" s="13" t="str">
        <f>_xlfn.IFNA(VLOOKUP(flower[[#This Row],[Scion METRC '#]],METRCC8[],2,FALSE),"METRC ERROR")</f>
        <v>METRC ERROR</v>
      </c>
      <c r="F742" s="13" t="str">
        <f>IF(LEFT(flower[[#This Row],[Strain]],4)=LEFT(flower[[#This Row],[Pheno '#]],4),"match","MISMATCH")</f>
        <v>MISMATCH</v>
      </c>
      <c r="G742" s="13" t="str">
        <f>_xlfn.IFNA(VLOOKUP(flower[[#This Row],[Scion METRC '#]],VEGC8[[#All],[Scion METRC '#]:[Pheno Barcode]],2,FALSE),"")</f>
        <v/>
      </c>
      <c r="H742" s="13" t="str">
        <f>LEFT(flower[[#This Row],[Pheno Barcode]],7)</f>
        <v/>
      </c>
      <c r="I742" s="10" t="str">
        <f>_xlfn.IFNA(VLOOKUP(flower[[#This Row],[Strain]],VEGC8[[#All],[Scion METRC '#]:[Health]],5,FALSE),"")</f>
        <v/>
      </c>
      <c r="J742" s="13"/>
      <c r="K742" s="13" t="str">
        <f>IF(flower[[#This Row],[Scion METRC '#]]="","EMPTY",_xlfn.IFNA(VLOOKUP(flower[[#This Row],[Scion METRC '#]],DEADC8[],3,FALSE),"Alive"))</f>
        <v>EMPTY</v>
      </c>
      <c r="L742" s="13" t="str">
        <f>IFERROR(INDEX(exptreatments[[#This Row],[Treatment]],MATCH(flower[[#This Row],[Scion METRC '#]],exptreatments[[#This Row],[METRC]],0)),"")</f>
        <v/>
      </c>
      <c r="M742" s="13" t="str">
        <f>_xlfn.IFNA(VLOOKUP(flower[[#This Row],[Scion METRC '#]],DEADC8[],4,FALSE),"")</f>
        <v/>
      </c>
      <c r="N742" s="14" t="str">
        <f>_xlfn.IFNA(VLOOKUP(flower[[#This Row],[Scion METRC '#]],DEADC8[],4,FALSE),"")</f>
        <v/>
      </c>
      <c r="O742" s="13" t="str">
        <f>IF(ISNUMBER(SEARCH(".",flower[[#This Row],[Pheno Barcode]])),CONCATENATE("1A4070000000065000",RIGHT(flower[[#This Row],[Pheno Barcode]],6)),"")</f>
        <v/>
      </c>
      <c r="P742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_JL2-05</v>
      </c>
    </row>
    <row r="743" spans="1:16" x14ac:dyDescent="0.25">
      <c r="A743" s="12" t="s">
        <v>7</v>
      </c>
      <c r="B743" s="9">
        <v>6</v>
      </c>
      <c r="C743" s="9" t="s">
        <v>526</v>
      </c>
      <c r="D743" s="13"/>
      <c r="E743" s="13" t="str">
        <f>_xlfn.IFNA(VLOOKUP(flower[[#This Row],[Scion METRC '#]],METRCC8[],2,FALSE),"METRC ERROR")</f>
        <v>METRC ERROR</v>
      </c>
      <c r="F743" s="13" t="str">
        <f>IF(LEFT(flower[[#This Row],[Strain]],4)=LEFT(flower[[#This Row],[Pheno '#]],4),"match","MISMATCH")</f>
        <v>MISMATCH</v>
      </c>
      <c r="G743" s="13" t="str">
        <f>_xlfn.IFNA(VLOOKUP(flower[[#This Row],[Scion METRC '#]],VEGC8[[#All],[Scion METRC '#]:[Pheno Barcode]],2,FALSE),"")</f>
        <v/>
      </c>
      <c r="H743" s="13" t="str">
        <f>LEFT(flower[[#This Row],[Pheno Barcode]],7)</f>
        <v/>
      </c>
      <c r="I743" s="10" t="str">
        <f>_xlfn.IFNA(VLOOKUP(flower[[#This Row],[Strain]],VEGC8[[#All],[Scion METRC '#]:[Health]],5,FALSE),"")</f>
        <v/>
      </c>
      <c r="J743" s="13"/>
      <c r="K743" s="13" t="str">
        <f>IF(flower[[#This Row],[Scion METRC '#]]="","EMPTY",_xlfn.IFNA(VLOOKUP(flower[[#This Row],[Scion METRC '#]],DEADC8[],3,FALSE),"Alive"))</f>
        <v>EMPTY</v>
      </c>
      <c r="L743" s="13" t="str">
        <f>IFERROR(INDEX(exptreatments[[#This Row],[Treatment]],MATCH(flower[[#This Row],[Scion METRC '#]],exptreatments[[#This Row],[METRC]],0)),"")</f>
        <v/>
      </c>
      <c r="M743" s="13" t="str">
        <f>_xlfn.IFNA(VLOOKUP(flower[[#This Row],[Scion METRC '#]],DEADC8[],4,FALSE),"")</f>
        <v/>
      </c>
      <c r="N743" s="14" t="str">
        <f>_xlfn.IFNA(VLOOKUP(flower[[#This Row],[Scion METRC '#]],DEADC8[],4,FALSE),"")</f>
        <v/>
      </c>
      <c r="O743" s="13" t="str">
        <f>IF(ISNUMBER(SEARCH(".",flower[[#This Row],[Pheno Barcode]])),CONCATENATE("1A4070000000065000",RIGHT(flower[[#This Row],[Pheno Barcode]],6)),"")</f>
        <v/>
      </c>
      <c r="P743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_JL2-06</v>
      </c>
    </row>
    <row r="744" spans="1:16" x14ac:dyDescent="0.25">
      <c r="A744" s="12" t="s">
        <v>7</v>
      </c>
      <c r="B744" s="9">
        <v>7</v>
      </c>
      <c r="C744" s="9" t="s">
        <v>526</v>
      </c>
      <c r="D744" s="13"/>
      <c r="E744" s="13" t="str">
        <f>_xlfn.IFNA(VLOOKUP(flower[[#This Row],[Scion METRC '#]],METRCC8[],2,FALSE),"METRC ERROR")</f>
        <v>METRC ERROR</v>
      </c>
      <c r="F744" s="13" t="str">
        <f>IF(LEFT(flower[[#This Row],[Strain]],4)=LEFT(flower[[#This Row],[Pheno '#]],4),"match","MISMATCH")</f>
        <v>MISMATCH</v>
      </c>
      <c r="G744" s="13" t="str">
        <f>_xlfn.IFNA(VLOOKUP(flower[[#This Row],[Scion METRC '#]],VEGC8[[#All],[Scion METRC '#]:[Pheno Barcode]],2,FALSE),"")</f>
        <v/>
      </c>
      <c r="H744" s="13" t="str">
        <f>LEFT(flower[[#This Row],[Pheno Barcode]],7)</f>
        <v/>
      </c>
      <c r="I744" s="10" t="str">
        <f>_xlfn.IFNA(VLOOKUP(flower[[#This Row],[Strain]],VEGC8[[#All],[Scion METRC '#]:[Health]],5,FALSE),"")</f>
        <v/>
      </c>
      <c r="J744" s="13"/>
      <c r="K744" s="13" t="str">
        <f>IF(flower[[#This Row],[Scion METRC '#]]="","EMPTY",_xlfn.IFNA(VLOOKUP(flower[[#This Row],[Scion METRC '#]],DEADC8[],3,FALSE),"Alive"))</f>
        <v>EMPTY</v>
      </c>
      <c r="L744" s="13" t="str">
        <f>IFERROR(INDEX(exptreatments[[#This Row],[Treatment]],MATCH(flower[[#This Row],[Scion METRC '#]],exptreatments[[#This Row],[METRC]],0)),"")</f>
        <v/>
      </c>
      <c r="M744" s="13" t="str">
        <f>_xlfn.IFNA(VLOOKUP(flower[[#This Row],[Scion METRC '#]],DEADC8[],4,FALSE),"")</f>
        <v/>
      </c>
      <c r="N744" s="14" t="str">
        <f>_xlfn.IFNA(VLOOKUP(flower[[#This Row],[Scion METRC '#]],DEADC8[],4,FALSE),"")</f>
        <v/>
      </c>
      <c r="O744" s="13" t="str">
        <f>IF(ISNUMBER(SEARCH(".",flower[[#This Row],[Pheno Barcode]])),CONCATENATE("1A4070000000065000",RIGHT(flower[[#This Row],[Pheno Barcode]],6)),"")</f>
        <v/>
      </c>
      <c r="P744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_JL2-07</v>
      </c>
    </row>
    <row r="745" spans="1:16" x14ac:dyDescent="0.25">
      <c r="A745" s="12" t="s">
        <v>7</v>
      </c>
      <c r="B745" s="9">
        <v>8</v>
      </c>
      <c r="C745" s="9" t="s">
        <v>526</v>
      </c>
      <c r="D745" s="13"/>
      <c r="E745" s="13" t="str">
        <f>_xlfn.IFNA(VLOOKUP(flower[[#This Row],[Scion METRC '#]],METRCC8[],2,FALSE),"METRC ERROR")</f>
        <v>METRC ERROR</v>
      </c>
      <c r="F745" s="13" t="str">
        <f>IF(LEFT(flower[[#This Row],[Strain]],4)=LEFT(flower[[#This Row],[Pheno '#]],4),"match","MISMATCH")</f>
        <v>MISMATCH</v>
      </c>
      <c r="G745" s="13" t="str">
        <f>_xlfn.IFNA(VLOOKUP(flower[[#This Row],[Scion METRC '#]],VEGC8[[#All],[Scion METRC '#]:[Pheno Barcode]],2,FALSE),"")</f>
        <v/>
      </c>
      <c r="H745" s="13" t="str">
        <f>LEFT(flower[[#This Row],[Pheno Barcode]],7)</f>
        <v/>
      </c>
      <c r="I745" s="10" t="str">
        <f>_xlfn.IFNA(VLOOKUP(flower[[#This Row],[Strain]],VEGC8[[#All],[Scion METRC '#]:[Health]],5,FALSE),"")</f>
        <v/>
      </c>
      <c r="J745" s="13"/>
      <c r="K745" s="13" t="str">
        <f>IF(flower[[#This Row],[Scion METRC '#]]="","EMPTY",_xlfn.IFNA(VLOOKUP(flower[[#This Row],[Scion METRC '#]],DEADC8[],3,FALSE),"Alive"))</f>
        <v>EMPTY</v>
      </c>
      <c r="L745" s="13" t="str">
        <f>IFERROR(INDEX(exptreatments[[#This Row],[Treatment]],MATCH(flower[[#This Row],[Scion METRC '#]],exptreatments[[#This Row],[METRC]],0)),"")</f>
        <v/>
      </c>
      <c r="M745" s="13" t="str">
        <f>_xlfn.IFNA(VLOOKUP(flower[[#This Row],[Scion METRC '#]],DEADC8[],4,FALSE),"")</f>
        <v/>
      </c>
      <c r="N745" s="14" t="str">
        <f>_xlfn.IFNA(VLOOKUP(flower[[#This Row],[Scion METRC '#]],DEADC8[],4,FALSE),"")</f>
        <v/>
      </c>
      <c r="O745" s="13" t="str">
        <f>IF(ISNUMBER(SEARCH(".",flower[[#This Row],[Pheno Barcode]])),CONCATENATE("1A4070000000065000",RIGHT(flower[[#This Row],[Pheno Barcode]],6)),"")</f>
        <v/>
      </c>
      <c r="P745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_JL2-08</v>
      </c>
    </row>
    <row r="746" spans="1:16" x14ac:dyDescent="0.25">
      <c r="A746" s="12" t="s">
        <v>7</v>
      </c>
      <c r="B746" s="9">
        <v>9</v>
      </c>
      <c r="C746" s="9" t="s">
        <v>526</v>
      </c>
      <c r="D746" s="13"/>
      <c r="E746" s="13" t="str">
        <f>_xlfn.IFNA(VLOOKUP(flower[[#This Row],[Scion METRC '#]],METRCC8[],2,FALSE),"METRC ERROR")</f>
        <v>METRC ERROR</v>
      </c>
      <c r="F746" s="13" t="str">
        <f>IF(LEFT(flower[[#This Row],[Strain]],4)=LEFT(flower[[#This Row],[Pheno '#]],4),"match","MISMATCH")</f>
        <v>MISMATCH</v>
      </c>
      <c r="G746" s="13" t="str">
        <f>_xlfn.IFNA(VLOOKUP(flower[[#This Row],[Scion METRC '#]],VEGC8[[#All],[Scion METRC '#]:[Pheno Barcode]],2,FALSE),"")</f>
        <v/>
      </c>
      <c r="H746" s="13" t="str">
        <f>LEFT(flower[[#This Row],[Pheno Barcode]],7)</f>
        <v/>
      </c>
      <c r="I746" s="10" t="str">
        <f>_xlfn.IFNA(VLOOKUP(flower[[#This Row],[Strain]],VEGC8[[#All],[Scion METRC '#]:[Health]],5,FALSE),"")</f>
        <v/>
      </c>
      <c r="J746" s="13"/>
      <c r="K746" s="13" t="str">
        <f>IF(flower[[#This Row],[Scion METRC '#]]="","EMPTY",_xlfn.IFNA(VLOOKUP(flower[[#This Row],[Scion METRC '#]],DEADC8[],3,FALSE),"Alive"))</f>
        <v>EMPTY</v>
      </c>
      <c r="L746" s="13" t="str">
        <f>IFERROR(INDEX(exptreatments[[#This Row],[Treatment]],MATCH(flower[[#This Row],[Scion METRC '#]],exptreatments[[#This Row],[METRC]],0)),"")</f>
        <v/>
      </c>
      <c r="M746" s="13" t="str">
        <f>_xlfn.IFNA(VLOOKUP(flower[[#This Row],[Scion METRC '#]],DEADC8[],4,FALSE),"")</f>
        <v/>
      </c>
      <c r="N746" s="14" t="str">
        <f>_xlfn.IFNA(VLOOKUP(flower[[#This Row],[Scion METRC '#]],DEADC8[],4,FALSE),"")</f>
        <v/>
      </c>
      <c r="O746" s="13" t="str">
        <f>IF(ISNUMBER(SEARCH(".",flower[[#This Row],[Pheno Barcode]])),CONCATENATE("1A4070000000065000",RIGHT(flower[[#This Row],[Pheno Barcode]],6)),"")</f>
        <v/>
      </c>
      <c r="P746" s="8" t="str">
        <f>IF(flower[[#This Row],[Plant]]&lt;10,_xlfn.CONCAT('Group Info'!$F$2,"_",flower[[#This Row],[Table]],"-0",flower[[#This Row],[Plant]]),_xlfn.CONCAT('Group Info'!$F$2,"_",flower[[#This Row],[Table]],"-",flower[[#This Row],[Plant]]))</f>
        <v>_JL2-09</v>
      </c>
    </row>
    <row r="747" spans="1:16" x14ac:dyDescent="0.25">
      <c r="A747" s="12" t="s">
        <v>7</v>
      </c>
      <c r="B747" s="9">
        <v>10</v>
      </c>
      <c r="C747" s="9" t="s">
        <v>526</v>
      </c>
      <c r="D747" s="13"/>
      <c r="E747" s="13" t="str">
        <f>_xlfn.IFNA(VLOOKUP(flower[[#This Row],[Scion METRC '#]],METRCC8[],2,FALSE),"METRC ERROR")</f>
        <v>METRC ERROR</v>
      </c>
      <c r="F747" s="13" t="str">
        <f>IF(LEFT(flower[[#This Row],[Strain]],4)=LEFT(flower[[#This Row],[Pheno '#]],4),"match","MISMATCH")</f>
        <v>MISMATCH</v>
      </c>
      <c r="G747" s="13" t="str">
        <f>_xlfn.IFNA(VLOOKUP(flower[[#This Row],[Scion METRC '#]],VEGC8[[#All],[Scion METRC '#]:[Pheno Barcode]],2,FALSE),"")</f>
        <v/>
      </c>
      <c r="H747" s="13" t="str">
        <f>LEFT(flower[[#This Row],[Pheno Barcode]],7)</f>
        <v/>
      </c>
      <c r="I747" s="10" t="str">
        <f>_xlfn.IFNA(VLOOKUP(flower[[#This Row],[Strain]],VEGC8[[#All],[Scion METRC '#]:[Health]],5,FALSE),"")</f>
        <v/>
      </c>
      <c r="J747" s="13"/>
      <c r="K747" s="13" t="str">
        <f>IF(flower[[#This Row],[Scion METRC '#]]="","EMPTY",_xlfn.IFNA(VLOOKUP(flower[[#This Row],[Scion METRC '#]],DEADC8[],3,FALSE),"Alive"))</f>
        <v>EMPTY</v>
      </c>
      <c r="L747" s="13" t="str">
        <f>IFERROR(INDEX(exptreatments[[#This Row],[Treatment]],MATCH(flower[[#This Row],[Scion METRC '#]],exptreatments[[#This Row],[METRC]],0)),"")</f>
        <v/>
      </c>
      <c r="M747" s="13" t="str">
        <f>_xlfn.IFNA(VLOOKUP(flower[[#This Row],[Scion METRC '#]],DEADC8[],4,FALSE),"")</f>
        <v/>
      </c>
      <c r="N747" s="14" t="str">
        <f>_xlfn.IFNA(VLOOKUP(flower[[#This Row],[Scion METRC '#]],DEADC8[],4,FALSE),"")</f>
        <v/>
      </c>
      <c r="O747" s="13" t="str">
        <f>IF(ISNUMBER(SEARCH(".",flower[[#This Row],[Pheno Barcode]])),CONCATENATE("1A4070000000065000",RIGHT(flower[[#This Row],[Pheno Barcode]],6)),"")</f>
        <v/>
      </c>
      <c r="P747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_JL2-10</v>
      </c>
    </row>
    <row r="748" spans="1:16" x14ac:dyDescent="0.25">
      <c r="A748" s="12" t="s">
        <v>7</v>
      </c>
      <c r="B748" s="9">
        <v>11</v>
      </c>
      <c r="C748" s="9" t="s">
        <v>526</v>
      </c>
      <c r="D748" s="13"/>
      <c r="E748" s="13" t="str">
        <f>_xlfn.IFNA(VLOOKUP(flower[[#This Row],[Scion METRC '#]],METRCC8[],2,FALSE),"METRC ERROR")</f>
        <v>METRC ERROR</v>
      </c>
      <c r="F748" s="13" t="str">
        <f>IF(LEFT(flower[[#This Row],[Strain]],4)=LEFT(flower[[#This Row],[Pheno '#]],4),"match","MISMATCH")</f>
        <v>MISMATCH</v>
      </c>
      <c r="G748" s="13" t="str">
        <f>_xlfn.IFNA(VLOOKUP(flower[[#This Row],[Scion METRC '#]],VEGC8[[#All],[Scion METRC '#]:[Pheno Barcode]],2,FALSE),"")</f>
        <v/>
      </c>
      <c r="H748" s="13" t="str">
        <f>LEFT(flower[[#This Row],[Pheno Barcode]],7)</f>
        <v/>
      </c>
      <c r="I748" s="10" t="str">
        <f>_xlfn.IFNA(VLOOKUP(flower[[#This Row],[Strain]],VEGC8[[#All],[Scion METRC '#]:[Health]],5,FALSE),"")</f>
        <v/>
      </c>
      <c r="J748" s="13"/>
      <c r="K748" s="13" t="str">
        <f>IF(flower[[#This Row],[Scion METRC '#]]="","EMPTY",_xlfn.IFNA(VLOOKUP(flower[[#This Row],[Scion METRC '#]],DEADC8[],3,FALSE),"Alive"))</f>
        <v>EMPTY</v>
      </c>
      <c r="L748" s="13" t="str">
        <f>IFERROR(INDEX(exptreatments[[#This Row],[Treatment]],MATCH(flower[[#This Row],[Scion METRC '#]],exptreatments[[#This Row],[METRC]],0)),"")</f>
        <v/>
      </c>
      <c r="M748" s="13" t="str">
        <f>_xlfn.IFNA(VLOOKUP(flower[[#This Row],[Scion METRC '#]],DEADC8[],4,FALSE),"")</f>
        <v/>
      </c>
      <c r="N748" s="14" t="str">
        <f>_xlfn.IFNA(VLOOKUP(flower[[#This Row],[Scion METRC '#]],DEADC8[],4,FALSE),"")</f>
        <v/>
      </c>
      <c r="O748" s="13" t="str">
        <f>IF(ISNUMBER(SEARCH(".",flower[[#This Row],[Pheno Barcode]])),CONCATENATE("1A4070000000065000",RIGHT(flower[[#This Row],[Pheno Barcode]],6)),"")</f>
        <v/>
      </c>
      <c r="P748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_JL2-11</v>
      </c>
    </row>
    <row r="749" spans="1:16" x14ac:dyDescent="0.25">
      <c r="A749" s="12" t="s">
        <v>7</v>
      </c>
      <c r="B749" s="9">
        <v>12</v>
      </c>
      <c r="C749" s="9" t="s">
        <v>526</v>
      </c>
      <c r="D749" s="13"/>
      <c r="E749" s="13" t="str">
        <f>_xlfn.IFNA(VLOOKUP(flower[[#This Row],[Scion METRC '#]],METRCC8[],2,FALSE),"METRC ERROR")</f>
        <v>METRC ERROR</v>
      </c>
      <c r="F749" s="13" t="str">
        <f>IF(LEFT(flower[[#This Row],[Strain]],4)=LEFT(flower[[#This Row],[Pheno '#]],4),"match","MISMATCH")</f>
        <v>MISMATCH</v>
      </c>
      <c r="G749" s="13" t="str">
        <f>_xlfn.IFNA(VLOOKUP(flower[[#This Row],[Scion METRC '#]],VEGC8[[#All],[Scion METRC '#]:[Pheno Barcode]],2,FALSE),"")</f>
        <v/>
      </c>
      <c r="H749" s="13" t="str">
        <f>LEFT(flower[[#This Row],[Pheno Barcode]],7)</f>
        <v/>
      </c>
      <c r="I749" s="10" t="str">
        <f>_xlfn.IFNA(VLOOKUP(flower[[#This Row],[Strain]],VEGC8[[#All],[Scion METRC '#]:[Health]],5,FALSE),"")</f>
        <v/>
      </c>
      <c r="J749" s="13"/>
      <c r="K749" s="13" t="str">
        <f>IF(flower[[#This Row],[Scion METRC '#]]="","EMPTY",_xlfn.IFNA(VLOOKUP(flower[[#This Row],[Scion METRC '#]],DEADC8[],3,FALSE),"Alive"))</f>
        <v>EMPTY</v>
      </c>
      <c r="L749" s="13" t="str">
        <f>IFERROR(INDEX(exptreatments[[#This Row],[Treatment]],MATCH(flower[[#This Row],[Scion METRC '#]],exptreatments[[#This Row],[METRC]],0)),"")</f>
        <v/>
      </c>
      <c r="M749" s="13" t="str">
        <f>_xlfn.IFNA(VLOOKUP(flower[[#This Row],[Scion METRC '#]],DEADC8[],4,FALSE),"")</f>
        <v/>
      </c>
      <c r="N749" s="14" t="str">
        <f>_xlfn.IFNA(VLOOKUP(flower[[#This Row],[Scion METRC '#]],DEADC8[],4,FALSE),"")</f>
        <v/>
      </c>
      <c r="O749" s="13" t="str">
        <f>IF(ISNUMBER(SEARCH(".",flower[[#This Row],[Pheno Barcode]])),CONCATENATE("1A4070000000065000",RIGHT(flower[[#This Row],[Pheno Barcode]],6)),"")</f>
        <v/>
      </c>
      <c r="P749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_JL2-12</v>
      </c>
    </row>
    <row r="750" spans="1:16" x14ac:dyDescent="0.25">
      <c r="A750" s="12" t="s">
        <v>7</v>
      </c>
      <c r="B750" s="9">
        <v>13</v>
      </c>
      <c r="C750" s="9" t="s">
        <v>526</v>
      </c>
      <c r="D750" s="13"/>
      <c r="E750" s="13" t="str">
        <f>_xlfn.IFNA(VLOOKUP(flower[[#This Row],[Scion METRC '#]],METRCC8[],2,FALSE),"METRC ERROR")</f>
        <v>METRC ERROR</v>
      </c>
      <c r="F750" s="13" t="str">
        <f>IF(LEFT(flower[[#This Row],[Strain]],4)=LEFT(flower[[#This Row],[Pheno '#]],4),"match","MISMATCH")</f>
        <v>MISMATCH</v>
      </c>
      <c r="G750" s="13" t="str">
        <f>_xlfn.IFNA(VLOOKUP(flower[[#This Row],[Scion METRC '#]],VEGC8[[#All],[Scion METRC '#]:[Pheno Barcode]],2,FALSE),"")</f>
        <v/>
      </c>
      <c r="H750" s="13" t="str">
        <f>LEFT(flower[[#This Row],[Pheno Barcode]],7)</f>
        <v/>
      </c>
      <c r="I750" s="10" t="str">
        <f>_xlfn.IFNA(VLOOKUP(flower[[#This Row],[Strain]],VEGC8[[#All],[Scion METRC '#]:[Health]],5,FALSE),"")</f>
        <v/>
      </c>
      <c r="J750" s="13"/>
      <c r="K750" s="13" t="str">
        <f>IF(flower[[#This Row],[Scion METRC '#]]="","EMPTY",_xlfn.IFNA(VLOOKUP(flower[[#This Row],[Scion METRC '#]],DEADC8[],3,FALSE),"Alive"))</f>
        <v>EMPTY</v>
      </c>
      <c r="L750" s="13" t="str">
        <f>IFERROR(INDEX(exptreatments[[#This Row],[Treatment]],MATCH(flower[[#This Row],[Scion METRC '#]],exptreatments[[#This Row],[METRC]],0)),"")</f>
        <v/>
      </c>
      <c r="M750" s="13" t="str">
        <f>_xlfn.IFNA(VLOOKUP(flower[[#This Row],[Scion METRC '#]],DEADC8[],4,FALSE),"")</f>
        <v/>
      </c>
      <c r="N750" s="14" t="str">
        <f>_xlfn.IFNA(VLOOKUP(flower[[#This Row],[Scion METRC '#]],DEADC8[],4,FALSE),"")</f>
        <v/>
      </c>
      <c r="O750" s="13" t="str">
        <f>IF(ISNUMBER(SEARCH(".",flower[[#This Row],[Pheno Barcode]])),CONCATENATE("1A4070000000065000",RIGHT(flower[[#This Row],[Pheno Barcode]],6)),"")</f>
        <v/>
      </c>
      <c r="P750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_JL2-13</v>
      </c>
    </row>
    <row r="751" spans="1:16" x14ac:dyDescent="0.25">
      <c r="A751" s="12" t="s">
        <v>7</v>
      </c>
      <c r="B751" s="9">
        <v>14</v>
      </c>
      <c r="C751" s="9" t="s">
        <v>526</v>
      </c>
      <c r="D751" s="13"/>
      <c r="E751" s="13" t="str">
        <f>_xlfn.IFNA(VLOOKUP(flower[[#This Row],[Scion METRC '#]],METRCC8[],2,FALSE),"METRC ERROR")</f>
        <v>METRC ERROR</v>
      </c>
      <c r="F751" s="13" t="str">
        <f>IF(LEFT(flower[[#This Row],[Strain]],4)=LEFT(flower[[#This Row],[Pheno '#]],4),"match","MISMATCH")</f>
        <v>MISMATCH</v>
      </c>
      <c r="G751" s="13" t="str">
        <f>_xlfn.IFNA(VLOOKUP(flower[[#This Row],[Scion METRC '#]],VEGC8[[#All],[Scion METRC '#]:[Pheno Barcode]],2,FALSE),"")</f>
        <v/>
      </c>
      <c r="H751" s="13" t="str">
        <f>LEFT(flower[[#This Row],[Pheno Barcode]],7)</f>
        <v/>
      </c>
      <c r="I751" s="10" t="str">
        <f>_xlfn.IFNA(VLOOKUP(flower[[#This Row],[Strain]],VEGC8[[#All],[Scion METRC '#]:[Health]],5,FALSE),"")</f>
        <v/>
      </c>
      <c r="J751" s="13"/>
      <c r="K751" s="13" t="str">
        <f>IF(flower[[#This Row],[Scion METRC '#]]="","EMPTY",_xlfn.IFNA(VLOOKUP(flower[[#This Row],[Scion METRC '#]],DEADC8[],3,FALSE),"Alive"))</f>
        <v>EMPTY</v>
      </c>
      <c r="L751" s="13" t="str">
        <f>IFERROR(INDEX(exptreatments[[#This Row],[Treatment]],MATCH(flower[[#This Row],[Scion METRC '#]],exptreatments[[#This Row],[METRC]],0)),"")</f>
        <v/>
      </c>
      <c r="M751" s="13" t="str">
        <f>_xlfn.IFNA(VLOOKUP(flower[[#This Row],[Scion METRC '#]],DEADC8[],4,FALSE),"")</f>
        <v/>
      </c>
      <c r="N751" s="14" t="str">
        <f>_xlfn.IFNA(VLOOKUP(flower[[#This Row],[Scion METRC '#]],DEADC8[],4,FALSE),"")</f>
        <v/>
      </c>
      <c r="O751" s="13" t="str">
        <f>IF(ISNUMBER(SEARCH(".",flower[[#This Row],[Pheno Barcode]])),CONCATENATE("1A4070000000065000",RIGHT(flower[[#This Row],[Pheno Barcode]],6)),"")</f>
        <v/>
      </c>
      <c r="P751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_JL2-14</v>
      </c>
    </row>
    <row r="752" spans="1:16" x14ac:dyDescent="0.25">
      <c r="A752" s="12" t="s">
        <v>7</v>
      </c>
      <c r="B752" s="9">
        <v>15</v>
      </c>
      <c r="C752" s="9" t="s">
        <v>526</v>
      </c>
      <c r="D752" s="13"/>
      <c r="E752" s="13" t="str">
        <f>_xlfn.IFNA(VLOOKUP(flower[[#This Row],[Scion METRC '#]],METRCC8[],2,FALSE),"METRC ERROR")</f>
        <v>METRC ERROR</v>
      </c>
      <c r="F752" s="13" t="str">
        <f>IF(LEFT(flower[[#This Row],[Strain]],4)=LEFT(flower[[#This Row],[Pheno '#]],4),"match","MISMATCH")</f>
        <v>MISMATCH</v>
      </c>
      <c r="G752" s="13" t="str">
        <f>_xlfn.IFNA(VLOOKUP(flower[[#This Row],[Scion METRC '#]],VEGC8[[#All],[Scion METRC '#]:[Pheno Barcode]],2,FALSE),"")</f>
        <v/>
      </c>
      <c r="H752" s="13" t="str">
        <f>LEFT(flower[[#This Row],[Pheno Barcode]],7)</f>
        <v/>
      </c>
      <c r="I752" s="10" t="str">
        <f>_xlfn.IFNA(VLOOKUP(flower[[#This Row],[Strain]],VEGC8[[#All],[Scion METRC '#]:[Health]],5,FALSE),"")</f>
        <v/>
      </c>
      <c r="J752" s="13"/>
      <c r="K752" s="13" t="str">
        <f>IF(flower[[#This Row],[Scion METRC '#]]="","EMPTY",_xlfn.IFNA(VLOOKUP(flower[[#This Row],[Scion METRC '#]],DEADC8[],3,FALSE),"Alive"))</f>
        <v>EMPTY</v>
      </c>
      <c r="L752" s="13" t="str">
        <f>IFERROR(INDEX(exptreatments[[#This Row],[Treatment]],MATCH(flower[[#This Row],[Scion METRC '#]],exptreatments[[#This Row],[METRC]],0)),"")</f>
        <v/>
      </c>
      <c r="M752" s="13" t="str">
        <f>_xlfn.IFNA(VLOOKUP(flower[[#This Row],[Scion METRC '#]],DEADC8[],4,FALSE),"")</f>
        <v/>
      </c>
      <c r="N752" s="14" t="str">
        <f>_xlfn.IFNA(VLOOKUP(flower[[#This Row],[Scion METRC '#]],DEADC8[],4,FALSE),"")</f>
        <v/>
      </c>
      <c r="O752" s="13" t="str">
        <f>IF(ISNUMBER(SEARCH(".",flower[[#This Row],[Pheno Barcode]])),CONCATENATE("1A4070000000065000",RIGHT(flower[[#This Row],[Pheno Barcode]],6)),"")</f>
        <v/>
      </c>
      <c r="P752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_JL2-15</v>
      </c>
    </row>
    <row r="753" spans="1:16" x14ac:dyDescent="0.25">
      <c r="A753" s="12" t="s">
        <v>7</v>
      </c>
      <c r="B753" s="9">
        <v>16</v>
      </c>
      <c r="C753" s="9" t="s">
        <v>526</v>
      </c>
      <c r="D753" s="13"/>
      <c r="E753" s="13" t="str">
        <f>_xlfn.IFNA(VLOOKUP(flower[[#This Row],[Scion METRC '#]],METRCC8[],2,FALSE),"METRC ERROR")</f>
        <v>METRC ERROR</v>
      </c>
      <c r="F753" s="13" t="str">
        <f>IF(LEFT(flower[[#This Row],[Strain]],4)=LEFT(flower[[#This Row],[Pheno '#]],4),"match","MISMATCH")</f>
        <v>MISMATCH</v>
      </c>
      <c r="G753" s="13" t="str">
        <f>_xlfn.IFNA(VLOOKUP(flower[[#This Row],[Scion METRC '#]],VEGC8[[#All],[Scion METRC '#]:[Pheno Barcode]],2,FALSE),"")</f>
        <v/>
      </c>
      <c r="H753" s="13" t="str">
        <f>LEFT(flower[[#This Row],[Pheno Barcode]],7)</f>
        <v/>
      </c>
      <c r="I753" s="10" t="str">
        <f>_xlfn.IFNA(VLOOKUP(flower[[#This Row],[Strain]],VEGC8[[#All],[Scion METRC '#]:[Health]],5,FALSE),"")</f>
        <v/>
      </c>
      <c r="J753" s="13"/>
      <c r="K753" s="13" t="str">
        <f>IF(flower[[#This Row],[Scion METRC '#]]="","EMPTY",_xlfn.IFNA(VLOOKUP(flower[[#This Row],[Scion METRC '#]],DEADC8[],3,FALSE),"Alive"))</f>
        <v>EMPTY</v>
      </c>
      <c r="L753" s="13" t="str">
        <f>IFERROR(INDEX(exptreatments[[#This Row],[Treatment]],MATCH(flower[[#This Row],[Scion METRC '#]],exptreatments[[#This Row],[METRC]],0)),"")</f>
        <v/>
      </c>
      <c r="M753" s="13" t="str">
        <f>_xlfn.IFNA(VLOOKUP(flower[[#This Row],[Scion METRC '#]],DEADC8[],4,FALSE),"")</f>
        <v/>
      </c>
      <c r="N753" s="14" t="str">
        <f>_xlfn.IFNA(VLOOKUP(flower[[#This Row],[Scion METRC '#]],DEADC8[],4,FALSE),"")</f>
        <v/>
      </c>
      <c r="O753" s="13" t="str">
        <f>IF(ISNUMBER(SEARCH(".",flower[[#This Row],[Pheno Barcode]])),CONCATENATE("1A4070000000065000",RIGHT(flower[[#This Row],[Pheno Barcode]],6)),"")</f>
        <v/>
      </c>
      <c r="P753" s="8" t="str">
        <f>IF(flower[[#This Row],[Plant]]&lt;10,_xlfn.CONCAT('Group Info'!$F$2,"_",flower[[#This Row],[Table]],"-0",flower[[#This Row],[Plant]]),_xlfn.CONCAT('Group Info'!$F$2,"_",flower[[#This Row],[Table]],"-",flower[[#This Row],[Plant]]))</f>
        <v>_JL2-16</v>
      </c>
    </row>
    <row r="754" spans="1:16" x14ac:dyDescent="0.25">
      <c r="A754" s="12" t="s">
        <v>7</v>
      </c>
      <c r="B754" s="9">
        <v>1</v>
      </c>
      <c r="C754" s="9" t="s">
        <v>527</v>
      </c>
      <c r="D754" s="13"/>
      <c r="E754" s="13" t="str">
        <f>_xlfn.IFNA(VLOOKUP(flower[[#This Row],[Scion METRC '#]],METRCC8[],2,FALSE),"METRC ERROR")</f>
        <v>METRC ERROR</v>
      </c>
      <c r="F754" s="13" t="str">
        <f>IF(LEFT(flower[[#This Row],[Strain]],4)=LEFT(flower[[#This Row],[Pheno '#]],4),"match","MISMATCH")</f>
        <v>MISMATCH</v>
      </c>
      <c r="G754" s="13" t="str">
        <f>_xlfn.IFNA(VLOOKUP(flower[[#This Row],[Scion METRC '#]],VEGC8[[#All],[Scion METRC '#]:[Pheno Barcode]],2,FALSE),"")</f>
        <v/>
      </c>
      <c r="H754" s="13" t="str">
        <f>LEFT(flower[[#This Row],[Pheno Barcode]],7)</f>
        <v/>
      </c>
      <c r="I754" s="10" t="str">
        <f>_xlfn.IFNA(VLOOKUP(flower[[#This Row],[Strain]],VEGC8[[#All],[Scion METRC '#]:[Health]],5,FALSE),"")</f>
        <v/>
      </c>
      <c r="J754" s="13"/>
      <c r="K754" s="13" t="str">
        <f>IF(flower[[#This Row],[Scion METRC '#]]="","EMPTY",_xlfn.IFNA(VLOOKUP(flower[[#This Row],[Scion METRC '#]],DEADC8[],3,FALSE),"Alive"))</f>
        <v>EMPTY</v>
      </c>
      <c r="L754" s="13" t="str">
        <f>IFERROR(INDEX(exptreatments[[#This Row],[Treatment]],MATCH(flower[[#This Row],[Scion METRC '#]],exptreatments[[#This Row],[METRC]],0)),"")</f>
        <v/>
      </c>
      <c r="M754" s="13" t="str">
        <f>_xlfn.IFNA(VLOOKUP(flower[[#This Row],[Scion METRC '#]],DEADC8[],4,FALSE),"")</f>
        <v/>
      </c>
      <c r="N754" s="14" t="str">
        <f>_xlfn.IFNA(VLOOKUP(flower[[#This Row],[Scion METRC '#]],DEADC8[],4,FALSE),"")</f>
        <v/>
      </c>
      <c r="O754" s="13" t="str">
        <f>IF(ISNUMBER(SEARCH(".",flower[[#This Row],[Pheno Barcode]])),CONCATENATE("1A4070000000065000",RIGHT(flower[[#This Row],[Pheno Barcode]],6)),"")</f>
        <v/>
      </c>
      <c r="P754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_JL3-01</v>
      </c>
    </row>
    <row r="755" spans="1:16" x14ac:dyDescent="0.25">
      <c r="A755" s="12" t="s">
        <v>7</v>
      </c>
      <c r="B755" s="9">
        <v>2</v>
      </c>
      <c r="C755" s="9" t="s">
        <v>527</v>
      </c>
      <c r="D755" s="13"/>
      <c r="E755" s="13" t="str">
        <f>_xlfn.IFNA(VLOOKUP(flower[[#This Row],[Scion METRC '#]],METRCC8[],2,FALSE),"METRC ERROR")</f>
        <v>METRC ERROR</v>
      </c>
      <c r="F755" s="13" t="str">
        <f>IF(LEFT(flower[[#This Row],[Strain]],4)=LEFT(flower[[#This Row],[Pheno '#]],4),"match","MISMATCH")</f>
        <v>MISMATCH</v>
      </c>
      <c r="G755" s="13" t="str">
        <f>_xlfn.IFNA(VLOOKUP(flower[[#This Row],[Scion METRC '#]],VEGC8[[#All],[Scion METRC '#]:[Pheno Barcode]],2,FALSE),"")</f>
        <v/>
      </c>
      <c r="H755" s="13" t="str">
        <f>LEFT(flower[[#This Row],[Pheno Barcode]],7)</f>
        <v/>
      </c>
      <c r="I755" s="10" t="str">
        <f>_xlfn.IFNA(VLOOKUP(flower[[#This Row],[Strain]],VEGC8[[#All],[Scion METRC '#]:[Health]],5,FALSE),"")</f>
        <v/>
      </c>
      <c r="J755" s="13"/>
      <c r="K755" s="13" t="str">
        <f>IF(flower[[#This Row],[Scion METRC '#]]="","EMPTY",_xlfn.IFNA(VLOOKUP(flower[[#This Row],[Scion METRC '#]],DEADC8[],3,FALSE),"Alive"))</f>
        <v>EMPTY</v>
      </c>
      <c r="L755" s="13" t="str">
        <f>IFERROR(INDEX(exptreatments[[#This Row],[Treatment]],MATCH(flower[[#This Row],[Scion METRC '#]],exptreatments[[#This Row],[METRC]],0)),"")</f>
        <v/>
      </c>
      <c r="M755" s="13" t="str">
        <f>_xlfn.IFNA(VLOOKUP(flower[[#This Row],[Scion METRC '#]],DEADC8[],4,FALSE),"")</f>
        <v/>
      </c>
      <c r="N755" s="14" t="str">
        <f>_xlfn.IFNA(VLOOKUP(flower[[#This Row],[Scion METRC '#]],DEADC8[],4,FALSE),"")</f>
        <v/>
      </c>
      <c r="O755" s="13" t="str">
        <f>IF(ISNUMBER(SEARCH(".",flower[[#This Row],[Pheno Barcode]])),CONCATENATE("1A4070000000065000",RIGHT(flower[[#This Row],[Pheno Barcode]],6)),"")</f>
        <v/>
      </c>
      <c r="P755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_JL3-02</v>
      </c>
    </row>
    <row r="756" spans="1:16" x14ac:dyDescent="0.25">
      <c r="A756" s="12" t="s">
        <v>7</v>
      </c>
      <c r="B756" s="9">
        <v>3</v>
      </c>
      <c r="C756" s="9" t="s">
        <v>527</v>
      </c>
      <c r="D756" s="13"/>
      <c r="E756" s="13" t="str">
        <f>_xlfn.IFNA(VLOOKUP(flower[[#This Row],[Scion METRC '#]],METRCC8[],2,FALSE),"METRC ERROR")</f>
        <v>METRC ERROR</v>
      </c>
      <c r="F756" s="13" t="str">
        <f>IF(LEFT(flower[[#This Row],[Strain]],4)=LEFT(flower[[#This Row],[Pheno '#]],4),"match","MISMATCH")</f>
        <v>MISMATCH</v>
      </c>
      <c r="G756" s="13" t="str">
        <f>_xlfn.IFNA(VLOOKUP(flower[[#This Row],[Scion METRC '#]],VEGC8[[#All],[Scion METRC '#]:[Pheno Barcode]],2,FALSE),"")</f>
        <v/>
      </c>
      <c r="H756" s="13" t="str">
        <f>LEFT(flower[[#This Row],[Pheno Barcode]],7)</f>
        <v/>
      </c>
      <c r="I756" s="10" t="str">
        <f>_xlfn.IFNA(VLOOKUP(flower[[#This Row],[Strain]],VEGC8[[#All],[Scion METRC '#]:[Health]],5,FALSE),"")</f>
        <v/>
      </c>
      <c r="J756" s="13"/>
      <c r="K756" s="13" t="str">
        <f>IF(flower[[#This Row],[Scion METRC '#]]="","EMPTY",_xlfn.IFNA(VLOOKUP(flower[[#This Row],[Scion METRC '#]],DEADC8[],3,FALSE),"Alive"))</f>
        <v>EMPTY</v>
      </c>
      <c r="L756" s="13" t="str">
        <f>IFERROR(INDEX(exptreatments[[#This Row],[Treatment]],MATCH(flower[[#This Row],[Scion METRC '#]],exptreatments[[#This Row],[METRC]],0)),"")</f>
        <v/>
      </c>
      <c r="M756" s="13" t="str">
        <f>_xlfn.IFNA(VLOOKUP(flower[[#This Row],[Scion METRC '#]],DEADC8[],4,FALSE),"")</f>
        <v/>
      </c>
      <c r="N756" s="14" t="str">
        <f>_xlfn.IFNA(VLOOKUP(flower[[#This Row],[Scion METRC '#]],DEADC8[],4,FALSE),"")</f>
        <v/>
      </c>
      <c r="O756" s="13" t="str">
        <f>IF(ISNUMBER(SEARCH(".",flower[[#This Row],[Pheno Barcode]])),CONCATENATE("1A4070000000065000",RIGHT(flower[[#This Row],[Pheno Barcode]],6)),"")</f>
        <v/>
      </c>
      <c r="P756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_JL3-03</v>
      </c>
    </row>
    <row r="757" spans="1:16" x14ac:dyDescent="0.25">
      <c r="A757" s="12" t="s">
        <v>7</v>
      </c>
      <c r="B757" s="9">
        <v>4</v>
      </c>
      <c r="C757" s="9" t="s">
        <v>527</v>
      </c>
      <c r="D757" s="13"/>
      <c r="E757" s="13" t="str">
        <f>_xlfn.IFNA(VLOOKUP(flower[[#This Row],[Scion METRC '#]],METRCC8[],2,FALSE),"METRC ERROR")</f>
        <v>METRC ERROR</v>
      </c>
      <c r="F757" s="13" t="str">
        <f>IF(LEFT(flower[[#This Row],[Strain]],4)=LEFT(flower[[#This Row],[Pheno '#]],4),"match","MISMATCH")</f>
        <v>MISMATCH</v>
      </c>
      <c r="G757" s="13" t="str">
        <f>_xlfn.IFNA(VLOOKUP(flower[[#This Row],[Scion METRC '#]],VEGC8[[#All],[Scion METRC '#]:[Pheno Barcode]],2,FALSE),"")</f>
        <v/>
      </c>
      <c r="H757" s="13" t="str">
        <f>LEFT(flower[[#This Row],[Pheno Barcode]],7)</f>
        <v/>
      </c>
      <c r="I757" s="10" t="str">
        <f>_xlfn.IFNA(VLOOKUP(flower[[#This Row],[Strain]],VEGC8[[#All],[Scion METRC '#]:[Health]],5,FALSE),"")</f>
        <v/>
      </c>
      <c r="J757" s="13"/>
      <c r="K757" s="13" t="str">
        <f>IF(flower[[#This Row],[Scion METRC '#]]="","EMPTY",_xlfn.IFNA(VLOOKUP(flower[[#This Row],[Scion METRC '#]],DEADC8[],3,FALSE),"Alive"))</f>
        <v>EMPTY</v>
      </c>
      <c r="L757" s="13" t="str">
        <f>IFERROR(INDEX(exptreatments[[#This Row],[Treatment]],MATCH(flower[[#This Row],[Scion METRC '#]],exptreatments[[#This Row],[METRC]],0)),"")</f>
        <v/>
      </c>
      <c r="M757" s="13" t="str">
        <f>_xlfn.IFNA(VLOOKUP(flower[[#This Row],[Scion METRC '#]],DEADC8[],4,FALSE),"")</f>
        <v/>
      </c>
      <c r="N757" s="14" t="str">
        <f>_xlfn.IFNA(VLOOKUP(flower[[#This Row],[Scion METRC '#]],DEADC8[],4,FALSE),"")</f>
        <v/>
      </c>
      <c r="O757" s="13" t="str">
        <f>IF(ISNUMBER(SEARCH(".",flower[[#This Row],[Pheno Barcode]])),CONCATENATE("1A4070000000065000",RIGHT(flower[[#This Row],[Pheno Barcode]],6)),"")</f>
        <v/>
      </c>
      <c r="P757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_JL3-04</v>
      </c>
    </row>
    <row r="758" spans="1:16" x14ac:dyDescent="0.25">
      <c r="A758" s="12" t="s">
        <v>7</v>
      </c>
      <c r="B758" s="9">
        <v>5</v>
      </c>
      <c r="C758" s="9" t="s">
        <v>527</v>
      </c>
      <c r="D758" s="13"/>
      <c r="E758" s="13" t="str">
        <f>_xlfn.IFNA(VLOOKUP(flower[[#This Row],[Scion METRC '#]],METRCC8[],2,FALSE),"METRC ERROR")</f>
        <v>METRC ERROR</v>
      </c>
      <c r="F758" s="13" t="str">
        <f>IF(LEFT(flower[[#This Row],[Strain]],4)=LEFT(flower[[#This Row],[Pheno '#]],4),"match","MISMATCH")</f>
        <v>MISMATCH</v>
      </c>
      <c r="G758" s="13" t="str">
        <f>_xlfn.IFNA(VLOOKUP(flower[[#This Row],[Scion METRC '#]],VEGC8[[#All],[Scion METRC '#]:[Pheno Barcode]],2,FALSE),"")</f>
        <v/>
      </c>
      <c r="H758" s="13" t="str">
        <f>LEFT(flower[[#This Row],[Pheno Barcode]],7)</f>
        <v/>
      </c>
      <c r="I758" s="10" t="str">
        <f>_xlfn.IFNA(VLOOKUP(flower[[#This Row],[Strain]],VEGC8[[#All],[Scion METRC '#]:[Health]],5,FALSE),"")</f>
        <v/>
      </c>
      <c r="J758" s="13"/>
      <c r="K758" s="13" t="str">
        <f>IF(flower[[#This Row],[Scion METRC '#]]="","EMPTY",_xlfn.IFNA(VLOOKUP(flower[[#This Row],[Scion METRC '#]],DEADC8[],3,FALSE),"Alive"))</f>
        <v>EMPTY</v>
      </c>
      <c r="L758" s="13" t="str">
        <f>IFERROR(INDEX(exptreatments[[#This Row],[Treatment]],MATCH(flower[[#This Row],[Scion METRC '#]],exptreatments[[#This Row],[METRC]],0)),"")</f>
        <v/>
      </c>
      <c r="M758" s="13" t="str">
        <f>_xlfn.IFNA(VLOOKUP(flower[[#This Row],[Scion METRC '#]],DEADC8[],4,FALSE),"")</f>
        <v/>
      </c>
      <c r="N758" s="14" t="str">
        <f>_xlfn.IFNA(VLOOKUP(flower[[#This Row],[Scion METRC '#]],DEADC8[],4,FALSE),"")</f>
        <v/>
      </c>
      <c r="O758" s="13" t="str">
        <f>IF(ISNUMBER(SEARCH(".",flower[[#This Row],[Pheno Barcode]])),CONCATENATE("1A4070000000065000",RIGHT(flower[[#This Row],[Pheno Barcode]],6)),"")</f>
        <v/>
      </c>
      <c r="P758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_JL3-05</v>
      </c>
    </row>
    <row r="759" spans="1:16" x14ac:dyDescent="0.25">
      <c r="A759" s="12" t="s">
        <v>7</v>
      </c>
      <c r="B759" s="9">
        <v>6</v>
      </c>
      <c r="C759" s="9" t="s">
        <v>527</v>
      </c>
      <c r="D759" s="13"/>
      <c r="E759" s="13" t="str">
        <f>_xlfn.IFNA(VLOOKUP(flower[[#This Row],[Scion METRC '#]],METRCC8[],2,FALSE),"METRC ERROR")</f>
        <v>METRC ERROR</v>
      </c>
      <c r="F759" s="13" t="str">
        <f>IF(LEFT(flower[[#This Row],[Strain]],4)=LEFT(flower[[#This Row],[Pheno '#]],4),"match","MISMATCH")</f>
        <v>MISMATCH</v>
      </c>
      <c r="G759" s="13" t="str">
        <f>_xlfn.IFNA(VLOOKUP(flower[[#This Row],[Scion METRC '#]],VEGC8[[#All],[Scion METRC '#]:[Pheno Barcode]],2,FALSE),"")</f>
        <v/>
      </c>
      <c r="H759" s="13" t="str">
        <f>LEFT(flower[[#This Row],[Pheno Barcode]],7)</f>
        <v/>
      </c>
      <c r="I759" s="10" t="str">
        <f>_xlfn.IFNA(VLOOKUP(flower[[#This Row],[Strain]],VEGC8[[#All],[Scion METRC '#]:[Health]],5,FALSE),"")</f>
        <v/>
      </c>
      <c r="J759" s="13"/>
      <c r="K759" s="13" t="str">
        <f>IF(flower[[#This Row],[Scion METRC '#]]="","EMPTY",_xlfn.IFNA(VLOOKUP(flower[[#This Row],[Scion METRC '#]],DEADC8[],3,FALSE),"Alive"))</f>
        <v>EMPTY</v>
      </c>
      <c r="L759" s="13" t="str">
        <f>IFERROR(INDEX(exptreatments[[#This Row],[Treatment]],MATCH(flower[[#This Row],[Scion METRC '#]],exptreatments[[#This Row],[METRC]],0)),"")</f>
        <v/>
      </c>
      <c r="M759" s="13" t="str">
        <f>_xlfn.IFNA(VLOOKUP(flower[[#This Row],[Scion METRC '#]],DEADC8[],4,FALSE),"")</f>
        <v/>
      </c>
      <c r="N759" s="14" t="str">
        <f>_xlfn.IFNA(VLOOKUP(flower[[#This Row],[Scion METRC '#]],DEADC8[],4,FALSE),"")</f>
        <v/>
      </c>
      <c r="O759" s="13" t="str">
        <f>IF(ISNUMBER(SEARCH(".",flower[[#This Row],[Pheno Barcode]])),CONCATENATE("1A4070000000065000",RIGHT(flower[[#This Row],[Pheno Barcode]],6)),"")</f>
        <v/>
      </c>
      <c r="P759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_JL3-06</v>
      </c>
    </row>
    <row r="760" spans="1:16" x14ac:dyDescent="0.25">
      <c r="A760" s="12" t="s">
        <v>7</v>
      </c>
      <c r="B760" s="9">
        <v>7</v>
      </c>
      <c r="C760" s="9" t="s">
        <v>527</v>
      </c>
      <c r="D760" s="13"/>
      <c r="E760" s="13" t="str">
        <f>_xlfn.IFNA(VLOOKUP(flower[[#This Row],[Scion METRC '#]],METRCC8[],2,FALSE),"METRC ERROR")</f>
        <v>METRC ERROR</v>
      </c>
      <c r="F760" s="13" t="str">
        <f>IF(LEFT(flower[[#This Row],[Strain]],4)=LEFT(flower[[#This Row],[Pheno '#]],4),"match","MISMATCH")</f>
        <v>MISMATCH</v>
      </c>
      <c r="G760" s="13" t="str">
        <f>_xlfn.IFNA(VLOOKUP(flower[[#This Row],[Scion METRC '#]],VEGC8[[#All],[Scion METRC '#]:[Pheno Barcode]],2,FALSE),"")</f>
        <v/>
      </c>
      <c r="H760" s="13" t="str">
        <f>LEFT(flower[[#This Row],[Pheno Barcode]],7)</f>
        <v/>
      </c>
      <c r="I760" s="10" t="str">
        <f>_xlfn.IFNA(VLOOKUP(flower[[#This Row],[Strain]],VEGC8[[#All],[Scion METRC '#]:[Health]],5,FALSE),"")</f>
        <v/>
      </c>
      <c r="J760" s="13"/>
      <c r="K760" s="13" t="str">
        <f>IF(flower[[#This Row],[Scion METRC '#]]="","EMPTY",_xlfn.IFNA(VLOOKUP(flower[[#This Row],[Scion METRC '#]],DEADC8[],3,FALSE),"Alive"))</f>
        <v>EMPTY</v>
      </c>
      <c r="L760" s="13" t="str">
        <f>IFERROR(INDEX(exptreatments[[#This Row],[Treatment]],MATCH(flower[[#This Row],[Scion METRC '#]],exptreatments[[#This Row],[METRC]],0)),"")</f>
        <v/>
      </c>
      <c r="M760" s="13" t="str">
        <f>_xlfn.IFNA(VLOOKUP(flower[[#This Row],[Scion METRC '#]],DEADC8[],4,FALSE),"")</f>
        <v/>
      </c>
      <c r="N760" s="14" t="str">
        <f>_xlfn.IFNA(VLOOKUP(flower[[#This Row],[Scion METRC '#]],DEADC8[],4,FALSE),"")</f>
        <v/>
      </c>
      <c r="O760" s="13" t="str">
        <f>IF(ISNUMBER(SEARCH(".",flower[[#This Row],[Pheno Barcode]])),CONCATENATE("1A4070000000065000",RIGHT(flower[[#This Row],[Pheno Barcode]],6)),"")</f>
        <v/>
      </c>
      <c r="P760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_JL3-07</v>
      </c>
    </row>
    <row r="761" spans="1:16" x14ac:dyDescent="0.25">
      <c r="A761" s="12" t="s">
        <v>7</v>
      </c>
      <c r="B761" s="9">
        <v>8</v>
      </c>
      <c r="C761" s="9" t="s">
        <v>527</v>
      </c>
      <c r="D761" s="13"/>
      <c r="E761" s="13" t="str">
        <f>_xlfn.IFNA(VLOOKUP(flower[[#This Row],[Scion METRC '#]],METRCC8[],2,FALSE),"METRC ERROR")</f>
        <v>METRC ERROR</v>
      </c>
      <c r="F761" s="13" t="str">
        <f>IF(LEFT(flower[[#This Row],[Strain]],4)=LEFT(flower[[#This Row],[Pheno '#]],4),"match","MISMATCH")</f>
        <v>MISMATCH</v>
      </c>
      <c r="G761" s="13" t="str">
        <f>_xlfn.IFNA(VLOOKUP(flower[[#This Row],[Scion METRC '#]],VEGC8[[#All],[Scion METRC '#]:[Pheno Barcode]],2,FALSE),"")</f>
        <v/>
      </c>
      <c r="H761" s="13" t="str">
        <f>LEFT(flower[[#This Row],[Pheno Barcode]],7)</f>
        <v/>
      </c>
      <c r="I761" s="10" t="str">
        <f>_xlfn.IFNA(VLOOKUP(flower[[#This Row],[Strain]],VEGC8[[#All],[Scion METRC '#]:[Health]],5,FALSE),"")</f>
        <v/>
      </c>
      <c r="J761" s="13"/>
      <c r="K761" s="13" t="str">
        <f>IF(flower[[#This Row],[Scion METRC '#]]="","EMPTY",_xlfn.IFNA(VLOOKUP(flower[[#This Row],[Scion METRC '#]],DEADC8[],3,FALSE),"Alive"))</f>
        <v>EMPTY</v>
      </c>
      <c r="L761" s="13" t="str">
        <f>IFERROR(INDEX(exptreatments[[#This Row],[Treatment]],MATCH(flower[[#This Row],[Scion METRC '#]],exptreatments[[#This Row],[METRC]],0)),"")</f>
        <v/>
      </c>
      <c r="M761" s="13" t="str">
        <f>_xlfn.IFNA(VLOOKUP(flower[[#This Row],[Scion METRC '#]],DEADC8[],4,FALSE),"")</f>
        <v/>
      </c>
      <c r="N761" s="14" t="str">
        <f>_xlfn.IFNA(VLOOKUP(flower[[#This Row],[Scion METRC '#]],DEADC8[],4,FALSE),"")</f>
        <v/>
      </c>
      <c r="O761" s="13" t="str">
        <f>IF(ISNUMBER(SEARCH(".",flower[[#This Row],[Pheno Barcode]])),CONCATENATE("1A4070000000065000",RIGHT(flower[[#This Row],[Pheno Barcode]],6)),"")</f>
        <v/>
      </c>
      <c r="P761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_JL3-08</v>
      </c>
    </row>
    <row r="762" spans="1:16" x14ac:dyDescent="0.25">
      <c r="A762" s="12" t="s">
        <v>7</v>
      </c>
      <c r="B762" s="9">
        <v>9</v>
      </c>
      <c r="C762" s="9" t="s">
        <v>527</v>
      </c>
      <c r="D762" s="13"/>
      <c r="E762" s="13" t="str">
        <f>_xlfn.IFNA(VLOOKUP(flower[[#This Row],[Scion METRC '#]],METRCC8[],2,FALSE),"METRC ERROR")</f>
        <v>METRC ERROR</v>
      </c>
      <c r="F762" s="13" t="str">
        <f>IF(LEFT(flower[[#This Row],[Strain]],4)=LEFT(flower[[#This Row],[Pheno '#]],4),"match","MISMATCH")</f>
        <v>MISMATCH</v>
      </c>
      <c r="G762" s="13" t="str">
        <f>_xlfn.IFNA(VLOOKUP(flower[[#This Row],[Scion METRC '#]],VEGC8[[#All],[Scion METRC '#]:[Pheno Barcode]],2,FALSE),"")</f>
        <v/>
      </c>
      <c r="H762" s="13" t="str">
        <f>LEFT(flower[[#This Row],[Pheno Barcode]],7)</f>
        <v/>
      </c>
      <c r="I762" s="10" t="str">
        <f>_xlfn.IFNA(VLOOKUP(flower[[#This Row],[Strain]],VEGC8[[#All],[Scion METRC '#]:[Health]],5,FALSE),"")</f>
        <v/>
      </c>
      <c r="J762" s="13"/>
      <c r="K762" s="13" t="str">
        <f>IF(flower[[#This Row],[Scion METRC '#]]="","EMPTY",_xlfn.IFNA(VLOOKUP(flower[[#This Row],[Scion METRC '#]],DEADC8[],3,FALSE),"Alive"))</f>
        <v>EMPTY</v>
      </c>
      <c r="L762" s="13" t="str">
        <f>IFERROR(INDEX(exptreatments[[#This Row],[Treatment]],MATCH(flower[[#This Row],[Scion METRC '#]],exptreatments[[#This Row],[METRC]],0)),"")</f>
        <v/>
      </c>
      <c r="M762" s="13" t="str">
        <f>_xlfn.IFNA(VLOOKUP(flower[[#This Row],[Scion METRC '#]],DEADC8[],4,FALSE),"")</f>
        <v/>
      </c>
      <c r="N762" s="14" t="str">
        <f>_xlfn.IFNA(VLOOKUP(flower[[#This Row],[Scion METRC '#]],DEADC8[],4,FALSE),"")</f>
        <v/>
      </c>
      <c r="O762" s="13" t="str">
        <f>IF(ISNUMBER(SEARCH(".",flower[[#This Row],[Pheno Barcode]])),CONCATENATE("1A4070000000065000",RIGHT(flower[[#This Row],[Pheno Barcode]],6)),"")</f>
        <v/>
      </c>
      <c r="P762" s="8" t="str">
        <f>IF(flower[[#This Row],[Plant]]&lt;10,_xlfn.CONCAT('Group Info'!$F$2,"_",flower[[#This Row],[Table]],"-0",flower[[#This Row],[Plant]]),_xlfn.CONCAT('Group Info'!$F$2,"_",flower[[#This Row],[Table]],"-",flower[[#This Row],[Plant]]))</f>
        <v>_JL3-09</v>
      </c>
    </row>
    <row r="763" spans="1:16" x14ac:dyDescent="0.25">
      <c r="A763" s="12" t="s">
        <v>7</v>
      </c>
      <c r="B763" s="9">
        <v>10</v>
      </c>
      <c r="C763" s="9" t="s">
        <v>527</v>
      </c>
      <c r="D763" s="13"/>
      <c r="E763" s="13" t="str">
        <f>_xlfn.IFNA(VLOOKUP(flower[[#This Row],[Scion METRC '#]],METRCC8[],2,FALSE),"METRC ERROR")</f>
        <v>METRC ERROR</v>
      </c>
      <c r="F763" s="13" t="str">
        <f>IF(LEFT(flower[[#This Row],[Strain]],4)=LEFT(flower[[#This Row],[Pheno '#]],4),"match","MISMATCH")</f>
        <v>MISMATCH</v>
      </c>
      <c r="G763" s="13" t="str">
        <f>_xlfn.IFNA(VLOOKUP(flower[[#This Row],[Scion METRC '#]],VEGC8[[#All],[Scion METRC '#]:[Pheno Barcode]],2,FALSE),"")</f>
        <v/>
      </c>
      <c r="H763" s="13" t="str">
        <f>LEFT(flower[[#This Row],[Pheno Barcode]],7)</f>
        <v/>
      </c>
      <c r="I763" s="10" t="str">
        <f>_xlfn.IFNA(VLOOKUP(flower[[#This Row],[Strain]],VEGC8[[#All],[Scion METRC '#]:[Health]],5,FALSE),"")</f>
        <v/>
      </c>
      <c r="J763" s="13"/>
      <c r="K763" s="13" t="str">
        <f>IF(flower[[#This Row],[Scion METRC '#]]="","EMPTY",_xlfn.IFNA(VLOOKUP(flower[[#This Row],[Scion METRC '#]],DEADC8[],3,FALSE),"Alive"))</f>
        <v>EMPTY</v>
      </c>
      <c r="L763" s="13" t="str">
        <f>IFERROR(INDEX(exptreatments[[#This Row],[Treatment]],MATCH(flower[[#This Row],[Scion METRC '#]],exptreatments[[#This Row],[METRC]],0)),"")</f>
        <v/>
      </c>
      <c r="M763" s="13" t="str">
        <f>_xlfn.IFNA(VLOOKUP(flower[[#This Row],[Scion METRC '#]],DEADC8[],4,FALSE),"")</f>
        <v/>
      </c>
      <c r="N763" s="14" t="str">
        <f>_xlfn.IFNA(VLOOKUP(flower[[#This Row],[Scion METRC '#]],DEADC8[],4,FALSE),"")</f>
        <v/>
      </c>
      <c r="O763" s="13" t="str">
        <f>IF(ISNUMBER(SEARCH(".",flower[[#This Row],[Pheno Barcode]])),CONCATENATE("1A4070000000065000",RIGHT(flower[[#This Row],[Pheno Barcode]],6)),"")</f>
        <v/>
      </c>
      <c r="P763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_JL3-10</v>
      </c>
    </row>
    <row r="764" spans="1:16" x14ac:dyDescent="0.25">
      <c r="A764" s="12" t="s">
        <v>7</v>
      </c>
      <c r="B764" s="9">
        <v>11</v>
      </c>
      <c r="C764" s="9" t="s">
        <v>527</v>
      </c>
      <c r="D764" s="13"/>
      <c r="E764" s="13" t="str">
        <f>_xlfn.IFNA(VLOOKUP(flower[[#This Row],[Scion METRC '#]],METRCC8[],2,FALSE),"METRC ERROR")</f>
        <v>METRC ERROR</v>
      </c>
      <c r="F764" s="13" t="str">
        <f>IF(LEFT(flower[[#This Row],[Strain]],4)=LEFT(flower[[#This Row],[Pheno '#]],4),"match","MISMATCH")</f>
        <v>MISMATCH</v>
      </c>
      <c r="G764" s="13" t="str">
        <f>_xlfn.IFNA(VLOOKUP(flower[[#This Row],[Scion METRC '#]],VEGC8[[#All],[Scion METRC '#]:[Pheno Barcode]],2,FALSE),"")</f>
        <v/>
      </c>
      <c r="H764" s="13" t="str">
        <f>LEFT(flower[[#This Row],[Pheno Barcode]],7)</f>
        <v/>
      </c>
      <c r="I764" s="10" t="str">
        <f>_xlfn.IFNA(VLOOKUP(flower[[#This Row],[Strain]],VEGC8[[#All],[Scion METRC '#]:[Health]],5,FALSE),"")</f>
        <v/>
      </c>
      <c r="J764" s="13"/>
      <c r="K764" s="13" t="str">
        <f>IF(flower[[#This Row],[Scion METRC '#]]="","EMPTY",_xlfn.IFNA(VLOOKUP(flower[[#This Row],[Scion METRC '#]],DEADC8[],3,FALSE),"Alive"))</f>
        <v>EMPTY</v>
      </c>
      <c r="L764" s="13" t="str">
        <f>IFERROR(INDEX(exptreatments[[#This Row],[Treatment]],MATCH(flower[[#This Row],[Scion METRC '#]],exptreatments[[#This Row],[METRC]],0)),"")</f>
        <v/>
      </c>
      <c r="M764" s="13" t="str">
        <f>_xlfn.IFNA(VLOOKUP(flower[[#This Row],[Scion METRC '#]],DEADC8[],4,FALSE),"")</f>
        <v/>
      </c>
      <c r="N764" s="14" t="str">
        <f>_xlfn.IFNA(VLOOKUP(flower[[#This Row],[Scion METRC '#]],DEADC8[],4,FALSE),"")</f>
        <v/>
      </c>
      <c r="O764" s="13" t="str">
        <f>IF(ISNUMBER(SEARCH(".",flower[[#This Row],[Pheno Barcode]])),CONCATENATE("1A4070000000065000",RIGHT(flower[[#This Row],[Pheno Barcode]],6)),"")</f>
        <v/>
      </c>
      <c r="P764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_JL3-11</v>
      </c>
    </row>
    <row r="765" spans="1:16" x14ac:dyDescent="0.25">
      <c r="A765" s="12" t="s">
        <v>7</v>
      </c>
      <c r="B765" s="9">
        <v>12</v>
      </c>
      <c r="C765" s="9" t="s">
        <v>527</v>
      </c>
      <c r="D765" s="13"/>
      <c r="E765" s="13" t="str">
        <f>_xlfn.IFNA(VLOOKUP(flower[[#This Row],[Scion METRC '#]],METRCC8[],2,FALSE),"METRC ERROR")</f>
        <v>METRC ERROR</v>
      </c>
      <c r="F765" s="13" t="str">
        <f>IF(LEFT(flower[[#This Row],[Strain]],4)=LEFT(flower[[#This Row],[Pheno '#]],4),"match","MISMATCH")</f>
        <v>MISMATCH</v>
      </c>
      <c r="G765" s="13" t="str">
        <f>_xlfn.IFNA(VLOOKUP(flower[[#This Row],[Scion METRC '#]],VEGC8[[#All],[Scion METRC '#]:[Pheno Barcode]],2,FALSE),"")</f>
        <v/>
      </c>
      <c r="H765" s="13" t="str">
        <f>LEFT(flower[[#This Row],[Pheno Barcode]],7)</f>
        <v/>
      </c>
      <c r="I765" s="10" t="str">
        <f>_xlfn.IFNA(VLOOKUP(flower[[#This Row],[Strain]],VEGC8[[#All],[Scion METRC '#]:[Health]],5,FALSE),"")</f>
        <v/>
      </c>
      <c r="J765" s="13"/>
      <c r="K765" s="13" t="str">
        <f>IF(flower[[#This Row],[Scion METRC '#]]="","EMPTY",_xlfn.IFNA(VLOOKUP(flower[[#This Row],[Scion METRC '#]],DEADC8[],3,FALSE),"Alive"))</f>
        <v>EMPTY</v>
      </c>
      <c r="L765" s="13" t="str">
        <f>IFERROR(INDEX(exptreatments[[#This Row],[Treatment]],MATCH(flower[[#This Row],[Scion METRC '#]],exptreatments[[#This Row],[METRC]],0)),"")</f>
        <v/>
      </c>
      <c r="M765" s="13" t="str">
        <f>_xlfn.IFNA(VLOOKUP(flower[[#This Row],[Scion METRC '#]],DEADC8[],4,FALSE),"")</f>
        <v/>
      </c>
      <c r="N765" s="14" t="str">
        <f>_xlfn.IFNA(VLOOKUP(flower[[#This Row],[Scion METRC '#]],DEADC8[],4,FALSE),"")</f>
        <v/>
      </c>
      <c r="O765" s="13" t="str">
        <f>IF(ISNUMBER(SEARCH(".",flower[[#This Row],[Pheno Barcode]])),CONCATENATE("1A4070000000065000",RIGHT(flower[[#This Row],[Pheno Barcode]],6)),"")</f>
        <v/>
      </c>
      <c r="P765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_JL3-12</v>
      </c>
    </row>
    <row r="766" spans="1:16" x14ac:dyDescent="0.25">
      <c r="A766" s="12" t="s">
        <v>7</v>
      </c>
      <c r="B766" s="9">
        <v>13</v>
      </c>
      <c r="C766" s="9" t="s">
        <v>527</v>
      </c>
      <c r="D766" s="13"/>
      <c r="E766" s="13" t="str">
        <f>_xlfn.IFNA(VLOOKUP(flower[[#This Row],[Scion METRC '#]],METRCC8[],2,FALSE),"METRC ERROR")</f>
        <v>METRC ERROR</v>
      </c>
      <c r="F766" s="13" t="str">
        <f>IF(LEFT(flower[[#This Row],[Strain]],4)=LEFT(flower[[#This Row],[Pheno '#]],4),"match","MISMATCH")</f>
        <v>MISMATCH</v>
      </c>
      <c r="G766" s="13" t="str">
        <f>_xlfn.IFNA(VLOOKUP(flower[[#This Row],[Scion METRC '#]],VEGC8[[#All],[Scion METRC '#]:[Pheno Barcode]],2,FALSE),"")</f>
        <v/>
      </c>
      <c r="H766" s="13" t="str">
        <f>LEFT(flower[[#This Row],[Pheno Barcode]],7)</f>
        <v/>
      </c>
      <c r="I766" s="10" t="str">
        <f>_xlfn.IFNA(VLOOKUP(flower[[#This Row],[Strain]],VEGC8[[#All],[Scion METRC '#]:[Health]],5,FALSE),"")</f>
        <v/>
      </c>
      <c r="J766" s="13"/>
      <c r="K766" s="13" t="str">
        <f>IF(flower[[#This Row],[Scion METRC '#]]="","EMPTY",_xlfn.IFNA(VLOOKUP(flower[[#This Row],[Scion METRC '#]],DEADC8[],3,FALSE),"Alive"))</f>
        <v>EMPTY</v>
      </c>
      <c r="L766" s="13" t="str">
        <f>IFERROR(INDEX(exptreatments[[#This Row],[Treatment]],MATCH(flower[[#This Row],[Scion METRC '#]],exptreatments[[#This Row],[METRC]],0)),"")</f>
        <v/>
      </c>
      <c r="M766" s="13" t="str">
        <f>_xlfn.IFNA(VLOOKUP(flower[[#This Row],[Scion METRC '#]],DEADC8[],4,FALSE),"")</f>
        <v/>
      </c>
      <c r="N766" s="14" t="str">
        <f>_xlfn.IFNA(VLOOKUP(flower[[#This Row],[Scion METRC '#]],DEADC8[],4,FALSE),"")</f>
        <v/>
      </c>
      <c r="O766" s="13" t="str">
        <f>IF(ISNUMBER(SEARCH(".",flower[[#This Row],[Pheno Barcode]])),CONCATENATE("1A4070000000065000",RIGHT(flower[[#This Row],[Pheno Barcode]],6)),"")</f>
        <v/>
      </c>
      <c r="P766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_JL3-13</v>
      </c>
    </row>
    <row r="767" spans="1:16" x14ac:dyDescent="0.25">
      <c r="A767" s="12" t="s">
        <v>7</v>
      </c>
      <c r="B767" s="9">
        <v>14</v>
      </c>
      <c r="C767" s="9" t="s">
        <v>527</v>
      </c>
      <c r="D767" s="13"/>
      <c r="E767" s="13" t="str">
        <f>_xlfn.IFNA(VLOOKUP(flower[[#This Row],[Scion METRC '#]],METRCC8[],2,FALSE),"METRC ERROR")</f>
        <v>METRC ERROR</v>
      </c>
      <c r="F767" s="13" t="str">
        <f>IF(LEFT(flower[[#This Row],[Strain]],4)=LEFT(flower[[#This Row],[Pheno '#]],4),"match","MISMATCH")</f>
        <v>MISMATCH</v>
      </c>
      <c r="G767" s="13" t="str">
        <f>_xlfn.IFNA(VLOOKUP(flower[[#This Row],[Scion METRC '#]],VEGC8[[#All],[Scion METRC '#]:[Pheno Barcode]],2,FALSE),"")</f>
        <v/>
      </c>
      <c r="H767" s="13" t="str">
        <f>LEFT(flower[[#This Row],[Pheno Barcode]],7)</f>
        <v/>
      </c>
      <c r="I767" s="10" t="str">
        <f>_xlfn.IFNA(VLOOKUP(flower[[#This Row],[Strain]],VEGC8[[#All],[Scion METRC '#]:[Health]],5,FALSE),"")</f>
        <v/>
      </c>
      <c r="J767" s="13"/>
      <c r="K767" s="13" t="str">
        <f>IF(flower[[#This Row],[Scion METRC '#]]="","EMPTY",_xlfn.IFNA(VLOOKUP(flower[[#This Row],[Scion METRC '#]],DEADC8[],3,FALSE),"Alive"))</f>
        <v>EMPTY</v>
      </c>
      <c r="L767" s="13" t="str">
        <f>IFERROR(INDEX(exptreatments[[#This Row],[Treatment]],MATCH(flower[[#This Row],[Scion METRC '#]],exptreatments[[#This Row],[METRC]],0)),"")</f>
        <v/>
      </c>
      <c r="M767" s="13" t="str">
        <f>_xlfn.IFNA(VLOOKUP(flower[[#This Row],[Scion METRC '#]],DEADC8[],4,FALSE),"")</f>
        <v/>
      </c>
      <c r="N767" s="14" t="str">
        <f>_xlfn.IFNA(VLOOKUP(flower[[#This Row],[Scion METRC '#]],DEADC8[],4,FALSE),"")</f>
        <v/>
      </c>
      <c r="O767" s="13" t="str">
        <f>IF(ISNUMBER(SEARCH(".",flower[[#This Row],[Pheno Barcode]])),CONCATENATE("1A4070000000065000",RIGHT(flower[[#This Row],[Pheno Barcode]],6)),"")</f>
        <v/>
      </c>
      <c r="P767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_JL3-14</v>
      </c>
    </row>
    <row r="768" spans="1:16" x14ac:dyDescent="0.25">
      <c r="A768" s="12" t="s">
        <v>7</v>
      </c>
      <c r="B768" s="9">
        <v>15</v>
      </c>
      <c r="C768" s="9" t="s">
        <v>527</v>
      </c>
      <c r="D768" s="13"/>
      <c r="E768" s="13" t="str">
        <f>_xlfn.IFNA(VLOOKUP(flower[[#This Row],[Scion METRC '#]],METRCC8[],2,FALSE),"METRC ERROR")</f>
        <v>METRC ERROR</v>
      </c>
      <c r="F768" s="13" t="str">
        <f>IF(LEFT(flower[[#This Row],[Strain]],4)=LEFT(flower[[#This Row],[Pheno '#]],4),"match","MISMATCH")</f>
        <v>MISMATCH</v>
      </c>
      <c r="G768" s="13" t="str">
        <f>_xlfn.IFNA(VLOOKUP(flower[[#This Row],[Scion METRC '#]],VEGC8[[#All],[Scion METRC '#]:[Pheno Barcode]],2,FALSE),"")</f>
        <v/>
      </c>
      <c r="H768" s="13" t="str">
        <f>LEFT(flower[[#This Row],[Pheno Barcode]],7)</f>
        <v/>
      </c>
      <c r="I768" s="10" t="str">
        <f>_xlfn.IFNA(VLOOKUP(flower[[#This Row],[Strain]],VEGC8[[#All],[Scion METRC '#]:[Health]],5,FALSE),"")</f>
        <v/>
      </c>
      <c r="J768" s="13"/>
      <c r="K768" s="13" t="str">
        <f>IF(flower[[#This Row],[Scion METRC '#]]="","EMPTY",_xlfn.IFNA(VLOOKUP(flower[[#This Row],[Scion METRC '#]],DEADC8[],3,FALSE),"Alive"))</f>
        <v>EMPTY</v>
      </c>
      <c r="L768" s="13" t="str">
        <f>IFERROR(INDEX(exptreatments[[#This Row],[Treatment]],MATCH(flower[[#This Row],[Scion METRC '#]],exptreatments[[#This Row],[METRC]],0)),"")</f>
        <v/>
      </c>
      <c r="M768" s="13" t="str">
        <f>_xlfn.IFNA(VLOOKUP(flower[[#This Row],[Scion METRC '#]],DEADC8[],4,FALSE),"")</f>
        <v/>
      </c>
      <c r="N768" s="14" t="str">
        <f>_xlfn.IFNA(VLOOKUP(flower[[#This Row],[Scion METRC '#]],DEADC8[],4,FALSE),"")</f>
        <v/>
      </c>
      <c r="O768" s="13" t="str">
        <f>IF(ISNUMBER(SEARCH(".",flower[[#This Row],[Pheno Barcode]])),CONCATENATE("1A4070000000065000",RIGHT(flower[[#This Row],[Pheno Barcode]],6)),"")</f>
        <v/>
      </c>
      <c r="P768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_JL3-15</v>
      </c>
    </row>
    <row r="769" spans="1:16" x14ac:dyDescent="0.25">
      <c r="A769" s="12" t="s">
        <v>7</v>
      </c>
      <c r="B769" s="9">
        <v>16</v>
      </c>
      <c r="C769" s="9" t="s">
        <v>527</v>
      </c>
      <c r="D769" s="13"/>
      <c r="E769" s="13" t="str">
        <f>_xlfn.IFNA(VLOOKUP(flower[[#This Row],[Scion METRC '#]],METRCC8[],2,FALSE),"METRC ERROR")</f>
        <v>METRC ERROR</v>
      </c>
      <c r="F769" s="13" t="str">
        <f>IF(LEFT(flower[[#This Row],[Strain]],4)=LEFT(flower[[#This Row],[Pheno '#]],4),"match","MISMATCH")</f>
        <v>MISMATCH</v>
      </c>
      <c r="G769" s="13" t="str">
        <f>_xlfn.IFNA(VLOOKUP(flower[[#This Row],[Scion METRC '#]],VEGC8[[#All],[Scion METRC '#]:[Pheno Barcode]],2,FALSE),"")</f>
        <v/>
      </c>
      <c r="H769" s="13" t="str">
        <f>LEFT(flower[[#This Row],[Pheno Barcode]],7)</f>
        <v/>
      </c>
      <c r="I769" s="10" t="str">
        <f>_xlfn.IFNA(VLOOKUP(flower[[#This Row],[Strain]],VEGC8[[#All],[Scion METRC '#]:[Health]],5,FALSE),"")</f>
        <v/>
      </c>
      <c r="J769" s="13"/>
      <c r="K769" s="13" t="str">
        <f>IF(flower[[#This Row],[Scion METRC '#]]="","EMPTY",_xlfn.IFNA(VLOOKUP(flower[[#This Row],[Scion METRC '#]],DEADC8[],3,FALSE),"Alive"))</f>
        <v>EMPTY</v>
      </c>
      <c r="L769" s="13" t="str">
        <f>IFERROR(INDEX(exptreatments[[#This Row],[Treatment]],MATCH(flower[[#This Row],[Scion METRC '#]],exptreatments[[#This Row],[METRC]],0)),"")</f>
        <v/>
      </c>
      <c r="M769" s="13" t="str">
        <f>_xlfn.IFNA(VLOOKUP(flower[[#This Row],[Scion METRC '#]],DEADC8[],4,FALSE),"")</f>
        <v/>
      </c>
      <c r="N769" s="14" t="str">
        <f>_xlfn.IFNA(VLOOKUP(flower[[#This Row],[Scion METRC '#]],DEADC8[],4,FALSE),"")</f>
        <v/>
      </c>
      <c r="O769" s="13" t="str">
        <f>IF(ISNUMBER(SEARCH(".",flower[[#This Row],[Pheno Barcode]])),CONCATENATE("1A4070000000065000",RIGHT(flower[[#This Row],[Pheno Barcode]],6)),"")</f>
        <v/>
      </c>
      <c r="P769" s="8" t="str">
        <f>IF(flower[[#This Row],[Plant]]&lt;10,_xlfn.CONCAT('Group Info'!$F$2,"_",flower[[#This Row],[Table]],"-0",flower[[#This Row],[Plant]]),_xlfn.CONCAT('Group Info'!$F$2,"_",flower[[#This Row],[Table]],"-",flower[[#This Row],[Plant]]))</f>
        <v>_JL3-16</v>
      </c>
    </row>
    <row r="770" spans="1:16" x14ac:dyDescent="0.25">
      <c r="A770" s="12" t="s">
        <v>7</v>
      </c>
      <c r="B770" s="9">
        <v>1</v>
      </c>
      <c r="C770" s="9" t="s">
        <v>528</v>
      </c>
      <c r="D770" s="13"/>
      <c r="E770" s="13" t="str">
        <f>_xlfn.IFNA(VLOOKUP(flower[[#This Row],[Scion METRC '#]],METRCC8[],2,FALSE),"METRC ERROR")</f>
        <v>METRC ERROR</v>
      </c>
      <c r="F770" s="13" t="str">
        <f>IF(LEFT(flower[[#This Row],[Strain]],4)=LEFT(flower[[#This Row],[Pheno '#]],4),"match","MISMATCH")</f>
        <v>MISMATCH</v>
      </c>
      <c r="G770" s="13" t="str">
        <f>_xlfn.IFNA(VLOOKUP(flower[[#This Row],[Scion METRC '#]],VEGC8[[#All],[Scion METRC '#]:[Pheno Barcode]],2,FALSE),"")</f>
        <v/>
      </c>
      <c r="H770" s="13" t="str">
        <f>LEFT(flower[[#This Row],[Pheno Barcode]],7)</f>
        <v/>
      </c>
      <c r="I770" s="10" t="str">
        <f>_xlfn.IFNA(VLOOKUP(flower[[#This Row],[Strain]],VEGC8[[#All],[Scion METRC '#]:[Health]],5,FALSE),"")</f>
        <v/>
      </c>
      <c r="J770" s="13"/>
      <c r="K770" s="13" t="str">
        <f>IF(flower[[#This Row],[Scion METRC '#]]="","EMPTY",_xlfn.IFNA(VLOOKUP(flower[[#This Row],[Scion METRC '#]],DEADC8[],3,FALSE),"Alive"))</f>
        <v>EMPTY</v>
      </c>
      <c r="L770" s="13" t="str">
        <f>IFERROR(INDEX(exptreatments[[#This Row],[Treatment]],MATCH(flower[[#This Row],[Scion METRC '#]],exptreatments[[#This Row],[METRC]],0)),"")</f>
        <v/>
      </c>
      <c r="M770" s="13" t="str">
        <f>_xlfn.IFNA(VLOOKUP(flower[[#This Row],[Scion METRC '#]],DEADC8[],4,FALSE),"")</f>
        <v/>
      </c>
      <c r="N770" s="14" t="str">
        <f>_xlfn.IFNA(VLOOKUP(flower[[#This Row],[Scion METRC '#]],DEADC8[],4,FALSE),"")</f>
        <v/>
      </c>
      <c r="O770" s="13" t="str">
        <f>IF(ISNUMBER(SEARCH(".",flower[[#This Row],[Pheno Barcode]])),CONCATENATE("1A4070000000065000",RIGHT(flower[[#This Row],[Pheno Barcode]],6)),"")</f>
        <v/>
      </c>
      <c r="P770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_JL4-01</v>
      </c>
    </row>
    <row r="771" spans="1:16" x14ac:dyDescent="0.25">
      <c r="A771" s="12" t="s">
        <v>7</v>
      </c>
      <c r="B771" s="9">
        <v>2</v>
      </c>
      <c r="C771" s="9" t="s">
        <v>528</v>
      </c>
      <c r="D771" s="13"/>
      <c r="E771" s="13" t="str">
        <f>_xlfn.IFNA(VLOOKUP(flower[[#This Row],[Scion METRC '#]],METRCC8[],2,FALSE),"METRC ERROR")</f>
        <v>METRC ERROR</v>
      </c>
      <c r="F771" s="13" t="str">
        <f>IF(LEFT(flower[[#This Row],[Strain]],4)=LEFT(flower[[#This Row],[Pheno '#]],4),"match","MISMATCH")</f>
        <v>MISMATCH</v>
      </c>
      <c r="G771" s="13" t="str">
        <f>_xlfn.IFNA(VLOOKUP(flower[[#This Row],[Scion METRC '#]],VEGC8[[#All],[Scion METRC '#]:[Pheno Barcode]],2,FALSE),"")</f>
        <v/>
      </c>
      <c r="H771" s="13" t="str">
        <f>LEFT(flower[[#This Row],[Pheno Barcode]],7)</f>
        <v/>
      </c>
      <c r="I771" s="10" t="str">
        <f>_xlfn.IFNA(VLOOKUP(flower[[#This Row],[Strain]],VEGC8[[#All],[Scion METRC '#]:[Health]],5,FALSE),"")</f>
        <v/>
      </c>
      <c r="J771" s="13"/>
      <c r="K771" s="13" t="str">
        <f>IF(flower[[#This Row],[Scion METRC '#]]="","EMPTY",_xlfn.IFNA(VLOOKUP(flower[[#This Row],[Scion METRC '#]],DEADC8[],3,FALSE),"Alive"))</f>
        <v>EMPTY</v>
      </c>
      <c r="L771" s="13" t="str">
        <f>IFERROR(INDEX(exptreatments[[#This Row],[Treatment]],MATCH(flower[[#This Row],[Scion METRC '#]],exptreatments[[#This Row],[METRC]],0)),"")</f>
        <v/>
      </c>
      <c r="M771" s="13" t="str">
        <f>_xlfn.IFNA(VLOOKUP(flower[[#This Row],[Scion METRC '#]],DEADC8[],4,FALSE),"")</f>
        <v/>
      </c>
      <c r="N771" s="14" t="str">
        <f>_xlfn.IFNA(VLOOKUP(flower[[#This Row],[Scion METRC '#]],DEADC8[],4,FALSE),"")</f>
        <v/>
      </c>
      <c r="O771" s="13" t="str">
        <f>IF(ISNUMBER(SEARCH(".",flower[[#This Row],[Pheno Barcode]])),CONCATENATE("1A4070000000065000",RIGHT(flower[[#This Row],[Pheno Barcode]],6)),"")</f>
        <v/>
      </c>
      <c r="P771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_JL4-02</v>
      </c>
    </row>
    <row r="772" spans="1:16" x14ac:dyDescent="0.25">
      <c r="A772" s="12" t="s">
        <v>7</v>
      </c>
      <c r="B772" s="9">
        <v>3</v>
      </c>
      <c r="C772" s="9" t="s">
        <v>528</v>
      </c>
      <c r="D772" s="13"/>
      <c r="E772" s="13" t="str">
        <f>_xlfn.IFNA(VLOOKUP(flower[[#This Row],[Scion METRC '#]],METRCC8[],2,FALSE),"METRC ERROR")</f>
        <v>METRC ERROR</v>
      </c>
      <c r="F772" s="13" t="str">
        <f>IF(LEFT(flower[[#This Row],[Strain]],4)=LEFT(flower[[#This Row],[Pheno '#]],4),"match","MISMATCH")</f>
        <v>MISMATCH</v>
      </c>
      <c r="G772" s="13" t="str">
        <f>_xlfn.IFNA(VLOOKUP(flower[[#This Row],[Scion METRC '#]],VEGC8[[#All],[Scion METRC '#]:[Pheno Barcode]],2,FALSE),"")</f>
        <v/>
      </c>
      <c r="H772" s="13" t="str">
        <f>LEFT(flower[[#This Row],[Pheno Barcode]],7)</f>
        <v/>
      </c>
      <c r="I772" s="10" t="str">
        <f>_xlfn.IFNA(VLOOKUP(flower[[#This Row],[Strain]],VEGC8[[#All],[Scion METRC '#]:[Health]],5,FALSE),"")</f>
        <v/>
      </c>
      <c r="J772" s="13"/>
      <c r="K772" s="13" t="str">
        <f>IF(flower[[#This Row],[Scion METRC '#]]="","EMPTY",_xlfn.IFNA(VLOOKUP(flower[[#This Row],[Scion METRC '#]],DEADC8[],3,FALSE),"Alive"))</f>
        <v>EMPTY</v>
      </c>
      <c r="L772" s="13" t="str">
        <f>IFERROR(INDEX(exptreatments[[#This Row],[Treatment]],MATCH(flower[[#This Row],[Scion METRC '#]],exptreatments[[#This Row],[METRC]],0)),"")</f>
        <v/>
      </c>
      <c r="M772" s="13" t="str">
        <f>_xlfn.IFNA(VLOOKUP(flower[[#This Row],[Scion METRC '#]],DEADC8[],4,FALSE),"")</f>
        <v/>
      </c>
      <c r="N772" s="14" t="str">
        <f>_xlfn.IFNA(VLOOKUP(flower[[#This Row],[Scion METRC '#]],DEADC8[],4,FALSE),"")</f>
        <v/>
      </c>
      <c r="O772" s="13" t="str">
        <f>IF(ISNUMBER(SEARCH(".",flower[[#This Row],[Pheno Barcode]])),CONCATENATE("1A4070000000065000",RIGHT(flower[[#This Row],[Pheno Barcode]],6)),"")</f>
        <v/>
      </c>
      <c r="P772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_JL4-03</v>
      </c>
    </row>
    <row r="773" spans="1:16" x14ac:dyDescent="0.25">
      <c r="A773" s="12" t="s">
        <v>7</v>
      </c>
      <c r="B773" s="9">
        <v>4</v>
      </c>
      <c r="C773" s="9" t="s">
        <v>528</v>
      </c>
      <c r="D773" s="13"/>
      <c r="E773" s="13" t="str">
        <f>_xlfn.IFNA(VLOOKUP(flower[[#This Row],[Scion METRC '#]],METRCC8[],2,FALSE),"METRC ERROR")</f>
        <v>METRC ERROR</v>
      </c>
      <c r="F773" s="13" t="str">
        <f>IF(LEFT(flower[[#This Row],[Strain]],4)=LEFT(flower[[#This Row],[Pheno '#]],4),"match","MISMATCH")</f>
        <v>MISMATCH</v>
      </c>
      <c r="G773" s="13" t="str">
        <f>_xlfn.IFNA(VLOOKUP(flower[[#This Row],[Scion METRC '#]],VEGC8[[#All],[Scion METRC '#]:[Pheno Barcode]],2,FALSE),"")</f>
        <v/>
      </c>
      <c r="H773" s="13" t="str">
        <f>LEFT(flower[[#This Row],[Pheno Barcode]],7)</f>
        <v/>
      </c>
      <c r="I773" s="10" t="str">
        <f>_xlfn.IFNA(VLOOKUP(flower[[#This Row],[Strain]],VEGC8[[#All],[Scion METRC '#]:[Health]],5,FALSE),"")</f>
        <v/>
      </c>
      <c r="J773" s="13"/>
      <c r="K773" s="13" t="str">
        <f>IF(flower[[#This Row],[Scion METRC '#]]="","EMPTY",_xlfn.IFNA(VLOOKUP(flower[[#This Row],[Scion METRC '#]],DEADC8[],3,FALSE),"Alive"))</f>
        <v>EMPTY</v>
      </c>
      <c r="L773" s="13" t="str">
        <f>IFERROR(INDEX(exptreatments[[#This Row],[Treatment]],MATCH(flower[[#This Row],[Scion METRC '#]],exptreatments[[#This Row],[METRC]],0)),"")</f>
        <v/>
      </c>
      <c r="M773" s="13" t="str">
        <f>_xlfn.IFNA(VLOOKUP(flower[[#This Row],[Scion METRC '#]],DEADC8[],4,FALSE),"")</f>
        <v/>
      </c>
      <c r="N773" s="14" t="str">
        <f>_xlfn.IFNA(VLOOKUP(flower[[#This Row],[Scion METRC '#]],DEADC8[],4,FALSE),"")</f>
        <v/>
      </c>
      <c r="O773" s="13" t="str">
        <f>IF(ISNUMBER(SEARCH(".",flower[[#This Row],[Pheno Barcode]])),CONCATENATE("1A4070000000065000",RIGHT(flower[[#This Row],[Pheno Barcode]],6)),"")</f>
        <v/>
      </c>
      <c r="P773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_JL4-04</v>
      </c>
    </row>
    <row r="774" spans="1:16" x14ac:dyDescent="0.25">
      <c r="A774" s="12" t="s">
        <v>7</v>
      </c>
      <c r="B774" s="9">
        <v>5</v>
      </c>
      <c r="C774" s="9" t="s">
        <v>528</v>
      </c>
      <c r="D774" s="13"/>
      <c r="E774" s="13" t="str">
        <f>_xlfn.IFNA(VLOOKUP(flower[[#This Row],[Scion METRC '#]],METRCC8[],2,FALSE),"METRC ERROR")</f>
        <v>METRC ERROR</v>
      </c>
      <c r="F774" s="13" t="str">
        <f>IF(LEFT(flower[[#This Row],[Strain]],4)=LEFT(flower[[#This Row],[Pheno '#]],4),"match","MISMATCH")</f>
        <v>MISMATCH</v>
      </c>
      <c r="G774" s="13" t="str">
        <f>_xlfn.IFNA(VLOOKUP(flower[[#This Row],[Scion METRC '#]],VEGC8[[#All],[Scion METRC '#]:[Pheno Barcode]],2,FALSE),"")</f>
        <v/>
      </c>
      <c r="H774" s="13" t="str">
        <f>LEFT(flower[[#This Row],[Pheno Barcode]],7)</f>
        <v/>
      </c>
      <c r="I774" s="10" t="str">
        <f>_xlfn.IFNA(VLOOKUP(flower[[#This Row],[Strain]],VEGC8[[#All],[Scion METRC '#]:[Health]],5,FALSE),"")</f>
        <v/>
      </c>
      <c r="J774" s="13"/>
      <c r="K774" s="13" t="str">
        <f>IF(flower[[#This Row],[Scion METRC '#]]="","EMPTY",_xlfn.IFNA(VLOOKUP(flower[[#This Row],[Scion METRC '#]],DEADC8[],3,FALSE),"Alive"))</f>
        <v>EMPTY</v>
      </c>
      <c r="L774" s="13" t="str">
        <f>IFERROR(INDEX(exptreatments[[#This Row],[Treatment]],MATCH(flower[[#This Row],[Scion METRC '#]],exptreatments[[#This Row],[METRC]],0)),"")</f>
        <v/>
      </c>
      <c r="M774" s="13" t="str">
        <f>_xlfn.IFNA(VLOOKUP(flower[[#This Row],[Scion METRC '#]],DEADC8[],4,FALSE),"")</f>
        <v/>
      </c>
      <c r="N774" s="14" t="str">
        <f>_xlfn.IFNA(VLOOKUP(flower[[#This Row],[Scion METRC '#]],DEADC8[],4,FALSE),"")</f>
        <v/>
      </c>
      <c r="O774" s="13" t="str">
        <f>IF(ISNUMBER(SEARCH(".",flower[[#This Row],[Pheno Barcode]])),CONCATENATE("1A4070000000065000",RIGHT(flower[[#This Row],[Pheno Barcode]],6)),"")</f>
        <v/>
      </c>
      <c r="P774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_JL4-05</v>
      </c>
    </row>
    <row r="775" spans="1:16" x14ac:dyDescent="0.25">
      <c r="A775" s="12" t="s">
        <v>7</v>
      </c>
      <c r="B775" s="9">
        <v>6</v>
      </c>
      <c r="C775" s="9" t="s">
        <v>528</v>
      </c>
      <c r="D775" s="13"/>
      <c r="E775" s="13" t="str">
        <f>_xlfn.IFNA(VLOOKUP(flower[[#This Row],[Scion METRC '#]],METRCC8[],2,FALSE),"METRC ERROR")</f>
        <v>METRC ERROR</v>
      </c>
      <c r="F775" s="13" t="str">
        <f>IF(LEFT(flower[[#This Row],[Strain]],4)=LEFT(flower[[#This Row],[Pheno '#]],4),"match","MISMATCH")</f>
        <v>MISMATCH</v>
      </c>
      <c r="G775" s="13" t="str">
        <f>_xlfn.IFNA(VLOOKUP(flower[[#This Row],[Scion METRC '#]],VEGC8[[#All],[Scion METRC '#]:[Pheno Barcode]],2,FALSE),"")</f>
        <v/>
      </c>
      <c r="H775" s="13" t="str">
        <f>LEFT(flower[[#This Row],[Pheno Barcode]],7)</f>
        <v/>
      </c>
      <c r="I775" s="10" t="str">
        <f>_xlfn.IFNA(VLOOKUP(flower[[#This Row],[Strain]],VEGC8[[#All],[Scion METRC '#]:[Health]],5,FALSE),"")</f>
        <v/>
      </c>
      <c r="J775" s="13"/>
      <c r="K775" s="13" t="str">
        <f>IF(flower[[#This Row],[Scion METRC '#]]="","EMPTY",_xlfn.IFNA(VLOOKUP(flower[[#This Row],[Scion METRC '#]],DEADC8[],3,FALSE),"Alive"))</f>
        <v>EMPTY</v>
      </c>
      <c r="L775" s="13" t="str">
        <f>IFERROR(INDEX(exptreatments[[#This Row],[Treatment]],MATCH(flower[[#This Row],[Scion METRC '#]],exptreatments[[#This Row],[METRC]],0)),"")</f>
        <v/>
      </c>
      <c r="M775" s="13" t="str">
        <f>_xlfn.IFNA(VLOOKUP(flower[[#This Row],[Scion METRC '#]],DEADC8[],4,FALSE),"")</f>
        <v/>
      </c>
      <c r="N775" s="14" t="str">
        <f>_xlfn.IFNA(VLOOKUP(flower[[#This Row],[Scion METRC '#]],DEADC8[],4,FALSE),"")</f>
        <v/>
      </c>
      <c r="O775" s="13" t="str">
        <f>IF(ISNUMBER(SEARCH(".",flower[[#This Row],[Pheno Barcode]])),CONCATENATE("1A4070000000065000",RIGHT(flower[[#This Row],[Pheno Barcode]],6)),"")</f>
        <v/>
      </c>
      <c r="P775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_JL4-06</v>
      </c>
    </row>
    <row r="776" spans="1:16" x14ac:dyDescent="0.25">
      <c r="A776" s="12" t="s">
        <v>7</v>
      </c>
      <c r="B776" s="9">
        <v>7</v>
      </c>
      <c r="C776" s="9" t="s">
        <v>528</v>
      </c>
      <c r="D776" s="13"/>
      <c r="E776" s="13" t="str">
        <f>_xlfn.IFNA(VLOOKUP(flower[[#This Row],[Scion METRC '#]],METRCC8[],2,FALSE),"METRC ERROR")</f>
        <v>METRC ERROR</v>
      </c>
      <c r="F776" s="13" t="str">
        <f>IF(LEFT(flower[[#This Row],[Strain]],4)=LEFT(flower[[#This Row],[Pheno '#]],4),"match","MISMATCH")</f>
        <v>MISMATCH</v>
      </c>
      <c r="G776" s="13" t="str">
        <f>_xlfn.IFNA(VLOOKUP(flower[[#This Row],[Scion METRC '#]],VEGC8[[#All],[Scion METRC '#]:[Pheno Barcode]],2,FALSE),"")</f>
        <v/>
      </c>
      <c r="H776" s="13" t="str">
        <f>LEFT(flower[[#This Row],[Pheno Barcode]],7)</f>
        <v/>
      </c>
      <c r="I776" s="10" t="str">
        <f>_xlfn.IFNA(VLOOKUP(flower[[#This Row],[Strain]],VEGC8[[#All],[Scion METRC '#]:[Health]],5,FALSE),"")</f>
        <v/>
      </c>
      <c r="J776" s="13"/>
      <c r="K776" s="13" t="str">
        <f>IF(flower[[#This Row],[Scion METRC '#]]="","EMPTY",_xlfn.IFNA(VLOOKUP(flower[[#This Row],[Scion METRC '#]],DEADC8[],3,FALSE),"Alive"))</f>
        <v>EMPTY</v>
      </c>
      <c r="L776" s="13" t="str">
        <f>IFERROR(INDEX(exptreatments[[#This Row],[Treatment]],MATCH(flower[[#This Row],[Scion METRC '#]],exptreatments[[#This Row],[METRC]],0)),"")</f>
        <v/>
      </c>
      <c r="M776" s="13" t="str">
        <f>_xlfn.IFNA(VLOOKUP(flower[[#This Row],[Scion METRC '#]],DEADC8[],4,FALSE),"")</f>
        <v/>
      </c>
      <c r="N776" s="14" t="str">
        <f>_xlfn.IFNA(VLOOKUP(flower[[#This Row],[Scion METRC '#]],DEADC8[],4,FALSE),"")</f>
        <v/>
      </c>
      <c r="O776" s="13" t="str">
        <f>IF(ISNUMBER(SEARCH(".",flower[[#This Row],[Pheno Barcode]])),CONCATENATE("1A4070000000065000",RIGHT(flower[[#This Row],[Pheno Barcode]],6)),"")</f>
        <v/>
      </c>
      <c r="P776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_JL4-07</v>
      </c>
    </row>
    <row r="777" spans="1:16" x14ac:dyDescent="0.25">
      <c r="A777" s="12" t="s">
        <v>7</v>
      </c>
      <c r="B777" s="9">
        <v>8</v>
      </c>
      <c r="C777" s="9" t="s">
        <v>528</v>
      </c>
      <c r="D777" s="13"/>
      <c r="E777" s="13" t="str">
        <f>_xlfn.IFNA(VLOOKUP(flower[[#This Row],[Scion METRC '#]],METRCC8[],2,FALSE),"METRC ERROR")</f>
        <v>METRC ERROR</v>
      </c>
      <c r="F777" s="13" t="str">
        <f>IF(LEFT(flower[[#This Row],[Strain]],4)=LEFT(flower[[#This Row],[Pheno '#]],4),"match","MISMATCH")</f>
        <v>MISMATCH</v>
      </c>
      <c r="G777" s="13" t="str">
        <f>_xlfn.IFNA(VLOOKUP(flower[[#This Row],[Scion METRC '#]],VEGC8[[#All],[Scion METRC '#]:[Pheno Barcode]],2,FALSE),"")</f>
        <v/>
      </c>
      <c r="H777" s="13" t="str">
        <f>LEFT(flower[[#This Row],[Pheno Barcode]],7)</f>
        <v/>
      </c>
      <c r="I777" s="10" t="str">
        <f>_xlfn.IFNA(VLOOKUP(flower[[#This Row],[Strain]],VEGC8[[#All],[Scion METRC '#]:[Health]],5,FALSE),"")</f>
        <v/>
      </c>
      <c r="J777" s="13"/>
      <c r="K777" s="13" t="str">
        <f>IF(flower[[#This Row],[Scion METRC '#]]="","EMPTY",_xlfn.IFNA(VLOOKUP(flower[[#This Row],[Scion METRC '#]],DEADC8[],3,FALSE),"Alive"))</f>
        <v>EMPTY</v>
      </c>
      <c r="L777" s="13" t="str">
        <f>IFERROR(INDEX(exptreatments[[#This Row],[Treatment]],MATCH(flower[[#This Row],[Scion METRC '#]],exptreatments[[#This Row],[METRC]],0)),"")</f>
        <v/>
      </c>
      <c r="M777" s="13" t="str">
        <f>_xlfn.IFNA(VLOOKUP(flower[[#This Row],[Scion METRC '#]],DEADC8[],4,FALSE),"")</f>
        <v/>
      </c>
      <c r="N777" s="14" t="str">
        <f>_xlfn.IFNA(VLOOKUP(flower[[#This Row],[Scion METRC '#]],DEADC8[],4,FALSE),"")</f>
        <v/>
      </c>
      <c r="O777" s="13" t="str">
        <f>IF(ISNUMBER(SEARCH(".",flower[[#This Row],[Pheno Barcode]])),CONCATENATE("1A4070000000065000",RIGHT(flower[[#This Row],[Pheno Barcode]],6)),"")</f>
        <v/>
      </c>
      <c r="P777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_JL4-08</v>
      </c>
    </row>
    <row r="778" spans="1:16" x14ac:dyDescent="0.25">
      <c r="A778" s="12" t="s">
        <v>7</v>
      </c>
      <c r="B778" s="9">
        <v>9</v>
      </c>
      <c r="C778" s="9" t="s">
        <v>528</v>
      </c>
      <c r="D778" s="13"/>
      <c r="E778" s="13" t="str">
        <f>_xlfn.IFNA(VLOOKUP(flower[[#This Row],[Scion METRC '#]],METRCC8[],2,FALSE),"METRC ERROR")</f>
        <v>METRC ERROR</v>
      </c>
      <c r="F778" s="13" t="str">
        <f>IF(LEFT(flower[[#This Row],[Strain]],4)=LEFT(flower[[#This Row],[Pheno '#]],4),"match","MISMATCH")</f>
        <v>MISMATCH</v>
      </c>
      <c r="G778" s="13" t="str">
        <f>_xlfn.IFNA(VLOOKUP(flower[[#This Row],[Scion METRC '#]],VEGC8[[#All],[Scion METRC '#]:[Pheno Barcode]],2,FALSE),"")</f>
        <v/>
      </c>
      <c r="H778" s="13" t="str">
        <f>LEFT(flower[[#This Row],[Pheno Barcode]],7)</f>
        <v/>
      </c>
      <c r="I778" s="10" t="str">
        <f>_xlfn.IFNA(VLOOKUP(flower[[#This Row],[Strain]],VEGC8[[#All],[Scion METRC '#]:[Health]],5,FALSE),"")</f>
        <v/>
      </c>
      <c r="J778" s="13"/>
      <c r="K778" s="13" t="str">
        <f>IF(flower[[#This Row],[Scion METRC '#]]="","EMPTY",_xlfn.IFNA(VLOOKUP(flower[[#This Row],[Scion METRC '#]],DEADC8[],3,FALSE),"Alive"))</f>
        <v>EMPTY</v>
      </c>
      <c r="L778" s="13" t="str">
        <f>IFERROR(INDEX(exptreatments[[#This Row],[Treatment]],MATCH(flower[[#This Row],[Scion METRC '#]],exptreatments[[#This Row],[METRC]],0)),"")</f>
        <v/>
      </c>
      <c r="M778" s="13" t="str">
        <f>_xlfn.IFNA(VLOOKUP(flower[[#This Row],[Scion METRC '#]],DEADC8[],4,FALSE),"")</f>
        <v/>
      </c>
      <c r="N778" s="14" t="str">
        <f>_xlfn.IFNA(VLOOKUP(flower[[#This Row],[Scion METRC '#]],DEADC8[],4,FALSE),"")</f>
        <v/>
      </c>
      <c r="O778" s="13" t="str">
        <f>IF(ISNUMBER(SEARCH(".",flower[[#This Row],[Pheno Barcode]])),CONCATENATE("1A4070000000065000",RIGHT(flower[[#This Row],[Pheno Barcode]],6)),"")</f>
        <v/>
      </c>
      <c r="P778" s="8" t="str">
        <f>IF(flower[[#This Row],[Plant]]&lt;10,_xlfn.CONCAT('Group Info'!$F$2,"_",flower[[#This Row],[Table]],"-0",flower[[#This Row],[Plant]]),_xlfn.CONCAT('Group Info'!$F$2,"_",flower[[#This Row],[Table]],"-",flower[[#This Row],[Plant]]))</f>
        <v>_JL4-09</v>
      </c>
    </row>
    <row r="779" spans="1:16" x14ac:dyDescent="0.25">
      <c r="A779" s="12" t="s">
        <v>7</v>
      </c>
      <c r="B779" s="9">
        <v>10</v>
      </c>
      <c r="C779" s="9" t="s">
        <v>528</v>
      </c>
      <c r="D779" s="13"/>
      <c r="E779" s="13" t="str">
        <f>_xlfn.IFNA(VLOOKUP(flower[[#This Row],[Scion METRC '#]],METRCC8[],2,FALSE),"METRC ERROR")</f>
        <v>METRC ERROR</v>
      </c>
      <c r="F779" s="13" t="str">
        <f>IF(LEFT(flower[[#This Row],[Strain]],4)=LEFT(flower[[#This Row],[Pheno '#]],4),"match","MISMATCH")</f>
        <v>MISMATCH</v>
      </c>
      <c r="G779" s="13" t="str">
        <f>_xlfn.IFNA(VLOOKUP(flower[[#This Row],[Scion METRC '#]],VEGC8[[#All],[Scion METRC '#]:[Pheno Barcode]],2,FALSE),"")</f>
        <v/>
      </c>
      <c r="H779" s="13" t="str">
        <f>LEFT(flower[[#This Row],[Pheno Barcode]],7)</f>
        <v/>
      </c>
      <c r="I779" s="10" t="str">
        <f>_xlfn.IFNA(VLOOKUP(flower[[#This Row],[Strain]],VEGC8[[#All],[Scion METRC '#]:[Health]],5,FALSE),"")</f>
        <v/>
      </c>
      <c r="J779" s="13"/>
      <c r="K779" s="13" t="str">
        <f>IF(flower[[#This Row],[Scion METRC '#]]="","EMPTY",_xlfn.IFNA(VLOOKUP(flower[[#This Row],[Scion METRC '#]],DEADC8[],3,FALSE),"Alive"))</f>
        <v>EMPTY</v>
      </c>
      <c r="L779" s="13" t="str">
        <f>IFERROR(INDEX(exptreatments[[#This Row],[Treatment]],MATCH(flower[[#This Row],[Scion METRC '#]],exptreatments[[#This Row],[METRC]],0)),"")</f>
        <v/>
      </c>
      <c r="M779" s="13" t="str">
        <f>_xlfn.IFNA(VLOOKUP(flower[[#This Row],[Scion METRC '#]],DEADC8[],4,FALSE),"")</f>
        <v/>
      </c>
      <c r="N779" s="14" t="str">
        <f>_xlfn.IFNA(VLOOKUP(flower[[#This Row],[Scion METRC '#]],DEADC8[],4,FALSE),"")</f>
        <v/>
      </c>
      <c r="O779" s="13" t="str">
        <f>IF(ISNUMBER(SEARCH(".",flower[[#This Row],[Pheno Barcode]])),CONCATENATE("1A4070000000065000",RIGHT(flower[[#This Row],[Pheno Barcode]],6)),"")</f>
        <v/>
      </c>
      <c r="P779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_JL4-10</v>
      </c>
    </row>
    <row r="780" spans="1:16" x14ac:dyDescent="0.25">
      <c r="A780" s="12" t="s">
        <v>7</v>
      </c>
      <c r="B780" s="9">
        <v>11</v>
      </c>
      <c r="C780" s="9" t="s">
        <v>528</v>
      </c>
      <c r="D780" s="13"/>
      <c r="E780" s="13" t="str">
        <f>_xlfn.IFNA(VLOOKUP(flower[[#This Row],[Scion METRC '#]],METRCC8[],2,FALSE),"METRC ERROR")</f>
        <v>METRC ERROR</v>
      </c>
      <c r="F780" s="13" t="str">
        <f>IF(LEFT(flower[[#This Row],[Strain]],4)=LEFT(flower[[#This Row],[Pheno '#]],4),"match","MISMATCH")</f>
        <v>MISMATCH</v>
      </c>
      <c r="G780" s="13" t="str">
        <f>_xlfn.IFNA(VLOOKUP(flower[[#This Row],[Scion METRC '#]],VEGC8[[#All],[Scion METRC '#]:[Pheno Barcode]],2,FALSE),"")</f>
        <v/>
      </c>
      <c r="H780" s="13" t="str">
        <f>LEFT(flower[[#This Row],[Pheno Barcode]],7)</f>
        <v/>
      </c>
      <c r="I780" s="10" t="str">
        <f>_xlfn.IFNA(VLOOKUP(flower[[#This Row],[Strain]],VEGC8[[#All],[Scion METRC '#]:[Health]],5,FALSE),"")</f>
        <v/>
      </c>
      <c r="J780" s="13"/>
      <c r="K780" s="13" t="str">
        <f>IF(flower[[#This Row],[Scion METRC '#]]="","EMPTY",_xlfn.IFNA(VLOOKUP(flower[[#This Row],[Scion METRC '#]],DEADC8[],3,FALSE),"Alive"))</f>
        <v>EMPTY</v>
      </c>
      <c r="L780" s="13" t="str">
        <f>IFERROR(INDEX(exptreatments[[#This Row],[Treatment]],MATCH(flower[[#This Row],[Scion METRC '#]],exptreatments[[#This Row],[METRC]],0)),"")</f>
        <v/>
      </c>
      <c r="M780" s="13" t="str">
        <f>_xlfn.IFNA(VLOOKUP(flower[[#This Row],[Scion METRC '#]],DEADC8[],4,FALSE),"")</f>
        <v/>
      </c>
      <c r="N780" s="14" t="str">
        <f>_xlfn.IFNA(VLOOKUP(flower[[#This Row],[Scion METRC '#]],DEADC8[],4,FALSE),"")</f>
        <v/>
      </c>
      <c r="O780" s="13" t="str">
        <f>IF(ISNUMBER(SEARCH(".",flower[[#This Row],[Pheno Barcode]])),CONCATENATE("1A4070000000065000",RIGHT(flower[[#This Row],[Pheno Barcode]],6)),"")</f>
        <v/>
      </c>
      <c r="P780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_JL4-11</v>
      </c>
    </row>
    <row r="781" spans="1:16" x14ac:dyDescent="0.25">
      <c r="A781" s="12" t="s">
        <v>7</v>
      </c>
      <c r="B781" s="9">
        <v>12</v>
      </c>
      <c r="C781" s="9" t="s">
        <v>528</v>
      </c>
      <c r="D781" s="13"/>
      <c r="E781" s="13" t="str">
        <f>_xlfn.IFNA(VLOOKUP(flower[[#This Row],[Scion METRC '#]],METRCC8[],2,FALSE),"METRC ERROR")</f>
        <v>METRC ERROR</v>
      </c>
      <c r="F781" s="13" t="str">
        <f>IF(LEFT(flower[[#This Row],[Strain]],4)=LEFT(flower[[#This Row],[Pheno '#]],4),"match","MISMATCH")</f>
        <v>MISMATCH</v>
      </c>
      <c r="G781" s="13" t="str">
        <f>_xlfn.IFNA(VLOOKUP(flower[[#This Row],[Scion METRC '#]],VEGC8[[#All],[Scion METRC '#]:[Pheno Barcode]],2,FALSE),"")</f>
        <v/>
      </c>
      <c r="H781" s="13" t="str">
        <f>LEFT(flower[[#This Row],[Pheno Barcode]],7)</f>
        <v/>
      </c>
      <c r="I781" s="10" t="str">
        <f>_xlfn.IFNA(VLOOKUP(flower[[#This Row],[Strain]],VEGC8[[#All],[Scion METRC '#]:[Health]],5,FALSE),"")</f>
        <v/>
      </c>
      <c r="J781" s="13"/>
      <c r="K781" s="13" t="str">
        <f>IF(flower[[#This Row],[Scion METRC '#]]="","EMPTY",_xlfn.IFNA(VLOOKUP(flower[[#This Row],[Scion METRC '#]],DEADC8[],3,FALSE),"Alive"))</f>
        <v>EMPTY</v>
      </c>
      <c r="L781" s="13" t="str">
        <f>IFERROR(INDEX(exptreatments[[#This Row],[Treatment]],MATCH(flower[[#This Row],[Scion METRC '#]],exptreatments[[#This Row],[METRC]],0)),"")</f>
        <v/>
      </c>
      <c r="M781" s="13" t="str">
        <f>_xlfn.IFNA(VLOOKUP(flower[[#This Row],[Scion METRC '#]],DEADC8[],4,FALSE),"")</f>
        <v/>
      </c>
      <c r="N781" s="14" t="str">
        <f>_xlfn.IFNA(VLOOKUP(flower[[#This Row],[Scion METRC '#]],DEADC8[],4,FALSE),"")</f>
        <v/>
      </c>
      <c r="O781" s="13" t="str">
        <f>IF(ISNUMBER(SEARCH(".",flower[[#This Row],[Pheno Barcode]])),CONCATENATE("1A4070000000065000",RIGHT(flower[[#This Row],[Pheno Barcode]],6)),"")</f>
        <v/>
      </c>
      <c r="P781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_JL4-12</v>
      </c>
    </row>
    <row r="782" spans="1:16" x14ac:dyDescent="0.25">
      <c r="A782" s="12" t="s">
        <v>7</v>
      </c>
      <c r="B782" s="9">
        <v>13</v>
      </c>
      <c r="C782" s="9" t="s">
        <v>528</v>
      </c>
      <c r="D782" s="13"/>
      <c r="E782" s="13" t="str">
        <f>_xlfn.IFNA(VLOOKUP(flower[[#This Row],[Scion METRC '#]],METRCC8[],2,FALSE),"METRC ERROR")</f>
        <v>METRC ERROR</v>
      </c>
      <c r="F782" s="13" t="str">
        <f>IF(LEFT(flower[[#This Row],[Strain]],4)=LEFT(flower[[#This Row],[Pheno '#]],4),"match","MISMATCH")</f>
        <v>MISMATCH</v>
      </c>
      <c r="G782" s="13" t="str">
        <f>_xlfn.IFNA(VLOOKUP(flower[[#This Row],[Scion METRC '#]],VEGC8[[#All],[Scion METRC '#]:[Pheno Barcode]],2,FALSE),"")</f>
        <v/>
      </c>
      <c r="H782" s="13" t="str">
        <f>LEFT(flower[[#This Row],[Pheno Barcode]],7)</f>
        <v/>
      </c>
      <c r="I782" s="10" t="str">
        <f>_xlfn.IFNA(VLOOKUP(flower[[#This Row],[Strain]],VEGC8[[#All],[Scion METRC '#]:[Health]],5,FALSE),"")</f>
        <v/>
      </c>
      <c r="J782" s="13"/>
      <c r="K782" s="13" t="str">
        <f>IF(flower[[#This Row],[Scion METRC '#]]="","EMPTY",_xlfn.IFNA(VLOOKUP(flower[[#This Row],[Scion METRC '#]],DEADC8[],3,FALSE),"Alive"))</f>
        <v>EMPTY</v>
      </c>
      <c r="L782" s="13" t="str">
        <f>IFERROR(INDEX(exptreatments[[#This Row],[Treatment]],MATCH(flower[[#This Row],[Scion METRC '#]],exptreatments[[#This Row],[METRC]],0)),"")</f>
        <v/>
      </c>
      <c r="M782" s="13" t="str">
        <f>_xlfn.IFNA(VLOOKUP(flower[[#This Row],[Scion METRC '#]],DEADC8[],4,FALSE),"")</f>
        <v/>
      </c>
      <c r="N782" s="14" t="str">
        <f>_xlfn.IFNA(VLOOKUP(flower[[#This Row],[Scion METRC '#]],DEADC8[],4,FALSE),"")</f>
        <v/>
      </c>
      <c r="O782" s="13" t="str">
        <f>IF(ISNUMBER(SEARCH(".",flower[[#This Row],[Pheno Barcode]])),CONCATENATE("1A4070000000065000",RIGHT(flower[[#This Row],[Pheno Barcode]],6)),"")</f>
        <v/>
      </c>
      <c r="P782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_JL4-13</v>
      </c>
    </row>
    <row r="783" spans="1:16" x14ac:dyDescent="0.25">
      <c r="A783" s="12" t="s">
        <v>7</v>
      </c>
      <c r="B783" s="9">
        <v>14</v>
      </c>
      <c r="C783" s="9" t="s">
        <v>528</v>
      </c>
      <c r="D783" s="13"/>
      <c r="E783" s="13" t="str">
        <f>_xlfn.IFNA(VLOOKUP(flower[[#This Row],[Scion METRC '#]],METRCC8[],2,FALSE),"METRC ERROR")</f>
        <v>METRC ERROR</v>
      </c>
      <c r="F783" s="13" t="str">
        <f>IF(LEFT(flower[[#This Row],[Strain]],4)=LEFT(flower[[#This Row],[Pheno '#]],4),"match","MISMATCH")</f>
        <v>MISMATCH</v>
      </c>
      <c r="G783" s="13" t="str">
        <f>_xlfn.IFNA(VLOOKUP(flower[[#This Row],[Scion METRC '#]],VEGC8[[#All],[Scion METRC '#]:[Pheno Barcode]],2,FALSE),"")</f>
        <v/>
      </c>
      <c r="H783" s="13" t="str">
        <f>LEFT(flower[[#This Row],[Pheno Barcode]],7)</f>
        <v/>
      </c>
      <c r="I783" s="10" t="str">
        <f>_xlfn.IFNA(VLOOKUP(flower[[#This Row],[Strain]],VEGC8[[#All],[Scion METRC '#]:[Health]],5,FALSE),"")</f>
        <v/>
      </c>
      <c r="J783" s="13"/>
      <c r="K783" s="13" t="str">
        <f>IF(flower[[#This Row],[Scion METRC '#]]="","EMPTY",_xlfn.IFNA(VLOOKUP(flower[[#This Row],[Scion METRC '#]],DEADC8[],3,FALSE),"Alive"))</f>
        <v>EMPTY</v>
      </c>
      <c r="L783" s="13" t="str">
        <f>IFERROR(INDEX(exptreatments[[#This Row],[Treatment]],MATCH(flower[[#This Row],[Scion METRC '#]],exptreatments[[#This Row],[METRC]],0)),"")</f>
        <v/>
      </c>
      <c r="M783" s="13" t="str">
        <f>_xlfn.IFNA(VLOOKUP(flower[[#This Row],[Scion METRC '#]],DEADC8[],4,FALSE),"")</f>
        <v/>
      </c>
      <c r="N783" s="14" t="str">
        <f>_xlfn.IFNA(VLOOKUP(flower[[#This Row],[Scion METRC '#]],DEADC8[],4,FALSE),"")</f>
        <v/>
      </c>
      <c r="O783" s="13" t="str">
        <f>IF(ISNUMBER(SEARCH(".",flower[[#This Row],[Pheno Barcode]])),CONCATENATE("1A4070000000065000",RIGHT(flower[[#This Row],[Pheno Barcode]],6)),"")</f>
        <v/>
      </c>
      <c r="P783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_JL4-14</v>
      </c>
    </row>
    <row r="784" spans="1:16" x14ac:dyDescent="0.25">
      <c r="A784" s="12" t="s">
        <v>7</v>
      </c>
      <c r="B784" s="9">
        <v>15</v>
      </c>
      <c r="C784" s="9" t="s">
        <v>528</v>
      </c>
      <c r="D784" s="13"/>
      <c r="E784" s="13" t="str">
        <f>_xlfn.IFNA(VLOOKUP(flower[[#This Row],[Scion METRC '#]],METRCC8[],2,FALSE),"METRC ERROR")</f>
        <v>METRC ERROR</v>
      </c>
      <c r="F784" s="13" t="str">
        <f>IF(LEFT(flower[[#This Row],[Strain]],4)=LEFT(flower[[#This Row],[Pheno '#]],4),"match","MISMATCH")</f>
        <v>MISMATCH</v>
      </c>
      <c r="G784" s="13" t="str">
        <f>_xlfn.IFNA(VLOOKUP(flower[[#This Row],[Scion METRC '#]],VEGC8[[#All],[Scion METRC '#]:[Pheno Barcode]],2,FALSE),"")</f>
        <v/>
      </c>
      <c r="H784" s="13" t="str">
        <f>LEFT(flower[[#This Row],[Pheno Barcode]],7)</f>
        <v/>
      </c>
      <c r="I784" s="10" t="str">
        <f>_xlfn.IFNA(VLOOKUP(flower[[#This Row],[Strain]],VEGC8[[#All],[Scion METRC '#]:[Health]],5,FALSE),"")</f>
        <v/>
      </c>
      <c r="J784" s="13"/>
      <c r="K784" s="13" t="str">
        <f>IF(flower[[#This Row],[Scion METRC '#]]="","EMPTY",_xlfn.IFNA(VLOOKUP(flower[[#This Row],[Scion METRC '#]],DEADC8[],3,FALSE),"Alive"))</f>
        <v>EMPTY</v>
      </c>
      <c r="L784" s="13" t="str">
        <f>IFERROR(INDEX(exptreatments[[#This Row],[Treatment]],MATCH(flower[[#This Row],[Scion METRC '#]],exptreatments[[#This Row],[METRC]],0)),"")</f>
        <v/>
      </c>
      <c r="M784" s="13" t="str">
        <f>_xlfn.IFNA(VLOOKUP(flower[[#This Row],[Scion METRC '#]],DEADC8[],4,FALSE),"")</f>
        <v/>
      </c>
      <c r="N784" s="14" t="str">
        <f>_xlfn.IFNA(VLOOKUP(flower[[#This Row],[Scion METRC '#]],DEADC8[],4,FALSE),"")</f>
        <v/>
      </c>
      <c r="O784" s="13" t="str">
        <f>IF(ISNUMBER(SEARCH(".",flower[[#This Row],[Pheno Barcode]])),CONCATENATE("1A4070000000065000",RIGHT(flower[[#This Row],[Pheno Barcode]],6)),"")</f>
        <v/>
      </c>
      <c r="P784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_JL4-15</v>
      </c>
    </row>
    <row r="785" spans="1:16" x14ac:dyDescent="0.25">
      <c r="A785" s="12" t="s">
        <v>7</v>
      </c>
      <c r="B785" s="9">
        <v>16</v>
      </c>
      <c r="C785" s="9" t="s">
        <v>528</v>
      </c>
      <c r="D785" s="13"/>
      <c r="E785" s="13" t="str">
        <f>_xlfn.IFNA(VLOOKUP(flower[[#This Row],[Scion METRC '#]],METRCC8[],2,FALSE),"METRC ERROR")</f>
        <v>METRC ERROR</v>
      </c>
      <c r="F785" s="13" t="str">
        <f>IF(LEFT(flower[[#This Row],[Strain]],4)=LEFT(flower[[#This Row],[Pheno '#]],4),"match","MISMATCH")</f>
        <v>MISMATCH</v>
      </c>
      <c r="G785" s="13" t="str">
        <f>_xlfn.IFNA(VLOOKUP(flower[[#This Row],[Scion METRC '#]],VEGC8[[#All],[Scion METRC '#]:[Pheno Barcode]],2,FALSE),"")</f>
        <v/>
      </c>
      <c r="H785" s="13" t="str">
        <f>LEFT(flower[[#This Row],[Pheno Barcode]],7)</f>
        <v/>
      </c>
      <c r="I785" s="10" t="str">
        <f>_xlfn.IFNA(VLOOKUP(flower[[#This Row],[Strain]],VEGC8[[#All],[Scion METRC '#]:[Health]],5,FALSE),"")</f>
        <v/>
      </c>
      <c r="J785" s="13"/>
      <c r="K785" s="13" t="str">
        <f>IF(flower[[#This Row],[Scion METRC '#]]="","EMPTY",_xlfn.IFNA(VLOOKUP(flower[[#This Row],[Scion METRC '#]],DEADC8[],3,FALSE),"Alive"))</f>
        <v>EMPTY</v>
      </c>
      <c r="L785" s="13" t="str">
        <f>IFERROR(INDEX(exptreatments[[#This Row],[Treatment]],MATCH(flower[[#This Row],[Scion METRC '#]],exptreatments[[#This Row],[METRC]],0)),"")</f>
        <v/>
      </c>
      <c r="M785" s="13" t="str">
        <f>_xlfn.IFNA(VLOOKUP(flower[[#This Row],[Scion METRC '#]],DEADC8[],4,FALSE),"")</f>
        <v/>
      </c>
      <c r="N785" s="14" t="str">
        <f>_xlfn.IFNA(VLOOKUP(flower[[#This Row],[Scion METRC '#]],DEADC8[],4,FALSE),"")</f>
        <v/>
      </c>
      <c r="O785" s="13" t="str">
        <f>IF(ISNUMBER(SEARCH(".",flower[[#This Row],[Pheno Barcode]])),CONCATENATE("1A4070000000065000",RIGHT(flower[[#This Row],[Pheno Barcode]],6)),"")</f>
        <v/>
      </c>
      <c r="P785" s="8" t="str">
        <f>IF(flower[[#This Row],[Plant]]&lt;10,_xlfn.CONCAT('Group Info'!$F$2,"_",flower[[#This Row],[Table]],"-0",flower[[#This Row],[Plant]]),_xlfn.CONCAT('Group Info'!$F$2,"_",flower[[#This Row],[Table]],"-",flower[[#This Row],[Plant]]))</f>
        <v>_JL4-16</v>
      </c>
    </row>
    <row r="786" spans="1:16" x14ac:dyDescent="0.25">
      <c r="A786" s="12" t="s">
        <v>7</v>
      </c>
      <c r="B786" s="9">
        <v>1</v>
      </c>
      <c r="C786" s="9" t="s">
        <v>529</v>
      </c>
      <c r="D786" s="9"/>
      <c r="E786" s="9" t="str">
        <f>_xlfn.IFNA(VLOOKUP(flower[[#This Row],[Scion METRC '#]],METRCC8[],2,FALSE),"METRC ERROR")</f>
        <v>METRC ERROR</v>
      </c>
      <c r="F786" s="9" t="str">
        <f>IF(LEFT(flower[[#This Row],[Strain]],4)=LEFT(flower[[#This Row],[Pheno '#]],4),"match","MISMATCH")</f>
        <v>MISMATCH</v>
      </c>
      <c r="G786" s="9" t="str">
        <f>_xlfn.IFNA(VLOOKUP(flower[[#This Row],[Scion METRC '#]],VEGC8[[#All],[Scion METRC '#]:[Pheno Barcode]],2,FALSE),"")</f>
        <v/>
      </c>
      <c r="H786" s="9" t="str">
        <f>LEFT(flower[[#This Row],[Pheno Barcode]],7)</f>
        <v/>
      </c>
      <c r="I786" s="10" t="str">
        <f>_xlfn.IFNA(VLOOKUP(flower[[#This Row],[Strain]],VEGC8[[#All],[Scion METRC '#]:[Health]],5,FALSE),"")</f>
        <v/>
      </c>
      <c r="J786" s="9"/>
      <c r="K786" s="9" t="str">
        <f>IF(flower[[#This Row],[Scion METRC '#]]="","EMPTY",_xlfn.IFNA(VLOOKUP(flower[[#This Row],[Scion METRC '#]],DEADC8[],3,FALSE),"Alive"))</f>
        <v>EMPTY</v>
      </c>
      <c r="L786" s="65" t="str">
        <f>IFERROR(INDEX(exptreatments[[#This Row],[Treatment]],MATCH(flower[[#This Row],[Scion METRC '#]],exptreatments[[#This Row],[METRC]],0)),"")</f>
        <v/>
      </c>
      <c r="M786" s="13" t="str">
        <f>_xlfn.IFNA(VLOOKUP(flower[[#This Row],[Scion METRC '#]],DEADC8[],4,FALSE),"")</f>
        <v/>
      </c>
      <c r="N786" s="14" t="str">
        <f>_xlfn.IFNA(VLOOKUP(flower[[#This Row],[Scion METRC '#]],DEADC8[],4,FALSE),"")</f>
        <v/>
      </c>
      <c r="O786" s="13" t="str">
        <f>IF(ISNUMBER(SEARCH(".",flower[[#This Row],[Pheno Barcode]])),CONCATENATE("1A4070000000065000",RIGHT(flower[[#This Row],[Pheno Barcode]],6)),"")</f>
        <v/>
      </c>
      <c r="P786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_JL5-01</v>
      </c>
    </row>
    <row r="787" spans="1:16" x14ac:dyDescent="0.25">
      <c r="A787" s="12" t="s">
        <v>7</v>
      </c>
      <c r="B787" s="9">
        <v>2</v>
      </c>
      <c r="C787" s="9" t="s">
        <v>529</v>
      </c>
      <c r="D787" s="13"/>
      <c r="E787" s="13" t="str">
        <f>_xlfn.IFNA(VLOOKUP(flower[[#This Row],[Scion METRC '#]],METRCC8[],2,FALSE),"METRC ERROR")</f>
        <v>METRC ERROR</v>
      </c>
      <c r="F787" s="13" t="str">
        <f>IF(LEFT(flower[[#This Row],[Strain]],4)=LEFT(flower[[#This Row],[Pheno '#]],4),"match","MISMATCH")</f>
        <v>MISMATCH</v>
      </c>
      <c r="G787" s="13" t="str">
        <f>_xlfn.IFNA(VLOOKUP(flower[[#This Row],[Scion METRC '#]],VEGC8[[#All],[Scion METRC '#]:[Pheno Barcode]],2,FALSE),"")</f>
        <v/>
      </c>
      <c r="H787" s="13" t="str">
        <f>LEFT(flower[[#This Row],[Pheno Barcode]],7)</f>
        <v/>
      </c>
      <c r="I787" s="10" t="str">
        <f>_xlfn.IFNA(VLOOKUP(flower[[#This Row],[Strain]],VEGC8[[#All],[Scion METRC '#]:[Health]],5,FALSE),"")</f>
        <v/>
      </c>
      <c r="J787" s="13"/>
      <c r="K787" s="13" t="str">
        <f>IF(flower[[#This Row],[Scion METRC '#]]="","EMPTY",_xlfn.IFNA(VLOOKUP(flower[[#This Row],[Scion METRC '#]],DEADC8[],3,FALSE),"Alive"))</f>
        <v>EMPTY</v>
      </c>
      <c r="L787" s="13" t="str">
        <f>IFERROR(INDEX(exptreatments[[#This Row],[Treatment]],MATCH(flower[[#This Row],[Scion METRC '#]],exptreatments[[#This Row],[METRC]],0)),"")</f>
        <v/>
      </c>
      <c r="M787" s="13" t="str">
        <f>_xlfn.IFNA(VLOOKUP(flower[[#This Row],[Scion METRC '#]],DEADC8[],4,FALSE),"")</f>
        <v/>
      </c>
      <c r="N787" s="14" t="str">
        <f>_xlfn.IFNA(VLOOKUP(flower[[#This Row],[Scion METRC '#]],DEADC8[],4,FALSE),"")</f>
        <v/>
      </c>
      <c r="O787" s="13" t="str">
        <f>IF(ISNUMBER(SEARCH(".",flower[[#This Row],[Pheno Barcode]])),CONCATENATE("1A4070000000065000",RIGHT(flower[[#This Row],[Pheno Barcode]],6)),"")</f>
        <v/>
      </c>
      <c r="P787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_JL5-02</v>
      </c>
    </row>
    <row r="788" spans="1:16" x14ac:dyDescent="0.25">
      <c r="A788" s="12" t="s">
        <v>7</v>
      </c>
      <c r="B788" s="9">
        <v>3</v>
      </c>
      <c r="C788" s="9" t="s">
        <v>529</v>
      </c>
      <c r="D788" s="13"/>
      <c r="E788" s="13" t="str">
        <f>_xlfn.IFNA(VLOOKUP(flower[[#This Row],[Scion METRC '#]],METRCC8[],2,FALSE),"METRC ERROR")</f>
        <v>METRC ERROR</v>
      </c>
      <c r="F788" s="13" t="str">
        <f>IF(LEFT(flower[[#This Row],[Strain]],4)=LEFT(flower[[#This Row],[Pheno '#]],4),"match","MISMATCH")</f>
        <v>MISMATCH</v>
      </c>
      <c r="G788" s="13" t="str">
        <f>_xlfn.IFNA(VLOOKUP(flower[[#This Row],[Scion METRC '#]],VEGC8[[#All],[Scion METRC '#]:[Pheno Barcode]],2,FALSE),"")</f>
        <v/>
      </c>
      <c r="H788" s="13" t="str">
        <f>LEFT(flower[[#This Row],[Pheno Barcode]],7)</f>
        <v/>
      </c>
      <c r="I788" s="10" t="str">
        <f>_xlfn.IFNA(VLOOKUP(flower[[#This Row],[Strain]],VEGC8[[#All],[Scion METRC '#]:[Health]],5,FALSE),"")</f>
        <v/>
      </c>
      <c r="J788" s="13"/>
      <c r="K788" s="13" t="str">
        <f>IF(flower[[#This Row],[Scion METRC '#]]="","EMPTY",_xlfn.IFNA(VLOOKUP(flower[[#This Row],[Scion METRC '#]],DEADC8[],3,FALSE),"Alive"))</f>
        <v>EMPTY</v>
      </c>
      <c r="L788" s="13" t="str">
        <f>IFERROR(INDEX(exptreatments[[#This Row],[Treatment]],MATCH(flower[[#This Row],[Scion METRC '#]],exptreatments[[#This Row],[METRC]],0)),"")</f>
        <v/>
      </c>
      <c r="M788" s="13" t="str">
        <f>_xlfn.IFNA(VLOOKUP(flower[[#This Row],[Scion METRC '#]],DEADC8[],4,FALSE),"")</f>
        <v/>
      </c>
      <c r="N788" s="14" t="str">
        <f>_xlfn.IFNA(VLOOKUP(flower[[#This Row],[Scion METRC '#]],DEADC8[],4,FALSE),"")</f>
        <v/>
      </c>
      <c r="O788" s="13" t="str">
        <f>IF(ISNUMBER(SEARCH(".",flower[[#This Row],[Pheno Barcode]])),CONCATENATE("1A4070000000065000",RIGHT(flower[[#This Row],[Pheno Barcode]],6)),"")</f>
        <v/>
      </c>
      <c r="P788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_JL5-03</v>
      </c>
    </row>
    <row r="789" spans="1:16" x14ac:dyDescent="0.25">
      <c r="A789" s="12" t="s">
        <v>7</v>
      </c>
      <c r="B789" s="9">
        <v>4</v>
      </c>
      <c r="C789" s="9" t="s">
        <v>529</v>
      </c>
      <c r="D789" s="13"/>
      <c r="E789" s="13" t="str">
        <f>_xlfn.IFNA(VLOOKUP(flower[[#This Row],[Scion METRC '#]],METRCC8[],2,FALSE),"METRC ERROR")</f>
        <v>METRC ERROR</v>
      </c>
      <c r="F789" s="13" t="str">
        <f>IF(LEFT(flower[[#This Row],[Strain]],4)=LEFT(flower[[#This Row],[Pheno '#]],4),"match","MISMATCH")</f>
        <v>MISMATCH</v>
      </c>
      <c r="G789" s="13" t="str">
        <f>_xlfn.IFNA(VLOOKUP(flower[[#This Row],[Scion METRC '#]],VEGC8[[#All],[Scion METRC '#]:[Pheno Barcode]],2,FALSE),"")</f>
        <v/>
      </c>
      <c r="H789" s="13" t="str">
        <f>LEFT(flower[[#This Row],[Pheno Barcode]],7)</f>
        <v/>
      </c>
      <c r="I789" s="10" t="str">
        <f>_xlfn.IFNA(VLOOKUP(flower[[#This Row],[Strain]],VEGC8[[#All],[Scion METRC '#]:[Health]],5,FALSE),"")</f>
        <v/>
      </c>
      <c r="J789" s="13"/>
      <c r="K789" s="13" t="str">
        <f>IF(flower[[#This Row],[Scion METRC '#]]="","EMPTY",_xlfn.IFNA(VLOOKUP(flower[[#This Row],[Scion METRC '#]],DEADC8[],3,FALSE),"Alive"))</f>
        <v>EMPTY</v>
      </c>
      <c r="L789" s="13" t="str">
        <f>IFERROR(INDEX(exptreatments[[#This Row],[Treatment]],MATCH(flower[[#This Row],[Scion METRC '#]],exptreatments[[#This Row],[METRC]],0)),"")</f>
        <v/>
      </c>
      <c r="M789" s="13" t="str">
        <f>_xlfn.IFNA(VLOOKUP(flower[[#This Row],[Scion METRC '#]],DEADC8[],4,FALSE),"")</f>
        <v/>
      </c>
      <c r="N789" s="14" t="str">
        <f>_xlfn.IFNA(VLOOKUP(flower[[#This Row],[Scion METRC '#]],DEADC8[],4,FALSE),"")</f>
        <v/>
      </c>
      <c r="O789" s="13" t="str">
        <f>IF(ISNUMBER(SEARCH(".",flower[[#This Row],[Pheno Barcode]])),CONCATENATE("1A4070000000065000",RIGHT(flower[[#This Row],[Pheno Barcode]],6)),"")</f>
        <v/>
      </c>
      <c r="P789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_JL5-04</v>
      </c>
    </row>
    <row r="790" spans="1:16" x14ac:dyDescent="0.25">
      <c r="A790" s="12" t="s">
        <v>7</v>
      </c>
      <c r="B790" s="9">
        <v>5</v>
      </c>
      <c r="C790" s="9" t="s">
        <v>529</v>
      </c>
      <c r="D790" s="13"/>
      <c r="E790" s="13" t="str">
        <f>_xlfn.IFNA(VLOOKUP(flower[[#This Row],[Scion METRC '#]],METRCC8[],2,FALSE),"METRC ERROR")</f>
        <v>METRC ERROR</v>
      </c>
      <c r="F790" s="13" t="str">
        <f>IF(LEFT(flower[[#This Row],[Strain]],4)=LEFT(flower[[#This Row],[Pheno '#]],4),"match","MISMATCH")</f>
        <v>MISMATCH</v>
      </c>
      <c r="G790" s="13" t="str">
        <f>_xlfn.IFNA(VLOOKUP(flower[[#This Row],[Scion METRC '#]],VEGC8[[#All],[Scion METRC '#]:[Pheno Barcode]],2,FALSE),"")</f>
        <v/>
      </c>
      <c r="H790" s="13" t="str">
        <f>LEFT(flower[[#This Row],[Pheno Barcode]],7)</f>
        <v/>
      </c>
      <c r="I790" s="10" t="str">
        <f>_xlfn.IFNA(VLOOKUP(flower[[#This Row],[Strain]],VEGC8[[#All],[Scion METRC '#]:[Health]],5,FALSE),"")</f>
        <v/>
      </c>
      <c r="J790" s="13"/>
      <c r="K790" s="13" t="str">
        <f>IF(flower[[#This Row],[Scion METRC '#]]="","EMPTY",_xlfn.IFNA(VLOOKUP(flower[[#This Row],[Scion METRC '#]],DEADC8[],3,FALSE),"Alive"))</f>
        <v>EMPTY</v>
      </c>
      <c r="L790" s="13" t="str">
        <f>IFERROR(INDEX(exptreatments[[#This Row],[Treatment]],MATCH(flower[[#This Row],[Scion METRC '#]],exptreatments[[#This Row],[METRC]],0)),"")</f>
        <v/>
      </c>
      <c r="M790" s="13" t="str">
        <f>_xlfn.IFNA(VLOOKUP(flower[[#This Row],[Scion METRC '#]],DEADC8[],4,FALSE),"")</f>
        <v/>
      </c>
      <c r="N790" s="14" t="str">
        <f>_xlfn.IFNA(VLOOKUP(flower[[#This Row],[Scion METRC '#]],DEADC8[],4,FALSE),"")</f>
        <v/>
      </c>
      <c r="O790" s="13" t="str">
        <f>IF(ISNUMBER(SEARCH(".",flower[[#This Row],[Pheno Barcode]])),CONCATENATE("1A4070000000065000",RIGHT(flower[[#This Row],[Pheno Barcode]],6)),"")</f>
        <v/>
      </c>
      <c r="P790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_JL5-05</v>
      </c>
    </row>
    <row r="791" spans="1:16" x14ac:dyDescent="0.25">
      <c r="A791" s="12" t="s">
        <v>7</v>
      </c>
      <c r="B791" s="9">
        <v>6</v>
      </c>
      <c r="C791" s="9" t="s">
        <v>529</v>
      </c>
      <c r="D791" s="13"/>
      <c r="E791" s="13" t="str">
        <f>_xlfn.IFNA(VLOOKUP(flower[[#This Row],[Scion METRC '#]],METRCC8[],2,FALSE),"METRC ERROR")</f>
        <v>METRC ERROR</v>
      </c>
      <c r="F791" s="13" t="str">
        <f>IF(LEFT(flower[[#This Row],[Strain]],4)=LEFT(flower[[#This Row],[Pheno '#]],4),"match","MISMATCH")</f>
        <v>MISMATCH</v>
      </c>
      <c r="G791" s="13" t="str">
        <f>_xlfn.IFNA(VLOOKUP(flower[[#This Row],[Scion METRC '#]],VEGC8[[#All],[Scion METRC '#]:[Pheno Barcode]],2,FALSE),"")</f>
        <v/>
      </c>
      <c r="H791" s="13" t="str">
        <f>LEFT(flower[[#This Row],[Pheno Barcode]],7)</f>
        <v/>
      </c>
      <c r="I791" s="10" t="str">
        <f>_xlfn.IFNA(VLOOKUP(flower[[#This Row],[Strain]],VEGC8[[#All],[Scion METRC '#]:[Health]],5,FALSE),"")</f>
        <v/>
      </c>
      <c r="J791" s="13"/>
      <c r="K791" s="13" t="str">
        <f>IF(flower[[#This Row],[Scion METRC '#]]="","EMPTY",_xlfn.IFNA(VLOOKUP(flower[[#This Row],[Scion METRC '#]],DEADC8[],3,FALSE),"Alive"))</f>
        <v>EMPTY</v>
      </c>
      <c r="L791" s="13" t="str">
        <f>IFERROR(INDEX(exptreatments[[#This Row],[Treatment]],MATCH(flower[[#This Row],[Scion METRC '#]],exptreatments[[#This Row],[METRC]],0)),"")</f>
        <v/>
      </c>
      <c r="M791" s="13" t="str">
        <f>_xlfn.IFNA(VLOOKUP(flower[[#This Row],[Scion METRC '#]],DEADC8[],4,FALSE),"")</f>
        <v/>
      </c>
      <c r="N791" s="14" t="str">
        <f>_xlfn.IFNA(VLOOKUP(flower[[#This Row],[Scion METRC '#]],DEADC8[],4,FALSE),"")</f>
        <v/>
      </c>
      <c r="O791" s="13" t="str">
        <f>IF(ISNUMBER(SEARCH(".",flower[[#This Row],[Pheno Barcode]])),CONCATENATE("1A4070000000065000",RIGHT(flower[[#This Row],[Pheno Barcode]],6)),"")</f>
        <v/>
      </c>
      <c r="P791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_JL5-06</v>
      </c>
    </row>
    <row r="792" spans="1:16" x14ac:dyDescent="0.25">
      <c r="A792" s="12" t="s">
        <v>7</v>
      </c>
      <c r="B792" s="9">
        <v>7</v>
      </c>
      <c r="C792" s="9" t="s">
        <v>529</v>
      </c>
      <c r="D792" s="13"/>
      <c r="E792" s="13" t="str">
        <f>_xlfn.IFNA(VLOOKUP(flower[[#This Row],[Scion METRC '#]],METRCC8[],2,FALSE),"METRC ERROR")</f>
        <v>METRC ERROR</v>
      </c>
      <c r="F792" s="13" t="str">
        <f>IF(LEFT(flower[[#This Row],[Strain]],4)=LEFT(flower[[#This Row],[Pheno '#]],4),"match","MISMATCH")</f>
        <v>MISMATCH</v>
      </c>
      <c r="G792" s="13" t="str">
        <f>_xlfn.IFNA(VLOOKUP(flower[[#This Row],[Scion METRC '#]],VEGC8[[#All],[Scion METRC '#]:[Pheno Barcode]],2,FALSE),"")</f>
        <v/>
      </c>
      <c r="H792" s="13" t="str">
        <f>LEFT(flower[[#This Row],[Pheno Barcode]],7)</f>
        <v/>
      </c>
      <c r="I792" s="10" t="str">
        <f>_xlfn.IFNA(VLOOKUP(flower[[#This Row],[Strain]],VEGC8[[#All],[Scion METRC '#]:[Health]],5,FALSE),"")</f>
        <v/>
      </c>
      <c r="J792" s="13"/>
      <c r="K792" s="13" t="str">
        <f>IF(flower[[#This Row],[Scion METRC '#]]="","EMPTY",_xlfn.IFNA(VLOOKUP(flower[[#This Row],[Scion METRC '#]],DEADC8[],3,FALSE),"Alive"))</f>
        <v>EMPTY</v>
      </c>
      <c r="L792" s="13" t="str">
        <f>IFERROR(INDEX(exptreatments[[#This Row],[Treatment]],MATCH(flower[[#This Row],[Scion METRC '#]],exptreatments[[#This Row],[METRC]],0)),"")</f>
        <v/>
      </c>
      <c r="M792" s="13" t="str">
        <f>_xlfn.IFNA(VLOOKUP(flower[[#This Row],[Scion METRC '#]],DEADC8[],4,FALSE),"")</f>
        <v/>
      </c>
      <c r="N792" s="14" t="str">
        <f>_xlfn.IFNA(VLOOKUP(flower[[#This Row],[Scion METRC '#]],DEADC8[],4,FALSE),"")</f>
        <v/>
      </c>
      <c r="O792" s="13" t="str">
        <f>IF(ISNUMBER(SEARCH(".",flower[[#This Row],[Pheno Barcode]])),CONCATENATE("1A4070000000065000",RIGHT(flower[[#This Row],[Pheno Barcode]],6)),"")</f>
        <v/>
      </c>
      <c r="P792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_JL5-07</v>
      </c>
    </row>
    <row r="793" spans="1:16" x14ac:dyDescent="0.25">
      <c r="A793" s="12" t="s">
        <v>7</v>
      </c>
      <c r="B793" s="9">
        <v>8</v>
      </c>
      <c r="C793" s="9" t="s">
        <v>529</v>
      </c>
      <c r="D793" s="13"/>
      <c r="E793" s="13" t="str">
        <f>_xlfn.IFNA(VLOOKUP(flower[[#This Row],[Scion METRC '#]],METRCC8[],2,FALSE),"METRC ERROR")</f>
        <v>METRC ERROR</v>
      </c>
      <c r="F793" s="13" t="str">
        <f>IF(LEFT(flower[[#This Row],[Strain]],4)=LEFT(flower[[#This Row],[Pheno '#]],4),"match","MISMATCH")</f>
        <v>MISMATCH</v>
      </c>
      <c r="G793" s="13" t="str">
        <f>_xlfn.IFNA(VLOOKUP(flower[[#This Row],[Scion METRC '#]],VEGC8[[#All],[Scion METRC '#]:[Pheno Barcode]],2,FALSE),"")</f>
        <v/>
      </c>
      <c r="H793" s="13" t="str">
        <f>LEFT(flower[[#This Row],[Pheno Barcode]],7)</f>
        <v/>
      </c>
      <c r="I793" s="10" t="str">
        <f>_xlfn.IFNA(VLOOKUP(flower[[#This Row],[Strain]],VEGC8[[#All],[Scion METRC '#]:[Health]],5,FALSE),"")</f>
        <v/>
      </c>
      <c r="J793" s="13"/>
      <c r="K793" s="13" t="str">
        <f>IF(flower[[#This Row],[Scion METRC '#]]="","EMPTY",_xlfn.IFNA(VLOOKUP(flower[[#This Row],[Scion METRC '#]],DEADC8[],3,FALSE),"Alive"))</f>
        <v>EMPTY</v>
      </c>
      <c r="L793" s="13" t="str">
        <f>IFERROR(INDEX(exptreatments[[#This Row],[Treatment]],MATCH(flower[[#This Row],[Scion METRC '#]],exptreatments[[#This Row],[METRC]],0)),"")</f>
        <v/>
      </c>
      <c r="M793" s="13" t="str">
        <f>_xlfn.IFNA(VLOOKUP(flower[[#This Row],[Scion METRC '#]],DEADC8[],4,FALSE),"")</f>
        <v/>
      </c>
      <c r="N793" s="14" t="str">
        <f>_xlfn.IFNA(VLOOKUP(flower[[#This Row],[Scion METRC '#]],DEADC8[],4,FALSE),"")</f>
        <v/>
      </c>
      <c r="O793" s="13" t="str">
        <f>IF(ISNUMBER(SEARCH(".",flower[[#This Row],[Pheno Barcode]])),CONCATENATE("1A4070000000065000",RIGHT(flower[[#This Row],[Pheno Barcode]],6)),"")</f>
        <v/>
      </c>
      <c r="P793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_JL5-08</v>
      </c>
    </row>
    <row r="794" spans="1:16" x14ac:dyDescent="0.25">
      <c r="A794" s="12" t="s">
        <v>7</v>
      </c>
      <c r="B794" s="9">
        <v>9</v>
      </c>
      <c r="C794" s="9" t="s">
        <v>529</v>
      </c>
      <c r="D794" s="13"/>
      <c r="E794" s="13" t="str">
        <f>_xlfn.IFNA(VLOOKUP(flower[[#This Row],[Scion METRC '#]],METRCC8[],2,FALSE),"METRC ERROR")</f>
        <v>METRC ERROR</v>
      </c>
      <c r="F794" s="13" t="str">
        <f>IF(LEFT(flower[[#This Row],[Strain]],4)=LEFT(flower[[#This Row],[Pheno '#]],4),"match","MISMATCH")</f>
        <v>MISMATCH</v>
      </c>
      <c r="G794" s="13" t="str">
        <f>_xlfn.IFNA(VLOOKUP(flower[[#This Row],[Scion METRC '#]],VEGC8[[#All],[Scion METRC '#]:[Pheno Barcode]],2,FALSE),"")</f>
        <v/>
      </c>
      <c r="H794" s="13" t="str">
        <f>LEFT(flower[[#This Row],[Pheno Barcode]],7)</f>
        <v/>
      </c>
      <c r="I794" s="10" t="str">
        <f>_xlfn.IFNA(VLOOKUP(flower[[#This Row],[Strain]],VEGC8[[#All],[Scion METRC '#]:[Health]],5,FALSE),"")</f>
        <v/>
      </c>
      <c r="J794" s="13"/>
      <c r="K794" s="13" t="str">
        <f>IF(flower[[#This Row],[Scion METRC '#]]="","EMPTY",_xlfn.IFNA(VLOOKUP(flower[[#This Row],[Scion METRC '#]],DEADC8[],3,FALSE),"Alive"))</f>
        <v>EMPTY</v>
      </c>
      <c r="L794" s="13" t="str">
        <f>IFERROR(INDEX(exptreatments[[#This Row],[Treatment]],MATCH(flower[[#This Row],[Scion METRC '#]],exptreatments[[#This Row],[METRC]],0)),"")</f>
        <v/>
      </c>
      <c r="M794" s="13" t="str">
        <f>_xlfn.IFNA(VLOOKUP(flower[[#This Row],[Scion METRC '#]],DEADC8[],4,FALSE),"")</f>
        <v/>
      </c>
      <c r="N794" s="14" t="str">
        <f>_xlfn.IFNA(VLOOKUP(flower[[#This Row],[Scion METRC '#]],DEADC8[],4,FALSE),"")</f>
        <v/>
      </c>
      <c r="O794" s="13" t="str">
        <f>IF(ISNUMBER(SEARCH(".",flower[[#This Row],[Pheno Barcode]])),CONCATENATE("1A4070000000065000",RIGHT(flower[[#This Row],[Pheno Barcode]],6)),"")</f>
        <v/>
      </c>
      <c r="P794" s="8" t="str">
        <f>IF(flower[[#This Row],[Plant]]&lt;10,_xlfn.CONCAT('Group Info'!$F$2,"_",flower[[#This Row],[Table]],"-0",flower[[#This Row],[Plant]]),_xlfn.CONCAT('Group Info'!$F$2,"_",flower[[#This Row],[Table]],"-",flower[[#This Row],[Plant]]))</f>
        <v>_JL5-09</v>
      </c>
    </row>
    <row r="795" spans="1:16" x14ac:dyDescent="0.25">
      <c r="A795" s="12" t="s">
        <v>7</v>
      </c>
      <c r="B795" s="9">
        <v>10</v>
      </c>
      <c r="C795" s="9" t="s">
        <v>529</v>
      </c>
      <c r="D795" s="13"/>
      <c r="E795" s="13" t="str">
        <f>_xlfn.IFNA(VLOOKUP(flower[[#This Row],[Scion METRC '#]],METRCC8[],2,FALSE),"METRC ERROR")</f>
        <v>METRC ERROR</v>
      </c>
      <c r="F795" s="13" t="str">
        <f>IF(LEFT(flower[[#This Row],[Strain]],4)=LEFT(flower[[#This Row],[Pheno '#]],4),"match","MISMATCH")</f>
        <v>MISMATCH</v>
      </c>
      <c r="G795" s="13" t="str">
        <f>_xlfn.IFNA(VLOOKUP(flower[[#This Row],[Scion METRC '#]],VEGC8[[#All],[Scion METRC '#]:[Pheno Barcode]],2,FALSE),"")</f>
        <v/>
      </c>
      <c r="H795" s="13" t="str">
        <f>LEFT(flower[[#This Row],[Pheno Barcode]],7)</f>
        <v/>
      </c>
      <c r="I795" s="10" t="str">
        <f>_xlfn.IFNA(VLOOKUP(flower[[#This Row],[Strain]],VEGC8[[#All],[Scion METRC '#]:[Health]],5,FALSE),"")</f>
        <v/>
      </c>
      <c r="J795" s="13"/>
      <c r="K795" s="13" t="str">
        <f>IF(flower[[#This Row],[Scion METRC '#]]="","EMPTY",_xlfn.IFNA(VLOOKUP(flower[[#This Row],[Scion METRC '#]],DEADC8[],3,FALSE),"Alive"))</f>
        <v>EMPTY</v>
      </c>
      <c r="L795" s="13" t="str">
        <f>IFERROR(INDEX(exptreatments[[#This Row],[Treatment]],MATCH(flower[[#This Row],[Scion METRC '#]],exptreatments[[#This Row],[METRC]],0)),"")</f>
        <v/>
      </c>
      <c r="M795" s="13" t="str">
        <f>_xlfn.IFNA(VLOOKUP(flower[[#This Row],[Scion METRC '#]],DEADC8[],4,FALSE),"")</f>
        <v/>
      </c>
      <c r="N795" s="14" t="str">
        <f>_xlfn.IFNA(VLOOKUP(flower[[#This Row],[Scion METRC '#]],DEADC8[],4,FALSE),"")</f>
        <v/>
      </c>
      <c r="O795" s="13" t="str">
        <f>IF(ISNUMBER(SEARCH(".",flower[[#This Row],[Pheno Barcode]])),CONCATENATE("1A4070000000065000",RIGHT(flower[[#This Row],[Pheno Barcode]],6)),"")</f>
        <v/>
      </c>
      <c r="P795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_JL5-10</v>
      </c>
    </row>
    <row r="796" spans="1:16" x14ac:dyDescent="0.25">
      <c r="A796" s="12" t="s">
        <v>7</v>
      </c>
      <c r="B796" s="9">
        <v>11</v>
      </c>
      <c r="C796" s="9" t="s">
        <v>529</v>
      </c>
      <c r="D796" s="13"/>
      <c r="E796" s="13" t="str">
        <f>_xlfn.IFNA(VLOOKUP(flower[[#This Row],[Scion METRC '#]],METRCC8[],2,FALSE),"METRC ERROR")</f>
        <v>METRC ERROR</v>
      </c>
      <c r="F796" s="13" t="str">
        <f>IF(LEFT(flower[[#This Row],[Strain]],4)=LEFT(flower[[#This Row],[Pheno '#]],4),"match","MISMATCH")</f>
        <v>MISMATCH</v>
      </c>
      <c r="G796" s="13" t="str">
        <f>_xlfn.IFNA(VLOOKUP(flower[[#This Row],[Scion METRC '#]],VEGC8[[#All],[Scion METRC '#]:[Pheno Barcode]],2,FALSE),"")</f>
        <v/>
      </c>
      <c r="H796" s="13" t="str">
        <f>LEFT(flower[[#This Row],[Pheno Barcode]],7)</f>
        <v/>
      </c>
      <c r="I796" s="10" t="str">
        <f>_xlfn.IFNA(VLOOKUP(flower[[#This Row],[Strain]],VEGC8[[#All],[Scion METRC '#]:[Health]],5,FALSE),"")</f>
        <v/>
      </c>
      <c r="J796" s="13"/>
      <c r="K796" s="13" t="str">
        <f>IF(flower[[#This Row],[Scion METRC '#]]="","EMPTY",_xlfn.IFNA(VLOOKUP(flower[[#This Row],[Scion METRC '#]],DEADC8[],3,FALSE),"Alive"))</f>
        <v>EMPTY</v>
      </c>
      <c r="L796" s="13" t="str">
        <f>IFERROR(INDEX(exptreatments[[#This Row],[Treatment]],MATCH(flower[[#This Row],[Scion METRC '#]],exptreatments[[#This Row],[METRC]],0)),"")</f>
        <v/>
      </c>
      <c r="M796" s="13" t="str">
        <f>_xlfn.IFNA(VLOOKUP(flower[[#This Row],[Scion METRC '#]],DEADC8[],4,FALSE),"")</f>
        <v/>
      </c>
      <c r="N796" s="14" t="str">
        <f>_xlfn.IFNA(VLOOKUP(flower[[#This Row],[Scion METRC '#]],DEADC8[],4,FALSE),"")</f>
        <v/>
      </c>
      <c r="O796" s="13" t="str">
        <f>IF(ISNUMBER(SEARCH(".",flower[[#This Row],[Pheno Barcode]])),CONCATENATE("1A4070000000065000",RIGHT(flower[[#This Row],[Pheno Barcode]],6)),"")</f>
        <v/>
      </c>
      <c r="P796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_JL5-11</v>
      </c>
    </row>
    <row r="797" spans="1:16" x14ac:dyDescent="0.25">
      <c r="A797" s="12" t="s">
        <v>7</v>
      </c>
      <c r="B797" s="9">
        <v>12</v>
      </c>
      <c r="C797" s="9" t="s">
        <v>529</v>
      </c>
      <c r="D797" s="13"/>
      <c r="E797" s="13" t="str">
        <f>_xlfn.IFNA(VLOOKUP(flower[[#This Row],[Scion METRC '#]],METRCC8[],2,FALSE),"METRC ERROR")</f>
        <v>METRC ERROR</v>
      </c>
      <c r="F797" s="13" t="str">
        <f>IF(LEFT(flower[[#This Row],[Strain]],4)=LEFT(flower[[#This Row],[Pheno '#]],4),"match","MISMATCH")</f>
        <v>MISMATCH</v>
      </c>
      <c r="G797" s="13" t="str">
        <f>_xlfn.IFNA(VLOOKUP(flower[[#This Row],[Scion METRC '#]],VEGC8[[#All],[Scion METRC '#]:[Pheno Barcode]],2,FALSE),"")</f>
        <v/>
      </c>
      <c r="H797" s="13" t="str">
        <f>LEFT(flower[[#This Row],[Pheno Barcode]],7)</f>
        <v/>
      </c>
      <c r="I797" s="10" t="str">
        <f>_xlfn.IFNA(VLOOKUP(flower[[#This Row],[Strain]],VEGC8[[#All],[Scion METRC '#]:[Health]],5,FALSE),"")</f>
        <v/>
      </c>
      <c r="J797" s="13"/>
      <c r="K797" s="13" t="str">
        <f>IF(flower[[#This Row],[Scion METRC '#]]="","EMPTY",_xlfn.IFNA(VLOOKUP(flower[[#This Row],[Scion METRC '#]],DEADC8[],3,FALSE),"Alive"))</f>
        <v>EMPTY</v>
      </c>
      <c r="L797" s="13" t="str">
        <f>IFERROR(INDEX(exptreatments[[#This Row],[Treatment]],MATCH(flower[[#This Row],[Scion METRC '#]],exptreatments[[#This Row],[METRC]],0)),"")</f>
        <v/>
      </c>
      <c r="M797" s="13" t="str">
        <f>_xlfn.IFNA(VLOOKUP(flower[[#This Row],[Scion METRC '#]],DEADC8[],4,FALSE),"")</f>
        <v/>
      </c>
      <c r="N797" s="14" t="str">
        <f>_xlfn.IFNA(VLOOKUP(flower[[#This Row],[Scion METRC '#]],DEADC8[],4,FALSE),"")</f>
        <v/>
      </c>
      <c r="O797" s="13" t="str">
        <f>IF(ISNUMBER(SEARCH(".",flower[[#This Row],[Pheno Barcode]])),CONCATENATE("1A4070000000065000",RIGHT(flower[[#This Row],[Pheno Barcode]],6)),"")</f>
        <v/>
      </c>
      <c r="P797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_JL5-12</v>
      </c>
    </row>
    <row r="798" spans="1:16" x14ac:dyDescent="0.25">
      <c r="A798" s="12" t="s">
        <v>7</v>
      </c>
      <c r="B798" s="9">
        <v>13</v>
      </c>
      <c r="C798" s="9" t="s">
        <v>529</v>
      </c>
      <c r="D798" s="13"/>
      <c r="E798" s="13" t="str">
        <f>_xlfn.IFNA(VLOOKUP(flower[[#This Row],[Scion METRC '#]],METRCC8[],2,FALSE),"METRC ERROR")</f>
        <v>METRC ERROR</v>
      </c>
      <c r="F798" s="13" t="str">
        <f>IF(LEFT(flower[[#This Row],[Strain]],4)=LEFT(flower[[#This Row],[Pheno '#]],4),"match","MISMATCH")</f>
        <v>MISMATCH</v>
      </c>
      <c r="G798" s="13" t="str">
        <f>_xlfn.IFNA(VLOOKUP(flower[[#This Row],[Scion METRC '#]],VEGC8[[#All],[Scion METRC '#]:[Pheno Barcode]],2,FALSE),"")</f>
        <v/>
      </c>
      <c r="H798" s="13" t="str">
        <f>LEFT(flower[[#This Row],[Pheno Barcode]],7)</f>
        <v/>
      </c>
      <c r="I798" s="10" t="str">
        <f>_xlfn.IFNA(VLOOKUP(flower[[#This Row],[Strain]],VEGC8[[#All],[Scion METRC '#]:[Health]],5,FALSE),"")</f>
        <v/>
      </c>
      <c r="J798" s="13"/>
      <c r="K798" s="13" t="str">
        <f>IF(flower[[#This Row],[Scion METRC '#]]="","EMPTY",_xlfn.IFNA(VLOOKUP(flower[[#This Row],[Scion METRC '#]],DEADC8[],3,FALSE),"Alive"))</f>
        <v>EMPTY</v>
      </c>
      <c r="L798" s="13" t="str">
        <f>IFERROR(INDEX(exptreatments[[#This Row],[Treatment]],MATCH(flower[[#This Row],[Scion METRC '#]],exptreatments[[#This Row],[METRC]],0)),"")</f>
        <v/>
      </c>
      <c r="M798" s="13" t="str">
        <f>_xlfn.IFNA(VLOOKUP(flower[[#This Row],[Scion METRC '#]],DEADC8[],4,FALSE),"")</f>
        <v/>
      </c>
      <c r="N798" s="14" t="str">
        <f>_xlfn.IFNA(VLOOKUP(flower[[#This Row],[Scion METRC '#]],DEADC8[],4,FALSE),"")</f>
        <v/>
      </c>
      <c r="O798" s="13" t="str">
        <f>IF(ISNUMBER(SEARCH(".",flower[[#This Row],[Pheno Barcode]])),CONCATENATE("1A4070000000065000",RIGHT(flower[[#This Row],[Pheno Barcode]],6)),"")</f>
        <v/>
      </c>
      <c r="P798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_JL5-13</v>
      </c>
    </row>
    <row r="799" spans="1:16" x14ac:dyDescent="0.25">
      <c r="A799" s="12" t="s">
        <v>7</v>
      </c>
      <c r="B799" s="9">
        <v>14</v>
      </c>
      <c r="C799" s="9" t="s">
        <v>529</v>
      </c>
      <c r="D799" s="13"/>
      <c r="E799" s="13" t="str">
        <f>_xlfn.IFNA(VLOOKUP(flower[[#This Row],[Scion METRC '#]],METRCC8[],2,FALSE),"METRC ERROR")</f>
        <v>METRC ERROR</v>
      </c>
      <c r="F799" s="13" t="str">
        <f>IF(LEFT(flower[[#This Row],[Strain]],4)=LEFT(flower[[#This Row],[Pheno '#]],4),"match","MISMATCH")</f>
        <v>MISMATCH</v>
      </c>
      <c r="G799" s="13" t="str">
        <f>_xlfn.IFNA(VLOOKUP(flower[[#This Row],[Scion METRC '#]],VEGC8[[#All],[Scion METRC '#]:[Pheno Barcode]],2,FALSE),"")</f>
        <v/>
      </c>
      <c r="H799" s="13" t="str">
        <f>LEFT(flower[[#This Row],[Pheno Barcode]],7)</f>
        <v/>
      </c>
      <c r="I799" s="10" t="str">
        <f>_xlfn.IFNA(VLOOKUP(flower[[#This Row],[Strain]],VEGC8[[#All],[Scion METRC '#]:[Health]],5,FALSE),"")</f>
        <v/>
      </c>
      <c r="J799" s="13"/>
      <c r="K799" s="13" t="str">
        <f>IF(flower[[#This Row],[Scion METRC '#]]="","EMPTY",_xlfn.IFNA(VLOOKUP(flower[[#This Row],[Scion METRC '#]],DEADC8[],3,FALSE),"Alive"))</f>
        <v>EMPTY</v>
      </c>
      <c r="L799" s="13" t="str">
        <f>IFERROR(INDEX(exptreatments[[#This Row],[Treatment]],MATCH(flower[[#This Row],[Scion METRC '#]],exptreatments[[#This Row],[METRC]],0)),"")</f>
        <v/>
      </c>
      <c r="M799" s="13" t="str">
        <f>_xlfn.IFNA(VLOOKUP(flower[[#This Row],[Scion METRC '#]],DEADC8[],4,FALSE),"")</f>
        <v/>
      </c>
      <c r="N799" s="14" t="str">
        <f>_xlfn.IFNA(VLOOKUP(flower[[#This Row],[Scion METRC '#]],DEADC8[],4,FALSE),"")</f>
        <v/>
      </c>
      <c r="O799" s="13" t="str">
        <f>IF(ISNUMBER(SEARCH(".",flower[[#This Row],[Pheno Barcode]])),CONCATENATE("1A4070000000065000",RIGHT(flower[[#This Row],[Pheno Barcode]],6)),"")</f>
        <v/>
      </c>
      <c r="P799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_JL5-14</v>
      </c>
    </row>
    <row r="800" spans="1:16" x14ac:dyDescent="0.25">
      <c r="A800" s="12" t="s">
        <v>7</v>
      </c>
      <c r="B800" s="9">
        <v>15</v>
      </c>
      <c r="C800" s="9" t="s">
        <v>529</v>
      </c>
      <c r="D800" s="13"/>
      <c r="E800" s="13" t="str">
        <f>_xlfn.IFNA(VLOOKUP(flower[[#This Row],[Scion METRC '#]],METRCC8[],2,FALSE),"METRC ERROR")</f>
        <v>METRC ERROR</v>
      </c>
      <c r="F800" s="13" t="str">
        <f>IF(LEFT(flower[[#This Row],[Strain]],4)=LEFT(flower[[#This Row],[Pheno '#]],4),"match","MISMATCH")</f>
        <v>MISMATCH</v>
      </c>
      <c r="G800" s="13" t="str">
        <f>_xlfn.IFNA(VLOOKUP(flower[[#This Row],[Scion METRC '#]],VEGC8[[#All],[Scion METRC '#]:[Pheno Barcode]],2,FALSE),"")</f>
        <v/>
      </c>
      <c r="H800" s="13" t="str">
        <f>LEFT(flower[[#This Row],[Pheno Barcode]],7)</f>
        <v/>
      </c>
      <c r="I800" s="10" t="str">
        <f>_xlfn.IFNA(VLOOKUP(flower[[#This Row],[Strain]],VEGC8[[#All],[Scion METRC '#]:[Health]],5,FALSE),"")</f>
        <v/>
      </c>
      <c r="J800" s="13"/>
      <c r="K800" s="13" t="str">
        <f>IF(flower[[#This Row],[Scion METRC '#]]="","EMPTY",_xlfn.IFNA(VLOOKUP(flower[[#This Row],[Scion METRC '#]],DEADC8[],3,FALSE),"Alive"))</f>
        <v>EMPTY</v>
      </c>
      <c r="L800" s="13" t="str">
        <f>IFERROR(INDEX(exptreatments[[#This Row],[Treatment]],MATCH(flower[[#This Row],[Scion METRC '#]],exptreatments[[#This Row],[METRC]],0)),"")</f>
        <v/>
      </c>
      <c r="M800" s="13" t="str">
        <f>_xlfn.IFNA(VLOOKUP(flower[[#This Row],[Scion METRC '#]],DEADC8[],4,FALSE),"")</f>
        <v/>
      </c>
      <c r="N800" s="14" t="str">
        <f>_xlfn.IFNA(VLOOKUP(flower[[#This Row],[Scion METRC '#]],DEADC8[],4,FALSE),"")</f>
        <v/>
      </c>
      <c r="O800" s="13" t="str">
        <f>IF(ISNUMBER(SEARCH(".",flower[[#This Row],[Pheno Barcode]])),CONCATENATE("1A4070000000065000",RIGHT(flower[[#This Row],[Pheno Barcode]],6)),"")</f>
        <v/>
      </c>
      <c r="P800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_JL5-15</v>
      </c>
    </row>
    <row r="801" spans="1:16" x14ac:dyDescent="0.25">
      <c r="A801" s="12" t="s">
        <v>7</v>
      </c>
      <c r="B801" s="9">
        <v>16</v>
      </c>
      <c r="C801" s="9" t="s">
        <v>529</v>
      </c>
      <c r="D801" s="13"/>
      <c r="E801" s="13" t="str">
        <f>_xlfn.IFNA(VLOOKUP(flower[[#This Row],[Scion METRC '#]],METRCC8[],2,FALSE),"METRC ERROR")</f>
        <v>METRC ERROR</v>
      </c>
      <c r="F801" s="13" t="str">
        <f>IF(LEFT(flower[[#This Row],[Strain]],4)=LEFT(flower[[#This Row],[Pheno '#]],4),"match","MISMATCH")</f>
        <v>MISMATCH</v>
      </c>
      <c r="G801" s="13" t="str">
        <f>_xlfn.IFNA(VLOOKUP(flower[[#This Row],[Scion METRC '#]],VEGC8[[#All],[Scion METRC '#]:[Pheno Barcode]],2,FALSE),"")</f>
        <v/>
      </c>
      <c r="H801" s="13" t="str">
        <f>LEFT(flower[[#This Row],[Pheno Barcode]],7)</f>
        <v/>
      </c>
      <c r="I801" s="10" t="str">
        <f>_xlfn.IFNA(VLOOKUP(flower[[#This Row],[Strain]],VEGC8[[#All],[Scion METRC '#]:[Health]],5,FALSE),"")</f>
        <v/>
      </c>
      <c r="J801" s="13"/>
      <c r="K801" s="13" t="str">
        <f>IF(flower[[#This Row],[Scion METRC '#]]="","EMPTY",_xlfn.IFNA(VLOOKUP(flower[[#This Row],[Scion METRC '#]],DEADC8[],3,FALSE),"Alive"))</f>
        <v>EMPTY</v>
      </c>
      <c r="L801" s="13" t="str">
        <f>IFERROR(INDEX(exptreatments[[#This Row],[Treatment]],MATCH(flower[[#This Row],[Scion METRC '#]],exptreatments[[#This Row],[METRC]],0)),"")</f>
        <v/>
      </c>
      <c r="M801" s="13" t="str">
        <f>_xlfn.IFNA(VLOOKUP(flower[[#This Row],[Scion METRC '#]],DEADC8[],4,FALSE),"")</f>
        <v/>
      </c>
      <c r="N801" s="14" t="str">
        <f>_xlfn.IFNA(VLOOKUP(flower[[#This Row],[Scion METRC '#]],DEADC8[],4,FALSE),"")</f>
        <v/>
      </c>
      <c r="O801" s="13" t="str">
        <f>IF(ISNUMBER(SEARCH(".",flower[[#This Row],[Pheno Barcode]])),CONCATENATE("1A4070000000065000",RIGHT(flower[[#This Row],[Pheno Barcode]],6)),"")</f>
        <v/>
      </c>
      <c r="P801" s="8" t="str">
        <f>IF(flower[[#This Row],[Plant]]&lt;10,_xlfn.CONCAT('Group Info'!$F$2,"_",flower[[#This Row],[Table]],"-0",flower[[#This Row],[Plant]]),_xlfn.CONCAT('Group Info'!$F$2,"_",flower[[#This Row],[Table]],"-",flower[[#This Row],[Plant]]))</f>
        <v>_JL5-16</v>
      </c>
    </row>
    <row r="802" spans="1:16" x14ac:dyDescent="0.25">
      <c r="A802" s="8" t="s">
        <v>8</v>
      </c>
      <c r="B802" s="9">
        <v>1</v>
      </c>
      <c r="C802" s="13" t="s">
        <v>531</v>
      </c>
      <c r="D802" s="13"/>
      <c r="E802" s="13" t="str">
        <f>_xlfn.IFNA(VLOOKUP(flower[[#This Row],[Scion METRC '#]],METRCC8[],2,FALSE),"METRC ERROR")</f>
        <v>METRC ERROR</v>
      </c>
      <c r="F802" s="13" t="str">
        <f>IF(LEFT(flower[[#This Row],[Strain]],4)=LEFT(flower[[#This Row],[Pheno '#]],4),"match","MISMATCH")</f>
        <v>MISMATCH</v>
      </c>
      <c r="G802" s="13" t="str">
        <f>_xlfn.IFNA(VLOOKUP(flower[[#This Row],[Scion METRC '#]],VEGC8[[#All],[Scion METRC '#]:[Pheno Barcode]],2,FALSE),"")</f>
        <v/>
      </c>
      <c r="H802" s="13" t="str">
        <f>LEFT(flower[[#This Row],[Pheno Barcode]],7)</f>
        <v/>
      </c>
      <c r="I802" s="10" t="str">
        <f>_xlfn.IFNA(VLOOKUP(flower[[#This Row],[Strain]],VEGC8[[#All],[Scion METRC '#]:[Health]],5,FALSE),"")</f>
        <v/>
      </c>
      <c r="J802" s="13"/>
      <c r="K802" s="13" t="str">
        <f>IF(flower[[#This Row],[Scion METRC '#]]="","EMPTY",_xlfn.IFNA(VLOOKUP(flower[[#This Row],[Scion METRC '#]],DEADC8[],3,FALSE),"Alive"))</f>
        <v>EMPTY</v>
      </c>
      <c r="L802" s="13" t="str">
        <f>IFERROR(INDEX(exptreatments[[#This Row],[Treatment]],MATCH(flower[[#This Row],[Scion METRC '#]],exptreatments[[#This Row],[METRC]],0)),"")</f>
        <v/>
      </c>
      <c r="M802" s="13" t="str">
        <f>_xlfn.IFNA(VLOOKUP(flower[[#This Row],[Scion METRC '#]],DEADC8[],4,FALSE),"")</f>
        <v/>
      </c>
      <c r="N802" s="14" t="str">
        <f>_xlfn.IFNA(VLOOKUP(flower[[#This Row],[Scion METRC '#]],DEADC8[],4,FALSE),"")</f>
        <v/>
      </c>
      <c r="O802" s="13" t="str">
        <f>IF(ISNUMBER(SEARCH(".",flower[[#This Row],[Pheno Barcode]])),CONCATENATE("1A4070000000065000",RIGHT(flower[[#This Row],[Pheno Barcode]],6)),"")</f>
        <v/>
      </c>
      <c r="P802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_KL1-01</v>
      </c>
    </row>
    <row r="803" spans="1:16" x14ac:dyDescent="0.25">
      <c r="A803" s="8" t="s">
        <v>8</v>
      </c>
      <c r="B803" s="9">
        <v>2</v>
      </c>
      <c r="C803" s="13" t="s">
        <v>531</v>
      </c>
      <c r="D803" s="13"/>
      <c r="E803" s="13" t="str">
        <f>_xlfn.IFNA(VLOOKUP(flower[[#This Row],[Scion METRC '#]],METRCC8[],2,FALSE),"METRC ERROR")</f>
        <v>METRC ERROR</v>
      </c>
      <c r="F803" s="13" t="str">
        <f>IF(LEFT(flower[[#This Row],[Strain]],4)=LEFT(flower[[#This Row],[Pheno '#]],4),"match","MISMATCH")</f>
        <v>MISMATCH</v>
      </c>
      <c r="G803" s="13" t="str">
        <f>_xlfn.IFNA(VLOOKUP(flower[[#This Row],[Scion METRC '#]],VEGC8[[#All],[Scion METRC '#]:[Pheno Barcode]],2,FALSE),"")</f>
        <v/>
      </c>
      <c r="H803" s="13" t="str">
        <f>LEFT(flower[[#This Row],[Pheno Barcode]],7)</f>
        <v/>
      </c>
      <c r="I803" s="10" t="str">
        <f>_xlfn.IFNA(VLOOKUP(flower[[#This Row],[Strain]],VEGC8[[#All],[Scion METRC '#]:[Health]],5,FALSE),"")</f>
        <v/>
      </c>
      <c r="J803" s="13"/>
      <c r="K803" s="13" t="str">
        <f>IF(flower[[#This Row],[Scion METRC '#]]="","EMPTY",_xlfn.IFNA(VLOOKUP(flower[[#This Row],[Scion METRC '#]],DEADC8[],3,FALSE),"Alive"))</f>
        <v>EMPTY</v>
      </c>
      <c r="L803" s="13" t="str">
        <f>IFERROR(INDEX(exptreatments[[#This Row],[Treatment]],MATCH(flower[[#This Row],[Scion METRC '#]],exptreatments[[#This Row],[METRC]],0)),"")</f>
        <v/>
      </c>
      <c r="M803" s="13" t="str">
        <f>_xlfn.IFNA(VLOOKUP(flower[[#This Row],[Scion METRC '#]],DEADC8[],4,FALSE),"")</f>
        <v/>
      </c>
      <c r="N803" s="14" t="str">
        <f>_xlfn.IFNA(VLOOKUP(flower[[#This Row],[Scion METRC '#]],DEADC8[],4,FALSE),"")</f>
        <v/>
      </c>
      <c r="O803" s="13" t="str">
        <f>IF(ISNUMBER(SEARCH(".",flower[[#This Row],[Pheno Barcode]])),CONCATENATE("1A4070000000065000",RIGHT(flower[[#This Row],[Pheno Barcode]],6)),"")</f>
        <v/>
      </c>
      <c r="P803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_KL1-02</v>
      </c>
    </row>
    <row r="804" spans="1:16" x14ac:dyDescent="0.25">
      <c r="A804" s="8" t="s">
        <v>8</v>
      </c>
      <c r="B804" s="9">
        <v>3</v>
      </c>
      <c r="C804" s="13" t="s">
        <v>531</v>
      </c>
      <c r="D804" s="13"/>
      <c r="E804" s="13" t="str">
        <f>_xlfn.IFNA(VLOOKUP(flower[[#This Row],[Scion METRC '#]],METRCC8[],2,FALSE),"METRC ERROR")</f>
        <v>METRC ERROR</v>
      </c>
      <c r="F804" s="13" t="str">
        <f>IF(LEFT(flower[[#This Row],[Strain]],4)=LEFT(flower[[#This Row],[Pheno '#]],4),"match","MISMATCH")</f>
        <v>MISMATCH</v>
      </c>
      <c r="G804" s="13" t="str">
        <f>_xlfn.IFNA(VLOOKUP(flower[[#This Row],[Scion METRC '#]],VEGC8[[#All],[Scion METRC '#]:[Pheno Barcode]],2,FALSE),"")</f>
        <v/>
      </c>
      <c r="H804" s="13" t="str">
        <f>LEFT(flower[[#This Row],[Pheno Barcode]],7)</f>
        <v/>
      </c>
      <c r="I804" s="10" t="str">
        <f>_xlfn.IFNA(VLOOKUP(flower[[#This Row],[Strain]],VEGC8[[#All],[Scion METRC '#]:[Health]],5,FALSE),"")</f>
        <v/>
      </c>
      <c r="J804" s="13"/>
      <c r="K804" s="13" t="str">
        <f>IF(flower[[#This Row],[Scion METRC '#]]="","EMPTY",_xlfn.IFNA(VLOOKUP(flower[[#This Row],[Scion METRC '#]],DEADC8[],3,FALSE),"Alive"))</f>
        <v>EMPTY</v>
      </c>
      <c r="L804" s="13" t="str">
        <f>IFERROR(INDEX(exptreatments[[#This Row],[Treatment]],MATCH(flower[[#This Row],[Scion METRC '#]],exptreatments[[#This Row],[METRC]],0)),"")</f>
        <v/>
      </c>
      <c r="M804" s="13" t="str">
        <f>_xlfn.IFNA(VLOOKUP(flower[[#This Row],[Scion METRC '#]],DEADC8[],4,FALSE),"")</f>
        <v/>
      </c>
      <c r="N804" s="14" t="str">
        <f>_xlfn.IFNA(VLOOKUP(flower[[#This Row],[Scion METRC '#]],DEADC8[],4,FALSE),"")</f>
        <v/>
      </c>
      <c r="O804" s="13" t="str">
        <f>IF(ISNUMBER(SEARCH(".",flower[[#This Row],[Pheno Barcode]])),CONCATENATE("1A4070000000065000",RIGHT(flower[[#This Row],[Pheno Barcode]],6)),"")</f>
        <v/>
      </c>
      <c r="P804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_KL1-03</v>
      </c>
    </row>
    <row r="805" spans="1:16" x14ac:dyDescent="0.25">
      <c r="A805" s="8" t="s">
        <v>8</v>
      </c>
      <c r="B805" s="9">
        <v>4</v>
      </c>
      <c r="C805" s="13" t="s">
        <v>531</v>
      </c>
      <c r="D805" s="13"/>
      <c r="E805" s="13" t="str">
        <f>_xlfn.IFNA(VLOOKUP(flower[[#This Row],[Scion METRC '#]],METRCC8[],2,FALSE),"METRC ERROR")</f>
        <v>METRC ERROR</v>
      </c>
      <c r="F805" s="13" t="str">
        <f>IF(LEFT(flower[[#This Row],[Strain]],4)=LEFT(flower[[#This Row],[Pheno '#]],4),"match","MISMATCH")</f>
        <v>MISMATCH</v>
      </c>
      <c r="G805" s="13" t="str">
        <f>_xlfn.IFNA(VLOOKUP(flower[[#This Row],[Scion METRC '#]],VEGC8[[#All],[Scion METRC '#]:[Pheno Barcode]],2,FALSE),"")</f>
        <v/>
      </c>
      <c r="H805" s="13" t="str">
        <f>LEFT(flower[[#This Row],[Pheno Barcode]],7)</f>
        <v/>
      </c>
      <c r="I805" s="10" t="str">
        <f>_xlfn.IFNA(VLOOKUP(flower[[#This Row],[Strain]],VEGC8[[#All],[Scion METRC '#]:[Health]],5,FALSE),"")</f>
        <v/>
      </c>
      <c r="J805" s="13"/>
      <c r="K805" s="13" t="str">
        <f>IF(flower[[#This Row],[Scion METRC '#]]="","EMPTY",_xlfn.IFNA(VLOOKUP(flower[[#This Row],[Scion METRC '#]],DEADC8[],3,FALSE),"Alive"))</f>
        <v>EMPTY</v>
      </c>
      <c r="L805" s="13" t="str">
        <f>IFERROR(INDEX(exptreatments[[#This Row],[Treatment]],MATCH(flower[[#This Row],[Scion METRC '#]],exptreatments[[#This Row],[METRC]],0)),"")</f>
        <v/>
      </c>
      <c r="M805" s="13" t="str">
        <f>_xlfn.IFNA(VLOOKUP(flower[[#This Row],[Scion METRC '#]],DEADC8[],4,FALSE),"")</f>
        <v/>
      </c>
      <c r="N805" s="14" t="str">
        <f>_xlfn.IFNA(VLOOKUP(flower[[#This Row],[Scion METRC '#]],DEADC8[],4,FALSE),"")</f>
        <v/>
      </c>
      <c r="O805" s="13" t="str">
        <f>IF(ISNUMBER(SEARCH(".",flower[[#This Row],[Pheno Barcode]])),CONCATENATE("1A4070000000065000",RIGHT(flower[[#This Row],[Pheno Barcode]],6)),"")</f>
        <v/>
      </c>
      <c r="P805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_KL1-04</v>
      </c>
    </row>
    <row r="806" spans="1:16" x14ac:dyDescent="0.25">
      <c r="A806" s="8" t="s">
        <v>8</v>
      </c>
      <c r="B806" s="9">
        <v>5</v>
      </c>
      <c r="C806" s="13" t="s">
        <v>531</v>
      </c>
      <c r="D806" s="13"/>
      <c r="E806" s="13" t="str">
        <f>_xlfn.IFNA(VLOOKUP(flower[[#This Row],[Scion METRC '#]],METRCC8[],2,FALSE),"METRC ERROR")</f>
        <v>METRC ERROR</v>
      </c>
      <c r="F806" s="13" t="str">
        <f>IF(LEFT(flower[[#This Row],[Strain]],4)=LEFT(flower[[#This Row],[Pheno '#]],4),"match","MISMATCH")</f>
        <v>MISMATCH</v>
      </c>
      <c r="G806" s="13" t="str">
        <f>_xlfn.IFNA(VLOOKUP(flower[[#This Row],[Scion METRC '#]],VEGC8[[#All],[Scion METRC '#]:[Pheno Barcode]],2,FALSE),"")</f>
        <v/>
      </c>
      <c r="H806" s="13" t="str">
        <f>LEFT(flower[[#This Row],[Pheno Barcode]],7)</f>
        <v/>
      </c>
      <c r="I806" s="10" t="str">
        <f>_xlfn.IFNA(VLOOKUP(flower[[#This Row],[Strain]],VEGC8[[#All],[Scion METRC '#]:[Health]],5,FALSE),"")</f>
        <v/>
      </c>
      <c r="J806" s="13"/>
      <c r="K806" s="13" t="str">
        <f>IF(flower[[#This Row],[Scion METRC '#]]="","EMPTY",_xlfn.IFNA(VLOOKUP(flower[[#This Row],[Scion METRC '#]],DEADC8[],3,FALSE),"Alive"))</f>
        <v>EMPTY</v>
      </c>
      <c r="L806" s="13" t="str">
        <f>IFERROR(INDEX(exptreatments[[#This Row],[Treatment]],MATCH(flower[[#This Row],[Scion METRC '#]],exptreatments[[#This Row],[METRC]],0)),"")</f>
        <v/>
      </c>
      <c r="M806" s="13" t="str">
        <f>_xlfn.IFNA(VLOOKUP(flower[[#This Row],[Scion METRC '#]],DEADC8[],4,FALSE),"")</f>
        <v/>
      </c>
      <c r="N806" s="14" t="str">
        <f>_xlfn.IFNA(VLOOKUP(flower[[#This Row],[Scion METRC '#]],DEADC8[],4,FALSE),"")</f>
        <v/>
      </c>
      <c r="O806" s="13" t="str">
        <f>IF(ISNUMBER(SEARCH(".",flower[[#This Row],[Pheno Barcode]])),CONCATENATE("1A4070000000065000",RIGHT(flower[[#This Row],[Pheno Barcode]],6)),"")</f>
        <v/>
      </c>
      <c r="P806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_KL1-05</v>
      </c>
    </row>
    <row r="807" spans="1:16" x14ac:dyDescent="0.25">
      <c r="A807" s="8" t="s">
        <v>8</v>
      </c>
      <c r="B807" s="9">
        <v>6</v>
      </c>
      <c r="C807" s="13" t="s">
        <v>531</v>
      </c>
      <c r="D807" s="13"/>
      <c r="E807" s="13" t="str">
        <f>_xlfn.IFNA(VLOOKUP(flower[[#This Row],[Scion METRC '#]],METRCC8[],2,FALSE),"METRC ERROR")</f>
        <v>METRC ERROR</v>
      </c>
      <c r="F807" s="13" t="str">
        <f>IF(LEFT(flower[[#This Row],[Strain]],4)=LEFT(flower[[#This Row],[Pheno '#]],4),"match","MISMATCH")</f>
        <v>MISMATCH</v>
      </c>
      <c r="G807" s="13" t="str">
        <f>_xlfn.IFNA(VLOOKUP(flower[[#This Row],[Scion METRC '#]],VEGC8[[#All],[Scion METRC '#]:[Pheno Barcode]],2,FALSE),"")</f>
        <v/>
      </c>
      <c r="H807" s="13" t="str">
        <f>LEFT(flower[[#This Row],[Pheno Barcode]],7)</f>
        <v/>
      </c>
      <c r="I807" s="10" t="str">
        <f>_xlfn.IFNA(VLOOKUP(flower[[#This Row],[Strain]],VEGC8[[#All],[Scion METRC '#]:[Health]],5,FALSE),"")</f>
        <v/>
      </c>
      <c r="J807" s="13"/>
      <c r="K807" s="13" t="str">
        <f>IF(flower[[#This Row],[Scion METRC '#]]="","EMPTY",_xlfn.IFNA(VLOOKUP(flower[[#This Row],[Scion METRC '#]],DEADC8[],3,FALSE),"Alive"))</f>
        <v>EMPTY</v>
      </c>
      <c r="L807" s="13" t="str">
        <f>IFERROR(INDEX(exptreatments[[#This Row],[Treatment]],MATCH(flower[[#This Row],[Scion METRC '#]],exptreatments[[#This Row],[METRC]],0)),"")</f>
        <v/>
      </c>
      <c r="M807" s="13" t="str">
        <f>_xlfn.IFNA(VLOOKUP(flower[[#This Row],[Scion METRC '#]],DEADC8[],4,FALSE),"")</f>
        <v/>
      </c>
      <c r="N807" s="14" t="str">
        <f>_xlfn.IFNA(VLOOKUP(flower[[#This Row],[Scion METRC '#]],DEADC8[],4,FALSE),"")</f>
        <v/>
      </c>
      <c r="O807" s="13" t="str">
        <f>IF(ISNUMBER(SEARCH(".",flower[[#This Row],[Pheno Barcode]])),CONCATENATE("1A4070000000065000",RIGHT(flower[[#This Row],[Pheno Barcode]],6)),"")</f>
        <v/>
      </c>
      <c r="P807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_KL1-06</v>
      </c>
    </row>
    <row r="808" spans="1:16" x14ac:dyDescent="0.25">
      <c r="A808" s="8" t="s">
        <v>8</v>
      </c>
      <c r="B808" s="9">
        <v>7</v>
      </c>
      <c r="C808" s="13" t="s">
        <v>531</v>
      </c>
      <c r="D808" s="13"/>
      <c r="E808" s="13" t="str">
        <f>_xlfn.IFNA(VLOOKUP(flower[[#This Row],[Scion METRC '#]],METRCC8[],2,FALSE),"METRC ERROR")</f>
        <v>METRC ERROR</v>
      </c>
      <c r="F808" s="13" t="str">
        <f>IF(LEFT(flower[[#This Row],[Strain]],4)=LEFT(flower[[#This Row],[Pheno '#]],4),"match","MISMATCH")</f>
        <v>MISMATCH</v>
      </c>
      <c r="G808" s="13" t="str">
        <f>_xlfn.IFNA(VLOOKUP(flower[[#This Row],[Scion METRC '#]],VEGC8[[#All],[Scion METRC '#]:[Pheno Barcode]],2,FALSE),"")</f>
        <v/>
      </c>
      <c r="H808" s="13" t="str">
        <f>LEFT(flower[[#This Row],[Pheno Barcode]],7)</f>
        <v/>
      </c>
      <c r="I808" s="10" t="str">
        <f>_xlfn.IFNA(VLOOKUP(flower[[#This Row],[Strain]],VEGC8[[#All],[Scion METRC '#]:[Health]],5,FALSE),"")</f>
        <v/>
      </c>
      <c r="J808" s="13"/>
      <c r="K808" s="13" t="str">
        <f>IF(flower[[#This Row],[Scion METRC '#]]="","EMPTY",_xlfn.IFNA(VLOOKUP(flower[[#This Row],[Scion METRC '#]],DEADC8[],3,FALSE),"Alive"))</f>
        <v>EMPTY</v>
      </c>
      <c r="L808" s="13" t="str">
        <f>IFERROR(INDEX(exptreatments[[#This Row],[Treatment]],MATCH(flower[[#This Row],[Scion METRC '#]],exptreatments[[#This Row],[METRC]],0)),"")</f>
        <v/>
      </c>
      <c r="M808" s="13" t="str">
        <f>_xlfn.IFNA(VLOOKUP(flower[[#This Row],[Scion METRC '#]],DEADC8[],4,FALSE),"")</f>
        <v/>
      </c>
      <c r="N808" s="14" t="str">
        <f>_xlfn.IFNA(VLOOKUP(flower[[#This Row],[Scion METRC '#]],DEADC8[],4,FALSE),"")</f>
        <v/>
      </c>
      <c r="O808" s="13" t="str">
        <f>IF(ISNUMBER(SEARCH(".",flower[[#This Row],[Pheno Barcode]])),CONCATENATE("1A4070000000065000",RIGHT(flower[[#This Row],[Pheno Barcode]],6)),"")</f>
        <v/>
      </c>
      <c r="P808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_KL1-07</v>
      </c>
    </row>
    <row r="809" spans="1:16" x14ac:dyDescent="0.25">
      <c r="A809" s="8" t="s">
        <v>8</v>
      </c>
      <c r="B809" s="9">
        <v>8</v>
      </c>
      <c r="C809" s="13" t="s">
        <v>531</v>
      </c>
      <c r="D809" s="13"/>
      <c r="E809" s="13" t="str">
        <f>_xlfn.IFNA(VLOOKUP(flower[[#This Row],[Scion METRC '#]],METRCC8[],2,FALSE),"METRC ERROR")</f>
        <v>METRC ERROR</v>
      </c>
      <c r="F809" s="13" t="str">
        <f>IF(LEFT(flower[[#This Row],[Strain]],4)=LEFT(flower[[#This Row],[Pheno '#]],4),"match","MISMATCH")</f>
        <v>MISMATCH</v>
      </c>
      <c r="G809" s="13" t="str">
        <f>_xlfn.IFNA(VLOOKUP(flower[[#This Row],[Scion METRC '#]],VEGC8[[#All],[Scion METRC '#]:[Pheno Barcode]],2,FALSE),"")</f>
        <v/>
      </c>
      <c r="H809" s="13" t="str">
        <f>LEFT(flower[[#This Row],[Pheno Barcode]],7)</f>
        <v/>
      </c>
      <c r="I809" s="10" t="str">
        <f>_xlfn.IFNA(VLOOKUP(flower[[#This Row],[Strain]],VEGC8[[#All],[Scion METRC '#]:[Health]],5,FALSE),"")</f>
        <v/>
      </c>
      <c r="J809" s="13"/>
      <c r="K809" s="13" t="str">
        <f>IF(flower[[#This Row],[Scion METRC '#]]="","EMPTY",_xlfn.IFNA(VLOOKUP(flower[[#This Row],[Scion METRC '#]],DEADC8[],3,FALSE),"Alive"))</f>
        <v>EMPTY</v>
      </c>
      <c r="L809" s="13" t="str">
        <f>IFERROR(INDEX(exptreatments[[#This Row],[Treatment]],MATCH(flower[[#This Row],[Scion METRC '#]],exptreatments[[#This Row],[METRC]],0)),"")</f>
        <v/>
      </c>
      <c r="M809" s="13" t="str">
        <f>_xlfn.IFNA(VLOOKUP(flower[[#This Row],[Scion METRC '#]],DEADC8[],4,FALSE),"")</f>
        <v/>
      </c>
      <c r="N809" s="14" t="str">
        <f>_xlfn.IFNA(VLOOKUP(flower[[#This Row],[Scion METRC '#]],DEADC8[],4,FALSE),"")</f>
        <v/>
      </c>
      <c r="O809" s="13" t="str">
        <f>IF(ISNUMBER(SEARCH(".",flower[[#This Row],[Pheno Barcode]])),CONCATENATE("1A4070000000065000",RIGHT(flower[[#This Row],[Pheno Barcode]],6)),"")</f>
        <v/>
      </c>
      <c r="P809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_KL1-08</v>
      </c>
    </row>
    <row r="810" spans="1:16" x14ac:dyDescent="0.25">
      <c r="A810" s="8" t="s">
        <v>8</v>
      </c>
      <c r="B810" s="9">
        <v>9</v>
      </c>
      <c r="C810" s="13" t="s">
        <v>531</v>
      </c>
      <c r="D810" s="13"/>
      <c r="E810" s="13" t="str">
        <f>_xlfn.IFNA(VLOOKUP(flower[[#This Row],[Scion METRC '#]],METRCC8[],2,FALSE),"METRC ERROR")</f>
        <v>METRC ERROR</v>
      </c>
      <c r="F810" s="13" t="str">
        <f>IF(LEFT(flower[[#This Row],[Strain]],4)=LEFT(flower[[#This Row],[Pheno '#]],4),"match","MISMATCH")</f>
        <v>MISMATCH</v>
      </c>
      <c r="G810" s="13" t="str">
        <f>_xlfn.IFNA(VLOOKUP(flower[[#This Row],[Scion METRC '#]],VEGC8[[#All],[Scion METRC '#]:[Pheno Barcode]],2,FALSE),"")</f>
        <v/>
      </c>
      <c r="H810" s="13" t="str">
        <f>LEFT(flower[[#This Row],[Pheno Barcode]],7)</f>
        <v/>
      </c>
      <c r="I810" s="10" t="str">
        <f>_xlfn.IFNA(VLOOKUP(flower[[#This Row],[Strain]],VEGC8[[#All],[Scion METRC '#]:[Health]],5,FALSE),"")</f>
        <v/>
      </c>
      <c r="J810" s="13"/>
      <c r="K810" s="13" t="str">
        <f>IF(flower[[#This Row],[Scion METRC '#]]="","EMPTY",_xlfn.IFNA(VLOOKUP(flower[[#This Row],[Scion METRC '#]],DEADC8[],3,FALSE),"Alive"))</f>
        <v>EMPTY</v>
      </c>
      <c r="L810" s="13" t="str">
        <f>IFERROR(INDEX(exptreatments[[#This Row],[Treatment]],MATCH(flower[[#This Row],[Scion METRC '#]],exptreatments[[#This Row],[METRC]],0)),"")</f>
        <v/>
      </c>
      <c r="M810" s="13" t="str">
        <f>_xlfn.IFNA(VLOOKUP(flower[[#This Row],[Scion METRC '#]],DEADC8[],4,FALSE),"")</f>
        <v/>
      </c>
      <c r="N810" s="14" t="str">
        <f>_xlfn.IFNA(VLOOKUP(flower[[#This Row],[Scion METRC '#]],DEADC8[],4,FALSE),"")</f>
        <v/>
      </c>
      <c r="O810" s="13" t="str">
        <f>IF(ISNUMBER(SEARCH(".",flower[[#This Row],[Pheno Barcode]])),CONCATENATE("1A4070000000065000",RIGHT(flower[[#This Row],[Pheno Barcode]],6)),"")</f>
        <v/>
      </c>
      <c r="P810" s="8" t="str">
        <f>IF(flower[[#This Row],[Plant]]&lt;10,_xlfn.CONCAT('Group Info'!$F$2,"_",flower[[#This Row],[Table]],"-0",flower[[#This Row],[Plant]]),_xlfn.CONCAT('Group Info'!$F$2,"_",flower[[#This Row],[Table]],"-",flower[[#This Row],[Plant]]))</f>
        <v>_KL1-09</v>
      </c>
    </row>
    <row r="811" spans="1:16" x14ac:dyDescent="0.25">
      <c r="A811" s="8" t="s">
        <v>8</v>
      </c>
      <c r="B811" s="9">
        <v>10</v>
      </c>
      <c r="C811" s="13" t="s">
        <v>531</v>
      </c>
      <c r="D811" s="13"/>
      <c r="E811" s="13" t="str">
        <f>_xlfn.IFNA(VLOOKUP(flower[[#This Row],[Scion METRC '#]],METRCC8[],2,FALSE),"METRC ERROR")</f>
        <v>METRC ERROR</v>
      </c>
      <c r="F811" s="13" t="str">
        <f>IF(LEFT(flower[[#This Row],[Strain]],4)=LEFT(flower[[#This Row],[Pheno '#]],4),"match","MISMATCH")</f>
        <v>MISMATCH</v>
      </c>
      <c r="G811" s="13" t="str">
        <f>_xlfn.IFNA(VLOOKUP(flower[[#This Row],[Scion METRC '#]],VEGC8[[#All],[Scion METRC '#]:[Pheno Barcode]],2,FALSE),"")</f>
        <v/>
      </c>
      <c r="H811" s="13" t="str">
        <f>LEFT(flower[[#This Row],[Pheno Barcode]],7)</f>
        <v/>
      </c>
      <c r="I811" s="10" t="str">
        <f>_xlfn.IFNA(VLOOKUP(flower[[#This Row],[Strain]],VEGC8[[#All],[Scion METRC '#]:[Health]],5,FALSE),"")</f>
        <v/>
      </c>
      <c r="J811" s="13"/>
      <c r="K811" s="13" t="str">
        <f>IF(flower[[#This Row],[Scion METRC '#]]="","EMPTY",_xlfn.IFNA(VLOOKUP(flower[[#This Row],[Scion METRC '#]],DEADC8[],3,FALSE),"Alive"))</f>
        <v>EMPTY</v>
      </c>
      <c r="L811" s="13" t="str">
        <f>IFERROR(INDEX(exptreatments[[#This Row],[Treatment]],MATCH(flower[[#This Row],[Scion METRC '#]],exptreatments[[#This Row],[METRC]],0)),"")</f>
        <v/>
      </c>
      <c r="M811" s="13" t="str">
        <f>_xlfn.IFNA(VLOOKUP(flower[[#This Row],[Scion METRC '#]],DEADC8[],4,FALSE),"")</f>
        <v/>
      </c>
      <c r="N811" s="14" t="str">
        <f>_xlfn.IFNA(VLOOKUP(flower[[#This Row],[Scion METRC '#]],DEADC8[],4,FALSE),"")</f>
        <v/>
      </c>
      <c r="O811" s="13" t="str">
        <f>IF(ISNUMBER(SEARCH(".",flower[[#This Row],[Pheno Barcode]])),CONCATENATE("1A4070000000065000",RIGHT(flower[[#This Row],[Pheno Barcode]],6)),"")</f>
        <v/>
      </c>
      <c r="P811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_KL1-10</v>
      </c>
    </row>
    <row r="812" spans="1:16" x14ac:dyDescent="0.25">
      <c r="A812" s="8" t="s">
        <v>8</v>
      </c>
      <c r="B812" s="9">
        <v>11</v>
      </c>
      <c r="C812" s="13" t="s">
        <v>531</v>
      </c>
      <c r="D812" s="13"/>
      <c r="E812" s="13" t="str">
        <f>_xlfn.IFNA(VLOOKUP(flower[[#This Row],[Scion METRC '#]],METRCC8[],2,FALSE),"METRC ERROR")</f>
        <v>METRC ERROR</v>
      </c>
      <c r="F812" s="13" t="str">
        <f>IF(LEFT(flower[[#This Row],[Strain]],4)=LEFT(flower[[#This Row],[Pheno '#]],4),"match","MISMATCH")</f>
        <v>MISMATCH</v>
      </c>
      <c r="G812" s="13" t="str">
        <f>_xlfn.IFNA(VLOOKUP(flower[[#This Row],[Scion METRC '#]],VEGC8[[#All],[Scion METRC '#]:[Pheno Barcode]],2,FALSE),"")</f>
        <v/>
      </c>
      <c r="H812" s="13" t="str">
        <f>LEFT(flower[[#This Row],[Pheno Barcode]],7)</f>
        <v/>
      </c>
      <c r="I812" s="10" t="str">
        <f>_xlfn.IFNA(VLOOKUP(flower[[#This Row],[Strain]],VEGC8[[#All],[Scion METRC '#]:[Health]],5,FALSE),"")</f>
        <v/>
      </c>
      <c r="J812" s="13"/>
      <c r="K812" s="13" t="str">
        <f>IF(flower[[#This Row],[Scion METRC '#]]="","EMPTY",_xlfn.IFNA(VLOOKUP(flower[[#This Row],[Scion METRC '#]],DEADC8[],3,FALSE),"Alive"))</f>
        <v>EMPTY</v>
      </c>
      <c r="L812" s="13" t="str">
        <f>IFERROR(INDEX(exptreatments[[#This Row],[Treatment]],MATCH(flower[[#This Row],[Scion METRC '#]],exptreatments[[#This Row],[METRC]],0)),"")</f>
        <v/>
      </c>
      <c r="M812" s="13" t="str">
        <f>_xlfn.IFNA(VLOOKUP(flower[[#This Row],[Scion METRC '#]],DEADC8[],4,FALSE),"")</f>
        <v/>
      </c>
      <c r="N812" s="14" t="str">
        <f>_xlfn.IFNA(VLOOKUP(flower[[#This Row],[Scion METRC '#]],DEADC8[],4,FALSE),"")</f>
        <v/>
      </c>
      <c r="O812" s="13" t="str">
        <f>IF(ISNUMBER(SEARCH(".",flower[[#This Row],[Pheno Barcode]])),CONCATENATE("1A4070000000065000",RIGHT(flower[[#This Row],[Pheno Barcode]],6)),"")</f>
        <v/>
      </c>
      <c r="P812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_KL1-11</v>
      </c>
    </row>
    <row r="813" spans="1:16" x14ac:dyDescent="0.25">
      <c r="A813" s="8" t="s">
        <v>8</v>
      </c>
      <c r="B813" s="9">
        <v>12</v>
      </c>
      <c r="C813" s="13" t="s">
        <v>531</v>
      </c>
      <c r="D813" s="13"/>
      <c r="E813" s="13" t="str">
        <f>_xlfn.IFNA(VLOOKUP(flower[[#This Row],[Scion METRC '#]],METRCC8[],2,FALSE),"METRC ERROR")</f>
        <v>METRC ERROR</v>
      </c>
      <c r="F813" s="13" t="str">
        <f>IF(LEFT(flower[[#This Row],[Strain]],4)=LEFT(flower[[#This Row],[Pheno '#]],4),"match","MISMATCH")</f>
        <v>MISMATCH</v>
      </c>
      <c r="G813" s="13" t="str">
        <f>_xlfn.IFNA(VLOOKUP(flower[[#This Row],[Scion METRC '#]],VEGC8[[#All],[Scion METRC '#]:[Pheno Barcode]],2,FALSE),"")</f>
        <v/>
      </c>
      <c r="H813" s="13" t="str">
        <f>LEFT(flower[[#This Row],[Pheno Barcode]],7)</f>
        <v/>
      </c>
      <c r="I813" s="10" t="str">
        <f>_xlfn.IFNA(VLOOKUP(flower[[#This Row],[Strain]],VEGC8[[#All],[Scion METRC '#]:[Health]],5,FALSE),"")</f>
        <v/>
      </c>
      <c r="J813" s="13"/>
      <c r="K813" s="13" t="str">
        <f>IF(flower[[#This Row],[Scion METRC '#]]="","EMPTY",_xlfn.IFNA(VLOOKUP(flower[[#This Row],[Scion METRC '#]],DEADC8[],3,FALSE),"Alive"))</f>
        <v>EMPTY</v>
      </c>
      <c r="L813" s="13" t="str">
        <f>IFERROR(INDEX(exptreatments[[#This Row],[Treatment]],MATCH(flower[[#This Row],[Scion METRC '#]],exptreatments[[#This Row],[METRC]],0)),"")</f>
        <v/>
      </c>
      <c r="M813" s="13" t="str">
        <f>_xlfn.IFNA(VLOOKUP(flower[[#This Row],[Scion METRC '#]],DEADC8[],4,FALSE),"")</f>
        <v/>
      </c>
      <c r="N813" s="14" t="str">
        <f>_xlfn.IFNA(VLOOKUP(flower[[#This Row],[Scion METRC '#]],DEADC8[],4,FALSE),"")</f>
        <v/>
      </c>
      <c r="O813" s="13" t="str">
        <f>IF(ISNUMBER(SEARCH(".",flower[[#This Row],[Pheno Barcode]])),CONCATENATE("1A4070000000065000",RIGHT(flower[[#This Row],[Pheno Barcode]],6)),"")</f>
        <v/>
      </c>
      <c r="P813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_KL1-12</v>
      </c>
    </row>
    <row r="814" spans="1:16" x14ac:dyDescent="0.25">
      <c r="A814" s="8" t="s">
        <v>8</v>
      </c>
      <c r="B814" s="9">
        <v>13</v>
      </c>
      <c r="C814" s="13" t="s">
        <v>531</v>
      </c>
      <c r="D814" s="13"/>
      <c r="E814" s="13" t="str">
        <f>_xlfn.IFNA(VLOOKUP(flower[[#This Row],[Scion METRC '#]],METRCC8[],2,FALSE),"METRC ERROR")</f>
        <v>METRC ERROR</v>
      </c>
      <c r="F814" s="13" t="str">
        <f>IF(LEFT(flower[[#This Row],[Strain]],4)=LEFT(flower[[#This Row],[Pheno '#]],4),"match","MISMATCH")</f>
        <v>MISMATCH</v>
      </c>
      <c r="G814" s="13" t="str">
        <f>_xlfn.IFNA(VLOOKUP(flower[[#This Row],[Scion METRC '#]],VEGC8[[#All],[Scion METRC '#]:[Pheno Barcode]],2,FALSE),"")</f>
        <v/>
      </c>
      <c r="H814" s="13" t="str">
        <f>LEFT(flower[[#This Row],[Pheno Barcode]],7)</f>
        <v/>
      </c>
      <c r="I814" s="10" t="str">
        <f>_xlfn.IFNA(VLOOKUP(flower[[#This Row],[Strain]],VEGC8[[#All],[Scion METRC '#]:[Health]],5,FALSE),"")</f>
        <v/>
      </c>
      <c r="J814" s="13"/>
      <c r="K814" s="13" t="str">
        <f>IF(flower[[#This Row],[Scion METRC '#]]="","EMPTY",_xlfn.IFNA(VLOOKUP(flower[[#This Row],[Scion METRC '#]],DEADC8[],3,FALSE),"Alive"))</f>
        <v>EMPTY</v>
      </c>
      <c r="L814" s="13" t="str">
        <f>IFERROR(INDEX(exptreatments[[#This Row],[Treatment]],MATCH(flower[[#This Row],[Scion METRC '#]],exptreatments[[#This Row],[METRC]],0)),"")</f>
        <v/>
      </c>
      <c r="M814" s="13" t="str">
        <f>_xlfn.IFNA(VLOOKUP(flower[[#This Row],[Scion METRC '#]],DEADC8[],4,FALSE),"")</f>
        <v/>
      </c>
      <c r="N814" s="14" t="str">
        <f>_xlfn.IFNA(VLOOKUP(flower[[#This Row],[Scion METRC '#]],DEADC8[],4,FALSE),"")</f>
        <v/>
      </c>
      <c r="O814" s="13" t="str">
        <f>IF(ISNUMBER(SEARCH(".",flower[[#This Row],[Pheno Barcode]])),CONCATENATE("1A4070000000065000",RIGHT(flower[[#This Row],[Pheno Barcode]],6)),"")</f>
        <v/>
      </c>
      <c r="P814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_KL1-13</v>
      </c>
    </row>
    <row r="815" spans="1:16" x14ac:dyDescent="0.25">
      <c r="A815" s="8" t="s">
        <v>8</v>
      </c>
      <c r="B815" s="9">
        <v>14</v>
      </c>
      <c r="C815" s="13" t="s">
        <v>531</v>
      </c>
      <c r="D815" s="13"/>
      <c r="E815" s="13" t="str">
        <f>_xlfn.IFNA(VLOOKUP(flower[[#This Row],[Scion METRC '#]],METRCC8[],2,FALSE),"METRC ERROR")</f>
        <v>METRC ERROR</v>
      </c>
      <c r="F815" s="13" t="str">
        <f>IF(LEFT(flower[[#This Row],[Strain]],4)=LEFT(flower[[#This Row],[Pheno '#]],4),"match","MISMATCH")</f>
        <v>MISMATCH</v>
      </c>
      <c r="G815" s="13" t="str">
        <f>_xlfn.IFNA(VLOOKUP(flower[[#This Row],[Scion METRC '#]],VEGC8[[#All],[Scion METRC '#]:[Pheno Barcode]],2,FALSE),"")</f>
        <v/>
      </c>
      <c r="H815" s="13" t="str">
        <f>LEFT(flower[[#This Row],[Pheno Barcode]],7)</f>
        <v/>
      </c>
      <c r="I815" s="10" t="str">
        <f>_xlfn.IFNA(VLOOKUP(flower[[#This Row],[Strain]],VEGC8[[#All],[Scion METRC '#]:[Health]],5,FALSE),"")</f>
        <v/>
      </c>
      <c r="J815" s="13"/>
      <c r="K815" s="13" t="str">
        <f>IF(flower[[#This Row],[Scion METRC '#]]="","EMPTY",_xlfn.IFNA(VLOOKUP(flower[[#This Row],[Scion METRC '#]],DEADC8[],3,FALSE),"Alive"))</f>
        <v>EMPTY</v>
      </c>
      <c r="L815" s="13" t="str">
        <f>IFERROR(INDEX(exptreatments[[#This Row],[Treatment]],MATCH(flower[[#This Row],[Scion METRC '#]],exptreatments[[#This Row],[METRC]],0)),"")</f>
        <v/>
      </c>
      <c r="M815" s="13" t="str">
        <f>_xlfn.IFNA(VLOOKUP(flower[[#This Row],[Scion METRC '#]],DEADC8[],4,FALSE),"")</f>
        <v/>
      </c>
      <c r="N815" s="14" t="str">
        <f>_xlfn.IFNA(VLOOKUP(flower[[#This Row],[Scion METRC '#]],DEADC8[],4,FALSE),"")</f>
        <v/>
      </c>
      <c r="O815" s="13" t="str">
        <f>IF(ISNUMBER(SEARCH(".",flower[[#This Row],[Pheno Barcode]])),CONCATENATE("1A4070000000065000",RIGHT(flower[[#This Row],[Pheno Barcode]],6)),"")</f>
        <v/>
      </c>
      <c r="P815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_KL1-14</v>
      </c>
    </row>
    <row r="816" spans="1:16" x14ac:dyDescent="0.25">
      <c r="A816" s="8" t="s">
        <v>8</v>
      </c>
      <c r="B816" s="9">
        <v>15</v>
      </c>
      <c r="C816" s="13" t="s">
        <v>531</v>
      </c>
      <c r="D816" s="13"/>
      <c r="E816" s="13" t="str">
        <f>_xlfn.IFNA(VLOOKUP(flower[[#This Row],[Scion METRC '#]],METRCC8[],2,FALSE),"METRC ERROR")</f>
        <v>METRC ERROR</v>
      </c>
      <c r="F816" s="13" t="str">
        <f>IF(LEFT(flower[[#This Row],[Strain]],4)=LEFT(flower[[#This Row],[Pheno '#]],4),"match","MISMATCH")</f>
        <v>MISMATCH</v>
      </c>
      <c r="G816" s="13" t="str">
        <f>_xlfn.IFNA(VLOOKUP(flower[[#This Row],[Scion METRC '#]],VEGC8[[#All],[Scion METRC '#]:[Pheno Barcode]],2,FALSE),"")</f>
        <v/>
      </c>
      <c r="H816" s="13" t="str">
        <f>LEFT(flower[[#This Row],[Pheno Barcode]],7)</f>
        <v/>
      </c>
      <c r="I816" s="10" t="str">
        <f>_xlfn.IFNA(VLOOKUP(flower[[#This Row],[Strain]],VEGC8[[#All],[Scion METRC '#]:[Health]],5,FALSE),"")</f>
        <v/>
      </c>
      <c r="J816" s="13"/>
      <c r="K816" s="13" t="str">
        <f>IF(flower[[#This Row],[Scion METRC '#]]="","EMPTY",_xlfn.IFNA(VLOOKUP(flower[[#This Row],[Scion METRC '#]],DEADC8[],3,FALSE),"Alive"))</f>
        <v>EMPTY</v>
      </c>
      <c r="L816" s="13" t="str">
        <f>IFERROR(INDEX(exptreatments[[#This Row],[Treatment]],MATCH(flower[[#This Row],[Scion METRC '#]],exptreatments[[#This Row],[METRC]],0)),"")</f>
        <v/>
      </c>
      <c r="M816" s="13" t="str">
        <f>_xlfn.IFNA(VLOOKUP(flower[[#This Row],[Scion METRC '#]],DEADC8[],4,FALSE),"")</f>
        <v/>
      </c>
      <c r="N816" s="14" t="str">
        <f>_xlfn.IFNA(VLOOKUP(flower[[#This Row],[Scion METRC '#]],DEADC8[],4,FALSE),"")</f>
        <v/>
      </c>
      <c r="O816" s="13" t="str">
        <f>IF(ISNUMBER(SEARCH(".",flower[[#This Row],[Pheno Barcode]])),CONCATENATE("1A4070000000065000",RIGHT(flower[[#This Row],[Pheno Barcode]],6)),"")</f>
        <v/>
      </c>
      <c r="P816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_KL1-15</v>
      </c>
    </row>
    <row r="817" spans="1:16" x14ac:dyDescent="0.25">
      <c r="A817" s="8" t="s">
        <v>8</v>
      </c>
      <c r="B817" s="9">
        <v>16</v>
      </c>
      <c r="C817" s="13" t="s">
        <v>531</v>
      </c>
      <c r="D817" s="13"/>
      <c r="E817" s="13" t="str">
        <f>_xlfn.IFNA(VLOOKUP(flower[[#This Row],[Scion METRC '#]],METRCC8[],2,FALSE),"METRC ERROR")</f>
        <v>METRC ERROR</v>
      </c>
      <c r="F817" s="13" t="str">
        <f>IF(LEFT(flower[[#This Row],[Strain]],4)=LEFT(flower[[#This Row],[Pheno '#]],4),"match","MISMATCH")</f>
        <v>MISMATCH</v>
      </c>
      <c r="G817" s="13" t="str">
        <f>_xlfn.IFNA(VLOOKUP(flower[[#This Row],[Scion METRC '#]],VEGC8[[#All],[Scion METRC '#]:[Pheno Barcode]],2,FALSE),"")</f>
        <v/>
      </c>
      <c r="H817" s="13" t="str">
        <f>LEFT(flower[[#This Row],[Pheno Barcode]],7)</f>
        <v/>
      </c>
      <c r="I817" s="10" t="str">
        <f>_xlfn.IFNA(VLOOKUP(flower[[#This Row],[Strain]],VEGC8[[#All],[Scion METRC '#]:[Health]],5,FALSE),"")</f>
        <v/>
      </c>
      <c r="J817" s="13"/>
      <c r="K817" s="13" t="str">
        <f>IF(flower[[#This Row],[Scion METRC '#]]="","EMPTY",_xlfn.IFNA(VLOOKUP(flower[[#This Row],[Scion METRC '#]],DEADC8[],3,FALSE),"Alive"))</f>
        <v>EMPTY</v>
      </c>
      <c r="L817" s="13" t="str">
        <f>IFERROR(INDEX(exptreatments[[#This Row],[Treatment]],MATCH(flower[[#This Row],[Scion METRC '#]],exptreatments[[#This Row],[METRC]],0)),"")</f>
        <v/>
      </c>
      <c r="M817" s="13" t="str">
        <f>_xlfn.IFNA(VLOOKUP(flower[[#This Row],[Scion METRC '#]],DEADC8[],4,FALSE),"")</f>
        <v/>
      </c>
      <c r="N817" s="14" t="str">
        <f>_xlfn.IFNA(VLOOKUP(flower[[#This Row],[Scion METRC '#]],DEADC8[],4,FALSE),"")</f>
        <v/>
      </c>
      <c r="O817" s="13" t="str">
        <f>IF(ISNUMBER(SEARCH(".",flower[[#This Row],[Pheno Barcode]])),CONCATENATE("1A4070000000065000",RIGHT(flower[[#This Row],[Pheno Barcode]],6)),"")</f>
        <v/>
      </c>
      <c r="P817" s="8" t="str">
        <f>IF(flower[[#This Row],[Plant]]&lt;10,_xlfn.CONCAT('Group Info'!$F$2,"_",flower[[#This Row],[Table]],"-0",flower[[#This Row],[Plant]]),_xlfn.CONCAT('Group Info'!$F$2,"_",flower[[#This Row],[Table]],"-",flower[[#This Row],[Plant]]))</f>
        <v>_KL1-16</v>
      </c>
    </row>
    <row r="818" spans="1:16" x14ac:dyDescent="0.25">
      <c r="A818" s="8" t="s">
        <v>8</v>
      </c>
      <c r="B818" s="9">
        <v>1</v>
      </c>
      <c r="C818" s="13" t="s">
        <v>532</v>
      </c>
      <c r="D818" s="13"/>
      <c r="E818" s="13" t="str">
        <f>_xlfn.IFNA(VLOOKUP(flower[[#This Row],[Scion METRC '#]],METRCC8[],2,FALSE),"METRC ERROR")</f>
        <v>METRC ERROR</v>
      </c>
      <c r="F818" s="13" t="str">
        <f>IF(LEFT(flower[[#This Row],[Strain]],4)=LEFT(flower[[#This Row],[Pheno '#]],4),"match","MISMATCH")</f>
        <v>MISMATCH</v>
      </c>
      <c r="G818" s="13" t="str">
        <f>_xlfn.IFNA(VLOOKUP(flower[[#This Row],[Scion METRC '#]],VEGC8[[#All],[Scion METRC '#]:[Pheno Barcode]],2,FALSE),"")</f>
        <v/>
      </c>
      <c r="H818" s="13" t="str">
        <f>LEFT(flower[[#This Row],[Pheno Barcode]],7)</f>
        <v/>
      </c>
      <c r="I818" s="10" t="str">
        <f>_xlfn.IFNA(VLOOKUP(flower[[#This Row],[Strain]],VEGC8[[#All],[Scion METRC '#]:[Health]],5,FALSE),"")</f>
        <v/>
      </c>
      <c r="J818" s="13"/>
      <c r="K818" s="13" t="str">
        <f>IF(flower[[#This Row],[Scion METRC '#]]="","EMPTY",_xlfn.IFNA(VLOOKUP(flower[[#This Row],[Scion METRC '#]],DEADC8[],3,FALSE),"Alive"))</f>
        <v>EMPTY</v>
      </c>
      <c r="L818" s="13" t="str">
        <f>IFERROR(INDEX(exptreatments[[#This Row],[Treatment]],MATCH(flower[[#This Row],[Scion METRC '#]],exptreatments[[#This Row],[METRC]],0)),"")</f>
        <v/>
      </c>
      <c r="M818" s="13" t="str">
        <f>_xlfn.IFNA(VLOOKUP(flower[[#This Row],[Scion METRC '#]],DEADC8[],4,FALSE),"")</f>
        <v/>
      </c>
      <c r="N818" s="14" t="str">
        <f>_xlfn.IFNA(VLOOKUP(flower[[#This Row],[Scion METRC '#]],DEADC8[],4,FALSE),"")</f>
        <v/>
      </c>
      <c r="O818" s="13" t="str">
        <f>IF(ISNUMBER(SEARCH(".",flower[[#This Row],[Pheno Barcode]])),CONCATENATE("1A4070000000065000",RIGHT(flower[[#This Row],[Pheno Barcode]],6)),"")</f>
        <v/>
      </c>
      <c r="P818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_KL2-01</v>
      </c>
    </row>
    <row r="819" spans="1:16" x14ac:dyDescent="0.25">
      <c r="A819" s="8" t="s">
        <v>8</v>
      </c>
      <c r="B819" s="9">
        <v>2</v>
      </c>
      <c r="C819" s="13" t="s">
        <v>532</v>
      </c>
      <c r="D819" s="13"/>
      <c r="E819" s="13" t="str">
        <f>_xlfn.IFNA(VLOOKUP(flower[[#This Row],[Scion METRC '#]],METRCC8[],2,FALSE),"METRC ERROR")</f>
        <v>METRC ERROR</v>
      </c>
      <c r="F819" s="13" t="str">
        <f>IF(LEFT(flower[[#This Row],[Strain]],4)=LEFT(flower[[#This Row],[Pheno '#]],4),"match","MISMATCH")</f>
        <v>MISMATCH</v>
      </c>
      <c r="G819" s="13" t="str">
        <f>_xlfn.IFNA(VLOOKUP(flower[[#This Row],[Scion METRC '#]],VEGC8[[#All],[Scion METRC '#]:[Pheno Barcode]],2,FALSE),"")</f>
        <v/>
      </c>
      <c r="H819" s="13" t="str">
        <f>LEFT(flower[[#This Row],[Pheno Barcode]],7)</f>
        <v/>
      </c>
      <c r="I819" s="10" t="str">
        <f>_xlfn.IFNA(VLOOKUP(flower[[#This Row],[Strain]],VEGC8[[#All],[Scion METRC '#]:[Health]],5,FALSE),"")</f>
        <v/>
      </c>
      <c r="J819" s="13"/>
      <c r="K819" s="13" t="str">
        <f>IF(flower[[#This Row],[Scion METRC '#]]="","EMPTY",_xlfn.IFNA(VLOOKUP(flower[[#This Row],[Scion METRC '#]],DEADC8[],3,FALSE),"Alive"))</f>
        <v>EMPTY</v>
      </c>
      <c r="L819" s="13" t="str">
        <f>IFERROR(INDEX(exptreatments[[#This Row],[Treatment]],MATCH(flower[[#This Row],[Scion METRC '#]],exptreatments[[#This Row],[METRC]],0)),"")</f>
        <v/>
      </c>
      <c r="M819" s="13" t="str">
        <f>_xlfn.IFNA(VLOOKUP(flower[[#This Row],[Scion METRC '#]],DEADC8[],4,FALSE),"")</f>
        <v/>
      </c>
      <c r="N819" s="14" t="str">
        <f>_xlfn.IFNA(VLOOKUP(flower[[#This Row],[Scion METRC '#]],DEADC8[],4,FALSE),"")</f>
        <v/>
      </c>
      <c r="O819" s="13" t="str">
        <f>IF(ISNUMBER(SEARCH(".",flower[[#This Row],[Pheno Barcode]])),CONCATENATE("1A4070000000065000",RIGHT(flower[[#This Row],[Pheno Barcode]],6)),"")</f>
        <v/>
      </c>
      <c r="P819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_KL2-02</v>
      </c>
    </row>
    <row r="820" spans="1:16" x14ac:dyDescent="0.25">
      <c r="A820" s="8" t="s">
        <v>8</v>
      </c>
      <c r="B820" s="9">
        <v>3</v>
      </c>
      <c r="C820" s="13" t="s">
        <v>532</v>
      </c>
      <c r="D820" s="13"/>
      <c r="E820" s="13" t="str">
        <f>_xlfn.IFNA(VLOOKUP(flower[[#This Row],[Scion METRC '#]],METRCC8[],2,FALSE),"METRC ERROR")</f>
        <v>METRC ERROR</v>
      </c>
      <c r="F820" s="13" t="str">
        <f>IF(LEFT(flower[[#This Row],[Strain]],4)=LEFT(flower[[#This Row],[Pheno '#]],4),"match","MISMATCH")</f>
        <v>MISMATCH</v>
      </c>
      <c r="G820" s="13" t="str">
        <f>_xlfn.IFNA(VLOOKUP(flower[[#This Row],[Scion METRC '#]],VEGC8[[#All],[Scion METRC '#]:[Pheno Barcode]],2,FALSE),"")</f>
        <v/>
      </c>
      <c r="H820" s="13" t="str">
        <f>LEFT(flower[[#This Row],[Pheno Barcode]],7)</f>
        <v/>
      </c>
      <c r="I820" s="10" t="str">
        <f>_xlfn.IFNA(VLOOKUP(flower[[#This Row],[Strain]],VEGC8[[#All],[Scion METRC '#]:[Health]],5,FALSE),"")</f>
        <v/>
      </c>
      <c r="J820" s="13"/>
      <c r="K820" s="13" t="str">
        <f>IF(flower[[#This Row],[Scion METRC '#]]="","EMPTY",_xlfn.IFNA(VLOOKUP(flower[[#This Row],[Scion METRC '#]],DEADC8[],3,FALSE),"Alive"))</f>
        <v>EMPTY</v>
      </c>
      <c r="L820" s="13" t="str">
        <f>IFERROR(INDEX(exptreatments[[#This Row],[Treatment]],MATCH(flower[[#This Row],[Scion METRC '#]],exptreatments[[#This Row],[METRC]],0)),"")</f>
        <v/>
      </c>
      <c r="M820" s="13" t="str">
        <f>_xlfn.IFNA(VLOOKUP(flower[[#This Row],[Scion METRC '#]],DEADC8[],4,FALSE),"")</f>
        <v/>
      </c>
      <c r="N820" s="14" t="str">
        <f>_xlfn.IFNA(VLOOKUP(flower[[#This Row],[Scion METRC '#]],DEADC8[],4,FALSE),"")</f>
        <v/>
      </c>
      <c r="O820" s="13" t="str">
        <f>IF(ISNUMBER(SEARCH(".",flower[[#This Row],[Pheno Barcode]])),CONCATENATE("1A4070000000065000",RIGHT(flower[[#This Row],[Pheno Barcode]],6)),"")</f>
        <v/>
      </c>
      <c r="P820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_KL2-03</v>
      </c>
    </row>
    <row r="821" spans="1:16" x14ac:dyDescent="0.25">
      <c r="A821" s="8" t="s">
        <v>8</v>
      </c>
      <c r="B821" s="9">
        <v>4</v>
      </c>
      <c r="C821" s="13" t="s">
        <v>532</v>
      </c>
      <c r="D821" s="13"/>
      <c r="E821" s="13" t="str">
        <f>_xlfn.IFNA(VLOOKUP(flower[[#This Row],[Scion METRC '#]],METRCC8[],2,FALSE),"METRC ERROR")</f>
        <v>METRC ERROR</v>
      </c>
      <c r="F821" s="13" t="str">
        <f>IF(LEFT(flower[[#This Row],[Strain]],4)=LEFT(flower[[#This Row],[Pheno '#]],4),"match","MISMATCH")</f>
        <v>MISMATCH</v>
      </c>
      <c r="G821" s="13" t="str">
        <f>_xlfn.IFNA(VLOOKUP(flower[[#This Row],[Scion METRC '#]],VEGC8[[#All],[Scion METRC '#]:[Pheno Barcode]],2,FALSE),"")</f>
        <v/>
      </c>
      <c r="H821" s="13" t="str">
        <f>LEFT(flower[[#This Row],[Pheno Barcode]],7)</f>
        <v/>
      </c>
      <c r="I821" s="10" t="str">
        <f>_xlfn.IFNA(VLOOKUP(flower[[#This Row],[Strain]],VEGC8[[#All],[Scion METRC '#]:[Health]],5,FALSE),"")</f>
        <v/>
      </c>
      <c r="J821" s="13"/>
      <c r="K821" s="13" t="str">
        <f>IF(flower[[#This Row],[Scion METRC '#]]="","EMPTY",_xlfn.IFNA(VLOOKUP(flower[[#This Row],[Scion METRC '#]],DEADC8[],3,FALSE),"Alive"))</f>
        <v>EMPTY</v>
      </c>
      <c r="L821" s="13" t="str">
        <f>IFERROR(INDEX(exptreatments[[#This Row],[Treatment]],MATCH(flower[[#This Row],[Scion METRC '#]],exptreatments[[#This Row],[METRC]],0)),"")</f>
        <v/>
      </c>
      <c r="M821" s="13" t="str">
        <f>_xlfn.IFNA(VLOOKUP(flower[[#This Row],[Scion METRC '#]],DEADC8[],4,FALSE),"")</f>
        <v/>
      </c>
      <c r="N821" s="14" t="str">
        <f>_xlfn.IFNA(VLOOKUP(flower[[#This Row],[Scion METRC '#]],DEADC8[],4,FALSE),"")</f>
        <v/>
      </c>
      <c r="O821" s="13" t="str">
        <f>IF(ISNUMBER(SEARCH(".",flower[[#This Row],[Pheno Barcode]])),CONCATENATE("1A4070000000065000",RIGHT(flower[[#This Row],[Pheno Barcode]],6)),"")</f>
        <v/>
      </c>
      <c r="P821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_KL2-04</v>
      </c>
    </row>
    <row r="822" spans="1:16" x14ac:dyDescent="0.25">
      <c r="A822" s="8" t="s">
        <v>8</v>
      </c>
      <c r="B822" s="9">
        <v>5</v>
      </c>
      <c r="C822" s="13" t="s">
        <v>532</v>
      </c>
      <c r="D822" s="13"/>
      <c r="E822" s="13" t="str">
        <f>_xlfn.IFNA(VLOOKUP(flower[[#This Row],[Scion METRC '#]],METRCC8[],2,FALSE),"METRC ERROR")</f>
        <v>METRC ERROR</v>
      </c>
      <c r="F822" s="13" t="str">
        <f>IF(LEFT(flower[[#This Row],[Strain]],4)=LEFT(flower[[#This Row],[Pheno '#]],4),"match","MISMATCH")</f>
        <v>MISMATCH</v>
      </c>
      <c r="G822" s="13" t="str">
        <f>_xlfn.IFNA(VLOOKUP(flower[[#This Row],[Scion METRC '#]],VEGC8[[#All],[Scion METRC '#]:[Pheno Barcode]],2,FALSE),"")</f>
        <v/>
      </c>
      <c r="H822" s="13" t="str">
        <f>LEFT(flower[[#This Row],[Pheno Barcode]],7)</f>
        <v/>
      </c>
      <c r="I822" s="10" t="str">
        <f>_xlfn.IFNA(VLOOKUP(flower[[#This Row],[Strain]],VEGC8[[#All],[Scion METRC '#]:[Health]],5,FALSE),"")</f>
        <v/>
      </c>
      <c r="J822" s="13"/>
      <c r="K822" s="13" t="str">
        <f>IF(flower[[#This Row],[Scion METRC '#]]="","EMPTY",_xlfn.IFNA(VLOOKUP(flower[[#This Row],[Scion METRC '#]],DEADC8[],3,FALSE),"Alive"))</f>
        <v>EMPTY</v>
      </c>
      <c r="L822" s="13" t="str">
        <f>IFERROR(INDEX(exptreatments[[#This Row],[Treatment]],MATCH(flower[[#This Row],[Scion METRC '#]],exptreatments[[#This Row],[METRC]],0)),"")</f>
        <v/>
      </c>
      <c r="M822" s="13" t="str">
        <f>_xlfn.IFNA(VLOOKUP(flower[[#This Row],[Scion METRC '#]],DEADC8[],4,FALSE),"")</f>
        <v/>
      </c>
      <c r="N822" s="14" t="str">
        <f>_xlfn.IFNA(VLOOKUP(flower[[#This Row],[Scion METRC '#]],DEADC8[],4,FALSE),"")</f>
        <v/>
      </c>
      <c r="O822" s="13" t="str">
        <f>IF(ISNUMBER(SEARCH(".",flower[[#This Row],[Pheno Barcode]])),CONCATENATE("1A4070000000065000",RIGHT(flower[[#This Row],[Pheno Barcode]],6)),"")</f>
        <v/>
      </c>
      <c r="P822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_KL2-05</v>
      </c>
    </row>
    <row r="823" spans="1:16" x14ac:dyDescent="0.25">
      <c r="A823" s="8" t="s">
        <v>8</v>
      </c>
      <c r="B823" s="9">
        <v>6</v>
      </c>
      <c r="C823" s="13" t="s">
        <v>532</v>
      </c>
      <c r="D823" s="13"/>
      <c r="E823" s="13" t="str">
        <f>_xlfn.IFNA(VLOOKUP(flower[[#This Row],[Scion METRC '#]],METRCC8[],2,FALSE),"METRC ERROR")</f>
        <v>METRC ERROR</v>
      </c>
      <c r="F823" s="13" t="str">
        <f>IF(LEFT(flower[[#This Row],[Strain]],4)=LEFT(flower[[#This Row],[Pheno '#]],4),"match","MISMATCH")</f>
        <v>MISMATCH</v>
      </c>
      <c r="G823" s="13" t="str">
        <f>_xlfn.IFNA(VLOOKUP(flower[[#This Row],[Scion METRC '#]],VEGC8[[#All],[Scion METRC '#]:[Pheno Barcode]],2,FALSE),"")</f>
        <v/>
      </c>
      <c r="H823" s="13" t="str">
        <f>LEFT(flower[[#This Row],[Pheno Barcode]],7)</f>
        <v/>
      </c>
      <c r="I823" s="10" t="str">
        <f>_xlfn.IFNA(VLOOKUP(flower[[#This Row],[Strain]],VEGC8[[#All],[Scion METRC '#]:[Health]],5,FALSE),"")</f>
        <v/>
      </c>
      <c r="J823" s="13"/>
      <c r="K823" s="13" t="str">
        <f>IF(flower[[#This Row],[Scion METRC '#]]="","EMPTY",_xlfn.IFNA(VLOOKUP(flower[[#This Row],[Scion METRC '#]],DEADC8[],3,FALSE),"Alive"))</f>
        <v>EMPTY</v>
      </c>
      <c r="L823" s="13" t="str">
        <f>IFERROR(INDEX(exptreatments[[#This Row],[Treatment]],MATCH(flower[[#This Row],[Scion METRC '#]],exptreatments[[#This Row],[METRC]],0)),"")</f>
        <v/>
      </c>
      <c r="M823" s="13" t="str">
        <f>_xlfn.IFNA(VLOOKUP(flower[[#This Row],[Scion METRC '#]],DEADC8[],4,FALSE),"")</f>
        <v/>
      </c>
      <c r="N823" s="14" t="str">
        <f>_xlfn.IFNA(VLOOKUP(flower[[#This Row],[Scion METRC '#]],DEADC8[],4,FALSE),"")</f>
        <v/>
      </c>
      <c r="O823" s="13" t="str">
        <f>IF(ISNUMBER(SEARCH(".",flower[[#This Row],[Pheno Barcode]])),CONCATENATE("1A4070000000065000",RIGHT(flower[[#This Row],[Pheno Barcode]],6)),"")</f>
        <v/>
      </c>
      <c r="P823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_KL2-06</v>
      </c>
    </row>
    <row r="824" spans="1:16" x14ac:dyDescent="0.25">
      <c r="A824" s="8" t="s">
        <v>8</v>
      </c>
      <c r="B824" s="9">
        <v>7</v>
      </c>
      <c r="C824" s="13" t="s">
        <v>532</v>
      </c>
      <c r="D824" s="13"/>
      <c r="E824" s="13" t="str">
        <f>_xlfn.IFNA(VLOOKUP(flower[[#This Row],[Scion METRC '#]],METRCC8[],2,FALSE),"METRC ERROR")</f>
        <v>METRC ERROR</v>
      </c>
      <c r="F824" s="13" t="str">
        <f>IF(LEFT(flower[[#This Row],[Strain]],4)=LEFT(flower[[#This Row],[Pheno '#]],4),"match","MISMATCH")</f>
        <v>MISMATCH</v>
      </c>
      <c r="G824" s="13" t="str">
        <f>_xlfn.IFNA(VLOOKUP(flower[[#This Row],[Scion METRC '#]],VEGC8[[#All],[Scion METRC '#]:[Pheno Barcode]],2,FALSE),"")</f>
        <v/>
      </c>
      <c r="H824" s="13" t="str">
        <f>LEFT(flower[[#This Row],[Pheno Barcode]],7)</f>
        <v/>
      </c>
      <c r="I824" s="10" t="str">
        <f>_xlfn.IFNA(VLOOKUP(flower[[#This Row],[Strain]],VEGC8[[#All],[Scion METRC '#]:[Health]],5,FALSE),"")</f>
        <v/>
      </c>
      <c r="J824" s="13"/>
      <c r="K824" s="13" t="str">
        <f>IF(flower[[#This Row],[Scion METRC '#]]="","EMPTY",_xlfn.IFNA(VLOOKUP(flower[[#This Row],[Scion METRC '#]],DEADC8[],3,FALSE),"Alive"))</f>
        <v>EMPTY</v>
      </c>
      <c r="L824" s="13" t="str">
        <f>IFERROR(INDEX(exptreatments[[#This Row],[Treatment]],MATCH(flower[[#This Row],[Scion METRC '#]],exptreatments[[#This Row],[METRC]],0)),"")</f>
        <v/>
      </c>
      <c r="M824" s="13" t="str">
        <f>_xlfn.IFNA(VLOOKUP(flower[[#This Row],[Scion METRC '#]],DEADC8[],4,FALSE),"")</f>
        <v/>
      </c>
      <c r="N824" s="14" t="str">
        <f>_xlfn.IFNA(VLOOKUP(flower[[#This Row],[Scion METRC '#]],DEADC8[],4,FALSE),"")</f>
        <v/>
      </c>
      <c r="O824" s="13" t="str">
        <f>IF(ISNUMBER(SEARCH(".",flower[[#This Row],[Pheno Barcode]])),CONCATENATE("1A4070000000065000",RIGHT(flower[[#This Row],[Pheno Barcode]],6)),"")</f>
        <v/>
      </c>
      <c r="P824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_KL2-07</v>
      </c>
    </row>
    <row r="825" spans="1:16" x14ac:dyDescent="0.25">
      <c r="A825" s="8" t="s">
        <v>8</v>
      </c>
      <c r="B825" s="9">
        <v>8</v>
      </c>
      <c r="C825" s="13" t="s">
        <v>532</v>
      </c>
      <c r="D825" s="13"/>
      <c r="E825" s="13" t="str">
        <f>_xlfn.IFNA(VLOOKUP(flower[[#This Row],[Scion METRC '#]],METRCC8[],2,FALSE),"METRC ERROR")</f>
        <v>METRC ERROR</v>
      </c>
      <c r="F825" s="13" t="str">
        <f>IF(LEFT(flower[[#This Row],[Strain]],4)=LEFT(flower[[#This Row],[Pheno '#]],4),"match","MISMATCH")</f>
        <v>MISMATCH</v>
      </c>
      <c r="G825" s="13" t="str">
        <f>_xlfn.IFNA(VLOOKUP(flower[[#This Row],[Scion METRC '#]],VEGC8[[#All],[Scion METRC '#]:[Pheno Barcode]],2,FALSE),"")</f>
        <v/>
      </c>
      <c r="H825" s="13" t="str">
        <f>LEFT(flower[[#This Row],[Pheno Barcode]],7)</f>
        <v/>
      </c>
      <c r="I825" s="10" t="str">
        <f>_xlfn.IFNA(VLOOKUP(flower[[#This Row],[Strain]],VEGC8[[#All],[Scion METRC '#]:[Health]],5,FALSE),"")</f>
        <v/>
      </c>
      <c r="J825" s="13"/>
      <c r="K825" s="13" t="str">
        <f>IF(flower[[#This Row],[Scion METRC '#]]="","EMPTY",_xlfn.IFNA(VLOOKUP(flower[[#This Row],[Scion METRC '#]],DEADC8[],3,FALSE),"Alive"))</f>
        <v>EMPTY</v>
      </c>
      <c r="L825" s="13" t="str">
        <f>IFERROR(INDEX(exptreatments[[#This Row],[Treatment]],MATCH(flower[[#This Row],[Scion METRC '#]],exptreatments[[#This Row],[METRC]],0)),"")</f>
        <v/>
      </c>
      <c r="M825" s="13" t="str">
        <f>_xlfn.IFNA(VLOOKUP(flower[[#This Row],[Scion METRC '#]],DEADC8[],4,FALSE),"")</f>
        <v/>
      </c>
      <c r="N825" s="14" t="str">
        <f>_xlfn.IFNA(VLOOKUP(flower[[#This Row],[Scion METRC '#]],DEADC8[],4,FALSE),"")</f>
        <v/>
      </c>
      <c r="O825" s="13" t="str">
        <f>IF(ISNUMBER(SEARCH(".",flower[[#This Row],[Pheno Barcode]])),CONCATENATE("1A4070000000065000",RIGHT(flower[[#This Row],[Pheno Barcode]],6)),"")</f>
        <v/>
      </c>
      <c r="P825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_KL2-08</v>
      </c>
    </row>
    <row r="826" spans="1:16" x14ac:dyDescent="0.25">
      <c r="A826" s="8" t="s">
        <v>8</v>
      </c>
      <c r="B826" s="9">
        <v>9</v>
      </c>
      <c r="C826" s="13" t="s">
        <v>532</v>
      </c>
      <c r="D826" s="13"/>
      <c r="E826" s="13" t="str">
        <f>_xlfn.IFNA(VLOOKUP(flower[[#This Row],[Scion METRC '#]],METRCC8[],2,FALSE),"METRC ERROR")</f>
        <v>METRC ERROR</v>
      </c>
      <c r="F826" s="13" t="str">
        <f>IF(LEFT(flower[[#This Row],[Strain]],4)=LEFT(flower[[#This Row],[Pheno '#]],4),"match","MISMATCH")</f>
        <v>MISMATCH</v>
      </c>
      <c r="G826" s="13" t="str">
        <f>_xlfn.IFNA(VLOOKUP(flower[[#This Row],[Scion METRC '#]],VEGC8[[#All],[Scion METRC '#]:[Pheno Barcode]],2,FALSE),"")</f>
        <v/>
      </c>
      <c r="H826" s="13" t="str">
        <f>LEFT(flower[[#This Row],[Pheno Barcode]],7)</f>
        <v/>
      </c>
      <c r="I826" s="10" t="str">
        <f>_xlfn.IFNA(VLOOKUP(flower[[#This Row],[Strain]],VEGC8[[#All],[Scion METRC '#]:[Health]],5,FALSE),"")</f>
        <v/>
      </c>
      <c r="J826" s="13"/>
      <c r="K826" s="13" t="str">
        <f>IF(flower[[#This Row],[Scion METRC '#]]="","EMPTY",_xlfn.IFNA(VLOOKUP(flower[[#This Row],[Scion METRC '#]],DEADC8[],3,FALSE),"Alive"))</f>
        <v>EMPTY</v>
      </c>
      <c r="L826" s="13" t="str">
        <f>IFERROR(INDEX(exptreatments[[#This Row],[Treatment]],MATCH(flower[[#This Row],[Scion METRC '#]],exptreatments[[#This Row],[METRC]],0)),"")</f>
        <v/>
      </c>
      <c r="M826" s="13" t="str">
        <f>_xlfn.IFNA(VLOOKUP(flower[[#This Row],[Scion METRC '#]],DEADC8[],4,FALSE),"")</f>
        <v/>
      </c>
      <c r="N826" s="14" t="str">
        <f>_xlfn.IFNA(VLOOKUP(flower[[#This Row],[Scion METRC '#]],DEADC8[],4,FALSE),"")</f>
        <v/>
      </c>
      <c r="O826" s="13" t="str">
        <f>IF(ISNUMBER(SEARCH(".",flower[[#This Row],[Pheno Barcode]])),CONCATENATE("1A4070000000065000",RIGHT(flower[[#This Row],[Pheno Barcode]],6)),"")</f>
        <v/>
      </c>
      <c r="P826" s="8" t="str">
        <f>IF(flower[[#This Row],[Plant]]&lt;10,_xlfn.CONCAT('Group Info'!$F$2,"_",flower[[#This Row],[Table]],"-0",flower[[#This Row],[Plant]]),_xlfn.CONCAT('Group Info'!$F$2,"_",flower[[#This Row],[Table]],"-",flower[[#This Row],[Plant]]))</f>
        <v>_KL2-09</v>
      </c>
    </row>
    <row r="827" spans="1:16" x14ac:dyDescent="0.25">
      <c r="A827" s="8" t="s">
        <v>8</v>
      </c>
      <c r="B827" s="9">
        <v>10</v>
      </c>
      <c r="C827" s="13" t="s">
        <v>532</v>
      </c>
      <c r="D827" s="13"/>
      <c r="E827" s="13" t="str">
        <f>_xlfn.IFNA(VLOOKUP(flower[[#This Row],[Scion METRC '#]],METRCC8[],2,FALSE),"METRC ERROR")</f>
        <v>METRC ERROR</v>
      </c>
      <c r="F827" s="13" t="str">
        <f>IF(LEFT(flower[[#This Row],[Strain]],4)=LEFT(flower[[#This Row],[Pheno '#]],4),"match","MISMATCH")</f>
        <v>MISMATCH</v>
      </c>
      <c r="G827" s="13" t="str">
        <f>_xlfn.IFNA(VLOOKUP(flower[[#This Row],[Scion METRC '#]],VEGC8[[#All],[Scion METRC '#]:[Pheno Barcode]],2,FALSE),"")</f>
        <v/>
      </c>
      <c r="H827" s="13" t="str">
        <f>LEFT(flower[[#This Row],[Pheno Barcode]],7)</f>
        <v/>
      </c>
      <c r="I827" s="10" t="str">
        <f>_xlfn.IFNA(VLOOKUP(flower[[#This Row],[Strain]],VEGC8[[#All],[Scion METRC '#]:[Health]],5,FALSE),"")</f>
        <v/>
      </c>
      <c r="J827" s="13"/>
      <c r="K827" s="13" t="str">
        <f>IF(flower[[#This Row],[Scion METRC '#]]="","EMPTY",_xlfn.IFNA(VLOOKUP(flower[[#This Row],[Scion METRC '#]],DEADC8[],3,FALSE),"Alive"))</f>
        <v>EMPTY</v>
      </c>
      <c r="L827" s="13" t="str">
        <f>IFERROR(INDEX(exptreatments[[#This Row],[Treatment]],MATCH(flower[[#This Row],[Scion METRC '#]],exptreatments[[#This Row],[METRC]],0)),"")</f>
        <v/>
      </c>
      <c r="M827" s="13" t="str">
        <f>_xlfn.IFNA(VLOOKUP(flower[[#This Row],[Scion METRC '#]],DEADC8[],4,FALSE),"")</f>
        <v/>
      </c>
      <c r="N827" s="14" t="str">
        <f>_xlfn.IFNA(VLOOKUP(flower[[#This Row],[Scion METRC '#]],DEADC8[],4,FALSE),"")</f>
        <v/>
      </c>
      <c r="O827" s="13" t="str">
        <f>IF(ISNUMBER(SEARCH(".",flower[[#This Row],[Pheno Barcode]])),CONCATENATE("1A4070000000065000",RIGHT(flower[[#This Row],[Pheno Barcode]],6)),"")</f>
        <v/>
      </c>
      <c r="P827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_KL2-10</v>
      </c>
    </row>
    <row r="828" spans="1:16" x14ac:dyDescent="0.25">
      <c r="A828" s="8" t="s">
        <v>8</v>
      </c>
      <c r="B828" s="9">
        <v>11</v>
      </c>
      <c r="C828" s="13" t="s">
        <v>532</v>
      </c>
      <c r="D828" s="13"/>
      <c r="E828" s="13" t="str">
        <f>_xlfn.IFNA(VLOOKUP(flower[[#This Row],[Scion METRC '#]],METRCC8[],2,FALSE),"METRC ERROR")</f>
        <v>METRC ERROR</v>
      </c>
      <c r="F828" s="13" t="str">
        <f>IF(LEFT(flower[[#This Row],[Strain]],4)=LEFT(flower[[#This Row],[Pheno '#]],4),"match","MISMATCH")</f>
        <v>MISMATCH</v>
      </c>
      <c r="G828" s="13" t="str">
        <f>_xlfn.IFNA(VLOOKUP(flower[[#This Row],[Scion METRC '#]],VEGC8[[#All],[Scion METRC '#]:[Pheno Barcode]],2,FALSE),"")</f>
        <v/>
      </c>
      <c r="H828" s="13" t="str">
        <f>LEFT(flower[[#This Row],[Pheno Barcode]],7)</f>
        <v/>
      </c>
      <c r="I828" s="10" t="str">
        <f>_xlfn.IFNA(VLOOKUP(flower[[#This Row],[Strain]],VEGC8[[#All],[Scion METRC '#]:[Health]],5,FALSE),"")</f>
        <v/>
      </c>
      <c r="J828" s="13"/>
      <c r="K828" s="13" t="str">
        <f>IF(flower[[#This Row],[Scion METRC '#]]="","EMPTY",_xlfn.IFNA(VLOOKUP(flower[[#This Row],[Scion METRC '#]],DEADC8[],3,FALSE),"Alive"))</f>
        <v>EMPTY</v>
      </c>
      <c r="L828" s="13" t="str">
        <f>IFERROR(INDEX(exptreatments[[#This Row],[Treatment]],MATCH(flower[[#This Row],[Scion METRC '#]],exptreatments[[#This Row],[METRC]],0)),"")</f>
        <v/>
      </c>
      <c r="M828" s="13" t="str">
        <f>_xlfn.IFNA(VLOOKUP(flower[[#This Row],[Scion METRC '#]],DEADC8[],4,FALSE),"")</f>
        <v/>
      </c>
      <c r="N828" s="14" t="str">
        <f>_xlfn.IFNA(VLOOKUP(flower[[#This Row],[Scion METRC '#]],DEADC8[],4,FALSE),"")</f>
        <v/>
      </c>
      <c r="O828" s="13" t="str">
        <f>IF(ISNUMBER(SEARCH(".",flower[[#This Row],[Pheno Barcode]])),CONCATENATE("1A4070000000065000",RIGHT(flower[[#This Row],[Pheno Barcode]],6)),"")</f>
        <v/>
      </c>
      <c r="P828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_KL2-11</v>
      </c>
    </row>
    <row r="829" spans="1:16" x14ac:dyDescent="0.25">
      <c r="A829" s="8" t="s">
        <v>8</v>
      </c>
      <c r="B829" s="9">
        <v>12</v>
      </c>
      <c r="C829" s="13" t="s">
        <v>532</v>
      </c>
      <c r="D829" s="13"/>
      <c r="E829" s="13" t="str">
        <f>_xlfn.IFNA(VLOOKUP(flower[[#This Row],[Scion METRC '#]],METRCC8[],2,FALSE),"METRC ERROR")</f>
        <v>METRC ERROR</v>
      </c>
      <c r="F829" s="13" t="str">
        <f>IF(LEFT(flower[[#This Row],[Strain]],4)=LEFT(flower[[#This Row],[Pheno '#]],4),"match","MISMATCH")</f>
        <v>MISMATCH</v>
      </c>
      <c r="G829" s="13" t="str">
        <f>_xlfn.IFNA(VLOOKUP(flower[[#This Row],[Scion METRC '#]],VEGC8[[#All],[Scion METRC '#]:[Pheno Barcode]],2,FALSE),"")</f>
        <v/>
      </c>
      <c r="H829" s="13" t="str">
        <f>LEFT(flower[[#This Row],[Pheno Barcode]],7)</f>
        <v/>
      </c>
      <c r="I829" s="10" t="str">
        <f>_xlfn.IFNA(VLOOKUP(flower[[#This Row],[Strain]],VEGC8[[#All],[Scion METRC '#]:[Health]],5,FALSE),"")</f>
        <v/>
      </c>
      <c r="J829" s="13"/>
      <c r="K829" s="13" t="str">
        <f>IF(flower[[#This Row],[Scion METRC '#]]="","EMPTY",_xlfn.IFNA(VLOOKUP(flower[[#This Row],[Scion METRC '#]],DEADC8[],3,FALSE),"Alive"))</f>
        <v>EMPTY</v>
      </c>
      <c r="L829" s="13" t="str">
        <f>IFERROR(INDEX(exptreatments[[#This Row],[Treatment]],MATCH(flower[[#This Row],[Scion METRC '#]],exptreatments[[#This Row],[METRC]],0)),"")</f>
        <v/>
      </c>
      <c r="M829" s="13" t="str">
        <f>_xlfn.IFNA(VLOOKUP(flower[[#This Row],[Scion METRC '#]],DEADC8[],4,FALSE),"")</f>
        <v/>
      </c>
      <c r="N829" s="14" t="str">
        <f>_xlfn.IFNA(VLOOKUP(flower[[#This Row],[Scion METRC '#]],DEADC8[],4,FALSE),"")</f>
        <v/>
      </c>
      <c r="O829" s="13" t="str">
        <f>IF(ISNUMBER(SEARCH(".",flower[[#This Row],[Pheno Barcode]])),CONCATENATE("1A4070000000065000",RIGHT(flower[[#This Row],[Pheno Barcode]],6)),"")</f>
        <v/>
      </c>
      <c r="P829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_KL2-12</v>
      </c>
    </row>
    <row r="830" spans="1:16" x14ac:dyDescent="0.25">
      <c r="A830" s="8" t="s">
        <v>8</v>
      </c>
      <c r="B830" s="9">
        <v>13</v>
      </c>
      <c r="C830" s="13" t="s">
        <v>532</v>
      </c>
      <c r="D830" s="13"/>
      <c r="E830" s="13" t="str">
        <f>_xlfn.IFNA(VLOOKUP(flower[[#This Row],[Scion METRC '#]],METRCC8[],2,FALSE),"METRC ERROR")</f>
        <v>METRC ERROR</v>
      </c>
      <c r="F830" s="13" t="str">
        <f>IF(LEFT(flower[[#This Row],[Strain]],4)=LEFT(flower[[#This Row],[Pheno '#]],4),"match","MISMATCH")</f>
        <v>MISMATCH</v>
      </c>
      <c r="G830" s="13" t="str">
        <f>_xlfn.IFNA(VLOOKUP(flower[[#This Row],[Scion METRC '#]],VEGC8[[#All],[Scion METRC '#]:[Pheno Barcode]],2,FALSE),"")</f>
        <v/>
      </c>
      <c r="H830" s="13" t="str">
        <f>LEFT(flower[[#This Row],[Pheno Barcode]],7)</f>
        <v/>
      </c>
      <c r="I830" s="10" t="str">
        <f>_xlfn.IFNA(VLOOKUP(flower[[#This Row],[Strain]],VEGC8[[#All],[Scion METRC '#]:[Health]],5,FALSE),"")</f>
        <v/>
      </c>
      <c r="J830" s="13"/>
      <c r="K830" s="13" t="str">
        <f>IF(flower[[#This Row],[Scion METRC '#]]="","EMPTY",_xlfn.IFNA(VLOOKUP(flower[[#This Row],[Scion METRC '#]],DEADC8[],3,FALSE),"Alive"))</f>
        <v>EMPTY</v>
      </c>
      <c r="L830" s="13" t="str">
        <f>IFERROR(INDEX(exptreatments[[#This Row],[Treatment]],MATCH(flower[[#This Row],[Scion METRC '#]],exptreatments[[#This Row],[METRC]],0)),"")</f>
        <v/>
      </c>
      <c r="M830" s="13" t="str">
        <f>_xlfn.IFNA(VLOOKUP(flower[[#This Row],[Scion METRC '#]],DEADC8[],4,FALSE),"")</f>
        <v/>
      </c>
      <c r="N830" s="14" t="str">
        <f>_xlfn.IFNA(VLOOKUP(flower[[#This Row],[Scion METRC '#]],DEADC8[],4,FALSE),"")</f>
        <v/>
      </c>
      <c r="O830" s="13" t="str">
        <f>IF(ISNUMBER(SEARCH(".",flower[[#This Row],[Pheno Barcode]])),CONCATENATE("1A4070000000065000",RIGHT(flower[[#This Row],[Pheno Barcode]],6)),"")</f>
        <v/>
      </c>
      <c r="P830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_KL2-13</v>
      </c>
    </row>
    <row r="831" spans="1:16" x14ac:dyDescent="0.25">
      <c r="A831" s="8" t="s">
        <v>8</v>
      </c>
      <c r="B831" s="9">
        <v>14</v>
      </c>
      <c r="C831" s="13" t="s">
        <v>532</v>
      </c>
      <c r="D831" s="13"/>
      <c r="E831" s="13" t="str">
        <f>_xlfn.IFNA(VLOOKUP(flower[[#This Row],[Scion METRC '#]],METRCC8[],2,FALSE),"METRC ERROR")</f>
        <v>METRC ERROR</v>
      </c>
      <c r="F831" s="13" t="str">
        <f>IF(LEFT(flower[[#This Row],[Strain]],4)=LEFT(flower[[#This Row],[Pheno '#]],4),"match","MISMATCH")</f>
        <v>MISMATCH</v>
      </c>
      <c r="G831" s="13" t="str">
        <f>_xlfn.IFNA(VLOOKUP(flower[[#This Row],[Scion METRC '#]],VEGC8[[#All],[Scion METRC '#]:[Pheno Barcode]],2,FALSE),"")</f>
        <v/>
      </c>
      <c r="H831" s="13" t="str">
        <f>LEFT(flower[[#This Row],[Pheno Barcode]],7)</f>
        <v/>
      </c>
      <c r="I831" s="10" t="str">
        <f>_xlfn.IFNA(VLOOKUP(flower[[#This Row],[Strain]],VEGC8[[#All],[Scion METRC '#]:[Health]],5,FALSE),"")</f>
        <v/>
      </c>
      <c r="J831" s="13"/>
      <c r="K831" s="13" t="str">
        <f>IF(flower[[#This Row],[Scion METRC '#]]="","EMPTY",_xlfn.IFNA(VLOOKUP(flower[[#This Row],[Scion METRC '#]],DEADC8[],3,FALSE),"Alive"))</f>
        <v>EMPTY</v>
      </c>
      <c r="L831" s="13" t="str">
        <f>IFERROR(INDEX(exptreatments[[#This Row],[Treatment]],MATCH(flower[[#This Row],[Scion METRC '#]],exptreatments[[#This Row],[METRC]],0)),"")</f>
        <v/>
      </c>
      <c r="M831" s="13" t="str">
        <f>_xlfn.IFNA(VLOOKUP(flower[[#This Row],[Scion METRC '#]],DEADC8[],4,FALSE),"")</f>
        <v/>
      </c>
      <c r="N831" s="14" t="str">
        <f>_xlfn.IFNA(VLOOKUP(flower[[#This Row],[Scion METRC '#]],DEADC8[],4,FALSE),"")</f>
        <v/>
      </c>
      <c r="O831" s="13" t="str">
        <f>IF(ISNUMBER(SEARCH(".",flower[[#This Row],[Pheno Barcode]])),CONCATENATE("1A4070000000065000",RIGHT(flower[[#This Row],[Pheno Barcode]],6)),"")</f>
        <v/>
      </c>
      <c r="P831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_KL2-14</v>
      </c>
    </row>
    <row r="832" spans="1:16" x14ac:dyDescent="0.25">
      <c r="A832" s="8" t="s">
        <v>8</v>
      </c>
      <c r="B832" s="9">
        <v>15</v>
      </c>
      <c r="C832" s="13" t="s">
        <v>532</v>
      </c>
      <c r="D832" s="13"/>
      <c r="E832" s="13" t="str">
        <f>_xlfn.IFNA(VLOOKUP(flower[[#This Row],[Scion METRC '#]],METRCC8[],2,FALSE),"METRC ERROR")</f>
        <v>METRC ERROR</v>
      </c>
      <c r="F832" s="13" t="str">
        <f>IF(LEFT(flower[[#This Row],[Strain]],4)=LEFT(flower[[#This Row],[Pheno '#]],4),"match","MISMATCH")</f>
        <v>MISMATCH</v>
      </c>
      <c r="G832" s="13" t="str">
        <f>_xlfn.IFNA(VLOOKUP(flower[[#This Row],[Scion METRC '#]],VEGC8[[#All],[Scion METRC '#]:[Pheno Barcode]],2,FALSE),"")</f>
        <v/>
      </c>
      <c r="H832" s="13" t="str">
        <f>LEFT(flower[[#This Row],[Pheno Barcode]],7)</f>
        <v/>
      </c>
      <c r="I832" s="10" t="str">
        <f>_xlfn.IFNA(VLOOKUP(flower[[#This Row],[Strain]],VEGC8[[#All],[Scion METRC '#]:[Health]],5,FALSE),"")</f>
        <v/>
      </c>
      <c r="J832" s="13"/>
      <c r="K832" s="13" t="str">
        <f>IF(flower[[#This Row],[Scion METRC '#]]="","EMPTY",_xlfn.IFNA(VLOOKUP(flower[[#This Row],[Scion METRC '#]],DEADC8[],3,FALSE),"Alive"))</f>
        <v>EMPTY</v>
      </c>
      <c r="L832" s="13" t="str">
        <f>IFERROR(INDEX(exptreatments[[#This Row],[Treatment]],MATCH(flower[[#This Row],[Scion METRC '#]],exptreatments[[#This Row],[METRC]],0)),"")</f>
        <v/>
      </c>
      <c r="M832" s="13" t="str">
        <f>_xlfn.IFNA(VLOOKUP(flower[[#This Row],[Scion METRC '#]],DEADC8[],4,FALSE),"")</f>
        <v/>
      </c>
      <c r="N832" s="14" t="str">
        <f>_xlfn.IFNA(VLOOKUP(flower[[#This Row],[Scion METRC '#]],DEADC8[],4,FALSE),"")</f>
        <v/>
      </c>
      <c r="O832" s="13" t="str">
        <f>IF(ISNUMBER(SEARCH(".",flower[[#This Row],[Pheno Barcode]])),CONCATENATE("1A4070000000065000",RIGHT(flower[[#This Row],[Pheno Barcode]],6)),"")</f>
        <v/>
      </c>
      <c r="P832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_KL2-15</v>
      </c>
    </row>
    <row r="833" spans="1:16" x14ac:dyDescent="0.25">
      <c r="A833" s="8" t="s">
        <v>8</v>
      </c>
      <c r="B833" s="9">
        <v>16</v>
      </c>
      <c r="C833" s="13" t="s">
        <v>532</v>
      </c>
      <c r="D833" s="13"/>
      <c r="E833" s="13" t="str">
        <f>_xlfn.IFNA(VLOOKUP(flower[[#This Row],[Scion METRC '#]],METRCC8[],2,FALSE),"METRC ERROR")</f>
        <v>METRC ERROR</v>
      </c>
      <c r="F833" s="13" t="str">
        <f>IF(LEFT(flower[[#This Row],[Strain]],4)=LEFT(flower[[#This Row],[Pheno '#]],4),"match","MISMATCH")</f>
        <v>MISMATCH</v>
      </c>
      <c r="G833" s="13" t="str">
        <f>_xlfn.IFNA(VLOOKUP(flower[[#This Row],[Scion METRC '#]],VEGC8[[#All],[Scion METRC '#]:[Pheno Barcode]],2,FALSE),"")</f>
        <v/>
      </c>
      <c r="H833" s="13" t="str">
        <f>LEFT(flower[[#This Row],[Pheno Barcode]],7)</f>
        <v/>
      </c>
      <c r="I833" s="10" t="str">
        <f>_xlfn.IFNA(VLOOKUP(flower[[#This Row],[Strain]],VEGC8[[#All],[Scion METRC '#]:[Health]],5,FALSE),"")</f>
        <v/>
      </c>
      <c r="J833" s="13"/>
      <c r="K833" s="13" t="str">
        <f>IF(flower[[#This Row],[Scion METRC '#]]="","EMPTY",_xlfn.IFNA(VLOOKUP(flower[[#This Row],[Scion METRC '#]],DEADC8[],3,FALSE),"Alive"))</f>
        <v>EMPTY</v>
      </c>
      <c r="L833" s="13" t="str">
        <f>IFERROR(INDEX(exptreatments[[#This Row],[Treatment]],MATCH(flower[[#This Row],[Scion METRC '#]],exptreatments[[#This Row],[METRC]],0)),"")</f>
        <v/>
      </c>
      <c r="M833" s="13" t="str">
        <f>_xlfn.IFNA(VLOOKUP(flower[[#This Row],[Scion METRC '#]],DEADC8[],4,FALSE),"")</f>
        <v/>
      </c>
      <c r="N833" s="14" t="str">
        <f>_xlfn.IFNA(VLOOKUP(flower[[#This Row],[Scion METRC '#]],DEADC8[],4,FALSE),"")</f>
        <v/>
      </c>
      <c r="O833" s="13" t="str">
        <f>IF(ISNUMBER(SEARCH(".",flower[[#This Row],[Pheno Barcode]])),CONCATENATE("1A4070000000065000",RIGHT(flower[[#This Row],[Pheno Barcode]],6)),"")</f>
        <v/>
      </c>
      <c r="P833" s="8" t="str">
        <f>IF(flower[[#This Row],[Plant]]&lt;10,_xlfn.CONCAT('Group Info'!$F$2,"_",flower[[#This Row],[Table]],"-0",flower[[#This Row],[Plant]]),_xlfn.CONCAT('Group Info'!$F$2,"_",flower[[#This Row],[Table]],"-",flower[[#This Row],[Plant]]))</f>
        <v>_KL2-16</v>
      </c>
    </row>
    <row r="834" spans="1:16" x14ac:dyDescent="0.25">
      <c r="A834" s="8" t="s">
        <v>8</v>
      </c>
      <c r="B834" s="9">
        <v>1</v>
      </c>
      <c r="C834" s="13" t="s">
        <v>533</v>
      </c>
      <c r="D834" s="13"/>
      <c r="E834" s="13" t="str">
        <f>_xlfn.IFNA(VLOOKUP(flower[[#This Row],[Scion METRC '#]],METRCC8[],2,FALSE),"METRC ERROR")</f>
        <v>METRC ERROR</v>
      </c>
      <c r="F834" s="13" t="str">
        <f>IF(LEFT(flower[[#This Row],[Strain]],4)=LEFT(flower[[#This Row],[Pheno '#]],4),"match","MISMATCH")</f>
        <v>MISMATCH</v>
      </c>
      <c r="G834" s="13" t="str">
        <f>_xlfn.IFNA(VLOOKUP(flower[[#This Row],[Scion METRC '#]],VEGC8[[#All],[Scion METRC '#]:[Pheno Barcode]],2,FALSE),"")</f>
        <v/>
      </c>
      <c r="H834" s="13" t="str">
        <f>LEFT(flower[[#This Row],[Pheno Barcode]],7)</f>
        <v/>
      </c>
      <c r="I834" s="10" t="str">
        <f>_xlfn.IFNA(VLOOKUP(flower[[#This Row],[Strain]],VEGC8[[#All],[Scion METRC '#]:[Health]],5,FALSE),"")</f>
        <v/>
      </c>
      <c r="J834" s="13"/>
      <c r="K834" s="13" t="str">
        <f>IF(flower[[#This Row],[Scion METRC '#]]="","EMPTY",_xlfn.IFNA(VLOOKUP(flower[[#This Row],[Scion METRC '#]],DEADC8[],3,FALSE),"Alive"))</f>
        <v>EMPTY</v>
      </c>
      <c r="L834" s="13" t="str">
        <f>IFERROR(INDEX(exptreatments[[#This Row],[Treatment]],MATCH(flower[[#This Row],[Scion METRC '#]],exptreatments[[#This Row],[METRC]],0)),"")</f>
        <v/>
      </c>
      <c r="M834" s="13" t="str">
        <f>_xlfn.IFNA(VLOOKUP(flower[[#This Row],[Scion METRC '#]],DEADC8[],4,FALSE),"")</f>
        <v/>
      </c>
      <c r="N834" s="14" t="str">
        <f>_xlfn.IFNA(VLOOKUP(flower[[#This Row],[Scion METRC '#]],DEADC8[],4,FALSE),"")</f>
        <v/>
      </c>
      <c r="O834" s="13" t="str">
        <f>IF(ISNUMBER(SEARCH(".",flower[[#This Row],[Pheno Barcode]])),CONCATENATE("1A4070000000065000",RIGHT(flower[[#This Row],[Pheno Barcode]],6)),"")</f>
        <v/>
      </c>
      <c r="P834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_KL3-01</v>
      </c>
    </row>
    <row r="835" spans="1:16" x14ac:dyDescent="0.25">
      <c r="A835" s="8" t="s">
        <v>8</v>
      </c>
      <c r="B835" s="9">
        <v>2</v>
      </c>
      <c r="C835" s="13" t="s">
        <v>533</v>
      </c>
      <c r="D835" s="13"/>
      <c r="E835" s="13" t="str">
        <f>_xlfn.IFNA(VLOOKUP(flower[[#This Row],[Scion METRC '#]],METRCC8[],2,FALSE),"METRC ERROR")</f>
        <v>METRC ERROR</v>
      </c>
      <c r="F835" s="13" t="str">
        <f>IF(LEFT(flower[[#This Row],[Strain]],4)=LEFT(flower[[#This Row],[Pheno '#]],4),"match","MISMATCH")</f>
        <v>MISMATCH</v>
      </c>
      <c r="G835" s="13" t="str">
        <f>_xlfn.IFNA(VLOOKUP(flower[[#This Row],[Scion METRC '#]],VEGC8[[#All],[Scion METRC '#]:[Pheno Barcode]],2,FALSE),"")</f>
        <v/>
      </c>
      <c r="H835" s="13" t="str">
        <f>LEFT(flower[[#This Row],[Pheno Barcode]],7)</f>
        <v/>
      </c>
      <c r="I835" s="10" t="str">
        <f>_xlfn.IFNA(VLOOKUP(flower[[#This Row],[Strain]],VEGC8[[#All],[Scion METRC '#]:[Health]],5,FALSE),"")</f>
        <v/>
      </c>
      <c r="J835" s="13"/>
      <c r="K835" s="13" t="str">
        <f>IF(flower[[#This Row],[Scion METRC '#]]="","EMPTY",_xlfn.IFNA(VLOOKUP(flower[[#This Row],[Scion METRC '#]],DEADC8[],3,FALSE),"Alive"))</f>
        <v>EMPTY</v>
      </c>
      <c r="L835" s="13" t="str">
        <f>IFERROR(INDEX(exptreatments[[#This Row],[Treatment]],MATCH(flower[[#This Row],[Scion METRC '#]],exptreatments[[#This Row],[METRC]],0)),"")</f>
        <v/>
      </c>
      <c r="M835" s="13" t="str">
        <f>_xlfn.IFNA(VLOOKUP(flower[[#This Row],[Scion METRC '#]],DEADC8[],4,FALSE),"")</f>
        <v/>
      </c>
      <c r="N835" s="14" t="str">
        <f>_xlfn.IFNA(VLOOKUP(flower[[#This Row],[Scion METRC '#]],DEADC8[],4,FALSE),"")</f>
        <v/>
      </c>
      <c r="O835" s="13" t="str">
        <f>IF(ISNUMBER(SEARCH(".",flower[[#This Row],[Pheno Barcode]])),CONCATENATE("1A4070000000065000",RIGHT(flower[[#This Row],[Pheno Barcode]],6)),"")</f>
        <v/>
      </c>
      <c r="P835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_KL3-02</v>
      </c>
    </row>
    <row r="836" spans="1:16" x14ac:dyDescent="0.25">
      <c r="A836" s="8" t="s">
        <v>8</v>
      </c>
      <c r="B836" s="9">
        <v>3</v>
      </c>
      <c r="C836" s="13" t="s">
        <v>533</v>
      </c>
      <c r="D836" s="13"/>
      <c r="E836" s="13" t="str">
        <f>_xlfn.IFNA(VLOOKUP(flower[[#This Row],[Scion METRC '#]],METRCC8[],2,FALSE),"METRC ERROR")</f>
        <v>METRC ERROR</v>
      </c>
      <c r="F836" s="13" t="str">
        <f>IF(LEFT(flower[[#This Row],[Strain]],4)=LEFT(flower[[#This Row],[Pheno '#]],4),"match","MISMATCH")</f>
        <v>MISMATCH</v>
      </c>
      <c r="G836" s="13" t="str">
        <f>_xlfn.IFNA(VLOOKUP(flower[[#This Row],[Scion METRC '#]],VEGC8[[#All],[Scion METRC '#]:[Pheno Barcode]],2,FALSE),"")</f>
        <v/>
      </c>
      <c r="H836" s="13" t="str">
        <f>LEFT(flower[[#This Row],[Pheno Barcode]],7)</f>
        <v/>
      </c>
      <c r="I836" s="10" t="str">
        <f>_xlfn.IFNA(VLOOKUP(flower[[#This Row],[Strain]],VEGC8[[#All],[Scion METRC '#]:[Health]],5,FALSE),"")</f>
        <v/>
      </c>
      <c r="J836" s="13"/>
      <c r="K836" s="13" t="str">
        <f>IF(flower[[#This Row],[Scion METRC '#]]="","EMPTY",_xlfn.IFNA(VLOOKUP(flower[[#This Row],[Scion METRC '#]],DEADC8[],3,FALSE),"Alive"))</f>
        <v>EMPTY</v>
      </c>
      <c r="L836" s="13" t="str">
        <f>IFERROR(INDEX(exptreatments[[#This Row],[Treatment]],MATCH(flower[[#This Row],[Scion METRC '#]],exptreatments[[#This Row],[METRC]],0)),"")</f>
        <v/>
      </c>
      <c r="M836" s="13" t="str">
        <f>_xlfn.IFNA(VLOOKUP(flower[[#This Row],[Scion METRC '#]],DEADC8[],4,FALSE),"")</f>
        <v/>
      </c>
      <c r="N836" s="14" t="str">
        <f>_xlfn.IFNA(VLOOKUP(flower[[#This Row],[Scion METRC '#]],DEADC8[],4,FALSE),"")</f>
        <v/>
      </c>
      <c r="O836" s="13" t="str">
        <f>IF(ISNUMBER(SEARCH(".",flower[[#This Row],[Pheno Barcode]])),CONCATENATE("1A4070000000065000",RIGHT(flower[[#This Row],[Pheno Barcode]],6)),"")</f>
        <v/>
      </c>
      <c r="P836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_KL3-03</v>
      </c>
    </row>
    <row r="837" spans="1:16" x14ac:dyDescent="0.25">
      <c r="A837" s="8" t="s">
        <v>8</v>
      </c>
      <c r="B837" s="9">
        <v>4</v>
      </c>
      <c r="C837" s="13" t="s">
        <v>533</v>
      </c>
      <c r="D837" s="13"/>
      <c r="E837" s="13" t="str">
        <f>_xlfn.IFNA(VLOOKUP(flower[[#This Row],[Scion METRC '#]],METRCC8[],2,FALSE),"METRC ERROR")</f>
        <v>METRC ERROR</v>
      </c>
      <c r="F837" s="13" t="str">
        <f>IF(LEFT(flower[[#This Row],[Strain]],4)=LEFT(flower[[#This Row],[Pheno '#]],4),"match","MISMATCH")</f>
        <v>MISMATCH</v>
      </c>
      <c r="G837" s="13" t="str">
        <f>_xlfn.IFNA(VLOOKUP(flower[[#This Row],[Scion METRC '#]],VEGC8[[#All],[Scion METRC '#]:[Pheno Barcode]],2,FALSE),"")</f>
        <v/>
      </c>
      <c r="H837" s="13" t="str">
        <f>LEFT(flower[[#This Row],[Pheno Barcode]],7)</f>
        <v/>
      </c>
      <c r="I837" s="10" t="str">
        <f>_xlfn.IFNA(VLOOKUP(flower[[#This Row],[Strain]],VEGC8[[#All],[Scion METRC '#]:[Health]],5,FALSE),"")</f>
        <v/>
      </c>
      <c r="J837" s="13"/>
      <c r="K837" s="13" t="str">
        <f>IF(flower[[#This Row],[Scion METRC '#]]="","EMPTY",_xlfn.IFNA(VLOOKUP(flower[[#This Row],[Scion METRC '#]],DEADC8[],3,FALSE),"Alive"))</f>
        <v>EMPTY</v>
      </c>
      <c r="L837" s="13" t="str">
        <f>IFERROR(INDEX(exptreatments[[#This Row],[Treatment]],MATCH(flower[[#This Row],[Scion METRC '#]],exptreatments[[#This Row],[METRC]],0)),"")</f>
        <v/>
      </c>
      <c r="M837" s="13" t="str">
        <f>_xlfn.IFNA(VLOOKUP(flower[[#This Row],[Scion METRC '#]],DEADC8[],4,FALSE),"")</f>
        <v/>
      </c>
      <c r="N837" s="14" t="str">
        <f>_xlfn.IFNA(VLOOKUP(flower[[#This Row],[Scion METRC '#]],DEADC8[],4,FALSE),"")</f>
        <v/>
      </c>
      <c r="O837" s="13" t="str">
        <f>IF(ISNUMBER(SEARCH(".",flower[[#This Row],[Pheno Barcode]])),CONCATENATE("1A4070000000065000",RIGHT(flower[[#This Row],[Pheno Barcode]],6)),"")</f>
        <v/>
      </c>
      <c r="P837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_KL3-04</v>
      </c>
    </row>
    <row r="838" spans="1:16" x14ac:dyDescent="0.25">
      <c r="A838" s="8" t="s">
        <v>8</v>
      </c>
      <c r="B838" s="9">
        <v>5</v>
      </c>
      <c r="C838" s="13" t="s">
        <v>533</v>
      </c>
      <c r="D838" s="13"/>
      <c r="E838" s="13" t="str">
        <f>_xlfn.IFNA(VLOOKUP(flower[[#This Row],[Scion METRC '#]],METRCC8[],2,FALSE),"METRC ERROR")</f>
        <v>METRC ERROR</v>
      </c>
      <c r="F838" s="13" t="str">
        <f>IF(LEFT(flower[[#This Row],[Strain]],4)=LEFT(flower[[#This Row],[Pheno '#]],4),"match","MISMATCH")</f>
        <v>MISMATCH</v>
      </c>
      <c r="G838" s="13" t="str">
        <f>_xlfn.IFNA(VLOOKUP(flower[[#This Row],[Scion METRC '#]],VEGC8[[#All],[Scion METRC '#]:[Pheno Barcode]],2,FALSE),"")</f>
        <v/>
      </c>
      <c r="H838" s="13" t="str">
        <f>LEFT(flower[[#This Row],[Pheno Barcode]],7)</f>
        <v/>
      </c>
      <c r="I838" s="10" t="str">
        <f>_xlfn.IFNA(VLOOKUP(flower[[#This Row],[Strain]],VEGC8[[#All],[Scion METRC '#]:[Health]],5,FALSE),"")</f>
        <v/>
      </c>
      <c r="J838" s="13"/>
      <c r="K838" s="13" t="str">
        <f>IF(flower[[#This Row],[Scion METRC '#]]="","EMPTY",_xlfn.IFNA(VLOOKUP(flower[[#This Row],[Scion METRC '#]],DEADC8[],3,FALSE),"Alive"))</f>
        <v>EMPTY</v>
      </c>
      <c r="L838" s="13" t="str">
        <f>IFERROR(INDEX(exptreatments[[#This Row],[Treatment]],MATCH(flower[[#This Row],[Scion METRC '#]],exptreatments[[#This Row],[METRC]],0)),"")</f>
        <v/>
      </c>
      <c r="M838" s="13" t="str">
        <f>_xlfn.IFNA(VLOOKUP(flower[[#This Row],[Scion METRC '#]],DEADC8[],4,FALSE),"")</f>
        <v/>
      </c>
      <c r="N838" s="14" t="str">
        <f>_xlfn.IFNA(VLOOKUP(flower[[#This Row],[Scion METRC '#]],DEADC8[],4,FALSE),"")</f>
        <v/>
      </c>
      <c r="O838" s="13" t="str">
        <f>IF(ISNUMBER(SEARCH(".",flower[[#This Row],[Pheno Barcode]])),CONCATENATE("1A4070000000065000",RIGHT(flower[[#This Row],[Pheno Barcode]],6)),"")</f>
        <v/>
      </c>
      <c r="P838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_KL3-05</v>
      </c>
    </row>
    <row r="839" spans="1:16" x14ac:dyDescent="0.25">
      <c r="A839" s="8" t="s">
        <v>8</v>
      </c>
      <c r="B839" s="9">
        <v>6</v>
      </c>
      <c r="C839" s="13" t="s">
        <v>533</v>
      </c>
      <c r="D839" s="13"/>
      <c r="E839" s="13" t="str">
        <f>_xlfn.IFNA(VLOOKUP(flower[[#This Row],[Scion METRC '#]],METRCC8[],2,FALSE),"METRC ERROR")</f>
        <v>METRC ERROR</v>
      </c>
      <c r="F839" s="13" t="str">
        <f>IF(LEFT(flower[[#This Row],[Strain]],4)=LEFT(flower[[#This Row],[Pheno '#]],4),"match","MISMATCH")</f>
        <v>MISMATCH</v>
      </c>
      <c r="G839" s="13" t="str">
        <f>_xlfn.IFNA(VLOOKUP(flower[[#This Row],[Scion METRC '#]],VEGC8[[#All],[Scion METRC '#]:[Pheno Barcode]],2,FALSE),"")</f>
        <v/>
      </c>
      <c r="H839" s="13" t="str">
        <f>LEFT(flower[[#This Row],[Pheno Barcode]],7)</f>
        <v/>
      </c>
      <c r="I839" s="10" t="str">
        <f>_xlfn.IFNA(VLOOKUP(flower[[#This Row],[Strain]],VEGC8[[#All],[Scion METRC '#]:[Health]],5,FALSE),"")</f>
        <v/>
      </c>
      <c r="J839" s="13"/>
      <c r="K839" s="13" t="str">
        <f>IF(flower[[#This Row],[Scion METRC '#]]="","EMPTY",_xlfn.IFNA(VLOOKUP(flower[[#This Row],[Scion METRC '#]],DEADC8[],3,FALSE),"Alive"))</f>
        <v>EMPTY</v>
      </c>
      <c r="L839" s="13" t="str">
        <f>IFERROR(INDEX(exptreatments[[#This Row],[Treatment]],MATCH(flower[[#This Row],[Scion METRC '#]],exptreatments[[#This Row],[METRC]],0)),"")</f>
        <v/>
      </c>
      <c r="M839" s="13" t="str">
        <f>_xlfn.IFNA(VLOOKUP(flower[[#This Row],[Scion METRC '#]],DEADC8[],4,FALSE),"")</f>
        <v/>
      </c>
      <c r="N839" s="14" t="str">
        <f>_xlfn.IFNA(VLOOKUP(flower[[#This Row],[Scion METRC '#]],DEADC8[],4,FALSE),"")</f>
        <v/>
      </c>
      <c r="O839" s="13" t="str">
        <f>IF(ISNUMBER(SEARCH(".",flower[[#This Row],[Pheno Barcode]])),CONCATENATE("1A4070000000065000",RIGHT(flower[[#This Row],[Pheno Barcode]],6)),"")</f>
        <v/>
      </c>
      <c r="P839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_KL3-06</v>
      </c>
    </row>
    <row r="840" spans="1:16" x14ac:dyDescent="0.25">
      <c r="A840" s="8" t="s">
        <v>8</v>
      </c>
      <c r="B840" s="9">
        <v>7</v>
      </c>
      <c r="C840" s="13" t="s">
        <v>533</v>
      </c>
      <c r="D840" s="13"/>
      <c r="E840" s="13" t="str">
        <f>_xlfn.IFNA(VLOOKUP(flower[[#This Row],[Scion METRC '#]],METRCC8[],2,FALSE),"METRC ERROR")</f>
        <v>METRC ERROR</v>
      </c>
      <c r="F840" s="13" t="str">
        <f>IF(LEFT(flower[[#This Row],[Strain]],4)=LEFT(flower[[#This Row],[Pheno '#]],4),"match","MISMATCH")</f>
        <v>MISMATCH</v>
      </c>
      <c r="G840" s="13" t="str">
        <f>_xlfn.IFNA(VLOOKUP(flower[[#This Row],[Scion METRC '#]],VEGC8[[#All],[Scion METRC '#]:[Pheno Barcode]],2,FALSE),"")</f>
        <v/>
      </c>
      <c r="H840" s="13" t="str">
        <f>LEFT(flower[[#This Row],[Pheno Barcode]],7)</f>
        <v/>
      </c>
      <c r="I840" s="10" t="str">
        <f>_xlfn.IFNA(VLOOKUP(flower[[#This Row],[Strain]],VEGC8[[#All],[Scion METRC '#]:[Health]],5,FALSE),"")</f>
        <v/>
      </c>
      <c r="J840" s="13"/>
      <c r="K840" s="13" t="str">
        <f>IF(flower[[#This Row],[Scion METRC '#]]="","EMPTY",_xlfn.IFNA(VLOOKUP(flower[[#This Row],[Scion METRC '#]],DEADC8[],3,FALSE),"Alive"))</f>
        <v>EMPTY</v>
      </c>
      <c r="L840" s="13" t="str">
        <f>IFERROR(INDEX(exptreatments[[#This Row],[Treatment]],MATCH(flower[[#This Row],[Scion METRC '#]],exptreatments[[#This Row],[METRC]],0)),"")</f>
        <v/>
      </c>
      <c r="M840" s="13" t="str">
        <f>_xlfn.IFNA(VLOOKUP(flower[[#This Row],[Scion METRC '#]],DEADC8[],4,FALSE),"")</f>
        <v/>
      </c>
      <c r="N840" s="14" t="str">
        <f>_xlfn.IFNA(VLOOKUP(flower[[#This Row],[Scion METRC '#]],DEADC8[],4,FALSE),"")</f>
        <v/>
      </c>
      <c r="O840" s="13" t="str">
        <f>IF(ISNUMBER(SEARCH(".",flower[[#This Row],[Pheno Barcode]])),CONCATENATE("1A4070000000065000",RIGHT(flower[[#This Row],[Pheno Barcode]],6)),"")</f>
        <v/>
      </c>
      <c r="P840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_KL3-07</v>
      </c>
    </row>
    <row r="841" spans="1:16" x14ac:dyDescent="0.25">
      <c r="A841" s="8" t="s">
        <v>8</v>
      </c>
      <c r="B841" s="9">
        <v>8</v>
      </c>
      <c r="C841" s="13" t="s">
        <v>533</v>
      </c>
      <c r="D841" s="13"/>
      <c r="E841" s="13" t="str">
        <f>_xlfn.IFNA(VLOOKUP(flower[[#This Row],[Scion METRC '#]],METRCC8[],2,FALSE),"METRC ERROR")</f>
        <v>METRC ERROR</v>
      </c>
      <c r="F841" s="13" t="str">
        <f>IF(LEFT(flower[[#This Row],[Strain]],4)=LEFT(flower[[#This Row],[Pheno '#]],4),"match","MISMATCH")</f>
        <v>MISMATCH</v>
      </c>
      <c r="G841" s="13" t="str">
        <f>_xlfn.IFNA(VLOOKUP(flower[[#This Row],[Scion METRC '#]],VEGC8[[#All],[Scion METRC '#]:[Pheno Barcode]],2,FALSE),"")</f>
        <v/>
      </c>
      <c r="H841" s="13" t="str">
        <f>LEFT(flower[[#This Row],[Pheno Barcode]],7)</f>
        <v/>
      </c>
      <c r="I841" s="10" t="str">
        <f>_xlfn.IFNA(VLOOKUP(flower[[#This Row],[Strain]],VEGC8[[#All],[Scion METRC '#]:[Health]],5,FALSE),"")</f>
        <v/>
      </c>
      <c r="J841" s="13"/>
      <c r="K841" s="13" t="str">
        <f>IF(flower[[#This Row],[Scion METRC '#]]="","EMPTY",_xlfn.IFNA(VLOOKUP(flower[[#This Row],[Scion METRC '#]],DEADC8[],3,FALSE),"Alive"))</f>
        <v>EMPTY</v>
      </c>
      <c r="L841" s="13" t="str">
        <f>IFERROR(INDEX(exptreatments[[#This Row],[Treatment]],MATCH(flower[[#This Row],[Scion METRC '#]],exptreatments[[#This Row],[METRC]],0)),"")</f>
        <v/>
      </c>
      <c r="M841" s="13" t="str">
        <f>_xlfn.IFNA(VLOOKUP(flower[[#This Row],[Scion METRC '#]],DEADC8[],4,FALSE),"")</f>
        <v/>
      </c>
      <c r="N841" s="14" t="str">
        <f>_xlfn.IFNA(VLOOKUP(flower[[#This Row],[Scion METRC '#]],DEADC8[],4,FALSE),"")</f>
        <v/>
      </c>
      <c r="O841" s="13" t="str">
        <f>IF(ISNUMBER(SEARCH(".",flower[[#This Row],[Pheno Barcode]])),CONCATENATE("1A4070000000065000",RIGHT(flower[[#This Row],[Pheno Barcode]],6)),"")</f>
        <v/>
      </c>
      <c r="P841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_KL3-08</v>
      </c>
    </row>
    <row r="842" spans="1:16" x14ac:dyDescent="0.25">
      <c r="A842" s="8" t="s">
        <v>8</v>
      </c>
      <c r="B842" s="9">
        <v>9</v>
      </c>
      <c r="C842" s="13" t="s">
        <v>533</v>
      </c>
      <c r="D842" s="13"/>
      <c r="E842" s="13" t="str">
        <f>_xlfn.IFNA(VLOOKUP(flower[[#This Row],[Scion METRC '#]],METRCC8[],2,FALSE),"METRC ERROR")</f>
        <v>METRC ERROR</v>
      </c>
      <c r="F842" s="13" t="str">
        <f>IF(LEFT(flower[[#This Row],[Strain]],4)=LEFT(flower[[#This Row],[Pheno '#]],4),"match","MISMATCH")</f>
        <v>MISMATCH</v>
      </c>
      <c r="G842" s="13" t="str">
        <f>_xlfn.IFNA(VLOOKUP(flower[[#This Row],[Scion METRC '#]],VEGC8[[#All],[Scion METRC '#]:[Pheno Barcode]],2,FALSE),"")</f>
        <v/>
      </c>
      <c r="H842" s="13" t="str">
        <f>LEFT(flower[[#This Row],[Pheno Barcode]],7)</f>
        <v/>
      </c>
      <c r="I842" s="10" t="str">
        <f>_xlfn.IFNA(VLOOKUP(flower[[#This Row],[Strain]],VEGC8[[#All],[Scion METRC '#]:[Health]],5,FALSE),"")</f>
        <v/>
      </c>
      <c r="J842" s="13"/>
      <c r="K842" s="13" t="str">
        <f>IF(flower[[#This Row],[Scion METRC '#]]="","EMPTY",_xlfn.IFNA(VLOOKUP(flower[[#This Row],[Scion METRC '#]],DEADC8[],3,FALSE),"Alive"))</f>
        <v>EMPTY</v>
      </c>
      <c r="L842" s="13" t="str">
        <f>IFERROR(INDEX(exptreatments[[#This Row],[Treatment]],MATCH(flower[[#This Row],[Scion METRC '#]],exptreatments[[#This Row],[METRC]],0)),"")</f>
        <v/>
      </c>
      <c r="M842" s="13" t="str">
        <f>_xlfn.IFNA(VLOOKUP(flower[[#This Row],[Scion METRC '#]],DEADC8[],4,FALSE),"")</f>
        <v/>
      </c>
      <c r="N842" s="14" t="str">
        <f>_xlfn.IFNA(VLOOKUP(flower[[#This Row],[Scion METRC '#]],DEADC8[],4,FALSE),"")</f>
        <v/>
      </c>
      <c r="O842" s="13" t="str">
        <f>IF(ISNUMBER(SEARCH(".",flower[[#This Row],[Pheno Barcode]])),CONCATENATE("1A4070000000065000",RIGHT(flower[[#This Row],[Pheno Barcode]],6)),"")</f>
        <v/>
      </c>
      <c r="P842" s="8" t="str">
        <f>IF(flower[[#This Row],[Plant]]&lt;10,_xlfn.CONCAT('Group Info'!$F$2,"_",flower[[#This Row],[Table]],"-0",flower[[#This Row],[Plant]]),_xlfn.CONCAT('Group Info'!$F$2,"_",flower[[#This Row],[Table]],"-",flower[[#This Row],[Plant]]))</f>
        <v>_KL3-09</v>
      </c>
    </row>
    <row r="843" spans="1:16" x14ac:dyDescent="0.25">
      <c r="A843" s="8" t="s">
        <v>8</v>
      </c>
      <c r="B843" s="9">
        <v>10</v>
      </c>
      <c r="C843" s="13" t="s">
        <v>533</v>
      </c>
      <c r="D843" s="13"/>
      <c r="E843" s="13" t="str">
        <f>_xlfn.IFNA(VLOOKUP(flower[[#This Row],[Scion METRC '#]],METRCC8[],2,FALSE),"METRC ERROR")</f>
        <v>METRC ERROR</v>
      </c>
      <c r="F843" s="13" t="str">
        <f>IF(LEFT(flower[[#This Row],[Strain]],4)=LEFT(flower[[#This Row],[Pheno '#]],4),"match","MISMATCH")</f>
        <v>MISMATCH</v>
      </c>
      <c r="G843" s="13" t="str">
        <f>_xlfn.IFNA(VLOOKUP(flower[[#This Row],[Scion METRC '#]],VEGC8[[#All],[Scion METRC '#]:[Pheno Barcode]],2,FALSE),"")</f>
        <v/>
      </c>
      <c r="H843" s="13" t="str">
        <f>LEFT(flower[[#This Row],[Pheno Barcode]],7)</f>
        <v/>
      </c>
      <c r="I843" s="10" t="str">
        <f>_xlfn.IFNA(VLOOKUP(flower[[#This Row],[Strain]],VEGC8[[#All],[Scion METRC '#]:[Health]],5,FALSE),"")</f>
        <v/>
      </c>
      <c r="J843" s="13"/>
      <c r="K843" s="13" t="str">
        <f>IF(flower[[#This Row],[Scion METRC '#]]="","EMPTY",_xlfn.IFNA(VLOOKUP(flower[[#This Row],[Scion METRC '#]],DEADC8[],3,FALSE),"Alive"))</f>
        <v>EMPTY</v>
      </c>
      <c r="L843" s="13" t="str">
        <f>IFERROR(INDEX(exptreatments[[#This Row],[Treatment]],MATCH(flower[[#This Row],[Scion METRC '#]],exptreatments[[#This Row],[METRC]],0)),"")</f>
        <v/>
      </c>
      <c r="M843" s="13" t="str">
        <f>_xlfn.IFNA(VLOOKUP(flower[[#This Row],[Scion METRC '#]],DEADC8[],4,FALSE),"")</f>
        <v/>
      </c>
      <c r="N843" s="14" t="str">
        <f>_xlfn.IFNA(VLOOKUP(flower[[#This Row],[Scion METRC '#]],DEADC8[],4,FALSE),"")</f>
        <v/>
      </c>
      <c r="O843" s="13" t="str">
        <f>IF(ISNUMBER(SEARCH(".",flower[[#This Row],[Pheno Barcode]])),CONCATENATE("1A4070000000065000",RIGHT(flower[[#This Row],[Pheno Barcode]],6)),"")</f>
        <v/>
      </c>
      <c r="P843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_KL3-10</v>
      </c>
    </row>
    <row r="844" spans="1:16" x14ac:dyDescent="0.25">
      <c r="A844" s="8" t="s">
        <v>8</v>
      </c>
      <c r="B844" s="9">
        <v>11</v>
      </c>
      <c r="C844" s="13" t="s">
        <v>533</v>
      </c>
      <c r="D844" s="13"/>
      <c r="E844" s="13" t="str">
        <f>_xlfn.IFNA(VLOOKUP(flower[[#This Row],[Scion METRC '#]],METRCC8[],2,FALSE),"METRC ERROR")</f>
        <v>METRC ERROR</v>
      </c>
      <c r="F844" s="13" t="str">
        <f>IF(LEFT(flower[[#This Row],[Strain]],4)=LEFT(flower[[#This Row],[Pheno '#]],4),"match","MISMATCH")</f>
        <v>MISMATCH</v>
      </c>
      <c r="G844" s="13" t="str">
        <f>_xlfn.IFNA(VLOOKUP(flower[[#This Row],[Scion METRC '#]],VEGC8[[#All],[Scion METRC '#]:[Pheno Barcode]],2,FALSE),"")</f>
        <v/>
      </c>
      <c r="H844" s="13" t="str">
        <f>LEFT(flower[[#This Row],[Pheno Barcode]],7)</f>
        <v/>
      </c>
      <c r="I844" s="10" t="str">
        <f>_xlfn.IFNA(VLOOKUP(flower[[#This Row],[Strain]],VEGC8[[#All],[Scion METRC '#]:[Health]],5,FALSE),"")</f>
        <v/>
      </c>
      <c r="J844" s="13"/>
      <c r="K844" s="13" t="str">
        <f>IF(flower[[#This Row],[Scion METRC '#]]="","EMPTY",_xlfn.IFNA(VLOOKUP(flower[[#This Row],[Scion METRC '#]],DEADC8[],3,FALSE),"Alive"))</f>
        <v>EMPTY</v>
      </c>
      <c r="L844" s="13" t="str">
        <f>IFERROR(INDEX(exptreatments[[#This Row],[Treatment]],MATCH(flower[[#This Row],[Scion METRC '#]],exptreatments[[#This Row],[METRC]],0)),"")</f>
        <v/>
      </c>
      <c r="M844" s="13" t="str">
        <f>_xlfn.IFNA(VLOOKUP(flower[[#This Row],[Scion METRC '#]],DEADC8[],4,FALSE),"")</f>
        <v/>
      </c>
      <c r="N844" s="14" t="str">
        <f>_xlfn.IFNA(VLOOKUP(flower[[#This Row],[Scion METRC '#]],DEADC8[],4,FALSE),"")</f>
        <v/>
      </c>
      <c r="O844" s="13" t="str">
        <f>IF(ISNUMBER(SEARCH(".",flower[[#This Row],[Pheno Barcode]])),CONCATENATE("1A4070000000065000",RIGHT(flower[[#This Row],[Pheno Barcode]],6)),"")</f>
        <v/>
      </c>
      <c r="P844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_KL3-11</v>
      </c>
    </row>
    <row r="845" spans="1:16" x14ac:dyDescent="0.25">
      <c r="A845" s="8" t="s">
        <v>8</v>
      </c>
      <c r="B845" s="9">
        <v>12</v>
      </c>
      <c r="C845" s="13" t="s">
        <v>533</v>
      </c>
      <c r="D845" s="13"/>
      <c r="E845" s="13" t="str">
        <f>_xlfn.IFNA(VLOOKUP(flower[[#This Row],[Scion METRC '#]],METRCC8[],2,FALSE),"METRC ERROR")</f>
        <v>METRC ERROR</v>
      </c>
      <c r="F845" s="13" t="str">
        <f>IF(LEFT(flower[[#This Row],[Strain]],4)=LEFT(flower[[#This Row],[Pheno '#]],4),"match","MISMATCH")</f>
        <v>MISMATCH</v>
      </c>
      <c r="G845" s="13" t="str">
        <f>_xlfn.IFNA(VLOOKUP(flower[[#This Row],[Scion METRC '#]],VEGC8[[#All],[Scion METRC '#]:[Pheno Barcode]],2,FALSE),"")</f>
        <v/>
      </c>
      <c r="H845" s="13" t="str">
        <f>LEFT(flower[[#This Row],[Pheno Barcode]],7)</f>
        <v/>
      </c>
      <c r="I845" s="10" t="str">
        <f>_xlfn.IFNA(VLOOKUP(flower[[#This Row],[Strain]],VEGC8[[#All],[Scion METRC '#]:[Health]],5,FALSE),"")</f>
        <v/>
      </c>
      <c r="J845" s="13"/>
      <c r="K845" s="13" t="str">
        <f>IF(flower[[#This Row],[Scion METRC '#]]="","EMPTY",_xlfn.IFNA(VLOOKUP(flower[[#This Row],[Scion METRC '#]],DEADC8[],3,FALSE),"Alive"))</f>
        <v>EMPTY</v>
      </c>
      <c r="L845" s="13" t="str">
        <f>IFERROR(INDEX(exptreatments[[#This Row],[Treatment]],MATCH(flower[[#This Row],[Scion METRC '#]],exptreatments[[#This Row],[METRC]],0)),"")</f>
        <v/>
      </c>
      <c r="M845" s="13" t="str">
        <f>_xlfn.IFNA(VLOOKUP(flower[[#This Row],[Scion METRC '#]],DEADC8[],4,FALSE),"")</f>
        <v/>
      </c>
      <c r="N845" s="14" t="str">
        <f>_xlfn.IFNA(VLOOKUP(flower[[#This Row],[Scion METRC '#]],DEADC8[],4,FALSE),"")</f>
        <v/>
      </c>
      <c r="O845" s="13" t="str">
        <f>IF(ISNUMBER(SEARCH(".",flower[[#This Row],[Pheno Barcode]])),CONCATENATE("1A4070000000065000",RIGHT(flower[[#This Row],[Pheno Barcode]],6)),"")</f>
        <v/>
      </c>
      <c r="P845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_KL3-12</v>
      </c>
    </row>
    <row r="846" spans="1:16" x14ac:dyDescent="0.25">
      <c r="A846" s="8" t="s">
        <v>8</v>
      </c>
      <c r="B846" s="9">
        <v>13</v>
      </c>
      <c r="C846" s="13" t="s">
        <v>533</v>
      </c>
      <c r="D846" s="13"/>
      <c r="E846" s="13" t="str">
        <f>_xlfn.IFNA(VLOOKUP(flower[[#This Row],[Scion METRC '#]],METRCC8[],2,FALSE),"METRC ERROR")</f>
        <v>METRC ERROR</v>
      </c>
      <c r="F846" s="13" t="str">
        <f>IF(LEFT(flower[[#This Row],[Strain]],4)=LEFT(flower[[#This Row],[Pheno '#]],4),"match","MISMATCH")</f>
        <v>MISMATCH</v>
      </c>
      <c r="G846" s="13" t="str">
        <f>_xlfn.IFNA(VLOOKUP(flower[[#This Row],[Scion METRC '#]],VEGC8[[#All],[Scion METRC '#]:[Pheno Barcode]],2,FALSE),"")</f>
        <v/>
      </c>
      <c r="H846" s="13" t="str">
        <f>LEFT(flower[[#This Row],[Pheno Barcode]],7)</f>
        <v/>
      </c>
      <c r="I846" s="10" t="str">
        <f>_xlfn.IFNA(VLOOKUP(flower[[#This Row],[Strain]],VEGC8[[#All],[Scion METRC '#]:[Health]],5,FALSE),"")</f>
        <v/>
      </c>
      <c r="J846" s="13"/>
      <c r="K846" s="13" t="str">
        <f>IF(flower[[#This Row],[Scion METRC '#]]="","EMPTY",_xlfn.IFNA(VLOOKUP(flower[[#This Row],[Scion METRC '#]],DEADC8[],3,FALSE),"Alive"))</f>
        <v>EMPTY</v>
      </c>
      <c r="L846" s="13" t="str">
        <f>IFERROR(INDEX(exptreatments[[#This Row],[Treatment]],MATCH(flower[[#This Row],[Scion METRC '#]],exptreatments[[#This Row],[METRC]],0)),"")</f>
        <v/>
      </c>
      <c r="M846" s="13" t="str">
        <f>_xlfn.IFNA(VLOOKUP(flower[[#This Row],[Scion METRC '#]],DEADC8[],4,FALSE),"")</f>
        <v/>
      </c>
      <c r="N846" s="14" t="str">
        <f>_xlfn.IFNA(VLOOKUP(flower[[#This Row],[Scion METRC '#]],DEADC8[],4,FALSE),"")</f>
        <v/>
      </c>
      <c r="O846" s="13" t="str">
        <f>IF(ISNUMBER(SEARCH(".",flower[[#This Row],[Pheno Barcode]])),CONCATENATE("1A4070000000065000",RIGHT(flower[[#This Row],[Pheno Barcode]],6)),"")</f>
        <v/>
      </c>
      <c r="P846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_KL3-13</v>
      </c>
    </row>
    <row r="847" spans="1:16" x14ac:dyDescent="0.25">
      <c r="A847" s="8" t="s">
        <v>8</v>
      </c>
      <c r="B847" s="9">
        <v>14</v>
      </c>
      <c r="C847" s="13" t="s">
        <v>533</v>
      </c>
      <c r="D847" s="13"/>
      <c r="E847" s="13" t="str">
        <f>_xlfn.IFNA(VLOOKUP(flower[[#This Row],[Scion METRC '#]],METRCC8[],2,FALSE),"METRC ERROR")</f>
        <v>METRC ERROR</v>
      </c>
      <c r="F847" s="13" t="str">
        <f>IF(LEFT(flower[[#This Row],[Strain]],4)=LEFT(flower[[#This Row],[Pheno '#]],4),"match","MISMATCH")</f>
        <v>MISMATCH</v>
      </c>
      <c r="G847" s="13" t="str">
        <f>_xlfn.IFNA(VLOOKUP(flower[[#This Row],[Scion METRC '#]],VEGC8[[#All],[Scion METRC '#]:[Pheno Barcode]],2,FALSE),"")</f>
        <v/>
      </c>
      <c r="H847" s="13" t="str">
        <f>LEFT(flower[[#This Row],[Pheno Barcode]],7)</f>
        <v/>
      </c>
      <c r="I847" s="10" t="str">
        <f>_xlfn.IFNA(VLOOKUP(flower[[#This Row],[Strain]],VEGC8[[#All],[Scion METRC '#]:[Health]],5,FALSE),"")</f>
        <v/>
      </c>
      <c r="J847" s="13"/>
      <c r="K847" s="13" t="str">
        <f>IF(flower[[#This Row],[Scion METRC '#]]="","EMPTY",_xlfn.IFNA(VLOOKUP(flower[[#This Row],[Scion METRC '#]],DEADC8[],3,FALSE),"Alive"))</f>
        <v>EMPTY</v>
      </c>
      <c r="L847" s="13" t="str">
        <f>IFERROR(INDEX(exptreatments[[#This Row],[Treatment]],MATCH(flower[[#This Row],[Scion METRC '#]],exptreatments[[#This Row],[METRC]],0)),"")</f>
        <v/>
      </c>
      <c r="M847" s="13" t="str">
        <f>_xlfn.IFNA(VLOOKUP(flower[[#This Row],[Scion METRC '#]],DEADC8[],4,FALSE),"")</f>
        <v/>
      </c>
      <c r="N847" s="14" t="str">
        <f>_xlfn.IFNA(VLOOKUP(flower[[#This Row],[Scion METRC '#]],DEADC8[],4,FALSE),"")</f>
        <v/>
      </c>
      <c r="O847" s="13" t="str">
        <f>IF(ISNUMBER(SEARCH(".",flower[[#This Row],[Pheno Barcode]])),CONCATENATE("1A4070000000065000",RIGHT(flower[[#This Row],[Pheno Barcode]],6)),"")</f>
        <v/>
      </c>
      <c r="P847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_KL3-14</v>
      </c>
    </row>
    <row r="848" spans="1:16" x14ac:dyDescent="0.25">
      <c r="A848" s="8" t="s">
        <v>8</v>
      </c>
      <c r="B848" s="9">
        <v>15</v>
      </c>
      <c r="C848" s="13" t="s">
        <v>533</v>
      </c>
      <c r="D848" s="13"/>
      <c r="E848" s="13" t="str">
        <f>_xlfn.IFNA(VLOOKUP(flower[[#This Row],[Scion METRC '#]],METRCC8[],2,FALSE),"METRC ERROR")</f>
        <v>METRC ERROR</v>
      </c>
      <c r="F848" s="13" t="str">
        <f>IF(LEFT(flower[[#This Row],[Strain]],4)=LEFT(flower[[#This Row],[Pheno '#]],4),"match","MISMATCH")</f>
        <v>MISMATCH</v>
      </c>
      <c r="G848" s="13" t="str">
        <f>_xlfn.IFNA(VLOOKUP(flower[[#This Row],[Scion METRC '#]],VEGC8[[#All],[Scion METRC '#]:[Pheno Barcode]],2,FALSE),"")</f>
        <v/>
      </c>
      <c r="H848" s="13" t="str">
        <f>LEFT(flower[[#This Row],[Pheno Barcode]],7)</f>
        <v/>
      </c>
      <c r="I848" s="10" t="str">
        <f>_xlfn.IFNA(VLOOKUP(flower[[#This Row],[Strain]],VEGC8[[#All],[Scion METRC '#]:[Health]],5,FALSE),"")</f>
        <v/>
      </c>
      <c r="J848" s="13"/>
      <c r="K848" s="13" t="str">
        <f>IF(flower[[#This Row],[Scion METRC '#]]="","EMPTY",_xlfn.IFNA(VLOOKUP(flower[[#This Row],[Scion METRC '#]],DEADC8[],3,FALSE),"Alive"))</f>
        <v>EMPTY</v>
      </c>
      <c r="L848" s="13" t="str">
        <f>IFERROR(INDEX(exptreatments[[#This Row],[Treatment]],MATCH(flower[[#This Row],[Scion METRC '#]],exptreatments[[#This Row],[METRC]],0)),"")</f>
        <v/>
      </c>
      <c r="M848" s="13" t="str">
        <f>_xlfn.IFNA(VLOOKUP(flower[[#This Row],[Scion METRC '#]],DEADC8[],4,FALSE),"")</f>
        <v/>
      </c>
      <c r="N848" s="14" t="str">
        <f>_xlfn.IFNA(VLOOKUP(flower[[#This Row],[Scion METRC '#]],DEADC8[],4,FALSE),"")</f>
        <v/>
      </c>
      <c r="O848" s="13" t="str">
        <f>IF(ISNUMBER(SEARCH(".",flower[[#This Row],[Pheno Barcode]])),CONCATENATE("1A4070000000065000",RIGHT(flower[[#This Row],[Pheno Barcode]],6)),"")</f>
        <v/>
      </c>
      <c r="P848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_KL3-15</v>
      </c>
    </row>
    <row r="849" spans="1:16" x14ac:dyDescent="0.25">
      <c r="A849" s="8" t="s">
        <v>8</v>
      </c>
      <c r="B849" s="9">
        <v>16</v>
      </c>
      <c r="C849" s="13" t="s">
        <v>533</v>
      </c>
      <c r="D849" s="13"/>
      <c r="E849" s="13" t="str">
        <f>_xlfn.IFNA(VLOOKUP(flower[[#This Row],[Scion METRC '#]],METRCC8[],2,FALSE),"METRC ERROR")</f>
        <v>METRC ERROR</v>
      </c>
      <c r="F849" s="13" t="str">
        <f>IF(LEFT(flower[[#This Row],[Strain]],4)=LEFT(flower[[#This Row],[Pheno '#]],4),"match","MISMATCH")</f>
        <v>MISMATCH</v>
      </c>
      <c r="G849" s="13" t="str">
        <f>_xlfn.IFNA(VLOOKUP(flower[[#This Row],[Scion METRC '#]],VEGC8[[#All],[Scion METRC '#]:[Pheno Barcode]],2,FALSE),"")</f>
        <v/>
      </c>
      <c r="H849" s="13" t="str">
        <f>LEFT(flower[[#This Row],[Pheno Barcode]],7)</f>
        <v/>
      </c>
      <c r="I849" s="10" t="str">
        <f>_xlfn.IFNA(VLOOKUP(flower[[#This Row],[Strain]],VEGC8[[#All],[Scion METRC '#]:[Health]],5,FALSE),"")</f>
        <v/>
      </c>
      <c r="J849" s="13"/>
      <c r="K849" s="13" t="str">
        <f>IF(flower[[#This Row],[Scion METRC '#]]="","EMPTY",_xlfn.IFNA(VLOOKUP(flower[[#This Row],[Scion METRC '#]],DEADC8[],3,FALSE),"Alive"))</f>
        <v>EMPTY</v>
      </c>
      <c r="L849" s="13" t="str">
        <f>IFERROR(INDEX(exptreatments[[#This Row],[Treatment]],MATCH(flower[[#This Row],[Scion METRC '#]],exptreatments[[#This Row],[METRC]],0)),"")</f>
        <v/>
      </c>
      <c r="M849" s="13" t="str">
        <f>_xlfn.IFNA(VLOOKUP(flower[[#This Row],[Scion METRC '#]],DEADC8[],4,FALSE),"")</f>
        <v/>
      </c>
      <c r="N849" s="14" t="str">
        <f>_xlfn.IFNA(VLOOKUP(flower[[#This Row],[Scion METRC '#]],DEADC8[],4,FALSE),"")</f>
        <v/>
      </c>
      <c r="O849" s="13" t="str">
        <f>IF(ISNUMBER(SEARCH(".",flower[[#This Row],[Pheno Barcode]])),CONCATENATE("1A4070000000065000",RIGHT(flower[[#This Row],[Pheno Barcode]],6)),"")</f>
        <v/>
      </c>
      <c r="P849" s="8" t="str">
        <f>IF(flower[[#This Row],[Plant]]&lt;10,_xlfn.CONCAT('Group Info'!$F$2,"_",flower[[#This Row],[Table]],"-0",flower[[#This Row],[Plant]]),_xlfn.CONCAT('Group Info'!$F$2,"_",flower[[#This Row],[Table]],"-",flower[[#This Row],[Plant]]))</f>
        <v>_KL3-16</v>
      </c>
    </row>
    <row r="850" spans="1:16" x14ac:dyDescent="0.25">
      <c r="A850" s="8" t="s">
        <v>8</v>
      </c>
      <c r="B850" s="9">
        <v>1</v>
      </c>
      <c r="C850" s="13" t="s">
        <v>534</v>
      </c>
      <c r="D850" s="13"/>
      <c r="E850" s="13" t="str">
        <f>_xlfn.IFNA(VLOOKUP(flower[[#This Row],[Scion METRC '#]],METRCC8[],2,FALSE),"METRC ERROR")</f>
        <v>METRC ERROR</v>
      </c>
      <c r="F850" s="13" t="str">
        <f>IF(LEFT(flower[[#This Row],[Strain]],4)=LEFT(flower[[#This Row],[Pheno '#]],4),"match","MISMATCH")</f>
        <v>MISMATCH</v>
      </c>
      <c r="G850" s="13" t="str">
        <f>_xlfn.IFNA(VLOOKUP(flower[[#This Row],[Scion METRC '#]],VEGC8[[#All],[Scion METRC '#]:[Pheno Barcode]],2,FALSE),"")</f>
        <v/>
      </c>
      <c r="H850" s="13" t="str">
        <f>LEFT(flower[[#This Row],[Pheno Barcode]],7)</f>
        <v/>
      </c>
      <c r="I850" s="10" t="str">
        <f>_xlfn.IFNA(VLOOKUP(flower[[#This Row],[Strain]],VEGC8[[#All],[Scion METRC '#]:[Health]],5,FALSE),"")</f>
        <v/>
      </c>
      <c r="J850" s="13"/>
      <c r="K850" s="13" t="str">
        <f>IF(flower[[#This Row],[Scion METRC '#]]="","EMPTY",_xlfn.IFNA(VLOOKUP(flower[[#This Row],[Scion METRC '#]],DEADC8[],3,FALSE),"Alive"))</f>
        <v>EMPTY</v>
      </c>
      <c r="L850" s="13" t="str">
        <f>IFERROR(INDEX(exptreatments[[#This Row],[Treatment]],MATCH(flower[[#This Row],[Scion METRC '#]],exptreatments[[#This Row],[METRC]],0)),"")</f>
        <v/>
      </c>
      <c r="M850" s="13" t="str">
        <f>_xlfn.IFNA(VLOOKUP(flower[[#This Row],[Scion METRC '#]],DEADC8[],4,FALSE),"")</f>
        <v/>
      </c>
      <c r="N850" s="14" t="str">
        <f>_xlfn.IFNA(VLOOKUP(flower[[#This Row],[Scion METRC '#]],DEADC8[],4,FALSE),"")</f>
        <v/>
      </c>
      <c r="O850" s="13" t="str">
        <f>IF(ISNUMBER(SEARCH(".",flower[[#This Row],[Pheno Barcode]])),CONCATENATE("1A4070000000065000",RIGHT(flower[[#This Row],[Pheno Barcode]],6)),"")</f>
        <v/>
      </c>
      <c r="P850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_KL4-01</v>
      </c>
    </row>
    <row r="851" spans="1:16" x14ac:dyDescent="0.25">
      <c r="A851" s="8" t="s">
        <v>8</v>
      </c>
      <c r="B851" s="9">
        <v>2</v>
      </c>
      <c r="C851" s="13" t="s">
        <v>534</v>
      </c>
      <c r="D851" s="13"/>
      <c r="E851" s="13" t="str">
        <f>_xlfn.IFNA(VLOOKUP(flower[[#This Row],[Scion METRC '#]],METRCC8[],2,FALSE),"METRC ERROR")</f>
        <v>METRC ERROR</v>
      </c>
      <c r="F851" s="13" t="str">
        <f>IF(LEFT(flower[[#This Row],[Strain]],4)=LEFT(flower[[#This Row],[Pheno '#]],4),"match","MISMATCH")</f>
        <v>MISMATCH</v>
      </c>
      <c r="G851" s="13" t="str">
        <f>_xlfn.IFNA(VLOOKUP(flower[[#This Row],[Scion METRC '#]],VEGC8[[#All],[Scion METRC '#]:[Pheno Barcode]],2,FALSE),"")</f>
        <v/>
      </c>
      <c r="H851" s="13" t="str">
        <f>LEFT(flower[[#This Row],[Pheno Barcode]],7)</f>
        <v/>
      </c>
      <c r="I851" s="10" t="str">
        <f>_xlfn.IFNA(VLOOKUP(flower[[#This Row],[Strain]],VEGC8[[#All],[Scion METRC '#]:[Health]],5,FALSE),"")</f>
        <v/>
      </c>
      <c r="J851" s="13"/>
      <c r="K851" s="13" t="str">
        <f>IF(flower[[#This Row],[Scion METRC '#]]="","EMPTY",_xlfn.IFNA(VLOOKUP(flower[[#This Row],[Scion METRC '#]],DEADC8[],3,FALSE),"Alive"))</f>
        <v>EMPTY</v>
      </c>
      <c r="L851" s="13" t="str">
        <f>IFERROR(INDEX(exptreatments[[#This Row],[Treatment]],MATCH(flower[[#This Row],[Scion METRC '#]],exptreatments[[#This Row],[METRC]],0)),"")</f>
        <v/>
      </c>
      <c r="M851" s="13" t="str">
        <f>_xlfn.IFNA(VLOOKUP(flower[[#This Row],[Scion METRC '#]],DEADC8[],4,FALSE),"")</f>
        <v/>
      </c>
      <c r="N851" s="14" t="str">
        <f>_xlfn.IFNA(VLOOKUP(flower[[#This Row],[Scion METRC '#]],DEADC8[],4,FALSE),"")</f>
        <v/>
      </c>
      <c r="O851" s="13" t="str">
        <f>IF(ISNUMBER(SEARCH(".",flower[[#This Row],[Pheno Barcode]])),CONCATENATE("1A4070000000065000",RIGHT(flower[[#This Row],[Pheno Barcode]],6)),"")</f>
        <v/>
      </c>
      <c r="P851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_KL4-02</v>
      </c>
    </row>
    <row r="852" spans="1:16" x14ac:dyDescent="0.25">
      <c r="A852" s="8" t="s">
        <v>8</v>
      </c>
      <c r="B852" s="9">
        <v>3</v>
      </c>
      <c r="C852" s="13" t="s">
        <v>534</v>
      </c>
      <c r="D852" s="13"/>
      <c r="E852" s="13" t="str">
        <f>_xlfn.IFNA(VLOOKUP(flower[[#This Row],[Scion METRC '#]],METRCC8[],2,FALSE),"METRC ERROR")</f>
        <v>METRC ERROR</v>
      </c>
      <c r="F852" s="13" t="str">
        <f>IF(LEFT(flower[[#This Row],[Strain]],4)=LEFT(flower[[#This Row],[Pheno '#]],4),"match","MISMATCH")</f>
        <v>MISMATCH</v>
      </c>
      <c r="G852" s="13" t="str">
        <f>_xlfn.IFNA(VLOOKUP(flower[[#This Row],[Scion METRC '#]],VEGC8[[#All],[Scion METRC '#]:[Pheno Barcode]],2,FALSE),"")</f>
        <v/>
      </c>
      <c r="H852" s="13" t="str">
        <f>LEFT(flower[[#This Row],[Pheno Barcode]],7)</f>
        <v/>
      </c>
      <c r="I852" s="10" t="str">
        <f>_xlfn.IFNA(VLOOKUP(flower[[#This Row],[Strain]],VEGC8[[#All],[Scion METRC '#]:[Health]],5,FALSE),"")</f>
        <v/>
      </c>
      <c r="J852" s="13"/>
      <c r="K852" s="13" t="str">
        <f>IF(flower[[#This Row],[Scion METRC '#]]="","EMPTY",_xlfn.IFNA(VLOOKUP(flower[[#This Row],[Scion METRC '#]],DEADC8[],3,FALSE),"Alive"))</f>
        <v>EMPTY</v>
      </c>
      <c r="L852" s="13" t="str">
        <f>IFERROR(INDEX(exptreatments[[#This Row],[Treatment]],MATCH(flower[[#This Row],[Scion METRC '#]],exptreatments[[#This Row],[METRC]],0)),"")</f>
        <v/>
      </c>
      <c r="M852" s="13" t="str">
        <f>_xlfn.IFNA(VLOOKUP(flower[[#This Row],[Scion METRC '#]],DEADC8[],4,FALSE),"")</f>
        <v/>
      </c>
      <c r="N852" s="14" t="str">
        <f>_xlfn.IFNA(VLOOKUP(flower[[#This Row],[Scion METRC '#]],DEADC8[],4,FALSE),"")</f>
        <v/>
      </c>
      <c r="O852" s="13" t="str">
        <f>IF(ISNUMBER(SEARCH(".",flower[[#This Row],[Pheno Barcode]])),CONCATENATE("1A4070000000065000",RIGHT(flower[[#This Row],[Pheno Barcode]],6)),"")</f>
        <v/>
      </c>
      <c r="P852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_KL4-03</v>
      </c>
    </row>
    <row r="853" spans="1:16" x14ac:dyDescent="0.25">
      <c r="A853" s="8" t="s">
        <v>8</v>
      </c>
      <c r="B853" s="9">
        <v>4</v>
      </c>
      <c r="C853" s="13" t="s">
        <v>534</v>
      </c>
      <c r="D853" s="13"/>
      <c r="E853" s="13" t="str">
        <f>_xlfn.IFNA(VLOOKUP(flower[[#This Row],[Scion METRC '#]],METRCC8[],2,FALSE),"METRC ERROR")</f>
        <v>METRC ERROR</v>
      </c>
      <c r="F853" s="13" t="str">
        <f>IF(LEFT(flower[[#This Row],[Strain]],4)=LEFT(flower[[#This Row],[Pheno '#]],4),"match","MISMATCH")</f>
        <v>MISMATCH</v>
      </c>
      <c r="G853" s="13" t="str">
        <f>_xlfn.IFNA(VLOOKUP(flower[[#This Row],[Scion METRC '#]],VEGC8[[#All],[Scion METRC '#]:[Pheno Barcode]],2,FALSE),"")</f>
        <v/>
      </c>
      <c r="H853" s="13" t="str">
        <f>LEFT(flower[[#This Row],[Pheno Barcode]],7)</f>
        <v/>
      </c>
      <c r="I853" s="10" t="str">
        <f>_xlfn.IFNA(VLOOKUP(flower[[#This Row],[Strain]],VEGC8[[#All],[Scion METRC '#]:[Health]],5,FALSE),"")</f>
        <v/>
      </c>
      <c r="J853" s="13"/>
      <c r="K853" s="13" t="str">
        <f>IF(flower[[#This Row],[Scion METRC '#]]="","EMPTY",_xlfn.IFNA(VLOOKUP(flower[[#This Row],[Scion METRC '#]],DEADC8[],3,FALSE),"Alive"))</f>
        <v>EMPTY</v>
      </c>
      <c r="L853" s="13" t="str">
        <f>IFERROR(INDEX(exptreatments[[#This Row],[Treatment]],MATCH(flower[[#This Row],[Scion METRC '#]],exptreatments[[#This Row],[METRC]],0)),"")</f>
        <v/>
      </c>
      <c r="M853" s="13" t="str">
        <f>_xlfn.IFNA(VLOOKUP(flower[[#This Row],[Scion METRC '#]],DEADC8[],4,FALSE),"")</f>
        <v/>
      </c>
      <c r="N853" s="14" t="str">
        <f>_xlfn.IFNA(VLOOKUP(flower[[#This Row],[Scion METRC '#]],DEADC8[],4,FALSE),"")</f>
        <v/>
      </c>
      <c r="O853" s="13" t="str">
        <f>IF(ISNUMBER(SEARCH(".",flower[[#This Row],[Pheno Barcode]])),CONCATENATE("1A4070000000065000",RIGHT(flower[[#This Row],[Pheno Barcode]],6)),"")</f>
        <v/>
      </c>
      <c r="P853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_KL4-04</v>
      </c>
    </row>
    <row r="854" spans="1:16" x14ac:dyDescent="0.25">
      <c r="A854" s="8" t="s">
        <v>8</v>
      </c>
      <c r="B854" s="9">
        <v>5</v>
      </c>
      <c r="C854" s="13" t="s">
        <v>534</v>
      </c>
      <c r="D854" s="13"/>
      <c r="E854" s="13" t="str">
        <f>_xlfn.IFNA(VLOOKUP(flower[[#This Row],[Scion METRC '#]],METRCC8[],2,FALSE),"METRC ERROR")</f>
        <v>METRC ERROR</v>
      </c>
      <c r="F854" s="13" t="str">
        <f>IF(LEFT(flower[[#This Row],[Strain]],4)=LEFT(flower[[#This Row],[Pheno '#]],4),"match","MISMATCH")</f>
        <v>MISMATCH</v>
      </c>
      <c r="G854" s="13" t="str">
        <f>_xlfn.IFNA(VLOOKUP(flower[[#This Row],[Scion METRC '#]],VEGC8[[#All],[Scion METRC '#]:[Pheno Barcode]],2,FALSE),"")</f>
        <v/>
      </c>
      <c r="H854" s="13" t="str">
        <f>LEFT(flower[[#This Row],[Pheno Barcode]],7)</f>
        <v/>
      </c>
      <c r="I854" s="10" t="str">
        <f>_xlfn.IFNA(VLOOKUP(flower[[#This Row],[Strain]],VEGC8[[#All],[Scion METRC '#]:[Health]],5,FALSE),"")</f>
        <v/>
      </c>
      <c r="J854" s="13"/>
      <c r="K854" s="13" t="str">
        <f>IF(flower[[#This Row],[Scion METRC '#]]="","EMPTY",_xlfn.IFNA(VLOOKUP(flower[[#This Row],[Scion METRC '#]],DEADC8[],3,FALSE),"Alive"))</f>
        <v>EMPTY</v>
      </c>
      <c r="L854" s="13" t="str">
        <f>IFERROR(INDEX(exptreatments[[#This Row],[Treatment]],MATCH(flower[[#This Row],[Scion METRC '#]],exptreatments[[#This Row],[METRC]],0)),"")</f>
        <v/>
      </c>
      <c r="M854" s="13" t="str">
        <f>_xlfn.IFNA(VLOOKUP(flower[[#This Row],[Scion METRC '#]],DEADC8[],4,FALSE),"")</f>
        <v/>
      </c>
      <c r="N854" s="14" t="str">
        <f>_xlfn.IFNA(VLOOKUP(flower[[#This Row],[Scion METRC '#]],DEADC8[],4,FALSE),"")</f>
        <v/>
      </c>
      <c r="O854" s="13" t="str">
        <f>IF(ISNUMBER(SEARCH(".",flower[[#This Row],[Pheno Barcode]])),CONCATENATE("1A4070000000065000",RIGHT(flower[[#This Row],[Pheno Barcode]],6)),"")</f>
        <v/>
      </c>
      <c r="P854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_KL4-05</v>
      </c>
    </row>
    <row r="855" spans="1:16" x14ac:dyDescent="0.25">
      <c r="A855" s="8" t="s">
        <v>8</v>
      </c>
      <c r="B855" s="9">
        <v>6</v>
      </c>
      <c r="C855" s="13" t="s">
        <v>534</v>
      </c>
      <c r="D855" s="13"/>
      <c r="E855" s="13" t="str">
        <f>_xlfn.IFNA(VLOOKUP(flower[[#This Row],[Scion METRC '#]],METRCC8[],2,FALSE),"METRC ERROR")</f>
        <v>METRC ERROR</v>
      </c>
      <c r="F855" s="13" t="str">
        <f>IF(LEFT(flower[[#This Row],[Strain]],4)=LEFT(flower[[#This Row],[Pheno '#]],4),"match","MISMATCH")</f>
        <v>MISMATCH</v>
      </c>
      <c r="G855" s="13" t="str">
        <f>_xlfn.IFNA(VLOOKUP(flower[[#This Row],[Scion METRC '#]],VEGC8[[#All],[Scion METRC '#]:[Pheno Barcode]],2,FALSE),"")</f>
        <v/>
      </c>
      <c r="H855" s="13" t="str">
        <f>LEFT(flower[[#This Row],[Pheno Barcode]],7)</f>
        <v/>
      </c>
      <c r="I855" s="10" t="str">
        <f>_xlfn.IFNA(VLOOKUP(flower[[#This Row],[Strain]],VEGC8[[#All],[Scion METRC '#]:[Health]],5,FALSE),"")</f>
        <v/>
      </c>
      <c r="J855" s="13"/>
      <c r="K855" s="13" t="str">
        <f>IF(flower[[#This Row],[Scion METRC '#]]="","EMPTY",_xlfn.IFNA(VLOOKUP(flower[[#This Row],[Scion METRC '#]],DEADC8[],3,FALSE),"Alive"))</f>
        <v>EMPTY</v>
      </c>
      <c r="L855" s="13" t="str">
        <f>IFERROR(INDEX(exptreatments[[#This Row],[Treatment]],MATCH(flower[[#This Row],[Scion METRC '#]],exptreatments[[#This Row],[METRC]],0)),"")</f>
        <v/>
      </c>
      <c r="M855" s="13" t="str">
        <f>_xlfn.IFNA(VLOOKUP(flower[[#This Row],[Scion METRC '#]],DEADC8[],4,FALSE),"")</f>
        <v/>
      </c>
      <c r="N855" s="14" t="str">
        <f>_xlfn.IFNA(VLOOKUP(flower[[#This Row],[Scion METRC '#]],DEADC8[],4,FALSE),"")</f>
        <v/>
      </c>
      <c r="O855" s="13" t="str">
        <f>IF(ISNUMBER(SEARCH(".",flower[[#This Row],[Pheno Barcode]])),CONCATENATE("1A4070000000065000",RIGHT(flower[[#This Row],[Pheno Barcode]],6)),"")</f>
        <v/>
      </c>
      <c r="P855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_KL4-06</v>
      </c>
    </row>
    <row r="856" spans="1:16" x14ac:dyDescent="0.25">
      <c r="A856" s="8" t="s">
        <v>8</v>
      </c>
      <c r="B856" s="9">
        <v>7</v>
      </c>
      <c r="C856" s="13" t="s">
        <v>534</v>
      </c>
      <c r="D856" s="13"/>
      <c r="E856" s="13" t="str">
        <f>_xlfn.IFNA(VLOOKUP(flower[[#This Row],[Scion METRC '#]],METRCC8[],2,FALSE),"METRC ERROR")</f>
        <v>METRC ERROR</v>
      </c>
      <c r="F856" s="13" t="str">
        <f>IF(LEFT(flower[[#This Row],[Strain]],4)=LEFT(flower[[#This Row],[Pheno '#]],4),"match","MISMATCH")</f>
        <v>MISMATCH</v>
      </c>
      <c r="G856" s="13" t="str">
        <f>_xlfn.IFNA(VLOOKUP(flower[[#This Row],[Scion METRC '#]],VEGC8[[#All],[Scion METRC '#]:[Pheno Barcode]],2,FALSE),"")</f>
        <v/>
      </c>
      <c r="H856" s="13" t="str">
        <f>LEFT(flower[[#This Row],[Pheno Barcode]],7)</f>
        <v/>
      </c>
      <c r="I856" s="10" t="str">
        <f>_xlfn.IFNA(VLOOKUP(flower[[#This Row],[Strain]],VEGC8[[#All],[Scion METRC '#]:[Health]],5,FALSE),"")</f>
        <v/>
      </c>
      <c r="J856" s="13"/>
      <c r="K856" s="13" t="str">
        <f>IF(flower[[#This Row],[Scion METRC '#]]="","EMPTY",_xlfn.IFNA(VLOOKUP(flower[[#This Row],[Scion METRC '#]],DEADC8[],3,FALSE),"Alive"))</f>
        <v>EMPTY</v>
      </c>
      <c r="L856" s="13" t="str">
        <f>IFERROR(INDEX(exptreatments[[#This Row],[Treatment]],MATCH(flower[[#This Row],[Scion METRC '#]],exptreatments[[#This Row],[METRC]],0)),"")</f>
        <v/>
      </c>
      <c r="M856" s="13" t="str">
        <f>_xlfn.IFNA(VLOOKUP(flower[[#This Row],[Scion METRC '#]],DEADC8[],4,FALSE),"")</f>
        <v/>
      </c>
      <c r="N856" s="14" t="str">
        <f>_xlfn.IFNA(VLOOKUP(flower[[#This Row],[Scion METRC '#]],DEADC8[],4,FALSE),"")</f>
        <v/>
      </c>
      <c r="O856" s="13" t="str">
        <f>IF(ISNUMBER(SEARCH(".",flower[[#This Row],[Pheno Barcode]])),CONCATENATE("1A4070000000065000",RIGHT(flower[[#This Row],[Pheno Barcode]],6)),"")</f>
        <v/>
      </c>
      <c r="P856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_KL4-07</v>
      </c>
    </row>
    <row r="857" spans="1:16" x14ac:dyDescent="0.25">
      <c r="A857" s="8" t="s">
        <v>8</v>
      </c>
      <c r="B857" s="9">
        <v>8</v>
      </c>
      <c r="C857" s="13" t="s">
        <v>534</v>
      </c>
      <c r="D857" s="13"/>
      <c r="E857" s="13" t="str">
        <f>_xlfn.IFNA(VLOOKUP(flower[[#This Row],[Scion METRC '#]],METRCC8[],2,FALSE),"METRC ERROR")</f>
        <v>METRC ERROR</v>
      </c>
      <c r="F857" s="13" t="str">
        <f>IF(LEFT(flower[[#This Row],[Strain]],4)=LEFT(flower[[#This Row],[Pheno '#]],4),"match","MISMATCH")</f>
        <v>MISMATCH</v>
      </c>
      <c r="G857" s="13" t="str">
        <f>_xlfn.IFNA(VLOOKUP(flower[[#This Row],[Scion METRC '#]],VEGC8[[#All],[Scion METRC '#]:[Pheno Barcode]],2,FALSE),"")</f>
        <v/>
      </c>
      <c r="H857" s="13" t="str">
        <f>LEFT(flower[[#This Row],[Pheno Barcode]],7)</f>
        <v/>
      </c>
      <c r="I857" s="10" t="str">
        <f>_xlfn.IFNA(VLOOKUP(flower[[#This Row],[Strain]],VEGC8[[#All],[Scion METRC '#]:[Health]],5,FALSE),"")</f>
        <v/>
      </c>
      <c r="J857" s="13"/>
      <c r="K857" s="13" t="str">
        <f>IF(flower[[#This Row],[Scion METRC '#]]="","EMPTY",_xlfn.IFNA(VLOOKUP(flower[[#This Row],[Scion METRC '#]],DEADC8[],3,FALSE),"Alive"))</f>
        <v>EMPTY</v>
      </c>
      <c r="L857" s="13" t="str">
        <f>IFERROR(INDEX(exptreatments[[#This Row],[Treatment]],MATCH(flower[[#This Row],[Scion METRC '#]],exptreatments[[#This Row],[METRC]],0)),"")</f>
        <v/>
      </c>
      <c r="M857" s="13" t="str">
        <f>_xlfn.IFNA(VLOOKUP(flower[[#This Row],[Scion METRC '#]],DEADC8[],4,FALSE),"")</f>
        <v/>
      </c>
      <c r="N857" s="14" t="str">
        <f>_xlfn.IFNA(VLOOKUP(flower[[#This Row],[Scion METRC '#]],DEADC8[],4,FALSE),"")</f>
        <v/>
      </c>
      <c r="O857" s="13" t="str">
        <f>IF(ISNUMBER(SEARCH(".",flower[[#This Row],[Pheno Barcode]])),CONCATENATE("1A4070000000065000",RIGHT(flower[[#This Row],[Pheno Barcode]],6)),"")</f>
        <v/>
      </c>
      <c r="P857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_KL4-08</v>
      </c>
    </row>
    <row r="858" spans="1:16" x14ac:dyDescent="0.25">
      <c r="A858" s="8" t="s">
        <v>8</v>
      </c>
      <c r="B858" s="9">
        <v>9</v>
      </c>
      <c r="C858" s="13" t="s">
        <v>534</v>
      </c>
      <c r="D858" s="13"/>
      <c r="E858" s="13" t="str">
        <f>_xlfn.IFNA(VLOOKUP(flower[[#This Row],[Scion METRC '#]],METRCC8[],2,FALSE),"METRC ERROR")</f>
        <v>METRC ERROR</v>
      </c>
      <c r="F858" s="13" t="str">
        <f>IF(LEFT(flower[[#This Row],[Strain]],4)=LEFT(flower[[#This Row],[Pheno '#]],4),"match","MISMATCH")</f>
        <v>MISMATCH</v>
      </c>
      <c r="G858" s="13" t="str">
        <f>_xlfn.IFNA(VLOOKUP(flower[[#This Row],[Scion METRC '#]],VEGC8[[#All],[Scion METRC '#]:[Pheno Barcode]],2,FALSE),"")</f>
        <v/>
      </c>
      <c r="H858" s="13" t="str">
        <f>LEFT(flower[[#This Row],[Pheno Barcode]],7)</f>
        <v/>
      </c>
      <c r="I858" s="10" t="str">
        <f>_xlfn.IFNA(VLOOKUP(flower[[#This Row],[Strain]],VEGC8[[#All],[Scion METRC '#]:[Health]],5,FALSE),"")</f>
        <v/>
      </c>
      <c r="J858" s="13"/>
      <c r="K858" s="13" t="str">
        <f>IF(flower[[#This Row],[Scion METRC '#]]="","EMPTY",_xlfn.IFNA(VLOOKUP(flower[[#This Row],[Scion METRC '#]],DEADC8[],3,FALSE),"Alive"))</f>
        <v>EMPTY</v>
      </c>
      <c r="L858" s="13" t="str">
        <f>IFERROR(INDEX(exptreatments[[#This Row],[Treatment]],MATCH(flower[[#This Row],[Scion METRC '#]],exptreatments[[#This Row],[METRC]],0)),"")</f>
        <v/>
      </c>
      <c r="M858" s="13" t="str">
        <f>_xlfn.IFNA(VLOOKUP(flower[[#This Row],[Scion METRC '#]],DEADC8[],4,FALSE),"")</f>
        <v/>
      </c>
      <c r="N858" s="14" t="str">
        <f>_xlfn.IFNA(VLOOKUP(flower[[#This Row],[Scion METRC '#]],DEADC8[],4,FALSE),"")</f>
        <v/>
      </c>
      <c r="O858" s="13" t="str">
        <f>IF(ISNUMBER(SEARCH(".",flower[[#This Row],[Pheno Barcode]])),CONCATENATE("1A4070000000065000",RIGHT(flower[[#This Row],[Pheno Barcode]],6)),"")</f>
        <v/>
      </c>
      <c r="P858" s="8" t="str">
        <f>IF(flower[[#This Row],[Plant]]&lt;10,_xlfn.CONCAT('Group Info'!$F$2,"_",flower[[#This Row],[Table]],"-0",flower[[#This Row],[Plant]]),_xlfn.CONCAT('Group Info'!$F$2,"_",flower[[#This Row],[Table]],"-",flower[[#This Row],[Plant]]))</f>
        <v>_KL4-09</v>
      </c>
    </row>
    <row r="859" spans="1:16" x14ac:dyDescent="0.25">
      <c r="A859" s="8" t="s">
        <v>8</v>
      </c>
      <c r="B859" s="9">
        <v>10</v>
      </c>
      <c r="C859" s="13" t="s">
        <v>534</v>
      </c>
      <c r="D859" s="13"/>
      <c r="E859" s="13" t="str">
        <f>_xlfn.IFNA(VLOOKUP(flower[[#This Row],[Scion METRC '#]],METRCC8[],2,FALSE),"METRC ERROR")</f>
        <v>METRC ERROR</v>
      </c>
      <c r="F859" s="13" t="str">
        <f>IF(LEFT(flower[[#This Row],[Strain]],4)=LEFT(flower[[#This Row],[Pheno '#]],4),"match","MISMATCH")</f>
        <v>MISMATCH</v>
      </c>
      <c r="G859" s="13" t="str">
        <f>_xlfn.IFNA(VLOOKUP(flower[[#This Row],[Scion METRC '#]],VEGC8[[#All],[Scion METRC '#]:[Pheno Barcode]],2,FALSE),"")</f>
        <v/>
      </c>
      <c r="H859" s="13" t="str">
        <f>LEFT(flower[[#This Row],[Pheno Barcode]],7)</f>
        <v/>
      </c>
      <c r="I859" s="10" t="str">
        <f>_xlfn.IFNA(VLOOKUP(flower[[#This Row],[Strain]],VEGC8[[#All],[Scion METRC '#]:[Health]],5,FALSE),"")</f>
        <v/>
      </c>
      <c r="J859" s="13"/>
      <c r="K859" s="13" t="str">
        <f>IF(flower[[#This Row],[Scion METRC '#]]="","EMPTY",_xlfn.IFNA(VLOOKUP(flower[[#This Row],[Scion METRC '#]],DEADC8[],3,FALSE),"Alive"))</f>
        <v>EMPTY</v>
      </c>
      <c r="L859" s="13" t="str">
        <f>IFERROR(INDEX(exptreatments[[#This Row],[Treatment]],MATCH(flower[[#This Row],[Scion METRC '#]],exptreatments[[#This Row],[METRC]],0)),"")</f>
        <v/>
      </c>
      <c r="M859" s="13" t="str">
        <f>_xlfn.IFNA(VLOOKUP(flower[[#This Row],[Scion METRC '#]],DEADC8[],4,FALSE),"")</f>
        <v/>
      </c>
      <c r="N859" s="14" t="str">
        <f>_xlfn.IFNA(VLOOKUP(flower[[#This Row],[Scion METRC '#]],DEADC8[],4,FALSE),"")</f>
        <v/>
      </c>
      <c r="O859" s="13" t="str">
        <f>IF(ISNUMBER(SEARCH(".",flower[[#This Row],[Pheno Barcode]])),CONCATENATE("1A4070000000065000",RIGHT(flower[[#This Row],[Pheno Barcode]],6)),"")</f>
        <v/>
      </c>
      <c r="P859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_KL4-10</v>
      </c>
    </row>
    <row r="860" spans="1:16" x14ac:dyDescent="0.25">
      <c r="A860" s="8" t="s">
        <v>8</v>
      </c>
      <c r="B860" s="9">
        <v>11</v>
      </c>
      <c r="C860" s="13" t="s">
        <v>534</v>
      </c>
      <c r="D860" s="13"/>
      <c r="E860" s="13" t="str">
        <f>_xlfn.IFNA(VLOOKUP(flower[[#This Row],[Scion METRC '#]],METRCC8[],2,FALSE),"METRC ERROR")</f>
        <v>METRC ERROR</v>
      </c>
      <c r="F860" s="13" t="str">
        <f>IF(LEFT(flower[[#This Row],[Strain]],4)=LEFT(flower[[#This Row],[Pheno '#]],4),"match","MISMATCH")</f>
        <v>MISMATCH</v>
      </c>
      <c r="G860" s="13" t="str">
        <f>_xlfn.IFNA(VLOOKUP(flower[[#This Row],[Scion METRC '#]],VEGC8[[#All],[Scion METRC '#]:[Pheno Barcode]],2,FALSE),"")</f>
        <v/>
      </c>
      <c r="H860" s="13" t="str">
        <f>LEFT(flower[[#This Row],[Pheno Barcode]],7)</f>
        <v/>
      </c>
      <c r="I860" s="10" t="str">
        <f>_xlfn.IFNA(VLOOKUP(flower[[#This Row],[Strain]],VEGC8[[#All],[Scion METRC '#]:[Health]],5,FALSE),"")</f>
        <v/>
      </c>
      <c r="J860" s="13"/>
      <c r="K860" s="13" t="str">
        <f>IF(flower[[#This Row],[Scion METRC '#]]="","EMPTY",_xlfn.IFNA(VLOOKUP(flower[[#This Row],[Scion METRC '#]],DEADC8[],3,FALSE),"Alive"))</f>
        <v>EMPTY</v>
      </c>
      <c r="L860" s="13" t="str">
        <f>IFERROR(INDEX(exptreatments[[#This Row],[Treatment]],MATCH(flower[[#This Row],[Scion METRC '#]],exptreatments[[#This Row],[METRC]],0)),"")</f>
        <v/>
      </c>
      <c r="M860" s="13" t="str">
        <f>_xlfn.IFNA(VLOOKUP(flower[[#This Row],[Scion METRC '#]],DEADC8[],4,FALSE),"")</f>
        <v/>
      </c>
      <c r="N860" s="14" t="str">
        <f>_xlfn.IFNA(VLOOKUP(flower[[#This Row],[Scion METRC '#]],DEADC8[],4,FALSE),"")</f>
        <v/>
      </c>
      <c r="O860" s="13" t="str">
        <f>IF(ISNUMBER(SEARCH(".",flower[[#This Row],[Pheno Barcode]])),CONCATENATE("1A4070000000065000",RIGHT(flower[[#This Row],[Pheno Barcode]],6)),"")</f>
        <v/>
      </c>
      <c r="P860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_KL4-11</v>
      </c>
    </row>
    <row r="861" spans="1:16" x14ac:dyDescent="0.25">
      <c r="A861" s="8" t="s">
        <v>8</v>
      </c>
      <c r="B861" s="9">
        <v>12</v>
      </c>
      <c r="C861" s="13" t="s">
        <v>534</v>
      </c>
      <c r="D861" s="13"/>
      <c r="E861" s="13" t="str">
        <f>_xlfn.IFNA(VLOOKUP(flower[[#This Row],[Scion METRC '#]],METRCC8[],2,FALSE),"METRC ERROR")</f>
        <v>METRC ERROR</v>
      </c>
      <c r="F861" s="13" t="str">
        <f>IF(LEFT(flower[[#This Row],[Strain]],4)=LEFT(flower[[#This Row],[Pheno '#]],4),"match","MISMATCH")</f>
        <v>MISMATCH</v>
      </c>
      <c r="G861" s="13" t="str">
        <f>_xlfn.IFNA(VLOOKUP(flower[[#This Row],[Scion METRC '#]],VEGC8[[#All],[Scion METRC '#]:[Pheno Barcode]],2,FALSE),"")</f>
        <v/>
      </c>
      <c r="H861" s="13" t="str">
        <f>LEFT(flower[[#This Row],[Pheno Barcode]],7)</f>
        <v/>
      </c>
      <c r="I861" s="10" t="str">
        <f>_xlfn.IFNA(VLOOKUP(flower[[#This Row],[Strain]],VEGC8[[#All],[Scion METRC '#]:[Health]],5,FALSE),"")</f>
        <v/>
      </c>
      <c r="J861" s="13"/>
      <c r="K861" s="13" t="str">
        <f>IF(flower[[#This Row],[Scion METRC '#]]="","EMPTY",_xlfn.IFNA(VLOOKUP(flower[[#This Row],[Scion METRC '#]],DEADC8[],3,FALSE),"Alive"))</f>
        <v>EMPTY</v>
      </c>
      <c r="L861" s="13" t="str">
        <f>IFERROR(INDEX(exptreatments[[#This Row],[Treatment]],MATCH(flower[[#This Row],[Scion METRC '#]],exptreatments[[#This Row],[METRC]],0)),"")</f>
        <v/>
      </c>
      <c r="M861" s="13" t="str">
        <f>_xlfn.IFNA(VLOOKUP(flower[[#This Row],[Scion METRC '#]],DEADC8[],4,FALSE),"")</f>
        <v/>
      </c>
      <c r="N861" s="14" t="str">
        <f>_xlfn.IFNA(VLOOKUP(flower[[#This Row],[Scion METRC '#]],DEADC8[],4,FALSE),"")</f>
        <v/>
      </c>
      <c r="O861" s="13" t="str">
        <f>IF(ISNUMBER(SEARCH(".",flower[[#This Row],[Pheno Barcode]])),CONCATENATE("1A4070000000065000",RIGHT(flower[[#This Row],[Pheno Barcode]],6)),"")</f>
        <v/>
      </c>
      <c r="P861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_KL4-12</v>
      </c>
    </row>
    <row r="862" spans="1:16" x14ac:dyDescent="0.25">
      <c r="A862" s="8" t="s">
        <v>8</v>
      </c>
      <c r="B862" s="9">
        <v>13</v>
      </c>
      <c r="C862" s="13" t="s">
        <v>534</v>
      </c>
      <c r="D862" s="13"/>
      <c r="E862" s="13" t="str">
        <f>_xlfn.IFNA(VLOOKUP(flower[[#This Row],[Scion METRC '#]],METRCC8[],2,FALSE),"METRC ERROR")</f>
        <v>METRC ERROR</v>
      </c>
      <c r="F862" s="13" t="str">
        <f>IF(LEFT(flower[[#This Row],[Strain]],4)=LEFT(flower[[#This Row],[Pheno '#]],4),"match","MISMATCH")</f>
        <v>MISMATCH</v>
      </c>
      <c r="G862" s="13" t="str">
        <f>_xlfn.IFNA(VLOOKUP(flower[[#This Row],[Scion METRC '#]],VEGC8[[#All],[Scion METRC '#]:[Pheno Barcode]],2,FALSE),"")</f>
        <v/>
      </c>
      <c r="H862" s="13" t="str">
        <f>LEFT(flower[[#This Row],[Pheno Barcode]],7)</f>
        <v/>
      </c>
      <c r="I862" s="10" t="str">
        <f>_xlfn.IFNA(VLOOKUP(flower[[#This Row],[Strain]],VEGC8[[#All],[Scion METRC '#]:[Health]],5,FALSE),"")</f>
        <v/>
      </c>
      <c r="J862" s="13"/>
      <c r="K862" s="13" t="str">
        <f>IF(flower[[#This Row],[Scion METRC '#]]="","EMPTY",_xlfn.IFNA(VLOOKUP(flower[[#This Row],[Scion METRC '#]],DEADC8[],3,FALSE),"Alive"))</f>
        <v>EMPTY</v>
      </c>
      <c r="L862" s="13" t="str">
        <f>IFERROR(INDEX(exptreatments[[#This Row],[Treatment]],MATCH(flower[[#This Row],[Scion METRC '#]],exptreatments[[#This Row],[METRC]],0)),"")</f>
        <v/>
      </c>
      <c r="M862" s="13" t="str">
        <f>_xlfn.IFNA(VLOOKUP(flower[[#This Row],[Scion METRC '#]],DEADC8[],4,FALSE),"")</f>
        <v/>
      </c>
      <c r="N862" s="14" t="str">
        <f>_xlfn.IFNA(VLOOKUP(flower[[#This Row],[Scion METRC '#]],DEADC8[],4,FALSE),"")</f>
        <v/>
      </c>
      <c r="O862" s="13" t="str">
        <f>IF(ISNUMBER(SEARCH(".",flower[[#This Row],[Pheno Barcode]])),CONCATENATE("1A4070000000065000",RIGHT(flower[[#This Row],[Pheno Barcode]],6)),"")</f>
        <v/>
      </c>
      <c r="P862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_KL4-13</v>
      </c>
    </row>
    <row r="863" spans="1:16" x14ac:dyDescent="0.25">
      <c r="A863" s="8" t="s">
        <v>8</v>
      </c>
      <c r="B863" s="9">
        <v>14</v>
      </c>
      <c r="C863" s="13" t="s">
        <v>534</v>
      </c>
      <c r="D863" s="13"/>
      <c r="E863" s="13" t="str">
        <f>_xlfn.IFNA(VLOOKUP(flower[[#This Row],[Scion METRC '#]],METRCC8[],2,FALSE),"METRC ERROR")</f>
        <v>METRC ERROR</v>
      </c>
      <c r="F863" s="13" t="str">
        <f>IF(LEFT(flower[[#This Row],[Strain]],4)=LEFT(flower[[#This Row],[Pheno '#]],4),"match","MISMATCH")</f>
        <v>MISMATCH</v>
      </c>
      <c r="G863" s="13" t="str">
        <f>_xlfn.IFNA(VLOOKUP(flower[[#This Row],[Scion METRC '#]],VEGC8[[#All],[Scion METRC '#]:[Pheno Barcode]],2,FALSE),"")</f>
        <v/>
      </c>
      <c r="H863" s="13" t="str">
        <f>LEFT(flower[[#This Row],[Pheno Barcode]],7)</f>
        <v/>
      </c>
      <c r="I863" s="10" t="str">
        <f>_xlfn.IFNA(VLOOKUP(flower[[#This Row],[Strain]],VEGC8[[#All],[Scion METRC '#]:[Health]],5,FALSE),"")</f>
        <v/>
      </c>
      <c r="J863" s="13"/>
      <c r="K863" s="13" t="str">
        <f>IF(flower[[#This Row],[Scion METRC '#]]="","EMPTY",_xlfn.IFNA(VLOOKUP(flower[[#This Row],[Scion METRC '#]],DEADC8[],3,FALSE),"Alive"))</f>
        <v>EMPTY</v>
      </c>
      <c r="L863" s="13" t="str">
        <f>IFERROR(INDEX(exptreatments[[#This Row],[Treatment]],MATCH(flower[[#This Row],[Scion METRC '#]],exptreatments[[#This Row],[METRC]],0)),"")</f>
        <v/>
      </c>
      <c r="M863" s="13" t="str">
        <f>_xlfn.IFNA(VLOOKUP(flower[[#This Row],[Scion METRC '#]],DEADC8[],4,FALSE),"")</f>
        <v/>
      </c>
      <c r="N863" s="14" t="str">
        <f>_xlfn.IFNA(VLOOKUP(flower[[#This Row],[Scion METRC '#]],DEADC8[],4,FALSE),"")</f>
        <v/>
      </c>
      <c r="O863" s="13" t="str">
        <f>IF(ISNUMBER(SEARCH(".",flower[[#This Row],[Pheno Barcode]])),CONCATENATE("1A4070000000065000",RIGHT(flower[[#This Row],[Pheno Barcode]],6)),"")</f>
        <v/>
      </c>
      <c r="P863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_KL4-14</v>
      </c>
    </row>
    <row r="864" spans="1:16" x14ac:dyDescent="0.25">
      <c r="A864" s="8" t="s">
        <v>8</v>
      </c>
      <c r="B864" s="9">
        <v>15</v>
      </c>
      <c r="C864" s="13" t="s">
        <v>534</v>
      </c>
      <c r="D864" s="13"/>
      <c r="E864" s="13" t="str">
        <f>_xlfn.IFNA(VLOOKUP(flower[[#This Row],[Scion METRC '#]],METRCC8[],2,FALSE),"METRC ERROR")</f>
        <v>METRC ERROR</v>
      </c>
      <c r="F864" s="13" t="str">
        <f>IF(LEFT(flower[[#This Row],[Strain]],4)=LEFT(flower[[#This Row],[Pheno '#]],4),"match","MISMATCH")</f>
        <v>MISMATCH</v>
      </c>
      <c r="G864" s="13" t="str">
        <f>_xlfn.IFNA(VLOOKUP(flower[[#This Row],[Scion METRC '#]],VEGC8[[#All],[Scion METRC '#]:[Pheno Barcode]],2,FALSE),"")</f>
        <v/>
      </c>
      <c r="H864" s="13" t="str">
        <f>LEFT(flower[[#This Row],[Pheno Barcode]],7)</f>
        <v/>
      </c>
      <c r="I864" s="10" t="str">
        <f>_xlfn.IFNA(VLOOKUP(flower[[#This Row],[Strain]],VEGC8[[#All],[Scion METRC '#]:[Health]],5,FALSE),"")</f>
        <v/>
      </c>
      <c r="J864" s="13"/>
      <c r="K864" s="13" t="str">
        <f>IF(flower[[#This Row],[Scion METRC '#]]="","EMPTY",_xlfn.IFNA(VLOOKUP(flower[[#This Row],[Scion METRC '#]],DEADC8[],3,FALSE),"Alive"))</f>
        <v>EMPTY</v>
      </c>
      <c r="L864" s="13" t="str">
        <f>IFERROR(INDEX(exptreatments[[#This Row],[Treatment]],MATCH(flower[[#This Row],[Scion METRC '#]],exptreatments[[#This Row],[METRC]],0)),"")</f>
        <v/>
      </c>
      <c r="M864" s="13" t="str">
        <f>_xlfn.IFNA(VLOOKUP(flower[[#This Row],[Scion METRC '#]],DEADC8[],4,FALSE),"")</f>
        <v/>
      </c>
      <c r="N864" s="14" t="str">
        <f>_xlfn.IFNA(VLOOKUP(flower[[#This Row],[Scion METRC '#]],DEADC8[],4,FALSE),"")</f>
        <v/>
      </c>
      <c r="O864" s="13" t="str">
        <f>IF(ISNUMBER(SEARCH(".",flower[[#This Row],[Pheno Barcode]])),CONCATENATE("1A4070000000065000",RIGHT(flower[[#This Row],[Pheno Barcode]],6)),"")</f>
        <v/>
      </c>
      <c r="P864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_KL4-15</v>
      </c>
    </row>
    <row r="865" spans="1:16" x14ac:dyDescent="0.25">
      <c r="A865" s="8" t="s">
        <v>8</v>
      </c>
      <c r="B865" s="9">
        <v>16</v>
      </c>
      <c r="C865" s="13" t="s">
        <v>534</v>
      </c>
      <c r="D865" s="13"/>
      <c r="E865" s="13" t="str">
        <f>_xlfn.IFNA(VLOOKUP(flower[[#This Row],[Scion METRC '#]],METRCC8[],2,FALSE),"METRC ERROR")</f>
        <v>METRC ERROR</v>
      </c>
      <c r="F865" s="13" t="str">
        <f>IF(LEFT(flower[[#This Row],[Strain]],4)=LEFT(flower[[#This Row],[Pheno '#]],4),"match","MISMATCH")</f>
        <v>MISMATCH</v>
      </c>
      <c r="G865" s="13" t="str">
        <f>_xlfn.IFNA(VLOOKUP(flower[[#This Row],[Scion METRC '#]],VEGC8[[#All],[Scion METRC '#]:[Pheno Barcode]],2,FALSE),"")</f>
        <v/>
      </c>
      <c r="H865" s="13" t="str">
        <f>LEFT(flower[[#This Row],[Pheno Barcode]],7)</f>
        <v/>
      </c>
      <c r="I865" s="10" t="str">
        <f>_xlfn.IFNA(VLOOKUP(flower[[#This Row],[Strain]],VEGC8[[#All],[Scion METRC '#]:[Health]],5,FALSE),"")</f>
        <v/>
      </c>
      <c r="J865" s="13"/>
      <c r="K865" s="13" t="str">
        <f>IF(flower[[#This Row],[Scion METRC '#]]="","EMPTY",_xlfn.IFNA(VLOOKUP(flower[[#This Row],[Scion METRC '#]],DEADC8[],3,FALSE),"Alive"))</f>
        <v>EMPTY</v>
      </c>
      <c r="L865" s="13" t="str">
        <f>IFERROR(INDEX(exptreatments[[#This Row],[Treatment]],MATCH(flower[[#This Row],[Scion METRC '#]],exptreatments[[#This Row],[METRC]],0)),"")</f>
        <v/>
      </c>
      <c r="M865" s="13" t="str">
        <f>_xlfn.IFNA(VLOOKUP(flower[[#This Row],[Scion METRC '#]],DEADC8[],4,FALSE),"")</f>
        <v/>
      </c>
      <c r="N865" s="14" t="str">
        <f>_xlfn.IFNA(VLOOKUP(flower[[#This Row],[Scion METRC '#]],DEADC8[],4,FALSE),"")</f>
        <v/>
      </c>
      <c r="O865" s="13" t="str">
        <f>IF(ISNUMBER(SEARCH(".",flower[[#This Row],[Pheno Barcode]])),CONCATENATE("1A4070000000065000",RIGHT(flower[[#This Row],[Pheno Barcode]],6)),"")</f>
        <v/>
      </c>
      <c r="P865" s="8" t="str">
        <f>IF(flower[[#This Row],[Plant]]&lt;10,_xlfn.CONCAT('Group Info'!$F$2,"_",flower[[#This Row],[Table]],"-0",flower[[#This Row],[Plant]]),_xlfn.CONCAT('Group Info'!$F$2,"_",flower[[#This Row],[Table]],"-",flower[[#This Row],[Plant]]))</f>
        <v>_KL4-16</v>
      </c>
    </row>
    <row r="866" spans="1:16" x14ac:dyDescent="0.25">
      <c r="A866" s="8" t="s">
        <v>8</v>
      </c>
      <c r="B866" s="9">
        <v>1</v>
      </c>
      <c r="C866" s="13" t="s">
        <v>535</v>
      </c>
      <c r="D866" s="9"/>
      <c r="E866" s="9" t="str">
        <f>_xlfn.IFNA(VLOOKUP(flower[[#This Row],[Scion METRC '#]],METRCC8[],2,FALSE),"METRC ERROR")</f>
        <v>METRC ERROR</v>
      </c>
      <c r="F866" s="9" t="str">
        <f>IF(LEFT(flower[[#This Row],[Strain]],4)=LEFT(flower[[#This Row],[Pheno '#]],4),"match","MISMATCH")</f>
        <v>MISMATCH</v>
      </c>
      <c r="G866" s="9" t="str">
        <f>_xlfn.IFNA(VLOOKUP(flower[[#This Row],[Scion METRC '#]],VEGC8[[#All],[Scion METRC '#]:[Pheno Barcode]],2,FALSE),"")</f>
        <v/>
      </c>
      <c r="H866" s="9" t="str">
        <f>LEFT(flower[[#This Row],[Pheno Barcode]],7)</f>
        <v/>
      </c>
      <c r="I866" s="10" t="str">
        <f>_xlfn.IFNA(VLOOKUP(flower[[#This Row],[Strain]],VEGC8[[#All],[Scion METRC '#]:[Health]],5,FALSE),"")</f>
        <v/>
      </c>
      <c r="J866" s="9"/>
      <c r="K866" s="9" t="str">
        <f>IF(flower[[#This Row],[Scion METRC '#]]="","EMPTY",_xlfn.IFNA(VLOOKUP(flower[[#This Row],[Scion METRC '#]],DEADC8[],3,FALSE),"Alive"))</f>
        <v>EMPTY</v>
      </c>
      <c r="L866" s="65" t="str">
        <f>IFERROR(INDEX(exptreatments[[#This Row],[Treatment]],MATCH(flower[[#This Row],[Scion METRC '#]],exptreatments[[#This Row],[METRC]],0)),"")</f>
        <v/>
      </c>
      <c r="M866" s="13" t="str">
        <f>_xlfn.IFNA(VLOOKUP(flower[[#This Row],[Scion METRC '#]],DEADC8[],4,FALSE),"")</f>
        <v/>
      </c>
      <c r="N866" s="14" t="str">
        <f>_xlfn.IFNA(VLOOKUP(flower[[#This Row],[Scion METRC '#]],DEADC8[],4,FALSE),"")</f>
        <v/>
      </c>
      <c r="O866" s="13" t="str">
        <f>IF(ISNUMBER(SEARCH(".",flower[[#This Row],[Pheno Barcode]])),CONCATENATE("1A4070000000065000",RIGHT(flower[[#This Row],[Pheno Barcode]],6)),"")</f>
        <v/>
      </c>
      <c r="P866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_KL5-01</v>
      </c>
    </row>
    <row r="867" spans="1:16" x14ac:dyDescent="0.25">
      <c r="A867" s="8" t="s">
        <v>8</v>
      </c>
      <c r="B867" s="9">
        <v>2</v>
      </c>
      <c r="C867" s="13" t="s">
        <v>535</v>
      </c>
      <c r="D867" s="13"/>
      <c r="E867" s="13" t="str">
        <f>_xlfn.IFNA(VLOOKUP(flower[[#This Row],[Scion METRC '#]],METRCC8[],2,FALSE),"METRC ERROR")</f>
        <v>METRC ERROR</v>
      </c>
      <c r="F867" s="13" t="str">
        <f>IF(LEFT(flower[[#This Row],[Strain]],4)=LEFT(flower[[#This Row],[Pheno '#]],4),"match","MISMATCH")</f>
        <v>MISMATCH</v>
      </c>
      <c r="G867" s="13" t="str">
        <f>_xlfn.IFNA(VLOOKUP(flower[[#This Row],[Scion METRC '#]],VEGC8[[#All],[Scion METRC '#]:[Pheno Barcode]],2,FALSE),"")</f>
        <v/>
      </c>
      <c r="H867" s="13" t="str">
        <f>LEFT(flower[[#This Row],[Pheno Barcode]],7)</f>
        <v/>
      </c>
      <c r="I867" s="10" t="str">
        <f>_xlfn.IFNA(VLOOKUP(flower[[#This Row],[Strain]],VEGC8[[#All],[Scion METRC '#]:[Health]],5,FALSE),"")</f>
        <v/>
      </c>
      <c r="J867" s="13"/>
      <c r="K867" s="13" t="str">
        <f>IF(flower[[#This Row],[Scion METRC '#]]="","EMPTY",_xlfn.IFNA(VLOOKUP(flower[[#This Row],[Scion METRC '#]],DEADC8[],3,FALSE),"Alive"))</f>
        <v>EMPTY</v>
      </c>
      <c r="L867" s="13" t="str">
        <f>IFERROR(INDEX(exptreatments[[#This Row],[Treatment]],MATCH(flower[[#This Row],[Scion METRC '#]],exptreatments[[#This Row],[METRC]],0)),"")</f>
        <v/>
      </c>
      <c r="M867" s="13" t="str">
        <f>_xlfn.IFNA(VLOOKUP(flower[[#This Row],[Scion METRC '#]],DEADC8[],4,FALSE),"")</f>
        <v/>
      </c>
      <c r="N867" s="14" t="str">
        <f>_xlfn.IFNA(VLOOKUP(flower[[#This Row],[Scion METRC '#]],DEADC8[],4,FALSE),"")</f>
        <v/>
      </c>
      <c r="O867" s="13" t="str">
        <f>IF(ISNUMBER(SEARCH(".",flower[[#This Row],[Pheno Barcode]])),CONCATENATE("1A4070000000065000",RIGHT(flower[[#This Row],[Pheno Barcode]],6)),"")</f>
        <v/>
      </c>
      <c r="P867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_KL5-02</v>
      </c>
    </row>
    <row r="868" spans="1:16" x14ac:dyDescent="0.25">
      <c r="A868" s="8" t="s">
        <v>8</v>
      </c>
      <c r="B868" s="9">
        <v>3</v>
      </c>
      <c r="C868" s="13" t="s">
        <v>535</v>
      </c>
      <c r="D868" s="13"/>
      <c r="E868" s="13" t="str">
        <f>_xlfn.IFNA(VLOOKUP(flower[[#This Row],[Scion METRC '#]],METRCC8[],2,FALSE),"METRC ERROR")</f>
        <v>METRC ERROR</v>
      </c>
      <c r="F868" s="13" t="str">
        <f>IF(LEFT(flower[[#This Row],[Strain]],4)=LEFT(flower[[#This Row],[Pheno '#]],4),"match","MISMATCH")</f>
        <v>MISMATCH</v>
      </c>
      <c r="G868" s="13" t="str">
        <f>_xlfn.IFNA(VLOOKUP(flower[[#This Row],[Scion METRC '#]],VEGC8[[#All],[Scion METRC '#]:[Pheno Barcode]],2,FALSE),"")</f>
        <v/>
      </c>
      <c r="H868" s="13" t="str">
        <f>LEFT(flower[[#This Row],[Pheno Barcode]],7)</f>
        <v/>
      </c>
      <c r="I868" s="10" t="str">
        <f>_xlfn.IFNA(VLOOKUP(flower[[#This Row],[Strain]],VEGC8[[#All],[Scion METRC '#]:[Health]],5,FALSE),"")</f>
        <v/>
      </c>
      <c r="J868" s="13"/>
      <c r="K868" s="13" t="str">
        <f>IF(flower[[#This Row],[Scion METRC '#]]="","EMPTY",_xlfn.IFNA(VLOOKUP(flower[[#This Row],[Scion METRC '#]],DEADC8[],3,FALSE),"Alive"))</f>
        <v>EMPTY</v>
      </c>
      <c r="L868" s="13" t="str">
        <f>IFERROR(INDEX(exptreatments[[#This Row],[Treatment]],MATCH(flower[[#This Row],[Scion METRC '#]],exptreatments[[#This Row],[METRC]],0)),"")</f>
        <v/>
      </c>
      <c r="M868" s="13" t="str">
        <f>_xlfn.IFNA(VLOOKUP(flower[[#This Row],[Scion METRC '#]],DEADC8[],4,FALSE),"")</f>
        <v/>
      </c>
      <c r="N868" s="14" t="str">
        <f>_xlfn.IFNA(VLOOKUP(flower[[#This Row],[Scion METRC '#]],DEADC8[],4,FALSE),"")</f>
        <v/>
      </c>
      <c r="O868" s="13" t="str">
        <f>IF(ISNUMBER(SEARCH(".",flower[[#This Row],[Pheno Barcode]])),CONCATENATE("1A4070000000065000",RIGHT(flower[[#This Row],[Pheno Barcode]],6)),"")</f>
        <v/>
      </c>
      <c r="P868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_KL5-03</v>
      </c>
    </row>
    <row r="869" spans="1:16" x14ac:dyDescent="0.25">
      <c r="A869" s="8" t="s">
        <v>8</v>
      </c>
      <c r="B869" s="9">
        <v>4</v>
      </c>
      <c r="C869" s="13" t="s">
        <v>535</v>
      </c>
      <c r="D869" s="13"/>
      <c r="E869" s="13" t="str">
        <f>_xlfn.IFNA(VLOOKUP(flower[[#This Row],[Scion METRC '#]],METRCC8[],2,FALSE),"METRC ERROR")</f>
        <v>METRC ERROR</v>
      </c>
      <c r="F869" s="13" t="str">
        <f>IF(LEFT(flower[[#This Row],[Strain]],4)=LEFT(flower[[#This Row],[Pheno '#]],4),"match","MISMATCH")</f>
        <v>MISMATCH</v>
      </c>
      <c r="G869" s="13" t="str">
        <f>_xlfn.IFNA(VLOOKUP(flower[[#This Row],[Scion METRC '#]],VEGC8[[#All],[Scion METRC '#]:[Pheno Barcode]],2,FALSE),"")</f>
        <v/>
      </c>
      <c r="H869" s="13" t="str">
        <f>LEFT(flower[[#This Row],[Pheno Barcode]],7)</f>
        <v/>
      </c>
      <c r="I869" s="10" t="str">
        <f>_xlfn.IFNA(VLOOKUP(flower[[#This Row],[Strain]],VEGC8[[#All],[Scion METRC '#]:[Health]],5,FALSE),"")</f>
        <v/>
      </c>
      <c r="J869" s="13"/>
      <c r="K869" s="13" t="str">
        <f>IF(flower[[#This Row],[Scion METRC '#]]="","EMPTY",_xlfn.IFNA(VLOOKUP(flower[[#This Row],[Scion METRC '#]],DEADC8[],3,FALSE),"Alive"))</f>
        <v>EMPTY</v>
      </c>
      <c r="L869" s="13" t="str">
        <f>IFERROR(INDEX(exptreatments[[#This Row],[Treatment]],MATCH(flower[[#This Row],[Scion METRC '#]],exptreatments[[#This Row],[METRC]],0)),"")</f>
        <v/>
      </c>
      <c r="M869" s="13" t="str">
        <f>_xlfn.IFNA(VLOOKUP(flower[[#This Row],[Scion METRC '#]],DEADC8[],4,FALSE),"")</f>
        <v/>
      </c>
      <c r="N869" s="14" t="str">
        <f>_xlfn.IFNA(VLOOKUP(flower[[#This Row],[Scion METRC '#]],DEADC8[],4,FALSE),"")</f>
        <v/>
      </c>
      <c r="O869" s="13" t="str">
        <f>IF(ISNUMBER(SEARCH(".",flower[[#This Row],[Pheno Barcode]])),CONCATENATE("1A4070000000065000",RIGHT(flower[[#This Row],[Pheno Barcode]],6)),"")</f>
        <v/>
      </c>
      <c r="P869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_KL5-04</v>
      </c>
    </row>
    <row r="870" spans="1:16" x14ac:dyDescent="0.25">
      <c r="A870" s="8" t="s">
        <v>8</v>
      </c>
      <c r="B870" s="9">
        <v>5</v>
      </c>
      <c r="C870" s="13" t="s">
        <v>535</v>
      </c>
      <c r="D870" s="13"/>
      <c r="E870" s="13" t="str">
        <f>_xlfn.IFNA(VLOOKUP(flower[[#This Row],[Scion METRC '#]],METRCC8[],2,FALSE),"METRC ERROR")</f>
        <v>METRC ERROR</v>
      </c>
      <c r="F870" s="13" t="str">
        <f>IF(LEFT(flower[[#This Row],[Strain]],4)=LEFT(flower[[#This Row],[Pheno '#]],4),"match","MISMATCH")</f>
        <v>MISMATCH</v>
      </c>
      <c r="G870" s="13" t="str">
        <f>_xlfn.IFNA(VLOOKUP(flower[[#This Row],[Scion METRC '#]],VEGC8[[#All],[Scion METRC '#]:[Pheno Barcode]],2,FALSE),"")</f>
        <v/>
      </c>
      <c r="H870" s="13" t="str">
        <f>LEFT(flower[[#This Row],[Pheno Barcode]],7)</f>
        <v/>
      </c>
      <c r="I870" s="10" t="str">
        <f>_xlfn.IFNA(VLOOKUP(flower[[#This Row],[Strain]],VEGC8[[#All],[Scion METRC '#]:[Health]],5,FALSE),"")</f>
        <v/>
      </c>
      <c r="J870" s="13"/>
      <c r="K870" s="13" t="str">
        <f>IF(flower[[#This Row],[Scion METRC '#]]="","EMPTY",_xlfn.IFNA(VLOOKUP(flower[[#This Row],[Scion METRC '#]],DEADC8[],3,FALSE),"Alive"))</f>
        <v>EMPTY</v>
      </c>
      <c r="L870" s="13" t="str">
        <f>IFERROR(INDEX(exptreatments[[#This Row],[Treatment]],MATCH(flower[[#This Row],[Scion METRC '#]],exptreatments[[#This Row],[METRC]],0)),"")</f>
        <v/>
      </c>
      <c r="M870" s="13" t="str">
        <f>_xlfn.IFNA(VLOOKUP(flower[[#This Row],[Scion METRC '#]],DEADC8[],4,FALSE),"")</f>
        <v/>
      </c>
      <c r="N870" s="14" t="str">
        <f>_xlfn.IFNA(VLOOKUP(flower[[#This Row],[Scion METRC '#]],DEADC8[],4,FALSE),"")</f>
        <v/>
      </c>
      <c r="O870" s="13" t="str">
        <f>IF(ISNUMBER(SEARCH(".",flower[[#This Row],[Pheno Barcode]])),CONCATENATE("1A4070000000065000",RIGHT(flower[[#This Row],[Pheno Barcode]],6)),"")</f>
        <v/>
      </c>
      <c r="P870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_KL5-05</v>
      </c>
    </row>
    <row r="871" spans="1:16" x14ac:dyDescent="0.25">
      <c r="A871" s="8" t="s">
        <v>8</v>
      </c>
      <c r="B871" s="9">
        <v>6</v>
      </c>
      <c r="C871" s="13" t="s">
        <v>535</v>
      </c>
      <c r="D871" s="13"/>
      <c r="E871" s="13" t="str">
        <f>_xlfn.IFNA(VLOOKUP(flower[[#This Row],[Scion METRC '#]],METRCC8[],2,FALSE),"METRC ERROR")</f>
        <v>METRC ERROR</v>
      </c>
      <c r="F871" s="13" t="str">
        <f>IF(LEFT(flower[[#This Row],[Strain]],4)=LEFT(flower[[#This Row],[Pheno '#]],4),"match","MISMATCH")</f>
        <v>MISMATCH</v>
      </c>
      <c r="G871" s="13" t="str">
        <f>_xlfn.IFNA(VLOOKUP(flower[[#This Row],[Scion METRC '#]],VEGC8[[#All],[Scion METRC '#]:[Pheno Barcode]],2,FALSE),"")</f>
        <v/>
      </c>
      <c r="H871" s="13" t="str">
        <f>LEFT(flower[[#This Row],[Pheno Barcode]],7)</f>
        <v/>
      </c>
      <c r="I871" s="10" t="str">
        <f>_xlfn.IFNA(VLOOKUP(flower[[#This Row],[Strain]],VEGC8[[#All],[Scion METRC '#]:[Health]],5,FALSE),"")</f>
        <v/>
      </c>
      <c r="J871" s="13"/>
      <c r="K871" s="13" t="str">
        <f>IF(flower[[#This Row],[Scion METRC '#]]="","EMPTY",_xlfn.IFNA(VLOOKUP(flower[[#This Row],[Scion METRC '#]],DEADC8[],3,FALSE),"Alive"))</f>
        <v>EMPTY</v>
      </c>
      <c r="L871" s="13" t="str">
        <f>IFERROR(INDEX(exptreatments[[#This Row],[Treatment]],MATCH(flower[[#This Row],[Scion METRC '#]],exptreatments[[#This Row],[METRC]],0)),"")</f>
        <v/>
      </c>
      <c r="M871" s="13" t="str">
        <f>_xlfn.IFNA(VLOOKUP(flower[[#This Row],[Scion METRC '#]],DEADC8[],4,FALSE),"")</f>
        <v/>
      </c>
      <c r="N871" s="14" t="str">
        <f>_xlfn.IFNA(VLOOKUP(flower[[#This Row],[Scion METRC '#]],DEADC8[],4,FALSE),"")</f>
        <v/>
      </c>
      <c r="O871" s="13" t="str">
        <f>IF(ISNUMBER(SEARCH(".",flower[[#This Row],[Pheno Barcode]])),CONCATENATE("1A4070000000065000",RIGHT(flower[[#This Row],[Pheno Barcode]],6)),"")</f>
        <v/>
      </c>
      <c r="P871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_KL5-06</v>
      </c>
    </row>
    <row r="872" spans="1:16" x14ac:dyDescent="0.25">
      <c r="A872" s="8" t="s">
        <v>8</v>
      </c>
      <c r="B872" s="9">
        <v>7</v>
      </c>
      <c r="C872" s="13" t="s">
        <v>535</v>
      </c>
      <c r="D872" s="13"/>
      <c r="E872" s="13" t="str">
        <f>_xlfn.IFNA(VLOOKUP(flower[[#This Row],[Scion METRC '#]],METRCC8[],2,FALSE),"METRC ERROR")</f>
        <v>METRC ERROR</v>
      </c>
      <c r="F872" s="13" t="str">
        <f>IF(LEFT(flower[[#This Row],[Strain]],4)=LEFT(flower[[#This Row],[Pheno '#]],4),"match","MISMATCH")</f>
        <v>MISMATCH</v>
      </c>
      <c r="G872" s="13" t="str">
        <f>_xlfn.IFNA(VLOOKUP(flower[[#This Row],[Scion METRC '#]],VEGC8[[#All],[Scion METRC '#]:[Pheno Barcode]],2,FALSE),"")</f>
        <v/>
      </c>
      <c r="H872" s="13" t="str">
        <f>LEFT(flower[[#This Row],[Pheno Barcode]],7)</f>
        <v/>
      </c>
      <c r="I872" s="10" t="str">
        <f>_xlfn.IFNA(VLOOKUP(flower[[#This Row],[Strain]],VEGC8[[#All],[Scion METRC '#]:[Health]],5,FALSE),"")</f>
        <v/>
      </c>
      <c r="J872" s="13"/>
      <c r="K872" s="13" t="str">
        <f>IF(flower[[#This Row],[Scion METRC '#]]="","EMPTY",_xlfn.IFNA(VLOOKUP(flower[[#This Row],[Scion METRC '#]],DEADC8[],3,FALSE),"Alive"))</f>
        <v>EMPTY</v>
      </c>
      <c r="L872" s="13" t="str">
        <f>IFERROR(INDEX(exptreatments[[#This Row],[Treatment]],MATCH(flower[[#This Row],[Scion METRC '#]],exptreatments[[#This Row],[METRC]],0)),"")</f>
        <v/>
      </c>
      <c r="M872" s="13" t="str">
        <f>_xlfn.IFNA(VLOOKUP(flower[[#This Row],[Scion METRC '#]],DEADC8[],4,FALSE),"")</f>
        <v/>
      </c>
      <c r="N872" s="14" t="str">
        <f>_xlfn.IFNA(VLOOKUP(flower[[#This Row],[Scion METRC '#]],DEADC8[],4,FALSE),"")</f>
        <v/>
      </c>
      <c r="O872" s="13" t="str">
        <f>IF(ISNUMBER(SEARCH(".",flower[[#This Row],[Pheno Barcode]])),CONCATENATE("1A4070000000065000",RIGHT(flower[[#This Row],[Pheno Barcode]],6)),"")</f>
        <v/>
      </c>
      <c r="P872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_KL5-07</v>
      </c>
    </row>
    <row r="873" spans="1:16" x14ac:dyDescent="0.25">
      <c r="A873" s="8" t="s">
        <v>8</v>
      </c>
      <c r="B873" s="9">
        <v>8</v>
      </c>
      <c r="C873" s="13" t="s">
        <v>535</v>
      </c>
      <c r="D873" s="13"/>
      <c r="E873" s="13" t="str">
        <f>_xlfn.IFNA(VLOOKUP(flower[[#This Row],[Scion METRC '#]],METRCC8[],2,FALSE),"METRC ERROR")</f>
        <v>METRC ERROR</v>
      </c>
      <c r="F873" s="13" t="str">
        <f>IF(LEFT(flower[[#This Row],[Strain]],4)=LEFT(flower[[#This Row],[Pheno '#]],4),"match","MISMATCH")</f>
        <v>MISMATCH</v>
      </c>
      <c r="G873" s="13" t="str">
        <f>_xlfn.IFNA(VLOOKUP(flower[[#This Row],[Scion METRC '#]],VEGC8[[#All],[Scion METRC '#]:[Pheno Barcode]],2,FALSE),"")</f>
        <v/>
      </c>
      <c r="H873" s="13" t="str">
        <f>LEFT(flower[[#This Row],[Pheno Barcode]],7)</f>
        <v/>
      </c>
      <c r="I873" s="10" t="str">
        <f>_xlfn.IFNA(VLOOKUP(flower[[#This Row],[Strain]],VEGC8[[#All],[Scion METRC '#]:[Health]],5,FALSE),"")</f>
        <v/>
      </c>
      <c r="J873" s="13"/>
      <c r="K873" s="13" t="str">
        <f>IF(flower[[#This Row],[Scion METRC '#]]="","EMPTY",_xlfn.IFNA(VLOOKUP(flower[[#This Row],[Scion METRC '#]],DEADC8[],3,FALSE),"Alive"))</f>
        <v>EMPTY</v>
      </c>
      <c r="L873" s="13" t="str">
        <f>IFERROR(INDEX(exptreatments[[#This Row],[Treatment]],MATCH(flower[[#This Row],[Scion METRC '#]],exptreatments[[#This Row],[METRC]],0)),"")</f>
        <v/>
      </c>
      <c r="M873" s="13" t="str">
        <f>_xlfn.IFNA(VLOOKUP(flower[[#This Row],[Scion METRC '#]],DEADC8[],4,FALSE),"")</f>
        <v/>
      </c>
      <c r="N873" s="14" t="str">
        <f>_xlfn.IFNA(VLOOKUP(flower[[#This Row],[Scion METRC '#]],DEADC8[],4,FALSE),"")</f>
        <v/>
      </c>
      <c r="O873" s="13" t="str">
        <f>IF(ISNUMBER(SEARCH(".",flower[[#This Row],[Pheno Barcode]])),CONCATENATE("1A4070000000065000",RIGHT(flower[[#This Row],[Pheno Barcode]],6)),"")</f>
        <v/>
      </c>
      <c r="P873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_KL5-08</v>
      </c>
    </row>
    <row r="874" spans="1:16" x14ac:dyDescent="0.25">
      <c r="A874" s="8" t="s">
        <v>8</v>
      </c>
      <c r="B874" s="9">
        <v>9</v>
      </c>
      <c r="C874" s="13" t="s">
        <v>535</v>
      </c>
      <c r="D874" s="13"/>
      <c r="E874" s="13" t="str">
        <f>_xlfn.IFNA(VLOOKUP(flower[[#This Row],[Scion METRC '#]],METRCC8[],2,FALSE),"METRC ERROR")</f>
        <v>METRC ERROR</v>
      </c>
      <c r="F874" s="13" t="str">
        <f>IF(LEFT(flower[[#This Row],[Strain]],4)=LEFT(flower[[#This Row],[Pheno '#]],4),"match","MISMATCH")</f>
        <v>MISMATCH</v>
      </c>
      <c r="G874" s="13" t="str">
        <f>_xlfn.IFNA(VLOOKUP(flower[[#This Row],[Scion METRC '#]],VEGC8[[#All],[Scion METRC '#]:[Pheno Barcode]],2,FALSE),"")</f>
        <v/>
      </c>
      <c r="H874" s="13" t="str">
        <f>LEFT(flower[[#This Row],[Pheno Barcode]],7)</f>
        <v/>
      </c>
      <c r="I874" s="10" t="str">
        <f>_xlfn.IFNA(VLOOKUP(flower[[#This Row],[Strain]],VEGC8[[#All],[Scion METRC '#]:[Health]],5,FALSE),"")</f>
        <v/>
      </c>
      <c r="J874" s="13"/>
      <c r="K874" s="13" t="str">
        <f>IF(flower[[#This Row],[Scion METRC '#]]="","EMPTY",_xlfn.IFNA(VLOOKUP(flower[[#This Row],[Scion METRC '#]],DEADC8[],3,FALSE),"Alive"))</f>
        <v>EMPTY</v>
      </c>
      <c r="L874" s="13" t="str">
        <f>IFERROR(INDEX(exptreatments[[#This Row],[Treatment]],MATCH(flower[[#This Row],[Scion METRC '#]],exptreatments[[#This Row],[METRC]],0)),"")</f>
        <v/>
      </c>
      <c r="M874" s="13" t="str">
        <f>_xlfn.IFNA(VLOOKUP(flower[[#This Row],[Scion METRC '#]],DEADC8[],4,FALSE),"")</f>
        <v/>
      </c>
      <c r="N874" s="14" t="str">
        <f>_xlfn.IFNA(VLOOKUP(flower[[#This Row],[Scion METRC '#]],DEADC8[],4,FALSE),"")</f>
        <v/>
      </c>
      <c r="O874" s="13" t="str">
        <f>IF(ISNUMBER(SEARCH(".",flower[[#This Row],[Pheno Barcode]])),CONCATENATE("1A4070000000065000",RIGHT(flower[[#This Row],[Pheno Barcode]],6)),"")</f>
        <v/>
      </c>
      <c r="P874" s="8" t="str">
        <f>IF(flower[[#This Row],[Plant]]&lt;10,_xlfn.CONCAT('Group Info'!$F$2,"_",flower[[#This Row],[Table]],"-0",flower[[#This Row],[Plant]]),_xlfn.CONCAT('Group Info'!$F$2,"_",flower[[#This Row],[Table]],"-",flower[[#This Row],[Plant]]))</f>
        <v>_KL5-09</v>
      </c>
    </row>
    <row r="875" spans="1:16" x14ac:dyDescent="0.25">
      <c r="A875" s="8" t="s">
        <v>8</v>
      </c>
      <c r="B875" s="9">
        <v>10</v>
      </c>
      <c r="C875" s="13" t="s">
        <v>535</v>
      </c>
      <c r="D875" s="13"/>
      <c r="E875" s="13" t="str">
        <f>_xlfn.IFNA(VLOOKUP(flower[[#This Row],[Scion METRC '#]],METRCC8[],2,FALSE),"METRC ERROR")</f>
        <v>METRC ERROR</v>
      </c>
      <c r="F875" s="13" t="str">
        <f>IF(LEFT(flower[[#This Row],[Strain]],4)=LEFT(flower[[#This Row],[Pheno '#]],4),"match","MISMATCH")</f>
        <v>MISMATCH</v>
      </c>
      <c r="G875" s="13" t="str">
        <f>_xlfn.IFNA(VLOOKUP(flower[[#This Row],[Scion METRC '#]],VEGC8[[#All],[Scion METRC '#]:[Pheno Barcode]],2,FALSE),"")</f>
        <v/>
      </c>
      <c r="H875" s="13" t="str">
        <f>LEFT(flower[[#This Row],[Pheno Barcode]],7)</f>
        <v/>
      </c>
      <c r="I875" s="10" t="str">
        <f>_xlfn.IFNA(VLOOKUP(flower[[#This Row],[Strain]],VEGC8[[#All],[Scion METRC '#]:[Health]],5,FALSE),"")</f>
        <v/>
      </c>
      <c r="J875" s="13"/>
      <c r="K875" s="13" t="str">
        <f>IF(flower[[#This Row],[Scion METRC '#]]="","EMPTY",_xlfn.IFNA(VLOOKUP(flower[[#This Row],[Scion METRC '#]],DEADC8[],3,FALSE),"Alive"))</f>
        <v>EMPTY</v>
      </c>
      <c r="L875" s="13" t="str">
        <f>IFERROR(INDEX(exptreatments[[#This Row],[Treatment]],MATCH(flower[[#This Row],[Scion METRC '#]],exptreatments[[#This Row],[METRC]],0)),"")</f>
        <v/>
      </c>
      <c r="M875" s="13" t="str">
        <f>_xlfn.IFNA(VLOOKUP(flower[[#This Row],[Scion METRC '#]],DEADC8[],4,FALSE),"")</f>
        <v/>
      </c>
      <c r="N875" s="14" t="str">
        <f>_xlfn.IFNA(VLOOKUP(flower[[#This Row],[Scion METRC '#]],DEADC8[],4,FALSE),"")</f>
        <v/>
      </c>
      <c r="O875" s="13" t="str">
        <f>IF(ISNUMBER(SEARCH(".",flower[[#This Row],[Pheno Barcode]])),CONCATENATE("1A4070000000065000",RIGHT(flower[[#This Row],[Pheno Barcode]],6)),"")</f>
        <v/>
      </c>
      <c r="P875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_KL5-10</v>
      </c>
    </row>
    <row r="876" spans="1:16" x14ac:dyDescent="0.25">
      <c r="A876" s="8" t="s">
        <v>8</v>
      </c>
      <c r="B876" s="9">
        <v>11</v>
      </c>
      <c r="C876" s="13" t="s">
        <v>535</v>
      </c>
      <c r="D876" s="13"/>
      <c r="E876" s="13" t="str">
        <f>_xlfn.IFNA(VLOOKUP(flower[[#This Row],[Scion METRC '#]],METRCC8[],2,FALSE),"METRC ERROR")</f>
        <v>METRC ERROR</v>
      </c>
      <c r="F876" s="13" t="str">
        <f>IF(LEFT(flower[[#This Row],[Strain]],4)=LEFT(flower[[#This Row],[Pheno '#]],4),"match","MISMATCH")</f>
        <v>MISMATCH</v>
      </c>
      <c r="G876" s="13" t="str">
        <f>_xlfn.IFNA(VLOOKUP(flower[[#This Row],[Scion METRC '#]],VEGC8[[#All],[Scion METRC '#]:[Pheno Barcode]],2,FALSE),"")</f>
        <v/>
      </c>
      <c r="H876" s="13" t="str">
        <f>LEFT(flower[[#This Row],[Pheno Barcode]],7)</f>
        <v/>
      </c>
      <c r="I876" s="10" t="str">
        <f>_xlfn.IFNA(VLOOKUP(flower[[#This Row],[Strain]],VEGC8[[#All],[Scion METRC '#]:[Health]],5,FALSE),"")</f>
        <v/>
      </c>
      <c r="J876" s="13"/>
      <c r="K876" s="13" t="str">
        <f>IF(flower[[#This Row],[Scion METRC '#]]="","EMPTY",_xlfn.IFNA(VLOOKUP(flower[[#This Row],[Scion METRC '#]],DEADC8[],3,FALSE),"Alive"))</f>
        <v>EMPTY</v>
      </c>
      <c r="L876" s="13" t="str">
        <f>IFERROR(INDEX(exptreatments[[#This Row],[Treatment]],MATCH(flower[[#This Row],[Scion METRC '#]],exptreatments[[#This Row],[METRC]],0)),"")</f>
        <v/>
      </c>
      <c r="M876" s="13" t="str">
        <f>_xlfn.IFNA(VLOOKUP(flower[[#This Row],[Scion METRC '#]],DEADC8[],4,FALSE),"")</f>
        <v/>
      </c>
      <c r="N876" s="14" t="str">
        <f>_xlfn.IFNA(VLOOKUP(flower[[#This Row],[Scion METRC '#]],DEADC8[],4,FALSE),"")</f>
        <v/>
      </c>
      <c r="O876" s="13" t="str">
        <f>IF(ISNUMBER(SEARCH(".",flower[[#This Row],[Pheno Barcode]])),CONCATENATE("1A4070000000065000",RIGHT(flower[[#This Row],[Pheno Barcode]],6)),"")</f>
        <v/>
      </c>
      <c r="P876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_KL5-11</v>
      </c>
    </row>
    <row r="877" spans="1:16" x14ac:dyDescent="0.25">
      <c r="A877" s="8" t="s">
        <v>8</v>
      </c>
      <c r="B877" s="9">
        <v>12</v>
      </c>
      <c r="C877" s="13" t="s">
        <v>535</v>
      </c>
      <c r="D877" s="13"/>
      <c r="E877" s="13" t="str">
        <f>_xlfn.IFNA(VLOOKUP(flower[[#This Row],[Scion METRC '#]],METRCC8[],2,FALSE),"METRC ERROR")</f>
        <v>METRC ERROR</v>
      </c>
      <c r="F877" s="13" t="str">
        <f>IF(LEFT(flower[[#This Row],[Strain]],4)=LEFT(flower[[#This Row],[Pheno '#]],4),"match","MISMATCH")</f>
        <v>MISMATCH</v>
      </c>
      <c r="G877" s="13" t="str">
        <f>_xlfn.IFNA(VLOOKUP(flower[[#This Row],[Scion METRC '#]],VEGC8[[#All],[Scion METRC '#]:[Pheno Barcode]],2,FALSE),"")</f>
        <v/>
      </c>
      <c r="H877" s="13" t="str">
        <f>LEFT(flower[[#This Row],[Pheno Barcode]],7)</f>
        <v/>
      </c>
      <c r="I877" s="10" t="str">
        <f>_xlfn.IFNA(VLOOKUP(flower[[#This Row],[Strain]],VEGC8[[#All],[Scion METRC '#]:[Health]],5,FALSE),"")</f>
        <v/>
      </c>
      <c r="J877" s="13"/>
      <c r="K877" s="13" t="str">
        <f>IF(flower[[#This Row],[Scion METRC '#]]="","EMPTY",_xlfn.IFNA(VLOOKUP(flower[[#This Row],[Scion METRC '#]],DEADC8[],3,FALSE),"Alive"))</f>
        <v>EMPTY</v>
      </c>
      <c r="L877" s="13" t="str">
        <f>IFERROR(INDEX(exptreatments[[#This Row],[Treatment]],MATCH(flower[[#This Row],[Scion METRC '#]],exptreatments[[#This Row],[METRC]],0)),"")</f>
        <v/>
      </c>
      <c r="M877" s="13" t="str">
        <f>_xlfn.IFNA(VLOOKUP(flower[[#This Row],[Scion METRC '#]],DEADC8[],4,FALSE),"")</f>
        <v/>
      </c>
      <c r="N877" s="14" t="str">
        <f>_xlfn.IFNA(VLOOKUP(flower[[#This Row],[Scion METRC '#]],DEADC8[],4,FALSE),"")</f>
        <v/>
      </c>
      <c r="O877" s="13" t="str">
        <f>IF(ISNUMBER(SEARCH(".",flower[[#This Row],[Pheno Barcode]])),CONCATENATE("1A4070000000065000",RIGHT(flower[[#This Row],[Pheno Barcode]],6)),"")</f>
        <v/>
      </c>
      <c r="P877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_KL5-12</v>
      </c>
    </row>
    <row r="878" spans="1:16" x14ac:dyDescent="0.25">
      <c r="A878" s="8" t="s">
        <v>8</v>
      </c>
      <c r="B878" s="9">
        <v>13</v>
      </c>
      <c r="C878" s="13" t="s">
        <v>535</v>
      </c>
      <c r="D878" s="13"/>
      <c r="E878" s="13" t="str">
        <f>_xlfn.IFNA(VLOOKUP(flower[[#This Row],[Scion METRC '#]],METRCC8[],2,FALSE),"METRC ERROR")</f>
        <v>METRC ERROR</v>
      </c>
      <c r="F878" s="13" t="str">
        <f>IF(LEFT(flower[[#This Row],[Strain]],4)=LEFT(flower[[#This Row],[Pheno '#]],4),"match","MISMATCH")</f>
        <v>MISMATCH</v>
      </c>
      <c r="G878" s="13" t="str">
        <f>_xlfn.IFNA(VLOOKUP(flower[[#This Row],[Scion METRC '#]],VEGC8[[#All],[Scion METRC '#]:[Pheno Barcode]],2,FALSE),"")</f>
        <v/>
      </c>
      <c r="H878" s="13" t="str">
        <f>LEFT(flower[[#This Row],[Pheno Barcode]],7)</f>
        <v/>
      </c>
      <c r="I878" s="10" t="str">
        <f>_xlfn.IFNA(VLOOKUP(flower[[#This Row],[Strain]],VEGC8[[#All],[Scion METRC '#]:[Health]],5,FALSE),"")</f>
        <v/>
      </c>
      <c r="J878" s="13"/>
      <c r="K878" s="13" t="str">
        <f>IF(flower[[#This Row],[Scion METRC '#]]="","EMPTY",_xlfn.IFNA(VLOOKUP(flower[[#This Row],[Scion METRC '#]],DEADC8[],3,FALSE),"Alive"))</f>
        <v>EMPTY</v>
      </c>
      <c r="L878" s="13" t="str">
        <f>IFERROR(INDEX(exptreatments[[#This Row],[Treatment]],MATCH(flower[[#This Row],[Scion METRC '#]],exptreatments[[#This Row],[METRC]],0)),"")</f>
        <v/>
      </c>
      <c r="M878" s="13" t="str">
        <f>_xlfn.IFNA(VLOOKUP(flower[[#This Row],[Scion METRC '#]],DEADC8[],4,FALSE),"")</f>
        <v/>
      </c>
      <c r="N878" s="14" t="str">
        <f>_xlfn.IFNA(VLOOKUP(flower[[#This Row],[Scion METRC '#]],DEADC8[],4,FALSE),"")</f>
        <v/>
      </c>
      <c r="O878" s="13" t="str">
        <f>IF(ISNUMBER(SEARCH(".",flower[[#This Row],[Pheno Barcode]])),CONCATENATE("1A4070000000065000",RIGHT(flower[[#This Row],[Pheno Barcode]],6)),"")</f>
        <v/>
      </c>
      <c r="P878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_KL5-13</v>
      </c>
    </row>
    <row r="879" spans="1:16" x14ac:dyDescent="0.25">
      <c r="A879" s="8" t="s">
        <v>8</v>
      </c>
      <c r="B879" s="9">
        <v>14</v>
      </c>
      <c r="C879" s="13" t="s">
        <v>535</v>
      </c>
      <c r="D879" s="13"/>
      <c r="E879" s="13" t="str">
        <f>_xlfn.IFNA(VLOOKUP(flower[[#This Row],[Scion METRC '#]],METRCC8[],2,FALSE),"METRC ERROR")</f>
        <v>METRC ERROR</v>
      </c>
      <c r="F879" s="13" t="str">
        <f>IF(LEFT(flower[[#This Row],[Strain]],4)=LEFT(flower[[#This Row],[Pheno '#]],4),"match","MISMATCH")</f>
        <v>MISMATCH</v>
      </c>
      <c r="G879" s="13" t="str">
        <f>_xlfn.IFNA(VLOOKUP(flower[[#This Row],[Scion METRC '#]],VEGC8[[#All],[Scion METRC '#]:[Pheno Barcode]],2,FALSE),"")</f>
        <v/>
      </c>
      <c r="H879" s="13" t="str">
        <f>LEFT(flower[[#This Row],[Pheno Barcode]],7)</f>
        <v/>
      </c>
      <c r="I879" s="10" t="str">
        <f>_xlfn.IFNA(VLOOKUP(flower[[#This Row],[Strain]],VEGC8[[#All],[Scion METRC '#]:[Health]],5,FALSE),"")</f>
        <v/>
      </c>
      <c r="J879" s="13"/>
      <c r="K879" s="13" t="str">
        <f>IF(flower[[#This Row],[Scion METRC '#]]="","EMPTY",_xlfn.IFNA(VLOOKUP(flower[[#This Row],[Scion METRC '#]],DEADC8[],3,FALSE),"Alive"))</f>
        <v>EMPTY</v>
      </c>
      <c r="L879" s="13" t="str">
        <f>IFERROR(INDEX(exptreatments[[#This Row],[Treatment]],MATCH(flower[[#This Row],[Scion METRC '#]],exptreatments[[#This Row],[METRC]],0)),"")</f>
        <v/>
      </c>
      <c r="M879" s="13" t="str">
        <f>_xlfn.IFNA(VLOOKUP(flower[[#This Row],[Scion METRC '#]],DEADC8[],4,FALSE),"")</f>
        <v/>
      </c>
      <c r="N879" s="14" t="str">
        <f>_xlfn.IFNA(VLOOKUP(flower[[#This Row],[Scion METRC '#]],DEADC8[],4,FALSE),"")</f>
        <v/>
      </c>
      <c r="O879" s="13" t="str">
        <f>IF(ISNUMBER(SEARCH(".",flower[[#This Row],[Pheno Barcode]])),CONCATENATE("1A4070000000065000",RIGHT(flower[[#This Row],[Pheno Barcode]],6)),"")</f>
        <v/>
      </c>
      <c r="P879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_KL5-14</v>
      </c>
    </row>
    <row r="880" spans="1:16" x14ac:dyDescent="0.25">
      <c r="A880" s="8" t="s">
        <v>8</v>
      </c>
      <c r="B880" s="9">
        <v>15</v>
      </c>
      <c r="C880" s="13" t="s">
        <v>535</v>
      </c>
      <c r="D880" s="13"/>
      <c r="E880" s="13" t="str">
        <f>_xlfn.IFNA(VLOOKUP(flower[[#This Row],[Scion METRC '#]],METRCC8[],2,FALSE),"METRC ERROR")</f>
        <v>METRC ERROR</v>
      </c>
      <c r="F880" s="13" t="str">
        <f>IF(LEFT(flower[[#This Row],[Strain]],4)=LEFT(flower[[#This Row],[Pheno '#]],4),"match","MISMATCH")</f>
        <v>MISMATCH</v>
      </c>
      <c r="G880" s="13" t="str">
        <f>_xlfn.IFNA(VLOOKUP(flower[[#This Row],[Scion METRC '#]],VEGC8[[#All],[Scion METRC '#]:[Pheno Barcode]],2,FALSE),"")</f>
        <v/>
      </c>
      <c r="H880" s="13" t="str">
        <f>LEFT(flower[[#This Row],[Pheno Barcode]],7)</f>
        <v/>
      </c>
      <c r="I880" s="10" t="str">
        <f>_xlfn.IFNA(VLOOKUP(flower[[#This Row],[Strain]],VEGC8[[#All],[Scion METRC '#]:[Health]],5,FALSE),"")</f>
        <v/>
      </c>
      <c r="J880" s="13"/>
      <c r="K880" s="13" t="str">
        <f>IF(flower[[#This Row],[Scion METRC '#]]="","EMPTY",_xlfn.IFNA(VLOOKUP(flower[[#This Row],[Scion METRC '#]],DEADC8[],3,FALSE),"Alive"))</f>
        <v>EMPTY</v>
      </c>
      <c r="L880" s="13" t="str">
        <f>IFERROR(INDEX(exptreatments[[#This Row],[Treatment]],MATCH(flower[[#This Row],[Scion METRC '#]],exptreatments[[#This Row],[METRC]],0)),"")</f>
        <v/>
      </c>
      <c r="M880" s="13" t="str">
        <f>_xlfn.IFNA(VLOOKUP(flower[[#This Row],[Scion METRC '#]],DEADC8[],4,FALSE),"")</f>
        <v/>
      </c>
      <c r="N880" s="14" t="str">
        <f>_xlfn.IFNA(VLOOKUP(flower[[#This Row],[Scion METRC '#]],DEADC8[],4,FALSE),"")</f>
        <v/>
      </c>
      <c r="O880" s="13" t="str">
        <f>IF(ISNUMBER(SEARCH(".",flower[[#This Row],[Pheno Barcode]])),CONCATENATE("1A4070000000065000",RIGHT(flower[[#This Row],[Pheno Barcode]],6)),"")</f>
        <v/>
      </c>
      <c r="P880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_KL5-15</v>
      </c>
    </row>
    <row r="881" spans="1:16" x14ac:dyDescent="0.25">
      <c r="A881" s="8" t="s">
        <v>8</v>
      </c>
      <c r="B881" s="9">
        <v>16</v>
      </c>
      <c r="C881" s="13" t="s">
        <v>535</v>
      </c>
      <c r="D881" s="13"/>
      <c r="E881" s="13" t="str">
        <f>_xlfn.IFNA(VLOOKUP(flower[[#This Row],[Scion METRC '#]],METRCC8[],2,FALSE),"METRC ERROR")</f>
        <v>METRC ERROR</v>
      </c>
      <c r="F881" s="13" t="str">
        <f>IF(LEFT(flower[[#This Row],[Strain]],4)=LEFT(flower[[#This Row],[Pheno '#]],4),"match","MISMATCH")</f>
        <v>MISMATCH</v>
      </c>
      <c r="G881" s="13" t="str">
        <f>_xlfn.IFNA(VLOOKUP(flower[[#This Row],[Scion METRC '#]],VEGC8[[#All],[Scion METRC '#]:[Pheno Barcode]],2,FALSE),"")</f>
        <v/>
      </c>
      <c r="H881" s="13" t="str">
        <f>LEFT(flower[[#This Row],[Pheno Barcode]],7)</f>
        <v/>
      </c>
      <c r="I881" s="10" t="str">
        <f>_xlfn.IFNA(VLOOKUP(flower[[#This Row],[Strain]],VEGC8[[#All],[Scion METRC '#]:[Health]],5,FALSE),"")</f>
        <v/>
      </c>
      <c r="J881" s="13"/>
      <c r="K881" s="13" t="str">
        <f>IF(flower[[#This Row],[Scion METRC '#]]="","EMPTY",_xlfn.IFNA(VLOOKUP(flower[[#This Row],[Scion METRC '#]],DEADC8[],3,FALSE),"Alive"))</f>
        <v>EMPTY</v>
      </c>
      <c r="L881" s="13" t="str">
        <f>IFERROR(INDEX(exptreatments[[#This Row],[Treatment]],MATCH(flower[[#This Row],[Scion METRC '#]],exptreatments[[#This Row],[METRC]],0)),"")</f>
        <v/>
      </c>
      <c r="M881" s="13" t="str">
        <f>_xlfn.IFNA(VLOOKUP(flower[[#This Row],[Scion METRC '#]],DEADC8[],4,FALSE),"")</f>
        <v/>
      </c>
      <c r="N881" s="14" t="str">
        <f>_xlfn.IFNA(VLOOKUP(flower[[#This Row],[Scion METRC '#]],DEADC8[],4,FALSE),"")</f>
        <v/>
      </c>
      <c r="O881" s="13" t="str">
        <f>IF(ISNUMBER(SEARCH(".",flower[[#This Row],[Pheno Barcode]])),CONCATENATE("1A4070000000065000",RIGHT(flower[[#This Row],[Pheno Barcode]],6)),"")</f>
        <v/>
      </c>
      <c r="P881" s="8" t="str">
        <f>IF(flower[[#This Row],[Plant]]&lt;10,_xlfn.CONCAT('Group Info'!$F$2,"_",flower[[#This Row],[Table]],"-0",flower[[#This Row],[Plant]]),_xlfn.CONCAT('Group Info'!$F$2,"_",flower[[#This Row],[Table]],"-",flower[[#This Row],[Plant]]))</f>
        <v>_KL5-16</v>
      </c>
    </row>
    <row r="882" spans="1:16" x14ac:dyDescent="0.25">
      <c r="A882" s="8" t="s">
        <v>8</v>
      </c>
      <c r="B882" s="9">
        <v>1</v>
      </c>
      <c r="C882" s="13" t="s">
        <v>536</v>
      </c>
      <c r="D882" s="13"/>
      <c r="E882" s="13" t="str">
        <f>_xlfn.IFNA(VLOOKUP(flower[[#This Row],[Scion METRC '#]],METRCC8[],2,FALSE),"METRC ERROR")</f>
        <v>METRC ERROR</v>
      </c>
      <c r="F882" s="13" t="str">
        <f>IF(LEFT(flower[[#This Row],[Strain]],4)=LEFT(flower[[#This Row],[Pheno '#]],4),"match","MISMATCH")</f>
        <v>MISMATCH</v>
      </c>
      <c r="G882" s="13" t="str">
        <f>_xlfn.IFNA(VLOOKUP(flower[[#This Row],[Scion METRC '#]],VEGC8[[#All],[Scion METRC '#]:[Pheno Barcode]],2,FALSE),"")</f>
        <v/>
      </c>
      <c r="H882" s="13" t="str">
        <f>LEFT(flower[[#This Row],[Pheno Barcode]],7)</f>
        <v/>
      </c>
      <c r="I882" s="10" t="str">
        <f>_xlfn.IFNA(VLOOKUP(flower[[#This Row],[Strain]],VEGC8[[#All],[Scion METRC '#]:[Health]],5,FALSE),"")</f>
        <v/>
      </c>
      <c r="J882" s="13"/>
      <c r="K882" s="13" t="str">
        <f>IF(flower[[#This Row],[Scion METRC '#]]="","EMPTY",_xlfn.IFNA(VLOOKUP(flower[[#This Row],[Scion METRC '#]],DEADC8[],3,FALSE),"Alive"))</f>
        <v>EMPTY</v>
      </c>
      <c r="L882" s="13" t="str">
        <f>IFERROR(INDEX(exptreatments[[#This Row],[Treatment]],MATCH(flower[[#This Row],[Scion METRC '#]],exptreatments[[#This Row],[METRC]],0)),"")</f>
        <v/>
      </c>
      <c r="M882" s="13" t="str">
        <f>_xlfn.IFNA(VLOOKUP(flower[[#This Row],[Scion METRC '#]],DEADC8[],4,FALSE),"")</f>
        <v/>
      </c>
      <c r="N882" s="14" t="str">
        <f>_xlfn.IFNA(VLOOKUP(flower[[#This Row],[Scion METRC '#]],DEADC8[],4,FALSE),"")</f>
        <v/>
      </c>
      <c r="O882" s="13" t="str">
        <f>IF(ISNUMBER(SEARCH(".",flower[[#This Row],[Pheno Barcode]])),CONCATENATE("1A4070000000065000",RIGHT(flower[[#This Row],[Pheno Barcode]],6)),"")</f>
        <v/>
      </c>
      <c r="P882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_LL1-01</v>
      </c>
    </row>
    <row r="883" spans="1:16" x14ac:dyDescent="0.25">
      <c r="A883" s="8" t="s">
        <v>8</v>
      </c>
      <c r="B883" s="9">
        <v>2</v>
      </c>
      <c r="C883" s="13" t="s">
        <v>536</v>
      </c>
      <c r="D883" s="13"/>
      <c r="E883" s="13" t="str">
        <f>_xlfn.IFNA(VLOOKUP(flower[[#This Row],[Scion METRC '#]],METRCC8[],2,FALSE),"METRC ERROR")</f>
        <v>METRC ERROR</v>
      </c>
      <c r="F883" s="13" t="str">
        <f>IF(LEFT(flower[[#This Row],[Strain]],4)=LEFT(flower[[#This Row],[Pheno '#]],4),"match","MISMATCH")</f>
        <v>MISMATCH</v>
      </c>
      <c r="G883" s="13" t="str">
        <f>_xlfn.IFNA(VLOOKUP(flower[[#This Row],[Scion METRC '#]],VEGC8[[#All],[Scion METRC '#]:[Pheno Barcode]],2,FALSE),"")</f>
        <v/>
      </c>
      <c r="H883" s="13" t="str">
        <f>LEFT(flower[[#This Row],[Pheno Barcode]],7)</f>
        <v/>
      </c>
      <c r="I883" s="10" t="str">
        <f>_xlfn.IFNA(VLOOKUP(flower[[#This Row],[Strain]],VEGC8[[#All],[Scion METRC '#]:[Health]],5,FALSE),"")</f>
        <v/>
      </c>
      <c r="J883" s="13"/>
      <c r="K883" s="13" t="str">
        <f>IF(flower[[#This Row],[Scion METRC '#]]="","EMPTY",_xlfn.IFNA(VLOOKUP(flower[[#This Row],[Scion METRC '#]],DEADC8[],3,FALSE),"Alive"))</f>
        <v>EMPTY</v>
      </c>
      <c r="L883" s="13" t="str">
        <f>IFERROR(INDEX(exptreatments[[#This Row],[Treatment]],MATCH(flower[[#This Row],[Scion METRC '#]],exptreatments[[#This Row],[METRC]],0)),"")</f>
        <v/>
      </c>
      <c r="M883" s="13" t="str">
        <f>_xlfn.IFNA(VLOOKUP(flower[[#This Row],[Scion METRC '#]],DEADC8[],4,FALSE),"")</f>
        <v/>
      </c>
      <c r="N883" s="14" t="str">
        <f>_xlfn.IFNA(VLOOKUP(flower[[#This Row],[Scion METRC '#]],DEADC8[],4,FALSE),"")</f>
        <v/>
      </c>
      <c r="O883" s="13" t="str">
        <f>IF(ISNUMBER(SEARCH(".",flower[[#This Row],[Pheno Barcode]])),CONCATENATE("1A4070000000065000",RIGHT(flower[[#This Row],[Pheno Barcode]],6)),"")</f>
        <v/>
      </c>
      <c r="P883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_LL1-02</v>
      </c>
    </row>
    <row r="884" spans="1:16" x14ac:dyDescent="0.25">
      <c r="A884" s="8" t="s">
        <v>8</v>
      </c>
      <c r="B884" s="9">
        <v>3</v>
      </c>
      <c r="C884" s="13" t="s">
        <v>536</v>
      </c>
      <c r="D884" s="13"/>
      <c r="E884" s="13" t="str">
        <f>_xlfn.IFNA(VLOOKUP(flower[[#This Row],[Scion METRC '#]],METRCC8[],2,FALSE),"METRC ERROR")</f>
        <v>METRC ERROR</v>
      </c>
      <c r="F884" s="13" t="str">
        <f>IF(LEFT(flower[[#This Row],[Strain]],4)=LEFT(flower[[#This Row],[Pheno '#]],4),"match","MISMATCH")</f>
        <v>MISMATCH</v>
      </c>
      <c r="G884" s="13" t="str">
        <f>_xlfn.IFNA(VLOOKUP(flower[[#This Row],[Scion METRC '#]],VEGC8[[#All],[Scion METRC '#]:[Pheno Barcode]],2,FALSE),"")</f>
        <v/>
      </c>
      <c r="H884" s="13" t="str">
        <f>LEFT(flower[[#This Row],[Pheno Barcode]],7)</f>
        <v/>
      </c>
      <c r="I884" s="10" t="str">
        <f>_xlfn.IFNA(VLOOKUP(flower[[#This Row],[Strain]],VEGC8[[#All],[Scion METRC '#]:[Health]],5,FALSE),"")</f>
        <v/>
      </c>
      <c r="J884" s="13"/>
      <c r="K884" s="13" t="str">
        <f>IF(flower[[#This Row],[Scion METRC '#]]="","EMPTY",_xlfn.IFNA(VLOOKUP(flower[[#This Row],[Scion METRC '#]],DEADC8[],3,FALSE),"Alive"))</f>
        <v>EMPTY</v>
      </c>
      <c r="L884" s="13" t="str">
        <f>IFERROR(INDEX(exptreatments[[#This Row],[Treatment]],MATCH(flower[[#This Row],[Scion METRC '#]],exptreatments[[#This Row],[METRC]],0)),"")</f>
        <v/>
      </c>
      <c r="M884" s="13" t="str">
        <f>_xlfn.IFNA(VLOOKUP(flower[[#This Row],[Scion METRC '#]],DEADC8[],4,FALSE),"")</f>
        <v/>
      </c>
      <c r="N884" s="14" t="str">
        <f>_xlfn.IFNA(VLOOKUP(flower[[#This Row],[Scion METRC '#]],DEADC8[],4,FALSE),"")</f>
        <v/>
      </c>
      <c r="O884" s="13" t="str">
        <f>IF(ISNUMBER(SEARCH(".",flower[[#This Row],[Pheno Barcode]])),CONCATENATE("1A4070000000065000",RIGHT(flower[[#This Row],[Pheno Barcode]],6)),"")</f>
        <v/>
      </c>
      <c r="P884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_LL1-03</v>
      </c>
    </row>
    <row r="885" spans="1:16" x14ac:dyDescent="0.25">
      <c r="A885" s="8" t="s">
        <v>8</v>
      </c>
      <c r="B885" s="9">
        <v>4</v>
      </c>
      <c r="C885" s="13" t="s">
        <v>536</v>
      </c>
      <c r="D885" s="13"/>
      <c r="E885" s="13" t="str">
        <f>_xlfn.IFNA(VLOOKUP(flower[[#This Row],[Scion METRC '#]],METRCC8[],2,FALSE),"METRC ERROR")</f>
        <v>METRC ERROR</v>
      </c>
      <c r="F885" s="13" t="str">
        <f>IF(LEFT(flower[[#This Row],[Strain]],4)=LEFT(flower[[#This Row],[Pheno '#]],4),"match","MISMATCH")</f>
        <v>MISMATCH</v>
      </c>
      <c r="G885" s="13" t="str">
        <f>_xlfn.IFNA(VLOOKUP(flower[[#This Row],[Scion METRC '#]],VEGC8[[#All],[Scion METRC '#]:[Pheno Barcode]],2,FALSE),"")</f>
        <v/>
      </c>
      <c r="H885" s="13" t="str">
        <f>LEFT(flower[[#This Row],[Pheno Barcode]],7)</f>
        <v/>
      </c>
      <c r="I885" s="10" t="str">
        <f>_xlfn.IFNA(VLOOKUP(flower[[#This Row],[Strain]],VEGC8[[#All],[Scion METRC '#]:[Health]],5,FALSE),"")</f>
        <v/>
      </c>
      <c r="J885" s="13"/>
      <c r="K885" s="13" t="str">
        <f>IF(flower[[#This Row],[Scion METRC '#]]="","EMPTY",_xlfn.IFNA(VLOOKUP(flower[[#This Row],[Scion METRC '#]],DEADC8[],3,FALSE),"Alive"))</f>
        <v>EMPTY</v>
      </c>
      <c r="L885" s="13" t="str">
        <f>IFERROR(INDEX(exptreatments[[#This Row],[Treatment]],MATCH(flower[[#This Row],[Scion METRC '#]],exptreatments[[#This Row],[METRC]],0)),"")</f>
        <v/>
      </c>
      <c r="M885" s="13" t="str">
        <f>_xlfn.IFNA(VLOOKUP(flower[[#This Row],[Scion METRC '#]],DEADC8[],4,FALSE),"")</f>
        <v/>
      </c>
      <c r="N885" s="14" t="str">
        <f>_xlfn.IFNA(VLOOKUP(flower[[#This Row],[Scion METRC '#]],DEADC8[],4,FALSE),"")</f>
        <v/>
      </c>
      <c r="O885" s="13" t="str">
        <f>IF(ISNUMBER(SEARCH(".",flower[[#This Row],[Pheno Barcode]])),CONCATENATE("1A4070000000065000",RIGHT(flower[[#This Row],[Pheno Barcode]],6)),"")</f>
        <v/>
      </c>
      <c r="P885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_LL1-04</v>
      </c>
    </row>
    <row r="886" spans="1:16" x14ac:dyDescent="0.25">
      <c r="A886" s="8" t="s">
        <v>8</v>
      </c>
      <c r="B886" s="9">
        <v>5</v>
      </c>
      <c r="C886" s="13" t="s">
        <v>536</v>
      </c>
      <c r="D886" s="13"/>
      <c r="E886" s="13" t="str">
        <f>_xlfn.IFNA(VLOOKUP(flower[[#This Row],[Scion METRC '#]],METRCC8[],2,FALSE),"METRC ERROR")</f>
        <v>METRC ERROR</v>
      </c>
      <c r="F886" s="13" t="str">
        <f>IF(LEFT(flower[[#This Row],[Strain]],4)=LEFT(flower[[#This Row],[Pheno '#]],4),"match","MISMATCH")</f>
        <v>MISMATCH</v>
      </c>
      <c r="G886" s="13" t="str">
        <f>_xlfn.IFNA(VLOOKUP(flower[[#This Row],[Scion METRC '#]],VEGC8[[#All],[Scion METRC '#]:[Pheno Barcode]],2,FALSE),"")</f>
        <v/>
      </c>
      <c r="H886" s="13" t="str">
        <f>LEFT(flower[[#This Row],[Pheno Barcode]],7)</f>
        <v/>
      </c>
      <c r="I886" s="10" t="str">
        <f>_xlfn.IFNA(VLOOKUP(flower[[#This Row],[Strain]],VEGC8[[#All],[Scion METRC '#]:[Health]],5,FALSE),"")</f>
        <v/>
      </c>
      <c r="J886" s="13"/>
      <c r="K886" s="13" t="str">
        <f>IF(flower[[#This Row],[Scion METRC '#]]="","EMPTY",_xlfn.IFNA(VLOOKUP(flower[[#This Row],[Scion METRC '#]],DEADC8[],3,FALSE),"Alive"))</f>
        <v>EMPTY</v>
      </c>
      <c r="L886" s="13" t="str">
        <f>IFERROR(INDEX(exptreatments[[#This Row],[Treatment]],MATCH(flower[[#This Row],[Scion METRC '#]],exptreatments[[#This Row],[METRC]],0)),"")</f>
        <v/>
      </c>
      <c r="M886" s="13" t="str">
        <f>_xlfn.IFNA(VLOOKUP(flower[[#This Row],[Scion METRC '#]],DEADC8[],4,FALSE),"")</f>
        <v/>
      </c>
      <c r="N886" s="14" t="str">
        <f>_xlfn.IFNA(VLOOKUP(flower[[#This Row],[Scion METRC '#]],DEADC8[],4,FALSE),"")</f>
        <v/>
      </c>
      <c r="O886" s="13" t="str">
        <f>IF(ISNUMBER(SEARCH(".",flower[[#This Row],[Pheno Barcode]])),CONCATENATE("1A4070000000065000",RIGHT(flower[[#This Row],[Pheno Barcode]],6)),"")</f>
        <v/>
      </c>
      <c r="P886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_LL1-05</v>
      </c>
    </row>
    <row r="887" spans="1:16" x14ac:dyDescent="0.25">
      <c r="A887" s="8" t="s">
        <v>8</v>
      </c>
      <c r="B887" s="9">
        <v>6</v>
      </c>
      <c r="C887" s="13" t="s">
        <v>536</v>
      </c>
      <c r="D887" s="13"/>
      <c r="E887" s="13" t="str">
        <f>_xlfn.IFNA(VLOOKUP(flower[[#This Row],[Scion METRC '#]],METRCC8[],2,FALSE),"METRC ERROR")</f>
        <v>METRC ERROR</v>
      </c>
      <c r="F887" s="13" t="str">
        <f>IF(LEFT(flower[[#This Row],[Strain]],4)=LEFT(flower[[#This Row],[Pheno '#]],4),"match","MISMATCH")</f>
        <v>MISMATCH</v>
      </c>
      <c r="G887" s="13" t="str">
        <f>_xlfn.IFNA(VLOOKUP(flower[[#This Row],[Scion METRC '#]],VEGC8[[#All],[Scion METRC '#]:[Pheno Barcode]],2,FALSE),"")</f>
        <v/>
      </c>
      <c r="H887" s="13" t="str">
        <f>LEFT(flower[[#This Row],[Pheno Barcode]],7)</f>
        <v/>
      </c>
      <c r="I887" s="10" t="str">
        <f>_xlfn.IFNA(VLOOKUP(flower[[#This Row],[Strain]],VEGC8[[#All],[Scion METRC '#]:[Health]],5,FALSE),"")</f>
        <v/>
      </c>
      <c r="J887" s="13"/>
      <c r="K887" s="13" t="str">
        <f>IF(flower[[#This Row],[Scion METRC '#]]="","EMPTY",_xlfn.IFNA(VLOOKUP(flower[[#This Row],[Scion METRC '#]],DEADC8[],3,FALSE),"Alive"))</f>
        <v>EMPTY</v>
      </c>
      <c r="L887" s="13" t="str">
        <f>IFERROR(INDEX(exptreatments[[#This Row],[Treatment]],MATCH(flower[[#This Row],[Scion METRC '#]],exptreatments[[#This Row],[METRC]],0)),"")</f>
        <v/>
      </c>
      <c r="M887" s="13" t="str">
        <f>_xlfn.IFNA(VLOOKUP(flower[[#This Row],[Scion METRC '#]],DEADC8[],4,FALSE),"")</f>
        <v/>
      </c>
      <c r="N887" s="14" t="str">
        <f>_xlfn.IFNA(VLOOKUP(flower[[#This Row],[Scion METRC '#]],DEADC8[],4,FALSE),"")</f>
        <v/>
      </c>
      <c r="O887" s="13" t="str">
        <f>IF(ISNUMBER(SEARCH(".",flower[[#This Row],[Pheno Barcode]])),CONCATENATE("1A4070000000065000",RIGHT(flower[[#This Row],[Pheno Barcode]],6)),"")</f>
        <v/>
      </c>
      <c r="P887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_LL1-06</v>
      </c>
    </row>
    <row r="888" spans="1:16" x14ac:dyDescent="0.25">
      <c r="A888" s="8" t="s">
        <v>8</v>
      </c>
      <c r="B888" s="9">
        <v>7</v>
      </c>
      <c r="C888" s="13" t="s">
        <v>536</v>
      </c>
      <c r="D888" s="13"/>
      <c r="E888" s="13" t="str">
        <f>_xlfn.IFNA(VLOOKUP(flower[[#This Row],[Scion METRC '#]],METRCC8[],2,FALSE),"METRC ERROR")</f>
        <v>METRC ERROR</v>
      </c>
      <c r="F888" s="13" t="str">
        <f>IF(LEFT(flower[[#This Row],[Strain]],4)=LEFT(flower[[#This Row],[Pheno '#]],4),"match","MISMATCH")</f>
        <v>MISMATCH</v>
      </c>
      <c r="G888" s="13" t="str">
        <f>_xlfn.IFNA(VLOOKUP(flower[[#This Row],[Scion METRC '#]],VEGC8[[#All],[Scion METRC '#]:[Pheno Barcode]],2,FALSE),"")</f>
        <v/>
      </c>
      <c r="H888" s="13" t="str">
        <f>LEFT(flower[[#This Row],[Pheno Barcode]],7)</f>
        <v/>
      </c>
      <c r="I888" s="10" t="str">
        <f>_xlfn.IFNA(VLOOKUP(flower[[#This Row],[Strain]],VEGC8[[#All],[Scion METRC '#]:[Health]],5,FALSE),"")</f>
        <v/>
      </c>
      <c r="J888" s="13"/>
      <c r="K888" s="13" t="str">
        <f>IF(flower[[#This Row],[Scion METRC '#]]="","EMPTY",_xlfn.IFNA(VLOOKUP(flower[[#This Row],[Scion METRC '#]],DEADC8[],3,FALSE),"Alive"))</f>
        <v>EMPTY</v>
      </c>
      <c r="L888" s="13" t="str">
        <f>IFERROR(INDEX(exptreatments[[#This Row],[Treatment]],MATCH(flower[[#This Row],[Scion METRC '#]],exptreatments[[#This Row],[METRC]],0)),"")</f>
        <v/>
      </c>
      <c r="M888" s="13" t="str">
        <f>_xlfn.IFNA(VLOOKUP(flower[[#This Row],[Scion METRC '#]],DEADC8[],4,FALSE),"")</f>
        <v/>
      </c>
      <c r="N888" s="14" t="str">
        <f>_xlfn.IFNA(VLOOKUP(flower[[#This Row],[Scion METRC '#]],DEADC8[],4,FALSE),"")</f>
        <v/>
      </c>
      <c r="O888" s="13" t="str">
        <f>IF(ISNUMBER(SEARCH(".",flower[[#This Row],[Pheno Barcode]])),CONCATENATE("1A4070000000065000",RIGHT(flower[[#This Row],[Pheno Barcode]],6)),"")</f>
        <v/>
      </c>
      <c r="P888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_LL1-07</v>
      </c>
    </row>
    <row r="889" spans="1:16" x14ac:dyDescent="0.25">
      <c r="A889" s="8" t="s">
        <v>8</v>
      </c>
      <c r="B889" s="9">
        <v>8</v>
      </c>
      <c r="C889" s="13" t="s">
        <v>536</v>
      </c>
      <c r="D889" s="13"/>
      <c r="E889" s="13" t="str">
        <f>_xlfn.IFNA(VLOOKUP(flower[[#This Row],[Scion METRC '#]],METRCC8[],2,FALSE),"METRC ERROR")</f>
        <v>METRC ERROR</v>
      </c>
      <c r="F889" s="13" t="str">
        <f>IF(LEFT(flower[[#This Row],[Strain]],4)=LEFT(flower[[#This Row],[Pheno '#]],4),"match","MISMATCH")</f>
        <v>MISMATCH</v>
      </c>
      <c r="G889" s="13" t="str">
        <f>_xlfn.IFNA(VLOOKUP(flower[[#This Row],[Scion METRC '#]],VEGC8[[#All],[Scion METRC '#]:[Pheno Barcode]],2,FALSE),"")</f>
        <v/>
      </c>
      <c r="H889" s="13" t="str">
        <f>LEFT(flower[[#This Row],[Pheno Barcode]],7)</f>
        <v/>
      </c>
      <c r="I889" s="10" t="str">
        <f>_xlfn.IFNA(VLOOKUP(flower[[#This Row],[Strain]],VEGC8[[#All],[Scion METRC '#]:[Health]],5,FALSE),"")</f>
        <v/>
      </c>
      <c r="J889" s="13"/>
      <c r="K889" s="13" t="str">
        <f>IF(flower[[#This Row],[Scion METRC '#]]="","EMPTY",_xlfn.IFNA(VLOOKUP(flower[[#This Row],[Scion METRC '#]],DEADC8[],3,FALSE),"Alive"))</f>
        <v>EMPTY</v>
      </c>
      <c r="L889" s="13" t="str">
        <f>IFERROR(INDEX(exptreatments[[#This Row],[Treatment]],MATCH(flower[[#This Row],[Scion METRC '#]],exptreatments[[#This Row],[METRC]],0)),"")</f>
        <v/>
      </c>
      <c r="M889" s="13" t="str">
        <f>_xlfn.IFNA(VLOOKUP(flower[[#This Row],[Scion METRC '#]],DEADC8[],4,FALSE),"")</f>
        <v/>
      </c>
      <c r="N889" s="14" t="str">
        <f>_xlfn.IFNA(VLOOKUP(flower[[#This Row],[Scion METRC '#]],DEADC8[],4,FALSE),"")</f>
        <v/>
      </c>
      <c r="O889" s="13" t="str">
        <f>IF(ISNUMBER(SEARCH(".",flower[[#This Row],[Pheno Barcode]])),CONCATENATE("1A4070000000065000",RIGHT(flower[[#This Row],[Pheno Barcode]],6)),"")</f>
        <v/>
      </c>
      <c r="P889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_LL1-08</v>
      </c>
    </row>
    <row r="890" spans="1:16" x14ac:dyDescent="0.25">
      <c r="A890" s="8" t="s">
        <v>8</v>
      </c>
      <c r="B890" s="9">
        <v>9</v>
      </c>
      <c r="C890" s="13" t="s">
        <v>536</v>
      </c>
      <c r="D890" s="13"/>
      <c r="E890" s="13" t="str">
        <f>_xlfn.IFNA(VLOOKUP(flower[[#This Row],[Scion METRC '#]],METRCC8[],2,FALSE),"METRC ERROR")</f>
        <v>METRC ERROR</v>
      </c>
      <c r="F890" s="13" t="str">
        <f>IF(LEFT(flower[[#This Row],[Strain]],4)=LEFT(flower[[#This Row],[Pheno '#]],4),"match","MISMATCH")</f>
        <v>MISMATCH</v>
      </c>
      <c r="G890" s="13" t="str">
        <f>_xlfn.IFNA(VLOOKUP(flower[[#This Row],[Scion METRC '#]],VEGC8[[#All],[Scion METRC '#]:[Pheno Barcode]],2,FALSE),"")</f>
        <v/>
      </c>
      <c r="H890" s="13" t="str">
        <f>LEFT(flower[[#This Row],[Pheno Barcode]],7)</f>
        <v/>
      </c>
      <c r="I890" s="10" t="str">
        <f>_xlfn.IFNA(VLOOKUP(flower[[#This Row],[Strain]],VEGC8[[#All],[Scion METRC '#]:[Health]],5,FALSE),"")</f>
        <v/>
      </c>
      <c r="J890" s="13"/>
      <c r="K890" s="13" t="str">
        <f>IF(flower[[#This Row],[Scion METRC '#]]="","EMPTY",_xlfn.IFNA(VLOOKUP(flower[[#This Row],[Scion METRC '#]],DEADC8[],3,FALSE),"Alive"))</f>
        <v>EMPTY</v>
      </c>
      <c r="L890" s="13" t="str">
        <f>IFERROR(INDEX(exptreatments[[#This Row],[Treatment]],MATCH(flower[[#This Row],[Scion METRC '#]],exptreatments[[#This Row],[METRC]],0)),"")</f>
        <v/>
      </c>
      <c r="M890" s="13" t="str">
        <f>_xlfn.IFNA(VLOOKUP(flower[[#This Row],[Scion METRC '#]],DEADC8[],4,FALSE),"")</f>
        <v/>
      </c>
      <c r="N890" s="14" t="str">
        <f>_xlfn.IFNA(VLOOKUP(flower[[#This Row],[Scion METRC '#]],DEADC8[],4,FALSE),"")</f>
        <v/>
      </c>
      <c r="O890" s="13" t="str">
        <f>IF(ISNUMBER(SEARCH(".",flower[[#This Row],[Pheno Barcode]])),CONCATENATE("1A4070000000065000",RIGHT(flower[[#This Row],[Pheno Barcode]],6)),"")</f>
        <v/>
      </c>
      <c r="P890" s="8" t="str">
        <f>IF(flower[[#This Row],[Plant]]&lt;10,_xlfn.CONCAT('Group Info'!$F$2,"_",flower[[#This Row],[Table]],"-0",flower[[#This Row],[Plant]]),_xlfn.CONCAT('Group Info'!$F$2,"_",flower[[#This Row],[Table]],"-",flower[[#This Row],[Plant]]))</f>
        <v>_LL1-09</v>
      </c>
    </row>
    <row r="891" spans="1:16" x14ac:dyDescent="0.25">
      <c r="A891" s="8" t="s">
        <v>8</v>
      </c>
      <c r="B891" s="9">
        <v>10</v>
      </c>
      <c r="C891" s="13" t="s">
        <v>536</v>
      </c>
      <c r="D891" s="13"/>
      <c r="E891" s="13" t="str">
        <f>_xlfn.IFNA(VLOOKUP(flower[[#This Row],[Scion METRC '#]],METRCC8[],2,FALSE),"METRC ERROR")</f>
        <v>METRC ERROR</v>
      </c>
      <c r="F891" s="13" t="str">
        <f>IF(LEFT(flower[[#This Row],[Strain]],4)=LEFT(flower[[#This Row],[Pheno '#]],4),"match","MISMATCH")</f>
        <v>MISMATCH</v>
      </c>
      <c r="G891" s="13" t="str">
        <f>_xlfn.IFNA(VLOOKUP(flower[[#This Row],[Scion METRC '#]],VEGC8[[#All],[Scion METRC '#]:[Pheno Barcode]],2,FALSE),"")</f>
        <v/>
      </c>
      <c r="H891" s="13" t="str">
        <f>LEFT(flower[[#This Row],[Pheno Barcode]],7)</f>
        <v/>
      </c>
      <c r="I891" s="10" t="str">
        <f>_xlfn.IFNA(VLOOKUP(flower[[#This Row],[Strain]],VEGC8[[#All],[Scion METRC '#]:[Health]],5,FALSE),"")</f>
        <v/>
      </c>
      <c r="J891" s="13"/>
      <c r="K891" s="13" t="str">
        <f>IF(flower[[#This Row],[Scion METRC '#]]="","EMPTY",_xlfn.IFNA(VLOOKUP(flower[[#This Row],[Scion METRC '#]],DEADC8[],3,FALSE),"Alive"))</f>
        <v>EMPTY</v>
      </c>
      <c r="L891" s="13" t="str">
        <f>IFERROR(INDEX(exptreatments[[#This Row],[Treatment]],MATCH(flower[[#This Row],[Scion METRC '#]],exptreatments[[#This Row],[METRC]],0)),"")</f>
        <v/>
      </c>
      <c r="M891" s="13" t="str">
        <f>_xlfn.IFNA(VLOOKUP(flower[[#This Row],[Scion METRC '#]],DEADC8[],4,FALSE),"")</f>
        <v/>
      </c>
      <c r="N891" s="14" t="str">
        <f>_xlfn.IFNA(VLOOKUP(flower[[#This Row],[Scion METRC '#]],DEADC8[],4,FALSE),"")</f>
        <v/>
      </c>
      <c r="O891" s="13" t="str">
        <f>IF(ISNUMBER(SEARCH(".",flower[[#This Row],[Pheno Barcode]])),CONCATENATE("1A4070000000065000",RIGHT(flower[[#This Row],[Pheno Barcode]],6)),"")</f>
        <v/>
      </c>
      <c r="P891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_LL1-10</v>
      </c>
    </row>
    <row r="892" spans="1:16" x14ac:dyDescent="0.25">
      <c r="A892" s="8" t="s">
        <v>8</v>
      </c>
      <c r="B892" s="9">
        <v>11</v>
      </c>
      <c r="C892" s="13" t="s">
        <v>536</v>
      </c>
      <c r="D892" s="13"/>
      <c r="E892" s="13" t="str">
        <f>_xlfn.IFNA(VLOOKUP(flower[[#This Row],[Scion METRC '#]],METRCC8[],2,FALSE),"METRC ERROR")</f>
        <v>METRC ERROR</v>
      </c>
      <c r="F892" s="13" t="str">
        <f>IF(LEFT(flower[[#This Row],[Strain]],4)=LEFT(flower[[#This Row],[Pheno '#]],4),"match","MISMATCH")</f>
        <v>MISMATCH</v>
      </c>
      <c r="G892" s="13" t="str">
        <f>_xlfn.IFNA(VLOOKUP(flower[[#This Row],[Scion METRC '#]],VEGC8[[#All],[Scion METRC '#]:[Pheno Barcode]],2,FALSE),"")</f>
        <v/>
      </c>
      <c r="H892" s="13" t="str">
        <f>LEFT(flower[[#This Row],[Pheno Barcode]],7)</f>
        <v/>
      </c>
      <c r="I892" s="10" t="str">
        <f>_xlfn.IFNA(VLOOKUP(flower[[#This Row],[Strain]],VEGC8[[#All],[Scion METRC '#]:[Health]],5,FALSE),"")</f>
        <v/>
      </c>
      <c r="J892" s="13"/>
      <c r="K892" s="13" t="str">
        <f>IF(flower[[#This Row],[Scion METRC '#]]="","EMPTY",_xlfn.IFNA(VLOOKUP(flower[[#This Row],[Scion METRC '#]],DEADC8[],3,FALSE),"Alive"))</f>
        <v>EMPTY</v>
      </c>
      <c r="L892" s="13" t="str">
        <f>IFERROR(INDEX(exptreatments[[#This Row],[Treatment]],MATCH(flower[[#This Row],[Scion METRC '#]],exptreatments[[#This Row],[METRC]],0)),"")</f>
        <v/>
      </c>
      <c r="M892" s="13" t="str">
        <f>_xlfn.IFNA(VLOOKUP(flower[[#This Row],[Scion METRC '#]],DEADC8[],4,FALSE),"")</f>
        <v/>
      </c>
      <c r="N892" s="14" t="str">
        <f>_xlfn.IFNA(VLOOKUP(flower[[#This Row],[Scion METRC '#]],DEADC8[],4,FALSE),"")</f>
        <v/>
      </c>
      <c r="O892" s="13" t="str">
        <f>IF(ISNUMBER(SEARCH(".",flower[[#This Row],[Pheno Barcode]])),CONCATENATE("1A4070000000065000",RIGHT(flower[[#This Row],[Pheno Barcode]],6)),"")</f>
        <v/>
      </c>
      <c r="P892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_LL1-11</v>
      </c>
    </row>
    <row r="893" spans="1:16" x14ac:dyDescent="0.25">
      <c r="A893" s="8" t="s">
        <v>8</v>
      </c>
      <c r="B893" s="9">
        <v>12</v>
      </c>
      <c r="C893" s="13" t="s">
        <v>536</v>
      </c>
      <c r="D893" s="13"/>
      <c r="E893" s="13" t="str">
        <f>_xlfn.IFNA(VLOOKUP(flower[[#This Row],[Scion METRC '#]],METRCC8[],2,FALSE),"METRC ERROR")</f>
        <v>METRC ERROR</v>
      </c>
      <c r="F893" s="13" t="str">
        <f>IF(LEFT(flower[[#This Row],[Strain]],4)=LEFT(flower[[#This Row],[Pheno '#]],4),"match","MISMATCH")</f>
        <v>MISMATCH</v>
      </c>
      <c r="G893" s="13" t="str">
        <f>_xlfn.IFNA(VLOOKUP(flower[[#This Row],[Scion METRC '#]],VEGC8[[#All],[Scion METRC '#]:[Pheno Barcode]],2,FALSE),"")</f>
        <v/>
      </c>
      <c r="H893" s="13" t="str">
        <f>LEFT(flower[[#This Row],[Pheno Barcode]],7)</f>
        <v/>
      </c>
      <c r="I893" s="10" t="str">
        <f>_xlfn.IFNA(VLOOKUP(flower[[#This Row],[Strain]],VEGC8[[#All],[Scion METRC '#]:[Health]],5,FALSE),"")</f>
        <v/>
      </c>
      <c r="J893" s="13"/>
      <c r="K893" s="13" t="str">
        <f>IF(flower[[#This Row],[Scion METRC '#]]="","EMPTY",_xlfn.IFNA(VLOOKUP(flower[[#This Row],[Scion METRC '#]],DEADC8[],3,FALSE),"Alive"))</f>
        <v>EMPTY</v>
      </c>
      <c r="L893" s="13" t="str">
        <f>IFERROR(INDEX(exptreatments[[#This Row],[Treatment]],MATCH(flower[[#This Row],[Scion METRC '#]],exptreatments[[#This Row],[METRC]],0)),"")</f>
        <v/>
      </c>
      <c r="M893" s="13" t="str">
        <f>_xlfn.IFNA(VLOOKUP(flower[[#This Row],[Scion METRC '#]],DEADC8[],4,FALSE),"")</f>
        <v/>
      </c>
      <c r="N893" s="14" t="str">
        <f>_xlfn.IFNA(VLOOKUP(flower[[#This Row],[Scion METRC '#]],DEADC8[],4,FALSE),"")</f>
        <v/>
      </c>
      <c r="O893" s="13" t="str">
        <f>IF(ISNUMBER(SEARCH(".",flower[[#This Row],[Pheno Barcode]])),CONCATENATE("1A4070000000065000",RIGHT(flower[[#This Row],[Pheno Barcode]],6)),"")</f>
        <v/>
      </c>
      <c r="P893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_LL1-12</v>
      </c>
    </row>
    <row r="894" spans="1:16" x14ac:dyDescent="0.25">
      <c r="A894" s="8" t="s">
        <v>8</v>
      </c>
      <c r="B894" s="9">
        <v>13</v>
      </c>
      <c r="C894" s="13" t="s">
        <v>536</v>
      </c>
      <c r="D894" s="13"/>
      <c r="E894" s="13" t="str">
        <f>_xlfn.IFNA(VLOOKUP(flower[[#This Row],[Scion METRC '#]],METRCC8[],2,FALSE),"METRC ERROR")</f>
        <v>METRC ERROR</v>
      </c>
      <c r="F894" s="13" t="str">
        <f>IF(LEFT(flower[[#This Row],[Strain]],4)=LEFT(flower[[#This Row],[Pheno '#]],4),"match","MISMATCH")</f>
        <v>MISMATCH</v>
      </c>
      <c r="G894" s="13" t="str">
        <f>_xlfn.IFNA(VLOOKUP(flower[[#This Row],[Scion METRC '#]],VEGC8[[#All],[Scion METRC '#]:[Pheno Barcode]],2,FALSE),"")</f>
        <v/>
      </c>
      <c r="H894" s="13" t="str">
        <f>LEFT(flower[[#This Row],[Pheno Barcode]],7)</f>
        <v/>
      </c>
      <c r="I894" s="10" t="str">
        <f>_xlfn.IFNA(VLOOKUP(flower[[#This Row],[Strain]],VEGC8[[#All],[Scion METRC '#]:[Health]],5,FALSE),"")</f>
        <v/>
      </c>
      <c r="J894" s="13"/>
      <c r="K894" s="13" t="str">
        <f>IF(flower[[#This Row],[Scion METRC '#]]="","EMPTY",_xlfn.IFNA(VLOOKUP(flower[[#This Row],[Scion METRC '#]],DEADC8[],3,FALSE),"Alive"))</f>
        <v>EMPTY</v>
      </c>
      <c r="L894" s="13" t="str">
        <f>IFERROR(INDEX(exptreatments[[#This Row],[Treatment]],MATCH(flower[[#This Row],[Scion METRC '#]],exptreatments[[#This Row],[METRC]],0)),"")</f>
        <v/>
      </c>
      <c r="M894" s="13" t="str">
        <f>_xlfn.IFNA(VLOOKUP(flower[[#This Row],[Scion METRC '#]],DEADC8[],4,FALSE),"")</f>
        <v/>
      </c>
      <c r="N894" s="14" t="str">
        <f>_xlfn.IFNA(VLOOKUP(flower[[#This Row],[Scion METRC '#]],DEADC8[],4,FALSE),"")</f>
        <v/>
      </c>
      <c r="O894" s="13" t="str">
        <f>IF(ISNUMBER(SEARCH(".",flower[[#This Row],[Pheno Barcode]])),CONCATENATE("1A4070000000065000",RIGHT(flower[[#This Row],[Pheno Barcode]],6)),"")</f>
        <v/>
      </c>
      <c r="P894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_LL1-13</v>
      </c>
    </row>
    <row r="895" spans="1:16" x14ac:dyDescent="0.25">
      <c r="A895" s="8" t="s">
        <v>8</v>
      </c>
      <c r="B895" s="9">
        <v>14</v>
      </c>
      <c r="C895" s="13" t="s">
        <v>536</v>
      </c>
      <c r="D895" s="13"/>
      <c r="E895" s="13" t="str">
        <f>_xlfn.IFNA(VLOOKUP(flower[[#This Row],[Scion METRC '#]],METRCC8[],2,FALSE),"METRC ERROR")</f>
        <v>METRC ERROR</v>
      </c>
      <c r="F895" s="13" t="str">
        <f>IF(LEFT(flower[[#This Row],[Strain]],4)=LEFT(flower[[#This Row],[Pheno '#]],4),"match","MISMATCH")</f>
        <v>MISMATCH</v>
      </c>
      <c r="G895" s="13" t="str">
        <f>_xlfn.IFNA(VLOOKUP(flower[[#This Row],[Scion METRC '#]],VEGC8[[#All],[Scion METRC '#]:[Pheno Barcode]],2,FALSE),"")</f>
        <v/>
      </c>
      <c r="H895" s="13" t="str">
        <f>LEFT(flower[[#This Row],[Pheno Barcode]],7)</f>
        <v/>
      </c>
      <c r="I895" s="10" t="str">
        <f>_xlfn.IFNA(VLOOKUP(flower[[#This Row],[Strain]],VEGC8[[#All],[Scion METRC '#]:[Health]],5,FALSE),"")</f>
        <v/>
      </c>
      <c r="J895" s="13"/>
      <c r="K895" s="13" t="str">
        <f>IF(flower[[#This Row],[Scion METRC '#]]="","EMPTY",_xlfn.IFNA(VLOOKUP(flower[[#This Row],[Scion METRC '#]],DEADC8[],3,FALSE),"Alive"))</f>
        <v>EMPTY</v>
      </c>
      <c r="L895" s="13" t="str">
        <f>IFERROR(INDEX(exptreatments[[#This Row],[Treatment]],MATCH(flower[[#This Row],[Scion METRC '#]],exptreatments[[#This Row],[METRC]],0)),"")</f>
        <v/>
      </c>
      <c r="M895" s="13" t="str">
        <f>_xlfn.IFNA(VLOOKUP(flower[[#This Row],[Scion METRC '#]],DEADC8[],4,FALSE),"")</f>
        <v/>
      </c>
      <c r="N895" s="14" t="str">
        <f>_xlfn.IFNA(VLOOKUP(flower[[#This Row],[Scion METRC '#]],DEADC8[],4,FALSE),"")</f>
        <v/>
      </c>
      <c r="O895" s="13" t="str">
        <f>IF(ISNUMBER(SEARCH(".",flower[[#This Row],[Pheno Barcode]])),CONCATENATE("1A4070000000065000",RIGHT(flower[[#This Row],[Pheno Barcode]],6)),"")</f>
        <v/>
      </c>
      <c r="P895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_LL1-14</v>
      </c>
    </row>
    <row r="896" spans="1:16" x14ac:dyDescent="0.25">
      <c r="A896" s="8" t="s">
        <v>8</v>
      </c>
      <c r="B896" s="9">
        <v>15</v>
      </c>
      <c r="C896" s="13" t="s">
        <v>536</v>
      </c>
      <c r="D896" s="13"/>
      <c r="E896" s="13" t="str">
        <f>_xlfn.IFNA(VLOOKUP(flower[[#This Row],[Scion METRC '#]],METRCC8[],2,FALSE),"METRC ERROR")</f>
        <v>METRC ERROR</v>
      </c>
      <c r="F896" s="13" t="str">
        <f>IF(LEFT(flower[[#This Row],[Strain]],4)=LEFT(flower[[#This Row],[Pheno '#]],4),"match","MISMATCH")</f>
        <v>MISMATCH</v>
      </c>
      <c r="G896" s="13" t="str">
        <f>_xlfn.IFNA(VLOOKUP(flower[[#This Row],[Scion METRC '#]],VEGC8[[#All],[Scion METRC '#]:[Pheno Barcode]],2,FALSE),"")</f>
        <v/>
      </c>
      <c r="H896" s="13" t="str">
        <f>LEFT(flower[[#This Row],[Pheno Barcode]],7)</f>
        <v/>
      </c>
      <c r="I896" s="10" t="str">
        <f>_xlfn.IFNA(VLOOKUP(flower[[#This Row],[Strain]],VEGC8[[#All],[Scion METRC '#]:[Health]],5,FALSE),"")</f>
        <v/>
      </c>
      <c r="J896" s="13"/>
      <c r="K896" s="13" t="str">
        <f>IF(flower[[#This Row],[Scion METRC '#]]="","EMPTY",_xlfn.IFNA(VLOOKUP(flower[[#This Row],[Scion METRC '#]],DEADC8[],3,FALSE),"Alive"))</f>
        <v>EMPTY</v>
      </c>
      <c r="L896" s="13" t="str">
        <f>IFERROR(INDEX(exptreatments[[#This Row],[Treatment]],MATCH(flower[[#This Row],[Scion METRC '#]],exptreatments[[#This Row],[METRC]],0)),"")</f>
        <v/>
      </c>
      <c r="M896" s="13" t="str">
        <f>_xlfn.IFNA(VLOOKUP(flower[[#This Row],[Scion METRC '#]],DEADC8[],4,FALSE),"")</f>
        <v/>
      </c>
      <c r="N896" s="14" t="str">
        <f>_xlfn.IFNA(VLOOKUP(flower[[#This Row],[Scion METRC '#]],DEADC8[],4,FALSE),"")</f>
        <v/>
      </c>
      <c r="O896" s="13" t="str">
        <f>IF(ISNUMBER(SEARCH(".",flower[[#This Row],[Pheno Barcode]])),CONCATENATE("1A4070000000065000",RIGHT(flower[[#This Row],[Pheno Barcode]],6)),"")</f>
        <v/>
      </c>
      <c r="P896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_LL1-15</v>
      </c>
    </row>
    <row r="897" spans="1:16" x14ac:dyDescent="0.25">
      <c r="A897" s="8" t="s">
        <v>8</v>
      </c>
      <c r="B897" s="9">
        <v>16</v>
      </c>
      <c r="C897" s="13" t="s">
        <v>536</v>
      </c>
      <c r="D897" s="13"/>
      <c r="E897" s="13" t="str">
        <f>_xlfn.IFNA(VLOOKUP(flower[[#This Row],[Scion METRC '#]],METRCC8[],2,FALSE),"METRC ERROR")</f>
        <v>METRC ERROR</v>
      </c>
      <c r="F897" s="13" t="str">
        <f>IF(LEFT(flower[[#This Row],[Strain]],4)=LEFT(flower[[#This Row],[Pheno '#]],4),"match","MISMATCH")</f>
        <v>MISMATCH</v>
      </c>
      <c r="G897" s="13" t="str">
        <f>_xlfn.IFNA(VLOOKUP(flower[[#This Row],[Scion METRC '#]],VEGC8[[#All],[Scion METRC '#]:[Pheno Barcode]],2,FALSE),"")</f>
        <v/>
      </c>
      <c r="H897" s="13" t="str">
        <f>LEFT(flower[[#This Row],[Pheno Barcode]],7)</f>
        <v/>
      </c>
      <c r="I897" s="10" t="str">
        <f>_xlfn.IFNA(VLOOKUP(flower[[#This Row],[Strain]],VEGC8[[#All],[Scion METRC '#]:[Health]],5,FALSE),"")</f>
        <v/>
      </c>
      <c r="J897" s="13"/>
      <c r="K897" s="13" t="str">
        <f>IF(flower[[#This Row],[Scion METRC '#]]="","EMPTY",_xlfn.IFNA(VLOOKUP(flower[[#This Row],[Scion METRC '#]],DEADC8[],3,FALSE),"Alive"))</f>
        <v>EMPTY</v>
      </c>
      <c r="L897" s="13" t="str">
        <f>IFERROR(INDEX(exptreatments[[#This Row],[Treatment]],MATCH(flower[[#This Row],[Scion METRC '#]],exptreatments[[#This Row],[METRC]],0)),"")</f>
        <v/>
      </c>
      <c r="M897" s="13" t="str">
        <f>_xlfn.IFNA(VLOOKUP(flower[[#This Row],[Scion METRC '#]],DEADC8[],4,FALSE),"")</f>
        <v/>
      </c>
      <c r="N897" s="14" t="str">
        <f>_xlfn.IFNA(VLOOKUP(flower[[#This Row],[Scion METRC '#]],DEADC8[],4,FALSE),"")</f>
        <v/>
      </c>
      <c r="O897" s="13" t="str">
        <f>IF(ISNUMBER(SEARCH(".",flower[[#This Row],[Pheno Barcode]])),CONCATENATE("1A4070000000065000",RIGHT(flower[[#This Row],[Pheno Barcode]],6)),"")</f>
        <v/>
      </c>
      <c r="P897" s="8" t="str">
        <f>IF(flower[[#This Row],[Plant]]&lt;10,_xlfn.CONCAT('Group Info'!$F$2,"_",flower[[#This Row],[Table]],"-0",flower[[#This Row],[Plant]]),_xlfn.CONCAT('Group Info'!$F$2,"_",flower[[#This Row],[Table]],"-",flower[[#This Row],[Plant]]))</f>
        <v>_LL1-16</v>
      </c>
    </row>
    <row r="898" spans="1:16" x14ac:dyDescent="0.25">
      <c r="A898" s="8" t="s">
        <v>8</v>
      </c>
      <c r="B898" s="9">
        <v>1</v>
      </c>
      <c r="C898" s="13" t="s">
        <v>537</v>
      </c>
      <c r="D898" s="13"/>
      <c r="E898" s="13" t="str">
        <f>_xlfn.IFNA(VLOOKUP(flower[[#This Row],[Scion METRC '#]],METRCC8[],2,FALSE),"METRC ERROR")</f>
        <v>METRC ERROR</v>
      </c>
      <c r="F898" s="13" t="str">
        <f>IF(LEFT(flower[[#This Row],[Strain]],4)=LEFT(flower[[#This Row],[Pheno '#]],4),"match","MISMATCH")</f>
        <v>MISMATCH</v>
      </c>
      <c r="G898" s="13" t="str">
        <f>_xlfn.IFNA(VLOOKUP(flower[[#This Row],[Scion METRC '#]],VEGC8[[#All],[Scion METRC '#]:[Pheno Barcode]],2,FALSE),"")</f>
        <v/>
      </c>
      <c r="H898" s="13" t="str">
        <f>LEFT(flower[[#This Row],[Pheno Barcode]],7)</f>
        <v/>
      </c>
      <c r="I898" s="10" t="str">
        <f>_xlfn.IFNA(VLOOKUP(flower[[#This Row],[Strain]],VEGC8[[#All],[Scion METRC '#]:[Health]],5,FALSE),"")</f>
        <v/>
      </c>
      <c r="J898" s="13"/>
      <c r="K898" s="13" t="str">
        <f>IF(flower[[#This Row],[Scion METRC '#]]="","EMPTY",_xlfn.IFNA(VLOOKUP(flower[[#This Row],[Scion METRC '#]],DEADC8[],3,FALSE),"Alive"))</f>
        <v>EMPTY</v>
      </c>
      <c r="L898" s="13" t="str">
        <f>IFERROR(INDEX(exptreatments[[#This Row],[Treatment]],MATCH(flower[[#This Row],[Scion METRC '#]],exptreatments[[#This Row],[METRC]],0)),"")</f>
        <v/>
      </c>
      <c r="M898" s="13" t="str">
        <f>_xlfn.IFNA(VLOOKUP(flower[[#This Row],[Scion METRC '#]],DEADC8[],4,FALSE),"")</f>
        <v/>
      </c>
      <c r="N898" s="14" t="str">
        <f>_xlfn.IFNA(VLOOKUP(flower[[#This Row],[Scion METRC '#]],DEADC8[],4,FALSE),"")</f>
        <v/>
      </c>
      <c r="O898" s="13" t="str">
        <f>IF(ISNUMBER(SEARCH(".",flower[[#This Row],[Pheno Barcode]])),CONCATENATE("1A4070000000065000",RIGHT(flower[[#This Row],[Pheno Barcode]],6)),"")</f>
        <v/>
      </c>
      <c r="P898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_LL2-01</v>
      </c>
    </row>
    <row r="899" spans="1:16" x14ac:dyDescent="0.25">
      <c r="A899" s="8" t="s">
        <v>8</v>
      </c>
      <c r="B899" s="9">
        <v>2</v>
      </c>
      <c r="C899" s="13" t="s">
        <v>537</v>
      </c>
      <c r="D899" s="13"/>
      <c r="E899" s="13" t="str">
        <f>_xlfn.IFNA(VLOOKUP(flower[[#This Row],[Scion METRC '#]],METRCC8[],2,FALSE),"METRC ERROR")</f>
        <v>METRC ERROR</v>
      </c>
      <c r="F899" s="13" t="str">
        <f>IF(LEFT(flower[[#This Row],[Strain]],4)=LEFT(flower[[#This Row],[Pheno '#]],4),"match","MISMATCH")</f>
        <v>MISMATCH</v>
      </c>
      <c r="G899" s="13" t="str">
        <f>_xlfn.IFNA(VLOOKUP(flower[[#This Row],[Scion METRC '#]],VEGC8[[#All],[Scion METRC '#]:[Pheno Barcode]],2,FALSE),"")</f>
        <v/>
      </c>
      <c r="H899" s="13" t="str">
        <f>LEFT(flower[[#This Row],[Pheno Barcode]],7)</f>
        <v/>
      </c>
      <c r="I899" s="10" t="str">
        <f>_xlfn.IFNA(VLOOKUP(flower[[#This Row],[Strain]],VEGC8[[#All],[Scion METRC '#]:[Health]],5,FALSE),"")</f>
        <v/>
      </c>
      <c r="J899" s="13"/>
      <c r="K899" s="13" t="str">
        <f>IF(flower[[#This Row],[Scion METRC '#]]="","EMPTY",_xlfn.IFNA(VLOOKUP(flower[[#This Row],[Scion METRC '#]],DEADC8[],3,FALSE),"Alive"))</f>
        <v>EMPTY</v>
      </c>
      <c r="L899" s="13" t="str">
        <f>IFERROR(INDEX(exptreatments[[#This Row],[Treatment]],MATCH(flower[[#This Row],[Scion METRC '#]],exptreatments[[#This Row],[METRC]],0)),"")</f>
        <v/>
      </c>
      <c r="M899" s="13" t="str">
        <f>_xlfn.IFNA(VLOOKUP(flower[[#This Row],[Scion METRC '#]],DEADC8[],4,FALSE),"")</f>
        <v/>
      </c>
      <c r="N899" s="14" t="str">
        <f>_xlfn.IFNA(VLOOKUP(flower[[#This Row],[Scion METRC '#]],DEADC8[],4,FALSE),"")</f>
        <v/>
      </c>
      <c r="O899" s="13" t="str">
        <f>IF(ISNUMBER(SEARCH(".",flower[[#This Row],[Pheno Barcode]])),CONCATENATE("1A4070000000065000",RIGHT(flower[[#This Row],[Pheno Barcode]],6)),"")</f>
        <v/>
      </c>
      <c r="P899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_LL2-02</v>
      </c>
    </row>
    <row r="900" spans="1:16" x14ac:dyDescent="0.25">
      <c r="A900" s="8" t="s">
        <v>8</v>
      </c>
      <c r="B900" s="9">
        <v>3</v>
      </c>
      <c r="C900" s="13" t="s">
        <v>537</v>
      </c>
      <c r="D900" s="13"/>
      <c r="E900" s="13" t="str">
        <f>_xlfn.IFNA(VLOOKUP(flower[[#This Row],[Scion METRC '#]],METRCC8[],2,FALSE),"METRC ERROR")</f>
        <v>METRC ERROR</v>
      </c>
      <c r="F900" s="13" t="str">
        <f>IF(LEFT(flower[[#This Row],[Strain]],4)=LEFT(flower[[#This Row],[Pheno '#]],4),"match","MISMATCH")</f>
        <v>MISMATCH</v>
      </c>
      <c r="G900" s="13" t="str">
        <f>_xlfn.IFNA(VLOOKUP(flower[[#This Row],[Scion METRC '#]],VEGC8[[#All],[Scion METRC '#]:[Pheno Barcode]],2,FALSE),"")</f>
        <v/>
      </c>
      <c r="H900" s="13" t="str">
        <f>LEFT(flower[[#This Row],[Pheno Barcode]],7)</f>
        <v/>
      </c>
      <c r="I900" s="10" t="str">
        <f>_xlfn.IFNA(VLOOKUP(flower[[#This Row],[Strain]],VEGC8[[#All],[Scion METRC '#]:[Health]],5,FALSE),"")</f>
        <v/>
      </c>
      <c r="J900" s="13"/>
      <c r="K900" s="13" t="str">
        <f>IF(flower[[#This Row],[Scion METRC '#]]="","EMPTY",_xlfn.IFNA(VLOOKUP(flower[[#This Row],[Scion METRC '#]],DEADC8[],3,FALSE),"Alive"))</f>
        <v>EMPTY</v>
      </c>
      <c r="L900" s="13" t="str">
        <f>IFERROR(INDEX(exptreatments[[#This Row],[Treatment]],MATCH(flower[[#This Row],[Scion METRC '#]],exptreatments[[#This Row],[METRC]],0)),"")</f>
        <v/>
      </c>
      <c r="M900" s="13" t="str">
        <f>_xlfn.IFNA(VLOOKUP(flower[[#This Row],[Scion METRC '#]],DEADC8[],4,FALSE),"")</f>
        <v/>
      </c>
      <c r="N900" s="14" t="str">
        <f>_xlfn.IFNA(VLOOKUP(flower[[#This Row],[Scion METRC '#]],DEADC8[],4,FALSE),"")</f>
        <v/>
      </c>
      <c r="O900" s="13" t="str">
        <f>IF(ISNUMBER(SEARCH(".",flower[[#This Row],[Pheno Barcode]])),CONCATENATE("1A4070000000065000",RIGHT(flower[[#This Row],[Pheno Barcode]],6)),"")</f>
        <v/>
      </c>
      <c r="P900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_LL2-03</v>
      </c>
    </row>
    <row r="901" spans="1:16" x14ac:dyDescent="0.25">
      <c r="A901" s="8" t="s">
        <v>8</v>
      </c>
      <c r="B901" s="9">
        <v>4</v>
      </c>
      <c r="C901" s="13" t="s">
        <v>537</v>
      </c>
      <c r="D901" s="13"/>
      <c r="E901" s="13" t="str">
        <f>_xlfn.IFNA(VLOOKUP(flower[[#This Row],[Scion METRC '#]],METRCC8[],2,FALSE),"METRC ERROR")</f>
        <v>METRC ERROR</v>
      </c>
      <c r="F901" s="13" t="str">
        <f>IF(LEFT(flower[[#This Row],[Strain]],4)=LEFT(flower[[#This Row],[Pheno '#]],4),"match","MISMATCH")</f>
        <v>MISMATCH</v>
      </c>
      <c r="G901" s="13" t="str">
        <f>_xlfn.IFNA(VLOOKUP(flower[[#This Row],[Scion METRC '#]],VEGC8[[#All],[Scion METRC '#]:[Pheno Barcode]],2,FALSE),"")</f>
        <v/>
      </c>
      <c r="H901" s="13" t="str">
        <f>LEFT(flower[[#This Row],[Pheno Barcode]],7)</f>
        <v/>
      </c>
      <c r="I901" s="10" t="str">
        <f>_xlfn.IFNA(VLOOKUP(flower[[#This Row],[Strain]],VEGC8[[#All],[Scion METRC '#]:[Health]],5,FALSE),"")</f>
        <v/>
      </c>
      <c r="J901" s="13"/>
      <c r="K901" s="13" t="str">
        <f>IF(flower[[#This Row],[Scion METRC '#]]="","EMPTY",_xlfn.IFNA(VLOOKUP(flower[[#This Row],[Scion METRC '#]],DEADC8[],3,FALSE),"Alive"))</f>
        <v>EMPTY</v>
      </c>
      <c r="L901" s="13" t="str">
        <f>IFERROR(INDEX(exptreatments[[#This Row],[Treatment]],MATCH(flower[[#This Row],[Scion METRC '#]],exptreatments[[#This Row],[METRC]],0)),"")</f>
        <v/>
      </c>
      <c r="M901" s="13" t="str">
        <f>_xlfn.IFNA(VLOOKUP(flower[[#This Row],[Scion METRC '#]],DEADC8[],4,FALSE),"")</f>
        <v/>
      </c>
      <c r="N901" s="14" t="str">
        <f>_xlfn.IFNA(VLOOKUP(flower[[#This Row],[Scion METRC '#]],DEADC8[],4,FALSE),"")</f>
        <v/>
      </c>
      <c r="O901" s="13" t="str">
        <f>IF(ISNUMBER(SEARCH(".",flower[[#This Row],[Pheno Barcode]])),CONCATENATE("1A4070000000065000",RIGHT(flower[[#This Row],[Pheno Barcode]],6)),"")</f>
        <v/>
      </c>
      <c r="P901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_LL2-04</v>
      </c>
    </row>
    <row r="902" spans="1:16" x14ac:dyDescent="0.25">
      <c r="A902" s="8" t="s">
        <v>8</v>
      </c>
      <c r="B902" s="9">
        <v>5</v>
      </c>
      <c r="C902" s="13" t="s">
        <v>537</v>
      </c>
      <c r="D902" s="13"/>
      <c r="E902" s="13" t="str">
        <f>_xlfn.IFNA(VLOOKUP(flower[[#This Row],[Scion METRC '#]],METRCC8[],2,FALSE),"METRC ERROR")</f>
        <v>METRC ERROR</v>
      </c>
      <c r="F902" s="13" t="str">
        <f>IF(LEFT(flower[[#This Row],[Strain]],4)=LEFT(flower[[#This Row],[Pheno '#]],4),"match","MISMATCH")</f>
        <v>MISMATCH</v>
      </c>
      <c r="G902" s="13" t="str">
        <f>_xlfn.IFNA(VLOOKUP(flower[[#This Row],[Scion METRC '#]],VEGC8[[#All],[Scion METRC '#]:[Pheno Barcode]],2,FALSE),"")</f>
        <v/>
      </c>
      <c r="H902" s="13" t="str">
        <f>LEFT(flower[[#This Row],[Pheno Barcode]],7)</f>
        <v/>
      </c>
      <c r="I902" s="10" t="str">
        <f>_xlfn.IFNA(VLOOKUP(flower[[#This Row],[Strain]],VEGC8[[#All],[Scion METRC '#]:[Health]],5,FALSE),"")</f>
        <v/>
      </c>
      <c r="J902" s="13"/>
      <c r="K902" s="13" t="str">
        <f>IF(flower[[#This Row],[Scion METRC '#]]="","EMPTY",_xlfn.IFNA(VLOOKUP(flower[[#This Row],[Scion METRC '#]],DEADC8[],3,FALSE),"Alive"))</f>
        <v>EMPTY</v>
      </c>
      <c r="L902" s="13" t="str">
        <f>IFERROR(INDEX(exptreatments[[#This Row],[Treatment]],MATCH(flower[[#This Row],[Scion METRC '#]],exptreatments[[#This Row],[METRC]],0)),"")</f>
        <v/>
      </c>
      <c r="M902" s="13" t="str">
        <f>_xlfn.IFNA(VLOOKUP(flower[[#This Row],[Scion METRC '#]],DEADC8[],4,FALSE),"")</f>
        <v/>
      </c>
      <c r="N902" s="14" t="str">
        <f>_xlfn.IFNA(VLOOKUP(flower[[#This Row],[Scion METRC '#]],DEADC8[],4,FALSE),"")</f>
        <v/>
      </c>
      <c r="O902" s="13" t="str">
        <f>IF(ISNUMBER(SEARCH(".",flower[[#This Row],[Pheno Barcode]])),CONCATENATE("1A4070000000065000",RIGHT(flower[[#This Row],[Pheno Barcode]],6)),"")</f>
        <v/>
      </c>
      <c r="P902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_LL2-05</v>
      </c>
    </row>
    <row r="903" spans="1:16" x14ac:dyDescent="0.25">
      <c r="A903" s="8" t="s">
        <v>8</v>
      </c>
      <c r="B903" s="9">
        <v>6</v>
      </c>
      <c r="C903" s="13" t="s">
        <v>537</v>
      </c>
      <c r="D903" s="13"/>
      <c r="E903" s="13" t="str">
        <f>_xlfn.IFNA(VLOOKUP(flower[[#This Row],[Scion METRC '#]],METRCC8[],2,FALSE),"METRC ERROR")</f>
        <v>METRC ERROR</v>
      </c>
      <c r="F903" s="13" t="str">
        <f>IF(LEFT(flower[[#This Row],[Strain]],4)=LEFT(flower[[#This Row],[Pheno '#]],4),"match","MISMATCH")</f>
        <v>MISMATCH</v>
      </c>
      <c r="G903" s="13" t="str">
        <f>_xlfn.IFNA(VLOOKUP(flower[[#This Row],[Scion METRC '#]],VEGC8[[#All],[Scion METRC '#]:[Pheno Barcode]],2,FALSE),"")</f>
        <v/>
      </c>
      <c r="H903" s="13" t="str">
        <f>LEFT(flower[[#This Row],[Pheno Barcode]],7)</f>
        <v/>
      </c>
      <c r="I903" s="10" t="str">
        <f>_xlfn.IFNA(VLOOKUP(flower[[#This Row],[Strain]],VEGC8[[#All],[Scion METRC '#]:[Health]],5,FALSE),"")</f>
        <v/>
      </c>
      <c r="J903" s="13"/>
      <c r="K903" s="13" t="str">
        <f>IF(flower[[#This Row],[Scion METRC '#]]="","EMPTY",_xlfn.IFNA(VLOOKUP(flower[[#This Row],[Scion METRC '#]],DEADC8[],3,FALSE),"Alive"))</f>
        <v>EMPTY</v>
      </c>
      <c r="L903" s="13" t="str">
        <f>IFERROR(INDEX(exptreatments[[#This Row],[Treatment]],MATCH(flower[[#This Row],[Scion METRC '#]],exptreatments[[#This Row],[METRC]],0)),"")</f>
        <v/>
      </c>
      <c r="M903" s="13" t="str">
        <f>_xlfn.IFNA(VLOOKUP(flower[[#This Row],[Scion METRC '#]],DEADC8[],4,FALSE),"")</f>
        <v/>
      </c>
      <c r="N903" s="14" t="str">
        <f>_xlfn.IFNA(VLOOKUP(flower[[#This Row],[Scion METRC '#]],DEADC8[],4,FALSE),"")</f>
        <v/>
      </c>
      <c r="O903" s="13" t="str">
        <f>IF(ISNUMBER(SEARCH(".",flower[[#This Row],[Pheno Barcode]])),CONCATENATE("1A4070000000065000",RIGHT(flower[[#This Row],[Pheno Barcode]],6)),"")</f>
        <v/>
      </c>
      <c r="P903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_LL2-06</v>
      </c>
    </row>
    <row r="904" spans="1:16" x14ac:dyDescent="0.25">
      <c r="A904" s="8" t="s">
        <v>8</v>
      </c>
      <c r="B904" s="9">
        <v>7</v>
      </c>
      <c r="C904" s="13" t="s">
        <v>537</v>
      </c>
      <c r="D904" s="13"/>
      <c r="E904" s="13" t="str">
        <f>_xlfn.IFNA(VLOOKUP(flower[[#This Row],[Scion METRC '#]],METRCC8[],2,FALSE),"METRC ERROR")</f>
        <v>METRC ERROR</v>
      </c>
      <c r="F904" s="13" t="str">
        <f>IF(LEFT(flower[[#This Row],[Strain]],4)=LEFT(flower[[#This Row],[Pheno '#]],4),"match","MISMATCH")</f>
        <v>MISMATCH</v>
      </c>
      <c r="G904" s="13" t="str">
        <f>_xlfn.IFNA(VLOOKUP(flower[[#This Row],[Scion METRC '#]],VEGC8[[#All],[Scion METRC '#]:[Pheno Barcode]],2,FALSE),"")</f>
        <v/>
      </c>
      <c r="H904" s="13" t="str">
        <f>LEFT(flower[[#This Row],[Pheno Barcode]],7)</f>
        <v/>
      </c>
      <c r="I904" s="10" t="str">
        <f>_xlfn.IFNA(VLOOKUP(flower[[#This Row],[Strain]],VEGC8[[#All],[Scion METRC '#]:[Health]],5,FALSE),"")</f>
        <v/>
      </c>
      <c r="J904" s="13"/>
      <c r="K904" s="13" t="str">
        <f>IF(flower[[#This Row],[Scion METRC '#]]="","EMPTY",_xlfn.IFNA(VLOOKUP(flower[[#This Row],[Scion METRC '#]],DEADC8[],3,FALSE),"Alive"))</f>
        <v>EMPTY</v>
      </c>
      <c r="L904" s="13" t="str">
        <f>IFERROR(INDEX(exptreatments[[#This Row],[Treatment]],MATCH(flower[[#This Row],[Scion METRC '#]],exptreatments[[#This Row],[METRC]],0)),"")</f>
        <v/>
      </c>
      <c r="M904" s="13" t="str">
        <f>_xlfn.IFNA(VLOOKUP(flower[[#This Row],[Scion METRC '#]],DEADC8[],4,FALSE),"")</f>
        <v/>
      </c>
      <c r="N904" s="14" t="str">
        <f>_xlfn.IFNA(VLOOKUP(flower[[#This Row],[Scion METRC '#]],DEADC8[],4,FALSE),"")</f>
        <v/>
      </c>
      <c r="O904" s="13" t="str">
        <f>IF(ISNUMBER(SEARCH(".",flower[[#This Row],[Pheno Barcode]])),CONCATENATE("1A4070000000065000",RIGHT(flower[[#This Row],[Pheno Barcode]],6)),"")</f>
        <v/>
      </c>
      <c r="P904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_LL2-07</v>
      </c>
    </row>
    <row r="905" spans="1:16" x14ac:dyDescent="0.25">
      <c r="A905" s="8" t="s">
        <v>8</v>
      </c>
      <c r="B905" s="9">
        <v>8</v>
      </c>
      <c r="C905" s="13" t="s">
        <v>537</v>
      </c>
      <c r="D905" s="13"/>
      <c r="E905" s="13" t="str">
        <f>_xlfn.IFNA(VLOOKUP(flower[[#This Row],[Scion METRC '#]],METRCC8[],2,FALSE),"METRC ERROR")</f>
        <v>METRC ERROR</v>
      </c>
      <c r="F905" s="13" t="str">
        <f>IF(LEFT(flower[[#This Row],[Strain]],4)=LEFT(flower[[#This Row],[Pheno '#]],4),"match","MISMATCH")</f>
        <v>MISMATCH</v>
      </c>
      <c r="G905" s="13" t="str">
        <f>_xlfn.IFNA(VLOOKUP(flower[[#This Row],[Scion METRC '#]],VEGC8[[#All],[Scion METRC '#]:[Pheno Barcode]],2,FALSE),"")</f>
        <v/>
      </c>
      <c r="H905" s="13" t="str">
        <f>LEFT(flower[[#This Row],[Pheno Barcode]],7)</f>
        <v/>
      </c>
      <c r="I905" s="10" t="str">
        <f>_xlfn.IFNA(VLOOKUP(flower[[#This Row],[Strain]],VEGC8[[#All],[Scion METRC '#]:[Health]],5,FALSE),"")</f>
        <v/>
      </c>
      <c r="J905" s="13"/>
      <c r="K905" s="13" t="str">
        <f>IF(flower[[#This Row],[Scion METRC '#]]="","EMPTY",_xlfn.IFNA(VLOOKUP(flower[[#This Row],[Scion METRC '#]],DEADC8[],3,FALSE),"Alive"))</f>
        <v>EMPTY</v>
      </c>
      <c r="L905" s="13" t="str">
        <f>IFERROR(INDEX(exptreatments[[#This Row],[Treatment]],MATCH(flower[[#This Row],[Scion METRC '#]],exptreatments[[#This Row],[METRC]],0)),"")</f>
        <v/>
      </c>
      <c r="M905" s="13" t="str">
        <f>_xlfn.IFNA(VLOOKUP(flower[[#This Row],[Scion METRC '#]],DEADC8[],4,FALSE),"")</f>
        <v/>
      </c>
      <c r="N905" s="14" t="str">
        <f>_xlfn.IFNA(VLOOKUP(flower[[#This Row],[Scion METRC '#]],DEADC8[],4,FALSE),"")</f>
        <v/>
      </c>
      <c r="O905" s="13" t="str">
        <f>IF(ISNUMBER(SEARCH(".",flower[[#This Row],[Pheno Barcode]])),CONCATENATE("1A4070000000065000",RIGHT(flower[[#This Row],[Pheno Barcode]],6)),"")</f>
        <v/>
      </c>
      <c r="P905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_LL2-08</v>
      </c>
    </row>
    <row r="906" spans="1:16" x14ac:dyDescent="0.25">
      <c r="A906" s="8" t="s">
        <v>8</v>
      </c>
      <c r="B906" s="9">
        <v>9</v>
      </c>
      <c r="C906" s="13" t="s">
        <v>537</v>
      </c>
      <c r="D906" s="13"/>
      <c r="E906" s="13" t="str">
        <f>_xlfn.IFNA(VLOOKUP(flower[[#This Row],[Scion METRC '#]],METRCC8[],2,FALSE),"METRC ERROR")</f>
        <v>METRC ERROR</v>
      </c>
      <c r="F906" s="13" t="str">
        <f>IF(LEFT(flower[[#This Row],[Strain]],4)=LEFT(flower[[#This Row],[Pheno '#]],4),"match","MISMATCH")</f>
        <v>MISMATCH</v>
      </c>
      <c r="G906" s="13" t="str">
        <f>_xlfn.IFNA(VLOOKUP(flower[[#This Row],[Scion METRC '#]],VEGC8[[#All],[Scion METRC '#]:[Pheno Barcode]],2,FALSE),"")</f>
        <v/>
      </c>
      <c r="H906" s="13" t="str">
        <f>LEFT(flower[[#This Row],[Pheno Barcode]],7)</f>
        <v/>
      </c>
      <c r="I906" s="10" t="str">
        <f>_xlfn.IFNA(VLOOKUP(flower[[#This Row],[Strain]],VEGC8[[#All],[Scion METRC '#]:[Health]],5,FALSE),"")</f>
        <v/>
      </c>
      <c r="J906" s="13"/>
      <c r="K906" s="13" t="str">
        <f>IF(flower[[#This Row],[Scion METRC '#]]="","EMPTY",_xlfn.IFNA(VLOOKUP(flower[[#This Row],[Scion METRC '#]],DEADC8[],3,FALSE),"Alive"))</f>
        <v>EMPTY</v>
      </c>
      <c r="L906" s="13" t="str">
        <f>IFERROR(INDEX(exptreatments[[#This Row],[Treatment]],MATCH(flower[[#This Row],[Scion METRC '#]],exptreatments[[#This Row],[METRC]],0)),"")</f>
        <v/>
      </c>
      <c r="M906" s="13" t="str">
        <f>_xlfn.IFNA(VLOOKUP(flower[[#This Row],[Scion METRC '#]],DEADC8[],4,FALSE),"")</f>
        <v/>
      </c>
      <c r="N906" s="14" t="str">
        <f>_xlfn.IFNA(VLOOKUP(flower[[#This Row],[Scion METRC '#]],DEADC8[],4,FALSE),"")</f>
        <v/>
      </c>
      <c r="O906" s="13" t="str">
        <f>IF(ISNUMBER(SEARCH(".",flower[[#This Row],[Pheno Barcode]])),CONCATENATE("1A4070000000065000",RIGHT(flower[[#This Row],[Pheno Barcode]],6)),"")</f>
        <v/>
      </c>
      <c r="P906" s="8" t="str">
        <f>IF(flower[[#This Row],[Plant]]&lt;10,_xlfn.CONCAT('Group Info'!$F$2,"_",flower[[#This Row],[Table]],"-0",flower[[#This Row],[Plant]]),_xlfn.CONCAT('Group Info'!$F$2,"_",flower[[#This Row],[Table]],"-",flower[[#This Row],[Plant]]))</f>
        <v>_LL2-09</v>
      </c>
    </row>
    <row r="907" spans="1:16" x14ac:dyDescent="0.25">
      <c r="A907" s="8" t="s">
        <v>8</v>
      </c>
      <c r="B907" s="9">
        <v>10</v>
      </c>
      <c r="C907" s="13" t="s">
        <v>537</v>
      </c>
      <c r="D907" s="13"/>
      <c r="E907" s="13" t="str">
        <f>_xlfn.IFNA(VLOOKUP(flower[[#This Row],[Scion METRC '#]],METRCC8[],2,FALSE),"METRC ERROR")</f>
        <v>METRC ERROR</v>
      </c>
      <c r="F907" s="13" t="str">
        <f>IF(LEFT(flower[[#This Row],[Strain]],4)=LEFT(flower[[#This Row],[Pheno '#]],4),"match","MISMATCH")</f>
        <v>MISMATCH</v>
      </c>
      <c r="G907" s="13" t="str">
        <f>_xlfn.IFNA(VLOOKUP(flower[[#This Row],[Scion METRC '#]],VEGC8[[#All],[Scion METRC '#]:[Pheno Barcode]],2,FALSE),"")</f>
        <v/>
      </c>
      <c r="H907" s="13" t="str">
        <f>LEFT(flower[[#This Row],[Pheno Barcode]],7)</f>
        <v/>
      </c>
      <c r="I907" s="10" t="str">
        <f>_xlfn.IFNA(VLOOKUP(flower[[#This Row],[Strain]],VEGC8[[#All],[Scion METRC '#]:[Health]],5,FALSE),"")</f>
        <v/>
      </c>
      <c r="J907" s="13"/>
      <c r="K907" s="13" t="str">
        <f>IF(flower[[#This Row],[Scion METRC '#]]="","EMPTY",_xlfn.IFNA(VLOOKUP(flower[[#This Row],[Scion METRC '#]],DEADC8[],3,FALSE),"Alive"))</f>
        <v>EMPTY</v>
      </c>
      <c r="L907" s="13" t="str">
        <f>IFERROR(INDEX(exptreatments[[#This Row],[Treatment]],MATCH(flower[[#This Row],[Scion METRC '#]],exptreatments[[#This Row],[METRC]],0)),"")</f>
        <v/>
      </c>
      <c r="M907" s="13" t="str">
        <f>_xlfn.IFNA(VLOOKUP(flower[[#This Row],[Scion METRC '#]],DEADC8[],4,FALSE),"")</f>
        <v/>
      </c>
      <c r="N907" s="14" t="str">
        <f>_xlfn.IFNA(VLOOKUP(flower[[#This Row],[Scion METRC '#]],DEADC8[],4,FALSE),"")</f>
        <v/>
      </c>
      <c r="O907" s="13" t="str">
        <f>IF(ISNUMBER(SEARCH(".",flower[[#This Row],[Pheno Barcode]])),CONCATENATE("1A4070000000065000",RIGHT(flower[[#This Row],[Pheno Barcode]],6)),"")</f>
        <v/>
      </c>
      <c r="P907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_LL2-10</v>
      </c>
    </row>
    <row r="908" spans="1:16" x14ac:dyDescent="0.25">
      <c r="A908" s="8" t="s">
        <v>8</v>
      </c>
      <c r="B908" s="9">
        <v>11</v>
      </c>
      <c r="C908" s="13" t="s">
        <v>537</v>
      </c>
      <c r="D908" s="13"/>
      <c r="E908" s="13" t="str">
        <f>_xlfn.IFNA(VLOOKUP(flower[[#This Row],[Scion METRC '#]],METRCC8[],2,FALSE),"METRC ERROR")</f>
        <v>METRC ERROR</v>
      </c>
      <c r="F908" s="13" t="str">
        <f>IF(LEFT(flower[[#This Row],[Strain]],4)=LEFT(flower[[#This Row],[Pheno '#]],4),"match","MISMATCH")</f>
        <v>MISMATCH</v>
      </c>
      <c r="G908" s="13" t="str">
        <f>_xlfn.IFNA(VLOOKUP(flower[[#This Row],[Scion METRC '#]],VEGC8[[#All],[Scion METRC '#]:[Pheno Barcode]],2,FALSE),"")</f>
        <v/>
      </c>
      <c r="H908" s="13" t="str">
        <f>LEFT(flower[[#This Row],[Pheno Barcode]],7)</f>
        <v/>
      </c>
      <c r="I908" s="10" t="str">
        <f>_xlfn.IFNA(VLOOKUP(flower[[#This Row],[Strain]],VEGC8[[#All],[Scion METRC '#]:[Health]],5,FALSE),"")</f>
        <v/>
      </c>
      <c r="J908" s="13"/>
      <c r="K908" s="13" t="str">
        <f>IF(flower[[#This Row],[Scion METRC '#]]="","EMPTY",_xlfn.IFNA(VLOOKUP(flower[[#This Row],[Scion METRC '#]],DEADC8[],3,FALSE),"Alive"))</f>
        <v>EMPTY</v>
      </c>
      <c r="L908" s="13" t="str">
        <f>IFERROR(INDEX(exptreatments[[#This Row],[Treatment]],MATCH(flower[[#This Row],[Scion METRC '#]],exptreatments[[#This Row],[METRC]],0)),"")</f>
        <v/>
      </c>
      <c r="M908" s="13" t="str">
        <f>_xlfn.IFNA(VLOOKUP(flower[[#This Row],[Scion METRC '#]],DEADC8[],4,FALSE),"")</f>
        <v/>
      </c>
      <c r="N908" s="14" t="str">
        <f>_xlfn.IFNA(VLOOKUP(flower[[#This Row],[Scion METRC '#]],DEADC8[],4,FALSE),"")</f>
        <v/>
      </c>
      <c r="O908" s="13" t="str">
        <f>IF(ISNUMBER(SEARCH(".",flower[[#This Row],[Pheno Barcode]])),CONCATENATE("1A4070000000065000",RIGHT(flower[[#This Row],[Pheno Barcode]],6)),"")</f>
        <v/>
      </c>
      <c r="P908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_LL2-11</v>
      </c>
    </row>
    <row r="909" spans="1:16" x14ac:dyDescent="0.25">
      <c r="A909" s="8" t="s">
        <v>8</v>
      </c>
      <c r="B909" s="9">
        <v>12</v>
      </c>
      <c r="C909" s="13" t="s">
        <v>537</v>
      </c>
      <c r="D909" s="13"/>
      <c r="E909" s="13" t="str">
        <f>_xlfn.IFNA(VLOOKUP(flower[[#This Row],[Scion METRC '#]],METRCC8[],2,FALSE),"METRC ERROR")</f>
        <v>METRC ERROR</v>
      </c>
      <c r="F909" s="13" t="str">
        <f>IF(LEFT(flower[[#This Row],[Strain]],4)=LEFT(flower[[#This Row],[Pheno '#]],4),"match","MISMATCH")</f>
        <v>MISMATCH</v>
      </c>
      <c r="G909" s="13" t="str">
        <f>_xlfn.IFNA(VLOOKUP(flower[[#This Row],[Scion METRC '#]],VEGC8[[#All],[Scion METRC '#]:[Pheno Barcode]],2,FALSE),"")</f>
        <v/>
      </c>
      <c r="H909" s="13" t="str">
        <f>LEFT(flower[[#This Row],[Pheno Barcode]],7)</f>
        <v/>
      </c>
      <c r="I909" s="10" t="str">
        <f>_xlfn.IFNA(VLOOKUP(flower[[#This Row],[Strain]],VEGC8[[#All],[Scion METRC '#]:[Health]],5,FALSE),"")</f>
        <v/>
      </c>
      <c r="J909" s="13"/>
      <c r="K909" s="13" t="str">
        <f>IF(flower[[#This Row],[Scion METRC '#]]="","EMPTY",_xlfn.IFNA(VLOOKUP(flower[[#This Row],[Scion METRC '#]],DEADC8[],3,FALSE),"Alive"))</f>
        <v>EMPTY</v>
      </c>
      <c r="L909" s="13" t="str">
        <f>IFERROR(INDEX(exptreatments[[#This Row],[Treatment]],MATCH(flower[[#This Row],[Scion METRC '#]],exptreatments[[#This Row],[METRC]],0)),"")</f>
        <v/>
      </c>
      <c r="M909" s="13" t="str">
        <f>_xlfn.IFNA(VLOOKUP(flower[[#This Row],[Scion METRC '#]],DEADC8[],4,FALSE),"")</f>
        <v/>
      </c>
      <c r="N909" s="14" t="str">
        <f>_xlfn.IFNA(VLOOKUP(flower[[#This Row],[Scion METRC '#]],DEADC8[],4,FALSE),"")</f>
        <v/>
      </c>
      <c r="O909" s="13" t="str">
        <f>IF(ISNUMBER(SEARCH(".",flower[[#This Row],[Pheno Barcode]])),CONCATENATE("1A4070000000065000",RIGHT(flower[[#This Row],[Pheno Barcode]],6)),"")</f>
        <v/>
      </c>
      <c r="P909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_LL2-12</v>
      </c>
    </row>
    <row r="910" spans="1:16" x14ac:dyDescent="0.25">
      <c r="A910" s="8" t="s">
        <v>8</v>
      </c>
      <c r="B910" s="9">
        <v>13</v>
      </c>
      <c r="C910" s="13" t="s">
        <v>537</v>
      </c>
      <c r="D910" s="13"/>
      <c r="E910" s="13" t="str">
        <f>_xlfn.IFNA(VLOOKUP(flower[[#This Row],[Scion METRC '#]],METRCC8[],2,FALSE),"METRC ERROR")</f>
        <v>METRC ERROR</v>
      </c>
      <c r="F910" s="13" t="str">
        <f>IF(LEFT(flower[[#This Row],[Strain]],4)=LEFT(flower[[#This Row],[Pheno '#]],4),"match","MISMATCH")</f>
        <v>MISMATCH</v>
      </c>
      <c r="G910" s="13" t="str">
        <f>_xlfn.IFNA(VLOOKUP(flower[[#This Row],[Scion METRC '#]],VEGC8[[#All],[Scion METRC '#]:[Pheno Barcode]],2,FALSE),"")</f>
        <v/>
      </c>
      <c r="H910" s="13" t="str">
        <f>LEFT(flower[[#This Row],[Pheno Barcode]],7)</f>
        <v/>
      </c>
      <c r="I910" s="10" t="str">
        <f>_xlfn.IFNA(VLOOKUP(flower[[#This Row],[Strain]],VEGC8[[#All],[Scion METRC '#]:[Health]],5,FALSE),"")</f>
        <v/>
      </c>
      <c r="J910" s="13"/>
      <c r="K910" s="13" t="str">
        <f>IF(flower[[#This Row],[Scion METRC '#]]="","EMPTY",_xlfn.IFNA(VLOOKUP(flower[[#This Row],[Scion METRC '#]],DEADC8[],3,FALSE),"Alive"))</f>
        <v>EMPTY</v>
      </c>
      <c r="L910" s="13" t="str">
        <f>IFERROR(INDEX(exptreatments[[#This Row],[Treatment]],MATCH(flower[[#This Row],[Scion METRC '#]],exptreatments[[#This Row],[METRC]],0)),"")</f>
        <v/>
      </c>
      <c r="M910" s="13" t="str">
        <f>_xlfn.IFNA(VLOOKUP(flower[[#This Row],[Scion METRC '#]],DEADC8[],4,FALSE),"")</f>
        <v/>
      </c>
      <c r="N910" s="14" t="str">
        <f>_xlfn.IFNA(VLOOKUP(flower[[#This Row],[Scion METRC '#]],DEADC8[],4,FALSE),"")</f>
        <v/>
      </c>
      <c r="O910" s="13" t="str">
        <f>IF(ISNUMBER(SEARCH(".",flower[[#This Row],[Pheno Barcode]])),CONCATENATE("1A4070000000065000",RIGHT(flower[[#This Row],[Pheno Barcode]],6)),"")</f>
        <v/>
      </c>
      <c r="P910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_LL2-13</v>
      </c>
    </row>
    <row r="911" spans="1:16" x14ac:dyDescent="0.25">
      <c r="A911" s="8" t="s">
        <v>8</v>
      </c>
      <c r="B911" s="9">
        <v>14</v>
      </c>
      <c r="C911" s="13" t="s">
        <v>537</v>
      </c>
      <c r="D911" s="13"/>
      <c r="E911" s="13" t="str">
        <f>_xlfn.IFNA(VLOOKUP(flower[[#This Row],[Scion METRC '#]],METRCC8[],2,FALSE),"METRC ERROR")</f>
        <v>METRC ERROR</v>
      </c>
      <c r="F911" s="13" t="str">
        <f>IF(LEFT(flower[[#This Row],[Strain]],4)=LEFT(flower[[#This Row],[Pheno '#]],4),"match","MISMATCH")</f>
        <v>MISMATCH</v>
      </c>
      <c r="G911" s="13" t="str">
        <f>_xlfn.IFNA(VLOOKUP(flower[[#This Row],[Scion METRC '#]],VEGC8[[#All],[Scion METRC '#]:[Pheno Barcode]],2,FALSE),"")</f>
        <v/>
      </c>
      <c r="H911" s="13" t="str">
        <f>LEFT(flower[[#This Row],[Pheno Barcode]],7)</f>
        <v/>
      </c>
      <c r="I911" s="10" t="str">
        <f>_xlfn.IFNA(VLOOKUP(flower[[#This Row],[Strain]],VEGC8[[#All],[Scion METRC '#]:[Health]],5,FALSE),"")</f>
        <v/>
      </c>
      <c r="J911" s="13"/>
      <c r="K911" s="13" t="str">
        <f>IF(flower[[#This Row],[Scion METRC '#]]="","EMPTY",_xlfn.IFNA(VLOOKUP(flower[[#This Row],[Scion METRC '#]],DEADC8[],3,FALSE),"Alive"))</f>
        <v>EMPTY</v>
      </c>
      <c r="L911" s="13" t="str">
        <f>IFERROR(INDEX(exptreatments[[#This Row],[Treatment]],MATCH(flower[[#This Row],[Scion METRC '#]],exptreatments[[#This Row],[METRC]],0)),"")</f>
        <v/>
      </c>
      <c r="M911" s="13" t="str">
        <f>_xlfn.IFNA(VLOOKUP(flower[[#This Row],[Scion METRC '#]],DEADC8[],4,FALSE),"")</f>
        <v/>
      </c>
      <c r="N911" s="14" t="str">
        <f>_xlfn.IFNA(VLOOKUP(flower[[#This Row],[Scion METRC '#]],DEADC8[],4,FALSE),"")</f>
        <v/>
      </c>
      <c r="O911" s="13" t="str">
        <f>IF(ISNUMBER(SEARCH(".",flower[[#This Row],[Pheno Barcode]])),CONCATENATE("1A4070000000065000",RIGHT(flower[[#This Row],[Pheno Barcode]],6)),"")</f>
        <v/>
      </c>
      <c r="P911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_LL2-14</v>
      </c>
    </row>
    <row r="912" spans="1:16" x14ac:dyDescent="0.25">
      <c r="A912" s="8" t="s">
        <v>8</v>
      </c>
      <c r="B912" s="9">
        <v>15</v>
      </c>
      <c r="C912" s="13" t="s">
        <v>537</v>
      </c>
      <c r="D912" s="13"/>
      <c r="E912" s="13" t="str">
        <f>_xlfn.IFNA(VLOOKUP(flower[[#This Row],[Scion METRC '#]],METRCC8[],2,FALSE),"METRC ERROR")</f>
        <v>METRC ERROR</v>
      </c>
      <c r="F912" s="13" t="str">
        <f>IF(LEFT(flower[[#This Row],[Strain]],4)=LEFT(flower[[#This Row],[Pheno '#]],4),"match","MISMATCH")</f>
        <v>MISMATCH</v>
      </c>
      <c r="G912" s="13" t="str">
        <f>_xlfn.IFNA(VLOOKUP(flower[[#This Row],[Scion METRC '#]],VEGC8[[#All],[Scion METRC '#]:[Pheno Barcode]],2,FALSE),"")</f>
        <v/>
      </c>
      <c r="H912" s="13" t="str">
        <f>LEFT(flower[[#This Row],[Pheno Barcode]],7)</f>
        <v/>
      </c>
      <c r="I912" s="10" t="str">
        <f>_xlfn.IFNA(VLOOKUP(flower[[#This Row],[Strain]],VEGC8[[#All],[Scion METRC '#]:[Health]],5,FALSE),"")</f>
        <v/>
      </c>
      <c r="J912" s="13"/>
      <c r="K912" s="13" t="str">
        <f>IF(flower[[#This Row],[Scion METRC '#]]="","EMPTY",_xlfn.IFNA(VLOOKUP(flower[[#This Row],[Scion METRC '#]],DEADC8[],3,FALSE),"Alive"))</f>
        <v>EMPTY</v>
      </c>
      <c r="L912" s="13" t="str">
        <f>IFERROR(INDEX(exptreatments[[#This Row],[Treatment]],MATCH(flower[[#This Row],[Scion METRC '#]],exptreatments[[#This Row],[METRC]],0)),"")</f>
        <v/>
      </c>
      <c r="M912" s="13" t="str">
        <f>_xlfn.IFNA(VLOOKUP(flower[[#This Row],[Scion METRC '#]],DEADC8[],4,FALSE),"")</f>
        <v/>
      </c>
      <c r="N912" s="14" t="str">
        <f>_xlfn.IFNA(VLOOKUP(flower[[#This Row],[Scion METRC '#]],DEADC8[],4,FALSE),"")</f>
        <v/>
      </c>
      <c r="O912" s="13" t="str">
        <f>IF(ISNUMBER(SEARCH(".",flower[[#This Row],[Pheno Barcode]])),CONCATENATE("1A4070000000065000",RIGHT(flower[[#This Row],[Pheno Barcode]],6)),"")</f>
        <v/>
      </c>
      <c r="P912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_LL2-15</v>
      </c>
    </row>
    <row r="913" spans="1:16" x14ac:dyDescent="0.25">
      <c r="A913" s="8" t="s">
        <v>8</v>
      </c>
      <c r="B913" s="9">
        <v>16</v>
      </c>
      <c r="C913" s="13" t="s">
        <v>537</v>
      </c>
      <c r="D913" s="13"/>
      <c r="E913" s="13" t="str">
        <f>_xlfn.IFNA(VLOOKUP(flower[[#This Row],[Scion METRC '#]],METRCC8[],2,FALSE),"METRC ERROR")</f>
        <v>METRC ERROR</v>
      </c>
      <c r="F913" s="13" t="str">
        <f>IF(LEFT(flower[[#This Row],[Strain]],4)=LEFT(flower[[#This Row],[Pheno '#]],4),"match","MISMATCH")</f>
        <v>MISMATCH</v>
      </c>
      <c r="G913" s="13" t="str">
        <f>_xlfn.IFNA(VLOOKUP(flower[[#This Row],[Scion METRC '#]],VEGC8[[#All],[Scion METRC '#]:[Pheno Barcode]],2,FALSE),"")</f>
        <v/>
      </c>
      <c r="H913" s="13" t="str">
        <f>LEFT(flower[[#This Row],[Pheno Barcode]],7)</f>
        <v/>
      </c>
      <c r="I913" s="10" t="str">
        <f>_xlfn.IFNA(VLOOKUP(flower[[#This Row],[Strain]],VEGC8[[#All],[Scion METRC '#]:[Health]],5,FALSE),"")</f>
        <v/>
      </c>
      <c r="J913" s="13"/>
      <c r="K913" s="13" t="str">
        <f>IF(flower[[#This Row],[Scion METRC '#]]="","EMPTY",_xlfn.IFNA(VLOOKUP(flower[[#This Row],[Scion METRC '#]],DEADC8[],3,FALSE),"Alive"))</f>
        <v>EMPTY</v>
      </c>
      <c r="L913" s="13" t="str">
        <f>IFERROR(INDEX(exptreatments[[#This Row],[Treatment]],MATCH(flower[[#This Row],[Scion METRC '#]],exptreatments[[#This Row],[METRC]],0)),"")</f>
        <v/>
      </c>
      <c r="M913" s="13" t="str">
        <f>_xlfn.IFNA(VLOOKUP(flower[[#This Row],[Scion METRC '#]],DEADC8[],4,FALSE),"")</f>
        <v/>
      </c>
      <c r="N913" s="14" t="str">
        <f>_xlfn.IFNA(VLOOKUP(flower[[#This Row],[Scion METRC '#]],DEADC8[],4,FALSE),"")</f>
        <v/>
      </c>
      <c r="O913" s="13" t="str">
        <f>IF(ISNUMBER(SEARCH(".",flower[[#This Row],[Pheno Barcode]])),CONCATENATE("1A4070000000065000",RIGHT(flower[[#This Row],[Pheno Barcode]],6)),"")</f>
        <v/>
      </c>
      <c r="P913" s="8" t="str">
        <f>IF(flower[[#This Row],[Plant]]&lt;10,_xlfn.CONCAT('Group Info'!$F$2,"_",flower[[#This Row],[Table]],"-0",flower[[#This Row],[Plant]]),_xlfn.CONCAT('Group Info'!$F$2,"_",flower[[#This Row],[Table]],"-",flower[[#This Row],[Plant]]))</f>
        <v>_LL2-16</v>
      </c>
    </row>
    <row r="914" spans="1:16" x14ac:dyDescent="0.25">
      <c r="A914" s="8" t="s">
        <v>8</v>
      </c>
      <c r="B914" s="9">
        <v>1</v>
      </c>
      <c r="C914" s="13" t="s">
        <v>538</v>
      </c>
      <c r="D914" s="13"/>
      <c r="E914" s="13" t="str">
        <f>_xlfn.IFNA(VLOOKUP(flower[[#This Row],[Scion METRC '#]],METRCC8[],2,FALSE),"METRC ERROR")</f>
        <v>METRC ERROR</v>
      </c>
      <c r="F914" s="13" t="str">
        <f>IF(LEFT(flower[[#This Row],[Strain]],4)=LEFT(flower[[#This Row],[Pheno '#]],4),"match","MISMATCH")</f>
        <v>MISMATCH</v>
      </c>
      <c r="G914" s="13" t="str">
        <f>_xlfn.IFNA(VLOOKUP(flower[[#This Row],[Scion METRC '#]],VEGC8[[#All],[Scion METRC '#]:[Pheno Barcode]],2,FALSE),"")</f>
        <v/>
      </c>
      <c r="H914" s="13" t="str">
        <f>LEFT(flower[[#This Row],[Pheno Barcode]],7)</f>
        <v/>
      </c>
      <c r="I914" s="10" t="str">
        <f>_xlfn.IFNA(VLOOKUP(flower[[#This Row],[Strain]],VEGC8[[#All],[Scion METRC '#]:[Health]],5,FALSE),"")</f>
        <v/>
      </c>
      <c r="J914" s="13"/>
      <c r="K914" s="13" t="str">
        <f>IF(flower[[#This Row],[Scion METRC '#]]="","EMPTY",_xlfn.IFNA(VLOOKUP(flower[[#This Row],[Scion METRC '#]],DEADC8[],3,FALSE),"Alive"))</f>
        <v>EMPTY</v>
      </c>
      <c r="L914" s="13" t="str">
        <f>IFERROR(INDEX(exptreatments[[#This Row],[Treatment]],MATCH(flower[[#This Row],[Scion METRC '#]],exptreatments[[#This Row],[METRC]],0)),"")</f>
        <v/>
      </c>
      <c r="M914" s="13" t="str">
        <f>_xlfn.IFNA(VLOOKUP(flower[[#This Row],[Scion METRC '#]],DEADC8[],4,FALSE),"")</f>
        <v/>
      </c>
      <c r="N914" s="14" t="str">
        <f>_xlfn.IFNA(VLOOKUP(flower[[#This Row],[Scion METRC '#]],DEADC8[],4,FALSE),"")</f>
        <v/>
      </c>
      <c r="O914" s="13" t="str">
        <f>IF(ISNUMBER(SEARCH(".",flower[[#This Row],[Pheno Barcode]])),CONCATENATE("1A4070000000065000",RIGHT(flower[[#This Row],[Pheno Barcode]],6)),"")</f>
        <v/>
      </c>
      <c r="P914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_LL3-01</v>
      </c>
    </row>
    <row r="915" spans="1:16" x14ac:dyDescent="0.25">
      <c r="A915" s="8" t="s">
        <v>8</v>
      </c>
      <c r="B915" s="9">
        <v>2</v>
      </c>
      <c r="C915" s="13" t="s">
        <v>538</v>
      </c>
      <c r="D915" s="13"/>
      <c r="E915" s="13" t="str">
        <f>_xlfn.IFNA(VLOOKUP(flower[[#This Row],[Scion METRC '#]],METRCC8[],2,FALSE),"METRC ERROR")</f>
        <v>METRC ERROR</v>
      </c>
      <c r="F915" s="13" t="str">
        <f>IF(LEFT(flower[[#This Row],[Strain]],4)=LEFT(flower[[#This Row],[Pheno '#]],4),"match","MISMATCH")</f>
        <v>MISMATCH</v>
      </c>
      <c r="G915" s="13" t="str">
        <f>_xlfn.IFNA(VLOOKUP(flower[[#This Row],[Scion METRC '#]],VEGC8[[#All],[Scion METRC '#]:[Pheno Barcode]],2,FALSE),"")</f>
        <v/>
      </c>
      <c r="H915" s="13" t="str">
        <f>LEFT(flower[[#This Row],[Pheno Barcode]],7)</f>
        <v/>
      </c>
      <c r="I915" s="10" t="str">
        <f>_xlfn.IFNA(VLOOKUP(flower[[#This Row],[Strain]],VEGC8[[#All],[Scion METRC '#]:[Health]],5,FALSE),"")</f>
        <v/>
      </c>
      <c r="J915" s="13"/>
      <c r="K915" s="13" t="str">
        <f>IF(flower[[#This Row],[Scion METRC '#]]="","EMPTY",_xlfn.IFNA(VLOOKUP(flower[[#This Row],[Scion METRC '#]],DEADC8[],3,FALSE),"Alive"))</f>
        <v>EMPTY</v>
      </c>
      <c r="L915" s="13" t="str">
        <f>IFERROR(INDEX(exptreatments[[#This Row],[Treatment]],MATCH(flower[[#This Row],[Scion METRC '#]],exptreatments[[#This Row],[METRC]],0)),"")</f>
        <v/>
      </c>
      <c r="M915" s="13" t="str">
        <f>_xlfn.IFNA(VLOOKUP(flower[[#This Row],[Scion METRC '#]],DEADC8[],4,FALSE),"")</f>
        <v/>
      </c>
      <c r="N915" s="14" t="str">
        <f>_xlfn.IFNA(VLOOKUP(flower[[#This Row],[Scion METRC '#]],DEADC8[],4,FALSE),"")</f>
        <v/>
      </c>
      <c r="O915" s="13" t="str">
        <f>IF(ISNUMBER(SEARCH(".",flower[[#This Row],[Pheno Barcode]])),CONCATENATE("1A4070000000065000",RIGHT(flower[[#This Row],[Pheno Barcode]],6)),"")</f>
        <v/>
      </c>
      <c r="P915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_LL3-02</v>
      </c>
    </row>
    <row r="916" spans="1:16" x14ac:dyDescent="0.25">
      <c r="A916" s="8" t="s">
        <v>8</v>
      </c>
      <c r="B916" s="9">
        <v>3</v>
      </c>
      <c r="C916" s="13" t="s">
        <v>538</v>
      </c>
      <c r="D916" s="13"/>
      <c r="E916" s="13" t="str">
        <f>_xlfn.IFNA(VLOOKUP(flower[[#This Row],[Scion METRC '#]],METRCC8[],2,FALSE),"METRC ERROR")</f>
        <v>METRC ERROR</v>
      </c>
      <c r="F916" s="13" t="str">
        <f>IF(LEFT(flower[[#This Row],[Strain]],4)=LEFT(flower[[#This Row],[Pheno '#]],4),"match","MISMATCH")</f>
        <v>MISMATCH</v>
      </c>
      <c r="G916" s="13" t="str">
        <f>_xlfn.IFNA(VLOOKUP(flower[[#This Row],[Scion METRC '#]],VEGC8[[#All],[Scion METRC '#]:[Pheno Barcode]],2,FALSE),"")</f>
        <v/>
      </c>
      <c r="H916" s="13" t="str">
        <f>LEFT(flower[[#This Row],[Pheno Barcode]],7)</f>
        <v/>
      </c>
      <c r="I916" s="10" t="str">
        <f>_xlfn.IFNA(VLOOKUP(flower[[#This Row],[Strain]],VEGC8[[#All],[Scion METRC '#]:[Health]],5,FALSE),"")</f>
        <v/>
      </c>
      <c r="J916" s="13"/>
      <c r="K916" s="13" t="str">
        <f>IF(flower[[#This Row],[Scion METRC '#]]="","EMPTY",_xlfn.IFNA(VLOOKUP(flower[[#This Row],[Scion METRC '#]],DEADC8[],3,FALSE),"Alive"))</f>
        <v>EMPTY</v>
      </c>
      <c r="L916" s="13" t="str">
        <f>IFERROR(INDEX(exptreatments[[#This Row],[Treatment]],MATCH(flower[[#This Row],[Scion METRC '#]],exptreatments[[#This Row],[METRC]],0)),"")</f>
        <v/>
      </c>
      <c r="M916" s="13" t="str">
        <f>_xlfn.IFNA(VLOOKUP(flower[[#This Row],[Scion METRC '#]],DEADC8[],4,FALSE),"")</f>
        <v/>
      </c>
      <c r="N916" s="14" t="str">
        <f>_xlfn.IFNA(VLOOKUP(flower[[#This Row],[Scion METRC '#]],DEADC8[],4,FALSE),"")</f>
        <v/>
      </c>
      <c r="O916" s="13" t="str">
        <f>IF(ISNUMBER(SEARCH(".",flower[[#This Row],[Pheno Barcode]])),CONCATENATE("1A4070000000065000",RIGHT(flower[[#This Row],[Pheno Barcode]],6)),"")</f>
        <v/>
      </c>
      <c r="P916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_LL3-03</v>
      </c>
    </row>
    <row r="917" spans="1:16" x14ac:dyDescent="0.25">
      <c r="A917" s="8" t="s">
        <v>8</v>
      </c>
      <c r="B917" s="9">
        <v>4</v>
      </c>
      <c r="C917" s="13" t="s">
        <v>538</v>
      </c>
      <c r="D917" s="13"/>
      <c r="E917" s="13" t="str">
        <f>_xlfn.IFNA(VLOOKUP(flower[[#This Row],[Scion METRC '#]],METRCC8[],2,FALSE),"METRC ERROR")</f>
        <v>METRC ERROR</v>
      </c>
      <c r="F917" s="13" t="str">
        <f>IF(LEFT(flower[[#This Row],[Strain]],4)=LEFT(flower[[#This Row],[Pheno '#]],4),"match","MISMATCH")</f>
        <v>MISMATCH</v>
      </c>
      <c r="G917" s="13" t="str">
        <f>_xlfn.IFNA(VLOOKUP(flower[[#This Row],[Scion METRC '#]],VEGC8[[#All],[Scion METRC '#]:[Pheno Barcode]],2,FALSE),"")</f>
        <v/>
      </c>
      <c r="H917" s="13" t="str">
        <f>LEFT(flower[[#This Row],[Pheno Barcode]],7)</f>
        <v/>
      </c>
      <c r="I917" s="10" t="str">
        <f>_xlfn.IFNA(VLOOKUP(flower[[#This Row],[Strain]],VEGC8[[#All],[Scion METRC '#]:[Health]],5,FALSE),"")</f>
        <v/>
      </c>
      <c r="J917" s="13"/>
      <c r="K917" s="13" t="str">
        <f>IF(flower[[#This Row],[Scion METRC '#]]="","EMPTY",_xlfn.IFNA(VLOOKUP(flower[[#This Row],[Scion METRC '#]],DEADC8[],3,FALSE),"Alive"))</f>
        <v>EMPTY</v>
      </c>
      <c r="L917" s="13" t="str">
        <f>IFERROR(INDEX(exptreatments[[#This Row],[Treatment]],MATCH(flower[[#This Row],[Scion METRC '#]],exptreatments[[#This Row],[METRC]],0)),"")</f>
        <v/>
      </c>
      <c r="M917" s="13" t="str">
        <f>_xlfn.IFNA(VLOOKUP(flower[[#This Row],[Scion METRC '#]],DEADC8[],4,FALSE),"")</f>
        <v/>
      </c>
      <c r="N917" s="14" t="str">
        <f>_xlfn.IFNA(VLOOKUP(flower[[#This Row],[Scion METRC '#]],DEADC8[],4,FALSE),"")</f>
        <v/>
      </c>
      <c r="O917" s="13" t="str">
        <f>IF(ISNUMBER(SEARCH(".",flower[[#This Row],[Pheno Barcode]])),CONCATENATE("1A4070000000065000",RIGHT(flower[[#This Row],[Pheno Barcode]],6)),"")</f>
        <v/>
      </c>
      <c r="P917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_LL3-04</v>
      </c>
    </row>
    <row r="918" spans="1:16" x14ac:dyDescent="0.25">
      <c r="A918" s="8" t="s">
        <v>8</v>
      </c>
      <c r="B918" s="9">
        <v>5</v>
      </c>
      <c r="C918" s="13" t="s">
        <v>538</v>
      </c>
      <c r="D918" s="13"/>
      <c r="E918" s="13" t="str">
        <f>_xlfn.IFNA(VLOOKUP(flower[[#This Row],[Scion METRC '#]],METRCC8[],2,FALSE),"METRC ERROR")</f>
        <v>METRC ERROR</v>
      </c>
      <c r="F918" s="13" t="str">
        <f>IF(LEFT(flower[[#This Row],[Strain]],4)=LEFT(flower[[#This Row],[Pheno '#]],4),"match","MISMATCH")</f>
        <v>MISMATCH</v>
      </c>
      <c r="G918" s="13" t="str">
        <f>_xlfn.IFNA(VLOOKUP(flower[[#This Row],[Scion METRC '#]],VEGC8[[#All],[Scion METRC '#]:[Pheno Barcode]],2,FALSE),"")</f>
        <v/>
      </c>
      <c r="H918" s="13" t="str">
        <f>LEFT(flower[[#This Row],[Pheno Barcode]],7)</f>
        <v/>
      </c>
      <c r="I918" s="10" t="str">
        <f>_xlfn.IFNA(VLOOKUP(flower[[#This Row],[Strain]],VEGC8[[#All],[Scion METRC '#]:[Health]],5,FALSE),"")</f>
        <v/>
      </c>
      <c r="J918" s="13"/>
      <c r="K918" s="13" t="str">
        <f>IF(flower[[#This Row],[Scion METRC '#]]="","EMPTY",_xlfn.IFNA(VLOOKUP(flower[[#This Row],[Scion METRC '#]],DEADC8[],3,FALSE),"Alive"))</f>
        <v>EMPTY</v>
      </c>
      <c r="L918" s="13" t="str">
        <f>IFERROR(INDEX(exptreatments[[#This Row],[Treatment]],MATCH(flower[[#This Row],[Scion METRC '#]],exptreatments[[#This Row],[METRC]],0)),"")</f>
        <v/>
      </c>
      <c r="M918" s="13" t="str">
        <f>_xlfn.IFNA(VLOOKUP(flower[[#This Row],[Scion METRC '#]],DEADC8[],4,FALSE),"")</f>
        <v/>
      </c>
      <c r="N918" s="14" t="str">
        <f>_xlfn.IFNA(VLOOKUP(flower[[#This Row],[Scion METRC '#]],DEADC8[],4,FALSE),"")</f>
        <v/>
      </c>
      <c r="O918" s="13" t="str">
        <f>IF(ISNUMBER(SEARCH(".",flower[[#This Row],[Pheno Barcode]])),CONCATENATE("1A4070000000065000",RIGHT(flower[[#This Row],[Pheno Barcode]],6)),"")</f>
        <v/>
      </c>
      <c r="P918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_LL3-05</v>
      </c>
    </row>
    <row r="919" spans="1:16" x14ac:dyDescent="0.25">
      <c r="A919" s="8" t="s">
        <v>8</v>
      </c>
      <c r="B919" s="9">
        <v>6</v>
      </c>
      <c r="C919" s="13" t="s">
        <v>538</v>
      </c>
      <c r="D919" s="13"/>
      <c r="E919" s="13" t="str">
        <f>_xlfn.IFNA(VLOOKUP(flower[[#This Row],[Scion METRC '#]],METRCC8[],2,FALSE),"METRC ERROR")</f>
        <v>METRC ERROR</v>
      </c>
      <c r="F919" s="13" t="str">
        <f>IF(LEFT(flower[[#This Row],[Strain]],4)=LEFT(flower[[#This Row],[Pheno '#]],4),"match","MISMATCH")</f>
        <v>MISMATCH</v>
      </c>
      <c r="G919" s="13" t="str">
        <f>_xlfn.IFNA(VLOOKUP(flower[[#This Row],[Scion METRC '#]],VEGC8[[#All],[Scion METRC '#]:[Pheno Barcode]],2,FALSE),"")</f>
        <v/>
      </c>
      <c r="H919" s="13" t="str">
        <f>LEFT(flower[[#This Row],[Pheno Barcode]],7)</f>
        <v/>
      </c>
      <c r="I919" s="10" t="str">
        <f>_xlfn.IFNA(VLOOKUP(flower[[#This Row],[Strain]],VEGC8[[#All],[Scion METRC '#]:[Health]],5,FALSE),"")</f>
        <v/>
      </c>
      <c r="J919" s="13"/>
      <c r="K919" s="13" t="str">
        <f>IF(flower[[#This Row],[Scion METRC '#]]="","EMPTY",_xlfn.IFNA(VLOOKUP(flower[[#This Row],[Scion METRC '#]],DEADC8[],3,FALSE),"Alive"))</f>
        <v>EMPTY</v>
      </c>
      <c r="L919" s="13" t="str">
        <f>IFERROR(INDEX(exptreatments[[#This Row],[Treatment]],MATCH(flower[[#This Row],[Scion METRC '#]],exptreatments[[#This Row],[METRC]],0)),"")</f>
        <v/>
      </c>
      <c r="M919" s="13" t="str">
        <f>_xlfn.IFNA(VLOOKUP(flower[[#This Row],[Scion METRC '#]],DEADC8[],4,FALSE),"")</f>
        <v/>
      </c>
      <c r="N919" s="14" t="str">
        <f>_xlfn.IFNA(VLOOKUP(flower[[#This Row],[Scion METRC '#]],DEADC8[],4,FALSE),"")</f>
        <v/>
      </c>
      <c r="O919" s="13" t="str">
        <f>IF(ISNUMBER(SEARCH(".",flower[[#This Row],[Pheno Barcode]])),CONCATENATE("1A4070000000065000",RIGHT(flower[[#This Row],[Pheno Barcode]],6)),"")</f>
        <v/>
      </c>
      <c r="P919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_LL3-06</v>
      </c>
    </row>
    <row r="920" spans="1:16" x14ac:dyDescent="0.25">
      <c r="A920" s="8" t="s">
        <v>8</v>
      </c>
      <c r="B920" s="9">
        <v>7</v>
      </c>
      <c r="C920" s="13" t="s">
        <v>538</v>
      </c>
      <c r="D920" s="13"/>
      <c r="E920" s="13" t="str">
        <f>_xlfn.IFNA(VLOOKUP(flower[[#This Row],[Scion METRC '#]],METRCC8[],2,FALSE),"METRC ERROR")</f>
        <v>METRC ERROR</v>
      </c>
      <c r="F920" s="13" t="str">
        <f>IF(LEFT(flower[[#This Row],[Strain]],4)=LEFT(flower[[#This Row],[Pheno '#]],4),"match","MISMATCH")</f>
        <v>MISMATCH</v>
      </c>
      <c r="G920" s="13" t="str">
        <f>_xlfn.IFNA(VLOOKUP(flower[[#This Row],[Scion METRC '#]],VEGC8[[#All],[Scion METRC '#]:[Pheno Barcode]],2,FALSE),"")</f>
        <v/>
      </c>
      <c r="H920" s="13" t="str">
        <f>LEFT(flower[[#This Row],[Pheno Barcode]],7)</f>
        <v/>
      </c>
      <c r="I920" s="10" t="str">
        <f>_xlfn.IFNA(VLOOKUP(flower[[#This Row],[Strain]],VEGC8[[#All],[Scion METRC '#]:[Health]],5,FALSE),"")</f>
        <v/>
      </c>
      <c r="J920" s="13"/>
      <c r="K920" s="13" t="str">
        <f>IF(flower[[#This Row],[Scion METRC '#]]="","EMPTY",_xlfn.IFNA(VLOOKUP(flower[[#This Row],[Scion METRC '#]],DEADC8[],3,FALSE),"Alive"))</f>
        <v>EMPTY</v>
      </c>
      <c r="L920" s="13" t="str">
        <f>IFERROR(INDEX(exptreatments[[#This Row],[Treatment]],MATCH(flower[[#This Row],[Scion METRC '#]],exptreatments[[#This Row],[METRC]],0)),"")</f>
        <v/>
      </c>
      <c r="M920" s="13" t="str">
        <f>_xlfn.IFNA(VLOOKUP(flower[[#This Row],[Scion METRC '#]],DEADC8[],4,FALSE),"")</f>
        <v/>
      </c>
      <c r="N920" s="14" t="str">
        <f>_xlfn.IFNA(VLOOKUP(flower[[#This Row],[Scion METRC '#]],DEADC8[],4,FALSE),"")</f>
        <v/>
      </c>
      <c r="O920" s="13" t="str">
        <f>IF(ISNUMBER(SEARCH(".",flower[[#This Row],[Pheno Barcode]])),CONCATENATE("1A4070000000065000",RIGHT(flower[[#This Row],[Pheno Barcode]],6)),"")</f>
        <v/>
      </c>
      <c r="P920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_LL3-07</v>
      </c>
    </row>
    <row r="921" spans="1:16" x14ac:dyDescent="0.25">
      <c r="A921" s="8" t="s">
        <v>8</v>
      </c>
      <c r="B921" s="9">
        <v>8</v>
      </c>
      <c r="C921" s="13" t="s">
        <v>538</v>
      </c>
      <c r="D921" s="13"/>
      <c r="E921" s="13" t="str">
        <f>_xlfn.IFNA(VLOOKUP(flower[[#This Row],[Scion METRC '#]],METRCC8[],2,FALSE),"METRC ERROR")</f>
        <v>METRC ERROR</v>
      </c>
      <c r="F921" s="13" t="str">
        <f>IF(LEFT(flower[[#This Row],[Strain]],4)=LEFT(flower[[#This Row],[Pheno '#]],4),"match","MISMATCH")</f>
        <v>MISMATCH</v>
      </c>
      <c r="G921" s="13" t="str">
        <f>_xlfn.IFNA(VLOOKUP(flower[[#This Row],[Scion METRC '#]],VEGC8[[#All],[Scion METRC '#]:[Pheno Barcode]],2,FALSE),"")</f>
        <v/>
      </c>
      <c r="H921" s="13" t="str">
        <f>LEFT(flower[[#This Row],[Pheno Barcode]],7)</f>
        <v/>
      </c>
      <c r="I921" s="10" t="str">
        <f>_xlfn.IFNA(VLOOKUP(flower[[#This Row],[Strain]],VEGC8[[#All],[Scion METRC '#]:[Health]],5,FALSE),"")</f>
        <v/>
      </c>
      <c r="J921" s="13"/>
      <c r="K921" s="13" t="str">
        <f>IF(flower[[#This Row],[Scion METRC '#]]="","EMPTY",_xlfn.IFNA(VLOOKUP(flower[[#This Row],[Scion METRC '#]],DEADC8[],3,FALSE),"Alive"))</f>
        <v>EMPTY</v>
      </c>
      <c r="L921" s="13" t="str">
        <f>IFERROR(INDEX(exptreatments[[#This Row],[Treatment]],MATCH(flower[[#This Row],[Scion METRC '#]],exptreatments[[#This Row],[METRC]],0)),"")</f>
        <v/>
      </c>
      <c r="M921" s="13" t="str">
        <f>_xlfn.IFNA(VLOOKUP(flower[[#This Row],[Scion METRC '#]],DEADC8[],4,FALSE),"")</f>
        <v/>
      </c>
      <c r="N921" s="14" t="str">
        <f>_xlfn.IFNA(VLOOKUP(flower[[#This Row],[Scion METRC '#]],DEADC8[],4,FALSE),"")</f>
        <v/>
      </c>
      <c r="O921" s="13" t="str">
        <f>IF(ISNUMBER(SEARCH(".",flower[[#This Row],[Pheno Barcode]])),CONCATENATE("1A4070000000065000",RIGHT(flower[[#This Row],[Pheno Barcode]],6)),"")</f>
        <v/>
      </c>
      <c r="P921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_LL3-08</v>
      </c>
    </row>
    <row r="922" spans="1:16" x14ac:dyDescent="0.25">
      <c r="A922" s="8" t="s">
        <v>8</v>
      </c>
      <c r="B922" s="9">
        <v>9</v>
      </c>
      <c r="C922" s="13" t="s">
        <v>538</v>
      </c>
      <c r="D922" s="13"/>
      <c r="E922" s="13" t="str">
        <f>_xlfn.IFNA(VLOOKUP(flower[[#This Row],[Scion METRC '#]],METRCC8[],2,FALSE),"METRC ERROR")</f>
        <v>METRC ERROR</v>
      </c>
      <c r="F922" s="13" t="str">
        <f>IF(LEFT(flower[[#This Row],[Strain]],4)=LEFT(flower[[#This Row],[Pheno '#]],4),"match","MISMATCH")</f>
        <v>MISMATCH</v>
      </c>
      <c r="G922" s="13" t="str">
        <f>_xlfn.IFNA(VLOOKUP(flower[[#This Row],[Scion METRC '#]],VEGC8[[#All],[Scion METRC '#]:[Pheno Barcode]],2,FALSE),"")</f>
        <v/>
      </c>
      <c r="H922" s="13" t="str">
        <f>LEFT(flower[[#This Row],[Pheno Barcode]],7)</f>
        <v/>
      </c>
      <c r="I922" s="10" t="str">
        <f>_xlfn.IFNA(VLOOKUP(flower[[#This Row],[Strain]],VEGC8[[#All],[Scion METRC '#]:[Health]],5,FALSE),"")</f>
        <v/>
      </c>
      <c r="J922" s="13"/>
      <c r="K922" s="13" t="str">
        <f>IF(flower[[#This Row],[Scion METRC '#]]="","EMPTY",_xlfn.IFNA(VLOOKUP(flower[[#This Row],[Scion METRC '#]],DEADC8[],3,FALSE),"Alive"))</f>
        <v>EMPTY</v>
      </c>
      <c r="L922" s="13" t="str">
        <f>IFERROR(INDEX(exptreatments[[#This Row],[Treatment]],MATCH(flower[[#This Row],[Scion METRC '#]],exptreatments[[#This Row],[METRC]],0)),"")</f>
        <v/>
      </c>
      <c r="M922" s="13" t="str">
        <f>_xlfn.IFNA(VLOOKUP(flower[[#This Row],[Scion METRC '#]],DEADC8[],4,FALSE),"")</f>
        <v/>
      </c>
      <c r="N922" s="14" t="str">
        <f>_xlfn.IFNA(VLOOKUP(flower[[#This Row],[Scion METRC '#]],DEADC8[],4,FALSE),"")</f>
        <v/>
      </c>
      <c r="O922" s="13" t="str">
        <f>IF(ISNUMBER(SEARCH(".",flower[[#This Row],[Pheno Barcode]])),CONCATENATE("1A4070000000065000",RIGHT(flower[[#This Row],[Pheno Barcode]],6)),"")</f>
        <v/>
      </c>
      <c r="P922" s="8" t="str">
        <f>IF(flower[[#This Row],[Plant]]&lt;10,_xlfn.CONCAT('Group Info'!$F$2,"_",flower[[#This Row],[Table]],"-0",flower[[#This Row],[Plant]]),_xlfn.CONCAT('Group Info'!$F$2,"_",flower[[#This Row],[Table]],"-",flower[[#This Row],[Plant]]))</f>
        <v>_LL3-09</v>
      </c>
    </row>
    <row r="923" spans="1:16" x14ac:dyDescent="0.25">
      <c r="A923" s="8" t="s">
        <v>8</v>
      </c>
      <c r="B923" s="9">
        <v>10</v>
      </c>
      <c r="C923" s="13" t="s">
        <v>538</v>
      </c>
      <c r="D923" s="13"/>
      <c r="E923" s="13" t="str">
        <f>_xlfn.IFNA(VLOOKUP(flower[[#This Row],[Scion METRC '#]],METRCC8[],2,FALSE),"METRC ERROR")</f>
        <v>METRC ERROR</v>
      </c>
      <c r="F923" s="13" t="str">
        <f>IF(LEFT(flower[[#This Row],[Strain]],4)=LEFT(flower[[#This Row],[Pheno '#]],4),"match","MISMATCH")</f>
        <v>MISMATCH</v>
      </c>
      <c r="G923" s="13" t="str">
        <f>_xlfn.IFNA(VLOOKUP(flower[[#This Row],[Scion METRC '#]],VEGC8[[#All],[Scion METRC '#]:[Pheno Barcode]],2,FALSE),"")</f>
        <v/>
      </c>
      <c r="H923" s="13" t="str">
        <f>LEFT(flower[[#This Row],[Pheno Barcode]],7)</f>
        <v/>
      </c>
      <c r="I923" s="10" t="str">
        <f>_xlfn.IFNA(VLOOKUP(flower[[#This Row],[Strain]],VEGC8[[#All],[Scion METRC '#]:[Health]],5,FALSE),"")</f>
        <v/>
      </c>
      <c r="J923" s="13"/>
      <c r="K923" s="13" t="str">
        <f>IF(flower[[#This Row],[Scion METRC '#]]="","EMPTY",_xlfn.IFNA(VLOOKUP(flower[[#This Row],[Scion METRC '#]],DEADC8[],3,FALSE),"Alive"))</f>
        <v>EMPTY</v>
      </c>
      <c r="L923" s="13" t="str">
        <f>IFERROR(INDEX(exptreatments[[#This Row],[Treatment]],MATCH(flower[[#This Row],[Scion METRC '#]],exptreatments[[#This Row],[METRC]],0)),"")</f>
        <v/>
      </c>
      <c r="M923" s="13" t="str">
        <f>_xlfn.IFNA(VLOOKUP(flower[[#This Row],[Scion METRC '#]],DEADC8[],4,FALSE),"")</f>
        <v/>
      </c>
      <c r="N923" s="14" t="str">
        <f>_xlfn.IFNA(VLOOKUP(flower[[#This Row],[Scion METRC '#]],DEADC8[],4,FALSE),"")</f>
        <v/>
      </c>
      <c r="O923" s="13" t="str">
        <f>IF(ISNUMBER(SEARCH(".",flower[[#This Row],[Pheno Barcode]])),CONCATENATE("1A4070000000065000",RIGHT(flower[[#This Row],[Pheno Barcode]],6)),"")</f>
        <v/>
      </c>
      <c r="P923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_LL3-10</v>
      </c>
    </row>
    <row r="924" spans="1:16" x14ac:dyDescent="0.25">
      <c r="A924" s="8" t="s">
        <v>8</v>
      </c>
      <c r="B924" s="9">
        <v>11</v>
      </c>
      <c r="C924" s="13" t="s">
        <v>538</v>
      </c>
      <c r="D924" s="13"/>
      <c r="E924" s="13" t="str">
        <f>_xlfn.IFNA(VLOOKUP(flower[[#This Row],[Scion METRC '#]],METRCC8[],2,FALSE),"METRC ERROR")</f>
        <v>METRC ERROR</v>
      </c>
      <c r="F924" s="13" t="str">
        <f>IF(LEFT(flower[[#This Row],[Strain]],4)=LEFT(flower[[#This Row],[Pheno '#]],4),"match","MISMATCH")</f>
        <v>MISMATCH</v>
      </c>
      <c r="G924" s="13" t="str">
        <f>_xlfn.IFNA(VLOOKUP(flower[[#This Row],[Scion METRC '#]],VEGC8[[#All],[Scion METRC '#]:[Pheno Barcode]],2,FALSE),"")</f>
        <v/>
      </c>
      <c r="H924" s="13" t="str">
        <f>LEFT(flower[[#This Row],[Pheno Barcode]],7)</f>
        <v/>
      </c>
      <c r="I924" s="10" t="str">
        <f>_xlfn.IFNA(VLOOKUP(flower[[#This Row],[Strain]],VEGC8[[#All],[Scion METRC '#]:[Health]],5,FALSE),"")</f>
        <v/>
      </c>
      <c r="J924" s="13"/>
      <c r="K924" s="13" t="str">
        <f>IF(flower[[#This Row],[Scion METRC '#]]="","EMPTY",_xlfn.IFNA(VLOOKUP(flower[[#This Row],[Scion METRC '#]],DEADC8[],3,FALSE),"Alive"))</f>
        <v>EMPTY</v>
      </c>
      <c r="L924" s="13" t="str">
        <f>IFERROR(INDEX(exptreatments[[#This Row],[Treatment]],MATCH(flower[[#This Row],[Scion METRC '#]],exptreatments[[#This Row],[METRC]],0)),"")</f>
        <v/>
      </c>
      <c r="M924" s="13" t="str">
        <f>_xlfn.IFNA(VLOOKUP(flower[[#This Row],[Scion METRC '#]],DEADC8[],4,FALSE),"")</f>
        <v/>
      </c>
      <c r="N924" s="14" t="str">
        <f>_xlfn.IFNA(VLOOKUP(flower[[#This Row],[Scion METRC '#]],DEADC8[],4,FALSE),"")</f>
        <v/>
      </c>
      <c r="O924" s="13" t="str">
        <f>IF(ISNUMBER(SEARCH(".",flower[[#This Row],[Pheno Barcode]])),CONCATENATE("1A4070000000065000",RIGHT(flower[[#This Row],[Pheno Barcode]],6)),"")</f>
        <v/>
      </c>
      <c r="P924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_LL3-11</v>
      </c>
    </row>
    <row r="925" spans="1:16" x14ac:dyDescent="0.25">
      <c r="A925" s="8" t="s">
        <v>8</v>
      </c>
      <c r="B925" s="9">
        <v>12</v>
      </c>
      <c r="C925" s="13" t="s">
        <v>538</v>
      </c>
      <c r="D925" s="13"/>
      <c r="E925" s="13" t="str">
        <f>_xlfn.IFNA(VLOOKUP(flower[[#This Row],[Scion METRC '#]],METRCC8[],2,FALSE),"METRC ERROR")</f>
        <v>METRC ERROR</v>
      </c>
      <c r="F925" s="13" t="str">
        <f>IF(LEFT(flower[[#This Row],[Strain]],4)=LEFT(flower[[#This Row],[Pheno '#]],4),"match","MISMATCH")</f>
        <v>MISMATCH</v>
      </c>
      <c r="G925" s="13" t="str">
        <f>_xlfn.IFNA(VLOOKUP(flower[[#This Row],[Scion METRC '#]],VEGC8[[#All],[Scion METRC '#]:[Pheno Barcode]],2,FALSE),"")</f>
        <v/>
      </c>
      <c r="H925" s="13" t="str">
        <f>LEFT(flower[[#This Row],[Pheno Barcode]],7)</f>
        <v/>
      </c>
      <c r="I925" s="10" t="str">
        <f>_xlfn.IFNA(VLOOKUP(flower[[#This Row],[Strain]],VEGC8[[#All],[Scion METRC '#]:[Health]],5,FALSE),"")</f>
        <v/>
      </c>
      <c r="J925" s="13"/>
      <c r="K925" s="13" t="str">
        <f>IF(flower[[#This Row],[Scion METRC '#]]="","EMPTY",_xlfn.IFNA(VLOOKUP(flower[[#This Row],[Scion METRC '#]],DEADC8[],3,FALSE),"Alive"))</f>
        <v>EMPTY</v>
      </c>
      <c r="L925" s="13" t="str">
        <f>IFERROR(INDEX(exptreatments[[#This Row],[Treatment]],MATCH(flower[[#This Row],[Scion METRC '#]],exptreatments[[#This Row],[METRC]],0)),"")</f>
        <v/>
      </c>
      <c r="M925" s="13" t="str">
        <f>_xlfn.IFNA(VLOOKUP(flower[[#This Row],[Scion METRC '#]],DEADC8[],4,FALSE),"")</f>
        <v/>
      </c>
      <c r="N925" s="14" t="str">
        <f>_xlfn.IFNA(VLOOKUP(flower[[#This Row],[Scion METRC '#]],DEADC8[],4,FALSE),"")</f>
        <v/>
      </c>
      <c r="O925" s="13" t="str">
        <f>IF(ISNUMBER(SEARCH(".",flower[[#This Row],[Pheno Barcode]])),CONCATENATE("1A4070000000065000",RIGHT(flower[[#This Row],[Pheno Barcode]],6)),"")</f>
        <v/>
      </c>
      <c r="P925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_LL3-12</v>
      </c>
    </row>
    <row r="926" spans="1:16" x14ac:dyDescent="0.25">
      <c r="A926" s="8" t="s">
        <v>8</v>
      </c>
      <c r="B926" s="9">
        <v>13</v>
      </c>
      <c r="C926" s="13" t="s">
        <v>538</v>
      </c>
      <c r="D926" s="13"/>
      <c r="E926" s="13" t="str">
        <f>_xlfn.IFNA(VLOOKUP(flower[[#This Row],[Scion METRC '#]],METRCC8[],2,FALSE),"METRC ERROR")</f>
        <v>METRC ERROR</v>
      </c>
      <c r="F926" s="13" t="str">
        <f>IF(LEFT(flower[[#This Row],[Strain]],4)=LEFT(flower[[#This Row],[Pheno '#]],4),"match","MISMATCH")</f>
        <v>MISMATCH</v>
      </c>
      <c r="G926" s="13" t="str">
        <f>_xlfn.IFNA(VLOOKUP(flower[[#This Row],[Scion METRC '#]],VEGC8[[#All],[Scion METRC '#]:[Pheno Barcode]],2,FALSE),"")</f>
        <v/>
      </c>
      <c r="H926" s="13" t="str">
        <f>LEFT(flower[[#This Row],[Pheno Barcode]],7)</f>
        <v/>
      </c>
      <c r="I926" s="10" t="str">
        <f>_xlfn.IFNA(VLOOKUP(flower[[#This Row],[Strain]],VEGC8[[#All],[Scion METRC '#]:[Health]],5,FALSE),"")</f>
        <v/>
      </c>
      <c r="J926" s="13"/>
      <c r="K926" s="13" t="str">
        <f>IF(flower[[#This Row],[Scion METRC '#]]="","EMPTY",_xlfn.IFNA(VLOOKUP(flower[[#This Row],[Scion METRC '#]],DEADC8[],3,FALSE),"Alive"))</f>
        <v>EMPTY</v>
      </c>
      <c r="L926" s="13" t="str">
        <f>IFERROR(INDEX(exptreatments[[#This Row],[Treatment]],MATCH(flower[[#This Row],[Scion METRC '#]],exptreatments[[#This Row],[METRC]],0)),"")</f>
        <v/>
      </c>
      <c r="M926" s="13" t="str">
        <f>_xlfn.IFNA(VLOOKUP(flower[[#This Row],[Scion METRC '#]],DEADC8[],4,FALSE),"")</f>
        <v/>
      </c>
      <c r="N926" s="14" t="str">
        <f>_xlfn.IFNA(VLOOKUP(flower[[#This Row],[Scion METRC '#]],DEADC8[],4,FALSE),"")</f>
        <v/>
      </c>
      <c r="O926" s="13" t="str">
        <f>IF(ISNUMBER(SEARCH(".",flower[[#This Row],[Pheno Barcode]])),CONCATENATE("1A4070000000065000",RIGHT(flower[[#This Row],[Pheno Barcode]],6)),"")</f>
        <v/>
      </c>
      <c r="P926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_LL3-13</v>
      </c>
    </row>
    <row r="927" spans="1:16" x14ac:dyDescent="0.25">
      <c r="A927" s="8" t="s">
        <v>8</v>
      </c>
      <c r="B927" s="9">
        <v>14</v>
      </c>
      <c r="C927" s="13" t="s">
        <v>538</v>
      </c>
      <c r="D927" s="13"/>
      <c r="E927" s="13" t="str">
        <f>_xlfn.IFNA(VLOOKUP(flower[[#This Row],[Scion METRC '#]],METRCC8[],2,FALSE),"METRC ERROR")</f>
        <v>METRC ERROR</v>
      </c>
      <c r="F927" s="13" t="str">
        <f>IF(LEFT(flower[[#This Row],[Strain]],4)=LEFT(flower[[#This Row],[Pheno '#]],4),"match","MISMATCH")</f>
        <v>MISMATCH</v>
      </c>
      <c r="G927" s="13" t="str">
        <f>_xlfn.IFNA(VLOOKUP(flower[[#This Row],[Scion METRC '#]],VEGC8[[#All],[Scion METRC '#]:[Pheno Barcode]],2,FALSE),"")</f>
        <v/>
      </c>
      <c r="H927" s="13" t="str">
        <f>LEFT(flower[[#This Row],[Pheno Barcode]],7)</f>
        <v/>
      </c>
      <c r="I927" s="10" t="str">
        <f>_xlfn.IFNA(VLOOKUP(flower[[#This Row],[Strain]],VEGC8[[#All],[Scion METRC '#]:[Health]],5,FALSE),"")</f>
        <v/>
      </c>
      <c r="J927" s="13"/>
      <c r="K927" s="13" t="str">
        <f>IF(flower[[#This Row],[Scion METRC '#]]="","EMPTY",_xlfn.IFNA(VLOOKUP(flower[[#This Row],[Scion METRC '#]],DEADC8[],3,FALSE),"Alive"))</f>
        <v>EMPTY</v>
      </c>
      <c r="L927" s="13" t="str">
        <f>IFERROR(INDEX(exptreatments[[#This Row],[Treatment]],MATCH(flower[[#This Row],[Scion METRC '#]],exptreatments[[#This Row],[METRC]],0)),"")</f>
        <v/>
      </c>
      <c r="M927" s="13" t="str">
        <f>_xlfn.IFNA(VLOOKUP(flower[[#This Row],[Scion METRC '#]],DEADC8[],4,FALSE),"")</f>
        <v/>
      </c>
      <c r="N927" s="14" t="str">
        <f>_xlfn.IFNA(VLOOKUP(flower[[#This Row],[Scion METRC '#]],DEADC8[],4,FALSE),"")</f>
        <v/>
      </c>
      <c r="O927" s="13" t="str">
        <f>IF(ISNUMBER(SEARCH(".",flower[[#This Row],[Pheno Barcode]])),CONCATENATE("1A4070000000065000",RIGHT(flower[[#This Row],[Pheno Barcode]],6)),"")</f>
        <v/>
      </c>
      <c r="P927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_LL3-14</v>
      </c>
    </row>
    <row r="928" spans="1:16" x14ac:dyDescent="0.25">
      <c r="A928" s="8" t="s">
        <v>8</v>
      </c>
      <c r="B928" s="9">
        <v>15</v>
      </c>
      <c r="C928" s="13" t="s">
        <v>538</v>
      </c>
      <c r="D928" s="13"/>
      <c r="E928" s="13" t="str">
        <f>_xlfn.IFNA(VLOOKUP(flower[[#This Row],[Scion METRC '#]],METRCC8[],2,FALSE),"METRC ERROR")</f>
        <v>METRC ERROR</v>
      </c>
      <c r="F928" s="13" t="str">
        <f>IF(LEFT(flower[[#This Row],[Strain]],4)=LEFT(flower[[#This Row],[Pheno '#]],4),"match","MISMATCH")</f>
        <v>MISMATCH</v>
      </c>
      <c r="G928" s="13" t="str">
        <f>_xlfn.IFNA(VLOOKUP(flower[[#This Row],[Scion METRC '#]],VEGC8[[#All],[Scion METRC '#]:[Pheno Barcode]],2,FALSE),"")</f>
        <v/>
      </c>
      <c r="H928" s="13" t="str">
        <f>LEFT(flower[[#This Row],[Pheno Barcode]],7)</f>
        <v/>
      </c>
      <c r="I928" s="10" t="str">
        <f>_xlfn.IFNA(VLOOKUP(flower[[#This Row],[Strain]],VEGC8[[#All],[Scion METRC '#]:[Health]],5,FALSE),"")</f>
        <v/>
      </c>
      <c r="J928" s="13"/>
      <c r="K928" s="13" t="str">
        <f>IF(flower[[#This Row],[Scion METRC '#]]="","EMPTY",_xlfn.IFNA(VLOOKUP(flower[[#This Row],[Scion METRC '#]],DEADC8[],3,FALSE),"Alive"))</f>
        <v>EMPTY</v>
      </c>
      <c r="L928" s="13" t="str">
        <f>IFERROR(INDEX(exptreatments[[#This Row],[Treatment]],MATCH(flower[[#This Row],[Scion METRC '#]],exptreatments[[#This Row],[METRC]],0)),"")</f>
        <v/>
      </c>
      <c r="M928" s="13" t="str">
        <f>_xlfn.IFNA(VLOOKUP(flower[[#This Row],[Scion METRC '#]],DEADC8[],4,FALSE),"")</f>
        <v/>
      </c>
      <c r="N928" s="14" t="str">
        <f>_xlfn.IFNA(VLOOKUP(flower[[#This Row],[Scion METRC '#]],DEADC8[],4,FALSE),"")</f>
        <v/>
      </c>
      <c r="O928" s="13" t="str">
        <f>IF(ISNUMBER(SEARCH(".",flower[[#This Row],[Pheno Barcode]])),CONCATENATE("1A4070000000065000",RIGHT(flower[[#This Row],[Pheno Barcode]],6)),"")</f>
        <v/>
      </c>
      <c r="P928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_LL3-15</v>
      </c>
    </row>
    <row r="929" spans="1:16" x14ac:dyDescent="0.25">
      <c r="A929" s="8" t="s">
        <v>8</v>
      </c>
      <c r="B929" s="9">
        <v>16</v>
      </c>
      <c r="C929" s="13" t="s">
        <v>538</v>
      </c>
      <c r="D929" s="13"/>
      <c r="E929" s="13" t="str">
        <f>_xlfn.IFNA(VLOOKUP(flower[[#This Row],[Scion METRC '#]],METRCC8[],2,FALSE),"METRC ERROR")</f>
        <v>METRC ERROR</v>
      </c>
      <c r="F929" s="13" t="str">
        <f>IF(LEFT(flower[[#This Row],[Strain]],4)=LEFT(flower[[#This Row],[Pheno '#]],4),"match","MISMATCH")</f>
        <v>MISMATCH</v>
      </c>
      <c r="G929" s="13" t="str">
        <f>_xlfn.IFNA(VLOOKUP(flower[[#This Row],[Scion METRC '#]],VEGC8[[#All],[Scion METRC '#]:[Pheno Barcode]],2,FALSE),"")</f>
        <v/>
      </c>
      <c r="H929" s="13" t="str">
        <f>LEFT(flower[[#This Row],[Pheno Barcode]],7)</f>
        <v/>
      </c>
      <c r="I929" s="10" t="str">
        <f>_xlfn.IFNA(VLOOKUP(flower[[#This Row],[Strain]],VEGC8[[#All],[Scion METRC '#]:[Health]],5,FALSE),"")</f>
        <v/>
      </c>
      <c r="J929" s="13"/>
      <c r="K929" s="13" t="str">
        <f>IF(flower[[#This Row],[Scion METRC '#]]="","EMPTY",_xlfn.IFNA(VLOOKUP(flower[[#This Row],[Scion METRC '#]],DEADC8[],3,FALSE),"Alive"))</f>
        <v>EMPTY</v>
      </c>
      <c r="L929" s="13" t="str">
        <f>IFERROR(INDEX(exptreatments[[#This Row],[Treatment]],MATCH(flower[[#This Row],[Scion METRC '#]],exptreatments[[#This Row],[METRC]],0)),"")</f>
        <v/>
      </c>
      <c r="M929" s="13" t="str">
        <f>_xlfn.IFNA(VLOOKUP(flower[[#This Row],[Scion METRC '#]],DEADC8[],4,FALSE),"")</f>
        <v/>
      </c>
      <c r="N929" s="14" t="str">
        <f>_xlfn.IFNA(VLOOKUP(flower[[#This Row],[Scion METRC '#]],DEADC8[],4,FALSE),"")</f>
        <v/>
      </c>
      <c r="O929" s="13" t="str">
        <f>IF(ISNUMBER(SEARCH(".",flower[[#This Row],[Pheno Barcode]])),CONCATENATE("1A4070000000065000",RIGHT(flower[[#This Row],[Pheno Barcode]],6)),"")</f>
        <v/>
      </c>
      <c r="P929" s="8" t="str">
        <f>IF(flower[[#This Row],[Plant]]&lt;10,_xlfn.CONCAT('Group Info'!$F$2,"_",flower[[#This Row],[Table]],"-0",flower[[#This Row],[Plant]]),_xlfn.CONCAT('Group Info'!$F$2,"_",flower[[#This Row],[Table]],"-",flower[[#This Row],[Plant]]))</f>
        <v>_LL3-16</v>
      </c>
    </row>
    <row r="930" spans="1:16" x14ac:dyDescent="0.25">
      <c r="A930" s="8" t="s">
        <v>8</v>
      </c>
      <c r="B930" s="9">
        <v>1</v>
      </c>
      <c r="C930" s="13" t="s">
        <v>539</v>
      </c>
      <c r="D930" s="13"/>
      <c r="E930" s="13" t="str">
        <f>_xlfn.IFNA(VLOOKUP(flower[[#This Row],[Scion METRC '#]],METRCC8[],2,FALSE),"METRC ERROR")</f>
        <v>METRC ERROR</v>
      </c>
      <c r="F930" s="13" t="str">
        <f>IF(LEFT(flower[[#This Row],[Strain]],4)=LEFT(flower[[#This Row],[Pheno '#]],4),"match","MISMATCH")</f>
        <v>MISMATCH</v>
      </c>
      <c r="G930" s="13" t="str">
        <f>_xlfn.IFNA(VLOOKUP(flower[[#This Row],[Scion METRC '#]],VEGC8[[#All],[Scion METRC '#]:[Pheno Barcode]],2,FALSE),"")</f>
        <v/>
      </c>
      <c r="H930" s="13" t="str">
        <f>LEFT(flower[[#This Row],[Pheno Barcode]],7)</f>
        <v/>
      </c>
      <c r="I930" s="10" t="str">
        <f>_xlfn.IFNA(VLOOKUP(flower[[#This Row],[Strain]],VEGC8[[#All],[Scion METRC '#]:[Health]],5,FALSE),"")</f>
        <v/>
      </c>
      <c r="J930" s="13"/>
      <c r="K930" s="13" t="str">
        <f>IF(flower[[#This Row],[Scion METRC '#]]="","EMPTY",_xlfn.IFNA(VLOOKUP(flower[[#This Row],[Scion METRC '#]],DEADC8[],3,FALSE),"Alive"))</f>
        <v>EMPTY</v>
      </c>
      <c r="L930" s="13" t="str">
        <f>IFERROR(INDEX(exptreatments[[#This Row],[Treatment]],MATCH(flower[[#This Row],[Scion METRC '#]],exptreatments[[#This Row],[METRC]],0)),"")</f>
        <v/>
      </c>
      <c r="M930" s="13" t="str">
        <f>_xlfn.IFNA(VLOOKUP(flower[[#This Row],[Scion METRC '#]],DEADC8[],4,FALSE),"")</f>
        <v/>
      </c>
      <c r="N930" s="14" t="str">
        <f>_xlfn.IFNA(VLOOKUP(flower[[#This Row],[Scion METRC '#]],DEADC8[],4,FALSE),"")</f>
        <v/>
      </c>
      <c r="O930" s="13" t="str">
        <f>IF(ISNUMBER(SEARCH(".",flower[[#This Row],[Pheno Barcode]])),CONCATENATE("1A4070000000065000",RIGHT(flower[[#This Row],[Pheno Barcode]],6)),"")</f>
        <v/>
      </c>
      <c r="P930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_LL4-01</v>
      </c>
    </row>
    <row r="931" spans="1:16" x14ac:dyDescent="0.25">
      <c r="A931" s="8" t="s">
        <v>8</v>
      </c>
      <c r="B931" s="9">
        <v>2</v>
      </c>
      <c r="C931" s="13" t="s">
        <v>539</v>
      </c>
      <c r="D931" s="13"/>
      <c r="E931" s="13" t="str">
        <f>_xlfn.IFNA(VLOOKUP(flower[[#This Row],[Scion METRC '#]],METRCC8[],2,FALSE),"METRC ERROR")</f>
        <v>METRC ERROR</v>
      </c>
      <c r="F931" s="13" t="str">
        <f>IF(LEFT(flower[[#This Row],[Strain]],4)=LEFT(flower[[#This Row],[Pheno '#]],4),"match","MISMATCH")</f>
        <v>MISMATCH</v>
      </c>
      <c r="G931" s="13" t="str">
        <f>_xlfn.IFNA(VLOOKUP(flower[[#This Row],[Scion METRC '#]],VEGC8[[#All],[Scion METRC '#]:[Pheno Barcode]],2,FALSE),"")</f>
        <v/>
      </c>
      <c r="H931" s="13" t="str">
        <f>LEFT(flower[[#This Row],[Pheno Barcode]],7)</f>
        <v/>
      </c>
      <c r="I931" s="10" t="str">
        <f>_xlfn.IFNA(VLOOKUP(flower[[#This Row],[Strain]],VEGC8[[#All],[Scion METRC '#]:[Health]],5,FALSE),"")</f>
        <v/>
      </c>
      <c r="J931" s="13"/>
      <c r="K931" s="13" t="str">
        <f>IF(flower[[#This Row],[Scion METRC '#]]="","EMPTY",_xlfn.IFNA(VLOOKUP(flower[[#This Row],[Scion METRC '#]],DEADC8[],3,FALSE),"Alive"))</f>
        <v>EMPTY</v>
      </c>
      <c r="L931" s="13" t="str">
        <f>IFERROR(INDEX(exptreatments[[#This Row],[Treatment]],MATCH(flower[[#This Row],[Scion METRC '#]],exptreatments[[#This Row],[METRC]],0)),"")</f>
        <v/>
      </c>
      <c r="M931" s="13" t="str">
        <f>_xlfn.IFNA(VLOOKUP(flower[[#This Row],[Scion METRC '#]],DEADC8[],4,FALSE),"")</f>
        <v/>
      </c>
      <c r="N931" s="14" t="str">
        <f>_xlfn.IFNA(VLOOKUP(flower[[#This Row],[Scion METRC '#]],DEADC8[],4,FALSE),"")</f>
        <v/>
      </c>
      <c r="O931" s="13" t="str">
        <f>IF(ISNUMBER(SEARCH(".",flower[[#This Row],[Pheno Barcode]])),CONCATENATE("1A4070000000065000",RIGHT(flower[[#This Row],[Pheno Barcode]],6)),"")</f>
        <v/>
      </c>
      <c r="P931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_LL4-02</v>
      </c>
    </row>
    <row r="932" spans="1:16" x14ac:dyDescent="0.25">
      <c r="A932" s="8" t="s">
        <v>8</v>
      </c>
      <c r="B932" s="9">
        <v>3</v>
      </c>
      <c r="C932" s="13" t="s">
        <v>539</v>
      </c>
      <c r="D932" s="13"/>
      <c r="E932" s="13" t="str">
        <f>_xlfn.IFNA(VLOOKUP(flower[[#This Row],[Scion METRC '#]],METRCC8[],2,FALSE),"METRC ERROR")</f>
        <v>METRC ERROR</v>
      </c>
      <c r="F932" s="13" t="str">
        <f>IF(LEFT(flower[[#This Row],[Strain]],4)=LEFT(flower[[#This Row],[Pheno '#]],4),"match","MISMATCH")</f>
        <v>MISMATCH</v>
      </c>
      <c r="G932" s="13" t="str">
        <f>_xlfn.IFNA(VLOOKUP(flower[[#This Row],[Scion METRC '#]],VEGC8[[#All],[Scion METRC '#]:[Pheno Barcode]],2,FALSE),"")</f>
        <v/>
      </c>
      <c r="H932" s="13" t="str">
        <f>LEFT(flower[[#This Row],[Pheno Barcode]],7)</f>
        <v/>
      </c>
      <c r="I932" s="10" t="str">
        <f>_xlfn.IFNA(VLOOKUP(flower[[#This Row],[Strain]],VEGC8[[#All],[Scion METRC '#]:[Health]],5,FALSE),"")</f>
        <v/>
      </c>
      <c r="J932" s="13"/>
      <c r="K932" s="13" t="str">
        <f>IF(flower[[#This Row],[Scion METRC '#]]="","EMPTY",_xlfn.IFNA(VLOOKUP(flower[[#This Row],[Scion METRC '#]],DEADC8[],3,FALSE),"Alive"))</f>
        <v>EMPTY</v>
      </c>
      <c r="L932" s="13" t="str">
        <f>IFERROR(INDEX(exptreatments[[#This Row],[Treatment]],MATCH(flower[[#This Row],[Scion METRC '#]],exptreatments[[#This Row],[METRC]],0)),"")</f>
        <v/>
      </c>
      <c r="M932" s="13" t="str">
        <f>_xlfn.IFNA(VLOOKUP(flower[[#This Row],[Scion METRC '#]],DEADC8[],4,FALSE),"")</f>
        <v/>
      </c>
      <c r="N932" s="14" t="str">
        <f>_xlfn.IFNA(VLOOKUP(flower[[#This Row],[Scion METRC '#]],DEADC8[],4,FALSE),"")</f>
        <v/>
      </c>
      <c r="O932" s="13" t="str">
        <f>IF(ISNUMBER(SEARCH(".",flower[[#This Row],[Pheno Barcode]])),CONCATENATE("1A4070000000065000",RIGHT(flower[[#This Row],[Pheno Barcode]],6)),"")</f>
        <v/>
      </c>
      <c r="P932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_LL4-03</v>
      </c>
    </row>
    <row r="933" spans="1:16" x14ac:dyDescent="0.25">
      <c r="A933" s="8" t="s">
        <v>8</v>
      </c>
      <c r="B933" s="9">
        <v>4</v>
      </c>
      <c r="C933" s="13" t="s">
        <v>539</v>
      </c>
      <c r="D933" s="13"/>
      <c r="E933" s="13" t="str">
        <f>_xlfn.IFNA(VLOOKUP(flower[[#This Row],[Scion METRC '#]],METRCC8[],2,FALSE),"METRC ERROR")</f>
        <v>METRC ERROR</v>
      </c>
      <c r="F933" s="13" t="str">
        <f>IF(LEFT(flower[[#This Row],[Strain]],4)=LEFT(flower[[#This Row],[Pheno '#]],4),"match","MISMATCH")</f>
        <v>MISMATCH</v>
      </c>
      <c r="G933" s="13" t="str">
        <f>_xlfn.IFNA(VLOOKUP(flower[[#This Row],[Scion METRC '#]],VEGC8[[#All],[Scion METRC '#]:[Pheno Barcode]],2,FALSE),"")</f>
        <v/>
      </c>
      <c r="H933" s="13" t="str">
        <f>LEFT(flower[[#This Row],[Pheno Barcode]],7)</f>
        <v/>
      </c>
      <c r="I933" s="10" t="str">
        <f>_xlfn.IFNA(VLOOKUP(flower[[#This Row],[Strain]],VEGC8[[#All],[Scion METRC '#]:[Health]],5,FALSE),"")</f>
        <v/>
      </c>
      <c r="J933" s="13"/>
      <c r="K933" s="13" t="str">
        <f>IF(flower[[#This Row],[Scion METRC '#]]="","EMPTY",_xlfn.IFNA(VLOOKUP(flower[[#This Row],[Scion METRC '#]],DEADC8[],3,FALSE),"Alive"))</f>
        <v>EMPTY</v>
      </c>
      <c r="L933" s="13" t="str">
        <f>IFERROR(INDEX(exptreatments[[#This Row],[Treatment]],MATCH(flower[[#This Row],[Scion METRC '#]],exptreatments[[#This Row],[METRC]],0)),"")</f>
        <v/>
      </c>
      <c r="M933" s="13" t="str">
        <f>_xlfn.IFNA(VLOOKUP(flower[[#This Row],[Scion METRC '#]],DEADC8[],4,FALSE),"")</f>
        <v/>
      </c>
      <c r="N933" s="14" t="str">
        <f>_xlfn.IFNA(VLOOKUP(flower[[#This Row],[Scion METRC '#]],DEADC8[],4,FALSE),"")</f>
        <v/>
      </c>
      <c r="O933" s="13" t="str">
        <f>IF(ISNUMBER(SEARCH(".",flower[[#This Row],[Pheno Barcode]])),CONCATENATE("1A4070000000065000",RIGHT(flower[[#This Row],[Pheno Barcode]],6)),"")</f>
        <v/>
      </c>
      <c r="P933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_LL4-04</v>
      </c>
    </row>
    <row r="934" spans="1:16" x14ac:dyDescent="0.25">
      <c r="A934" s="8" t="s">
        <v>8</v>
      </c>
      <c r="B934" s="9">
        <v>5</v>
      </c>
      <c r="C934" s="13" t="s">
        <v>539</v>
      </c>
      <c r="D934" s="13"/>
      <c r="E934" s="13" t="str">
        <f>_xlfn.IFNA(VLOOKUP(flower[[#This Row],[Scion METRC '#]],METRCC8[],2,FALSE),"METRC ERROR")</f>
        <v>METRC ERROR</v>
      </c>
      <c r="F934" s="13" t="str">
        <f>IF(LEFT(flower[[#This Row],[Strain]],4)=LEFT(flower[[#This Row],[Pheno '#]],4),"match","MISMATCH")</f>
        <v>MISMATCH</v>
      </c>
      <c r="G934" s="13" t="str">
        <f>_xlfn.IFNA(VLOOKUP(flower[[#This Row],[Scion METRC '#]],VEGC8[[#All],[Scion METRC '#]:[Pheno Barcode]],2,FALSE),"")</f>
        <v/>
      </c>
      <c r="H934" s="13" t="str">
        <f>LEFT(flower[[#This Row],[Pheno Barcode]],7)</f>
        <v/>
      </c>
      <c r="I934" s="10" t="str">
        <f>_xlfn.IFNA(VLOOKUP(flower[[#This Row],[Strain]],VEGC8[[#All],[Scion METRC '#]:[Health]],5,FALSE),"")</f>
        <v/>
      </c>
      <c r="J934" s="13"/>
      <c r="K934" s="13" t="str">
        <f>IF(flower[[#This Row],[Scion METRC '#]]="","EMPTY",_xlfn.IFNA(VLOOKUP(flower[[#This Row],[Scion METRC '#]],DEADC8[],3,FALSE),"Alive"))</f>
        <v>EMPTY</v>
      </c>
      <c r="L934" s="13" t="str">
        <f>IFERROR(INDEX(exptreatments[[#This Row],[Treatment]],MATCH(flower[[#This Row],[Scion METRC '#]],exptreatments[[#This Row],[METRC]],0)),"")</f>
        <v/>
      </c>
      <c r="M934" s="13" t="str">
        <f>_xlfn.IFNA(VLOOKUP(flower[[#This Row],[Scion METRC '#]],DEADC8[],4,FALSE),"")</f>
        <v/>
      </c>
      <c r="N934" s="14" t="str">
        <f>_xlfn.IFNA(VLOOKUP(flower[[#This Row],[Scion METRC '#]],DEADC8[],4,FALSE),"")</f>
        <v/>
      </c>
      <c r="O934" s="13" t="str">
        <f>IF(ISNUMBER(SEARCH(".",flower[[#This Row],[Pheno Barcode]])),CONCATENATE("1A4070000000065000",RIGHT(flower[[#This Row],[Pheno Barcode]],6)),"")</f>
        <v/>
      </c>
      <c r="P934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_LL4-05</v>
      </c>
    </row>
    <row r="935" spans="1:16" x14ac:dyDescent="0.25">
      <c r="A935" s="8" t="s">
        <v>8</v>
      </c>
      <c r="B935" s="9">
        <v>6</v>
      </c>
      <c r="C935" s="13" t="s">
        <v>539</v>
      </c>
      <c r="D935" s="13"/>
      <c r="E935" s="13" t="str">
        <f>_xlfn.IFNA(VLOOKUP(flower[[#This Row],[Scion METRC '#]],METRCC8[],2,FALSE),"METRC ERROR")</f>
        <v>METRC ERROR</v>
      </c>
      <c r="F935" s="13" t="str">
        <f>IF(LEFT(flower[[#This Row],[Strain]],4)=LEFT(flower[[#This Row],[Pheno '#]],4),"match","MISMATCH")</f>
        <v>MISMATCH</v>
      </c>
      <c r="G935" s="13" t="str">
        <f>_xlfn.IFNA(VLOOKUP(flower[[#This Row],[Scion METRC '#]],VEGC8[[#All],[Scion METRC '#]:[Pheno Barcode]],2,FALSE),"")</f>
        <v/>
      </c>
      <c r="H935" s="13" t="str">
        <f>LEFT(flower[[#This Row],[Pheno Barcode]],7)</f>
        <v/>
      </c>
      <c r="I935" s="10" t="str">
        <f>_xlfn.IFNA(VLOOKUP(flower[[#This Row],[Strain]],VEGC8[[#All],[Scion METRC '#]:[Health]],5,FALSE),"")</f>
        <v/>
      </c>
      <c r="J935" s="13"/>
      <c r="K935" s="13" t="str">
        <f>IF(flower[[#This Row],[Scion METRC '#]]="","EMPTY",_xlfn.IFNA(VLOOKUP(flower[[#This Row],[Scion METRC '#]],DEADC8[],3,FALSE),"Alive"))</f>
        <v>EMPTY</v>
      </c>
      <c r="L935" s="13" t="str">
        <f>IFERROR(INDEX(exptreatments[[#This Row],[Treatment]],MATCH(flower[[#This Row],[Scion METRC '#]],exptreatments[[#This Row],[METRC]],0)),"")</f>
        <v/>
      </c>
      <c r="M935" s="13" t="str">
        <f>_xlfn.IFNA(VLOOKUP(flower[[#This Row],[Scion METRC '#]],DEADC8[],4,FALSE),"")</f>
        <v/>
      </c>
      <c r="N935" s="14" t="str">
        <f>_xlfn.IFNA(VLOOKUP(flower[[#This Row],[Scion METRC '#]],DEADC8[],4,FALSE),"")</f>
        <v/>
      </c>
      <c r="O935" s="13" t="str">
        <f>IF(ISNUMBER(SEARCH(".",flower[[#This Row],[Pheno Barcode]])),CONCATENATE("1A4070000000065000",RIGHT(flower[[#This Row],[Pheno Barcode]],6)),"")</f>
        <v/>
      </c>
      <c r="P935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_LL4-06</v>
      </c>
    </row>
    <row r="936" spans="1:16" x14ac:dyDescent="0.25">
      <c r="A936" s="8" t="s">
        <v>8</v>
      </c>
      <c r="B936" s="9">
        <v>7</v>
      </c>
      <c r="C936" s="13" t="s">
        <v>539</v>
      </c>
      <c r="D936" s="13"/>
      <c r="E936" s="13" t="str">
        <f>_xlfn.IFNA(VLOOKUP(flower[[#This Row],[Scion METRC '#]],METRCC8[],2,FALSE),"METRC ERROR")</f>
        <v>METRC ERROR</v>
      </c>
      <c r="F936" s="13" t="str">
        <f>IF(LEFT(flower[[#This Row],[Strain]],4)=LEFT(flower[[#This Row],[Pheno '#]],4),"match","MISMATCH")</f>
        <v>MISMATCH</v>
      </c>
      <c r="G936" s="13" t="str">
        <f>_xlfn.IFNA(VLOOKUP(flower[[#This Row],[Scion METRC '#]],VEGC8[[#All],[Scion METRC '#]:[Pheno Barcode]],2,FALSE),"")</f>
        <v/>
      </c>
      <c r="H936" s="13" t="str">
        <f>LEFT(flower[[#This Row],[Pheno Barcode]],7)</f>
        <v/>
      </c>
      <c r="I936" s="10" t="str">
        <f>_xlfn.IFNA(VLOOKUP(flower[[#This Row],[Strain]],VEGC8[[#All],[Scion METRC '#]:[Health]],5,FALSE),"")</f>
        <v/>
      </c>
      <c r="J936" s="13"/>
      <c r="K936" s="13" t="str">
        <f>IF(flower[[#This Row],[Scion METRC '#]]="","EMPTY",_xlfn.IFNA(VLOOKUP(flower[[#This Row],[Scion METRC '#]],DEADC8[],3,FALSE),"Alive"))</f>
        <v>EMPTY</v>
      </c>
      <c r="L936" s="13" t="str">
        <f>IFERROR(INDEX(exptreatments[[#This Row],[Treatment]],MATCH(flower[[#This Row],[Scion METRC '#]],exptreatments[[#This Row],[METRC]],0)),"")</f>
        <v/>
      </c>
      <c r="M936" s="13" t="str">
        <f>_xlfn.IFNA(VLOOKUP(flower[[#This Row],[Scion METRC '#]],DEADC8[],4,FALSE),"")</f>
        <v/>
      </c>
      <c r="N936" s="14" t="str">
        <f>_xlfn.IFNA(VLOOKUP(flower[[#This Row],[Scion METRC '#]],DEADC8[],4,FALSE),"")</f>
        <v/>
      </c>
      <c r="O936" s="13" t="str">
        <f>IF(ISNUMBER(SEARCH(".",flower[[#This Row],[Pheno Barcode]])),CONCATENATE("1A4070000000065000",RIGHT(flower[[#This Row],[Pheno Barcode]],6)),"")</f>
        <v/>
      </c>
      <c r="P936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_LL4-07</v>
      </c>
    </row>
    <row r="937" spans="1:16" x14ac:dyDescent="0.25">
      <c r="A937" s="8" t="s">
        <v>8</v>
      </c>
      <c r="B937" s="9">
        <v>8</v>
      </c>
      <c r="C937" s="13" t="s">
        <v>539</v>
      </c>
      <c r="D937" s="13"/>
      <c r="E937" s="13" t="str">
        <f>_xlfn.IFNA(VLOOKUP(flower[[#This Row],[Scion METRC '#]],METRCC8[],2,FALSE),"METRC ERROR")</f>
        <v>METRC ERROR</v>
      </c>
      <c r="F937" s="13" t="str">
        <f>IF(LEFT(flower[[#This Row],[Strain]],4)=LEFT(flower[[#This Row],[Pheno '#]],4),"match","MISMATCH")</f>
        <v>MISMATCH</v>
      </c>
      <c r="G937" s="13" t="str">
        <f>_xlfn.IFNA(VLOOKUP(flower[[#This Row],[Scion METRC '#]],VEGC8[[#All],[Scion METRC '#]:[Pheno Barcode]],2,FALSE),"")</f>
        <v/>
      </c>
      <c r="H937" s="13" t="str">
        <f>LEFT(flower[[#This Row],[Pheno Barcode]],7)</f>
        <v/>
      </c>
      <c r="I937" s="10" t="str">
        <f>_xlfn.IFNA(VLOOKUP(flower[[#This Row],[Strain]],VEGC8[[#All],[Scion METRC '#]:[Health]],5,FALSE),"")</f>
        <v/>
      </c>
      <c r="J937" s="13"/>
      <c r="K937" s="13" t="str">
        <f>IF(flower[[#This Row],[Scion METRC '#]]="","EMPTY",_xlfn.IFNA(VLOOKUP(flower[[#This Row],[Scion METRC '#]],DEADC8[],3,FALSE),"Alive"))</f>
        <v>EMPTY</v>
      </c>
      <c r="L937" s="13" t="str">
        <f>IFERROR(INDEX(exptreatments[[#This Row],[Treatment]],MATCH(flower[[#This Row],[Scion METRC '#]],exptreatments[[#This Row],[METRC]],0)),"")</f>
        <v/>
      </c>
      <c r="M937" s="13" t="str">
        <f>_xlfn.IFNA(VLOOKUP(flower[[#This Row],[Scion METRC '#]],DEADC8[],4,FALSE),"")</f>
        <v/>
      </c>
      <c r="N937" s="14" t="str">
        <f>_xlfn.IFNA(VLOOKUP(flower[[#This Row],[Scion METRC '#]],DEADC8[],4,FALSE),"")</f>
        <v/>
      </c>
      <c r="O937" s="13" t="str">
        <f>IF(ISNUMBER(SEARCH(".",flower[[#This Row],[Pheno Barcode]])),CONCATENATE("1A4070000000065000",RIGHT(flower[[#This Row],[Pheno Barcode]],6)),"")</f>
        <v/>
      </c>
      <c r="P937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_LL4-08</v>
      </c>
    </row>
    <row r="938" spans="1:16" x14ac:dyDescent="0.25">
      <c r="A938" s="8" t="s">
        <v>8</v>
      </c>
      <c r="B938" s="9">
        <v>9</v>
      </c>
      <c r="C938" s="13" t="s">
        <v>539</v>
      </c>
      <c r="D938" s="13"/>
      <c r="E938" s="13" t="str">
        <f>_xlfn.IFNA(VLOOKUP(flower[[#This Row],[Scion METRC '#]],METRCC8[],2,FALSE),"METRC ERROR")</f>
        <v>METRC ERROR</v>
      </c>
      <c r="F938" s="13" t="str">
        <f>IF(LEFT(flower[[#This Row],[Strain]],4)=LEFT(flower[[#This Row],[Pheno '#]],4),"match","MISMATCH")</f>
        <v>MISMATCH</v>
      </c>
      <c r="G938" s="13" t="str">
        <f>_xlfn.IFNA(VLOOKUP(flower[[#This Row],[Scion METRC '#]],VEGC8[[#All],[Scion METRC '#]:[Pheno Barcode]],2,FALSE),"")</f>
        <v/>
      </c>
      <c r="H938" s="13" t="str">
        <f>LEFT(flower[[#This Row],[Pheno Barcode]],7)</f>
        <v/>
      </c>
      <c r="I938" s="10" t="str">
        <f>_xlfn.IFNA(VLOOKUP(flower[[#This Row],[Strain]],VEGC8[[#All],[Scion METRC '#]:[Health]],5,FALSE),"")</f>
        <v/>
      </c>
      <c r="J938" s="13"/>
      <c r="K938" s="13" t="str">
        <f>IF(flower[[#This Row],[Scion METRC '#]]="","EMPTY",_xlfn.IFNA(VLOOKUP(flower[[#This Row],[Scion METRC '#]],DEADC8[],3,FALSE),"Alive"))</f>
        <v>EMPTY</v>
      </c>
      <c r="L938" s="13" t="str">
        <f>IFERROR(INDEX(exptreatments[[#This Row],[Treatment]],MATCH(flower[[#This Row],[Scion METRC '#]],exptreatments[[#This Row],[METRC]],0)),"")</f>
        <v/>
      </c>
      <c r="M938" s="13" t="str">
        <f>_xlfn.IFNA(VLOOKUP(flower[[#This Row],[Scion METRC '#]],DEADC8[],4,FALSE),"")</f>
        <v/>
      </c>
      <c r="N938" s="14" t="str">
        <f>_xlfn.IFNA(VLOOKUP(flower[[#This Row],[Scion METRC '#]],DEADC8[],4,FALSE),"")</f>
        <v/>
      </c>
      <c r="O938" s="13" t="str">
        <f>IF(ISNUMBER(SEARCH(".",flower[[#This Row],[Pheno Barcode]])),CONCATENATE("1A4070000000065000",RIGHT(flower[[#This Row],[Pheno Barcode]],6)),"")</f>
        <v/>
      </c>
      <c r="P938" s="8" t="str">
        <f>IF(flower[[#This Row],[Plant]]&lt;10,_xlfn.CONCAT('Group Info'!$F$2,"_",flower[[#This Row],[Table]],"-0",flower[[#This Row],[Plant]]),_xlfn.CONCAT('Group Info'!$F$2,"_",flower[[#This Row],[Table]],"-",flower[[#This Row],[Plant]]))</f>
        <v>_LL4-09</v>
      </c>
    </row>
    <row r="939" spans="1:16" x14ac:dyDescent="0.25">
      <c r="A939" s="8" t="s">
        <v>8</v>
      </c>
      <c r="B939" s="9">
        <v>10</v>
      </c>
      <c r="C939" s="13" t="s">
        <v>539</v>
      </c>
      <c r="D939" s="13"/>
      <c r="E939" s="13" t="str">
        <f>_xlfn.IFNA(VLOOKUP(flower[[#This Row],[Scion METRC '#]],METRCC8[],2,FALSE),"METRC ERROR")</f>
        <v>METRC ERROR</v>
      </c>
      <c r="F939" s="13" t="str">
        <f>IF(LEFT(flower[[#This Row],[Strain]],4)=LEFT(flower[[#This Row],[Pheno '#]],4),"match","MISMATCH")</f>
        <v>MISMATCH</v>
      </c>
      <c r="G939" s="13" t="str">
        <f>_xlfn.IFNA(VLOOKUP(flower[[#This Row],[Scion METRC '#]],VEGC8[[#All],[Scion METRC '#]:[Pheno Barcode]],2,FALSE),"")</f>
        <v/>
      </c>
      <c r="H939" s="13" t="str">
        <f>LEFT(flower[[#This Row],[Pheno Barcode]],7)</f>
        <v/>
      </c>
      <c r="I939" s="10" t="str">
        <f>_xlfn.IFNA(VLOOKUP(flower[[#This Row],[Strain]],VEGC8[[#All],[Scion METRC '#]:[Health]],5,FALSE),"")</f>
        <v/>
      </c>
      <c r="J939" s="13"/>
      <c r="K939" s="13" t="str">
        <f>IF(flower[[#This Row],[Scion METRC '#]]="","EMPTY",_xlfn.IFNA(VLOOKUP(flower[[#This Row],[Scion METRC '#]],DEADC8[],3,FALSE),"Alive"))</f>
        <v>EMPTY</v>
      </c>
      <c r="L939" s="13" t="str">
        <f>IFERROR(INDEX(exptreatments[[#This Row],[Treatment]],MATCH(flower[[#This Row],[Scion METRC '#]],exptreatments[[#This Row],[METRC]],0)),"")</f>
        <v/>
      </c>
      <c r="M939" s="13" t="str">
        <f>_xlfn.IFNA(VLOOKUP(flower[[#This Row],[Scion METRC '#]],DEADC8[],4,FALSE),"")</f>
        <v/>
      </c>
      <c r="N939" s="14" t="str">
        <f>_xlfn.IFNA(VLOOKUP(flower[[#This Row],[Scion METRC '#]],DEADC8[],4,FALSE),"")</f>
        <v/>
      </c>
      <c r="O939" s="13" t="str">
        <f>IF(ISNUMBER(SEARCH(".",flower[[#This Row],[Pheno Barcode]])),CONCATENATE("1A4070000000065000",RIGHT(flower[[#This Row],[Pheno Barcode]],6)),"")</f>
        <v/>
      </c>
      <c r="P939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_LL4-10</v>
      </c>
    </row>
    <row r="940" spans="1:16" x14ac:dyDescent="0.25">
      <c r="A940" s="8" t="s">
        <v>8</v>
      </c>
      <c r="B940" s="9">
        <v>11</v>
      </c>
      <c r="C940" s="13" t="s">
        <v>539</v>
      </c>
      <c r="D940" s="13"/>
      <c r="E940" s="13" t="str">
        <f>_xlfn.IFNA(VLOOKUP(flower[[#This Row],[Scion METRC '#]],METRCC8[],2,FALSE),"METRC ERROR")</f>
        <v>METRC ERROR</v>
      </c>
      <c r="F940" s="13" t="str">
        <f>IF(LEFT(flower[[#This Row],[Strain]],4)=LEFT(flower[[#This Row],[Pheno '#]],4),"match","MISMATCH")</f>
        <v>MISMATCH</v>
      </c>
      <c r="G940" s="13" t="str">
        <f>_xlfn.IFNA(VLOOKUP(flower[[#This Row],[Scion METRC '#]],VEGC8[[#All],[Scion METRC '#]:[Pheno Barcode]],2,FALSE),"")</f>
        <v/>
      </c>
      <c r="H940" s="13" t="str">
        <f>LEFT(flower[[#This Row],[Pheno Barcode]],7)</f>
        <v/>
      </c>
      <c r="I940" s="10" t="str">
        <f>_xlfn.IFNA(VLOOKUP(flower[[#This Row],[Strain]],VEGC8[[#All],[Scion METRC '#]:[Health]],5,FALSE),"")</f>
        <v/>
      </c>
      <c r="J940" s="13"/>
      <c r="K940" s="13" t="str">
        <f>IF(flower[[#This Row],[Scion METRC '#]]="","EMPTY",_xlfn.IFNA(VLOOKUP(flower[[#This Row],[Scion METRC '#]],DEADC8[],3,FALSE),"Alive"))</f>
        <v>EMPTY</v>
      </c>
      <c r="L940" s="13" t="str">
        <f>IFERROR(INDEX(exptreatments[[#This Row],[Treatment]],MATCH(flower[[#This Row],[Scion METRC '#]],exptreatments[[#This Row],[METRC]],0)),"")</f>
        <v/>
      </c>
      <c r="M940" s="13" t="str">
        <f>_xlfn.IFNA(VLOOKUP(flower[[#This Row],[Scion METRC '#]],DEADC8[],4,FALSE),"")</f>
        <v/>
      </c>
      <c r="N940" s="14" t="str">
        <f>_xlfn.IFNA(VLOOKUP(flower[[#This Row],[Scion METRC '#]],DEADC8[],4,FALSE),"")</f>
        <v/>
      </c>
      <c r="O940" s="13" t="str">
        <f>IF(ISNUMBER(SEARCH(".",flower[[#This Row],[Pheno Barcode]])),CONCATENATE("1A4070000000065000",RIGHT(flower[[#This Row],[Pheno Barcode]],6)),"")</f>
        <v/>
      </c>
      <c r="P940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_LL4-11</v>
      </c>
    </row>
    <row r="941" spans="1:16" x14ac:dyDescent="0.25">
      <c r="A941" s="8" t="s">
        <v>8</v>
      </c>
      <c r="B941" s="9">
        <v>12</v>
      </c>
      <c r="C941" s="13" t="s">
        <v>539</v>
      </c>
      <c r="D941" s="13"/>
      <c r="E941" s="13" t="str">
        <f>_xlfn.IFNA(VLOOKUP(flower[[#This Row],[Scion METRC '#]],METRCC8[],2,FALSE),"METRC ERROR")</f>
        <v>METRC ERROR</v>
      </c>
      <c r="F941" s="13" t="str">
        <f>IF(LEFT(flower[[#This Row],[Strain]],4)=LEFT(flower[[#This Row],[Pheno '#]],4),"match","MISMATCH")</f>
        <v>MISMATCH</v>
      </c>
      <c r="G941" s="13" t="str">
        <f>_xlfn.IFNA(VLOOKUP(flower[[#This Row],[Scion METRC '#]],VEGC8[[#All],[Scion METRC '#]:[Pheno Barcode]],2,FALSE),"")</f>
        <v/>
      </c>
      <c r="H941" s="13" t="str">
        <f>LEFT(flower[[#This Row],[Pheno Barcode]],7)</f>
        <v/>
      </c>
      <c r="I941" s="10" t="str">
        <f>_xlfn.IFNA(VLOOKUP(flower[[#This Row],[Strain]],VEGC8[[#All],[Scion METRC '#]:[Health]],5,FALSE),"")</f>
        <v/>
      </c>
      <c r="J941" s="13"/>
      <c r="K941" s="13" t="str">
        <f>IF(flower[[#This Row],[Scion METRC '#]]="","EMPTY",_xlfn.IFNA(VLOOKUP(flower[[#This Row],[Scion METRC '#]],DEADC8[],3,FALSE),"Alive"))</f>
        <v>EMPTY</v>
      </c>
      <c r="L941" s="13" t="str">
        <f>IFERROR(INDEX(exptreatments[[#This Row],[Treatment]],MATCH(flower[[#This Row],[Scion METRC '#]],exptreatments[[#This Row],[METRC]],0)),"")</f>
        <v/>
      </c>
      <c r="M941" s="13" t="str">
        <f>_xlfn.IFNA(VLOOKUP(flower[[#This Row],[Scion METRC '#]],DEADC8[],4,FALSE),"")</f>
        <v/>
      </c>
      <c r="N941" s="14" t="str">
        <f>_xlfn.IFNA(VLOOKUP(flower[[#This Row],[Scion METRC '#]],DEADC8[],4,FALSE),"")</f>
        <v/>
      </c>
      <c r="O941" s="13" t="str">
        <f>IF(ISNUMBER(SEARCH(".",flower[[#This Row],[Pheno Barcode]])),CONCATENATE("1A4070000000065000",RIGHT(flower[[#This Row],[Pheno Barcode]],6)),"")</f>
        <v/>
      </c>
      <c r="P941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_LL4-12</v>
      </c>
    </row>
    <row r="942" spans="1:16" x14ac:dyDescent="0.25">
      <c r="A942" s="8" t="s">
        <v>8</v>
      </c>
      <c r="B942" s="9">
        <v>13</v>
      </c>
      <c r="C942" s="13" t="s">
        <v>539</v>
      </c>
      <c r="D942" s="13"/>
      <c r="E942" s="13" t="str">
        <f>_xlfn.IFNA(VLOOKUP(flower[[#This Row],[Scion METRC '#]],METRCC8[],2,FALSE),"METRC ERROR")</f>
        <v>METRC ERROR</v>
      </c>
      <c r="F942" s="13" t="str">
        <f>IF(LEFT(flower[[#This Row],[Strain]],4)=LEFT(flower[[#This Row],[Pheno '#]],4),"match","MISMATCH")</f>
        <v>MISMATCH</v>
      </c>
      <c r="G942" s="13" t="str">
        <f>_xlfn.IFNA(VLOOKUP(flower[[#This Row],[Scion METRC '#]],VEGC8[[#All],[Scion METRC '#]:[Pheno Barcode]],2,FALSE),"")</f>
        <v/>
      </c>
      <c r="H942" s="13" t="str">
        <f>LEFT(flower[[#This Row],[Pheno Barcode]],7)</f>
        <v/>
      </c>
      <c r="I942" s="10" t="str">
        <f>_xlfn.IFNA(VLOOKUP(flower[[#This Row],[Strain]],VEGC8[[#All],[Scion METRC '#]:[Health]],5,FALSE),"")</f>
        <v/>
      </c>
      <c r="J942" s="13"/>
      <c r="K942" s="13" t="str">
        <f>IF(flower[[#This Row],[Scion METRC '#]]="","EMPTY",_xlfn.IFNA(VLOOKUP(flower[[#This Row],[Scion METRC '#]],DEADC8[],3,FALSE),"Alive"))</f>
        <v>EMPTY</v>
      </c>
      <c r="L942" s="13" t="str">
        <f>IFERROR(INDEX(exptreatments[[#This Row],[Treatment]],MATCH(flower[[#This Row],[Scion METRC '#]],exptreatments[[#This Row],[METRC]],0)),"")</f>
        <v/>
      </c>
      <c r="M942" s="13" t="str">
        <f>_xlfn.IFNA(VLOOKUP(flower[[#This Row],[Scion METRC '#]],DEADC8[],4,FALSE),"")</f>
        <v/>
      </c>
      <c r="N942" s="14" t="str">
        <f>_xlfn.IFNA(VLOOKUP(flower[[#This Row],[Scion METRC '#]],DEADC8[],4,FALSE),"")</f>
        <v/>
      </c>
      <c r="O942" s="13" t="str">
        <f>IF(ISNUMBER(SEARCH(".",flower[[#This Row],[Pheno Barcode]])),CONCATENATE("1A4070000000065000",RIGHT(flower[[#This Row],[Pheno Barcode]],6)),"")</f>
        <v/>
      </c>
      <c r="P942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_LL4-13</v>
      </c>
    </row>
    <row r="943" spans="1:16" x14ac:dyDescent="0.25">
      <c r="A943" s="8" t="s">
        <v>8</v>
      </c>
      <c r="B943" s="9">
        <v>14</v>
      </c>
      <c r="C943" s="13" t="s">
        <v>539</v>
      </c>
      <c r="D943" s="13"/>
      <c r="E943" s="13" t="str">
        <f>_xlfn.IFNA(VLOOKUP(flower[[#This Row],[Scion METRC '#]],METRCC8[],2,FALSE),"METRC ERROR")</f>
        <v>METRC ERROR</v>
      </c>
      <c r="F943" s="13" t="str">
        <f>IF(LEFT(flower[[#This Row],[Strain]],4)=LEFT(flower[[#This Row],[Pheno '#]],4),"match","MISMATCH")</f>
        <v>MISMATCH</v>
      </c>
      <c r="G943" s="13" t="str">
        <f>_xlfn.IFNA(VLOOKUP(flower[[#This Row],[Scion METRC '#]],VEGC8[[#All],[Scion METRC '#]:[Pheno Barcode]],2,FALSE),"")</f>
        <v/>
      </c>
      <c r="H943" s="13" t="str">
        <f>LEFT(flower[[#This Row],[Pheno Barcode]],7)</f>
        <v/>
      </c>
      <c r="I943" s="10" t="str">
        <f>_xlfn.IFNA(VLOOKUP(flower[[#This Row],[Strain]],VEGC8[[#All],[Scion METRC '#]:[Health]],5,FALSE),"")</f>
        <v/>
      </c>
      <c r="J943" s="13"/>
      <c r="K943" s="13" t="str">
        <f>IF(flower[[#This Row],[Scion METRC '#]]="","EMPTY",_xlfn.IFNA(VLOOKUP(flower[[#This Row],[Scion METRC '#]],DEADC8[],3,FALSE),"Alive"))</f>
        <v>EMPTY</v>
      </c>
      <c r="L943" s="13" t="str">
        <f>IFERROR(INDEX(exptreatments[[#This Row],[Treatment]],MATCH(flower[[#This Row],[Scion METRC '#]],exptreatments[[#This Row],[METRC]],0)),"")</f>
        <v/>
      </c>
      <c r="M943" s="13" t="str">
        <f>_xlfn.IFNA(VLOOKUP(flower[[#This Row],[Scion METRC '#]],DEADC8[],4,FALSE),"")</f>
        <v/>
      </c>
      <c r="N943" s="14" t="str">
        <f>_xlfn.IFNA(VLOOKUP(flower[[#This Row],[Scion METRC '#]],DEADC8[],4,FALSE),"")</f>
        <v/>
      </c>
      <c r="O943" s="13" t="str">
        <f>IF(ISNUMBER(SEARCH(".",flower[[#This Row],[Pheno Barcode]])),CONCATENATE("1A4070000000065000",RIGHT(flower[[#This Row],[Pheno Barcode]],6)),"")</f>
        <v/>
      </c>
      <c r="P943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_LL4-14</v>
      </c>
    </row>
    <row r="944" spans="1:16" x14ac:dyDescent="0.25">
      <c r="A944" s="8" t="s">
        <v>8</v>
      </c>
      <c r="B944" s="9">
        <v>15</v>
      </c>
      <c r="C944" s="13" t="s">
        <v>539</v>
      </c>
      <c r="D944" s="13"/>
      <c r="E944" s="13" t="str">
        <f>_xlfn.IFNA(VLOOKUP(flower[[#This Row],[Scion METRC '#]],METRCC8[],2,FALSE),"METRC ERROR")</f>
        <v>METRC ERROR</v>
      </c>
      <c r="F944" s="13" t="str">
        <f>IF(LEFT(flower[[#This Row],[Strain]],4)=LEFT(flower[[#This Row],[Pheno '#]],4),"match","MISMATCH")</f>
        <v>MISMATCH</v>
      </c>
      <c r="G944" s="13" t="str">
        <f>_xlfn.IFNA(VLOOKUP(flower[[#This Row],[Scion METRC '#]],VEGC8[[#All],[Scion METRC '#]:[Pheno Barcode]],2,FALSE),"")</f>
        <v/>
      </c>
      <c r="H944" s="13" t="str">
        <f>LEFT(flower[[#This Row],[Pheno Barcode]],7)</f>
        <v/>
      </c>
      <c r="I944" s="10" t="str">
        <f>_xlfn.IFNA(VLOOKUP(flower[[#This Row],[Strain]],VEGC8[[#All],[Scion METRC '#]:[Health]],5,FALSE),"")</f>
        <v/>
      </c>
      <c r="J944" s="13"/>
      <c r="K944" s="13" t="str">
        <f>IF(flower[[#This Row],[Scion METRC '#]]="","EMPTY",_xlfn.IFNA(VLOOKUP(flower[[#This Row],[Scion METRC '#]],DEADC8[],3,FALSE),"Alive"))</f>
        <v>EMPTY</v>
      </c>
      <c r="L944" s="13" t="str">
        <f>IFERROR(INDEX(exptreatments[[#This Row],[Treatment]],MATCH(flower[[#This Row],[Scion METRC '#]],exptreatments[[#This Row],[METRC]],0)),"")</f>
        <v/>
      </c>
      <c r="M944" s="13" t="str">
        <f>_xlfn.IFNA(VLOOKUP(flower[[#This Row],[Scion METRC '#]],DEADC8[],4,FALSE),"")</f>
        <v/>
      </c>
      <c r="N944" s="14" t="str">
        <f>_xlfn.IFNA(VLOOKUP(flower[[#This Row],[Scion METRC '#]],DEADC8[],4,FALSE),"")</f>
        <v/>
      </c>
      <c r="O944" s="13" t="str">
        <f>IF(ISNUMBER(SEARCH(".",flower[[#This Row],[Pheno Barcode]])),CONCATENATE("1A4070000000065000",RIGHT(flower[[#This Row],[Pheno Barcode]],6)),"")</f>
        <v/>
      </c>
      <c r="P944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_LL4-15</v>
      </c>
    </row>
    <row r="945" spans="1:16" x14ac:dyDescent="0.25">
      <c r="A945" s="8" t="s">
        <v>8</v>
      </c>
      <c r="B945" s="9">
        <v>16</v>
      </c>
      <c r="C945" s="13" t="s">
        <v>539</v>
      </c>
      <c r="D945" s="13"/>
      <c r="E945" s="13" t="str">
        <f>_xlfn.IFNA(VLOOKUP(flower[[#This Row],[Scion METRC '#]],METRCC8[],2,FALSE),"METRC ERROR")</f>
        <v>METRC ERROR</v>
      </c>
      <c r="F945" s="13" t="str">
        <f>IF(LEFT(flower[[#This Row],[Strain]],4)=LEFT(flower[[#This Row],[Pheno '#]],4),"match","MISMATCH")</f>
        <v>MISMATCH</v>
      </c>
      <c r="G945" s="13" t="str">
        <f>_xlfn.IFNA(VLOOKUP(flower[[#This Row],[Scion METRC '#]],VEGC8[[#All],[Scion METRC '#]:[Pheno Barcode]],2,FALSE),"")</f>
        <v/>
      </c>
      <c r="H945" s="13" t="str">
        <f>LEFT(flower[[#This Row],[Pheno Barcode]],7)</f>
        <v/>
      </c>
      <c r="I945" s="10" t="str">
        <f>_xlfn.IFNA(VLOOKUP(flower[[#This Row],[Strain]],VEGC8[[#All],[Scion METRC '#]:[Health]],5,FALSE),"")</f>
        <v/>
      </c>
      <c r="J945" s="13"/>
      <c r="K945" s="13" t="str">
        <f>IF(flower[[#This Row],[Scion METRC '#]]="","EMPTY",_xlfn.IFNA(VLOOKUP(flower[[#This Row],[Scion METRC '#]],DEADC8[],3,FALSE),"Alive"))</f>
        <v>EMPTY</v>
      </c>
      <c r="L945" s="13" t="str">
        <f>IFERROR(INDEX(exptreatments[[#This Row],[Treatment]],MATCH(flower[[#This Row],[Scion METRC '#]],exptreatments[[#This Row],[METRC]],0)),"")</f>
        <v/>
      </c>
      <c r="M945" s="13" t="str">
        <f>_xlfn.IFNA(VLOOKUP(flower[[#This Row],[Scion METRC '#]],DEADC8[],4,FALSE),"")</f>
        <v/>
      </c>
      <c r="N945" s="14" t="str">
        <f>_xlfn.IFNA(VLOOKUP(flower[[#This Row],[Scion METRC '#]],DEADC8[],4,FALSE),"")</f>
        <v/>
      </c>
      <c r="O945" s="13" t="str">
        <f>IF(ISNUMBER(SEARCH(".",flower[[#This Row],[Pheno Barcode]])),CONCATENATE("1A4070000000065000",RIGHT(flower[[#This Row],[Pheno Barcode]],6)),"")</f>
        <v/>
      </c>
      <c r="P945" s="8" t="str">
        <f>IF(flower[[#This Row],[Plant]]&lt;10,_xlfn.CONCAT('Group Info'!$F$2,"_",flower[[#This Row],[Table]],"-0",flower[[#This Row],[Plant]]),_xlfn.CONCAT('Group Info'!$F$2,"_",flower[[#This Row],[Table]],"-",flower[[#This Row],[Plant]]))</f>
        <v>_LL4-16</v>
      </c>
    </row>
    <row r="946" spans="1:16" x14ac:dyDescent="0.25">
      <c r="A946" s="8" t="s">
        <v>8</v>
      </c>
      <c r="B946" s="9">
        <v>1</v>
      </c>
      <c r="C946" s="13" t="s">
        <v>540</v>
      </c>
      <c r="D946" s="9"/>
      <c r="E946" s="9" t="str">
        <f>_xlfn.IFNA(VLOOKUP(flower[[#This Row],[Scion METRC '#]],METRCC8[],2,FALSE),"METRC ERROR")</f>
        <v>METRC ERROR</v>
      </c>
      <c r="F946" s="9" t="str">
        <f>IF(LEFT(flower[[#This Row],[Strain]],4)=LEFT(flower[[#This Row],[Pheno '#]],4),"match","MISMATCH")</f>
        <v>MISMATCH</v>
      </c>
      <c r="G946" s="9" t="str">
        <f>_xlfn.IFNA(VLOOKUP(flower[[#This Row],[Scion METRC '#]],VEGC8[[#All],[Scion METRC '#]:[Pheno Barcode]],2,FALSE),"")</f>
        <v/>
      </c>
      <c r="H946" s="9" t="str">
        <f>LEFT(flower[[#This Row],[Pheno Barcode]],7)</f>
        <v/>
      </c>
      <c r="I946" s="10" t="str">
        <f>_xlfn.IFNA(VLOOKUP(flower[[#This Row],[Strain]],VEGC8[[#All],[Scion METRC '#]:[Health]],5,FALSE),"")</f>
        <v/>
      </c>
      <c r="J946" s="9"/>
      <c r="K946" s="9" t="str">
        <f>IF(flower[[#This Row],[Scion METRC '#]]="","EMPTY",_xlfn.IFNA(VLOOKUP(flower[[#This Row],[Scion METRC '#]],DEADC8[],3,FALSE),"Alive"))</f>
        <v>EMPTY</v>
      </c>
      <c r="L946" s="65" t="str">
        <f>IFERROR(INDEX(exptreatments[[#This Row],[Treatment]],MATCH(flower[[#This Row],[Scion METRC '#]],exptreatments[[#This Row],[METRC]],0)),"")</f>
        <v/>
      </c>
      <c r="M946" s="13" t="str">
        <f>_xlfn.IFNA(VLOOKUP(flower[[#This Row],[Scion METRC '#]],DEADC8[],4,FALSE),"")</f>
        <v/>
      </c>
      <c r="N946" s="14" t="str">
        <f>_xlfn.IFNA(VLOOKUP(flower[[#This Row],[Scion METRC '#]],DEADC8[],4,FALSE),"")</f>
        <v/>
      </c>
      <c r="O946" s="13" t="str">
        <f>IF(ISNUMBER(SEARCH(".",flower[[#This Row],[Pheno Barcode]])),CONCATENATE("1A4070000000065000",RIGHT(flower[[#This Row],[Pheno Barcode]],6)),"")</f>
        <v/>
      </c>
      <c r="P946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_LL5-01</v>
      </c>
    </row>
    <row r="947" spans="1:16" x14ac:dyDescent="0.25">
      <c r="A947" s="8" t="s">
        <v>8</v>
      </c>
      <c r="B947" s="9">
        <v>2</v>
      </c>
      <c r="C947" s="13" t="s">
        <v>540</v>
      </c>
      <c r="D947" s="13"/>
      <c r="E947" s="13" t="str">
        <f>_xlfn.IFNA(VLOOKUP(flower[[#This Row],[Scion METRC '#]],METRCC8[],2,FALSE),"METRC ERROR")</f>
        <v>METRC ERROR</v>
      </c>
      <c r="F947" s="13" t="str">
        <f>IF(LEFT(flower[[#This Row],[Strain]],4)=LEFT(flower[[#This Row],[Pheno '#]],4),"match","MISMATCH")</f>
        <v>MISMATCH</v>
      </c>
      <c r="G947" s="13" t="str">
        <f>_xlfn.IFNA(VLOOKUP(flower[[#This Row],[Scion METRC '#]],VEGC8[[#All],[Scion METRC '#]:[Pheno Barcode]],2,FALSE),"")</f>
        <v/>
      </c>
      <c r="H947" s="13" t="str">
        <f>LEFT(flower[[#This Row],[Pheno Barcode]],7)</f>
        <v/>
      </c>
      <c r="I947" s="10" t="str">
        <f>_xlfn.IFNA(VLOOKUP(flower[[#This Row],[Strain]],VEGC8[[#All],[Scion METRC '#]:[Health]],5,FALSE),"")</f>
        <v/>
      </c>
      <c r="J947" s="13"/>
      <c r="K947" s="13" t="str">
        <f>IF(flower[[#This Row],[Scion METRC '#]]="","EMPTY",_xlfn.IFNA(VLOOKUP(flower[[#This Row],[Scion METRC '#]],DEADC8[],3,FALSE),"Alive"))</f>
        <v>EMPTY</v>
      </c>
      <c r="L947" s="13" t="str">
        <f>IFERROR(INDEX(exptreatments[[#This Row],[Treatment]],MATCH(flower[[#This Row],[Scion METRC '#]],exptreatments[[#This Row],[METRC]],0)),"")</f>
        <v/>
      </c>
      <c r="M947" s="13" t="str">
        <f>_xlfn.IFNA(VLOOKUP(flower[[#This Row],[Scion METRC '#]],DEADC8[],4,FALSE),"")</f>
        <v/>
      </c>
      <c r="N947" s="14" t="str">
        <f>_xlfn.IFNA(VLOOKUP(flower[[#This Row],[Scion METRC '#]],DEADC8[],4,FALSE),"")</f>
        <v/>
      </c>
      <c r="O947" s="13" t="str">
        <f>IF(ISNUMBER(SEARCH(".",flower[[#This Row],[Pheno Barcode]])),CONCATENATE("1A4070000000065000",RIGHT(flower[[#This Row],[Pheno Barcode]],6)),"")</f>
        <v/>
      </c>
      <c r="P947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_LL5-02</v>
      </c>
    </row>
    <row r="948" spans="1:16" x14ac:dyDescent="0.25">
      <c r="A948" s="8" t="s">
        <v>8</v>
      </c>
      <c r="B948" s="9">
        <v>3</v>
      </c>
      <c r="C948" s="13" t="s">
        <v>540</v>
      </c>
      <c r="D948" s="13"/>
      <c r="E948" s="13" t="str">
        <f>_xlfn.IFNA(VLOOKUP(flower[[#This Row],[Scion METRC '#]],METRCC8[],2,FALSE),"METRC ERROR")</f>
        <v>METRC ERROR</v>
      </c>
      <c r="F948" s="13" t="str">
        <f>IF(LEFT(flower[[#This Row],[Strain]],4)=LEFT(flower[[#This Row],[Pheno '#]],4),"match","MISMATCH")</f>
        <v>MISMATCH</v>
      </c>
      <c r="G948" s="13" t="str">
        <f>_xlfn.IFNA(VLOOKUP(flower[[#This Row],[Scion METRC '#]],VEGC8[[#All],[Scion METRC '#]:[Pheno Barcode]],2,FALSE),"")</f>
        <v/>
      </c>
      <c r="H948" s="13" t="str">
        <f>LEFT(flower[[#This Row],[Pheno Barcode]],7)</f>
        <v/>
      </c>
      <c r="I948" s="10" t="str">
        <f>_xlfn.IFNA(VLOOKUP(flower[[#This Row],[Strain]],VEGC8[[#All],[Scion METRC '#]:[Health]],5,FALSE),"")</f>
        <v/>
      </c>
      <c r="J948" s="13"/>
      <c r="K948" s="13" t="str">
        <f>IF(flower[[#This Row],[Scion METRC '#]]="","EMPTY",_xlfn.IFNA(VLOOKUP(flower[[#This Row],[Scion METRC '#]],DEADC8[],3,FALSE),"Alive"))</f>
        <v>EMPTY</v>
      </c>
      <c r="L948" s="13" t="str">
        <f>IFERROR(INDEX(exptreatments[[#This Row],[Treatment]],MATCH(flower[[#This Row],[Scion METRC '#]],exptreatments[[#This Row],[METRC]],0)),"")</f>
        <v/>
      </c>
      <c r="M948" s="13" t="str">
        <f>_xlfn.IFNA(VLOOKUP(flower[[#This Row],[Scion METRC '#]],DEADC8[],4,FALSE),"")</f>
        <v/>
      </c>
      <c r="N948" s="14" t="str">
        <f>_xlfn.IFNA(VLOOKUP(flower[[#This Row],[Scion METRC '#]],DEADC8[],4,FALSE),"")</f>
        <v/>
      </c>
      <c r="O948" s="13" t="str">
        <f>IF(ISNUMBER(SEARCH(".",flower[[#This Row],[Pheno Barcode]])),CONCATENATE("1A4070000000065000",RIGHT(flower[[#This Row],[Pheno Barcode]],6)),"")</f>
        <v/>
      </c>
      <c r="P948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_LL5-03</v>
      </c>
    </row>
    <row r="949" spans="1:16" x14ac:dyDescent="0.25">
      <c r="A949" s="8" t="s">
        <v>8</v>
      </c>
      <c r="B949" s="9">
        <v>4</v>
      </c>
      <c r="C949" s="13" t="s">
        <v>540</v>
      </c>
      <c r="D949" s="13"/>
      <c r="E949" s="13" t="str">
        <f>_xlfn.IFNA(VLOOKUP(flower[[#This Row],[Scion METRC '#]],METRCC8[],2,FALSE),"METRC ERROR")</f>
        <v>METRC ERROR</v>
      </c>
      <c r="F949" s="13" t="str">
        <f>IF(LEFT(flower[[#This Row],[Strain]],4)=LEFT(flower[[#This Row],[Pheno '#]],4),"match","MISMATCH")</f>
        <v>MISMATCH</v>
      </c>
      <c r="G949" s="13" t="str">
        <f>_xlfn.IFNA(VLOOKUP(flower[[#This Row],[Scion METRC '#]],VEGC8[[#All],[Scion METRC '#]:[Pheno Barcode]],2,FALSE),"")</f>
        <v/>
      </c>
      <c r="H949" s="13" t="str">
        <f>LEFT(flower[[#This Row],[Pheno Barcode]],7)</f>
        <v/>
      </c>
      <c r="I949" s="10" t="str">
        <f>_xlfn.IFNA(VLOOKUP(flower[[#This Row],[Strain]],VEGC8[[#All],[Scion METRC '#]:[Health]],5,FALSE),"")</f>
        <v/>
      </c>
      <c r="J949" s="13"/>
      <c r="K949" s="13" t="str">
        <f>IF(flower[[#This Row],[Scion METRC '#]]="","EMPTY",_xlfn.IFNA(VLOOKUP(flower[[#This Row],[Scion METRC '#]],DEADC8[],3,FALSE),"Alive"))</f>
        <v>EMPTY</v>
      </c>
      <c r="L949" s="13" t="str">
        <f>IFERROR(INDEX(exptreatments[[#This Row],[Treatment]],MATCH(flower[[#This Row],[Scion METRC '#]],exptreatments[[#This Row],[METRC]],0)),"")</f>
        <v/>
      </c>
      <c r="M949" s="13" t="str">
        <f>_xlfn.IFNA(VLOOKUP(flower[[#This Row],[Scion METRC '#]],DEADC8[],4,FALSE),"")</f>
        <v/>
      </c>
      <c r="N949" s="14" t="str">
        <f>_xlfn.IFNA(VLOOKUP(flower[[#This Row],[Scion METRC '#]],DEADC8[],4,FALSE),"")</f>
        <v/>
      </c>
      <c r="O949" s="13" t="str">
        <f>IF(ISNUMBER(SEARCH(".",flower[[#This Row],[Pheno Barcode]])),CONCATENATE("1A4070000000065000",RIGHT(flower[[#This Row],[Pheno Barcode]],6)),"")</f>
        <v/>
      </c>
      <c r="P949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_LL5-04</v>
      </c>
    </row>
    <row r="950" spans="1:16" x14ac:dyDescent="0.25">
      <c r="A950" s="8" t="s">
        <v>8</v>
      </c>
      <c r="B950" s="9">
        <v>5</v>
      </c>
      <c r="C950" s="13" t="s">
        <v>540</v>
      </c>
      <c r="D950" s="13"/>
      <c r="E950" s="13" t="str">
        <f>_xlfn.IFNA(VLOOKUP(flower[[#This Row],[Scion METRC '#]],METRCC8[],2,FALSE),"METRC ERROR")</f>
        <v>METRC ERROR</v>
      </c>
      <c r="F950" s="13" t="str">
        <f>IF(LEFT(flower[[#This Row],[Strain]],4)=LEFT(flower[[#This Row],[Pheno '#]],4),"match","MISMATCH")</f>
        <v>MISMATCH</v>
      </c>
      <c r="G950" s="13" t="str">
        <f>_xlfn.IFNA(VLOOKUP(flower[[#This Row],[Scion METRC '#]],VEGC8[[#All],[Scion METRC '#]:[Pheno Barcode]],2,FALSE),"")</f>
        <v/>
      </c>
      <c r="H950" s="13" t="str">
        <f>LEFT(flower[[#This Row],[Pheno Barcode]],7)</f>
        <v/>
      </c>
      <c r="I950" s="10" t="str">
        <f>_xlfn.IFNA(VLOOKUP(flower[[#This Row],[Strain]],VEGC8[[#All],[Scion METRC '#]:[Health]],5,FALSE),"")</f>
        <v/>
      </c>
      <c r="J950" s="13"/>
      <c r="K950" s="13" t="str">
        <f>IF(flower[[#This Row],[Scion METRC '#]]="","EMPTY",_xlfn.IFNA(VLOOKUP(flower[[#This Row],[Scion METRC '#]],DEADC8[],3,FALSE),"Alive"))</f>
        <v>EMPTY</v>
      </c>
      <c r="L950" s="13" t="str">
        <f>IFERROR(INDEX(exptreatments[[#This Row],[Treatment]],MATCH(flower[[#This Row],[Scion METRC '#]],exptreatments[[#This Row],[METRC]],0)),"")</f>
        <v/>
      </c>
      <c r="M950" s="13" t="str">
        <f>_xlfn.IFNA(VLOOKUP(flower[[#This Row],[Scion METRC '#]],DEADC8[],4,FALSE),"")</f>
        <v/>
      </c>
      <c r="N950" s="14" t="str">
        <f>_xlfn.IFNA(VLOOKUP(flower[[#This Row],[Scion METRC '#]],DEADC8[],4,FALSE),"")</f>
        <v/>
      </c>
      <c r="O950" s="13" t="str">
        <f>IF(ISNUMBER(SEARCH(".",flower[[#This Row],[Pheno Barcode]])),CONCATENATE("1A4070000000065000",RIGHT(flower[[#This Row],[Pheno Barcode]],6)),"")</f>
        <v/>
      </c>
      <c r="P950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_LL5-05</v>
      </c>
    </row>
    <row r="951" spans="1:16" x14ac:dyDescent="0.25">
      <c r="A951" s="8" t="s">
        <v>8</v>
      </c>
      <c r="B951" s="9">
        <v>6</v>
      </c>
      <c r="C951" s="13" t="s">
        <v>540</v>
      </c>
      <c r="D951" s="13"/>
      <c r="E951" s="13" t="str">
        <f>_xlfn.IFNA(VLOOKUP(flower[[#This Row],[Scion METRC '#]],METRCC8[],2,FALSE),"METRC ERROR")</f>
        <v>METRC ERROR</v>
      </c>
      <c r="F951" s="13" t="str">
        <f>IF(LEFT(flower[[#This Row],[Strain]],4)=LEFT(flower[[#This Row],[Pheno '#]],4),"match","MISMATCH")</f>
        <v>MISMATCH</v>
      </c>
      <c r="G951" s="13" t="str">
        <f>_xlfn.IFNA(VLOOKUP(flower[[#This Row],[Scion METRC '#]],VEGC8[[#All],[Scion METRC '#]:[Pheno Barcode]],2,FALSE),"")</f>
        <v/>
      </c>
      <c r="H951" s="13" t="str">
        <f>LEFT(flower[[#This Row],[Pheno Barcode]],7)</f>
        <v/>
      </c>
      <c r="I951" s="10" t="str">
        <f>_xlfn.IFNA(VLOOKUP(flower[[#This Row],[Strain]],VEGC8[[#All],[Scion METRC '#]:[Health]],5,FALSE),"")</f>
        <v/>
      </c>
      <c r="J951" s="13"/>
      <c r="K951" s="13" t="str">
        <f>IF(flower[[#This Row],[Scion METRC '#]]="","EMPTY",_xlfn.IFNA(VLOOKUP(flower[[#This Row],[Scion METRC '#]],DEADC8[],3,FALSE),"Alive"))</f>
        <v>EMPTY</v>
      </c>
      <c r="L951" s="13" t="str">
        <f>IFERROR(INDEX(exptreatments[[#This Row],[Treatment]],MATCH(flower[[#This Row],[Scion METRC '#]],exptreatments[[#This Row],[METRC]],0)),"")</f>
        <v/>
      </c>
      <c r="M951" s="13" t="str">
        <f>_xlfn.IFNA(VLOOKUP(flower[[#This Row],[Scion METRC '#]],DEADC8[],4,FALSE),"")</f>
        <v/>
      </c>
      <c r="N951" s="14" t="str">
        <f>_xlfn.IFNA(VLOOKUP(flower[[#This Row],[Scion METRC '#]],DEADC8[],4,FALSE),"")</f>
        <v/>
      </c>
      <c r="O951" s="13" t="str">
        <f>IF(ISNUMBER(SEARCH(".",flower[[#This Row],[Pheno Barcode]])),CONCATENATE("1A4070000000065000",RIGHT(flower[[#This Row],[Pheno Barcode]],6)),"")</f>
        <v/>
      </c>
      <c r="P951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_LL5-06</v>
      </c>
    </row>
    <row r="952" spans="1:16" x14ac:dyDescent="0.25">
      <c r="A952" s="8" t="s">
        <v>8</v>
      </c>
      <c r="B952" s="9">
        <v>7</v>
      </c>
      <c r="C952" s="13" t="s">
        <v>540</v>
      </c>
      <c r="D952" s="13"/>
      <c r="E952" s="13" t="str">
        <f>_xlfn.IFNA(VLOOKUP(flower[[#This Row],[Scion METRC '#]],METRCC8[],2,FALSE),"METRC ERROR")</f>
        <v>METRC ERROR</v>
      </c>
      <c r="F952" s="13" t="str">
        <f>IF(LEFT(flower[[#This Row],[Strain]],4)=LEFT(flower[[#This Row],[Pheno '#]],4),"match","MISMATCH")</f>
        <v>MISMATCH</v>
      </c>
      <c r="G952" s="13" t="str">
        <f>_xlfn.IFNA(VLOOKUP(flower[[#This Row],[Scion METRC '#]],VEGC8[[#All],[Scion METRC '#]:[Pheno Barcode]],2,FALSE),"")</f>
        <v/>
      </c>
      <c r="H952" s="13" t="str">
        <f>LEFT(flower[[#This Row],[Pheno Barcode]],7)</f>
        <v/>
      </c>
      <c r="I952" s="10" t="str">
        <f>_xlfn.IFNA(VLOOKUP(flower[[#This Row],[Strain]],VEGC8[[#All],[Scion METRC '#]:[Health]],5,FALSE),"")</f>
        <v/>
      </c>
      <c r="J952" s="13"/>
      <c r="K952" s="13" t="str">
        <f>IF(flower[[#This Row],[Scion METRC '#]]="","EMPTY",_xlfn.IFNA(VLOOKUP(flower[[#This Row],[Scion METRC '#]],DEADC8[],3,FALSE),"Alive"))</f>
        <v>EMPTY</v>
      </c>
      <c r="L952" s="13" t="str">
        <f>IFERROR(INDEX(exptreatments[[#This Row],[Treatment]],MATCH(flower[[#This Row],[Scion METRC '#]],exptreatments[[#This Row],[METRC]],0)),"")</f>
        <v/>
      </c>
      <c r="M952" s="13" t="str">
        <f>_xlfn.IFNA(VLOOKUP(flower[[#This Row],[Scion METRC '#]],DEADC8[],4,FALSE),"")</f>
        <v/>
      </c>
      <c r="N952" s="14" t="str">
        <f>_xlfn.IFNA(VLOOKUP(flower[[#This Row],[Scion METRC '#]],DEADC8[],4,FALSE),"")</f>
        <v/>
      </c>
      <c r="O952" s="13" t="str">
        <f>IF(ISNUMBER(SEARCH(".",flower[[#This Row],[Pheno Barcode]])),CONCATENATE("1A4070000000065000",RIGHT(flower[[#This Row],[Pheno Barcode]],6)),"")</f>
        <v/>
      </c>
      <c r="P952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_LL5-07</v>
      </c>
    </row>
    <row r="953" spans="1:16" x14ac:dyDescent="0.25">
      <c r="A953" s="8" t="s">
        <v>8</v>
      </c>
      <c r="B953" s="9">
        <v>8</v>
      </c>
      <c r="C953" s="13" t="s">
        <v>540</v>
      </c>
      <c r="D953" s="13"/>
      <c r="E953" s="13" t="str">
        <f>_xlfn.IFNA(VLOOKUP(flower[[#This Row],[Scion METRC '#]],METRCC8[],2,FALSE),"METRC ERROR")</f>
        <v>METRC ERROR</v>
      </c>
      <c r="F953" s="13" t="str">
        <f>IF(LEFT(flower[[#This Row],[Strain]],4)=LEFT(flower[[#This Row],[Pheno '#]],4),"match","MISMATCH")</f>
        <v>MISMATCH</v>
      </c>
      <c r="G953" s="13" t="str">
        <f>_xlfn.IFNA(VLOOKUP(flower[[#This Row],[Scion METRC '#]],VEGC8[[#All],[Scion METRC '#]:[Pheno Barcode]],2,FALSE),"")</f>
        <v/>
      </c>
      <c r="H953" s="13" t="str">
        <f>LEFT(flower[[#This Row],[Pheno Barcode]],7)</f>
        <v/>
      </c>
      <c r="I953" s="10" t="str">
        <f>_xlfn.IFNA(VLOOKUP(flower[[#This Row],[Strain]],VEGC8[[#All],[Scion METRC '#]:[Health]],5,FALSE),"")</f>
        <v/>
      </c>
      <c r="J953" s="13"/>
      <c r="K953" s="13" t="str">
        <f>IF(flower[[#This Row],[Scion METRC '#]]="","EMPTY",_xlfn.IFNA(VLOOKUP(flower[[#This Row],[Scion METRC '#]],DEADC8[],3,FALSE),"Alive"))</f>
        <v>EMPTY</v>
      </c>
      <c r="L953" s="13" t="str">
        <f>IFERROR(INDEX(exptreatments[[#This Row],[Treatment]],MATCH(flower[[#This Row],[Scion METRC '#]],exptreatments[[#This Row],[METRC]],0)),"")</f>
        <v/>
      </c>
      <c r="M953" s="13" t="str">
        <f>_xlfn.IFNA(VLOOKUP(flower[[#This Row],[Scion METRC '#]],DEADC8[],4,FALSE),"")</f>
        <v/>
      </c>
      <c r="N953" s="14" t="str">
        <f>_xlfn.IFNA(VLOOKUP(flower[[#This Row],[Scion METRC '#]],DEADC8[],4,FALSE),"")</f>
        <v/>
      </c>
      <c r="O953" s="13" t="str">
        <f>IF(ISNUMBER(SEARCH(".",flower[[#This Row],[Pheno Barcode]])),CONCATENATE("1A4070000000065000",RIGHT(flower[[#This Row],[Pheno Barcode]],6)),"")</f>
        <v/>
      </c>
      <c r="P953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_LL5-08</v>
      </c>
    </row>
    <row r="954" spans="1:16" x14ac:dyDescent="0.25">
      <c r="A954" s="8" t="s">
        <v>8</v>
      </c>
      <c r="B954" s="9">
        <v>9</v>
      </c>
      <c r="C954" s="13" t="s">
        <v>540</v>
      </c>
      <c r="D954" s="13"/>
      <c r="E954" s="13" t="str">
        <f>_xlfn.IFNA(VLOOKUP(flower[[#This Row],[Scion METRC '#]],METRCC8[],2,FALSE),"METRC ERROR")</f>
        <v>METRC ERROR</v>
      </c>
      <c r="F954" s="13" t="str">
        <f>IF(LEFT(flower[[#This Row],[Strain]],4)=LEFT(flower[[#This Row],[Pheno '#]],4),"match","MISMATCH")</f>
        <v>MISMATCH</v>
      </c>
      <c r="G954" s="13" t="str">
        <f>_xlfn.IFNA(VLOOKUP(flower[[#This Row],[Scion METRC '#]],VEGC8[[#All],[Scion METRC '#]:[Pheno Barcode]],2,FALSE),"")</f>
        <v/>
      </c>
      <c r="H954" s="13" t="str">
        <f>LEFT(flower[[#This Row],[Pheno Barcode]],7)</f>
        <v/>
      </c>
      <c r="I954" s="10" t="str">
        <f>_xlfn.IFNA(VLOOKUP(flower[[#This Row],[Strain]],VEGC8[[#All],[Scion METRC '#]:[Health]],5,FALSE),"")</f>
        <v/>
      </c>
      <c r="J954" s="13"/>
      <c r="K954" s="13" t="str">
        <f>IF(flower[[#This Row],[Scion METRC '#]]="","EMPTY",_xlfn.IFNA(VLOOKUP(flower[[#This Row],[Scion METRC '#]],DEADC8[],3,FALSE),"Alive"))</f>
        <v>EMPTY</v>
      </c>
      <c r="L954" s="13" t="str">
        <f>IFERROR(INDEX(exptreatments[[#This Row],[Treatment]],MATCH(flower[[#This Row],[Scion METRC '#]],exptreatments[[#This Row],[METRC]],0)),"")</f>
        <v/>
      </c>
      <c r="M954" s="13" t="str">
        <f>_xlfn.IFNA(VLOOKUP(flower[[#This Row],[Scion METRC '#]],DEADC8[],4,FALSE),"")</f>
        <v/>
      </c>
      <c r="N954" s="14" t="str">
        <f>_xlfn.IFNA(VLOOKUP(flower[[#This Row],[Scion METRC '#]],DEADC8[],4,FALSE),"")</f>
        <v/>
      </c>
      <c r="O954" s="13" t="str">
        <f>IF(ISNUMBER(SEARCH(".",flower[[#This Row],[Pheno Barcode]])),CONCATENATE("1A4070000000065000",RIGHT(flower[[#This Row],[Pheno Barcode]],6)),"")</f>
        <v/>
      </c>
      <c r="P954" s="8" t="str">
        <f>IF(flower[[#This Row],[Plant]]&lt;10,_xlfn.CONCAT('Group Info'!$F$2,"_",flower[[#This Row],[Table]],"-0",flower[[#This Row],[Plant]]),_xlfn.CONCAT('Group Info'!$F$2,"_",flower[[#This Row],[Table]],"-",flower[[#This Row],[Plant]]))</f>
        <v>_LL5-09</v>
      </c>
    </row>
    <row r="955" spans="1:16" x14ac:dyDescent="0.25">
      <c r="A955" s="8" t="s">
        <v>8</v>
      </c>
      <c r="B955" s="9">
        <v>10</v>
      </c>
      <c r="C955" s="13" t="s">
        <v>540</v>
      </c>
      <c r="D955" s="13"/>
      <c r="E955" s="13" t="str">
        <f>_xlfn.IFNA(VLOOKUP(flower[[#This Row],[Scion METRC '#]],METRCC8[],2,FALSE),"METRC ERROR")</f>
        <v>METRC ERROR</v>
      </c>
      <c r="F955" s="13" t="str">
        <f>IF(LEFT(flower[[#This Row],[Strain]],4)=LEFT(flower[[#This Row],[Pheno '#]],4),"match","MISMATCH")</f>
        <v>MISMATCH</v>
      </c>
      <c r="G955" s="13" t="str">
        <f>_xlfn.IFNA(VLOOKUP(flower[[#This Row],[Scion METRC '#]],VEGC8[[#All],[Scion METRC '#]:[Pheno Barcode]],2,FALSE),"")</f>
        <v/>
      </c>
      <c r="H955" s="13" t="str">
        <f>LEFT(flower[[#This Row],[Pheno Barcode]],7)</f>
        <v/>
      </c>
      <c r="I955" s="10" t="str">
        <f>_xlfn.IFNA(VLOOKUP(flower[[#This Row],[Strain]],VEGC8[[#All],[Scion METRC '#]:[Health]],5,FALSE),"")</f>
        <v/>
      </c>
      <c r="J955" s="13"/>
      <c r="K955" s="13" t="str">
        <f>IF(flower[[#This Row],[Scion METRC '#]]="","EMPTY",_xlfn.IFNA(VLOOKUP(flower[[#This Row],[Scion METRC '#]],DEADC8[],3,FALSE),"Alive"))</f>
        <v>EMPTY</v>
      </c>
      <c r="L955" s="13" t="str">
        <f>IFERROR(INDEX(exptreatments[[#This Row],[Treatment]],MATCH(flower[[#This Row],[Scion METRC '#]],exptreatments[[#This Row],[METRC]],0)),"")</f>
        <v/>
      </c>
      <c r="M955" s="13" t="str">
        <f>_xlfn.IFNA(VLOOKUP(flower[[#This Row],[Scion METRC '#]],DEADC8[],4,FALSE),"")</f>
        <v/>
      </c>
      <c r="N955" s="14" t="str">
        <f>_xlfn.IFNA(VLOOKUP(flower[[#This Row],[Scion METRC '#]],DEADC8[],4,FALSE),"")</f>
        <v/>
      </c>
      <c r="O955" s="13" t="str">
        <f>IF(ISNUMBER(SEARCH(".",flower[[#This Row],[Pheno Barcode]])),CONCATENATE("1A4070000000065000",RIGHT(flower[[#This Row],[Pheno Barcode]],6)),"")</f>
        <v/>
      </c>
      <c r="P955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_LL5-10</v>
      </c>
    </row>
    <row r="956" spans="1:16" x14ac:dyDescent="0.25">
      <c r="A956" s="8" t="s">
        <v>8</v>
      </c>
      <c r="B956" s="9">
        <v>11</v>
      </c>
      <c r="C956" s="13" t="s">
        <v>540</v>
      </c>
      <c r="D956" s="13"/>
      <c r="E956" s="13" t="str">
        <f>_xlfn.IFNA(VLOOKUP(flower[[#This Row],[Scion METRC '#]],METRCC8[],2,FALSE),"METRC ERROR")</f>
        <v>METRC ERROR</v>
      </c>
      <c r="F956" s="13" t="str">
        <f>IF(LEFT(flower[[#This Row],[Strain]],4)=LEFT(flower[[#This Row],[Pheno '#]],4),"match","MISMATCH")</f>
        <v>MISMATCH</v>
      </c>
      <c r="G956" s="13" t="str">
        <f>_xlfn.IFNA(VLOOKUP(flower[[#This Row],[Scion METRC '#]],VEGC8[[#All],[Scion METRC '#]:[Pheno Barcode]],2,FALSE),"")</f>
        <v/>
      </c>
      <c r="H956" s="13" t="str">
        <f>LEFT(flower[[#This Row],[Pheno Barcode]],7)</f>
        <v/>
      </c>
      <c r="I956" s="10" t="str">
        <f>_xlfn.IFNA(VLOOKUP(flower[[#This Row],[Strain]],VEGC8[[#All],[Scion METRC '#]:[Health]],5,FALSE),"")</f>
        <v/>
      </c>
      <c r="J956" s="13"/>
      <c r="K956" s="13" t="str">
        <f>IF(flower[[#This Row],[Scion METRC '#]]="","EMPTY",_xlfn.IFNA(VLOOKUP(flower[[#This Row],[Scion METRC '#]],DEADC8[],3,FALSE),"Alive"))</f>
        <v>EMPTY</v>
      </c>
      <c r="L956" s="13" t="str">
        <f>IFERROR(INDEX(exptreatments[[#This Row],[Treatment]],MATCH(flower[[#This Row],[Scion METRC '#]],exptreatments[[#This Row],[METRC]],0)),"")</f>
        <v/>
      </c>
      <c r="M956" s="13" t="str">
        <f>_xlfn.IFNA(VLOOKUP(flower[[#This Row],[Scion METRC '#]],DEADC8[],4,FALSE),"")</f>
        <v/>
      </c>
      <c r="N956" s="14" t="str">
        <f>_xlfn.IFNA(VLOOKUP(flower[[#This Row],[Scion METRC '#]],DEADC8[],4,FALSE),"")</f>
        <v/>
      </c>
      <c r="O956" s="13" t="str">
        <f>IF(ISNUMBER(SEARCH(".",flower[[#This Row],[Pheno Barcode]])),CONCATENATE("1A4070000000065000",RIGHT(flower[[#This Row],[Pheno Barcode]],6)),"")</f>
        <v/>
      </c>
      <c r="P956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_LL5-11</v>
      </c>
    </row>
    <row r="957" spans="1:16" x14ac:dyDescent="0.25">
      <c r="A957" s="8" t="s">
        <v>8</v>
      </c>
      <c r="B957" s="9">
        <v>12</v>
      </c>
      <c r="C957" s="13" t="s">
        <v>540</v>
      </c>
      <c r="D957" s="13"/>
      <c r="E957" s="13" t="str">
        <f>_xlfn.IFNA(VLOOKUP(flower[[#This Row],[Scion METRC '#]],METRCC8[],2,FALSE),"METRC ERROR")</f>
        <v>METRC ERROR</v>
      </c>
      <c r="F957" s="13" t="str">
        <f>IF(LEFT(flower[[#This Row],[Strain]],4)=LEFT(flower[[#This Row],[Pheno '#]],4),"match","MISMATCH")</f>
        <v>MISMATCH</v>
      </c>
      <c r="G957" s="13" t="str">
        <f>_xlfn.IFNA(VLOOKUP(flower[[#This Row],[Scion METRC '#]],VEGC8[[#All],[Scion METRC '#]:[Pheno Barcode]],2,FALSE),"")</f>
        <v/>
      </c>
      <c r="H957" s="13" t="str">
        <f>LEFT(flower[[#This Row],[Pheno Barcode]],7)</f>
        <v/>
      </c>
      <c r="I957" s="10" t="str">
        <f>_xlfn.IFNA(VLOOKUP(flower[[#This Row],[Strain]],VEGC8[[#All],[Scion METRC '#]:[Health]],5,FALSE),"")</f>
        <v/>
      </c>
      <c r="J957" s="13"/>
      <c r="K957" s="13" t="str">
        <f>IF(flower[[#This Row],[Scion METRC '#]]="","EMPTY",_xlfn.IFNA(VLOOKUP(flower[[#This Row],[Scion METRC '#]],DEADC8[],3,FALSE),"Alive"))</f>
        <v>EMPTY</v>
      </c>
      <c r="L957" s="13" t="str">
        <f>IFERROR(INDEX(exptreatments[[#This Row],[Treatment]],MATCH(flower[[#This Row],[Scion METRC '#]],exptreatments[[#This Row],[METRC]],0)),"")</f>
        <v/>
      </c>
      <c r="M957" s="13" t="str">
        <f>_xlfn.IFNA(VLOOKUP(flower[[#This Row],[Scion METRC '#]],DEADC8[],4,FALSE),"")</f>
        <v/>
      </c>
      <c r="N957" s="14" t="str">
        <f>_xlfn.IFNA(VLOOKUP(flower[[#This Row],[Scion METRC '#]],DEADC8[],4,FALSE),"")</f>
        <v/>
      </c>
      <c r="O957" s="13" t="str">
        <f>IF(ISNUMBER(SEARCH(".",flower[[#This Row],[Pheno Barcode]])),CONCATENATE("1A4070000000065000",RIGHT(flower[[#This Row],[Pheno Barcode]],6)),"")</f>
        <v/>
      </c>
      <c r="P957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_LL5-12</v>
      </c>
    </row>
    <row r="958" spans="1:16" x14ac:dyDescent="0.25">
      <c r="A958" s="8" t="s">
        <v>8</v>
      </c>
      <c r="B958" s="9">
        <v>13</v>
      </c>
      <c r="C958" s="13" t="s">
        <v>540</v>
      </c>
      <c r="D958" s="13"/>
      <c r="E958" s="13" t="str">
        <f>_xlfn.IFNA(VLOOKUP(flower[[#This Row],[Scion METRC '#]],METRCC8[],2,FALSE),"METRC ERROR")</f>
        <v>METRC ERROR</v>
      </c>
      <c r="F958" s="13" t="str">
        <f>IF(LEFT(flower[[#This Row],[Strain]],4)=LEFT(flower[[#This Row],[Pheno '#]],4),"match","MISMATCH")</f>
        <v>MISMATCH</v>
      </c>
      <c r="G958" s="13" t="str">
        <f>_xlfn.IFNA(VLOOKUP(flower[[#This Row],[Scion METRC '#]],VEGC8[[#All],[Scion METRC '#]:[Pheno Barcode]],2,FALSE),"")</f>
        <v/>
      </c>
      <c r="H958" s="13" t="str">
        <f>LEFT(flower[[#This Row],[Pheno Barcode]],7)</f>
        <v/>
      </c>
      <c r="I958" s="10" t="str">
        <f>_xlfn.IFNA(VLOOKUP(flower[[#This Row],[Strain]],VEGC8[[#All],[Scion METRC '#]:[Health]],5,FALSE),"")</f>
        <v/>
      </c>
      <c r="J958" s="13"/>
      <c r="K958" s="13" t="str">
        <f>IF(flower[[#This Row],[Scion METRC '#]]="","EMPTY",_xlfn.IFNA(VLOOKUP(flower[[#This Row],[Scion METRC '#]],DEADC8[],3,FALSE),"Alive"))</f>
        <v>EMPTY</v>
      </c>
      <c r="L958" s="13" t="str">
        <f>IFERROR(INDEX(exptreatments[[#This Row],[Treatment]],MATCH(flower[[#This Row],[Scion METRC '#]],exptreatments[[#This Row],[METRC]],0)),"")</f>
        <v/>
      </c>
      <c r="M958" s="13" t="str">
        <f>_xlfn.IFNA(VLOOKUP(flower[[#This Row],[Scion METRC '#]],DEADC8[],4,FALSE),"")</f>
        <v/>
      </c>
      <c r="N958" s="14" t="str">
        <f>_xlfn.IFNA(VLOOKUP(flower[[#This Row],[Scion METRC '#]],DEADC8[],4,FALSE),"")</f>
        <v/>
      </c>
      <c r="O958" s="13" t="str">
        <f>IF(ISNUMBER(SEARCH(".",flower[[#This Row],[Pheno Barcode]])),CONCATENATE("1A4070000000065000",RIGHT(flower[[#This Row],[Pheno Barcode]],6)),"")</f>
        <v/>
      </c>
      <c r="P958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_LL5-13</v>
      </c>
    </row>
    <row r="959" spans="1:16" x14ac:dyDescent="0.25">
      <c r="A959" s="8" t="s">
        <v>8</v>
      </c>
      <c r="B959" s="9">
        <v>14</v>
      </c>
      <c r="C959" s="13" t="s">
        <v>540</v>
      </c>
      <c r="D959" s="13"/>
      <c r="E959" s="13" t="str">
        <f>_xlfn.IFNA(VLOOKUP(flower[[#This Row],[Scion METRC '#]],METRCC8[],2,FALSE),"METRC ERROR")</f>
        <v>METRC ERROR</v>
      </c>
      <c r="F959" s="13" t="str">
        <f>IF(LEFT(flower[[#This Row],[Strain]],4)=LEFT(flower[[#This Row],[Pheno '#]],4),"match","MISMATCH")</f>
        <v>MISMATCH</v>
      </c>
      <c r="G959" s="13" t="str">
        <f>_xlfn.IFNA(VLOOKUP(flower[[#This Row],[Scion METRC '#]],VEGC8[[#All],[Scion METRC '#]:[Pheno Barcode]],2,FALSE),"")</f>
        <v/>
      </c>
      <c r="H959" s="13" t="str">
        <f>LEFT(flower[[#This Row],[Pheno Barcode]],7)</f>
        <v/>
      </c>
      <c r="I959" s="10" t="str">
        <f>_xlfn.IFNA(VLOOKUP(flower[[#This Row],[Strain]],VEGC8[[#All],[Scion METRC '#]:[Health]],5,FALSE),"")</f>
        <v/>
      </c>
      <c r="J959" s="13"/>
      <c r="K959" s="13" t="str">
        <f>IF(flower[[#This Row],[Scion METRC '#]]="","EMPTY",_xlfn.IFNA(VLOOKUP(flower[[#This Row],[Scion METRC '#]],DEADC8[],3,FALSE),"Alive"))</f>
        <v>EMPTY</v>
      </c>
      <c r="L959" s="13" t="str">
        <f>IFERROR(INDEX(exptreatments[[#This Row],[Treatment]],MATCH(flower[[#This Row],[Scion METRC '#]],exptreatments[[#This Row],[METRC]],0)),"")</f>
        <v/>
      </c>
      <c r="M959" s="13" t="str">
        <f>_xlfn.IFNA(VLOOKUP(flower[[#This Row],[Scion METRC '#]],DEADC8[],4,FALSE),"")</f>
        <v/>
      </c>
      <c r="N959" s="14" t="str">
        <f>_xlfn.IFNA(VLOOKUP(flower[[#This Row],[Scion METRC '#]],DEADC8[],4,FALSE),"")</f>
        <v/>
      </c>
      <c r="O959" s="13" t="str">
        <f>IF(ISNUMBER(SEARCH(".",flower[[#This Row],[Pheno Barcode]])),CONCATENATE("1A4070000000065000",RIGHT(flower[[#This Row],[Pheno Barcode]],6)),"")</f>
        <v/>
      </c>
      <c r="P959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_LL5-14</v>
      </c>
    </row>
    <row r="960" spans="1:16" x14ac:dyDescent="0.25">
      <c r="A960" s="8" t="s">
        <v>8</v>
      </c>
      <c r="B960" s="9">
        <v>15</v>
      </c>
      <c r="C960" s="13" t="s">
        <v>540</v>
      </c>
      <c r="D960" s="13"/>
      <c r="E960" s="13" t="str">
        <f>_xlfn.IFNA(VLOOKUP(flower[[#This Row],[Scion METRC '#]],METRCC8[],2,FALSE),"METRC ERROR")</f>
        <v>METRC ERROR</v>
      </c>
      <c r="F960" s="13" t="str">
        <f>IF(LEFT(flower[[#This Row],[Strain]],4)=LEFT(flower[[#This Row],[Pheno '#]],4),"match","MISMATCH")</f>
        <v>MISMATCH</v>
      </c>
      <c r="G960" s="13" t="str">
        <f>_xlfn.IFNA(VLOOKUP(flower[[#This Row],[Scion METRC '#]],VEGC8[[#All],[Scion METRC '#]:[Pheno Barcode]],2,FALSE),"")</f>
        <v/>
      </c>
      <c r="H960" s="13" t="str">
        <f>LEFT(flower[[#This Row],[Pheno Barcode]],7)</f>
        <v/>
      </c>
      <c r="I960" s="10" t="str">
        <f>_xlfn.IFNA(VLOOKUP(flower[[#This Row],[Strain]],VEGC8[[#All],[Scion METRC '#]:[Health]],5,FALSE),"")</f>
        <v/>
      </c>
      <c r="J960" s="13"/>
      <c r="K960" s="13" t="str">
        <f>IF(flower[[#This Row],[Scion METRC '#]]="","EMPTY",_xlfn.IFNA(VLOOKUP(flower[[#This Row],[Scion METRC '#]],DEADC8[],3,FALSE),"Alive"))</f>
        <v>EMPTY</v>
      </c>
      <c r="L960" s="13" t="str">
        <f>IFERROR(INDEX(exptreatments[[#This Row],[Treatment]],MATCH(flower[[#This Row],[Scion METRC '#]],exptreatments[[#This Row],[METRC]],0)),"")</f>
        <v/>
      </c>
      <c r="M960" s="13" t="str">
        <f>_xlfn.IFNA(VLOOKUP(flower[[#This Row],[Scion METRC '#]],DEADC8[],4,FALSE),"")</f>
        <v/>
      </c>
      <c r="N960" s="14" t="str">
        <f>_xlfn.IFNA(VLOOKUP(flower[[#This Row],[Scion METRC '#]],DEADC8[],4,FALSE),"")</f>
        <v/>
      </c>
      <c r="O960" s="13" t="str">
        <f>IF(ISNUMBER(SEARCH(".",flower[[#This Row],[Pheno Barcode]])),CONCATENATE("1A4070000000065000",RIGHT(flower[[#This Row],[Pheno Barcode]],6)),"")</f>
        <v/>
      </c>
      <c r="P960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_LL5-15</v>
      </c>
    </row>
    <row r="961" spans="1:16" x14ac:dyDescent="0.25">
      <c r="A961" s="8" t="s">
        <v>8</v>
      </c>
      <c r="B961" s="9">
        <v>16</v>
      </c>
      <c r="C961" s="13" t="s">
        <v>540</v>
      </c>
      <c r="D961" s="13"/>
      <c r="E961" s="13" t="str">
        <f>_xlfn.IFNA(VLOOKUP(flower[[#This Row],[Scion METRC '#]],METRCC8[],2,FALSE),"METRC ERROR")</f>
        <v>METRC ERROR</v>
      </c>
      <c r="F961" s="13" t="str">
        <f>IF(LEFT(flower[[#This Row],[Strain]],4)=LEFT(flower[[#This Row],[Pheno '#]],4),"match","MISMATCH")</f>
        <v>MISMATCH</v>
      </c>
      <c r="G961" s="13" t="str">
        <f>_xlfn.IFNA(VLOOKUP(flower[[#This Row],[Scion METRC '#]],VEGC8[[#All],[Scion METRC '#]:[Pheno Barcode]],2,FALSE),"")</f>
        <v/>
      </c>
      <c r="H961" s="13" t="str">
        <f>LEFT(flower[[#This Row],[Pheno Barcode]],7)</f>
        <v/>
      </c>
      <c r="I961" s="10" t="str">
        <f>_xlfn.IFNA(VLOOKUP(flower[[#This Row],[Strain]],VEGC8[[#All],[Scion METRC '#]:[Health]],5,FALSE),"")</f>
        <v/>
      </c>
      <c r="J961" s="13"/>
      <c r="K961" s="13" t="str">
        <f>IF(flower[[#This Row],[Scion METRC '#]]="","EMPTY",_xlfn.IFNA(VLOOKUP(flower[[#This Row],[Scion METRC '#]],DEADC8[],3,FALSE),"Alive"))</f>
        <v>EMPTY</v>
      </c>
      <c r="L961" s="13" t="str">
        <f>IFERROR(INDEX(exptreatments[[#This Row],[Treatment]],MATCH(flower[[#This Row],[Scion METRC '#]],exptreatments[[#This Row],[METRC]],0)),"")</f>
        <v/>
      </c>
      <c r="M961" s="13" t="str">
        <f>_xlfn.IFNA(VLOOKUP(flower[[#This Row],[Scion METRC '#]],DEADC8[],4,FALSE),"")</f>
        <v/>
      </c>
      <c r="N961" s="14" t="str">
        <f>_xlfn.IFNA(VLOOKUP(flower[[#This Row],[Scion METRC '#]],DEADC8[],4,FALSE),"")</f>
        <v/>
      </c>
      <c r="O961" s="13" t="str">
        <f>IF(ISNUMBER(SEARCH(".",flower[[#This Row],[Pheno Barcode]])),CONCATENATE("1A4070000000065000",RIGHT(flower[[#This Row],[Pheno Barcode]],6)),"")</f>
        <v/>
      </c>
      <c r="P961" s="8" t="str">
        <f>IF(flower[[#This Row],[Plant]]&lt;10,_xlfn.CONCAT('Group Info'!$F$2,"_",flower[[#This Row],[Table]],"-0",flower[[#This Row],[Plant]]),_xlfn.CONCAT('Group Info'!$F$2,"_",flower[[#This Row],[Table]],"-",flower[[#This Row],[Plant]]))</f>
        <v>_LL5-16</v>
      </c>
    </row>
    <row r="962" spans="1:16" x14ac:dyDescent="0.25">
      <c r="A962" s="8" t="s">
        <v>8</v>
      </c>
      <c r="B962" s="9">
        <v>1</v>
      </c>
      <c r="C962" s="13" t="s">
        <v>541</v>
      </c>
      <c r="D962" s="13"/>
      <c r="E962" s="13" t="str">
        <f>_xlfn.IFNA(VLOOKUP(flower[[#This Row],[Scion METRC '#]],METRCC8[],2,FALSE),"METRC ERROR")</f>
        <v>METRC ERROR</v>
      </c>
      <c r="F962" s="13" t="str">
        <f>IF(LEFT(flower[[#This Row],[Strain]],4)=LEFT(flower[[#This Row],[Pheno '#]],4),"match","MISMATCH")</f>
        <v>MISMATCH</v>
      </c>
      <c r="G962" s="13" t="str">
        <f>_xlfn.IFNA(VLOOKUP(flower[[#This Row],[Scion METRC '#]],VEGC8[[#All],[Scion METRC '#]:[Pheno Barcode]],2,FALSE),"")</f>
        <v/>
      </c>
      <c r="H962" s="13" t="str">
        <f>LEFT(flower[[#This Row],[Pheno Barcode]],7)</f>
        <v/>
      </c>
      <c r="I962" s="10" t="str">
        <f>_xlfn.IFNA(VLOOKUP(flower[[#This Row],[Strain]],VEGC8[[#All],[Scion METRC '#]:[Health]],5,FALSE),"")</f>
        <v/>
      </c>
      <c r="J962" s="13"/>
      <c r="K962" s="13" t="str">
        <f>IF(flower[[#This Row],[Scion METRC '#]]="","EMPTY",_xlfn.IFNA(VLOOKUP(flower[[#This Row],[Scion METRC '#]],DEADC8[],3,FALSE),"Alive"))</f>
        <v>EMPTY</v>
      </c>
      <c r="L962" s="13" t="str">
        <f>IFERROR(INDEX(exptreatments[[#This Row],[Treatment]],MATCH(flower[[#This Row],[Scion METRC '#]],exptreatments[[#This Row],[METRC]],0)),"")</f>
        <v/>
      </c>
      <c r="M962" s="13" t="str">
        <f>_xlfn.IFNA(VLOOKUP(flower[[#This Row],[Scion METRC '#]],DEADC8[],4,FALSE),"")</f>
        <v/>
      </c>
      <c r="N962" s="14" t="str">
        <f>_xlfn.IFNA(VLOOKUP(flower[[#This Row],[Scion METRC '#]],DEADC8[],4,FALSE),"")</f>
        <v/>
      </c>
      <c r="O962" s="13" t="str">
        <f>IF(ISNUMBER(SEARCH(".",flower[[#This Row],[Pheno Barcode]])),CONCATENATE("1A4070000000065000",RIGHT(flower[[#This Row],[Pheno Barcode]],6)),"")</f>
        <v/>
      </c>
      <c r="P962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_ML1-01</v>
      </c>
    </row>
    <row r="963" spans="1:16" x14ac:dyDescent="0.25">
      <c r="A963" s="8" t="s">
        <v>8</v>
      </c>
      <c r="B963" s="9">
        <v>2</v>
      </c>
      <c r="C963" s="13" t="s">
        <v>541</v>
      </c>
      <c r="D963" s="13"/>
      <c r="E963" s="13" t="str">
        <f>_xlfn.IFNA(VLOOKUP(flower[[#This Row],[Scion METRC '#]],METRCC8[],2,FALSE),"METRC ERROR")</f>
        <v>METRC ERROR</v>
      </c>
      <c r="F963" s="13" t="str">
        <f>IF(LEFT(flower[[#This Row],[Strain]],4)=LEFT(flower[[#This Row],[Pheno '#]],4),"match","MISMATCH")</f>
        <v>MISMATCH</v>
      </c>
      <c r="G963" s="13" t="str">
        <f>_xlfn.IFNA(VLOOKUP(flower[[#This Row],[Scion METRC '#]],VEGC8[[#All],[Scion METRC '#]:[Pheno Barcode]],2,FALSE),"")</f>
        <v/>
      </c>
      <c r="H963" s="13" t="str">
        <f>LEFT(flower[[#This Row],[Pheno Barcode]],7)</f>
        <v/>
      </c>
      <c r="I963" s="10" t="str">
        <f>_xlfn.IFNA(VLOOKUP(flower[[#This Row],[Strain]],VEGC8[[#All],[Scion METRC '#]:[Health]],5,FALSE),"")</f>
        <v/>
      </c>
      <c r="J963" s="13"/>
      <c r="K963" s="13" t="str">
        <f>IF(flower[[#This Row],[Scion METRC '#]]="","EMPTY",_xlfn.IFNA(VLOOKUP(flower[[#This Row],[Scion METRC '#]],DEADC8[],3,FALSE),"Alive"))</f>
        <v>EMPTY</v>
      </c>
      <c r="L963" s="13" t="str">
        <f>IFERROR(INDEX(exptreatments[[#This Row],[Treatment]],MATCH(flower[[#This Row],[Scion METRC '#]],exptreatments[[#This Row],[METRC]],0)),"")</f>
        <v/>
      </c>
      <c r="M963" s="13" t="str">
        <f>_xlfn.IFNA(VLOOKUP(flower[[#This Row],[Scion METRC '#]],DEADC8[],4,FALSE),"")</f>
        <v/>
      </c>
      <c r="N963" s="14" t="str">
        <f>_xlfn.IFNA(VLOOKUP(flower[[#This Row],[Scion METRC '#]],DEADC8[],4,FALSE),"")</f>
        <v/>
      </c>
      <c r="O963" s="13" t="str">
        <f>IF(ISNUMBER(SEARCH(".",flower[[#This Row],[Pheno Barcode]])),CONCATENATE("1A4070000000065000",RIGHT(flower[[#This Row],[Pheno Barcode]],6)),"")</f>
        <v/>
      </c>
      <c r="P963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_ML1-02</v>
      </c>
    </row>
    <row r="964" spans="1:16" x14ac:dyDescent="0.25">
      <c r="A964" s="8" t="s">
        <v>8</v>
      </c>
      <c r="B964" s="9">
        <v>3</v>
      </c>
      <c r="C964" s="13" t="s">
        <v>541</v>
      </c>
      <c r="D964" s="13"/>
      <c r="E964" s="13" t="str">
        <f>_xlfn.IFNA(VLOOKUP(flower[[#This Row],[Scion METRC '#]],METRCC8[],2,FALSE),"METRC ERROR")</f>
        <v>METRC ERROR</v>
      </c>
      <c r="F964" s="13" t="str">
        <f>IF(LEFT(flower[[#This Row],[Strain]],4)=LEFT(flower[[#This Row],[Pheno '#]],4),"match","MISMATCH")</f>
        <v>MISMATCH</v>
      </c>
      <c r="G964" s="13" t="str">
        <f>_xlfn.IFNA(VLOOKUP(flower[[#This Row],[Scion METRC '#]],VEGC8[[#All],[Scion METRC '#]:[Pheno Barcode]],2,FALSE),"")</f>
        <v/>
      </c>
      <c r="H964" s="13" t="str">
        <f>LEFT(flower[[#This Row],[Pheno Barcode]],7)</f>
        <v/>
      </c>
      <c r="I964" s="10" t="str">
        <f>_xlfn.IFNA(VLOOKUP(flower[[#This Row],[Strain]],VEGC8[[#All],[Scion METRC '#]:[Health]],5,FALSE),"")</f>
        <v/>
      </c>
      <c r="J964" s="13"/>
      <c r="K964" s="13" t="str">
        <f>IF(flower[[#This Row],[Scion METRC '#]]="","EMPTY",_xlfn.IFNA(VLOOKUP(flower[[#This Row],[Scion METRC '#]],DEADC8[],3,FALSE),"Alive"))</f>
        <v>EMPTY</v>
      </c>
      <c r="L964" s="13" t="str">
        <f>IFERROR(INDEX(exptreatments[[#This Row],[Treatment]],MATCH(flower[[#This Row],[Scion METRC '#]],exptreatments[[#This Row],[METRC]],0)),"")</f>
        <v/>
      </c>
      <c r="M964" s="13" t="str">
        <f>_xlfn.IFNA(VLOOKUP(flower[[#This Row],[Scion METRC '#]],DEADC8[],4,FALSE),"")</f>
        <v/>
      </c>
      <c r="N964" s="14" t="str">
        <f>_xlfn.IFNA(VLOOKUP(flower[[#This Row],[Scion METRC '#]],DEADC8[],4,FALSE),"")</f>
        <v/>
      </c>
      <c r="O964" s="13" t="str">
        <f>IF(ISNUMBER(SEARCH(".",flower[[#This Row],[Pheno Barcode]])),CONCATENATE("1A4070000000065000",RIGHT(flower[[#This Row],[Pheno Barcode]],6)),"")</f>
        <v/>
      </c>
      <c r="P964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_ML1-03</v>
      </c>
    </row>
    <row r="965" spans="1:16" x14ac:dyDescent="0.25">
      <c r="A965" s="8" t="s">
        <v>8</v>
      </c>
      <c r="B965" s="9">
        <v>4</v>
      </c>
      <c r="C965" s="13" t="s">
        <v>541</v>
      </c>
      <c r="D965" s="13"/>
      <c r="E965" s="13" t="str">
        <f>_xlfn.IFNA(VLOOKUP(flower[[#This Row],[Scion METRC '#]],METRCC8[],2,FALSE),"METRC ERROR")</f>
        <v>METRC ERROR</v>
      </c>
      <c r="F965" s="13" t="str">
        <f>IF(LEFT(flower[[#This Row],[Strain]],4)=LEFT(flower[[#This Row],[Pheno '#]],4),"match","MISMATCH")</f>
        <v>MISMATCH</v>
      </c>
      <c r="G965" s="13" t="str">
        <f>_xlfn.IFNA(VLOOKUP(flower[[#This Row],[Scion METRC '#]],VEGC8[[#All],[Scion METRC '#]:[Pheno Barcode]],2,FALSE),"")</f>
        <v/>
      </c>
      <c r="H965" s="13" t="str">
        <f>LEFT(flower[[#This Row],[Pheno Barcode]],7)</f>
        <v/>
      </c>
      <c r="I965" s="10" t="str">
        <f>_xlfn.IFNA(VLOOKUP(flower[[#This Row],[Strain]],VEGC8[[#All],[Scion METRC '#]:[Health]],5,FALSE),"")</f>
        <v/>
      </c>
      <c r="J965" s="13"/>
      <c r="K965" s="13" t="str">
        <f>IF(flower[[#This Row],[Scion METRC '#]]="","EMPTY",_xlfn.IFNA(VLOOKUP(flower[[#This Row],[Scion METRC '#]],DEADC8[],3,FALSE),"Alive"))</f>
        <v>EMPTY</v>
      </c>
      <c r="L965" s="13" t="str">
        <f>IFERROR(INDEX(exptreatments[[#This Row],[Treatment]],MATCH(flower[[#This Row],[Scion METRC '#]],exptreatments[[#This Row],[METRC]],0)),"")</f>
        <v/>
      </c>
      <c r="M965" s="13" t="str">
        <f>_xlfn.IFNA(VLOOKUP(flower[[#This Row],[Scion METRC '#]],DEADC8[],4,FALSE),"")</f>
        <v/>
      </c>
      <c r="N965" s="14" t="str">
        <f>_xlfn.IFNA(VLOOKUP(flower[[#This Row],[Scion METRC '#]],DEADC8[],4,FALSE),"")</f>
        <v/>
      </c>
      <c r="O965" s="13" t="str">
        <f>IF(ISNUMBER(SEARCH(".",flower[[#This Row],[Pheno Barcode]])),CONCATENATE("1A4070000000065000",RIGHT(flower[[#This Row],[Pheno Barcode]],6)),"")</f>
        <v/>
      </c>
      <c r="P965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_ML1-04</v>
      </c>
    </row>
    <row r="966" spans="1:16" x14ac:dyDescent="0.25">
      <c r="A966" s="8" t="s">
        <v>8</v>
      </c>
      <c r="B966" s="9">
        <v>5</v>
      </c>
      <c r="C966" s="13" t="s">
        <v>541</v>
      </c>
      <c r="D966" s="13"/>
      <c r="E966" s="13" t="str">
        <f>_xlfn.IFNA(VLOOKUP(flower[[#This Row],[Scion METRC '#]],METRCC8[],2,FALSE),"METRC ERROR")</f>
        <v>METRC ERROR</v>
      </c>
      <c r="F966" s="13" t="str">
        <f>IF(LEFT(flower[[#This Row],[Strain]],4)=LEFT(flower[[#This Row],[Pheno '#]],4),"match","MISMATCH")</f>
        <v>MISMATCH</v>
      </c>
      <c r="G966" s="13" t="str">
        <f>_xlfn.IFNA(VLOOKUP(flower[[#This Row],[Scion METRC '#]],VEGC8[[#All],[Scion METRC '#]:[Pheno Barcode]],2,FALSE),"")</f>
        <v/>
      </c>
      <c r="H966" s="13" t="str">
        <f>LEFT(flower[[#This Row],[Pheno Barcode]],7)</f>
        <v/>
      </c>
      <c r="I966" s="10" t="str">
        <f>_xlfn.IFNA(VLOOKUP(flower[[#This Row],[Strain]],VEGC8[[#All],[Scion METRC '#]:[Health]],5,FALSE),"")</f>
        <v/>
      </c>
      <c r="J966" s="13"/>
      <c r="K966" s="13" t="str">
        <f>IF(flower[[#This Row],[Scion METRC '#]]="","EMPTY",_xlfn.IFNA(VLOOKUP(flower[[#This Row],[Scion METRC '#]],DEADC8[],3,FALSE),"Alive"))</f>
        <v>EMPTY</v>
      </c>
      <c r="L966" s="13" t="str">
        <f>IFERROR(INDEX(exptreatments[[#This Row],[Treatment]],MATCH(flower[[#This Row],[Scion METRC '#]],exptreatments[[#This Row],[METRC]],0)),"")</f>
        <v/>
      </c>
      <c r="M966" s="13" t="str">
        <f>_xlfn.IFNA(VLOOKUP(flower[[#This Row],[Scion METRC '#]],DEADC8[],4,FALSE),"")</f>
        <v/>
      </c>
      <c r="N966" s="14" t="str">
        <f>_xlfn.IFNA(VLOOKUP(flower[[#This Row],[Scion METRC '#]],DEADC8[],4,FALSE),"")</f>
        <v/>
      </c>
      <c r="O966" s="13" t="str">
        <f>IF(ISNUMBER(SEARCH(".",flower[[#This Row],[Pheno Barcode]])),CONCATENATE("1A4070000000065000",RIGHT(flower[[#This Row],[Pheno Barcode]],6)),"")</f>
        <v/>
      </c>
      <c r="P966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_ML1-05</v>
      </c>
    </row>
    <row r="967" spans="1:16" x14ac:dyDescent="0.25">
      <c r="A967" s="8" t="s">
        <v>8</v>
      </c>
      <c r="B967" s="9">
        <v>6</v>
      </c>
      <c r="C967" s="13" t="s">
        <v>541</v>
      </c>
      <c r="D967" s="13"/>
      <c r="E967" s="13" t="str">
        <f>_xlfn.IFNA(VLOOKUP(flower[[#This Row],[Scion METRC '#]],METRCC8[],2,FALSE),"METRC ERROR")</f>
        <v>METRC ERROR</v>
      </c>
      <c r="F967" s="13" t="str">
        <f>IF(LEFT(flower[[#This Row],[Strain]],4)=LEFT(flower[[#This Row],[Pheno '#]],4),"match","MISMATCH")</f>
        <v>MISMATCH</v>
      </c>
      <c r="G967" s="13" t="str">
        <f>_xlfn.IFNA(VLOOKUP(flower[[#This Row],[Scion METRC '#]],VEGC8[[#All],[Scion METRC '#]:[Pheno Barcode]],2,FALSE),"")</f>
        <v/>
      </c>
      <c r="H967" s="13" t="str">
        <f>LEFT(flower[[#This Row],[Pheno Barcode]],7)</f>
        <v/>
      </c>
      <c r="I967" s="10" t="str">
        <f>_xlfn.IFNA(VLOOKUP(flower[[#This Row],[Strain]],VEGC8[[#All],[Scion METRC '#]:[Health]],5,FALSE),"")</f>
        <v/>
      </c>
      <c r="J967" s="13"/>
      <c r="K967" s="13" t="str">
        <f>IF(flower[[#This Row],[Scion METRC '#]]="","EMPTY",_xlfn.IFNA(VLOOKUP(flower[[#This Row],[Scion METRC '#]],DEADC8[],3,FALSE),"Alive"))</f>
        <v>EMPTY</v>
      </c>
      <c r="L967" s="13" t="str">
        <f>IFERROR(INDEX(exptreatments[[#This Row],[Treatment]],MATCH(flower[[#This Row],[Scion METRC '#]],exptreatments[[#This Row],[METRC]],0)),"")</f>
        <v/>
      </c>
      <c r="M967" s="13" t="str">
        <f>_xlfn.IFNA(VLOOKUP(flower[[#This Row],[Scion METRC '#]],DEADC8[],4,FALSE),"")</f>
        <v/>
      </c>
      <c r="N967" s="14" t="str">
        <f>_xlfn.IFNA(VLOOKUP(flower[[#This Row],[Scion METRC '#]],DEADC8[],4,FALSE),"")</f>
        <v/>
      </c>
      <c r="O967" s="13" t="str">
        <f>IF(ISNUMBER(SEARCH(".",flower[[#This Row],[Pheno Barcode]])),CONCATENATE("1A4070000000065000",RIGHT(flower[[#This Row],[Pheno Barcode]],6)),"")</f>
        <v/>
      </c>
      <c r="P967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_ML1-06</v>
      </c>
    </row>
    <row r="968" spans="1:16" x14ac:dyDescent="0.25">
      <c r="A968" s="8" t="s">
        <v>8</v>
      </c>
      <c r="B968" s="9">
        <v>7</v>
      </c>
      <c r="C968" s="13" t="s">
        <v>541</v>
      </c>
      <c r="D968" s="13"/>
      <c r="E968" s="13" t="str">
        <f>_xlfn.IFNA(VLOOKUP(flower[[#This Row],[Scion METRC '#]],METRCC8[],2,FALSE),"METRC ERROR")</f>
        <v>METRC ERROR</v>
      </c>
      <c r="F968" s="13" t="str">
        <f>IF(LEFT(flower[[#This Row],[Strain]],4)=LEFT(flower[[#This Row],[Pheno '#]],4),"match","MISMATCH")</f>
        <v>MISMATCH</v>
      </c>
      <c r="G968" s="13" t="str">
        <f>_xlfn.IFNA(VLOOKUP(flower[[#This Row],[Scion METRC '#]],VEGC8[[#All],[Scion METRC '#]:[Pheno Barcode]],2,FALSE),"")</f>
        <v/>
      </c>
      <c r="H968" s="13" t="str">
        <f>LEFT(flower[[#This Row],[Pheno Barcode]],7)</f>
        <v/>
      </c>
      <c r="I968" s="10" t="str">
        <f>_xlfn.IFNA(VLOOKUP(flower[[#This Row],[Strain]],VEGC8[[#All],[Scion METRC '#]:[Health]],5,FALSE),"")</f>
        <v/>
      </c>
      <c r="J968" s="13"/>
      <c r="K968" s="13" t="str">
        <f>IF(flower[[#This Row],[Scion METRC '#]]="","EMPTY",_xlfn.IFNA(VLOOKUP(flower[[#This Row],[Scion METRC '#]],DEADC8[],3,FALSE),"Alive"))</f>
        <v>EMPTY</v>
      </c>
      <c r="L968" s="13" t="str">
        <f>IFERROR(INDEX(exptreatments[[#This Row],[Treatment]],MATCH(flower[[#This Row],[Scion METRC '#]],exptreatments[[#This Row],[METRC]],0)),"")</f>
        <v/>
      </c>
      <c r="M968" s="13" t="str">
        <f>_xlfn.IFNA(VLOOKUP(flower[[#This Row],[Scion METRC '#]],DEADC8[],4,FALSE),"")</f>
        <v/>
      </c>
      <c r="N968" s="14" t="str">
        <f>_xlfn.IFNA(VLOOKUP(flower[[#This Row],[Scion METRC '#]],DEADC8[],4,FALSE),"")</f>
        <v/>
      </c>
      <c r="O968" s="13" t="str">
        <f>IF(ISNUMBER(SEARCH(".",flower[[#This Row],[Pheno Barcode]])),CONCATENATE("1A4070000000065000",RIGHT(flower[[#This Row],[Pheno Barcode]],6)),"")</f>
        <v/>
      </c>
      <c r="P968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_ML1-07</v>
      </c>
    </row>
    <row r="969" spans="1:16" x14ac:dyDescent="0.25">
      <c r="A969" s="8" t="s">
        <v>8</v>
      </c>
      <c r="B969" s="9">
        <v>8</v>
      </c>
      <c r="C969" s="13" t="s">
        <v>541</v>
      </c>
      <c r="D969" s="13"/>
      <c r="E969" s="13" t="str">
        <f>_xlfn.IFNA(VLOOKUP(flower[[#This Row],[Scion METRC '#]],METRCC8[],2,FALSE),"METRC ERROR")</f>
        <v>METRC ERROR</v>
      </c>
      <c r="F969" s="13" t="str">
        <f>IF(LEFT(flower[[#This Row],[Strain]],4)=LEFT(flower[[#This Row],[Pheno '#]],4),"match","MISMATCH")</f>
        <v>MISMATCH</v>
      </c>
      <c r="G969" s="13" t="str">
        <f>_xlfn.IFNA(VLOOKUP(flower[[#This Row],[Scion METRC '#]],VEGC8[[#All],[Scion METRC '#]:[Pheno Barcode]],2,FALSE),"")</f>
        <v/>
      </c>
      <c r="H969" s="13" t="str">
        <f>LEFT(flower[[#This Row],[Pheno Barcode]],7)</f>
        <v/>
      </c>
      <c r="I969" s="10" t="str">
        <f>_xlfn.IFNA(VLOOKUP(flower[[#This Row],[Strain]],VEGC8[[#All],[Scion METRC '#]:[Health]],5,FALSE),"")</f>
        <v/>
      </c>
      <c r="J969" s="13"/>
      <c r="K969" s="13" t="str">
        <f>IF(flower[[#This Row],[Scion METRC '#]]="","EMPTY",_xlfn.IFNA(VLOOKUP(flower[[#This Row],[Scion METRC '#]],DEADC8[],3,FALSE),"Alive"))</f>
        <v>EMPTY</v>
      </c>
      <c r="L969" s="13" t="str">
        <f>IFERROR(INDEX(exptreatments[[#This Row],[Treatment]],MATCH(flower[[#This Row],[Scion METRC '#]],exptreatments[[#This Row],[METRC]],0)),"")</f>
        <v/>
      </c>
      <c r="M969" s="13" t="str">
        <f>_xlfn.IFNA(VLOOKUP(flower[[#This Row],[Scion METRC '#]],DEADC8[],4,FALSE),"")</f>
        <v/>
      </c>
      <c r="N969" s="14" t="str">
        <f>_xlfn.IFNA(VLOOKUP(flower[[#This Row],[Scion METRC '#]],DEADC8[],4,FALSE),"")</f>
        <v/>
      </c>
      <c r="O969" s="13" t="str">
        <f>IF(ISNUMBER(SEARCH(".",flower[[#This Row],[Pheno Barcode]])),CONCATENATE("1A4070000000065000",RIGHT(flower[[#This Row],[Pheno Barcode]],6)),"")</f>
        <v/>
      </c>
      <c r="P969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_ML1-08</v>
      </c>
    </row>
    <row r="970" spans="1:16" x14ac:dyDescent="0.25">
      <c r="A970" s="8" t="s">
        <v>8</v>
      </c>
      <c r="B970" s="9">
        <v>9</v>
      </c>
      <c r="C970" s="13" t="s">
        <v>541</v>
      </c>
      <c r="D970" s="13"/>
      <c r="E970" s="13" t="str">
        <f>_xlfn.IFNA(VLOOKUP(flower[[#This Row],[Scion METRC '#]],METRCC8[],2,FALSE),"METRC ERROR")</f>
        <v>METRC ERROR</v>
      </c>
      <c r="F970" s="13" t="str">
        <f>IF(LEFT(flower[[#This Row],[Strain]],4)=LEFT(flower[[#This Row],[Pheno '#]],4),"match","MISMATCH")</f>
        <v>MISMATCH</v>
      </c>
      <c r="G970" s="13" t="str">
        <f>_xlfn.IFNA(VLOOKUP(flower[[#This Row],[Scion METRC '#]],VEGC8[[#All],[Scion METRC '#]:[Pheno Barcode]],2,FALSE),"")</f>
        <v/>
      </c>
      <c r="H970" s="13" t="str">
        <f>LEFT(flower[[#This Row],[Pheno Barcode]],7)</f>
        <v/>
      </c>
      <c r="I970" s="10" t="str">
        <f>_xlfn.IFNA(VLOOKUP(flower[[#This Row],[Strain]],VEGC8[[#All],[Scion METRC '#]:[Health]],5,FALSE),"")</f>
        <v/>
      </c>
      <c r="J970" s="13"/>
      <c r="K970" s="13" t="str">
        <f>IF(flower[[#This Row],[Scion METRC '#]]="","EMPTY",_xlfn.IFNA(VLOOKUP(flower[[#This Row],[Scion METRC '#]],DEADC8[],3,FALSE),"Alive"))</f>
        <v>EMPTY</v>
      </c>
      <c r="L970" s="13" t="str">
        <f>IFERROR(INDEX(exptreatments[[#This Row],[Treatment]],MATCH(flower[[#This Row],[Scion METRC '#]],exptreatments[[#This Row],[METRC]],0)),"")</f>
        <v/>
      </c>
      <c r="M970" s="13" t="str">
        <f>_xlfn.IFNA(VLOOKUP(flower[[#This Row],[Scion METRC '#]],DEADC8[],4,FALSE),"")</f>
        <v/>
      </c>
      <c r="N970" s="14" t="str">
        <f>_xlfn.IFNA(VLOOKUP(flower[[#This Row],[Scion METRC '#]],DEADC8[],4,FALSE),"")</f>
        <v/>
      </c>
      <c r="O970" s="13" t="str">
        <f>IF(ISNUMBER(SEARCH(".",flower[[#This Row],[Pheno Barcode]])),CONCATENATE("1A4070000000065000",RIGHT(flower[[#This Row],[Pheno Barcode]],6)),"")</f>
        <v/>
      </c>
      <c r="P970" s="8" t="str">
        <f>IF(flower[[#This Row],[Plant]]&lt;10,_xlfn.CONCAT('Group Info'!$F$2,"_",flower[[#This Row],[Table]],"-0",flower[[#This Row],[Plant]]),_xlfn.CONCAT('Group Info'!$F$2,"_",flower[[#This Row],[Table]],"-",flower[[#This Row],[Plant]]))</f>
        <v>_ML1-09</v>
      </c>
    </row>
    <row r="971" spans="1:16" x14ac:dyDescent="0.25">
      <c r="A971" s="8" t="s">
        <v>8</v>
      </c>
      <c r="B971" s="9">
        <v>10</v>
      </c>
      <c r="C971" s="13" t="s">
        <v>541</v>
      </c>
      <c r="D971" s="13"/>
      <c r="E971" s="13" t="str">
        <f>_xlfn.IFNA(VLOOKUP(flower[[#This Row],[Scion METRC '#]],METRCC8[],2,FALSE),"METRC ERROR")</f>
        <v>METRC ERROR</v>
      </c>
      <c r="F971" s="13" t="str">
        <f>IF(LEFT(flower[[#This Row],[Strain]],4)=LEFT(flower[[#This Row],[Pheno '#]],4),"match","MISMATCH")</f>
        <v>MISMATCH</v>
      </c>
      <c r="G971" s="13" t="str">
        <f>_xlfn.IFNA(VLOOKUP(flower[[#This Row],[Scion METRC '#]],VEGC8[[#All],[Scion METRC '#]:[Pheno Barcode]],2,FALSE),"")</f>
        <v/>
      </c>
      <c r="H971" s="13" t="str">
        <f>LEFT(flower[[#This Row],[Pheno Barcode]],7)</f>
        <v/>
      </c>
      <c r="I971" s="10" t="str">
        <f>_xlfn.IFNA(VLOOKUP(flower[[#This Row],[Strain]],VEGC8[[#All],[Scion METRC '#]:[Health]],5,FALSE),"")</f>
        <v/>
      </c>
      <c r="J971" s="13"/>
      <c r="K971" s="13" t="str">
        <f>IF(flower[[#This Row],[Scion METRC '#]]="","EMPTY",_xlfn.IFNA(VLOOKUP(flower[[#This Row],[Scion METRC '#]],DEADC8[],3,FALSE),"Alive"))</f>
        <v>EMPTY</v>
      </c>
      <c r="L971" s="13" t="str">
        <f>IFERROR(INDEX(exptreatments[[#This Row],[Treatment]],MATCH(flower[[#This Row],[Scion METRC '#]],exptreatments[[#This Row],[METRC]],0)),"")</f>
        <v/>
      </c>
      <c r="M971" s="13" t="str">
        <f>_xlfn.IFNA(VLOOKUP(flower[[#This Row],[Scion METRC '#]],DEADC8[],4,FALSE),"")</f>
        <v/>
      </c>
      <c r="N971" s="14" t="str">
        <f>_xlfn.IFNA(VLOOKUP(flower[[#This Row],[Scion METRC '#]],DEADC8[],4,FALSE),"")</f>
        <v/>
      </c>
      <c r="O971" s="13" t="str">
        <f>IF(ISNUMBER(SEARCH(".",flower[[#This Row],[Pheno Barcode]])),CONCATENATE("1A4070000000065000",RIGHT(flower[[#This Row],[Pheno Barcode]],6)),"")</f>
        <v/>
      </c>
      <c r="P971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_ML1-10</v>
      </c>
    </row>
    <row r="972" spans="1:16" x14ac:dyDescent="0.25">
      <c r="A972" s="8" t="s">
        <v>8</v>
      </c>
      <c r="B972" s="9">
        <v>11</v>
      </c>
      <c r="C972" s="13" t="s">
        <v>541</v>
      </c>
      <c r="D972" s="13"/>
      <c r="E972" s="13" t="str">
        <f>_xlfn.IFNA(VLOOKUP(flower[[#This Row],[Scion METRC '#]],METRCC8[],2,FALSE),"METRC ERROR")</f>
        <v>METRC ERROR</v>
      </c>
      <c r="F972" s="13" t="str">
        <f>IF(LEFT(flower[[#This Row],[Strain]],4)=LEFT(flower[[#This Row],[Pheno '#]],4),"match","MISMATCH")</f>
        <v>MISMATCH</v>
      </c>
      <c r="G972" s="13" t="str">
        <f>_xlfn.IFNA(VLOOKUP(flower[[#This Row],[Scion METRC '#]],VEGC8[[#All],[Scion METRC '#]:[Pheno Barcode]],2,FALSE),"")</f>
        <v/>
      </c>
      <c r="H972" s="13" t="str">
        <f>LEFT(flower[[#This Row],[Pheno Barcode]],7)</f>
        <v/>
      </c>
      <c r="I972" s="10" t="str">
        <f>_xlfn.IFNA(VLOOKUP(flower[[#This Row],[Strain]],VEGC8[[#All],[Scion METRC '#]:[Health]],5,FALSE),"")</f>
        <v/>
      </c>
      <c r="J972" s="13"/>
      <c r="K972" s="13" t="str">
        <f>IF(flower[[#This Row],[Scion METRC '#]]="","EMPTY",_xlfn.IFNA(VLOOKUP(flower[[#This Row],[Scion METRC '#]],DEADC8[],3,FALSE),"Alive"))</f>
        <v>EMPTY</v>
      </c>
      <c r="L972" s="13" t="str">
        <f>IFERROR(INDEX(exptreatments[[#This Row],[Treatment]],MATCH(flower[[#This Row],[Scion METRC '#]],exptreatments[[#This Row],[METRC]],0)),"")</f>
        <v/>
      </c>
      <c r="M972" s="13" t="str">
        <f>_xlfn.IFNA(VLOOKUP(flower[[#This Row],[Scion METRC '#]],DEADC8[],4,FALSE),"")</f>
        <v/>
      </c>
      <c r="N972" s="14" t="str">
        <f>_xlfn.IFNA(VLOOKUP(flower[[#This Row],[Scion METRC '#]],DEADC8[],4,FALSE),"")</f>
        <v/>
      </c>
      <c r="O972" s="13" t="str">
        <f>IF(ISNUMBER(SEARCH(".",flower[[#This Row],[Pheno Barcode]])),CONCATENATE("1A4070000000065000",RIGHT(flower[[#This Row],[Pheno Barcode]],6)),"")</f>
        <v/>
      </c>
      <c r="P972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_ML1-11</v>
      </c>
    </row>
    <row r="973" spans="1:16" x14ac:dyDescent="0.25">
      <c r="A973" s="8" t="s">
        <v>8</v>
      </c>
      <c r="B973" s="9">
        <v>12</v>
      </c>
      <c r="C973" s="13" t="s">
        <v>541</v>
      </c>
      <c r="D973" s="13"/>
      <c r="E973" s="13" t="str">
        <f>_xlfn.IFNA(VLOOKUP(flower[[#This Row],[Scion METRC '#]],METRCC8[],2,FALSE),"METRC ERROR")</f>
        <v>METRC ERROR</v>
      </c>
      <c r="F973" s="13" t="str">
        <f>IF(LEFT(flower[[#This Row],[Strain]],4)=LEFT(flower[[#This Row],[Pheno '#]],4),"match","MISMATCH")</f>
        <v>MISMATCH</v>
      </c>
      <c r="G973" s="13" t="str">
        <f>_xlfn.IFNA(VLOOKUP(flower[[#This Row],[Scion METRC '#]],VEGC8[[#All],[Scion METRC '#]:[Pheno Barcode]],2,FALSE),"")</f>
        <v/>
      </c>
      <c r="H973" s="13" t="str">
        <f>LEFT(flower[[#This Row],[Pheno Barcode]],7)</f>
        <v/>
      </c>
      <c r="I973" s="10" t="str">
        <f>_xlfn.IFNA(VLOOKUP(flower[[#This Row],[Strain]],VEGC8[[#All],[Scion METRC '#]:[Health]],5,FALSE),"")</f>
        <v/>
      </c>
      <c r="J973" s="13"/>
      <c r="K973" s="13" t="str">
        <f>IF(flower[[#This Row],[Scion METRC '#]]="","EMPTY",_xlfn.IFNA(VLOOKUP(flower[[#This Row],[Scion METRC '#]],DEADC8[],3,FALSE),"Alive"))</f>
        <v>EMPTY</v>
      </c>
      <c r="L973" s="13" t="str">
        <f>IFERROR(INDEX(exptreatments[[#This Row],[Treatment]],MATCH(flower[[#This Row],[Scion METRC '#]],exptreatments[[#This Row],[METRC]],0)),"")</f>
        <v/>
      </c>
      <c r="M973" s="13" t="str">
        <f>_xlfn.IFNA(VLOOKUP(flower[[#This Row],[Scion METRC '#]],DEADC8[],4,FALSE),"")</f>
        <v/>
      </c>
      <c r="N973" s="14" t="str">
        <f>_xlfn.IFNA(VLOOKUP(flower[[#This Row],[Scion METRC '#]],DEADC8[],4,FALSE),"")</f>
        <v/>
      </c>
      <c r="O973" s="13" t="str">
        <f>IF(ISNUMBER(SEARCH(".",flower[[#This Row],[Pheno Barcode]])),CONCATENATE("1A4070000000065000",RIGHT(flower[[#This Row],[Pheno Barcode]],6)),"")</f>
        <v/>
      </c>
      <c r="P973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_ML1-12</v>
      </c>
    </row>
    <row r="974" spans="1:16" x14ac:dyDescent="0.25">
      <c r="A974" s="8" t="s">
        <v>8</v>
      </c>
      <c r="B974" s="9">
        <v>13</v>
      </c>
      <c r="C974" s="13" t="s">
        <v>541</v>
      </c>
      <c r="D974" s="13"/>
      <c r="E974" s="13" t="str">
        <f>_xlfn.IFNA(VLOOKUP(flower[[#This Row],[Scion METRC '#]],METRCC8[],2,FALSE),"METRC ERROR")</f>
        <v>METRC ERROR</v>
      </c>
      <c r="F974" s="13" t="str">
        <f>IF(LEFT(flower[[#This Row],[Strain]],4)=LEFT(flower[[#This Row],[Pheno '#]],4),"match","MISMATCH")</f>
        <v>MISMATCH</v>
      </c>
      <c r="G974" s="13" t="str">
        <f>_xlfn.IFNA(VLOOKUP(flower[[#This Row],[Scion METRC '#]],VEGC8[[#All],[Scion METRC '#]:[Pheno Barcode]],2,FALSE),"")</f>
        <v/>
      </c>
      <c r="H974" s="13" t="str">
        <f>LEFT(flower[[#This Row],[Pheno Barcode]],7)</f>
        <v/>
      </c>
      <c r="I974" s="10" t="str">
        <f>_xlfn.IFNA(VLOOKUP(flower[[#This Row],[Strain]],VEGC8[[#All],[Scion METRC '#]:[Health]],5,FALSE),"")</f>
        <v/>
      </c>
      <c r="J974" s="13"/>
      <c r="K974" s="13" t="str">
        <f>IF(flower[[#This Row],[Scion METRC '#]]="","EMPTY",_xlfn.IFNA(VLOOKUP(flower[[#This Row],[Scion METRC '#]],DEADC8[],3,FALSE),"Alive"))</f>
        <v>EMPTY</v>
      </c>
      <c r="L974" s="13" t="str">
        <f>IFERROR(INDEX(exptreatments[[#This Row],[Treatment]],MATCH(flower[[#This Row],[Scion METRC '#]],exptreatments[[#This Row],[METRC]],0)),"")</f>
        <v/>
      </c>
      <c r="M974" s="13" t="str">
        <f>_xlfn.IFNA(VLOOKUP(flower[[#This Row],[Scion METRC '#]],DEADC8[],4,FALSE),"")</f>
        <v/>
      </c>
      <c r="N974" s="14" t="str">
        <f>_xlfn.IFNA(VLOOKUP(flower[[#This Row],[Scion METRC '#]],DEADC8[],4,FALSE),"")</f>
        <v/>
      </c>
      <c r="O974" s="13" t="str">
        <f>IF(ISNUMBER(SEARCH(".",flower[[#This Row],[Pheno Barcode]])),CONCATENATE("1A4070000000065000",RIGHT(flower[[#This Row],[Pheno Barcode]],6)),"")</f>
        <v/>
      </c>
      <c r="P974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_ML1-13</v>
      </c>
    </row>
    <row r="975" spans="1:16" x14ac:dyDescent="0.25">
      <c r="A975" s="8" t="s">
        <v>8</v>
      </c>
      <c r="B975" s="9">
        <v>14</v>
      </c>
      <c r="C975" s="13" t="s">
        <v>541</v>
      </c>
      <c r="D975" s="13"/>
      <c r="E975" s="13" t="str">
        <f>_xlfn.IFNA(VLOOKUP(flower[[#This Row],[Scion METRC '#]],METRCC8[],2,FALSE),"METRC ERROR")</f>
        <v>METRC ERROR</v>
      </c>
      <c r="F975" s="13" t="str">
        <f>IF(LEFT(flower[[#This Row],[Strain]],4)=LEFT(flower[[#This Row],[Pheno '#]],4),"match","MISMATCH")</f>
        <v>MISMATCH</v>
      </c>
      <c r="G975" s="13" t="str">
        <f>_xlfn.IFNA(VLOOKUP(flower[[#This Row],[Scion METRC '#]],VEGC8[[#All],[Scion METRC '#]:[Pheno Barcode]],2,FALSE),"")</f>
        <v/>
      </c>
      <c r="H975" s="13" t="str">
        <f>LEFT(flower[[#This Row],[Pheno Barcode]],7)</f>
        <v/>
      </c>
      <c r="I975" s="10" t="str">
        <f>_xlfn.IFNA(VLOOKUP(flower[[#This Row],[Strain]],VEGC8[[#All],[Scion METRC '#]:[Health]],5,FALSE),"")</f>
        <v/>
      </c>
      <c r="J975" s="13"/>
      <c r="K975" s="13" t="str">
        <f>IF(flower[[#This Row],[Scion METRC '#]]="","EMPTY",_xlfn.IFNA(VLOOKUP(flower[[#This Row],[Scion METRC '#]],DEADC8[],3,FALSE),"Alive"))</f>
        <v>EMPTY</v>
      </c>
      <c r="L975" s="13" t="str">
        <f>IFERROR(INDEX(exptreatments[[#This Row],[Treatment]],MATCH(flower[[#This Row],[Scion METRC '#]],exptreatments[[#This Row],[METRC]],0)),"")</f>
        <v/>
      </c>
      <c r="M975" s="13" t="str">
        <f>_xlfn.IFNA(VLOOKUP(flower[[#This Row],[Scion METRC '#]],DEADC8[],4,FALSE),"")</f>
        <v/>
      </c>
      <c r="N975" s="14" t="str">
        <f>_xlfn.IFNA(VLOOKUP(flower[[#This Row],[Scion METRC '#]],DEADC8[],4,FALSE),"")</f>
        <v/>
      </c>
      <c r="O975" s="13" t="str">
        <f>IF(ISNUMBER(SEARCH(".",flower[[#This Row],[Pheno Barcode]])),CONCATENATE("1A4070000000065000",RIGHT(flower[[#This Row],[Pheno Barcode]],6)),"")</f>
        <v/>
      </c>
      <c r="P975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_ML1-14</v>
      </c>
    </row>
    <row r="976" spans="1:16" x14ac:dyDescent="0.25">
      <c r="A976" s="8" t="s">
        <v>8</v>
      </c>
      <c r="B976" s="9">
        <v>15</v>
      </c>
      <c r="C976" s="13" t="s">
        <v>541</v>
      </c>
      <c r="D976" s="13"/>
      <c r="E976" s="13" t="str">
        <f>_xlfn.IFNA(VLOOKUP(flower[[#This Row],[Scion METRC '#]],METRCC8[],2,FALSE),"METRC ERROR")</f>
        <v>METRC ERROR</v>
      </c>
      <c r="F976" s="13" t="str">
        <f>IF(LEFT(flower[[#This Row],[Strain]],4)=LEFT(flower[[#This Row],[Pheno '#]],4),"match","MISMATCH")</f>
        <v>MISMATCH</v>
      </c>
      <c r="G976" s="13" t="str">
        <f>_xlfn.IFNA(VLOOKUP(flower[[#This Row],[Scion METRC '#]],VEGC8[[#All],[Scion METRC '#]:[Pheno Barcode]],2,FALSE),"")</f>
        <v/>
      </c>
      <c r="H976" s="13" t="str">
        <f>LEFT(flower[[#This Row],[Pheno Barcode]],7)</f>
        <v/>
      </c>
      <c r="I976" s="10" t="str">
        <f>_xlfn.IFNA(VLOOKUP(flower[[#This Row],[Strain]],VEGC8[[#All],[Scion METRC '#]:[Health]],5,FALSE),"")</f>
        <v/>
      </c>
      <c r="J976" s="13"/>
      <c r="K976" s="13" t="str">
        <f>IF(flower[[#This Row],[Scion METRC '#]]="","EMPTY",_xlfn.IFNA(VLOOKUP(flower[[#This Row],[Scion METRC '#]],DEADC8[],3,FALSE),"Alive"))</f>
        <v>EMPTY</v>
      </c>
      <c r="L976" s="13" t="str">
        <f>IFERROR(INDEX(exptreatments[[#This Row],[Treatment]],MATCH(flower[[#This Row],[Scion METRC '#]],exptreatments[[#This Row],[METRC]],0)),"")</f>
        <v/>
      </c>
      <c r="M976" s="13" t="str">
        <f>_xlfn.IFNA(VLOOKUP(flower[[#This Row],[Scion METRC '#]],DEADC8[],4,FALSE),"")</f>
        <v/>
      </c>
      <c r="N976" s="14" t="str">
        <f>_xlfn.IFNA(VLOOKUP(flower[[#This Row],[Scion METRC '#]],DEADC8[],4,FALSE),"")</f>
        <v/>
      </c>
      <c r="O976" s="13" t="str">
        <f>IF(ISNUMBER(SEARCH(".",flower[[#This Row],[Pheno Barcode]])),CONCATENATE("1A4070000000065000",RIGHT(flower[[#This Row],[Pheno Barcode]],6)),"")</f>
        <v/>
      </c>
      <c r="P976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_ML1-15</v>
      </c>
    </row>
    <row r="977" spans="1:16" x14ac:dyDescent="0.25">
      <c r="A977" s="8" t="s">
        <v>8</v>
      </c>
      <c r="B977" s="9">
        <v>16</v>
      </c>
      <c r="C977" s="13" t="s">
        <v>541</v>
      </c>
      <c r="D977" s="13"/>
      <c r="E977" s="13" t="str">
        <f>_xlfn.IFNA(VLOOKUP(flower[[#This Row],[Scion METRC '#]],METRCC8[],2,FALSE),"METRC ERROR")</f>
        <v>METRC ERROR</v>
      </c>
      <c r="F977" s="13" t="str">
        <f>IF(LEFT(flower[[#This Row],[Strain]],4)=LEFT(flower[[#This Row],[Pheno '#]],4),"match","MISMATCH")</f>
        <v>MISMATCH</v>
      </c>
      <c r="G977" s="13" t="str">
        <f>_xlfn.IFNA(VLOOKUP(flower[[#This Row],[Scion METRC '#]],VEGC8[[#All],[Scion METRC '#]:[Pheno Barcode]],2,FALSE),"")</f>
        <v/>
      </c>
      <c r="H977" s="13" t="str">
        <f>LEFT(flower[[#This Row],[Pheno Barcode]],7)</f>
        <v/>
      </c>
      <c r="I977" s="10" t="str">
        <f>_xlfn.IFNA(VLOOKUP(flower[[#This Row],[Strain]],VEGC8[[#All],[Scion METRC '#]:[Health]],5,FALSE),"")</f>
        <v/>
      </c>
      <c r="J977" s="13"/>
      <c r="K977" s="13" t="str">
        <f>IF(flower[[#This Row],[Scion METRC '#]]="","EMPTY",_xlfn.IFNA(VLOOKUP(flower[[#This Row],[Scion METRC '#]],DEADC8[],3,FALSE),"Alive"))</f>
        <v>EMPTY</v>
      </c>
      <c r="L977" s="13" t="str">
        <f>IFERROR(INDEX(exptreatments[[#This Row],[Treatment]],MATCH(flower[[#This Row],[Scion METRC '#]],exptreatments[[#This Row],[METRC]],0)),"")</f>
        <v/>
      </c>
      <c r="M977" s="13" t="str">
        <f>_xlfn.IFNA(VLOOKUP(flower[[#This Row],[Scion METRC '#]],DEADC8[],4,FALSE),"")</f>
        <v/>
      </c>
      <c r="N977" s="14" t="str">
        <f>_xlfn.IFNA(VLOOKUP(flower[[#This Row],[Scion METRC '#]],DEADC8[],4,FALSE),"")</f>
        <v/>
      </c>
      <c r="O977" s="13" t="str">
        <f>IF(ISNUMBER(SEARCH(".",flower[[#This Row],[Pheno Barcode]])),CONCATENATE("1A4070000000065000",RIGHT(flower[[#This Row],[Pheno Barcode]],6)),"")</f>
        <v/>
      </c>
      <c r="P977" s="8" t="str">
        <f>IF(flower[[#This Row],[Plant]]&lt;10,_xlfn.CONCAT('Group Info'!$F$2,"_",flower[[#This Row],[Table]],"-0",flower[[#This Row],[Plant]]),_xlfn.CONCAT('Group Info'!$F$2,"_",flower[[#This Row],[Table]],"-",flower[[#This Row],[Plant]]))</f>
        <v>_ML1-16</v>
      </c>
    </row>
    <row r="978" spans="1:16" x14ac:dyDescent="0.25">
      <c r="A978" s="8" t="s">
        <v>8</v>
      </c>
      <c r="B978" s="9">
        <v>1</v>
      </c>
      <c r="C978" s="13" t="s">
        <v>542</v>
      </c>
      <c r="D978" s="13"/>
      <c r="E978" s="13" t="str">
        <f>_xlfn.IFNA(VLOOKUP(flower[[#This Row],[Scion METRC '#]],METRCC8[],2,FALSE),"METRC ERROR")</f>
        <v>METRC ERROR</v>
      </c>
      <c r="F978" s="13" t="str">
        <f>IF(LEFT(flower[[#This Row],[Strain]],4)=LEFT(flower[[#This Row],[Pheno '#]],4),"match","MISMATCH")</f>
        <v>MISMATCH</v>
      </c>
      <c r="G978" s="13" t="str">
        <f>_xlfn.IFNA(VLOOKUP(flower[[#This Row],[Scion METRC '#]],VEGC8[[#All],[Scion METRC '#]:[Pheno Barcode]],2,FALSE),"")</f>
        <v/>
      </c>
      <c r="H978" s="13" t="str">
        <f>LEFT(flower[[#This Row],[Pheno Barcode]],7)</f>
        <v/>
      </c>
      <c r="I978" s="10" t="str">
        <f>_xlfn.IFNA(VLOOKUP(flower[[#This Row],[Strain]],VEGC8[[#All],[Scion METRC '#]:[Health]],5,FALSE),"")</f>
        <v/>
      </c>
      <c r="J978" s="13"/>
      <c r="K978" s="13" t="str">
        <f>IF(flower[[#This Row],[Scion METRC '#]]="","EMPTY",_xlfn.IFNA(VLOOKUP(flower[[#This Row],[Scion METRC '#]],DEADC8[],3,FALSE),"Alive"))</f>
        <v>EMPTY</v>
      </c>
      <c r="L978" s="13" t="str">
        <f>IFERROR(INDEX(exptreatments[[#This Row],[Treatment]],MATCH(flower[[#This Row],[Scion METRC '#]],exptreatments[[#This Row],[METRC]],0)),"")</f>
        <v/>
      </c>
      <c r="M978" s="13" t="str">
        <f>_xlfn.IFNA(VLOOKUP(flower[[#This Row],[Scion METRC '#]],DEADC8[],4,FALSE),"")</f>
        <v/>
      </c>
      <c r="N978" s="14" t="str">
        <f>_xlfn.IFNA(VLOOKUP(flower[[#This Row],[Scion METRC '#]],DEADC8[],4,FALSE),"")</f>
        <v/>
      </c>
      <c r="O978" s="13" t="str">
        <f>IF(ISNUMBER(SEARCH(".",flower[[#This Row],[Pheno Barcode]])),CONCATENATE("1A4070000000065000",RIGHT(flower[[#This Row],[Pheno Barcode]],6)),"")</f>
        <v/>
      </c>
      <c r="P978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_ML2-01</v>
      </c>
    </row>
    <row r="979" spans="1:16" x14ac:dyDescent="0.25">
      <c r="A979" s="8" t="s">
        <v>8</v>
      </c>
      <c r="B979" s="9">
        <v>2</v>
      </c>
      <c r="C979" s="13" t="s">
        <v>542</v>
      </c>
      <c r="D979" s="13"/>
      <c r="E979" s="13" t="str">
        <f>_xlfn.IFNA(VLOOKUP(flower[[#This Row],[Scion METRC '#]],METRCC8[],2,FALSE),"METRC ERROR")</f>
        <v>METRC ERROR</v>
      </c>
      <c r="F979" s="13" t="str">
        <f>IF(LEFT(flower[[#This Row],[Strain]],4)=LEFT(flower[[#This Row],[Pheno '#]],4),"match","MISMATCH")</f>
        <v>MISMATCH</v>
      </c>
      <c r="G979" s="13" t="str">
        <f>_xlfn.IFNA(VLOOKUP(flower[[#This Row],[Scion METRC '#]],VEGC8[[#All],[Scion METRC '#]:[Pheno Barcode]],2,FALSE),"")</f>
        <v/>
      </c>
      <c r="H979" s="13" t="str">
        <f>LEFT(flower[[#This Row],[Pheno Barcode]],7)</f>
        <v/>
      </c>
      <c r="I979" s="10" t="str">
        <f>_xlfn.IFNA(VLOOKUP(flower[[#This Row],[Strain]],VEGC8[[#All],[Scion METRC '#]:[Health]],5,FALSE),"")</f>
        <v/>
      </c>
      <c r="J979" s="13"/>
      <c r="K979" s="13" t="str">
        <f>IF(flower[[#This Row],[Scion METRC '#]]="","EMPTY",_xlfn.IFNA(VLOOKUP(flower[[#This Row],[Scion METRC '#]],DEADC8[],3,FALSE),"Alive"))</f>
        <v>EMPTY</v>
      </c>
      <c r="L979" s="13" t="str">
        <f>IFERROR(INDEX(exptreatments[[#This Row],[Treatment]],MATCH(flower[[#This Row],[Scion METRC '#]],exptreatments[[#This Row],[METRC]],0)),"")</f>
        <v/>
      </c>
      <c r="M979" s="13" t="str">
        <f>_xlfn.IFNA(VLOOKUP(flower[[#This Row],[Scion METRC '#]],DEADC8[],4,FALSE),"")</f>
        <v/>
      </c>
      <c r="N979" s="14" t="str">
        <f>_xlfn.IFNA(VLOOKUP(flower[[#This Row],[Scion METRC '#]],DEADC8[],4,FALSE),"")</f>
        <v/>
      </c>
      <c r="O979" s="13" t="str">
        <f>IF(ISNUMBER(SEARCH(".",flower[[#This Row],[Pheno Barcode]])),CONCATENATE("1A4070000000065000",RIGHT(flower[[#This Row],[Pheno Barcode]],6)),"")</f>
        <v/>
      </c>
      <c r="P979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_ML2-02</v>
      </c>
    </row>
    <row r="980" spans="1:16" x14ac:dyDescent="0.25">
      <c r="A980" s="8" t="s">
        <v>8</v>
      </c>
      <c r="B980" s="9">
        <v>3</v>
      </c>
      <c r="C980" s="13" t="s">
        <v>542</v>
      </c>
      <c r="D980" s="13"/>
      <c r="E980" s="13" t="str">
        <f>_xlfn.IFNA(VLOOKUP(flower[[#This Row],[Scion METRC '#]],METRCC8[],2,FALSE),"METRC ERROR")</f>
        <v>METRC ERROR</v>
      </c>
      <c r="F980" s="13" t="str">
        <f>IF(LEFT(flower[[#This Row],[Strain]],4)=LEFT(flower[[#This Row],[Pheno '#]],4),"match","MISMATCH")</f>
        <v>MISMATCH</v>
      </c>
      <c r="G980" s="13" t="str">
        <f>_xlfn.IFNA(VLOOKUP(flower[[#This Row],[Scion METRC '#]],VEGC8[[#All],[Scion METRC '#]:[Pheno Barcode]],2,FALSE),"")</f>
        <v/>
      </c>
      <c r="H980" s="13" t="str">
        <f>LEFT(flower[[#This Row],[Pheno Barcode]],7)</f>
        <v/>
      </c>
      <c r="I980" s="10" t="str">
        <f>_xlfn.IFNA(VLOOKUP(flower[[#This Row],[Strain]],VEGC8[[#All],[Scion METRC '#]:[Health]],5,FALSE),"")</f>
        <v/>
      </c>
      <c r="J980" s="13"/>
      <c r="K980" s="13" t="str">
        <f>IF(flower[[#This Row],[Scion METRC '#]]="","EMPTY",_xlfn.IFNA(VLOOKUP(flower[[#This Row],[Scion METRC '#]],DEADC8[],3,FALSE),"Alive"))</f>
        <v>EMPTY</v>
      </c>
      <c r="L980" s="13" t="str">
        <f>IFERROR(INDEX(exptreatments[[#This Row],[Treatment]],MATCH(flower[[#This Row],[Scion METRC '#]],exptreatments[[#This Row],[METRC]],0)),"")</f>
        <v/>
      </c>
      <c r="M980" s="13" t="str">
        <f>_xlfn.IFNA(VLOOKUP(flower[[#This Row],[Scion METRC '#]],DEADC8[],4,FALSE),"")</f>
        <v/>
      </c>
      <c r="N980" s="14" t="str">
        <f>_xlfn.IFNA(VLOOKUP(flower[[#This Row],[Scion METRC '#]],DEADC8[],4,FALSE),"")</f>
        <v/>
      </c>
      <c r="O980" s="13" t="str">
        <f>IF(ISNUMBER(SEARCH(".",flower[[#This Row],[Pheno Barcode]])),CONCATENATE("1A4070000000065000",RIGHT(flower[[#This Row],[Pheno Barcode]],6)),"")</f>
        <v/>
      </c>
      <c r="P980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_ML2-03</v>
      </c>
    </row>
    <row r="981" spans="1:16" x14ac:dyDescent="0.25">
      <c r="A981" s="8" t="s">
        <v>8</v>
      </c>
      <c r="B981" s="9">
        <v>4</v>
      </c>
      <c r="C981" s="13" t="s">
        <v>542</v>
      </c>
      <c r="D981" s="13"/>
      <c r="E981" s="13" t="str">
        <f>_xlfn.IFNA(VLOOKUP(flower[[#This Row],[Scion METRC '#]],METRCC8[],2,FALSE),"METRC ERROR")</f>
        <v>METRC ERROR</v>
      </c>
      <c r="F981" s="13" t="str">
        <f>IF(LEFT(flower[[#This Row],[Strain]],4)=LEFT(flower[[#This Row],[Pheno '#]],4),"match","MISMATCH")</f>
        <v>MISMATCH</v>
      </c>
      <c r="G981" s="13" t="str">
        <f>_xlfn.IFNA(VLOOKUP(flower[[#This Row],[Scion METRC '#]],VEGC8[[#All],[Scion METRC '#]:[Pheno Barcode]],2,FALSE),"")</f>
        <v/>
      </c>
      <c r="H981" s="13" t="str">
        <f>LEFT(flower[[#This Row],[Pheno Barcode]],7)</f>
        <v/>
      </c>
      <c r="I981" s="10" t="str">
        <f>_xlfn.IFNA(VLOOKUP(flower[[#This Row],[Strain]],VEGC8[[#All],[Scion METRC '#]:[Health]],5,FALSE),"")</f>
        <v/>
      </c>
      <c r="J981" s="13"/>
      <c r="K981" s="13" t="str">
        <f>IF(flower[[#This Row],[Scion METRC '#]]="","EMPTY",_xlfn.IFNA(VLOOKUP(flower[[#This Row],[Scion METRC '#]],DEADC8[],3,FALSE),"Alive"))</f>
        <v>EMPTY</v>
      </c>
      <c r="L981" s="13" t="str">
        <f>IFERROR(INDEX(exptreatments[[#This Row],[Treatment]],MATCH(flower[[#This Row],[Scion METRC '#]],exptreatments[[#This Row],[METRC]],0)),"")</f>
        <v/>
      </c>
      <c r="M981" s="13" t="str">
        <f>_xlfn.IFNA(VLOOKUP(flower[[#This Row],[Scion METRC '#]],DEADC8[],4,FALSE),"")</f>
        <v/>
      </c>
      <c r="N981" s="14" t="str">
        <f>_xlfn.IFNA(VLOOKUP(flower[[#This Row],[Scion METRC '#]],DEADC8[],4,FALSE),"")</f>
        <v/>
      </c>
      <c r="O981" s="13" t="str">
        <f>IF(ISNUMBER(SEARCH(".",flower[[#This Row],[Pheno Barcode]])),CONCATENATE("1A4070000000065000",RIGHT(flower[[#This Row],[Pheno Barcode]],6)),"")</f>
        <v/>
      </c>
      <c r="P981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_ML2-04</v>
      </c>
    </row>
    <row r="982" spans="1:16" x14ac:dyDescent="0.25">
      <c r="A982" s="8" t="s">
        <v>8</v>
      </c>
      <c r="B982" s="9">
        <v>5</v>
      </c>
      <c r="C982" s="13" t="s">
        <v>542</v>
      </c>
      <c r="D982" s="13"/>
      <c r="E982" s="13" t="str">
        <f>_xlfn.IFNA(VLOOKUP(flower[[#This Row],[Scion METRC '#]],METRCC8[],2,FALSE),"METRC ERROR")</f>
        <v>METRC ERROR</v>
      </c>
      <c r="F982" s="13" t="str">
        <f>IF(LEFT(flower[[#This Row],[Strain]],4)=LEFT(flower[[#This Row],[Pheno '#]],4),"match","MISMATCH")</f>
        <v>MISMATCH</v>
      </c>
      <c r="G982" s="13" t="str">
        <f>_xlfn.IFNA(VLOOKUP(flower[[#This Row],[Scion METRC '#]],VEGC8[[#All],[Scion METRC '#]:[Pheno Barcode]],2,FALSE),"")</f>
        <v/>
      </c>
      <c r="H982" s="13" t="str">
        <f>LEFT(flower[[#This Row],[Pheno Barcode]],7)</f>
        <v/>
      </c>
      <c r="I982" s="10" t="str">
        <f>_xlfn.IFNA(VLOOKUP(flower[[#This Row],[Strain]],VEGC8[[#All],[Scion METRC '#]:[Health]],5,FALSE),"")</f>
        <v/>
      </c>
      <c r="J982" s="13"/>
      <c r="K982" s="13" t="str">
        <f>IF(flower[[#This Row],[Scion METRC '#]]="","EMPTY",_xlfn.IFNA(VLOOKUP(flower[[#This Row],[Scion METRC '#]],DEADC8[],3,FALSE),"Alive"))</f>
        <v>EMPTY</v>
      </c>
      <c r="L982" s="13" t="str">
        <f>IFERROR(INDEX(exptreatments[[#This Row],[Treatment]],MATCH(flower[[#This Row],[Scion METRC '#]],exptreatments[[#This Row],[METRC]],0)),"")</f>
        <v/>
      </c>
      <c r="M982" s="13" t="str">
        <f>_xlfn.IFNA(VLOOKUP(flower[[#This Row],[Scion METRC '#]],DEADC8[],4,FALSE),"")</f>
        <v/>
      </c>
      <c r="N982" s="14" t="str">
        <f>_xlfn.IFNA(VLOOKUP(flower[[#This Row],[Scion METRC '#]],DEADC8[],4,FALSE),"")</f>
        <v/>
      </c>
      <c r="O982" s="13" t="str">
        <f>IF(ISNUMBER(SEARCH(".",flower[[#This Row],[Pheno Barcode]])),CONCATENATE("1A4070000000065000",RIGHT(flower[[#This Row],[Pheno Barcode]],6)),"")</f>
        <v/>
      </c>
      <c r="P982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_ML2-05</v>
      </c>
    </row>
    <row r="983" spans="1:16" x14ac:dyDescent="0.25">
      <c r="A983" s="8" t="s">
        <v>8</v>
      </c>
      <c r="B983" s="9">
        <v>6</v>
      </c>
      <c r="C983" s="13" t="s">
        <v>542</v>
      </c>
      <c r="D983" s="13"/>
      <c r="E983" s="13" t="str">
        <f>_xlfn.IFNA(VLOOKUP(flower[[#This Row],[Scion METRC '#]],METRCC8[],2,FALSE),"METRC ERROR")</f>
        <v>METRC ERROR</v>
      </c>
      <c r="F983" s="13" t="str">
        <f>IF(LEFT(flower[[#This Row],[Strain]],4)=LEFT(flower[[#This Row],[Pheno '#]],4),"match","MISMATCH")</f>
        <v>MISMATCH</v>
      </c>
      <c r="G983" s="13" t="str">
        <f>_xlfn.IFNA(VLOOKUP(flower[[#This Row],[Scion METRC '#]],VEGC8[[#All],[Scion METRC '#]:[Pheno Barcode]],2,FALSE),"")</f>
        <v/>
      </c>
      <c r="H983" s="13" t="str">
        <f>LEFT(flower[[#This Row],[Pheno Barcode]],7)</f>
        <v/>
      </c>
      <c r="I983" s="10" t="str">
        <f>_xlfn.IFNA(VLOOKUP(flower[[#This Row],[Strain]],VEGC8[[#All],[Scion METRC '#]:[Health]],5,FALSE),"")</f>
        <v/>
      </c>
      <c r="J983" s="13"/>
      <c r="K983" s="13" t="str">
        <f>IF(flower[[#This Row],[Scion METRC '#]]="","EMPTY",_xlfn.IFNA(VLOOKUP(flower[[#This Row],[Scion METRC '#]],DEADC8[],3,FALSE),"Alive"))</f>
        <v>EMPTY</v>
      </c>
      <c r="L983" s="13" t="str">
        <f>IFERROR(INDEX(exptreatments[[#This Row],[Treatment]],MATCH(flower[[#This Row],[Scion METRC '#]],exptreatments[[#This Row],[METRC]],0)),"")</f>
        <v/>
      </c>
      <c r="M983" s="13" t="str">
        <f>_xlfn.IFNA(VLOOKUP(flower[[#This Row],[Scion METRC '#]],DEADC8[],4,FALSE),"")</f>
        <v/>
      </c>
      <c r="N983" s="14" t="str">
        <f>_xlfn.IFNA(VLOOKUP(flower[[#This Row],[Scion METRC '#]],DEADC8[],4,FALSE),"")</f>
        <v/>
      </c>
      <c r="O983" s="13" t="str">
        <f>IF(ISNUMBER(SEARCH(".",flower[[#This Row],[Pheno Barcode]])),CONCATENATE("1A4070000000065000",RIGHT(flower[[#This Row],[Pheno Barcode]],6)),"")</f>
        <v/>
      </c>
      <c r="P983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_ML2-06</v>
      </c>
    </row>
    <row r="984" spans="1:16" x14ac:dyDescent="0.25">
      <c r="A984" s="8" t="s">
        <v>8</v>
      </c>
      <c r="B984" s="9">
        <v>7</v>
      </c>
      <c r="C984" s="13" t="s">
        <v>542</v>
      </c>
      <c r="D984" s="13"/>
      <c r="E984" s="13" t="str">
        <f>_xlfn.IFNA(VLOOKUP(flower[[#This Row],[Scion METRC '#]],METRCC8[],2,FALSE),"METRC ERROR")</f>
        <v>METRC ERROR</v>
      </c>
      <c r="F984" s="13" t="str">
        <f>IF(LEFT(flower[[#This Row],[Strain]],4)=LEFT(flower[[#This Row],[Pheno '#]],4),"match","MISMATCH")</f>
        <v>MISMATCH</v>
      </c>
      <c r="G984" s="13" t="str">
        <f>_xlfn.IFNA(VLOOKUP(flower[[#This Row],[Scion METRC '#]],VEGC8[[#All],[Scion METRC '#]:[Pheno Barcode]],2,FALSE),"")</f>
        <v/>
      </c>
      <c r="H984" s="13" t="str">
        <f>LEFT(flower[[#This Row],[Pheno Barcode]],7)</f>
        <v/>
      </c>
      <c r="I984" s="10" t="str">
        <f>_xlfn.IFNA(VLOOKUP(flower[[#This Row],[Strain]],VEGC8[[#All],[Scion METRC '#]:[Health]],5,FALSE),"")</f>
        <v/>
      </c>
      <c r="J984" s="13"/>
      <c r="K984" s="13" t="str">
        <f>IF(flower[[#This Row],[Scion METRC '#]]="","EMPTY",_xlfn.IFNA(VLOOKUP(flower[[#This Row],[Scion METRC '#]],DEADC8[],3,FALSE),"Alive"))</f>
        <v>EMPTY</v>
      </c>
      <c r="L984" s="13" t="str">
        <f>IFERROR(INDEX(exptreatments[[#This Row],[Treatment]],MATCH(flower[[#This Row],[Scion METRC '#]],exptreatments[[#This Row],[METRC]],0)),"")</f>
        <v/>
      </c>
      <c r="M984" s="13" t="str">
        <f>_xlfn.IFNA(VLOOKUP(flower[[#This Row],[Scion METRC '#]],DEADC8[],4,FALSE),"")</f>
        <v/>
      </c>
      <c r="N984" s="14" t="str">
        <f>_xlfn.IFNA(VLOOKUP(flower[[#This Row],[Scion METRC '#]],DEADC8[],4,FALSE),"")</f>
        <v/>
      </c>
      <c r="O984" s="13" t="str">
        <f>IF(ISNUMBER(SEARCH(".",flower[[#This Row],[Pheno Barcode]])),CONCATENATE("1A4070000000065000",RIGHT(flower[[#This Row],[Pheno Barcode]],6)),"")</f>
        <v/>
      </c>
      <c r="P984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_ML2-07</v>
      </c>
    </row>
    <row r="985" spans="1:16" x14ac:dyDescent="0.25">
      <c r="A985" s="8" t="s">
        <v>8</v>
      </c>
      <c r="B985" s="9">
        <v>8</v>
      </c>
      <c r="C985" s="13" t="s">
        <v>542</v>
      </c>
      <c r="D985" s="13"/>
      <c r="E985" s="13" t="str">
        <f>_xlfn.IFNA(VLOOKUP(flower[[#This Row],[Scion METRC '#]],METRCC8[],2,FALSE),"METRC ERROR")</f>
        <v>METRC ERROR</v>
      </c>
      <c r="F985" s="13" t="str">
        <f>IF(LEFT(flower[[#This Row],[Strain]],4)=LEFT(flower[[#This Row],[Pheno '#]],4),"match","MISMATCH")</f>
        <v>MISMATCH</v>
      </c>
      <c r="G985" s="13" t="str">
        <f>_xlfn.IFNA(VLOOKUP(flower[[#This Row],[Scion METRC '#]],VEGC8[[#All],[Scion METRC '#]:[Pheno Barcode]],2,FALSE),"")</f>
        <v/>
      </c>
      <c r="H985" s="13" t="str">
        <f>LEFT(flower[[#This Row],[Pheno Barcode]],7)</f>
        <v/>
      </c>
      <c r="I985" s="10" t="str">
        <f>_xlfn.IFNA(VLOOKUP(flower[[#This Row],[Strain]],VEGC8[[#All],[Scion METRC '#]:[Health]],5,FALSE),"")</f>
        <v/>
      </c>
      <c r="J985" s="13"/>
      <c r="K985" s="13" t="str">
        <f>IF(flower[[#This Row],[Scion METRC '#]]="","EMPTY",_xlfn.IFNA(VLOOKUP(flower[[#This Row],[Scion METRC '#]],DEADC8[],3,FALSE),"Alive"))</f>
        <v>EMPTY</v>
      </c>
      <c r="L985" s="13" t="str">
        <f>IFERROR(INDEX(exptreatments[[#This Row],[Treatment]],MATCH(flower[[#This Row],[Scion METRC '#]],exptreatments[[#This Row],[METRC]],0)),"")</f>
        <v/>
      </c>
      <c r="M985" s="13" t="str">
        <f>_xlfn.IFNA(VLOOKUP(flower[[#This Row],[Scion METRC '#]],DEADC8[],4,FALSE),"")</f>
        <v/>
      </c>
      <c r="N985" s="14" t="str">
        <f>_xlfn.IFNA(VLOOKUP(flower[[#This Row],[Scion METRC '#]],DEADC8[],4,FALSE),"")</f>
        <v/>
      </c>
      <c r="O985" s="13" t="str">
        <f>IF(ISNUMBER(SEARCH(".",flower[[#This Row],[Pheno Barcode]])),CONCATENATE("1A4070000000065000",RIGHT(flower[[#This Row],[Pheno Barcode]],6)),"")</f>
        <v/>
      </c>
      <c r="P985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_ML2-08</v>
      </c>
    </row>
    <row r="986" spans="1:16" x14ac:dyDescent="0.25">
      <c r="A986" s="8" t="s">
        <v>8</v>
      </c>
      <c r="B986" s="9">
        <v>9</v>
      </c>
      <c r="C986" s="13" t="s">
        <v>542</v>
      </c>
      <c r="D986" s="13"/>
      <c r="E986" s="13" t="str">
        <f>_xlfn.IFNA(VLOOKUP(flower[[#This Row],[Scion METRC '#]],METRCC8[],2,FALSE),"METRC ERROR")</f>
        <v>METRC ERROR</v>
      </c>
      <c r="F986" s="13" t="str">
        <f>IF(LEFT(flower[[#This Row],[Strain]],4)=LEFT(flower[[#This Row],[Pheno '#]],4),"match","MISMATCH")</f>
        <v>MISMATCH</v>
      </c>
      <c r="G986" s="13" t="str">
        <f>_xlfn.IFNA(VLOOKUP(flower[[#This Row],[Scion METRC '#]],VEGC8[[#All],[Scion METRC '#]:[Pheno Barcode]],2,FALSE),"")</f>
        <v/>
      </c>
      <c r="H986" s="13" t="str">
        <f>LEFT(flower[[#This Row],[Pheno Barcode]],7)</f>
        <v/>
      </c>
      <c r="I986" s="10" t="str">
        <f>_xlfn.IFNA(VLOOKUP(flower[[#This Row],[Strain]],VEGC8[[#All],[Scion METRC '#]:[Health]],5,FALSE),"")</f>
        <v/>
      </c>
      <c r="J986" s="13"/>
      <c r="K986" s="13" t="str">
        <f>IF(flower[[#This Row],[Scion METRC '#]]="","EMPTY",_xlfn.IFNA(VLOOKUP(flower[[#This Row],[Scion METRC '#]],DEADC8[],3,FALSE),"Alive"))</f>
        <v>EMPTY</v>
      </c>
      <c r="L986" s="13" t="str">
        <f>IFERROR(INDEX(exptreatments[[#This Row],[Treatment]],MATCH(flower[[#This Row],[Scion METRC '#]],exptreatments[[#This Row],[METRC]],0)),"")</f>
        <v/>
      </c>
      <c r="M986" s="13" t="str">
        <f>_xlfn.IFNA(VLOOKUP(flower[[#This Row],[Scion METRC '#]],DEADC8[],4,FALSE),"")</f>
        <v/>
      </c>
      <c r="N986" s="14" t="str">
        <f>_xlfn.IFNA(VLOOKUP(flower[[#This Row],[Scion METRC '#]],DEADC8[],4,FALSE),"")</f>
        <v/>
      </c>
      <c r="O986" s="13" t="str">
        <f>IF(ISNUMBER(SEARCH(".",flower[[#This Row],[Pheno Barcode]])),CONCATENATE("1A4070000000065000",RIGHT(flower[[#This Row],[Pheno Barcode]],6)),"")</f>
        <v/>
      </c>
      <c r="P986" s="8" t="str">
        <f>IF(flower[[#This Row],[Plant]]&lt;10,_xlfn.CONCAT('Group Info'!$F$2,"_",flower[[#This Row],[Table]],"-0",flower[[#This Row],[Plant]]),_xlfn.CONCAT('Group Info'!$F$2,"_",flower[[#This Row],[Table]],"-",flower[[#This Row],[Plant]]))</f>
        <v>_ML2-09</v>
      </c>
    </row>
    <row r="987" spans="1:16" x14ac:dyDescent="0.25">
      <c r="A987" s="8" t="s">
        <v>8</v>
      </c>
      <c r="B987" s="9">
        <v>10</v>
      </c>
      <c r="C987" s="13" t="s">
        <v>542</v>
      </c>
      <c r="D987" s="13"/>
      <c r="E987" s="13" t="str">
        <f>_xlfn.IFNA(VLOOKUP(flower[[#This Row],[Scion METRC '#]],METRCC8[],2,FALSE),"METRC ERROR")</f>
        <v>METRC ERROR</v>
      </c>
      <c r="F987" s="13" t="str">
        <f>IF(LEFT(flower[[#This Row],[Strain]],4)=LEFT(flower[[#This Row],[Pheno '#]],4),"match","MISMATCH")</f>
        <v>MISMATCH</v>
      </c>
      <c r="G987" s="13" t="str">
        <f>_xlfn.IFNA(VLOOKUP(flower[[#This Row],[Scion METRC '#]],VEGC8[[#All],[Scion METRC '#]:[Pheno Barcode]],2,FALSE),"")</f>
        <v/>
      </c>
      <c r="H987" s="13" t="str">
        <f>LEFT(flower[[#This Row],[Pheno Barcode]],7)</f>
        <v/>
      </c>
      <c r="I987" s="10" t="str">
        <f>_xlfn.IFNA(VLOOKUP(flower[[#This Row],[Strain]],VEGC8[[#All],[Scion METRC '#]:[Health]],5,FALSE),"")</f>
        <v/>
      </c>
      <c r="J987" s="13"/>
      <c r="K987" s="13" t="str">
        <f>IF(flower[[#This Row],[Scion METRC '#]]="","EMPTY",_xlfn.IFNA(VLOOKUP(flower[[#This Row],[Scion METRC '#]],DEADC8[],3,FALSE),"Alive"))</f>
        <v>EMPTY</v>
      </c>
      <c r="L987" s="13" t="str">
        <f>IFERROR(INDEX(exptreatments[[#This Row],[Treatment]],MATCH(flower[[#This Row],[Scion METRC '#]],exptreatments[[#This Row],[METRC]],0)),"")</f>
        <v/>
      </c>
      <c r="M987" s="13" t="str">
        <f>_xlfn.IFNA(VLOOKUP(flower[[#This Row],[Scion METRC '#]],DEADC8[],4,FALSE),"")</f>
        <v/>
      </c>
      <c r="N987" s="14" t="str">
        <f>_xlfn.IFNA(VLOOKUP(flower[[#This Row],[Scion METRC '#]],DEADC8[],4,FALSE),"")</f>
        <v/>
      </c>
      <c r="O987" s="13" t="str">
        <f>IF(ISNUMBER(SEARCH(".",flower[[#This Row],[Pheno Barcode]])),CONCATENATE("1A4070000000065000",RIGHT(flower[[#This Row],[Pheno Barcode]],6)),"")</f>
        <v/>
      </c>
      <c r="P987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_ML2-10</v>
      </c>
    </row>
    <row r="988" spans="1:16" x14ac:dyDescent="0.25">
      <c r="A988" s="8" t="s">
        <v>8</v>
      </c>
      <c r="B988" s="9">
        <v>11</v>
      </c>
      <c r="C988" s="13" t="s">
        <v>542</v>
      </c>
      <c r="D988" s="13"/>
      <c r="E988" s="13" t="str">
        <f>_xlfn.IFNA(VLOOKUP(flower[[#This Row],[Scion METRC '#]],METRCC8[],2,FALSE),"METRC ERROR")</f>
        <v>METRC ERROR</v>
      </c>
      <c r="F988" s="13" t="str">
        <f>IF(LEFT(flower[[#This Row],[Strain]],4)=LEFT(flower[[#This Row],[Pheno '#]],4),"match","MISMATCH")</f>
        <v>MISMATCH</v>
      </c>
      <c r="G988" s="13" t="str">
        <f>_xlfn.IFNA(VLOOKUP(flower[[#This Row],[Scion METRC '#]],VEGC8[[#All],[Scion METRC '#]:[Pheno Barcode]],2,FALSE),"")</f>
        <v/>
      </c>
      <c r="H988" s="13" t="str">
        <f>LEFT(flower[[#This Row],[Pheno Barcode]],7)</f>
        <v/>
      </c>
      <c r="I988" s="10" t="str">
        <f>_xlfn.IFNA(VLOOKUP(flower[[#This Row],[Strain]],VEGC8[[#All],[Scion METRC '#]:[Health]],5,FALSE),"")</f>
        <v/>
      </c>
      <c r="J988" s="13"/>
      <c r="K988" s="13" t="str">
        <f>IF(flower[[#This Row],[Scion METRC '#]]="","EMPTY",_xlfn.IFNA(VLOOKUP(flower[[#This Row],[Scion METRC '#]],DEADC8[],3,FALSE),"Alive"))</f>
        <v>EMPTY</v>
      </c>
      <c r="L988" s="13" t="str">
        <f>IFERROR(INDEX(exptreatments[[#This Row],[Treatment]],MATCH(flower[[#This Row],[Scion METRC '#]],exptreatments[[#This Row],[METRC]],0)),"")</f>
        <v/>
      </c>
      <c r="M988" s="13" t="str">
        <f>_xlfn.IFNA(VLOOKUP(flower[[#This Row],[Scion METRC '#]],DEADC8[],4,FALSE),"")</f>
        <v/>
      </c>
      <c r="N988" s="14" t="str">
        <f>_xlfn.IFNA(VLOOKUP(flower[[#This Row],[Scion METRC '#]],DEADC8[],4,FALSE),"")</f>
        <v/>
      </c>
      <c r="O988" s="13" t="str">
        <f>IF(ISNUMBER(SEARCH(".",flower[[#This Row],[Pheno Barcode]])),CONCATENATE("1A4070000000065000",RIGHT(flower[[#This Row],[Pheno Barcode]],6)),"")</f>
        <v/>
      </c>
      <c r="P988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_ML2-11</v>
      </c>
    </row>
    <row r="989" spans="1:16" x14ac:dyDescent="0.25">
      <c r="A989" s="8" t="s">
        <v>8</v>
      </c>
      <c r="B989" s="9">
        <v>12</v>
      </c>
      <c r="C989" s="13" t="s">
        <v>542</v>
      </c>
      <c r="D989" s="13"/>
      <c r="E989" s="13" t="str">
        <f>_xlfn.IFNA(VLOOKUP(flower[[#This Row],[Scion METRC '#]],METRCC8[],2,FALSE),"METRC ERROR")</f>
        <v>METRC ERROR</v>
      </c>
      <c r="F989" s="13" t="str">
        <f>IF(LEFT(flower[[#This Row],[Strain]],4)=LEFT(flower[[#This Row],[Pheno '#]],4),"match","MISMATCH")</f>
        <v>MISMATCH</v>
      </c>
      <c r="G989" s="13" t="str">
        <f>_xlfn.IFNA(VLOOKUP(flower[[#This Row],[Scion METRC '#]],VEGC8[[#All],[Scion METRC '#]:[Pheno Barcode]],2,FALSE),"")</f>
        <v/>
      </c>
      <c r="H989" s="13" t="str">
        <f>LEFT(flower[[#This Row],[Pheno Barcode]],7)</f>
        <v/>
      </c>
      <c r="I989" s="10" t="str">
        <f>_xlfn.IFNA(VLOOKUP(flower[[#This Row],[Strain]],VEGC8[[#All],[Scion METRC '#]:[Health]],5,FALSE),"")</f>
        <v/>
      </c>
      <c r="J989" s="13"/>
      <c r="K989" s="13" t="str">
        <f>IF(flower[[#This Row],[Scion METRC '#]]="","EMPTY",_xlfn.IFNA(VLOOKUP(flower[[#This Row],[Scion METRC '#]],DEADC8[],3,FALSE),"Alive"))</f>
        <v>EMPTY</v>
      </c>
      <c r="L989" s="13" t="str">
        <f>IFERROR(INDEX(exptreatments[[#This Row],[Treatment]],MATCH(flower[[#This Row],[Scion METRC '#]],exptreatments[[#This Row],[METRC]],0)),"")</f>
        <v/>
      </c>
      <c r="M989" s="13" t="str">
        <f>_xlfn.IFNA(VLOOKUP(flower[[#This Row],[Scion METRC '#]],DEADC8[],4,FALSE),"")</f>
        <v/>
      </c>
      <c r="N989" s="14" t="str">
        <f>_xlfn.IFNA(VLOOKUP(flower[[#This Row],[Scion METRC '#]],DEADC8[],4,FALSE),"")</f>
        <v/>
      </c>
      <c r="O989" s="13" t="str">
        <f>IF(ISNUMBER(SEARCH(".",flower[[#This Row],[Pheno Barcode]])),CONCATENATE("1A4070000000065000",RIGHT(flower[[#This Row],[Pheno Barcode]],6)),"")</f>
        <v/>
      </c>
      <c r="P989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_ML2-12</v>
      </c>
    </row>
    <row r="990" spans="1:16" x14ac:dyDescent="0.25">
      <c r="A990" s="8" t="s">
        <v>8</v>
      </c>
      <c r="B990" s="9">
        <v>13</v>
      </c>
      <c r="C990" s="13" t="s">
        <v>542</v>
      </c>
      <c r="D990" s="13"/>
      <c r="E990" s="13" t="str">
        <f>_xlfn.IFNA(VLOOKUP(flower[[#This Row],[Scion METRC '#]],METRCC8[],2,FALSE),"METRC ERROR")</f>
        <v>METRC ERROR</v>
      </c>
      <c r="F990" s="13" t="str">
        <f>IF(LEFT(flower[[#This Row],[Strain]],4)=LEFT(flower[[#This Row],[Pheno '#]],4),"match","MISMATCH")</f>
        <v>MISMATCH</v>
      </c>
      <c r="G990" s="13" t="str">
        <f>_xlfn.IFNA(VLOOKUP(flower[[#This Row],[Scion METRC '#]],VEGC8[[#All],[Scion METRC '#]:[Pheno Barcode]],2,FALSE),"")</f>
        <v/>
      </c>
      <c r="H990" s="13" t="str">
        <f>LEFT(flower[[#This Row],[Pheno Barcode]],7)</f>
        <v/>
      </c>
      <c r="I990" s="10" t="str">
        <f>_xlfn.IFNA(VLOOKUP(flower[[#This Row],[Strain]],VEGC8[[#All],[Scion METRC '#]:[Health]],5,FALSE),"")</f>
        <v/>
      </c>
      <c r="J990" s="13"/>
      <c r="K990" s="13" t="str">
        <f>IF(flower[[#This Row],[Scion METRC '#]]="","EMPTY",_xlfn.IFNA(VLOOKUP(flower[[#This Row],[Scion METRC '#]],DEADC8[],3,FALSE),"Alive"))</f>
        <v>EMPTY</v>
      </c>
      <c r="L990" s="13" t="str">
        <f>IFERROR(INDEX(exptreatments[[#This Row],[Treatment]],MATCH(flower[[#This Row],[Scion METRC '#]],exptreatments[[#This Row],[METRC]],0)),"")</f>
        <v/>
      </c>
      <c r="M990" s="13" t="str">
        <f>_xlfn.IFNA(VLOOKUP(flower[[#This Row],[Scion METRC '#]],DEADC8[],4,FALSE),"")</f>
        <v/>
      </c>
      <c r="N990" s="14" t="str">
        <f>_xlfn.IFNA(VLOOKUP(flower[[#This Row],[Scion METRC '#]],DEADC8[],4,FALSE),"")</f>
        <v/>
      </c>
      <c r="O990" s="13" t="str">
        <f>IF(ISNUMBER(SEARCH(".",flower[[#This Row],[Pheno Barcode]])),CONCATENATE("1A4070000000065000",RIGHT(flower[[#This Row],[Pheno Barcode]],6)),"")</f>
        <v/>
      </c>
      <c r="P990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_ML2-13</v>
      </c>
    </row>
    <row r="991" spans="1:16" x14ac:dyDescent="0.25">
      <c r="A991" s="8" t="s">
        <v>8</v>
      </c>
      <c r="B991" s="9">
        <v>14</v>
      </c>
      <c r="C991" s="13" t="s">
        <v>542</v>
      </c>
      <c r="D991" s="13"/>
      <c r="E991" s="13" t="str">
        <f>_xlfn.IFNA(VLOOKUP(flower[[#This Row],[Scion METRC '#]],METRCC8[],2,FALSE),"METRC ERROR")</f>
        <v>METRC ERROR</v>
      </c>
      <c r="F991" s="13" t="str">
        <f>IF(LEFT(flower[[#This Row],[Strain]],4)=LEFT(flower[[#This Row],[Pheno '#]],4),"match","MISMATCH")</f>
        <v>MISMATCH</v>
      </c>
      <c r="G991" s="13" t="str">
        <f>_xlfn.IFNA(VLOOKUP(flower[[#This Row],[Scion METRC '#]],VEGC8[[#All],[Scion METRC '#]:[Pheno Barcode]],2,FALSE),"")</f>
        <v/>
      </c>
      <c r="H991" s="13" t="str">
        <f>LEFT(flower[[#This Row],[Pheno Barcode]],7)</f>
        <v/>
      </c>
      <c r="I991" s="10" t="str">
        <f>_xlfn.IFNA(VLOOKUP(flower[[#This Row],[Strain]],VEGC8[[#All],[Scion METRC '#]:[Health]],5,FALSE),"")</f>
        <v/>
      </c>
      <c r="J991" s="13"/>
      <c r="K991" s="13" t="str">
        <f>IF(flower[[#This Row],[Scion METRC '#]]="","EMPTY",_xlfn.IFNA(VLOOKUP(flower[[#This Row],[Scion METRC '#]],DEADC8[],3,FALSE),"Alive"))</f>
        <v>EMPTY</v>
      </c>
      <c r="L991" s="13" t="str">
        <f>IFERROR(INDEX(exptreatments[[#This Row],[Treatment]],MATCH(flower[[#This Row],[Scion METRC '#]],exptreatments[[#This Row],[METRC]],0)),"")</f>
        <v/>
      </c>
      <c r="M991" s="13" t="str">
        <f>_xlfn.IFNA(VLOOKUP(flower[[#This Row],[Scion METRC '#]],DEADC8[],4,FALSE),"")</f>
        <v/>
      </c>
      <c r="N991" s="14" t="str">
        <f>_xlfn.IFNA(VLOOKUP(flower[[#This Row],[Scion METRC '#]],DEADC8[],4,FALSE),"")</f>
        <v/>
      </c>
      <c r="O991" s="13" t="str">
        <f>IF(ISNUMBER(SEARCH(".",flower[[#This Row],[Pheno Barcode]])),CONCATENATE("1A4070000000065000",RIGHT(flower[[#This Row],[Pheno Barcode]],6)),"")</f>
        <v/>
      </c>
      <c r="P991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_ML2-14</v>
      </c>
    </row>
    <row r="992" spans="1:16" x14ac:dyDescent="0.25">
      <c r="A992" s="8" t="s">
        <v>8</v>
      </c>
      <c r="B992" s="9">
        <v>15</v>
      </c>
      <c r="C992" s="13" t="s">
        <v>542</v>
      </c>
      <c r="D992" s="13"/>
      <c r="E992" s="13" t="str">
        <f>_xlfn.IFNA(VLOOKUP(flower[[#This Row],[Scion METRC '#]],METRCC8[],2,FALSE),"METRC ERROR")</f>
        <v>METRC ERROR</v>
      </c>
      <c r="F992" s="13" t="str">
        <f>IF(LEFT(flower[[#This Row],[Strain]],4)=LEFT(flower[[#This Row],[Pheno '#]],4),"match","MISMATCH")</f>
        <v>MISMATCH</v>
      </c>
      <c r="G992" s="13" t="str">
        <f>_xlfn.IFNA(VLOOKUP(flower[[#This Row],[Scion METRC '#]],VEGC8[[#All],[Scion METRC '#]:[Pheno Barcode]],2,FALSE),"")</f>
        <v/>
      </c>
      <c r="H992" s="13" t="str">
        <f>LEFT(flower[[#This Row],[Pheno Barcode]],7)</f>
        <v/>
      </c>
      <c r="I992" s="10" t="str">
        <f>_xlfn.IFNA(VLOOKUP(flower[[#This Row],[Strain]],VEGC8[[#All],[Scion METRC '#]:[Health]],5,FALSE),"")</f>
        <v/>
      </c>
      <c r="J992" s="13"/>
      <c r="K992" s="13" t="str">
        <f>IF(flower[[#This Row],[Scion METRC '#]]="","EMPTY",_xlfn.IFNA(VLOOKUP(flower[[#This Row],[Scion METRC '#]],DEADC8[],3,FALSE),"Alive"))</f>
        <v>EMPTY</v>
      </c>
      <c r="L992" s="13" t="str">
        <f>IFERROR(INDEX(exptreatments[[#This Row],[Treatment]],MATCH(flower[[#This Row],[Scion METRC '#]],exptreatments[[#This Row],[METRC]],0)),"")</f>
        <v/>
      </c>
      <c r="M992" s="13" t="str">
        <f>_xlfn.IFNA(VLOOKUP(flower[[#This Row],[Scion METRC '#]],DEADC8[],4,FALSE),"")</f>
        <v/>
      </c>
      <c r="N992" s="14" t="str">
        <f>_xlfn.IFNA(VLOOKUP(flower[[#This Row],[Scion METRC '#]],DEADC8[],4,FALSE),"")</f>
        <v/>
      </c>
      <c r="O992" s="13" t="str">
        <f>IF(ISNUMBER(SEARCH(".",flower[[#This Row],[Pheno Barcode]])),CONCATENATE("1A4070000000065000",RIGHT(flower[[#This Row],[Pheno Barcode]],6)),"")</f>
        <v/>
      </c>
      <c r="P992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_ML2-15</v>
      </c>
    </row>
    <row r="993" spans="1:16" x14ac:dyDescent="0.25">
      <c r="A993" s="8" t="s">
        <v>8</v>
      </c>
      <c r="B993" s="9">
        <v>16</v>
      </c>
      <c r="C993" s="13" t="s">
        <v>542</v>
      </c>
      <c r="D993" s="13"/>
      <c r="E993" s="13" t="str">
        <f>_xlfn.IFNA(VLOOKUP(flower[[#This Row],[Scion METRC '#]],METRCC8[],2,FALSE),"METRC ERROR")</f>
        <v>METRC ERROR</v>
      </c>
      <c r="F993" s="13" t="str">
        <f>IF(LEFT(flower[[#This Row],[Strain]],4)=LEFT(flower[[#This Row],[Pheno '#]],4),"match","MISMATCH")</f>
        <v>MISMATCH</v>
      </c>
      <c r="G993" s="13" t="str">
        <f>_xlfn.IFNA(VLOOKUP(flower[[#This Row],[Scion METRC '#]],VEGC8[[#All],[Scion METRC '#]:[Pheno Barcode]],2,FALSE),"")</f>
        <v/>
      </c>
      <c r="H993" s="13" t="str">
        <f>LEFT(flower[[#This Row],[Pheno Barcode]],7)</f>
        <v/>
      </c>
      <c r="I993" s="10" t="str">
        <f>_xlfn.IFNA(VLOOKUP(flower[[#This Row],[Strain]],VEGC8[[#All],[Scion METRC '#]:[Health]],5,FALSE),"")</f>
        <v/>
      </c>
      <c r="J993" s="13"/>
      <c r="K993" s="13" t="str">
        <f>IF(flower[[#This Row],[Scion METRC '#]]="","EMPTY",_xlfn.IFNA(VLOOKUP(flower[[#This Row],[Scion METRC '#]],DEADC8[],3,FALSE),"Alive"))</f>
        <v>EMPTY</v>
      </c>
      <c r="L993" s="13" t="str">
        <f>IFERROR(INDEX(exptreatments[[#This Row],[Treatment]],MATCH(flower[[#This Row],[Scion METRC '#]],exptreatments[[#This Row],[METRC]],0)),"")</f>
        <v/>
      </c>
      <c r="M993" s="13" t="str">
        <f>_xlfn.IFNA(VLOOKUP(flower[[#This Row],[Scion METRC '#]],DEADC8[],4,FALSE),"")</f>
        <v/>
      </c>
      <c r="N993" s="14" t="str">
        <f>_xlfn.IFNA(VLOOKUP(flower[[#This Row],[Scion METRC '#]],DEADC8[],4,FALSE),"")</f>
        <v/>
      </c>
      <c r="O993" s="13" t="str">
        <f>IF(ISNUMBER(SEARCH(".",flower[[#This Row],[Pheno Barcode]])),CONCATENATE("1A4070000000065000",RIGHT(flower[[#This Row],[Pheno Barcode]],6)),"")</f>
        <v/>
      </c>
      <c r="P993" s="8" t="str">
        <f>IF(flower[[#This Row],[Plant]]&lt;10,_xlfn.CONCAT('Group Info'!$F$2,"_",flower[[#This Row],[Table]],"-0",flower[[#This Row],[Plant]]),_xlfn.CONCAT('Group Info'!$F$2,"_",flower[[#This Row],[Table]],"-",flower[[#This Row],[Plant]]))</f>
        <v>_ML2-16</v>
      </c>
    </row>
    <row r="994" spans="1:16" x14ac:dyDescent="0.25">
      <c r="A994" s="8" t="s">
        <v>8</v>
      </c>
      <c r="B994" s="9">
        <v>1</v>
      </c>
      <c r="C994" s="13" t="s">
        <v>543</v>
      </c>
      <c r="D994" s="13"/>
      <c r="E994" s="13" t="str">
        <f>_xlfn.IFNA(VLOOKUP(flower[[#This Row],[Scion METRC '#]],METRCC8[],2,FALSE),"METRC ERROR")</f>
        <v>METRC ERROR</v>
      </c>
      <c r="F994" s="13" t="str">
        <f>IF(LEFT(flower[[#This Row],[Strain]],4)=LEFT(flower[[#This Row],[Pheno '#]],4),"match","MISMATCH")</f>
        <v>MISMATCH</v>
      </c>
      <c r="G994" s="13" t="str">
        <f>_xlfn.IFNA(VLOOKUP(flower[[#This Row],[Scion METRC '#]],VEGC8[[#All],[Scion METRC '#]:[Pheno Barcode]],2,FALSE),"")</f>
        <v/>
      </c>
      <c r="H994" s="13" t="str">
        <f>LEFT(flower[[#This Row],[Pheno Barcode]],7)</f>
        <v/>
      </c>
      <c r="I994" s="10" t="str">
        <f>_xlfn.IFNA(VLOOKUP(flower[[#This Row],[Strain]],VEGC8[[#All],[Scion METRC '#]:[Health]],5,FALSE),"")</f>
        <v/>
      </c>
      <c r="J994" s="13"/>
      <c r="K994" s="13" t="str">
        <f>IF(flower[[#This Row],[Scion METRC '#]]="","EMPTY",_xlfn.IFNA(VLOOKUP(flower[[#This Row],[Scion METRC '#]],DEADC8[],3,FALSE),"Alive"))</f>
        <v>EMPTY</v>
      </c>
      <c r="L994" s="13" t="str">
        <f>IFERROR(INDEX(exptreatments[[#This Row],[Treatment]],MATCH(flower[[#This Row],[Scion METRC '#]],exptreatments[[#This Row],[METRC]],0)),"")</f>
        <v/>
      </c>
      <c r="M994" s="13" t="str">
        <f>_xlfn.IFNA(VLOOKUP(flower[[#This Row],[Scion METRC '#]],DEADC8[],4,FALSE),"")</f>
        <v/>
      </c>
      <c r="N994" s="14" t="str">
        <f>_xlfn.IFNA(VLOOKUP(flower[[#This Row],[Scion METRC '#]],DEADC8[],4,FALSE),"")</f>
        <v/>
      </c>
      <c r="O994" s="13" t="str">
        <f>IF(ISNUMBER(SEARCH(".",flower[[#This Row],[Pheno Barcode]])),CONCATENATE("1A4070000000065000",RIGHT(flower[[#This Row],[Pheno Barcode]],6)),"")</f>
        <v/>
      </c>
      <c r="P994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_ML3-01</v>
      </c>
    </row>
    <row r="995" spans="1:16" x14ac:dyDescent="0.25">
      <c r="A995" s="8" t="s">
        <v>8</v>
      </c>
      <c r="B995" s="9">
        <v>2</v>
      </c>
      <c r="C995" s="13" t="s">
        <v>543</v>
      </c>
      <c r="D995" s="13"/>
      <c r="E995" s="13" t="str">
        <f>_xlfn.IFNA(VLOOKUP(flower[[#This Row],[Scion METRC '#]],METRCC8[],2,FALSE),"METRC ERROR")</f>
        <v>METRC ERROR</v>
      </c>
      <c r="F995" s="13" t="str">
        <f>IF(LEFT(flower[[#This Row],[Strain]],4)=LEFT(flower[[#This Row],[Pheno '#]],4),"match","MISMATCH")</f>
        <v>MISMATCH</v>
      </c>
      <c r="G995" s="13" t="str">
        <f>_xlfn.IFNA(VLOOKUP(flower[[#This Row],[Scion METRC '#]],VEGC8[[#All],[Scion METRC '#]:[Pheno Barcode]],2,FALSE),"")</f>
        <v/>
      </c>
      <c r="H995" s="13" t="str">
        <f>LEFT(flower[[#This Row],[Pheno Barcode]],7)</f>
        <v/>
      </c>
      <c r="I995" s="10" t="str">
        <f>_xlfn.IFNA(VLOOKUP(flower[[#This Row],[Strain]],VEGC8[[#All],[Scion METRC '#]:[Health]],5,FALSE),"")</f>
        <v/>
      </c>
      <c r="J995" s="13"/>
      <c r="K995" s="13" t="str">
        <f>IF(flower[[#This Row],[Scion METRC '#]]="","EMPTY",_xlfn.IFNA(VLOOKUP(flower[[#This Row],[Scion METRC '#]],DEADC8[],3,FALSE),"Alive"))</f>
        <v>EMPTY</v>
      </c>
      <c r="L995" s="13" t="str">
        <f>IFERROR(INDEX(exptreatments[[#This Row],[Treatment]],MATCH(flower[[#This Row],[Scion METRC '#]],exptreatments[[#This Row],[METRC]],0)),"")</f>
        <v/>
      </c>
      <c r="M995" s="13" t="str">
        <f>_xlfn.IFNA(VLOOKUP(flower[[#This Row],[Scion METRC '#]],DEADC8[],4,FALSE),"")</f>
        <v/>
      </c>
      <c r="N995" s="14" t="str">
        <f>_xlfn.IFNA(VLOOKUP(flower[[#This Row],[Scion METRC '#]],DEADC8[],4,FALSE),"")</f>
        <v/>
      </c>
      <c r="O995" s="13" t="str">
        <f>IF(ISNUMBER(SEARCH(".",flower[[#This Row],[Pheno Barcode]])),CONCATENATE("1A4070000000065000",RIGHT(flower[[#This Row],[Pheno Barcode]],6)),"")</f>
        <v/>
      </c>
      <c r="P995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_ML3-02</v>
      </c>
    </row>
    <row r="996" spans="1:16" x14ac:dyDescent="0.25">
      <c r="A996" s="8" t="s">
        <v>8</v>
      </c>
      <c r="B996" s="9">
        <v>3</v>
      </c>
      <c r="C996" s="13" t="s">
        <v>543</v>
      </c>
      <c r="D996" s="13"/>
      <c r="E996" s="13" t="str">
        <f>_xlfn.IFNA(VLOOKUP(flower[[#This Row],[Scion METRC '#]],METRCC8[],2,FALSE),"METRC ERROR")</f>
        <v>METRC ERROR</v>
      </c>
      <c r="F996" s="13" t="str">
        <f>IF(LEFT(flower[[#This Row],[Strain]],4)=LEFT(flower[[#This Row],[Pheno '#]],4),"match","MISMATCH")</f>
        <v>MISMATCH</v>
      </c>
      <c r="G996" s="13" t="str">
        <f>_xlfn.IFNA(VLOOKUP(flower[[#This Row],[Scion METRC '#]],VEGC8[[#All],[Scion METRC '#]:[Pheno Barcode]],2,FALSE),"")</f>
        <v/>
      </c>
      <c r="H996" s="13" t="str">
        <f>LEFT(flower[[#This Row],[Pheno Barcode]],7)</f>
        <v/>
      </c>
      <c r="I996" s="10" t="str">
        <f>_xlfn.IFNA(VLOOKUP(flower[[#This Row],[Strain]],VEGC8[[#All],[Scion METRC '#]:[Health]],5,FALSE),"")</f>
        <v/>
      </c>
      <c r="J996" s="13"/>
      <c r="K996" s="13" t="str">
        <f>IF(flower[[#This Row],[Scion METRC '#]]="","EMPTY",_xlfn.IFNA(VLOOKUP(flower[[#This Row],[Scion METRC '#]],DEADC8[],3,FALSE),"Alive"))</f>
        <v>EMPTY</v>
      </c>
      <c r="L996" s="13" t="str">
        <f>IFERROR(INDEX(exptreatments[[#This Row],[Treatment]],MATCH(flower[[#This Row],[Scion METRC '#]],exptreatments[[#This Row],[METRC]],0)),"")</f>
        <v/>
      </c>
      <c r="M996" s="13" t="str">
        <f>_xlfn.IFNA(VLOOKUP(flower[[#This Row],[Scion METRC '#]],DEADC8[],4,FALSE),"")</f>
        <v/>
      </c>
      <c r="N996" s="14" t="str">
        <f>_xlfn.IFNA(VLOOKUP(flower[[#This Row],[Scion METRC '#]],DEADC8[],4,FALSE),"")</f>
        <v/>
      </c>
      <c r="O996" s="13" t="str">
        <f>IF(ISNUMBER(SEARCH(".",flower[[#This Row],[Pheno Barcode]])),CONCATENATE("1A4070000000065000",RIGHT(flower[[#This Row],[Pheno Barcode]],6)),"")</f>
        <v/>
      </c>
      <c r="P996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_ML3-03</v>
      </c>
    </row>
    <row r="997" spans="1:16" x14ac:dyDescent="0.25">
      <c r="A997" s="8" t="s">
        <v>8</v>
      </c>
      <c r="B997" s="9">
        <v>4</v>
      </c>
      <c r="C997" s="13" t="s">
        <v>543</v>
      </c>
      <c r="D997" s="13"/>
      <c r="E997" s="13" t="str">
        <f>_xlfn.IFNA(VLOOKUP(flower[[#This Row],[Scion METRC '#]],METRCC8[],2,FALSE),"METRC ERROR")</f>
        <v>METRC ERROR</v>
      </c>
      <c r="F997" s="13" t="str">
        <f>IF(LEFT(flower[[#This Row],[Strain]],4)=LEFT(flower[[#This Row],[Pheno '#]],4),"match","MISMATCH")</f>
        <v>MISMATCH</v>
      </c>
      <c r="G997" s="13" t="str">
        <f>_xlfn.IFNA(VLOOKUP(flower[[#This Row],[Scion METRC '#]],VEGC8[[#All],[Scion METRC '#]:[Pheno Barcode]],2,FALSE),"")</f>
        <v/>
      </c>
      <c r="H997" s="13" t="str">
        <f>LEFT(flower[[#This Row],[Pheno Barcode]],7)</f>
        <v/>
      </c>
      <c r="I997" s="10" t="str">
        <f>_xlfn.IFNA(VLOOKUP(flower[[#This Row],[Strain]],VEGC8[[#All],[Scion METRC '#]:[Health]],5,FALSE),"")</f>
        <v/>
      </c>
      <c r="J997" s="13"/>
      <c r="K997" s="13" t="str">
        <f>IF(flower[[#This Row],[Scion METRC '#]]="","EMPTY",_xlfn.IFNA(VLOOKUP(flower[[#This Row],[Scion METRC '#]],DEADC8[],3,FALSE),"Alive"))</f>
        <v>EMPTY</v>
      </c>
      <c r="L997" s="13" t="str">
        <f>IFERROR(INDEX(exptreatments[[#This Row],[Treatment]],MATCH(flower[[#This Row],[Scion METRC '#]],exptreatments[[#This Row],[METRC]],0)),"")</f>
        <v/>
      </c>
      <c r="M997" s="13" t="str">
        <f>_xlfn.IFNA(VLOOKUP(flower[[#This Row],[Scion METRC '#]],DEADC8[],4,FALSE),"")</f>
        <v/>
      </c>
      <c r="N997" s="14" t="str">
        <f>_xlfn.IFNA(VLOOKUP(flower[[#This Row],[Scion METRC '#]],DEADC8[],4,FALSE),"")</f>
        <v/>
      </c>
      <c r="O997" s="13" t="str">
        <f>IF(ISNUMBER(SEARCH(".",flower[[#This Row],[Pheno Barcode]])),CONCATENATE("1A4070000000065000",RIGHT(flower[[#This Row],[Pheno Barcode]],6)),"")</f>
        <v/>
      </c>
      <c r="P997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_ML3-04</v>
      </c>
    </row>
    <row r="998" spans="1:16" x14ac:dyDescent="0.25">
      <c r="A998" s="8" t="s">
        <v>8</v>
      </c>
      <c r="B998" s="9">
        <v>5</v>
      </c>
      <c r="C998" s="13" t="s">
        <v>543</v>
      </c>
      <c r="D998" s="13"/>
      <c r="E998" s="13" t="str">
        <f>_xlfn.IFNA(VLOOKUP(flower[[#This Row],[Scion METRC '#]],METRCC8[],2,FALSE),"METRC ERROR")</f>
        <v>METRC ERROR</v>
      </c>
      <c r="F998" s="13" t="str">
        <f>IF(LEFT(flower[[#This Row],[Strain]],4)=LEFT(flower[[#This Row],[Pheno '#]],4),"match","MISMATCH")</f>
        <v>MISMATCH</v>
      </c>
      <c r="G998" s="13" t="str">
        <f>_xlfn.IFNA(VLOOKUP(flower[[#This Row],[Scion METRC '#]],VEGC8[[#All],[Scion METRC '#]:[Pheno Barcode]],2,FALSE),"")</f>
        <v/>
      </c>
      <c r="H998" s="13" t="str">
        <f>LEFT(flower[[#This Row],[Pheno Barcode]],7)</f>
        <v/>
      </c>
      <c r="I998" s="10" t="str">
        <f>_xlfn.IFNA(VLOOKUP(flower[[#This Row],[Strain]],VEGC8[[#All],[Scion METRC '#]:[Health]],5,FALSE),"")</f>
        <v/>
      </c>
      <c r="J998" s="13"/>
      <c r="K998" s="13" t="str">
        <f>IF(flower[[#This Row],[Scion METRC '#]]="","EMPTY",_xlfn.IFNA(VLOOKUP(flower[[#This Row],[Scion METRC '#]],DEADC8[],3,FALSE),"Alive"))</f>
        <v>EMPTY</v>
      </c>
      <c r="L998" s="13" t="str">
        <f>IFERROR(INDEX(exptreatments[[#This Row],[Treatment]],MATCH(flower[[#This Row],[Scion METRC '#]],exptreatments[[#This Row],[METRC]],0)),"")</f>
        <v/>
      </c>
      <c r="M998" s="13" t="str">
        <f>_xlfn.IFNA(VLOOKUP(flower[[#This Row],[Scion METRC '#]],DEADC8[],4,FALSE),"")</f>
        <v/>
      </c>
      <c r="N998" s="14" t="str">
        <f>_xlfn.IFNA(VLOOKUP(flower[[#This Row],[Scion METRC '#]],DEADC8[],4,FALSE),"")</f>
        <v/>
      </c>
      <c r="O998" s="13" t="str">
        <f>IF(ISNUMBER(SEARCH(".",flower[[#This Row],[Pheno Barcode]])),CONCATENATE("1A4070000000065000",RIGHT(flower[[#This Row],[Pheno Barcode]],6)),"")</f>
        <v/>
      </c>
      <c r="P998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_ML3-05</v>
      </c>
    </row>
    <row r="999" spans="1:16" x14ac:dyDescent="0.25">
      <c r="A999" s="8" t="s">
        <v>8</v>
      </c>
      <c r="B999" s="9">
        <v>6</v>
      </c>
      <c r="C999" s="13" t="s">
        <v>543</v>
      </c>
      <c r="D999" s="13"/>
      <c r="E999" s="13" t="str">
        <f>_xlfn.IFNA(VLOOKUP(flower[[#This Row],[Scion METRC '#]],METRCC8[],2,FALSE),"METRC ERROR")</f>
        <v>METRC ERROR</v>
      </c>
      <c r="F999" s="13" t="str">
        <f>IF(LEFT(flower[[#This Row],[Strain]],4)=LEFT(flower[[#This Row],[Pheno '#]],4),"match","MISMATCH")</f>
        <v>MISMATCH</v>
      </c>
      <c r="G999" s="13" t="str">
        <f>_xlfn.IFNA(VLOOKUP(flower[[#This Row],[Scion METRC '#]],VEGC8[[#All],[Scion METRC '#]:[Pheno Barcode]],2,FALSE),"")</f>
        <v/>
      </c>
      <c r="H999" s="13" t="str">
        <f>LEFT(flower[[#This Row],[Pheno Barcode]],7)</f>
        <v/>
      </c>
      <c r="I999" s="10" t="str">
        <f>_xlfn.IFNA(VLOOKUP(flower[[#This Row],[Strain]],VEGC8[[#All],[Scion METRC '#]:[Health]],5,FALSE),"")</f>
        <v/>
      </c>
      <c r="J999" s="13"/>
      <c r="K999" s="13" t="str">
        <f>IF(flower[[#This Row],[Scion METRC '#]]="","EMPTY",_xlfn.IFNA(VLOOKUP(flower[[#This Row],[Scion METRC '#]],DEADC8[],3,FALSE),"Alive"))</f>
        <v>EMPTY</v>
      </c>
      <c r="L999" s="13" t="str">
        <f>IFERROR(INDEX(exptreatments[[#This Row],[Treatment]],MATCH(flower[[#This Row],[Scion METRC '#]],exptreatments[[#This Row],[METRC]],0)),"")</f>
        <v/>
      </c>
      <c r="M999" s="13" t="str">
        <f>_xlfn.IFNA(VLOOKUP(flower[[#This Row],[Scion METRC '#]],DEADC8[],4,FALSE),"")</f>
        <v/>
      </c>
      <c r="N999" s="14" t="str">
        <f>_xlfn.IFNA(VLOOKUP(flower[[#This Row],[Scion METRC '#]],DEADC8[],4,FALSE),"")</f>
        <v/>
      </c>
      <c r="O999" s="13" t="str">
        <f>IF(ISNUMBER(SEARCH(".",flower[[#This Row],[Pheno Barcode]])),CONCATENATE("1A4070000000065000",RIGHT(flower[[#This Row],[Pheno Barcode]],6)),"")</f>
        <v/>
      </c>
      <c r="P999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_ML3-06</v>
      </c>
    </row>
    <row r="1000" spans="1:16" x14ac:dyDescent="0.25">
      <c r="A1000" s="8" t="s">
        <v>8</v>
      </c>
      <c r="B1000" s="9">
        <v>7</v>
      </c>
      <c r="C1000" s="13" t="s">
        <v>543</v>
      </c>
      <c r="D1000" s="13"/>
      <c r="E1000" s="13" t="str">
        <f>_xlfn.IFNA(VLOOKUP(flower[[#This Row],[Scion METRC '#]],METRCC8[],2,FALSE),"METRC ERROR")</f>
        <v>METRC ERROR</v>
      </c>
      <c r="F1000" s="13" t="str">
        <f>IF(LEFT(flower[[#This Row],[Strain]],4)=LEFT(flower[[#This Row],[Pheno '#]],4),"match","MISMATCH")</f>
        <v>MISMATCH</v>
      </c>
      <c r="G1000" s="13" t="str">
        <f>_xlfn.IFNA(VLOOKUP(flower[[#This Row],[Scion METRC '#]],VEGC8[[#All],[Scion METRC '#]:[Pheno Barcode]],2,FALSE),"")</f>
        <v/>
      </c>
      <c r="H1000" s="13" t="str">
        <f>LEFT(flower[[#This Row],[Pheno Barcode]],7)</f>
        <v/>
      </c>
      <c r="I1000" s="10" t="str">
        <f>_xlfn.IFNA(VLOOKUP(flower[[#This Row],[Strain]],VEGC8[[#All],[Scion METRC '#]:[Health]],5,FALSE),"")</f>
        <v/>
      </c>
      <c r="J1000" s="13"/>
      <c r="K1000" s="13" t="str">
        <f>IF(flower[[#This Row],[Scion METRC '#]]="","EMPTY",_xlfn.IFNA(VLOOKUP(flower[[#This Row],[Scion METRC '#]],DEADC8[],3,FALSE),"Alive"))</f>
        <v>EMPTY</v>
      </c>
      <c r="L1000" s="13" t="str">
        <f>IFERROR(INDEX(exptreatments[[#This Row],[Treatment]],MATCH(flower[[#This Row],[Scion METRC '#]],exptreatments[[#This Row],[METRC]],0)),"")</f>
        <v/>
      </c>
      <c r="M1000" s="13" t="str">
        <f>_xlfn.IFNA(VLOOKUP(flower[[#This Row],[Scion METRC '#]],DEADC8[],4,FALSE),"")</f>
        <v/>
      </c>
      <c r="N1000" s="14" t="str">
        <f>_xlfn.IFNA(VLOOKUP(flower[[#This Row],[Scion METRC '#]],DEADC8[],4,FALSE),"")</f>
        <v/>
      </c>
      <c r="O1000" s="13" t="str">
        <f>IF(ISNUMBER(SEARCH(".",flower[[#This Row],[Pheno Barcode]])),CONCATENATE("1A4070000000065000",RIGHT(flower[[#This Row],[Pheno Barcode]],6)),"")</f>
        <v/>
      </c>
      <c r="P1000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_ML3-07</v>
      </c>
    </row>
    <row r="1001" spans="1:16" x14ac:dyDescent="0.25">
      <c r="A1001" s="8" t="s">
        <v>8</v>
      </c>
      <c r="B1001" s="9">
        <v>8</v>
      </c>
      <c r="C1001" s="13" t="s">
        <v>543</v>
      </c>
      <c r="D1001" s="13"/>
      <c r="E1001" s="13" t="str">
        <f>_xlfn.IFNA(VLOOKUP(flower[[#This Row],[Scion METRC '#]],METRCC8[],2,FALSE),"METRC ERROR")</f>
        <v>METRC ERROR</v>
      </c>
      <c r="F1001" s="13" t="str">
        <f>IF(LEFT(flower[[#This Row],[Strain]],4)=LEFT(flower[[#This Row],[Pheno '#]],4),"match","MISMATCH")</f>
        <v>MISMATCH</v>
      </c>
      <c r="G1001" s="13" t="str">
        <f>_xlfn.IFNA(VLOOKUP(flower[[#This Row],[Scion METRC '#]],VEGC8[[#All],[Scion METRC '#]:[Pheno Barcode]],2,FALSE),"")</f>
        <v/>
      </c>
      <c r="H1001" s="13" t="str">
        <f>LEFT(flower[[#This Row],[Pheno Barcode]],7)</f>
        <v/>
      </c>
      <c r="I1001" s="10" t="str">
        <f>_xlfn.IFNA(VLOOKUP(flower[[#This Row],[Strain]],VEGC8[[#All],[Scion METRC '#]:[Health]],5,FALSE),"")</f>
        <v/>
      </c>
      <c r="J1001" s="13"/>
      <c r="K1001" s="13" t="str">
        <f>IF(flower[[#This Row],[Scion METRC '#]]="","EMPTY",_xlfn.IFNA(VLOOKUP(flower[[#This Row],[Scion METRC '#]],DEADC8[],3,FALSE),"Alive"))</f>
        <v>EMPTY</v>
      </c>
      <c r="L1001" s="13" t="str">
        <f>IFERROR(INDEX(exptreatments[[#This Row],[Treatment]],MATCH(flower[[#This Row],[Scion METRC '#]],exptreatments[[#This Row],[METRC]],0)),"")</f>
        <v/>
      </c>
      <c r="M1001" s="13" t="str">
        <f>_xlfn.IFNA(VLOOKUP(flower[[#This Row],[Scion METRC '#]],DEADC8[],4,FALSE),"")</f>
        <v/>
      </c>
      <c r="N1001" s="14" t="str">
        <f>_xlfn.IFNA(VLOOKUP(flower[[#This Row],[Scion METRC '#]],DEADC8[],4,FALSE),"")</f>
        <v/>
      </c>
      <c r="O1001" s="13" t="str">
        <f>IF(ISNUMBER(SEARCH(".",flower[[#This Row],[Pheno Barcode]])),CONCATENATE("1A4070000000065000",RIGHT(flower[[#This Row],[Pheno Barcode]],6)),"")</f>
        <v/>
      </c>
      <c r="P1001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_ML3-08</v>
      </c>
    </row>
    <row r="1002" spans="1:16" x14ac:dyDescent="0.25">
      <c r="A1002" s="8" t="s">
        <v>8</v>
      </c>
      <c r="B1002" s="9">
        <v>9</v>
      </c>
      <c r="C1002" s="13" t="s">
        <v>543</v>
      </c>
      <c r="D1002" s="13"/>
      <c r="E1002" s="13" t="str">
        <f>_xlfn.IFNA(VLOOKUP(flower[[#This Row],[Scion METRC '#]],METRCC8[],2,FALSE),"METRC ERROR")</f>
        <v>METRC ERROR</v>
      </c>
      <c r="F1002" s="13" t="str">
        <f>IF(LEFT(flower[[#This Row],[Strain]],4)=LEFT(flower[[#This Row],[Pheno '#]],4),"match","MISMATCH")</f>
        <v>MISMATCH</v>
      </c>
      <c r="G1002" s="13" t="str">
        <f>_xlfn.IFNA(VLOOKUP(flower[[#This Row],[Scion METRC '#]],VEGC8[[#All],[Scion METRC '#]:[Pheno Barcode]],2,FALSE),"")</f>
        <v/>
      </c>
      <c r="H1002" s="13" t="str">
        <f>LEFT(flower[[#This Row],[Pheno Barcode]],7)</f>
        <v/>
      </c>
      <c r="I1002" s="10" t="str">
        <f>_xlfn.IFNA(VLOOKUP(flower[[#This Row],[Strain]],VEGC8[[#All],[Scion METRC '#]:[Health]],5,FALSE),"")</f>
        <v/>
      </c>
      <c r="J1002" s="13"/>
      <c r="K1002" s="13" t="str">
        <f>IF(flower[[#This Row],[Scion METRC '#]]="","EMPTY",_xlfn.IFNA(VLOOKUP(flower[[#This Row],[Scion METRC '#]],DEADC8[],3,FALSE),"Alive"))</f>
        <v>EMPTY</v>
      </c>
      <c r="L1002" s="13" t="str">
        <f>IFERROR(INDEX(exptreatments[[#This Row],[Treatment]],MATCH(flower[[#This Row],[Scion METRC '#]],exptreatments[[#This Row],[METRC]],0)),"")</f>
        <v/>
      </c>
      <c r="M1002" s="13" t="str">
        <f>_xlfn.IFNA(VLOOKUP(flower[[#This Row],[Scion METRC '#]],DEADC8[],4,FALSE),"")</f>
        <v/>
      </c>
      <c r="N1002" s="14" t="str">
        <f>_xlfn.IFNA(VLOOKUP(flower[[#This Row],[Scion METRC '#]],DEADC8[],4,FALSE),"")</f>
        <v/>
      </c>
      <c r="O1002" s="13" t="str">
        <f>IF(ISNUMBER(SEARCH(".",flower[[#This Row],[Pheno Barcode]])),CONCATENATE("1A4070000000065000",RIGHT(flower[[#This Row],[Pheno Barcode]],6)),"")</f>
        <v/>
      </c>
      <c r="P1002" s="8" t="str">
        <f>IF(flower[[#This Row],[Plant]]&lt;10,_xlfn.CONCAT('Group Info'!$F$2,"_",flower[[#This Row],[Table]],"-0",flower[[#This Row],[Plant]]),_xlfn.CONCAT('Group Info'!$F$2,"_",flower[[#This Row],[Table]],"-",flower[[#This Row],[Plant]]))</f>
        <v>_ML3-09</v>
      </c>
    </row>
    <row r="1003" spans="1:16" x14ac:dyDescent="0.25">
      <c r="A1003" s="8" t="s">
        <v>8</v>
      </c>
      <c r="B1003" s="9">
        <v>10</v>
      </c>
      <c r="C1003" s="13" t="s">
        <v>543</v>
      </c>
      <c r="D1003" s="13"/>
      <c r="E1003" s="13" t="str">
        <f>_xlfn.IFNA(VLOOKUP(flower[[#This Row],[Scion METRC '#]],METRCC8[],2,FALSE),"METRC ERROR")</f>
        <v>METRC ERROR</v>
      </c>
      <c r="F1003" s="13" t="str">
        <f>IF(LEFT(flower[[#This Row],[Strain]],4)=LEFT(flower[[#This Row],[Pheno '#]],4),"match","MISMATCH")</f>
        <v>MISMATCH</v>
      </c>
      <c r="G1003" s="13" t="str">
        <f>_xlfn.IFNA(VLOOKUP(flower[[#This Row],[Scion METRC '#]],VEGC8[[#All],[Scion METRC '#]:[Pheno Barcode]],2,FALSE),"")</f>
        <v/>
      </c>
      <c r="H1003" s="13" t="str">
        <f>LEFT(flower[[#This Row],[Pheno Barcode]],7)</f>
        <v/>
      </c>
      <c r="I1003" s="10" t="str">
        <f>_xlfn.IFNA(VLOOKUP(flower[[#This Row],[Strain]],VEGC8[[#All],[Scion METRC '#]:[Health]],5,FALSE),"")</f>
        <v/>
      </c>
      <c r="J1003" s="13"/>
      <c r="K1003" s="13" t="str">
        <f>IF(flower[[#This Row],[Scion METRC '#]]="","EMPTY",_xlfn.IFNA(VLOOKUP(flower[[#This Row],[Scion METRC '#]],DEADC8[],3,FALSE),"Alive"))</f>
        <v>EMPTY</v>
      </c>
      <c r="L1003" s="13" t="str">
        <f>IFERROR(INDEX(exptreatments[[#This Row],[Treatment]],MATCH(flower[[#This Row],[Scion METRC '#]],exptreatments[[#This Row],[METRC]],0)),"")</f>
        <v/>
      </c>
      <c r="M1003" s="13" t="str">
        <f>_xlfn.IFNA(VLOOKUP(flower[[#This Row],[Scion METRC '#]],DEADC8[],4,FALSE),"")</f>
        <v/>
      </c>
      <c r="N1003" s="14" t="str">
        <f>_xlfn.IFNA(VLOOKUP(flower[[#This Row],[Scion METRC '#]],DEADC8[],4,FALSE),"")</f>
        <v/>
      </c>
      <c r="O1003" s="13" t="str">
        <f>IF(ISNUMBER(SEARCH(".",flower[[#This Row],[Pheno Barcode]])),CONCATENATE("1A4070000000065000",RIGHT(flower[[#This Row],[Pheno Barcode]],6)),"")</f>
        <v/>
      </c>
      <c r="P1003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_ML3-10</v>
      </c>
    </row>
    <row r="1004" spans="1:16" x14ac:dyDescent="0.25">
      <c r="A1004" s="8" t="s">
        <v>8</v>
      </c>
      <c r="B1004" s="9">
        <v>11</v>
      </c>
      <c r="C1004" s="13" t="s">
        <v>543</v>
      </c>
      <c r="D1004" s="13"/>
      <c r="E1004" s="13" t="str">
        <f>_xlfn.IFNA(VLOOKUP(flower[[#This Row],[Scion METRC '#]],METRCC8[],2,FALSE),"METRC ERROR")</f>
        <v>METRC ERROR</v>
      </c>
      <c r="F1004" s="13" t="str">
        <f>IF(LEFT(flower[[#This Row],[Strain]],4)=LEFT(flower[[#This Row],[Pheno '#]],4),"match","MISMATCH")</f>
        <v>MISMATCH</v>
      </c>
      <c r="G1004" s="13" t="str">
        <f>_xlfn.IFNA(VLOOKUP(flower[[#This Row],[Scion METRC '#]],VEGC8[[#All],[Scion METRC '#]:[Pheno Barcode]],2,FALSE),"")</f>
        <v/>
      </c>
      <c r="H1004" s="13" t="str">
        <f>LEFT(flower[[#This Row],[Pheno Barcode]],7)</f>
        <v/>
      </c>
      <c r="I1004" s="10" t="str">
        <f>_xlfn.IFNA(VLOOKUP(flower[[#This Row],[Strain]],VEGC8[[#All],[Scion METRC '#]:[Health]],5,FALSE),"")</f>
        <v/>
      </c>
      <c r="J1004" s="13"/>
      <c r="K1004" s="13" t="str">
        <f>IF(flower[[#This Row],[Scion METRC '#]]="","EMPTY",_xlfn.IFNA(VLOOKUP(flower[[#This Row],[Scion METRC '#]],DEADC8[],3,FALSE),"Alive"))</f>
        <v>EMPTY</v>
      </c>
      <c r="L1004" s="13" t="str">
        <f>IFERROR(INDEX(exptreatments[[#This Row],[Treatment]],MATCH(flower[[#This Row],[Scion METRC '#]],exptreatments[[#This Row],[METRC]],0)),"")</f>
        <v/>
      </c>
      <c r="M1004" s="13" t="str">
        <f>_xlfn.IFNA(VLOOKUP(flower[[#This Row],[Scion METRC '#]],DEADC8[],4,FALSE),"")</f>
        <v/>
      </c>
      <c r="N1004" s="14" t="str">
        <f>_xlfn.IFNA(VLOOKUP(flower[[#This Row],[Scion METRC '#]],DEADC8[],4,FALSE),"")</f>
        <v/>
      </c>
      <c r="O1004" s="13" t="str">
        <f>IF(ISNUMBER(SEARCH(".",flower[[#This Row],[Pheno Barcode]])),CONCATENATE("1A4070000000065000",RIGHT(flower[[#This Row],[Pheno Barcode]],6)),"")</f>
        <v/>
      </c>
      <c r="P1004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_ML3-11</v>
      </c>
    </row>
    <row r="1005" spans="1:16" x14ac:dyDescent="0.25">
      <c r="A1005" s="8" t="s">
        <v>8</v>
      </c>
      <c r="B1005" s="9">
        <v>12</v>
      </c>
      <c r="C1005" s="13" t="s">
        <v>543</v>
      </c>
      <c r="D1005" s="13"/>
      <c r="E1005" s="13" t="str">
        <f>_xlfn.IFNA(VLOOKUP(flower[[#This Row],[Scion METRC '#]],METRCC8[],2,FALSE),"METRC ERROR")</f>
        <v>METRC ERROR</v>
      </c>
      <c r="F1005" s="13" t="str">
        <f>IF(LEFT(flower[[#This Row],[Strain]],4)=LEFT(flower[[#This Row],[Pheno '#]],4),"match","MISMATCH")</f>
        <v>MISMATCH</v>
      </c>
      <c r="G1005" s="13" t="str">
        <f>_xlfn.IFNA(VLOOKUP(flower[[#This Row],[Scion METRC '#]],VEGC8[[#All],[Scion METRC '#]:[Pheno Barcode]],2,FALSE),"")</f>
        <v/>
      </c>
      <c r="H1005" s="13" t="str">
        <f>LEFT(flower[[#This Row],[Pheno Barcode]],7)</f>
        <v/>
      </c>
      <c r="I1005" s="10" t="str">
        <f>_xlfn.IFNA(VLOOKUP(flower[[#This Row],[Strain]],VEGC8[[#All],[Scion METRC '#]:[Health]],5,FALSE),"")</f>
        <v/>
      </c>
      <c r="J1005" s="13"/>
      <c r="K1005" s="13" t="str">
        <f>IF(flower[[#This Row],[Scion METRC '#]]="","EMPTY",_xlfn.IFNA(VLOOKUP(flower[[#This Row],[Scion METRC '#]],DEADC8[],3,FALSE),"Alive"))</f>
        <v>EMPTY</v>
      </c>
      <c r="L1005" s="13" t="str">
        <f>IFERROR(INDEX(exptreatments[[#This Row],[Treatment]],MATCH(flower[[#This Row],[Scion METRC '#]],exptreatments[[#This Row],[METRC]],0)),"")</f>
        <v/>
      </c>
      <c r="M1005" s="13" t="str">
        <f>_xlfn.IFNA(VLOOKUP(flower[[#This Row],[Scion METRC '#]],DEADC8[],4,FALSE),"")</f>
        <v/>
      </c>
      <c r="N1005" s="14" t="str">
        <f>_xlfn.IFNA(VLOOKUP(flower[[#This Row],[Scion METRC '#]],DEADC8[],4,FALSE),"")</f>
        <v/>
      </c>
      <c r="O1005" s="13" t="str">
        <f>IF(ISNUMBER(SEARCH(".",flower[[#This Row],[Pheno Barcode]])),CONCATENATE("1A4070000000065000",RIGHT(flower[[#This Row],[Pheno Barcode]],6)),"")</f>
        <v/>
      </c>
      <c r="P1005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_ML3-12</v>
      </c>
    </row>
    <row r="1006" spans="1:16" x14ac:dyDescent="0.25">
      <c r="A1006" s="8" t="s">
        <v>8</v>
      </c>
      <c r="B1006" s="9">
        <v>13</v>
      </c>
      <c r="C1006" s="13" t="s">
        <v>543</v>
      </c>
      <c r="D1006" s="13"/>
      <c r="E1006" s="13" t="str">
        <f>_xlfn.IFNA(VLOOKUP(flower[[#This Row],[Scion METRC '#]],METRCC8[],2,FALSE),"METRC ERROR")</f>
        <v>METRC ERROR</v>
      </c>
      <c r="F1006" s="13" t="str">
        <f>IF(LEFT(flower[[#This Row],[Strain]],4)=LEFT(flower[[#This Row],[Pheno '#]],4),"match","MISMATCH")</f>
        <v>MISMATCH</v>
      </c>
      <c r="G1006" s="13" t="str">
        <f>_xlfn.IFNA(VLOOKUP(flower[[#This Row],[Scion METRC '#]],VEGC8[[#All],[Scion METRC '#]:[Pheno Barcode]],2,FALSE),"")</f>
        <v/>
      </c>
      <c r="H1006" s="13" t="str">
        <f>LEFT(flower[[#This Row],[Pheno Barcode]],7)</f>
        <v/>
      </c>
      <c r="I1006" s="10" t="str">
        <f>_xlfn.IFNA(VLOOKUP(flower[[#This Row],[Strain]],VEGC8[[#All],[Scion METRC '#]:[Health]],5,FALSE),"")</f>
        <v/>
      </c>
      <c r="J1006" s="13"/>
      <c r="K1006" s="13" t="str">
        <f>IF(flower[[#This Row],[Scion METRC '#]]="","EMPTY",_xlfn.IFNA(VLOOKUP(flower[[#This Row],[Scion METRC '#]],DEADC8[],3,FALSE),"Alive"))</f>
        <v>EMPTY</v>
      </c>
      <c r="L1006" s="13" t="str">
        <f>IFERROR(INDEX(exptreatments[[#This Row],[Treatment]],MATCH(flower[[#This Row],[Scion METRC '#]],exptreatments[[#This Row],[METRC]],0)),"")</f>
        <v/>
      </c>
      <c r="M1006" s="13" t="str">
        <f>_xlfn.IFNA(VLOOKUP(flower[[#This Row],[Scion METRC '#]],DEADC8[],4,FALSE),"")</f>
        <v/>
      </c>
      <c r="N1006" s="14" t="str">
        <f>_xlfn.IFNA(VLOOKUP(flower[[#This Row],[Scion METRC '#]],DEADC8[],4,FALSE),"")</f>
        <v/>
      </c>
      <c r="O1006" s="13" t="str">
        <f>IF(ISNUMBER(SEARCH(".",flower[[#This Row],[Pheno Barcode]])),CONCATENATE("1A4070000000065000",RIGHT(flower[[#This Row],[Pheno Barcode]],6)),"")</f>
        <v/>
      </c>
      <c r="P1006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_ML3-13</v>
      </c>
    </row>
    <row r="1007" spans="1:16" x14ac:dyDescent="0.25">
      <c r="A1007" s="8" t="s">
        <v>8</v>
      </c>
      <c r="B1007" s="9">
        <v>14</v>
      </c>
      <c r="C1007" s="13" t="s">
        <v>543</v>
      </c>
      <c r="D1007" s="13"/>
      <c r="E1007" s="13" t="str">
        <f>_xlfn.IFNA(VLOOKUP(flower[[#This Row],[Scion METRC '#]],METRCC8[],2,FALSE),"METRC ERROR")</f>
        <v>METRC ERROR</v>
      </c>
      <c r="F1007" s="13" t="str">
        <f>IF(LEFT(flower[[#This Row],[Strain]],4)=LEFT(flower[[#This Row],[Pheno '#]],4),"match","MISMATCH")</f>
        <v>MISMATCH</v>
      </c>
      <c r="G1007" s="13" t="str">
        <f>_xlfn.IFNA(VLOOKUP(flower[[#This Row],[Scion METRC '#]],VEGC8[[#All],[Scion METRC '#]:[Pheno Barcode]],2,FALSE),"")</f>
        <v/>
      </c>
      <c r="H1007" s="13" t="str">
        <f>LEFT(flower[[#This Row],[Pheno Barcode]],7)</f>
        <v/>
      </c>
      <c r="I1007" s="10" t="str">
        <f>_xlfn.IFNA(VLOOKUP(flower[[#This Row],[Strain]],VEGC8[[#All],[Scion METRC '#]:[Health]],5,FALSE),"")</f>
        <v/>
      </c>
      <c r="J1007" s="13"/>
      <c r="K1007" s="13" t="str">
        <f>IF(flower[[#This Row],[Scion METRC '#]]="","EMPTY",_xlfn.IFNA(VLOOKUP(flower[[#This Row],[Scion METRC '#]],DEADC8[],3,FALSE),"Alive"))</f>
        <v>EMPTY</v>
      </c>
      <c r="L1007" s="13" t="str">
        <f>IFERROR(INDEX(exptreatments[[#This Row],[Treatment]],MATCH(flower[[#This Row],[Scion METRC '#]],exptreatments[[#This Row],[METRC]],0)),"")</f>
        <v/>
      </c>
      <c r="M1007" s="13" t="str">
        <f>_xlfn.IFNA(VLOOKUP(flower[[#This Row],[Scion METRC '#]],DEADC8[],4,FALSE),"")</f>
        <v/>
      </c>
      <c r="N1007" s="14" t="str">
        <f>_xlfn.IFNA(VLOOKUP(flower[[#This Row],[Scion METRC '#]],DEADC8[],4,FALSE),"")</f>
        <v/>
      </c>
      <c r="O1007" s="13" t="str">
        <f>IF(ISNUMBER(SEARCH(".",flower[[#This Row],[Pheno Barcode]])),CONCATENATE("1A4070000000065000",RIGHT(flower[[#This Row],[Pheno Barcode]],6)),"")</f>
        <v/>
      </c>
      <c r="P1007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_ML3-14</v>
      </c>
    </row>
    <row r="1008" spans="1:16" x14ac:dyDescent="0.25">
      <c r="A1008" s="8" t="s">
        <v>8</v>
      </c>
      <c r="B1008" s="9">
        <v>15</v>
      </c>
      <c r="C1008" s="13" t="s">
        <v>543</v>
      </c>
      <c r="D1008" s="13"/>
      <c r="E1008" s="13" t="str">
        <f>_xlfn.IFNA(VLOOKUP(flower[[#This Row],[Scion METRC '#]],METRCC8[],2,FALSE),"METRC ERROR")</f>
        <v>METRC ERROR</v>
      </c>
      <c r="F1008" s="13" t="str">
        <f>IF(LEFT(flower[[#This Row],[Strain]],4)=LEFT(flower[[#This Row],[Pheno '#]],4),"match","MISMATCH")</f>
        <v>MISMATCH</v>
      </c>
      <c r="G1008" s="13" t="str">
        <f>_xlfn.IFNA(VLOOKUP(flower[[#This Row],[Scion METRC '#]],VEGC8[[#All],[Scion METRC '#]:[Pheno Barcode]],2,FALSE),"")</f>
        <v/>
      </c>
      <c r="H1008" s="13" t="str">
        <f>LEFT(flower[[#This Row],[Pheno Barcode]],7)</f>
        <v/>
      </c>
      <c r="I1008" s="10" t="str">
        <f>_xlfn.IFNA(VLOOKUP(flower[[#This Row],[Strain]],VEGC8[[#All],[Scion METRC '#]:[Health]],5,FALSE),"")</f>
        <v/>
      </c>
      <c r="J1008" s="13"/>
      <c r="K1008" s="13" t="str">
        <f>IF(flower[[#This Row],[Scion METRC '#]]="","EMPTY",_xlfn.IFNA(VLOOKUP(flower[[#This Row],[Scion METRC '#]],DEADC8[],3,FALSE),"Alive"))</f>
        <v>EMPTY</v>
      </c>
      <c r="L1008" s="13" t="str">
        <f>IFERROR(INDEX(exptreatments[[#This Row],[Treatment]],MATCH(flower[[#This Row],[Scion METRC '#]],exptreatments[[#This Row],[METRC]],0)),"")</f>
        <v/>
      </c>
      <c r="M1008" s="13" t="str">
        <f>_xlfn.IFNA(VLOOKUP(flower[[#This Row],[Scion METRC '#]],DEADC8[],4,FALSE),"")</f>
        <v/>
      </c>
      <c r="N1008" s="14" t="str">
        <f>_xlfn.IFNA(VLOOKUP(flower[[#This Row],[Scion METRC '#]],DEADC8[],4,FALSE),"")</f>
        <v/>
      </c>
      <c r="O1008" s="13" t="str">
        <f>IF(ISNUMBER(SEARCH(".",flower[[#This Row],[Pheno Barcode]])),CONCATENATE("1A4070000000065000",RIGHT(flower[[#This Row],[Pheno Barcode]],6)),"")</f>
        <v/>
      </c>
      <c r="P1008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_ML3-15</v>
      </c>
    </row>
    <row r="1009" spans="1:16" x14ac:dyDescent="0.25">
      <c r="A1009" s="8" t="s">
        <v>8</v>
      </c>
      <c r="B1009" s="9">
        <v>16</v>
      </c>
      <c r="C1009" s="13" t="s">
        <v>543</v>
      </c>
      <c r="D1009" s="13"/>
      <c r="E1009" s="13" t="str">
        <f>_xlfn.IFNA(VLOOKUP(flower[[#This Row],[Scion METRC '#]],METRCC8[],2,FALSE),"METRC ERROR")</f>
        <v>METRC ERROR</v>
      </c>
      <c r="F1009" s="13" t="str">
        <f>IF(LEFT(flower[[#This Row],[Strain]],4)=LEFT(flower[[#This Row],[Pheno '#]],4),"match","MISMATCH")</f>
        <v>MISMATCH</v>
      </c>
      <c r="G1009" s="13" t="str">
        <f>_xlfn.IFNA(VLOOKUP(flower[[#This Row],[Scion METRC '#]],VEGC8[[#All],[Scion METRC '#]:[Pheno Barcode]],2,FALSE),"")</f>
        <v/>
      </c>
      <c r="H1009" s="13" t="str">
        <f>LEFT(flower[[#This Row],[Pheno Barcode]],7)</f>
        <v/>
      </c>
      <c r="I1009" s="10" t="str">
        <f>_xlfn.IFNA(VLOOKUP(flower[[#This Row],[Strain]],VEGC8[[#All],[Scion METRC '#]:[Health]],5,FALSE),"")</f>
        <v/>
      </c>
      <c r="J1009" s="13"/>
      <c r="K1009" s="13" t="str">
        <f>IF(flower[[#This Row],[Scion METRC '#]]="","EMPTY",_xlfn.IFNA(VLOOKUP(flower[[#This Row],[Scion METRC '#]],DEADC8[],3,FALSE),"Alive"))</f>
        <v>EMPTY</v>
      </c>
      <c r="L1009" s="13" t="str">
        <f>IFERROR(INDEX(exptreatments[[#This Row],[Treatment]],MATCH(flower[[#This Row],[Scion METRC '#]],exptreatments[[#This Row],[METRC]],0)),"")</f>
        <v/>
      </c>
      <c r="M1009" s="13" t="str">
        <f>_xlfn.IFNA(VLOOKUP(flower[[#This Row],[Scion METRC '#]],DEADC8[],4,FALSE),"")</f>
        <v/>
      </c>
      <c r="N1009" s="14" t="str">
        <f>_xlfn.IFNA(VLOOKUP(flower[[#This Row],[Scion METRC '#]],DEADC8[],4,FALSE),"")</f>
        <v/>
      </c>
      <c r="O1009" s="13" t="str">
        <f>IF(ISNUMBER(SEARCH(".",flower[[#This Row],[Pheno Barcode]])),CONCATENATE("1A4070000000065000",RIGHT(flower[[#This Row],[Pheno Barcode]],6)),"")</f>
        <v/>
      </c>
      <c r="P1009" s="8" t="str">
        <f>IF(flower[[#This Row],[Plant]]&lt;10,_xlfn.CONCAT('Group Info'!$F$2,"_",flower[[#This Row],[Table]],"-0",flower[[#This Row],[Plant]]),_xlfn.CONCAT('Group Info'!$F$2,"_",flower[[#This Row],[Table]],"-",flower[[#This Row],[Plant]]))</f>
        <v>_ML3-16</v>
      </c>
    </row>
    <row r="1010" spans="1:16" x14ac:dyDescent="0.25">
      <c r="A1010" s="8" t="s">
        <v>8</v>
      </c>
      <c r="B1010" s="9">
        <v>1</v>
      </c>
      <c r="C1010" s="13" t="s">
        <v>544</v>
      </c>
      <c r="D1010" s="13"/>
      <c r="E1010" s="13" t="str">
        <f>_xlfn.IFNA(VLOOKUP(flower[[#This Row],[Scion METRC '#]],METRCC8[],2,FALSE),"METRC ERROR")</f>
        <v>METRC ERROR</v>
      </c>
      <c r="F1010" s="13" t="str">
        <f>IF(LEFT(flower[[#This Row],[Strain]],4)=LEFT(flower[[#This Row],[Pheno '#]],4),"match","MISMATCH")</f>
        <v>MISMATCH</v>
      </c>
      <c r="G1010" s="13" t="str">
        <f>_xlfn.IFNA(VLOOKUP(flower[[#This Row],[Scion METRC '#]],VEGC8[[#All],[Scion METRC '#]:[Pheno Barcode]],2,FALSE),"")</f>
        <v/>
      </c>
      <c r="H1010" s="13" t="str">
        <f>LEFT(flower[[#This Row],[Pheno Barcode]],7)</f>
        <v/>
      </c>
      <c r="I1010" s="10" t="str">
        <f>_xlfn.IFNA(VLOOKUP(flower[[#This Row],[Strain]],VEGC8[[#All],[Scion METRC '#]:[Health]],5,FALSE),"")</f>
        <v/>
      </c>
      <c r="J1010" s="13"/>
      <c r="K1010" s="13" t="str">
        <f>IF(flower[[#This Row],[Scion METRC '#]]="","EMPTY",_xlfn.IFNA(VLOOKUP(flower[[#This Row],[Scion METRC '#]],DEADC8[],3,FALSE),"Alive"))</f>
        <v>EMPTY</v>
      </c>
      <c r="L1010" s="13" t="str">
        <f>IFERROR(INDEX(exptreatments[[#This Row],[Treatment]],MATCH(flower[[#This Row],[Scion METRC '#]],exptreatments[[#This Row],[METRC]],0)),"")</f>
        <v/>
      </c>
      <c r="M1010" s="13" t="str">
        <f>_xlfn.IFNA(VLOOKUP(flower[[#This Row],[Scion METRC '#]],DEADC8[],4,FALSE),"")</f>
        <v/>
      </c>
      <c r="N1010" s="14" t="str">
        <f>_xlfn.IFNA(VLOOKUP(flower[[#This Row],[Scion METRC '#]],DEADC8[],4,FALSE),"")</f>
        <v/>
      </c>
      <c r="O1010" s="13" t="str">
        <f>IF(ISNUMBER(SEARCH(".",flower[[#This Row],[Pheno Barcode]])),CONCATENATE("1A4070000000065000",RIGHT(flower[[#This Row],[Pheno Barcode]],6)),"")</f>
        <v/>
      </c>
      <c r="P1010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_ML4-01</v>
      </c>
    </row>
    <row r="1011" spans="1:16" x14ac:dyDescent="0.25">
      <c r="A1011" s="8" t="s">
        <v>8</v>
      </c>
      <c r="B1011" s="9">
        <v>2</v>
      </c>
      <c r="C1011" s="13" t="s">
        <v>544</v>
      </c>
      <c r="D1011" s="13"/>
      <c r="E1011" s="13" t="str">
        <f>_xlfn.IFNA(VLOOKUP(flower[[#This Row],[Scion METRC '#]],METRCC8[],2,FALSE),"METRC ERROR")</f>
        <v>METRC ERROR</v>
      </c>
      <c r="F1011" s="13" t="str">
        <f>IF(LEFT(flower[[#This Row],[Strain]],4)=LEFT(flower[[#This Row],[Pheno '#]],4),"match","MISMATCH")</f>
        <v>MISMATCH</v>
      </c>
      <c r="G1011" s="13" t="str">
        <f>_xlfn.IFNA(VLOOKUP(flower[[#This Row],[Scion METRC '#]],VEGC8[[#All],[Scion METRC '#]:[Pheno Barcode]],2,FALSE),"")</f>
        <v/>
      </c>
      <c r="H1011" s="13" t="str">
        <f>LEFT(flower[[#This Row],[Pheno Barcode]],7)</f>
        <v/>
      </c>
      <c r="I1011" s="10" t="str">
        <f>_xlfn.IFNA(VLOOKUP(flower[[#This Row],[Strain]],VEGC8[[#All],[Scion METRC '#]:[Health]],5,FALSE),"")</f>
        <v/>
      </c>
      <c r="J1011" s="13"/>
      <c r="K1011" s="13" t="str">
        <f>IF(flower[[#This Row],[Scion METRC '#]]="","EMPTY",_xlfn.IFNA(VLOOKUP(flower[[#This Row],[Scion METRC '#]],DEADC8[],3,FALSE),"Alive"))</f>
        <v>EMPTY</v>
      </c>
      <c r="L1011" s="13" t="str">
        <f>IFERROR(INDEX(exptreatments[[#This Row],[Treatment]],MATCH(flower[[#This Row],[Scion METRC '#]],exptreatments[[#This Row],[METRC]],0)),"")</f>
        <v/>
      </c>
      <c r="M1011" s="13" t="str">
        <f>_xlfn.IFNA(VLOOKUP(flower[[#This Row],[Scion METRC '#]],DEADC8[],4,FALSE),"")</f>
        <v/>
      </c>
      <c r="N1011" s="14" t="str">
        <f>_xlfn.IFNA(VLOOKUP(flower[[#This Row],[Scion METRC '#]],DEADC8[],4,FALSE),"")</f>
        <v/>
      </c>
      <c r="O1011" s="13" t="str">
        <f>IF(ISNUMBER(SEARCH(".",flower[[#This Row],[Pheno Barcode]])),CONCATENATE("1A4070000000065000",RIGHT(flower[[#This Row],[Pheno Barcode]],6)),"")</f>
        <v/>
      </c>
      <c r="P1011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_ML4-02</v>
      </c>
    </row>
    <row r="1012" spans="1:16" x14ac:dyDescent="0.25">
      <c r="A1012" s="8" t="s">
        <v>8</v>
      </c>
      <c r="B1012" s="9">
        <v>3</v>
      </c>
      <c r="C1012" s="13" t="s">
        <v>544</v>
      </c>
      <c r="D1012" s="13"/>
      <c r="E1012" s="13" t="str">
        <f>_xlfn.IFNA(VLOOKUP(flower[[#This Row],[Scion METRC '#]],METRCC8[],2,FALSE),"METRC ERROR")</f>
        <v>METRC ERROR</v>
      </c>
      <c r="F1012" s="13" t="str">
        <f>IF(LEFT(flower[[#This Row],[Strain]],4)=LEFT(flower[[#This Row],[Pheno '#]],4),"match","MISMATCH")</f>
        <v>MISMATCH</v>
      </c>
      <c r="G1012" s="13" t="str">
        <f>_xlfn.IFNA(VLOOKUP(flower[[#This Row],[Scion METRC '#]],VEGC8[[#All],[Scion METRC '#]:[Pheno Barcode]],2,FALSE),"")</f>
        <v/>
      </c>
      <c r="H1012" s="13" t="str">
        <f>LEFT(flower[[#This Row],[Pheno Barcode]],7)</f>
        <v/>
      </c>
      <c r="I1012" s="10" t="str">
        <f>_xlfn.IFNA(VLOOKUP(flower[[#This Row],[Strain]],VEGC8[[#All],[Scion METRC '#]:[Health]],5,FALSE),"")</f>
        <v/>
      </c>
      <c r="J1012" s="13"/>
      <c r="K1012" s="13" t="str">
        <f>IF(flower[[#This Row],[Scion METRC '#]]="","EMPTY",_xlfn.IFNA(VLOOKUP(flower[[#This Row],[Scion METRC '#]],DEADC8[],3,FALSE),"Alive"))</f>
        <v>EMPTY</v>
      </c>
      <c r="L1012" s="13" t="str">
        <f>IFERROR(INDEX(exptreatments[[#This Row],[Treatment]],MATCH(flower[[#This Row],[Scion METRC '#]],exptreatments[[#This Row],[METRC]],0)),"")</f>
        <v/>
      </c>
      <c r="M1012" s="13" t="str">
        <f>_xlfn.IFNA(VLOOKUP(flower[[#This Row],[Scion METRC '#]],DEADC8[],4,FALSE),"")</f>
        <v/>
      </c>
      <c r="N1012" s="14" t="str">
        <f>_xlfn.IFNA(VLOOKUP(flower[[#This Row],[Scion METRC '#]],DEADC8[],4,FALSE),"")</f>
        <v/>
      </c>
      <c r="O1012" s="13" t="str">
        <f>IF(ISNUMBER(SEARCH(".",flower[[#This Row],[Pheno Barcode]])),CONCATENATE("1A4070000000065000",RIGHT(flower[[#This Row],[Pheno Barcode]],6)),"")</f>
        <v/>
      </c>
      <c r="P1012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_ML4-03</v>
      </c>
    </row>
    <row r="1013" spans="1:16" x14ac:dyDescent="0.25">
      <c r="A1013" s="8" t="s">
        <v>8</v>
      </c>
      <c r="B1013" s="9">
        <v>4</v>
      </c>
      <c r="C1013" s="13" t="s">
        <v>544</v>
      </c>
      <c r="D1013" s="13"/>
      <c r="E1013" s="13" t="str">
        <f>_xlfn.IFNA(VLOOKUP(flower[[#This Row],[Scion METRC '#]],METRCC8[],2,FALSE),"METRC ERROR")</f>
        <v>METRC ERROR</v>
      </c>
      <c r="F1013" s="13" t="str">
        <f>IF(LEFT(flower[[#This Row],[Strain]],4)=LEFT(flower[[#This Row],[Pheno '#]],4),"match","MISMATCH")</f>
        <v>MISMATCH</v>
      </c>
      <c r="G1013" s="13" t="str">
        <f>_xlfn.IFNA(VLOOKUP(flower[[#This Row],[Scion METRC '#]],VEGC8[[#All],[Scion METRC '#]:[Pheno Barcode]],2,FALSE),"")</f>
        <v/>
      </c>
      <c r="H1013" s="13" t="str">
        <f>LEFT(flower[[#This Row],[Pheno Barcode]],7)</f>
        <v/>
      </c>
      <c r="I1013" s="10" t="str">
        <f>_xlfn.IFNA(VLOOKUP(flower[[#This Row],[Strain]],VEGC8[[#All],[Scion METRC '#]:[Health]],5,FALSE),"")</f>
        <v/>
      </c>
      <c r="J1013" s="13"/>
      <c r="K1013" s="13" t="str">
        <f>IF(flower[[#This Row],[Scion METRC '#]]="","EMPTY",_xlfn.IFNA(VLOOKUP(flower[[#This Row],[Scion METRC '#]],DEADC8[],3,FALSE),"Alive"))</f>
        <v>EMPTY</v>
      </c>
      <c r="L1013" s="13" t="str">
        <f>IFERROR(INDEX(exptreatments[[#This Row],[Treatment]],MATCH(flower[[#This Row],[Scion METRC '#]],exptreatments[[#This Row],[METRC]],0)),"")</f>
        <v/>
      </c>
      <c r="M1013" s="13" t="str">
        <f>_xlfn.IFNA(VLOOKUP(flower[[#This Row],[Scion METRC '#]],DEADC8[],4,FALSE),"")</f>
        <v/>
      </c>
      <c r="N1013" s="14" t="str">
        <f>_xlfn.IFNA(VLOOKUP(flower[[#This Row],[Scion METRC '#]],DEADC8[],4,FALSE),"")</f>
        <v/>
      </c>
      <c r="O1013" s="13" t="str">
        <f>IF(ISNUMBER(SEARCH(".",flower[[#This Row],[Pheno Barcode]])),CONCATENATE("1A4070000000065000",RIGHT(flower[[#This Row],[Pheno Barcode]],6)),"")</f>
        <v/>
      </c>
      <c r="P1013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_ML4-04</v>
      </c>
    </row>
    <row r="1014" spans="1:16" x14ac:dyDescent="0.25">
      <c r="A1014" s="8" t="s">
        <v>8</v>
      </c>
      <c r="B1014" s="9">
        <v>5</v>
      </c>
      <c r="C1014" s="13" t="s">
        <v>544</v>
      </c>
      <c r="D1014" s="13"/>
      <c r="E1014" s="13" t="str">
        <f>_xlfn.IFNA(VLOOKUP(flower[[#This Row],[Scion METRC '#]],METRCC8[],2,FALSE),"METRC ERROR")</f>
        <v>METRC ERROR</v>
      </c>
      <c r="F1014" s="13" t="str">
        <f>IF(LEFT(flower[[#This Row],[Strain]],4)=LEFT(flower[[#This Row],[Pheno '#]],4),"match","MISMATCH")</f>
        <v>MISMATCH</v>
      </c>
      <c r="G1014" s="13" t="str">
        <f>_xlfn.IFNA(VLOOKUP(flower[[#This Row],[Scion METRC '#]],VEGC8[[#All],[Scion METRC '#]:[Pheno Barcode]],2,FALSE),"")</f>
        <v/>
      </c>
      <c r="H1014" s="13" t="str">
        <f>LEFT(flower[[#This Row],[Pheno Barcode]],7)</f>
        <v/>
      </c>
      <c r="I1014" s="10" t="str">
        <f>_xlfn.IFNA(VLOOKUP(flower[[#This Row],[Strain]],VEGC8[[#All],[Scion METRC '#]:[Health]],5,FALSE),"")</f>
        <v/>
      </c>
      <c r="J1014" s="13"/>
      <c r="K1014" s="13" t="str">
        <f>IF(flower[[#This Row],[Scion METRC '#]]="","EMPTY",_xlfn.IFNA(VLOOKUP(flower[[#This Row],[Scion METRC '#]],DEADC8[],3,FALSE),"Alive"))</f>
        <v>EMPTY</v>
      </c>
      <c r="L1014" s="13" t="str">
        <f>IFERROR(INDEX(exptreatments[[#This Row],[Treatment]],MATCH(flower[[#This Row],[Scion METRC '#]],exptreatments[[#This Row],[METRC]],0)),"")</f>
        <v/>
      </c>
      <c r="M1014" s="13" t="str">
        <f>_xlfn.IFNA(VLOOKUP(flower[[#This Row],[Scion METRC '#]],DEADC8[],4,FALSE),"")</f>
        <v/>
      </c>
      <c r="N1014" s="14" t="str">
        <f>_xlfn.IFNA(VLOOKUP(flower[[#This Row],[Scion METRC '#]],DEADC8[],4,FALSE),"")</f>
        <v/>
      </c>
      <c r="O1014" s="13" t="str">
        <f>IF(ISNUMBER(SEARCH(".",flower[[#This Row],[Pheno Barcode]])),CONCATENATE("1A4070000000065000",RIGHT(flower[[#This Row],[Pheno Barcode]],6)),"")</f>
        <v/>
      </c>
      <c r="P1014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_ML4-05</v>
      </c>
    </row>
    <row r="1015" spans="1:16" x14ac:dyDescent="0.25">
      <c r="A1015" s="8" t="s">
        <v>8</v>
      </c>
      <c r="B1015" s="9">
        <v>6</v>
      </c>
      <c r="C1015" s="13" t="s">
        <v>544</v>
      </c>
      <c r="D1015" s="13"/>
      <c r="E1015" s="13" t="str">
        <f>_xlfn.IFNA(VLOOKUP(flower[[#This Row],[Scion METRC '#]],METRCC8[],2,FALSE),"METRC ERROR")</f>
        <v>METRC ERROR</v>
      </c>
      <c r="F1015" s="13" t="str">
        <f>IF(LEFT(flower[[#This Row],[Strain]],4)=LEFT(flower[[#This Row],[Pheno '#]],4),"match","MISMATCH")</f>
        <v>MISMATCH</v>
      </c>
      <c r="G1015" s="13" t="str">
        <f>_xlfn.IFNA(VLOOKUP(flower[[#This Row],[Scion METRC '#]],VEGC8[[#All],[Scion METRC '#]:[Pheno Barcode]],2,FALSE),"")</f>
        <v/>
      </c>
      <c r="H1015" s="13" t="str">
        <f>LEFT(flower[[#This Row],[Pheno Barcode]],7)</f>
        <v/>
      </c>
      <c r="I1015" s="10" t="str">
        <f>_xlfn.IFNA(VLOOKUP(flower[[#This Row],[Strain]],VEGC8[[#All],[Scion METRC '#]:[Health]],5,FALSE),"")</f>
        <v/>
      </c>
      <c r="J1015" s="13"/>
      <c r="K1015" s="13" t="str">
        <f>IF(flower[[#This Row],[Scion METRC '#]]="","EMPTY",_xlfn.IFNA(VLOOKUP(flower[[#This Row],[Scion METRC '#]],DEADC8[],3,FALSE),"Alive"))</f>
        <v>EMPTY</v>
      </c>
      <c r="L1015" s="13" t="str">
        <f>IFERROR(INDEX(exptreatments[[#This Row],[Treatment]],MATCH(flower[[#This Row],[Scion METRC '#]],exptreatments[[#This Row],[METRC]],0)),"")</f>
        <v/>
      </c>
      <c r="M1015" s="13" t="str">
        <f>_xlfn.IFNA(VLOOKUP(flower[[#This Row],[Scion METRC '#]],DEADC8[],4,FALSE),"")</f>
        <v/>
      </c>
      <c r="N1015" s="14" t="str">
        <f>_xlfn.IFNA(VLOOKUP(flower[[#This Row],[Scion METRC '#]],DEADC8[],4,FALSE),"")</f>
        <v/>
      </c>
      <c r="O1015" s="13" t="str">
        <f>IF(ISNUMBER(SEARCH(".",flower[[#This Row],[Pheno Barcode]])),CONCATENATE("1A4070000000065000",RIGHT(flower[[#This Row],[Pheno Barcode]],6)),"")</f>
        <v/>
      </c>
      <c r="P1015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_ML4-06</v>
      </c>
    </row>
    <row r="1016" spans="1:16" x14ac:dyDescent="0.25">
      <c r="A1016" s="8" t="s">
        <v>8</v>
      </c>
      <c r="B1016" s="9">
        <v>7</v>
      </c>
      <c r="C1016" s="13" t="s">
        <v>544</v>
      </c>
      <c r="D1016" s="13"/>
      <c r="E1016" s="13" t="str">
        <f>_xlfn.IFNA(VLOOKUP(flower[[#This Row],[Scion METRC '#]],METRCC8[],2,FALSE),"METRC ERROR")</f>
        <v>METRC ERROR</v>
      </c>
      <c r="F1016" s="13" t="str">
        <f>IF(LEFT(flower[[#This Row],[Strain]],4)=LEFT(flower[[#This Row],[Pheno '#]],4),"match","MISMATCH")</f>
        <v>MISMATCH</v>
      </c>
      <c r="G1016" s="13" t="str">
        <f>_xlfn.IFNA(VLOOKUP(flower[[#This Row],[Scion METRC '#]],VEGC8[[#All],[Scion METRC '#]:[Pheno Barcode]],2,FALSE),"")</f>
        <v/>
      </c>
      <c r="H1016" s="13" t="str">
        <f>LEFT(flower[[#This Row],[Pheno Barcode]],7)</f>
        <v/>
      </c>
      <c r="I1016" s="10" t="str">
        <f>_xlfn.IFNA(VLOOKUP(flower[[#This Row],[Strain]],VEGC8[[#All],[Scion METRC '#]:[Health]],5,FALSE),"")</f>
        <v/>
      </c>
      <c r="J1016" s="13"/>
      <c r="K1016" s="13" t="str">
        <f>IF(flower[[#This Row],[Scion METRC '#]]="","EMPTY",_xlfn.IFNA(VLOOKUP(flower[[#This Row],[Scion METRC '#]],DEADC8[],3,FALSE),"Alive"))</f>
        <v>EMPTY</v>
      </c>
      <c r="L1016" s="13" t="str">
        <f>IFERROR(INDEX(exptreatments[[#This Row],[Treatment]],MATCH(flower[[#This Row],[Scion METRC '#]],exptreatments[[#This Row],[METRC]],0)),"")</f>
        <v/>
      </c>
      <c r="M1016" s="13" t="str">
        <f>_xlfn.IFNA(VLOOKUP(flower[[#This Row],[Scion METRC '#]],DEADC8[],4,FALSE),"")</f>
        <v/>
      </c>
      <c r="N1016" s="14" t="str">
        <f>_xlfn.IFNA(VLOOKUP(flower[[#This Row],[Scion METRC '#]],DEADC8[],4,FALSE),"")</f>
        <v/>
      </c>
      <c r="O1016" s="13" t="str">
        <f>IF(ISNUMBER(SEARCH(".",flower[[#This Row],[Pheno Barcode]])),CONCATENATE("1A4070000000065000",RIGHT(flower[[#This Row],[Pheno Barcode]],6)),"")</f>
        <v/>
      </c>
      <c r="P1016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_ML4-07</v>
      </c>
    </row>
    <row r="1017" spans="1:16" x14ac:dyDescent="0.25">
      <c r="A1017" s="8" t="s">
        <v>8</v>
      </c>
      <c r="B1017" s="9">
        <v>8</v>
      </c>
      <c r="C1017" s="13" t="s">
        <v>544</v>
      </c>
      <c r="D1017" s="13"/>
      <c r="E1017" s="13" t="str">
        <f>_xlfn.IFNA(VLOOKUP(flower[[#This Row],[Scion METRC '#]],METRCC8[],2,FALSE),"METRC ERROR")</f>
        <v>METRC ERROR</v>
      </c>
      <c r="F1017" s="13" t="str">
        <f>IF(LEFT(flower[[#This Row],[Strain]],4)=LEFT(flower[[#This Row],[Pheno '#]],4),"match","MISMATCH")</f>
        <v>MISMATCH</v>
      </c>
      <c r="G1017" s="13" t="str">
        <f>_xlfn.IFNA(VLOOKUP(flower[[#This Row],[Scion METRC '#]],VEGC8[[#All],[Scion METRC '#]:[Pheno Barcode]],2,FALSE),"")</f>
        <v/>
      </c>
      <c r="H1017" s="13" t="str">
        <f>LEFT(flower[[#This Row],[Pheno Barcode]],7)</f>
        <v/>
      </c>
      <c r="I1017" s="10" t="str">
        <f>_xlfn.IFNA(VLOOKUP(flower[[#This Row],[Strain]],VEGC8[[#All],[Scion METRC '#]:[Health]],5,FALSE),"")</f>
        <v/>
      </c>
      <c r="J1017" s="13"/>
      <c r="K1017" s="13" t="str">
        <f>IF(flower[[#This Row],[Scion METRC '#]]="","EMPTY",_xlfn.IFNA(VLOOKUP(flower[[#This Row],[Scion METRC '#]],DEADC8[],3,FALSE),"Alive"))</f>
        <v>EMPTY</v>
      </c>
      <c r="L1017" s="13" t="str">
        <f>IFERROR(INDEX(exptreatments[[#This Row],[Treatment]],MATCH(flower[[#This Row],[Scion METRC '#]],exptreatments[[#This Row],[METRC]],0)),"")</f>
        <v/>
      </c>
      <c r="M1017" s="13" t="str">
        <f>_xlfn.IFNA(VLOOKUP(flower[[#This Row],[Scion METRC '#]],DEADC8[],4,FALSE),"")</f>
        <v/>
      </c>
      <c r="N1017" s="14" t="str">
        <f>_xlfn.IFNA(VLOOKUP(flower[[#This Row],[Scion METRC '#]],DEADC8[],4,FALSE),"")</f>
        <v/>
      </c>
      <c r="O1017" s="13" t="str">
        <f>IF(ISNUMBER(SEARCH(".",flower[[#This Row],[Pheno Barcode]])),CONCATENATE("1A4070000000065000",RIGHT(flower[[#This Row],[Pheno Barcode]],6)),"")</f>
        <v/>
      </c>
      <c r="P1017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_ML4-08</v>
      </c>
    </row>
    <row r="1018" spans="1:16" x14ac:dyDescent="0.25">
      <c r="A1018" s="8" t="s">
        <v>8</v>
      </c>
      <c r="B1018" s="9">
        <v>9</v>
      </c>
      <c r="C1018" s="13" t="s">
        <v>544</v>
      </c>
      <c r="D1018" s="13"/>
      <c r="E1018" s="13" t="str">
        <f>_xlfn.IFNA(VLOOKUP(flower[[#This Row],[Scion METRC '#]],METRCC8[],2,FALSE),"METRC ERROR")</f>
        <v>METRC ERROR</v>
      </c>
      <c r="F1018" s="13" t="str">
        <f>IF(LEFT(flower[[#This Row],[Strain]],4)=LEFT(flower[[#This Row],[Pheno '#]],4),"match","MISMATCH")</f>
        <v>MISMATCH</v>
      </c>
      <c r="G1018" s="13" t="str">
        <f>_xlfn.IFNA(VLOOKUP(flower[[#This Row],[Scion METRC '#]],VEGC8[[#All],[Scion METRC '#]:[Pheno Barcode]],2,FALSE),"")</f>
        <v/>
      </c>
      <c r="H1018" s="13" t="str">
        <f>LEFT(flower[[#This Row],[Pheno Barcode]],7)</f>
        <v/>
      </c>
      <c r="I1018" s="10" t="str">
        <f>_xlfn.IFNA(VLOOKUP(flower[[#This Row],[Strain]],VEGC8[[#All],[Scion METRC '#]:[Health]],5,FALSE),"")</f>
        <v/>
      </c>
      <c r="J1018" s="13"/>
      <c r="K1018" s="13" t="str">
        <f>IF(flower[[#This Row],[Scion METRC '#]]="","EMPTY",_xlfn.IFNA(VLOOKUP(flower[[#This Row],[Scion METRC '#]],DEADC8[],3,FALSE),"Alive"))</f>
        <v>EMPTY</v>
      </c>
      <c r="L1018" s="13" t="str">
        <f>IFERROR(INDEX(exptreatments[[#This Row],[Treatment]],MATCH(flower[[#This Row],[Scion METRC '#]],exptreatments[[#This Row],[METRC]],0)),"")</f>
        <v/>
      </c>
      <c r="M1018" s="13" t="str">
        <f>_xlfn.IFNA(VLOOKUP(flower[[#This Row],[Scion METRC '#]],DEADC8[],4,FALSE),"")</f>
        <v/>
      </c>
      <c r="N1018" s="14" t="str">
        <f>_xlfn.IFNA(VLOOKUP(flower[[#This Row],[Scion METRC '#]],DEADC8[],4,FALSE),"")</f>
        <v/>
      </c>
      <c r="O1018" s="13" t="str">
        <f>IF(ISNUMBER(SEARCH(".",flower[[#This Row],[Pheno Barcode]])),CONCATENATE("1A4070000000065000",RIGHT(flower[[#This Row],[Pheno Barcode]],6)),"")</f>
        <v/>
      </c>
      <c r="P1018" s="8" t="str">
        <f>IF(flower[[#This Row],[Plant]]&lt;10,_xlfn.CONCAT('Group Info'!$F$2,"_",flower[[#This Row],[Table]],"-0",flower[[#This Row],[Plant]]),_xlfn.CONCAT('Group Info'!$F$2,"_",flower[[#This Row],[Table]],"-",flower[[#This Row],[Plant]]))</f>
        <v>_ML4-09</v>
      </c>
    </row>
    <row r="1019" spans="1:16" x14ac:dyDescent="0.25">
      <c r="A1019" s="8" t="s">
        <v>8</v>
      </c>
      <c r="B1019" s="9">
        <v>10</v>
      </c>
      <c r="C1019" s="13" t="s">
        <v>544</v>
      </c>
      <c r="D1019" s="13"/>
      <c r="E1019" s="13" t="str">
        <f>_xlfn.IFNA(VLOOKUP(flower[[#This Row],[Scion METRC '#]],METRCC8[],2,FALSE),"METRC ERROR")</f>
        <v>METRC ERROR</v>
      </c>
      <c r="F1019" s="13" t="str">
        <f>IF(LEFT(flower[[#This Row],[Strain]],4)=LEFT(flower[[#This Row],[Pheno '#]],4),"match","MISMATCH")</f>
        <v>MISMATCH</v>
      </c>
      <c r="G1019" s="13" t="str">
        <f>_xlfn.IFNA(VLOOKUP(flower[[#This Row],[Scion METRC '#]],VEGC8[[#All],[Scion METRC '#]:[Pheno Barcode]],2,FALSE),"")</f>
        <v/>
      </c>
      <c r="H1019" s="13" t="str">
        <f>LEFT(flower[[#This Row],[Pheno Barcode]],7)</f>
        <v/>
      </c>
      <c r="I1019" s="10" t="str">
        <f>_xlfn.IFNA(VLOOKUP(flower[[#This Row],[Strain]],VEGC8[[#All],[Scion METRC '#]:[Health]],5,FALSE),"")</f>
        <v/>
      </c>
      <c r="J1019" s="13"/>
      <c r="K1019" s="13" t="str">
        <f>IF(flower[[#This Row],[Scion METRC '#]]="","EMPTY",_xlfn.IFNA(VLOOKUP(flower[[#This Row],[Scion METRC '#]],DEADC8[],3,FALSE),"Alive"))</f>
        <v>EMPTY</v>
      </c>
      <c r="L1019" s="13" t="str">
        <f>IFERROR(INDEX(exptreatments[[#This Row],[Treatment]],MATCH(flower[[#This Row],[Scion METRC '#]],exptreatments[[#This Row],[METRC]],0)),"")</f>
        <v/>
      </c>
      <c r="M1019" s="13" t="str">
        <f>_xlfn.IFNA(VLOOKUP(flower[[#This Row],[Scion METRC '#]],DEADC8[],4,FALSE),"")</f>
        <v/>
      </c>
      <c r="N1019" s="14" t="str">
        <f>_xlfn.IFNA(VLOOKUP(flower[[#This Row],[Scion METRC '#]],DEADC8[],4,FALSE),"")</f>
        <v/>
      </c>
      <c r="O1019" s="13" t="str">
        <f>IF(ISNUMBER(SEARCH(".",flower[[#This Row],[Pheno Barcode]])),CONCATENATE("1A4070000000065000",RIGHT(flower[[#This Row],[Pheno Barcode]],6)),"")</f>
        <v/>
      </c>
      <c r="P1019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_ML4-10</v>
      </c>
    </row>
    <row r="1020" spans="1:16" x14ac:dyDescent="0.25">
      <c r="A1020" s="8" t="s">
        <v>8</v>
      </c>
      <c r="B1020" s="9">
        <v>11</v>
      </c>
      <c r="C1020" s="13" t="s">
        <v>544</v>
      </c>
      <c r="D1020" s="13"/>
      <c r="E1020" s="13" t="str">
        <f>_xlfn.IFNA(VLOOKUP(flower[[#This Row],[Scion METRC '#]],METRCC8[],2,FALSE),"METRC ERROR")</f>
        <v>METRC ERROR</v>
      </c>
      <c r="F1020" s="13" t="str">
        <f>IF(LEFT(flower[[#This Row],[Strain]],4)=LEFT(flower[[#This Row],[Pheno '#]],4),"match","MISMATCH")</f>
        <v>MISMATCH</v>
      </c>
      <c r="G1020" s="13" t="str">
        <f>_xlfn.IFNA(VLOOKUP(flower[[#This Row],[Scion METRC '#]],VEGC8[[#All],[Scion METRC '#]:[Pheno Barcode]],2,FALSE),"")</f>
        <v/>
      </c>
      <c r="H1020" s="13" t="str">
        <f>LEFT(flower[[#This Row],[Pheno Barcode]],7)</f>
        <v/>
      </c>
      <c r="I1020" s="10" t="str">
        <f>_xlfn.IFNA(VLOOKUP(flower[[#This Row],[Strain]],VEGC8[[#All],[Scion METRC '#]:[Health]],5,FALSE),"")</f>
        <v/>
      </c>
      <c r="J1020" s="13"/>
      <c r="K1020" s="13" t="str">
        <f>IF(flower[[#This Row],[Scion METRC '#]]="","EMPTY",_xlfn.IFNA(VLOOKUP(flower[[#This Row],[Scion METRC '#]],DEADC8[],3,FALSE),"Alive"))</f>
        <v>EMPTY</v>
      </c>
      <c r="L1020" s="13" t="str">
        <f>IFERROR(INDEX(exptreatments[[#This Row],[Treatment]],MATCH(flower[[#This Row],[Scion METRC '#]],exptreatments[[#This Row],[METRC]],0)),"")</f>
        <v/>
      </c>
      <c r="M1020" s="13" t="str">
        <f>_xlfn.IFNA(VLOOKUP(flower[[#This Row],[Scion METRC '#]],DEADC8[],4,FALSE),"")</f>
        <v/>
      </c>
      <c r="N1020" s="14" t="str">
        <f>_xlfn.IFNA(VLOOKUP(flower[[#This Row],[Scion METRC '#]],DEADC8[],4,FALSE),"")</f>
        <v/>
      </c>
      <c r="O1020" s="13" t="str">
        <f>IF(ISNUMBER(SEARCH(".",flower[[#This Row],[Pheno Barcode]])),CONCATENATE("1A4070000000065000",RIGHT(flower[[#This Row],[Pheno Barcode]],6)),"")</f>
        <v/>
      </c>
      <c r="P1020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_ML4-11</v>
      </c>
    </row>
    <row r="1021" spans="1:16" x14ac:dyDescent="0.25">
      <c r="A1021" s="8" t="s">
        <v>8</v>
      </c>
      <c r="B1021" s="9">
        <v>12</v>
      </c>
      <c r="C1021" s="13" t="s">
        <v>544</v>
      </c>
      <c r="D1021" s="13"/>
      <c r="E1021" s="13" t="str">
        <f>_xlfn.IFNA(VLOOKUP(flower[[#This Row],[Scion METRC '#]],METRCC8[],2,FALSE),"METRC ERROR")</f>
        <v>METRC ERROR</v>
      </c>
      <c r="F1021" s="13" t="str">
        <f>IF(LEFT(flower[[#This Row],[Strain]],4)=LEFT(flower[[#This Row],[Pheno '#]],4),"match","MISMATCH")</f>
        <v>MISMATCH</v>
      </c>
      <c r="G1021" s="13" t="str">
        <f>_xlfn.IFNA(VLOOKUP(flower[[#This Row],[Scion METRC '#]],VEGC8[[#All],[Scion METRC '#]:[Pheno Barcode]],2,FALSE),"")</f>
        <v/>
      </c>
      <c r="H1021" s="13" t="str">
        <f>LEFT(flower[[#This Row],[Pheno Barcode]],7)</f>
        <v/>
      </c>
      <c r="I1021" s="10" t="str">
        <f>_xlfn.IFNA(VLOOKUP(flower[[#This Row],[Strain]],VEGC8[[#All],[Scion METRC '#]:[Health]],5,FALSE),"")</f>
        <v/>
      </c>
      <c r="J1021" s="13"/>
      <c r="K1021" s="13" t="str">
        <f>IF(flower[[#This Row],[Scion METRC '#]]="","EMPTY",_xlfn.IFNA(VLOOKUP(flower[[#This Row],[Scion METRC '#]],DEADC8[],3,FALSE),"Alive"))</f>
        <v>EMPTY</v>
      </c>
      <c r="L1021" s="13" t="str">
        <f>IFERROR(INDEX(exptreatments[[#This Row],[Treatment]],MATCH(flower[[#This Row],[Scion METRC '#]],exptreatments[[#This Row],[METRC]],0)),"")</f>
        <v/>
      </c>
      <c r="M1021" s="13" t="str">
        <f>_xlfn.IFNA(VLOOKUP(flower[[#This Row],[Scion METRC '#]],DEADC8[],4,FALSE),"")</f>
        <v/>
      </c>
      <c r="N1021" s="14" t="str">
        <f>_xlfn.IFNA(VLOOKUP(flower[[#This Row],[Scion METRC '#]],DEADC8[],4,FALSE),"")</f>
        <v/>
      </c>
      <c r="O1021" s="13" t="str">
        <f>IF(ISNUMBER(SEARCH(".",flower[[#This Row],[Pheno Barcode]])),CONCATENATE("1A4070000000065000",RIGHT(flower[[#This Row],[Pheno Barcode]],6)),"")</f>
        <v/>
      </c>
      <c r="P1021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_ML4-12</v>
      </c>
    </row>
    <row r="1022" spans="1:16" x14ac:dyDescent="0.25">
      <c r="A1022" s="8" t="s">
        <v>8</v>
      </c>
      <c r="B1022" s="9">
        <v>13</v>
      </c>
      <c r="C1022" s="13" t="s">
        <v>544</v>
      </c>
      <c r="D1022" s="13"/>
      <c r="E1022" s="13" t="str">
        <f>_xlfn.IFNA(VLOOKUP(flower[[#This Row],[Scion METRC '#]],METRCC8[],2,FALSE),"METRC ERROR")</f>
        <v>METRC ERROR</v>
      </c>
      <c r="F1022" s="13" t="str">
        <f>IF(LEFT(flower[[#This Row],[Strain]],4)=LEFT(flower[[#This Row],[Pheno '#]],4),"match","MISMATCH")</f>
        <v>MISMATCH</v>
      </c>
      <c r="G1022" s="13" t="str">
        <f>_xlfn.IFNA(VLOOKUP(flower[[#This Row],[Scion METRC '#]],VEGC8[[#All],[Scion METRC '#]:[Pheno Barcode]],2,FALSE),"")</f>
        <v/>
      </c>
      <c r="H1022" s="13" t="str">
        <f>LEFT(flower[[#This Row],[Pheno Barcode]],7)</f>
        <v/>
      </c>
      <c r="I1022" s="10" t="str">
        <f>_xlfn.IFNA(VLOOKUP(flower[[#This Row],[Strain]],VEGC8[[#All],[Scion METRC '#]:[Health]],5,FALSE),"")</f>
        <v/>
      </c>
      <c r="J1022" s="13"/>
      <c r="K1022" s="13" t="str">
        <f>IF(flower[[#This Row],[Scion METRC '#]]="","EMPTY",_xlfn.IFNA(VLOOKUP(flower[[#This Row],[Scion METRC '#]],DEADC8[],3,FALSE),"Alive"))</f>
        <v>EMPTY</v>
      </c>
      <c r="L1022" s="13" t="str">
        <f>IFERROR(INDEX(exptreatments[[#This Row],[Treatment]],MATCH(flower[[#This Row],[Scion METRC '#]],exptreatments[[#This Row],[METRC]],0)),"")</f>
        <v/>
      </c>
      <c r="M1022" s="13" t="str">
        <f>_xlfn.IFNA(VLOOKUP(flower[[#This Row],[Scion METRC '#]],DEADC8[],4,FALSE),"")</f>
        <v/>
      </c>
      <c r="N1022" s="14" t="str">
        <f>_xlfn.IFNA(VLOOKUP(flower[[#This Row],[Scion METRC '#]],DEADC8[],4,FALSE),"")</f>
        <v/>
      </c>
      <c r="O1022" s="13" t="str">
        <f>IF(ISNUMBER(SEARCH(".",flower[[#This Row],[Pheno Barcode]])),CONCATENATE("1A4070000000065000",RIGHT(flower[[#This Row],[Pheno Barcode]],6)),"")</f>
        <v/>
      </c>
      <c r="P1022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_ML4-13</v>
      </c>
    </row>
    <row r="1023" spans="1:16" x14ac:dyDescent="0.25">
      <c r="A1023" s="8" t="s">
        <v>8</v>
      </c>
      <c r="B1023" s="9">
        <v>14</v>
      </c>
      <c r="C1023" s="13" t="s">
        <v>544</v>
      </c>
      <c r="D1023" s="13"/>
      <c r="E1023" s="13" t="str">
        <f>_xlfn.IFNA(VLOOKUP(flower[[#This Row],[Scion METRC '#]],METRCC8[],2,FALSE),"METRC ERROR")</f>
        <v>METRC ERROR</v>
      </c>
      <c r="F1023" s="13" t="str">
        <f>IF(LEFT(flower[[#This Row],[Strain]],4)=LEFT(flower[[#This Row],[Pheno '#]],4),"match","MISMATCH")</f>
        <v>MISMATCH</v>
      </c>
      <c r="G1023" s="13" t="str">
        <f>_xlfn.IFNA(VLOOKUP(flower[[#This Row],[Scion METRC '#]],VEGC8[[#All],[Scion METRC '#]:[Pheno Barcode]],2,FALSE),"")</f>
        <v/>
      </c>
      <c r="H1023" s="13" t="str">
        <f>LEFT(flower[[#This Row],[Pheno Barcode]],7)</f>
        <v/>
      </c>
      <c r="I1023" s="10" t="str">
        <f>_xlfn.IFNA(VLOOKUP(flower[[#This Row],[Strain]],VEGC8[[#All],[Scion METRC '#]:[Health]],5,FALSE),"")</f>
        <v/>
      </c>
      <c r="J1023" s="13"/>
      <c r="K1023" s="13" t="str">
        <f>IF(flower[[#This Row],[Scion METRC '#]]="","EMPTY",_xlfn.IFNA(VLOOKUP(flower[[#This Row],[Scion METRC '#]],DEADC8[],3,FALSE),"Alive"))</f>
        <v>EMPTY</v>
      </c>
      <c r="L1023" s="13" t="str">
        <f>IFERROR(INDEX(exptreatments[[#This Row],[Treatment]],MATCH(flower[[#This Row],[Scion METRC '#]],exptreatments[[#This Row],[METRC]],0)),"")</f>
        <v/>
      </c>
      <c r="M1023" s="13" t="str">
        <f>_xlfn.IFNA(VLOOKUP(flower[[#This Row],[Scion METRC '#]],DEADC8[],4,FALSE),"")</f>
        <v/>
      </c>
      <c r="N1023" s="14" t="str">
        <f>_xlfn.IFNA(VLOOKUP(flower[[#This Row],[Scion METRC '#]],DEADC8[],4,FALSE),"")</f>
        <v/>
      </c>
      <c r="O1023" s="13" t="str">
        <f>IF(ISNUMBER(SEARCH(".",flower[[#This Row],[Pheno Barcode]])),CONCATENATE("1A4070000000065000",RIGHT(flower[[#This Row],[Pheno Barcode]],6)),"")</f>
        <v/>
      </c>
      <c r="P1023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_ML4-14</v>
      </c>
    </row>
    <row r="1024" spans="1:16" x14ac:dyDescent="0.25">
      <c r="A1024" s="8" t="s">
        <v>8</v>
      </c>
      <c r="B1024" s="9">
        <v>15</v>
      </c>
      <c r="C1024" s="13" t="s">
        <v>544</v>
      </c>
      <c r="D1024" s="13"/>
      <c r="E1024" s="13" t="str">
        <f>_xlfn.IFNA(VLOOKUP(flower[[#This Row],[Scion METRC '#]],METRCC8[],2,FALSE),"METRC ERROR")</f>
        <v>METRC ERROR</v>
      </c>
      <c r="F1024" s="13" t="str">
        <f>IF(LEFT(flower[[#This Row],[Strain]],4)=LEFT(flower[[#This Row],[Pheno '#]],4),"match","MISMATCH")</f>
        <v>MISMATCH</v>
      </c>
      <c r="G1024" s="13" t="str">
        <f>_xlfn.IFNA(VLOOKUP(flower[[#This Row],[Scion METRC '#]],VEGC8[[#All],[Scion METRC '#]:[Pheno Barcode]],2,FALSE),"")</f>
        <v/>
      </c>
      <c r="H1024" s="13" t="str">
        <f>LEFT(flower[[#This Row],[Pheno Barcode]],7)</f>
        <v/>
      </c>
      <c r="I1024" s="10" t="str">
        <f>_xlfn.IFNA(VLOOKUP(flower[[#This Row],[Strain]],VEGC8[[#All],[Scion METRC '#]:[Health]],5,FALSE),"")</f>
        <v/>
      </c>
      <c r="J1024" s="13"/>
      <c r="K1024" s="13" t="str">
        <f>IF(flower[[#This Row],[Scion METRC '#]]="","EMPTY",_xlfn.IFNA(VLOOKUP(flower[[#This Row],[Scion METRC '#]],DEADC8[],3,FALSE),"Alive"))</f>
        <v>EMPTY</v>
      </c>
      <c r="L1024" s="13" t="str">
        <f>IFERROR(INDEX(exptreatments[[#This Row],[Treatment]],MATCH(flower[[#This Row],[Scion METRC '#]],exptreatments[[#This Row],[METRC]],0)),"")</f>
        <v/>
      </c>
      <c r="M1024" s="13" t="str">
        <f>_xlfn.IFNA(VLOOKUP(flower[[#This Row],[Scion METRC '#]],DEADC8[],4,FALSE),"")</f>
        <v/>
      </c>
      <c r="N1024" s="14" t="str">
        <f>_xlfn.IFNA(VLOOKUP(flower[[#This Row],[Scion METRC '#]],DEADC8[],4,FALSE),"")</f>
        <v/>
      </c>
      <c r="O1024" s="13" t="str">
        <f>IF(ISNUMBER(SEARCH(".",flower[[#This Row],[Pheno Barcode]])),CONCATENATE("1A4070000000065000",RIGHT(flower[[#This Row],[Pheno Barcode]],6)),"")</f>
        <v/>
      </c>
      <c r="P1024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_ML4-15</v>
      </c>
    </row>
    <row r="1025" spans="1:16" x14ac:dyDescent="0.25">
      <c r="A1025" s="8" t="s">
        <v>8</v>
      </c>
      <c r="B1025" s="9">
        <v>16</v>
      </c>
      <c r="C1025" s="13" t="s">
        <v>544</v>
      </c>
      <c r="D1025" s="13"/>
      <c r="E1025" s="13" t="str">
        <f>_xlfn.IFNA(VLOOKUP(flower[[#This Row],[Scion METRC '#]],METRCC8[],2,FALSE),"METRC ERROR")</f>
        <v>METRC ERROR</v>
      </c>
      <c r="F1025" s="13" t="str">
        <f>IF(LEFT(flower[[#This Row],[Strain]],4)=LEFT(flower[[#This Row],[Pheno '#]],4),"match","MISMATCH")</f>
        <v>MISMATCH</v>
      </c>
      <c r="G1025" s="13" t="str">
        <f>_xlfn.IFNA(VLOOKUP(flower[[#This Row],[Scion METRC '#]],VEGC8[[#All],[Scion METRC '#]:[Pheno Barcode]],2,FALSE),"")</f>
        <v/>
      </c>
      <c r="H1025" s="13" t="str">
        <f>LEFT(flower[[#This Row],[Pheno Barcode]],7)</f>
        <v/>
      </c>
      <c r="I1025" s="10" t="str">
        <f>_xlfn.IFNA(VLOOKUP(flower[[#This Row],[Strain]],VEGC8[[#All],[Scion METRC '#]:[Health]],5,FALSE),"")</f>
        <v/>
      </c>
      <c r="J1025" s="13"/>
      <c r="K1025" s="13" t="str">
        <f>IF(flower[[#This Row],[Scion METRC '#]]="","EMPTY",_xlfn.IFNA(VLOOKUP(flower[[#This Row],[Scion METRC '#]],DEADC8[],3,FALSE),"Alive"))</f>
        <v>EMPTY</v>
      </c>
      <c r="L1025" s="13" t="str">
        <f>IFERROR(INDEX(exptreatments[[#This Row],[Treatment]],MATCH(flower[[#This Row],[Scion METRC '#]],exptreatments[[#This Row],[METRC]],0)),"")</f>
        <v/>
      </c>
      <c r="M1025" s="13" t="str">
        <f>_xlfn.IFNA(VLOOKUP(flower[[#This Row],[Scion METRC '#]],DEADC8[],4,FALSE),"")</f>
        <v/>
      </c>
      <c r="N1025" s="14" t="str">
        <f>_xlfn.IFNA(VLOOKUP(flower[[#This Row],[Scion METRC '#]],DEADC8[],4,FALSE),"")</f>
        <v/>
      </c>
      <c r="O1025" s="13" t="str">
        <f>IF(ISNUMBER(SEARCH(".",flower[[#This Row],[Pheno Barcode]])),CONCATENATE("1A4070000000065000",RIGHT(flower[[#This Row],[Pheno Barcode]],6)),"")</f>
        <v/>
      </c>
      <c r="P1025" s="8" t="str">
        <f>IF(flower[[#This Row],[Plant]]&lt;10,_xlfn.CONCAT('Group Info'!$F$2,"_",flower[[#This Row],[Table]],"-0",flower[[#This Row],[Plant]]),_xlfn.CONCAT('Group Info'!$F$2,"_",flower[[#This Row],[Table]],"-",flower[[#This Row],[Plant]]))</f>
        <v>_ML4-16</v>
      </c>
    </row>
    <row r="1026" spans="1:16" x14ac:dyDescent="0.25">
      <c r="A1026" s="8" t="s">
        <v>8</v>
      </c>
      <c r="B1026" s="9">
        <v>1</v>
      </c>
      <c r="C1026" s="13" t="s">
        <v>545</v>
      </c>
      <c r="D1026" s="9"/>
      <c r="E1026" s="9" t="str">
        <f>_xlfn.IFNA(VLOOKUP(flower[[#This Row],[Scion METRC '#]],METRCC8[],2,FALSE),"METRC ERROR")</f>
        <v>METRC ERROR</v>
      </c>
      <c r="F1026" s="9" t="str">
        <f>IF(LEFT(flower[[#This Row],[Strain]],4)=LEFT(flower[[#This Row],[Pheno '#]],4),"match","MISMATCH")</f>
        <v>MISMATCH</v>
      </c>
      <c r="G1026" s="9" t="str">
        <f>_xlfn.IFNA(VLOOKUP(flower[[#This Row],[Scion METRC '#]],VEGC8[[#All],[Scion METRC '#]:[Pheno Barcode]],2,FALSE),"")</f>
        <v/>
      </c>
      <c r="H1026" s="9" t="str">
        <f>LEFT(flower[[#This Row],[Pheno Barcode]],7)</f>
        <v/>
      </c>
      <c r="I1026" s="10" t="str">
        <f>_xlfn.IFNA(VLOOKUP(flower[[#This Row],[Strain]],VEGC8[[#All],[Scion METRC '#]:[Health]],5,FALSE),"")</f>
        <v/>
      </c>
      <c r="J1026" s="9"/>
      <c r="K1026" s="9" t="str">
        <f>IF(flower[[#This Row],[Scion METRC '#]]="","EMPTY",_xlfn.IFNA(VLOOKUP(flower[[#This Row],[Scion METRC '#]],DEADC8[],3,FALSE),"Alive"))</f>
        <v>EMPTY</v>
      </c>
      <c r="L1026" s="65" t="str">
        <f>IFERROR(INDEX(exptreatments[[#This Row],[Treatment]],MATCH(flower[[#This Row],[Scion METRC '#]],exptreatments[[#This Row],[METRC]],0)),"")</f>
        <v/>
      </c>
      <c r="M1026" s="13" t="str">
        <f>_xlfn.IFNA(VLOOKUP(flower[[#This Row],[Scion METRC '#]],DEADC8[],4,FALSE),"")</f>
        <v/>
      </c>
      <c r="N1026" s="14" t="str">
        <f>_xlfn.IFNA(VLOOKUP(flower[[#This Row],[Scion METRC '#]],DEADC8[],4,FALSE),"")</f>
        <v/>
      </c>
      <c r="O1026" s="13" t="str">
        <f>IF(ISNUMBER(SEARCH(".",flower[[#This Row],[Pheno Barcode]])),CONCATENATE("1A4070000000065000",RIGHT(flower[[#This Row],[Pheno Barcode]],6)),"")</f>
        <v/>
      </c>
      <c r="P1026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_ML5-01</v>
      </c>
    </row>
    <row r="1027" spans="1:16" x14ac:dyDescent="0.25">
      <c r="A1027" s="8" t="s">
        <v>8</v>
      </c>
      <c r="B1027" s="9">
        <v>2</v>
      </c>
      <c r="C1027" s="13" t="s">
        <v>545</v>
      </c>
      <c r="D1027" s="13"/>
      <c r="E1027" s="13" t="str">
        <f>_xlfn.IFNA(VLOOKUP(flower[[#This Row],[Scion METRC '#]],METRCC8[],2,FALSE),"METRC ERROR")</f>
        <v>METRC ERROR</v>
      </c>
      <c r="F1027" s="13" t="str">
        <f>IF(LEFT(flower[[#This Row],[Strain]],4)=LEFT(flower[[#This Row],[Pheno '#]],4),"match","MISMATCH")</f>
        <v>MISMATCH</v>
      </c>
      <c r="G1027" s="13" t="str">
        <f>_xlfn.IFNA(VLOOKUP(flower[[#This Row],[Scion METRC '#]],VEGC8[[#All],[Scion METRC '#]:[Pheno Barcode]],2,FALSE),"")</f>
        <v/>
      </c>
      <c r="H1027" s="13" t="str">
        <f>LEFT(flower[[#This Row],[Pheno Barcode]],7)</f>
        <v/>
      </c>
      <c r="I1027" s="10" t="str">
        <f>_xlfn.IFNA(VLOOKUP(flower[[#This Row],[Strain]],VEGC8[[#All],[Scion METRC '#]:[Health]],5,FALSE),"")</f>
        <v/>
      </c>
      <c r="J1027" s="13"/>
      <c r="K1027" s="13" t="str">
        <f>IF(flower[[#This Row],[Scion METRC '#]]="","EMPTY",_xlfn.IFNA(VLOOKUP(flower[[#This Row],[Scion METRC '#]],DEADC8[],3,FALSE),"Alive"))</f>
        <v>EMPTY</v>
      </c>
      <c r="L1027" s="13" t="str">
        <f>IFERROR(INDEX(exptreatments[[#This Row],[Treatment]],MATCH(flower[[#This Row],[Scion METRC '#]],exptreatments[[#This Row],[METRC]],0)),"")</f>
        <v/>
      </c>
      <c r="M1027" s="13" t="str">
        <f>_xlfn.IFNA(VLOOKUP(flower[[#This Row],[Scion METRC '#]],DEADC8[],4,FALSE),"")</f>
        <v/>
      </c>
      <c r="N1027" s="14" t="str">
        <f>_xlfn.IFNA(VLOOKUP(flower[[#This Row],[Scion METRC '#]],DEADC8[],4,FALSE),"")</f>
        <v/>
      </c>
      <c r="O1027" s="13" t="str">
        <f>IF(ISNUMBER(SEARCH(".",flower[[#This Row],[Pheno Barcode]])),CONCATENATE("1A4070000000065000",RIGHT(flower[[#This Row],[Pheno Barcode]],6)),"")</f>
        <v/>
      </c>
      <c r="P1027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_ML5-02</v>
      </c>
    </row>
    <row r="1028" spans="1:16" x14ac:dyDescent="0.25">
      <c r="A1028" s="8" t="s">
        <v>8</v>
      </c>
      <c r="B1028" s="9">
        <v>3</v>
      </c>
      <c r="C1028" s="13" t="s">
        <v>545</v>
      </c>
      <c r="D1028" s="13"/>
      <c r="E1028" s="13" t="str">
        <f>_xlfn.IFNA(VLOOKUP(flower[[#This Row],[Scion METRC '#]],METRCC8[],2,FALSE),"METRC ERROR")</f>
        <v>METRC ERROR</v>
      </c>
      <c r="F1028" s="13" t="str">
        <f>IF(LEFT(flower[[#This Row],[Strain]],4)=LEFT(flower[[#This Row],[Pheno '#]],4),"match","MISMATCH")</f>
        <v>MISMATCH</v>
      </c>
      <c r="G1028" s="13" t="str">
        <f>_xlfn.IFNA(VLOOKUP(flower[[#This Row],[Scion METRC '#]],VEGC8[[#All],[Scion METRC '#]:[Pheno Barcode]],2,FALSE),"")</f>
        <v/>
      </c>
      <c r="H1028" s="13" t="str">
        <f>LEFT(flower[[#This Row],[Pheno Barcode]],7)</f>
        <v/>
      </c>
      <c r="I1028" s="10" t="str">
        <f>_xlfn.IFNA(VLOOKUP(flower[[#This Row],[Strain]],VEGC8[[#All],[Scion METRC '#]:[Health]],5,FALSE),"")</f>
        <v/>
      </c>
      <c r="J1028" s="13"/>
      <c r="K1028" s="13" t="str">
        <f>IF(flower[[#This Row],[Scion METRC '#]]="","EMPTY",_xlfn.IFNA(VLOOKUP(flower[[#This Row],[Scion METRC '#]],DEADC8[],3,FALSE),"Alive"))</f>
        <v>EMPTY</v>
      </c>
      <c r="L1028" s="13" t="str">
        <f>IFERROR(INDEX(exptreatments[[#This Row],[Treatment]],MATCH(flower[[#This Row],[Scion METRC '#]],exptreatments[[#This Row],[METRC]],0)),"")</f>
        <v/>
      </c>
      <c r="M1028" s="13" t="str">
        <f>_xlfn.IFNA(VLOOKUP(flower[[#This Row],[Scion METRC '#]],DEADC8[],4,FALSE),"")</f>
        <v/>
      </c>
      <c r="N1028" s="14" t="str">
        <f>_xlfn.IFNA(VLOOKUP(flower[[#This Row],[Scion METRC '#]],DEADC8[],4,FALSE),"")</f>
        <v/>
      </c>
      <c r="O1028" s="13" t="str">
        <f>IF(ISNUMBER(SEARCH(".",flower[[#This Row],[Pheno Barcode]])),CONCATENATE("1A4070000000065000",RIGHT(flower[[#This Row],[Pheno Barcode]],6)),"")</f>
        <v/>
      </c>
      <c r="P1028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_ML5-03</v>
      </c>
    </row>
    <row r="1029" spans="1:16" x14ac:dyDescent="0.25">
      <c r="A1029" s="8" t="s">
        <v>8</v>
      </c>
      <c r="B1029" s="9">
        <v>4</v>
      </c>
      <c r="C1029" s="13" t="s">
        <v>545</v>
      </c>
      <c r="D1029" s="13"/>
      <c r="E1029" s="13" t="str">
        <f>_xlfn.IFNA(VLOOKUP(flower[[#This Row],[Scion METRC '#]],METRCC8[],2,FALSE),"METRC ERROR")</f>
        <v>METRC ERROR</v>
      </c>
      <c r="F1029" s="13" t="str">
        <f>IF(LEFT(flower[[#This Row],[Strain]],4)=LEFT(flower[[#This Row],[Pheno '#]],4),"match","MISMATCH")</f>
        <v>MISMATCH</v>
      </c>
      <c r="G1029" s="13" t="str">
        <f>_xlfn.IFNA(VLOOKUP(flower[[#This Row],[Scion METRC '#]],VEGC8[[#All],[Scion METRC '#]:[Pheno Barcode]],2,FALSE),"")</f>
        <v/>
      </c>
      <c r="H1029" s="13" t="str">
        <f>LEFT(flower[[#This Row],[Pheno Barcode]],7)</f>
        <v/>
      </c>
      <c r="I1029" s="10" t="str">
        <f>_xlfn.IFNA(VLOOKUP(flower[[#This Row],[Strain]],VEGC8[[#All],[Scion METRC '#]:[Health]],5,FALSE),"")</f>
        <v/>
      </c>
      <c r="J1029" s="13"/>
      <c r="K1029" s="13" t="str">
        <f>IF(flower[[#This Row],[Scion METRC '#]]="","EMPTY",_xlfn.IFNA(VLOOKUP(flower[[#This Row],[Scion METRC '#]],DEADC8[],3,FALSE),"Alive"))</f>
        <v>EMPTY</v>
      </c>
      <c r="L1029" s="13" t="str">
        <f>IFERROR(INDEX(exptreatments[[#This Row],[Treatment]],MATCH(flower[[#This Row],[Scion METRC '#]],exptreatments[[#This Row],[METRC]],0)),"")</f>
        <v/>
      </c>
      <c r="M1029" s="13" t="str">
        <f>_xlfn.IFNA(VLOOKUP(flower[[#This Row],[Scion METRC '#]],DEADC8[],4,FALSE),"")</f>
        <v/>
      </c>
      <c r="N1029" s="14" t="str">
        <f>_xlfn.IFNA(VLOOKUP(flower[[#This Row],[Scion METRC '#]],DEADC8[],4,FALSE),"")</f>
        <v/>
      </c>
      <c r="O1029" s="13" t="str">
        <f>IF(ISNUMBER(SEARCH(".",flower[[#This Row],[Pheno Barcode]])),CONCATENATE("1A4070000000065000",RIGHT(flower[[#This Row],[Pheno Barcode]],6)),"")</f>
        <v/>
      </c>
      <c r="P1029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_ML5-04</v>
      </c>
    </row>
    <row r="1030" spans="1:16" x14ac:dyDescent="0.25">
      <c r="A1030" s="8" t="s">
        <v>8</v>
      </c>
      <c r="B1030" s="9">
        <v>5</v>
      </c>
      <c r="C1030" s="13" t="s">
        <v>545</v>
      </c>
      <c r="D1030" s="13"/>
      <c r="E1030" s="13" t="str">
        <f>_xlfn.IFNA(VLOOKUP(flower[[#This Row],[Scion METRC '#]],METRCC8[],2,FALSE),"METRC ERROR")</f>
        <v>METRC ERROR</v>
      </c>
      <c r="F1030" s="13" t="str">
        <f>IF(LEFT(flower[[#This Row],[Strain]],4)=LEFT(flower[[#This Row],[Pheno '#]],4),"match","MISMATCH")</f>
        <v>MISMATCH</v>
      </c>
      <c r="G1030" s="13" t="str">
        <f>_xlfn.IFNA(VLOOKUP(flower[[#This Row],[Scion METRC '#]],VEGC8[[#All],[Scion METRC '#]:[Pheno Barcode]],2,FALSE),"")</f>
        <v/>
      </c>
      <c r="H1030" s="13" t="str">
        <f>LEFT(flower[[#This Row],[Pheno Barcode]],7)</f>
        <v/>
      </c>
      <c r="I1030" s="10" t="str">
        <f>_xlfn.IFNA(VLOOKUP(flower[[#This Row],[Strain]],VEGC8[[#All],[Scion METRC '#]:[Health]],5,FALSE),"")</f>
        <v/>
      </c>
      <c r="J1030" s="13"/>
      <c r="K1030" s="13" t="str">
        <f>IF(flower[[#This Row],[Scion METRC '#]]="","EMPTY",_xlfn.IFNA(VLOOKUP(flower[[#This Row],[Scion METRC '#]],DEADC8[],3,FALSE),"Alive"))</f>
        <v>EMPTY</v>
      </c>
      <c r="L1030" s="13" t="str">
        <f>IFERROR(INDEX(exptreatments[[#This Row],[Treatment]],MATCH(flower[[#This Row],[Scion METRC '#]],exptreatments[[#This Row],[METRC]],0)),"")</f>
        <v/>
      </c>
      <c r="M1030" s="13" t="str">
        <f>_xlfn.IFNA(VLOOKUP(flower[[#This Row],[Scion METRC '#]],DEADC8[],4,FALSE),"")</f>
        <v/>
      </c>
      <c r="N1030" s="14" t="str">
        <f>_xlfn.IFNA(VLOOKUP(flower[[#This Row],[Scion METRC '#]],DEADC8[],4,FALSE),"")</f>
        <v/>
      </c>
      <c r="O1030" s="13" t="str">
        <f>IF(ISNUMBER(SEARCH(".",flower[[#This Row],[Pheno Barcode]])),CONCATENATE("1A4070000000065000",RIGHT(flower[[#This Row],[Pheno Barcode]],6)),"")</f>
        <v/>
      </c>
      <c r="P1030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_ML5-05</v>
      </c>
    </row>
    <row r="1031" spans="1:16" x14ac:dyDescent="0.25">
      <c r="A1031" s="8" t="s">
        <v>8</v>
      </c>
      <c r="B1031" s="9">
        <v>6</v>
      </c>
      <c r="C1031" s="13" t="s">
        <v>545</v>
      </c>
      <c r="D1031" s="13"/>
      <c r="E1031" s="13" t="str">
        <f>_xlfn.IFNA(VLOOKUP(flower[[#This Row],[Scion METRC '#]],METRCC8[],2,FALSE),"METRC ERROR")</f>
        <v>METRC ERROR</v>
      </c>
      <c r="F1031" s="13" t="str">
        <f>IF(LEFT(flower[[#This Row],[Strain]],4)=LEFT(flower[[#This Row],[Pheno '#]],4),"match","MISMATCH")</f>
        <v>MISMATCH</v>
      </c>
      <c r="G1031" s="13" t="str">
        <f>_xlfn.IFNA(VLOOKUP(flower[[#This Row],[Scion METRC '#]],VEGC8[[#All],[Scion METRC '#]:[Pheno Barcode]],2,FALSE),"")</f>
        <v/>
      </c>
      <c r="H1031" s="13" t="str">
        <f>LEFT(flower[[#This Row],[Pheno Barcode]],7)</f>
        <v/>
      </c>
      <c r="I1031" s="10" t="str">
        <f>_xlfn.IFNA(VLOOKUP(flower[[#This Row],[Strain]],VEGC8[[#All],[Scion METRC '#]:[Health]],5,FALSE),"")</f>
        <v/>
      </c>
      <c r="J1031" s="13"/>
      <c r="K1031" s="13" t="str">
        <f>IF(flower[[#This Row],[Scion METRC '#]]="","EMPTY",_xlfn.IFNA(VLOOKUP(flower[[#This Row],[Scion METRC '#]],DEADC8[],3,FALSE),"Alive"))</f>
        <v>EMPTY</v>
      </c>
      <c r="L1031" s="13" t="str">
        <f>IFERROR(INDEX(exptreatments[[#This Row],[Treatment]],MATCH(flower[[#This Row],[Scion METRC '#]],exptreatments[[#This Row],[METRC]],0)),"")</f>
        <v/>
      </c>
      <c r="M1031" s="13" t="str">
        <f>_xlfn.IFNA(VLOOKUP(flower[[#This Row],[Scion METRC '#]],DEADC8[],4,FALSE),"")</f>
        <v/>
      </c>
      <c r="N1031" s="14" t="str">
        <f>_xlfn.IFNA(VLOOKUP(flower[[#This Row],[Scion METRC '#]],DEADC8[],4,FALSE),"")</f>
        <v/>
      </c>
      <c r="O1031" s="13" t="str">
        <f>IF(ISNUMBER(SEARCH(".",flower[[#This Row],[Pheno Barcode]])),CONCATENATE("1A4070000000065000",RIGHT(flower[[#This Row],[Pheno Barcode]],6)),"")</f>
        <v/>
      </c>
      <c r="P1031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_ML5-06</v>
      </c>
    </row>
    <row r="1032" spans="1:16" x14ac:dyDescent="0.25">
      <c r="A1032" s="8" t="s">
        <v>8</v>
      </c>
      <c r="B1032" s="9">
        <v>7</v>
      </c>
      <c r="C1032" s="13" t="s">
        <v>545</v>
      </c>
      <c r="D1032" s="13"/>
      <c r="E1032" s="13" t="str">
        <f>_xlfn.IFNA(VLOOKUP(flower[[#This Row],[Scion METRC '#]],METRCC8[],2,FALSE),"METRC ERROR")</f>
        <v>METRC ERROR</v>
      </c>
      <c r="F1032" s="13" t="str">
        <f>IF(LEFT(flower[[#This Row],[Strain]],4)=LEFT(flower[[#This Row],[Pheno '#]],4),"match","MISMATCH")</f>
        <v>MISMATCH</v>
      </c>
      <c r="G1032" s="13" t="str">
        <f>_xlfn.IFNA(VLOOKUP(flower[[#This Row],[Scion METRC '#]],VEGC8[[#All],[Scion METRC '#]:[Pheno Barcode]],2,FALSE),"")</f>
        <v/>
      </c>
      <c r="H1032" s="13" t="str">
        <f>LEFT(flower[[#This Row],[Pheno Barcode]],7)</f>
        <v/>
      </c>
      <c r="I1032" s="10" t="str">
        <f>_xlfn.IFNA(VLOOKUP(flower[[#This Row],[Strain]],VEGC8[[#All],[Scion METRC '#]:[Health]],5,FALSE),"")</f>
        <v/>
      </c>
      <c r="J1032" s="13"/>
      <c r="K1032" s="13" t="str">
        <f>IF(flower[[#This Row],[Scion METRC '#]]="","EMPTY",_xlfn.IFNA(VLOOKUP(flower[[#This Row],[Scion METRC '#]],DEADC8[],3,FALSE),"Alive"))</f>
        <v>EMPTY</v>
      </c>
      <c r="L1032" s="13" t="str">
        <f>IFERROR(INDEX(exptreatments[[#This Row],[Treatment]],MATCH(flower[[#This Row],[Scion METRC '#]],exptreatments[[#This Row],[METRC]],0)),"")</f>
        <v/>
      </c>
      <c r="M1032" s="13" t="str">
        <f>_xlfn.IFNA(VLOOKUP(flower[[#This Row],[Scion METRC '#]],DEADC8[],4,FALSE),"")</f>
        <v/>
      </c>
      <c r="N1032" s="14" t="str">
        <f>_xlfn.IFNA(VLOOKUP(flower[[#This Row],[Scion METRC '#]],DEADC8[],4,FALSE),"")</f>
        <v/>
      </c>
      <c r="O1032" s="13" t="str">
        <f>IF(ISNUMBER(SEARCH(".",flower[[#This Row],[Pheno Barcode]])),CONCATENATE("1A4070000000065000",RIGHT(flower[[#This Row],[Pheno Barcode]],6)),"")</f>
        <v/>
      </c>
      <c r="P1032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_ML5-07</v>
      </c>
    </row>
    <row r="1033" spans="1:16" x14ac:dyDescent="0.25">
      <c r="A1033" s="8" t="s">
        <v>8</v>
      </c>
      <c r="B1033" s="9">
        <v>8</v>
      </c>
      <c r="C1033" s="13" t="s">
        <v>545</v>
      </c>
      <c r="D1033" s="13"/>
      <c r="E1033" s="13" t="str">
        <f>_xlfn.IFNA(VLOOKUP(flower[[#This Row],[Scion METRC '#]],METRCC8[],2,FALSE),"METRC ERROR")</f>
        <v>METRC ERROR</v>
      </c>
      <c r="F1033" s="13" t="str">
        <f>IF(LEFT(flower[[#This Row],[Strain]],4)=LEFT(flower[[#This Row],[Pheno '#]],4),"match","MISMATCH")</f>
        <v>MISMATCH</v>
      </c>
      <c r="G1033" s="13" t="str">
        <f>_xlfn.IFNA(VLOOKUP(flower[[#This Row],[Scion METRC '#]],VEGC8[[#All],[Scion METRC '#]:[Pheno Barcode]],2,FALSE),"")</f>
        <v/>
      </c>
      <c r="H1033" s="13" t="str">
        <f>LEFT(flower[[#This Row],[Pheno Barcode]],7)</f>
        <v/>
      </c>
      <c r="I1033" s="10" t="str">
        <f>_xlfn.IFNA(VLOOKUP(flower[[#This Row],[Strain]],VEGC8[[#All],[Scion METRC '#]:[Health]],5,FALSE),"")</f>
        <v/>
      </c>
      <c r="J1033" s="13"/>
      <c r="K1033" s="13" t="str">
        <f>IF(flower[[#This Row],[Scion METRC '#]]="","EMPTY",_xlfn.IFNA(VLOOKUP(flower[[#This Row],[Scion METRC '#]],DEADC8[],3,FALSE),"Alive"))</f>
        <v>EMPTY</v>
      </c>
      <c r="L1033" s="13" t="str">
        <f>IFERROR(INDEX(exptreatments[[#This Row],[Treatment]],MATCH(flower[[#This Row],[Scion METRC '#]],exptreatments[[#This Row],[METRC]],0)),"")</f>
        <v/>
      </c>
      <c r="M1033" s="13" t="str">
        <f>_xlfn.IFNA(VLOOKUP(flower[[#This Row],[Scion METRC '#]],DEADC8[],4,FALSE),"")</f>
        <v/>
      </c>
      <c r="N1033" s="14" t="str">
        <f>_xlfn.IFNA(VLOOKUP(flower[[#This Row],[Scion METRC '#]],DEADC8[],4,FALSE),"")</f>
        <v/>
      </c>
      <c r="O1033" s="13" t="str">
        <f>IF(ISNUMBER(SEARCH(".",flower[[#This Row],[Pheno Barcode]])),CONCATENATE("1A4070000000065000",RIGHT(flower[[#This Row],[Pheno Barcode]],6)),"")</f>
        <v/>
      </c>
      <c r="P1033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_ML5-08</v>
      </c>
    </row>
    <row r="1034" spans="1:16" x14ac:dyDescent="0.25">
      <c r="A1034" s="8" t="s">
        <v>8</v>
      </c>
      <c r="B1034" s="9">
        <v>9</v>
      </c>
      <c r="C1034" s="13" t="s">
        <v>545</v>
      </c>
      <c r="D1034" s="13"/>
      <c r="E1034" s="13" t="str">
        <f>_xlfn.IFNA(VLOOKUP(flower[[#This Row],[Scion METRC '#]],METRCC8[],2,FALSE),"METRC ERROR")</f>
        <v>METRC ERROR</v>
      </c>
      <c r="F1034" s="13" t="str">
        <f>IF(LEFT(flower[[#This Row],[Strain]],4)=LEFT(flower[[#This Row],[Pheno '#]],4),"match","MISMATCH")</f>
        <v>MISMATCH</v>
      </c>
      <c r="G1034" s="13" t="str">
        <f>_xlfn.IFNA(VLOOKUP(flower[[#This Row],[Scion METRC '#]],VEGC8[[#All],[Scion METRC '#]:[Pheno Barcode]],2,FALSE),"")</f>
        <v/>
      </c>
      <c r="H1034" s="13" t="str">
        <f>LEFT(flower[[#This Row],[Pheno Barcode]],7)</f>
        <v/>
      </c>
      <c r="I1034" s="10" t="str">
        <f>_xlfn.IFNA(VLOOKUP(flower[[#This Row],[Strain]],VEGC8[[#All],[Scion METRC '#]:[Health]],5,FALSE),"")</f>
        <v/>
      </c>
      <c r="J1034" s="13"/>
      <c r="K1034" s="13" t="str">
        <f>IF(flower[[#This Row],[Scion METRC '#]]="","EMPTY",_xlfn.IFNA(VLOOKUP(flower[[#This Row],[Scion METRC '#]],DEADC8[],3,FALSE),"Alive"))</f>
        <v>EMPTY</v>
      </c>
      <c r="L1034" s="13" t="str">
        <f>IFERROR(INDEX(exptreatments[[#This Row],[Treatment]],MATCH(flower[[#This Row],[Scion METRC '#]],exptreatments[[#This Row],[METRC]],0)),"")</f>
        <v/>
      </c>
      <c r="M1034" s="13" t="str">
        <f>_xlfn.IFNA(VLOOKUP(flower[[#This Row],[Scion METRC '#]],DEADC8[],4,FALSE),"")</f>
        <v/>
      </c>
      <c r="N1034" s="14" t="str">
        <f>_xlfn.IFNA(VLOOKUP(flower[[#This Row],[Scion METRC '#]],DEADC8[],4,FALSE),"")</f>
        <v/>
      </c>
      <c r="O1034" s="13" t="str">
        <f>IF(ISNUMBER(SEARCH(".",flower[[#This Row],[Pheno Barcode]])),CONCATENATE("1A4070000000065000",RIGHT(flower[[#This Row],[Pheno Barcode]],6)),"")</f>
        <v/>
      </c>
      <c r="P1034" s="8" t="str">
        <f>IF(flower[[#This Row],[Plant]]&lt;10,_xlfn.CONCAT('Group Info'!$F$2,"_",flower[[#This Row],[Table]],"-0",flower[[#This Row],[Plant]]),_xlfn.CONCAT('Group Info'!$F$2,"_",flower[[#This Row],[Table]],"-",flower[[#This Row],[Plant]]))</f>
        <v>_ML5-09</v>
      </c>
    </row>
    <row r="1035" spans="1:16" x14ac:dyDescent="0.25">
      <c r="A1035" s="8" t="s">
        <v>8</v>
      </c>
      <c r="B1035" s="9">
        <v>10</v>
      </c>
      <c r="C1035" s="13" t="s">
        <v>545</v>
      </c>
      <c r="D1035" s="13"/>
      <c r="E1035" s="13" t="str">
        <f>_xlfn.IFNA(VLOOKUP(flower[[#This Row],[Scion METRC '#]],METRCC8[],2,FALSE),"METRC ERROR")</f>
        <v>METRC ERROR</v>
      </c>
      <c r="F1035" s="13" t="str">
        <f>IF(LEFT(flower[[#This Row],[Strain]],4)=LEFT(flower[[#This Row],[Pheno '#]],4),"match","MISMATCH")</f>
        <v>MISMATCH</v>
      </c>
      <c r="G1035" s="13" t="str">
        <f>_xlfn.IFNA(VLOOKUP(flower[[#This Row],[Scion METRC '#]],VEGC8[[#All],[Scion METRC '#]:[Pheno Barcode]],2,FALSE),"")</f>
        <v/>
      </c>
      <c r="H1035" s="13" t="str">
        <f>LEFT(flower[[#This Row],[Pheno Barcode]],7)</f>
        <v/>
      </c>
      <c r="I1035" s="10" t="str">
        <f>_xlfn.IFNA(VLOOKUP(flower[[#This Row],[Strain]],VEGC8[[#All],[Scion METRC '#]:[Health]],5,FALSE),"")</f>
        <v/>
      </c>
      <c r="J1035" s="13"/>
      <c r="K1035" s="13" t="str">
        <f>IF(flower[[#This Row],[Scion METRC '#]]="","EMPTY",_xlfn.IFNA(VLOOKUP(flower[[#This Row],[Scion METRC '#]],DEADC8[],3,FALSE),"Alive"))</f>
        <v>EMPTY</v>
      </c>
      <c r="L1035" s="13" t="str">
        <f>IFERROR(INDEX(exptreatments[[#This Row],[Treatment]],MATCH(flower[[#This Row],[Scion METRC '#]],exptreatments[[#This Row],[METRC]],0)),"")</f>
        <v/>
      </c>
      <c r="M1035" s="13" t="str">
        <f>_xlfn.IFNA(VLOOKUP(flower[[#This Row],[Scion METRC '#]],DEADC8[],4,FALSE),"")</f>
        <v/>
      </c>
      <c r="N1035" s="14" t="str">
        <f>_xlfn.IFNA(VLOOKUP(flower[[#This Row],[Scion METRC '#]],DEADC8[],4,FALSE),"")</f>
        <v/>
      </c>
      <c r="O1035" s="13" t="str">
        <f>IF(ISNUMBER(SEARCH(".",flower[[#This Row],[Pheno Barcode]])),CONCATENATE("1A4070000000065000",RIGHT(flower[[#This Row],[Pheno Barcode]],6)),"")</f>
        <v/>
      </c>
      <c r="P1035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_ML5-10</v>
      </c>
    </row>
    <row r="1036" spans="1:16" x14ac:dyDescent="0.25">
      <c r="A1036" s="8" t="s">
        <v>8</v>
      </c>
      <c r="B1036" s="9">
        <v>11</v>
      </c>
      <c r="C1036" s="13" t="s">
        <v>545</v>
      </c>
      <c r="D1036" s="13"/>
      <c r="E1036" s="13" t="str">
        <f>_xlfn.IFNA(VLOOKUP(flower[[#This Row],[Scion METRC '#]],METRCC8[],2,FALSE),"METRC ERROR")</f>
        <v>METRC ERROR</v>
      </c>
      <c r="F1036" s="13" t="str">
        <f>IF(LEFT(flower[[#This Row],[Strain]],4)=LEFT(flower[[#This Row],[Pheno '#]],4),"match","MISMATCH")</f>
        <v>MISMATCH</v>
      </c>
      <c r="G1036" s="13" t="str">
        <f>_xlfn.IFNA(VLOOKUP(flower[[#This Row],[Scion METRC '#]],VEGC8[[#All],[Scion METRC '#]:[Pheno Barcode]],2,FALSE),"")</f>
        <v/>
      </c>
      <c r="H1036" s="13" t="str">
        <f>LEFT(flower[[#This Row],[Pheno Barcode]],7)</f>
        <v/>
      </c>
      <c r="I1036" s="10" t="str">
        <f>_xlfn.IFNA(VLOOKUP(flower[[#This Row],[Strain]],VEGC8[[#All],[Scion METRC '#]:[Health]],5,FALSE),"")</f>
        <v/>
      </c>
      <c r="J1036" s="13"/>
      <c r="K1036" s="13" t="str">
        <f>IF(flower[[#This Row],[Scion METRC '#]]="","EMPTY",_xlfn.IFNA(VLOOKUP(flower[[#This Row],[Scion METRC '#]],DEADC8[],3,FALSE),"Alive"))</f>
        <v>EMPTY</v>
      </c>
      <c r="L1036" s="13" t="str">
        <f>IFERROR(INDEX(exptreatments[[#This Row],[Treatment]],MATCH(flower[[#This Row],[Scion METRC '#]],exptreatments[[#This Row],[METRC]],0)),"")</f>
        <v/>
      </c>
      <c r="M1036" s="13" t="str">
        <f>_xlfn.IFNA(VLOOKUP(flower[[#This Row],[Scion METRC '#]],DEADC8[],4,FALSE),"")</f>
        <v/>
      </c>
      <c r="N1036" s="14" t="str">
        <f>_xlfn.IFNA(VLOOKUP(flower[[#This Row],[Scion METRC '#]],DEADC8[],4,FALSE),"")</f>
        <v/>
      </c>
      <c r="O1036" s="13" t="str">
        <f>IF(ISNUMBER(SEARCH(".",flower[[#This Row],[Pheno Barcode]])),CONCATENATE("1A4070000000065000",RIGHT(flower[[#This Row],[Pheno Barcode]],6)),"")</f>
        <v/>
      </c>
      <c r="P1036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_ML5-11</v>
      </c>
    </row>
    <row r="1037" spans="1:16" x14ac:dyDescent="0.25">
      <c r="A1037" s="8" t="s">
        <v>8</v>
      </c>
      <c r="B1037" s="9">
        <v>12</v>
      </c>
      <c r="C1037" s="13" t="s">
        <v>545</v>
      </c>
      <c r="D1037" s="13"/>
      <c r="E1037" s="13" t="str">
        <f>_xlfn.IFNA(VLOOKUP(flower[[#This Row],[Scion METRC '#]],METRCC8[],2,FALSE),"METRC ERROR")</f>
        <v>METRC ERROR</v>
      </c>
      <c r="F1037" s="13" t="str">
        <f>IF(LEFT(flower[[#This Row],[Strain]],4)=LEFT(flower[[#This Row],[Pheno '#]],4),"match","MISMATCH")</f>
        <v>MISMATCH</v>
      </c>
      <c r="G1037" s="13" t="str">
        <f>_xlfn.IFNA(VLOOKUP(flower[[#This Row],[Scion METRC '#]],VEGC8[[#All],[Scion METRC '#]:[Pheno Barcode]],2,FALSE),"")</f>
        <v/>
      </c>
      <c r="H1037" s="13" t="str">
        <f>LEFT(flower[[#This Row],[Pheno Barcode]],7)</f>
        <v/>
      </c>
      <c r="I1037" s="10" t="str">
        <f>_xlfn.IFNA(VLOOKUP(flower[[#This Row],[Strain]],VEGC8[[#All],[Scion METRC '#]:[Health]],5,FALSE),"")</f>
        <v/>
      </c>
      <c r="J1037" s="13"/>
      <c r="K1037" s="13" t="str">
        <f>IF(flower[[#This Row],[Scion METRC '#]]="","EMPTY",_xlfn.IFNA(VLOOKUP(flower[[#This Row],[Scion METRC '#]],DEADC8[],3,FALSE),"Alive"))</f>
        <v>EMPTY</v>
      </c>
      <c r="L1037" s="13" t="str">
        <f>IFERROR(INDEX(exptreatments[[#This Row],[Treatment]],MATCH(flower[[#This Row],[Scion METRC '#]],exptreatments[[#This Row],[METRC]],0)),"")</f>
        <v/>
      </c>
      <c r="M1037" s="13" t="str">
        <f>_xlfn.IFNA(VLOOKUP(flower[[#This Row],[Scion METRC '#]],DEADC8[],4,FALSE),"")</f>
        <v/>
      </c>
      <c r="N1037" s="14" t="str">
        <f>_xlfn.IFNA(VLOOKUP(flower[[#This Row],[Scion METRC '#]],DEADC8[],4,FALSE),"")</f>
        <v/>
      </c>
      <c r="O1037" s="13" t="str">
        <f>IF(ISNUMBER(SEARCH(".",flower[[#This Row],[Pheno Barcode]])),CONCATENATE("1A4070000000065000",RIGHT(flower[[#This Row],[Pheno Barcode]],6)),"")</f>
        <v/>
      </c>
      <c r="P1037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_ML5-12</v>
      </c>
    </row>
    <row r="1038" spans="1:16" x14ac:dyDescent="0.25">
      <c r="A1038" s="8" t="s">
        <v>8</v>
      </c>
      <c r="B1038" s="9">
        <v>13</v>
      </c>
      <c r="C1038" s="13" t="s">
        <v>545</v>
      </c>
      <c r="D1038" s="13"/>
      <c r="E1038" s="13" t="str">
        <f>_xlfn.IFNA(VLOOKUP(flower[[#This Row],[Scion METRC '#]],METRCC8[],2,FALSE),"METRC ERROR")</f>
        <v>METRC ERROR</v>
      </c>
      <c r="F1038" s="13" t="str">
        <f>IF(LEFT(flower[[#This Row],[Strain]],4)=LEFT(flower[[#This Row],[Pheno '#]],4),"match","MISMATCH")</f>
        <v>MISMATCH</v>
      </c>
      <c r="G1038" s="13" t="str">
        <f>_xlfn.IFNA(VLOOKUP(flower[[#This Row],[Scion METRC '#]],VEGC8[[#All],[Scion METRC '#]:[Pheno Barcode]],2,FALSE),"")</f>
        <v/>
      </c>
      <c r="H1038" s="13" t="str">
        <f>LEFT(flower[[#This Row],[Pheno Barcode]],7)</f>
        <v/>
      </c>
      <c r="I1038" s="10" t="str">
        <f>_xlfn.IFNA(VLOOKUP(flower[[#This Row],[Strain]],VEGC8[[#All],[Scion METRC '#]:[Health]],5,FALSE),"")</f>
        <v/>
      </c>
      <c r="J1038" s="13"/>
      <c r="K1038" s="13" t="str">
        <f>IF(flower[[#This Row],[Scion METRC '#]]="","EMPTY",_xlfn.IFNA(VLOOKUP(flower[[#This Row],[Scion METRC '#]],DEADC8[],3,FALSE),"Alive"))</f>
        <v>EMPTY</v>
      </c>
      <c r="L1038" s="13" t="str">
        <f>IFERROR(INDEX(exptreatments[[#This Row],[Treatment]],MATCH(flower[[#This Row],[Scion METRC '#]],exptreatments[[#This Row],[METRC]],0)),"")</f>
        <v/>
      </c>
      <c r="M1038" s="13" t="str">
        <f>_xlfn.IFNA(VLOOKUP(flower[[#This Row],[Scion METRC '#]],DEADC8[],4,FALSE),"")</f>
        <v/>
      </c>
      <c r="N1038" s="14" t="str">
        <f>_xlfn.IFNA(VLOOKUP(flower[[#This Row],[Scion METRC '#]],DEADC8[],4,FALSE),"")</f>
        <v/>
      </c>
      <c r="O1038" s="13" t="str">
        <f>IF(ISNUMBER(SEARCH(".",flower[[#This Row],[Pheno Barcode]])),CONCATENATE("1A4070000000065000",RIGHT(flower[[#This Row],[Pheno Barcode]],6)),"")</f>
        <v/>
      </c>
      <c r="P1038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_ML5-13</v>
      </c>
    </row>
    <row r="1039" spans="1:16" x14ac:dyDescent="0.25">
      <c r="A1039" s="8" t="s">
        <v>8</v>
      </c>
      <c r="B1039" s="9">
        <v>14</v>
      </c>
      <c r="C1039" s="13" t="s">
        <v>545</v>
      </c>
      <c r="D1039" s="13"/>
      <c r="E1039" s="13" t="str">
        <f>_xlfn.IFNA(VLOOKUP(flower[[#This Row],[Scion METRC '#]],METRCC8[],2,FALSE),"METRC ERROR")</f>
        <v>METRC ERROR</v>
      </c>
      <c r="F1039" s="13" t="str">
        <f>IF(LEFT(flower[[#This Row],[Strain]],4)=LEFT(flower[[#This Row],[Pheno '#]],4),"match","MISMATCH")</f>
        <v>MISMATCH</v>
      </c>
      <c r="G1039" s="13" t="str">
        <f>_xlfn.IFNA(VLOOKUP(flower[[#This Row],[Scion METRC '#]],VEGC8[[#All],[Scion METRC '#]:[Pheno Barcode]],2,FALSE),"")</f>
        <v/>
      </c>
      <c r="H1039" s="13" t="str">
        <f>LEFT(flower[[#This Row],[Pheno Barcode]],7)</f>
        <v/>
      </c>
      <c r="I1039" s="10" t="str">
        <f>_xlfn.IFNA(VLOOKUP(flower[[#This Row],[Strain]],VEGC8[[#All],[Scion METRC '#]:[Health]],5,FALSE),"")</f>
        <v/>
      </c>
      <c r="J1039" s="13"/>
      <c r="K1039" s="13" t="str">
        <f>IF(flower[[#This Row],[Scion METRC '#]]="","EMPTY",_xlfn.IFNA(VLOOKUP(flower[[#This Row],[Scion METRC '#]],DEADC8[],3,FALSE),"Alive"))</f>
        <v>EMPTY</v>
      </c>
      <c r="L1039" s="13" t="str">
        <f>IFERROR(INDEX(exptreatments[[#This Row],[Treatment]],MATCH(flower[[#This Row],[Scion METRC '#]],exptreatments[[#This Row],[METRC]],0)),"")</f>
        <v/>
      </c>
      <c r="M1039" s="13" t="str">
        <f>_xlfn.IFNA(VLOOKUP(flower[[#This Row],[Scion METRC '#]],DEADC8[],4,FALSE),"")</f>
        <v/>
      </c>
      <c r="N1039" s="14" t="str">
        <f>_xlfn.IFNA(VLOOKUP(flower[[#This Row],[Scion METRC '#]],DEADC8[],4,FALSE),"")</f>
        <v/>
      </c>
      <c r="O1039" s="13" t="str">
        <f>IF(ISNUMBER(SEARCH(".",flower[[#This Row],[Pheno Barcode]])),CONCATENATE("1A4070000000065000",RIGHT(flower[[#This Row],[Pheno Barcode]],6)),"")</f>
        <v/>
      </c>
      <c r="P1039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_ML5-14</v>
      </c>
    </row>
    <row r="1040" spans="1:16" x14ac:dyDescent="0.25">
      <c r="A1040" s="8" t="s">
        <v>8</v>
      </c>
      <c r="B1040" s="9">
        <v>15</v>
      </c>
      <c r="C1040" s="13" t="s">
        <v>545</v>
      </c>
      <c r="D1040" s="13"/>
      <c r="E1040" s="13" t="str">
        <f>_xlfn.IFNA(VLOOKUP(flower[[#This Row],[Scion METRC '#]],METRCC8[],2,FALSE),"METRC ERROR")</f>
        <v>METRC ERROR</v>
      </c>
      <c r="F1040" s="13" t="str">
        <f>IF(LEFT(flower[[#This Row],[Strain]],4)=LEFT(flower[[#This Row],[Pheno '#]],4),"match","MISMATCH")</f>
        <v>MISMATCH</v>
      </c>
      <c r="G1040" s="13" t="str">
        <f>_xlfn.IFNA(VLOOKUP(flower[[#This Row],[Scion METRC '#]],VEGC8[[#All],[Scion METRC '#]:[Pheno Barcode]],2,FALSE),"")</f>
        <v/>
      </c>
      <c r="H1040" s="13" t="str">
        <f>LEFT(flower[[#This Row],[Pheno Barcode]],7)</f>
        <v/>
      </c>
      <c r="I1040" s="10" t="str">
        <f>_xlfn.IFNA(VLOOKUP(flower[[#This Row],[Strain]],VEGC8[[#All],[Scion METRC '#]:[Health]],5,FALSE),"")</f>
        <v/>
      </c>
      <c r="J1040" s="13"/>
      <c r="K1040" s="13" t="str">
        <f>IF(flower[[#This Row],[Scion METRC '#]]="","EMPTY",_xlfn.IFNA(VLOOKUP(flower[[#This Row],[Scion METRC '#]],DEADC8[],3,FALSE),"Alive"))</f>
        <v>EMPTY</v>
      </c>
      <c r="L1040" s="13" t="str">
        <f>IFERROR(INDEX(exptreatments[[#This Row],[Treatment]],MATCH(flower[[#This Row],[Scion METRC '#]],exptreatments[[#This Row],[METRC]],0)),"")</f>
        <v/>
      </c>
      <c r="M1040" s="13" t="str">
        <f>_xlfn.IFNA(VLOOKUP(flower[[#This Row],[Scion METRC '#]],DEADC8[],4,FALSE),"")</f>
        <v/>
      </c>
      <c r="N1040" s="14" t="str">
        <f>_xlfn.IFNA(VLOOKUP(flower[[#This Row],[Scion METRC '#]],DEADC8[],4,FALSE),"")</f>
        <v/>
      </c>
      <c r="O1040" s="13" t="str">
        <f>IF(ISNUMBER(SEARCH(".",flower[[#This Row],[Pheno Barcode]])),CONCATENATE("1A4070000000065000",RIGHT(flower[[#This Row],[Pheno Barcode]],6)),"")</f>
        <v/>
      </c>
      <c r="P1040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_ML5-15</v>
      </c>
    </row>
    <row r="1041" spans="1:16" x14ac:dyDescent="0.25">
      <c r="A1041" s="8" t="s">
        <v>8</v>
      </c>
      <c r="B1041" s="9">
        <v>16</v>
      </c>
      <c r="C1041" s="13" t="s">
        <v>545</v>
      </c>
      <c r="D1041" s="13"/>
      <c r="E1041" s="13" t="str">
        <f>_xlfn.IFNA(VLOOKUP(flower[[#This Row],[Scion METRC '#]],METRCC8[],2,FALSE),"METRC ERROR")</f>
        <v>METRC ERROR</v>
      </c>
      <c r="F1041" s="13" t="str">
        <f>IF(LEFT(flower[[#This Row],[Strain]],4)=LEFT(flower[[#This Row],[Pheno '#]],4),"match","MISMATCH")</f>
        <v>MISMATCH</v>
      </c>
      <c r="G1041" s="13" t="str">
        <f>_xlfn.IFNA(VLOOKUP(flower[[#This Row],[Scion METRC '#]],VEGC8[[#All],[Scion METRC '#]:[Pheno Barcode]],2,FALSE),"")</f>
        <v/>
      </c>
      <c r="H1041" s="13" t="str">
        <f>LEFT(flower[[#This Row],[Pheno Barcode]],7)</f>
        <v/>
      </c>
      <c r="I1041" s="10" t="str">
        <f>_xlfn.IFNA(VLOOKUP(flower[[#This Row],[Strain]],VEGC8[[#All],[Scion METRC '#]:[Health]],5,FALSE),"")</f>
        <v/>
      </c>
      <c r="J1041" s="13"/>
      <c r="K1041" s="13" t="str">
        <f>IF(flower[[#This Row],[Scion METRC '#]]="","EMPTY",_xlfn.IFNA(VLOOKUP(flower[[#This Row],[Scion METRC '#]],DEADC8[],3,FALSE),"Alive"))</f>
        <v>EMPTY</v>
      </c>
      <c r="L1041" s="13" t="str">
        <f>IFERROR(INDEX(exptreatments[[#This Row],[Treatment]],MATCH(flower[[#This Row],[Scion METRC '#]],exptreatments[[#This Row],[METRC]],0)),"")</f>
        <v/>
      </c>
      <c r="M1041" s="13" t="str">
        <f>_xlfn.IFNA(VLOOKUP(flower[[#This Row],[Scion METRC '#]],DEADC8[],4,FALSE),"")</f>
        <v/>
      </c>
      <c r="N1041" s="14" t="str">
        <f>_xlfn.IFNA(VLOOKUP(flower[[#This Row],[Scion METRC '#]],DEADC8[],4,FALSE),"")</f>
        <v/>
      </c>
      <c r="O1041" s="13" t="str">
        <f>IF(ISNUMBER(SEARCH(".",flower[[#This Row],[Pheno Barcode]])),CONCATENATE("1A4070000000065000",RIGHT(flower[[#This Row],[Pheno Barcode]],6)),"")</f>
        <v/>
      </c>
      <c r="P1041" s="8" t="str">
        <f>IF(flower[[#This Row],[Plant]]&lt;10,_xlfn.CONCAT('Group Info'!$F$2,"_",flower[[#This Row],[Table]],"-0",flower[[#This Row],[Plant]]),_xlfn.CONCAT('Group Info'!$F$2,"_",flower[[#This Row],[Table]],"-",flower[[#This Row],[Plant]]))</f>
        <v>_ML5-16</v>
      </c>
    </row>
    <row r="1042" spans="1:16" x14ac:dyDescent="0.25">
      <c r="A1042" s="8" t="s">
        <v>8</v>
      </c>
      <c r="B1042" s="9">
        <v>1</v>
      </c>
      <c r="C1042" s="13" t="s">
        <v>546</v>
      </c>
      <c r="D1042" s="13"/>
      <c r="E1042" s="13" t="str">
        <f>_xlfn.IFNA(VLOOKUP(flower[[#This Row],[Scion METRC '#]],METRCC8[],2,FALSE),"METRC ERROR")</f>
        <v>METRC ERROR</v>
      </c>
      <c r="F1042" s="13" t="str">
        <f>IF(LEFT(flower[[#This Row],[Strain]],4)=LEFT(flower[[#This Row],[Pheno '#]],4),"match","MISMATCH")</f>
        <v>MISMATCH</v>
      </c>
      <c r="G1042" s="13" t="str">
        <f>_xlfn.IFNA(VLOOKUP(flower[[#This Row],[Scion METRC '#]],VEGC8[[#All],[Scion METRC '#]:[Pheno Barcode]],2,FALSE),"")</f>
        <v/>
      </c>
      <c r="H1042" s="13" t="str">
        <f>LEFT(flower[[#This Row],[Pheno Barcode]],7)</f>
        <v/>
      </c>
      <c r="I1042" s="10" t="str">
        <f>_xlfn.IFNA(VLOOKUP(flower[[#This Row],[Strain]],VEGC8[[#All],[Scion METRC '#]:[Health]],5,FALSE),"")</f>
        <v/>
      </c>
      <c r="J1042" s="13"/>
      <c r="K1042" s="13" t="str">
        <f>IF(flower[[#This Row],[Scion METRC '#]]="","EMPTY",_xlfn.IFNA(VLOOKUP(flower[[#This Row],[Scion METRC '#]],DEADC8[],3,FALSE),"Alive"))</f>
        <v>EMPTY</v>
      </c>
      <c r="L1042" s="13" t="str">
        <f>IFERROR(INDEX(exptreatments[[#This Row],[Treatment]],MATCH(flower[[#This Row],[Scion METRC '#]],exptreatments[[#This Row],[METRC]],0)),"")</f>
        <v/>
      </c>
      <c r="M1042" s="13" t="str">
        <f>_xlfn.IFNA(VLOOKUP(flower[[#This Row],[Scion METRC '#]],DEADC8[],4,FALSE),"")</f>
        <v/>
      </c>
      <c r="N1042" s="14" t="str">
        <f>_xlfn.IFNA(VLOOKUP(flower[[#This Row],[Scion METRC '#]],DEADC8[],4,FALSE),"")</f>
        <v/>
      </c>
      <c r="O1042" s="13" t="str">
        <f>IF(ISNUMBER(SEARCH(".",flower[[#This Row],[Pheno Barcode]])),CONCATENATE("1A4070000000065000",RIGHT(flower[[#This Row],[Pheno Barcode]],6)),"")</f>
        <v/>
      </c>
      <c r="P1042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_NL1-01</v>
      </c>
    </row>
    <row r="1043" spans="1:16" x14ac:dyDescent="0.25">
      <c r="A1043" s="8" t="s">
        <v>8</v>
      </c>
      <c r="B1043" s="9">
        <v>2</v>
      </c>
      <c r="C1043" s="13" t="s">
        <v>546</v>
      </c>
      <c r="D1043" s="13"/>
      <c r="E1043" s="13" t="str">
        <f>_xlfn.IFNA(VLOOKUP(flower[[#This Row],[Scion METRC '#]],METRCC8[],2,FALSE),"METRC ERROR")</f>
        <v>METRC ERROR</v>
      </c>
      <c r="F1043" s="13" t="str">
        <f>IF(LEFT(flower[[#This Row],[Strain]],4)=LEFT(flower[[#This Row],[Pheno '#]],4),"match","MISMATCH")</f>
        <v>MISMATCH</v>
      </c>
      <c r="G1043" s="13" t="str">
        <f>_xlfn.IFNA(VLOOKUP(flower[[#This Row],[Scion METRC '#]],VEGC8[[#All],[Scion METRC '#]:[Pheno Barcode]],2,FALSE),"")</f>
        <v/>
      </c>
      <c r="H1043" s="13" t="str">
        <f>LEFT(flower[[#This Row],[Pheno Barcode]],7)</f>
        <v/>
      </c>
      <c r="I1043" s="10" t="str">
        <f>_xlfn.IFNA(VLOOKUP(flower[[#This Row],[Strain]],VEGC8[[#All],[Scion METRC '#]:[Health]],5,FALSE),"")</f>
        <v/>
      </c>
      <c r="J1043" s="13"/>
      <c r="K1043" s="13" t="str">
        <f>IF(flower[[#This Row],[Scion METRC '#]]="","EMPTY",_xlfn.IFNA(VLOOKUP(flower[[#This Row],[Scion METRC '#]],DEADC8[],3,FALSE),"Alive"))</f>
        <v>EMPTY</v>
      </c>
      <c r="L1043" s="13" t="str">
        <f>IFERROR(INDEX(exptreatments[[#This Row],[Treatment]],MATCH(flower[[#This Row],[Scion METRC '#]],exptreatments[[#This Row],[METRC]],0)),"")</f>
        <v/>
      </c>
      <c r="M1043" s="13" t="str">
        <f>_xlfn.IFNA(VLOOKUP(flower[[#This Row],[Scion METRC '#]],DEADC8[],4,FALSE),"")</f>
        <v/>
      </c>
      <c r="N1043" s="14" t="str">
        <f>_xlfn.IFNA(VLOOKUP(flower[[#This Row],[Scion METRC '#]],DEADC8[],4,FALSE),"")</f>
        <v/>
      </c>
      <c r="O1043" s="13" t="str">
        <f>IF(ISNUMBER(SEARCH(".",flower[[#This Row],[Pheno Barcode]])),CONCATENATE("1A4070000000065000",RIGHT(flower[[#This Row],[Pheno Barcode]],6)),"")</f>
        <v/>
      </c>
      <c r="P1043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_NL1-02</v>
      </c>
    </row>
    <row r="1044" spans="1:16" x14ac:dyDescent="0.25">
      <c r="A1044" s="8" t="s">
        <v>8</v>
      </c>
      <c r="B1044" s="9">
        <v>3</v>
      </c>
      <c r="C1044" s="13" t="s">
        <v>546</v>
      </c>
      <c r="D1044" s="13"/>
      <c r="E1044" s="13" t="str">
        <f>_xlfn.IFNA(VLOOKUP(flower[[#This Row],[Scion METRC '#]],METRCC8[],2,FALSE),"METRC ERROR")</f>
        <v>METRC ERROR</v>
      </c>
      <c r="F1044" s="13" t="str">
        <f>IF(LEFT(flower[[#This Row],[Strain]],4)=LEFT(flower[[#This Row],[Pheno '#]],4),"match","MISMATCH")</f>
        <v>MISMATCH</v>
      </c>
      <c r="G1044" s="13" t="str">
        <f>_xlfn.IFNA(VLOOKUP(flower[[#This Row],[Scion METRC '#]],VEGC8[[#All],[Scion METRC '#]:[Pheno Barcode]],2,FALSE),"")</f>
        <v/>
      </c>
      <c r="H1044" s="13" t="str">
        <f>LEFT(flower[[#This Row],[Pheno Barcode]],7)</f>
        <v/>
      </c>
      <c r="I1044" s="10" t="str">
        <f>_xlfn.IFNA(VLOOKUP(flower[[#This Row],[Strain]],VEGC8[[#All],[Scion METRC '#]:[Health]],5,FALSE),"")</f>
        <v/>
      </c>
      <c r="J1044" s="13"/>
      <c r="K1044" s="13" t="str">
        <f>IF(flower[[#This Row],[Scion METRC '#]]="","EMPTY",_xlfn.IFNA(VLOOKUP(flower[[#This Row],[Scion METRC '#]],DEADC8[],3,FALSE),"Alive"))</f>
        <v>EMPTY</v>
      </c>
      <c r="L1044" s="13" t="str">
        <f>IFERROR(INDEX(exptreatments[[#This Row],[Treatment]],MATCH(flower[[#This Row],[Scion METRC '#]],exptreatments[[#This Row],[METRC]],0)),"")</f>
        <v/>
      </c>
      <c r="M1044" s="13" t="str">
        <f>_xlfn.IFNA(VLOOKUP(flower[[#This Row],[Scion METRC '#]],DEADC8[],4,FALSE),"")</f>
        <v/>
      </c>
      <c r="N1044" s="14" t="str">
        <f>_xlfn.IFNA(VLOOKUP(flower[[#This Row],[Scion METRC '#]],DEADC8[],4,FALSE),"")</f>
        <v/>
      </c>
      <c r="O1044" s="13" t="str">
        <f>IF(ISNUMBER(SEARCH(".",flower[[#This Row],[Pheno Barcode]])),CONCATENATE("1A4070000000065000",RIGHT(flower[[#This Row],[Pheno Barcode]],6)),"")</f>
        <v/>
      </c>
      <c r="P1044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_NL1-03</v>
      </c>
    </row>
    <row r="1045" spans="1:16" x14ac:dyDescent="0.25">
      <c r="A1045" s="8" t="s">
        <v>8</v>
      </c>
      <c r="B1045" s="9">
        <v>4</v>
      </c>
      <c r="C1045" s="13" t="s">
        <v>546</v>
      </c>
      <c r="D1045" s="13"/>
      <c r="E1045" s="13" t="str">
        <f>_xlfn.IFNA(VLOOKUP(flower[[#This Row],[Scion METRC '#]],METRCC8[],2,FALSE),"METRC ERROR")</f>
        <v>METRC ERROR</v>
      </c>
      <c r="F1045" s="13" t="str">
        <f>IF(LEFT(flower[[#This Row],[Strain]],4)=LEFT(flower[[#This Row],[Pheno '#]],4),"match","MISMATCH")</f>
        <v>MISMATCH</v>
      </c>
      <c r="G1045" s="13" t="str">
        <f>_xlfn.IFNA(VLOOKUP(flower[[#This Row],[Scion METRC '#]],VEGC8[[#All],[Scion METRC '#]:[Pheno Barcode]],2,FALSE),"")</f>
        <v/>
      </c>
      <c r="H1045" s="13" t="str">
        <f>LEFT(flower[[#This Row],[Pheno Barcode]],7)</f>
        <v/>
      </c>
      <c r="I1045" s="10" t="str">
        <f>_xlfn.IFNA(VLOOKUP(flower[[#This Row],[Strain]],VEGC8[[#All],[Scion METRC '#]:[Health]],5,FALSE),"")</f>
        <v/>
      </c>
      <c r="J1045" s="13"/>
      <c r="K1045" s="13" t="str">
        <f>IF(flower[[#This Row],[Scion METRC '#]]="","EMPTY",_xlfn.IFNA(VLOOKUP(flower[[#This Row],[Scion METRC '#]],DEADC8[],3,FALSE),"Alive"))</f>
        <v>EMPTY</v>
      </c>
      <c r="L1045" s="13" t="str">
        <f>IFERROR(INDEX(exptreatments[[#This Row],[Treatment]],MATCH(flower[[#This Row],[Scion METRC '#]],exptreatments[[#This Row],[METRC]],0)),"")</f>
        <v/>
      </c>
      <c r="M1045" s="13" t="str">
        <f>_xlfn.IFNA(VLOOKUP(flower[[#This Row],[Scion METRC '#]],DEADC8[],4,FALSE),"")</f>
        <v/>
      </c>
      <c r="N1045" s="14" t="str">
        <f>_xlfn.IFNA(VLOOKUP(flower[[#This Row],[Scion METRC '#]],DEADC8[],4,FALSE),"")</f>
        <v/>
      </c>
      <c r="O1045" s="13" t="str">
        <f>IF(ISNUMBER(SEARCH(".",flower[[#This Row],[Pheno Barcode]])),CONCATENATE("1A4070000000065000",RIGHT(flower[[#This Row],[Pheno Barcode]],6)),"")</f>
        <v/>
      </c>
      <c r="P1045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_NL1-04</v>
      </c>
    </row>
    <row r="1046" spans="1:16" x14ac:dyDescent="0.25">
      <c r="A1046" s="8" t="s">
        <v>8</v>
      </c>
      <c r="B1046" s="9">
        <v>5</v>
      </c>
      <c r="C1046" s="13" t="s">
        <v>546</v>
      </c>
      <c r="D1046" s="13"/>
      <c r="E1046" s="13" t="str">
        <f>_xlfn.IFNA(VLOOKUP(flower[[#This Row],[Scion METRC '#]],METRCC8[],2,FALSE),"METRC ERROR")</f>
        <v>METRC ERROR</v>
      </c>
      <c r="F1046" s="13" t="str">
        <f>IF(LEFT(flower[[#This Row],[Strain]],4)=LEFT(flower[[#This Row],[Pheno '#]],4),"match","MISMATCH")</f>
        <v>MISMATCH</v>
      </c>
      <c r="G1046" s="13" t="str">
        <f>_xlfn.IFNA(VLOOKUP(flower[[#This Row],[Scion METRC '#]],VEGC8[[#All],[Scion METRC '#]:[Pheno Barcode]],2,FALSE),"")</f>
        <v/>
      </c>
      <c r="H1046" s="13" t="str">
        <f>LEFT(flower[[#This Row],[Pheno Barcode]],7)</f>
        <v/>
      </c>
      <c r="I1046" s="10" t="str">
        <f>_xlfn.IFNA(VLOOKUP(flower[[#This Row],[Strain]],VEGC8[[#All],[Scion METRC '#]:[Health]],5,FALSE),"")</f>
        <v/>
      </c>
      <c r="J1046" s="13"/>
      <c r="K1046" s="13" t="str">
        <f>IF(flower[[#This Row],[Scion METRC '#]]="","EMPTY",_xlfn.IFNA(VLOOKUP(flower[[#This Row],[Scion METRC '#]],DEADC8[],3,FALSE),"Alive"))</f>
        <v>EMPTY</v>
      </c>
      <c r="L1046" s="13" t="str">
        <f>IFERROR(INDEX(exptreatments[[#This Row],[Treatment]],MATCH(flower[[#This Row],[Scion METRC '#]],exptreatments[[#This Row],[METRC]],0)),"")</f>
        <v/>
      </c>
      <c r="M1046" s="13" t="str">
        <f>_xlfn.IFNA(VLOOKUP(flower[[#This Row],[Scion METRC '#]],DEADC8[],4,FALSE),"")</f>
        <v/>
      </c>
      <c r="N1046" s="14" t="str">
        <f>_xlfn.IFNA(VLOOKUP(flower[[#This Row],[Scion METRC '#]],DEADC8[],4,FALSE),"")</f>
        <v/>
      </c>
      <c r="O1046" s="13" t="str">
        <f>IF(ISNUMBER(SEARCH(".",flower[[#This Row],[Pheno Barcode]])),CONCATENATE("1A4070000000065000",RIGHT(flower[[#This Row],[Pheno Barcode]],6)),"")</f>
        <v/>
      </c>
      <c r="P1046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_NL1-05</v>
      </c>
    </row>
    <row r="1047" spans="1:16" x14ac:dyDescent="0.25">
      <c r="A1047" s="8" t="s">
        <v>8</v>
      </c>
      <c r="B1047" s="9">
        <v>6</v>
      </c>
      <c r="C1047" s="13" t="s">
        <v>546</v>
      </c>
      <c r="D1047" s="13"/>
      <c r="E1047" s="13" t="str">
        <f>_xlfn.IFNA(VLOOKUP(flower[[#This Row],[Scion METRC '#]],METRCC8[],2,FALSE),"METRC ERROR")</f>
        <v>METRC ERROR</v>
      </c>
      <c r="F1047" s="13" t="str">
        <f>IF(LEFT(flower[[#This Row],[Strain]],4)=LEFT(flower[[#This Row],[Pheno '#]],4),"match","MISMATCH")</f>
        <v>MISMATCH</v>
      </c>
      <c r="G1047" s="13" t="str">
        <f>_xlfn.IFNA(VLOOKUP(flower[[#This Row],[Scion METRC '#]],VEGC8[[#All],[Scion METRC '#]:[Pheno Barcode]],2,FALSE),"")</f>
        <v/>
      </c>
      <c r="H1047" s="13" t="str">
        <f>LEFT(flower[[#This Row],[Pheno Barcode]],7)</f>
        <v/>
      </c>
      <c r="I1047" s="10" t="str">
        <f>_xlfn.IFNA(VLOOKUP(flower[[#This Row],[Strain]],VEGC8[[#All],[Scion METRC '#]:[Health]],5,FALSE),"")</f>
        <v/>
      </c>
      <c r="J1047" s="13"/>
      <c r="K1047" s="13" t="str">
        <f>IF(flower[[#This Row],[Scion METRC '#]]="","EMPTY",_xlfn.IFNA(VLOOKUP(flower[[#This Row],[Scion METRC '#]],DEADC8[],3,FALSE),"Alive"))</f>
        <v>EMPTY</v>
      </c>
      <c r="L1047" s="13" t="str">
        <f>IFERROR(INDEX(exptreatments[[#This Row],[Treatment]],MATCH(flower[[#This Row],[Scion METRC '#]],exptreatments[[#This Row],[METRC]],0)),"")</f>
        <v/>
      </c>
      <c r="M1047" s="13" t="str">
        <f>_xlfn.IFNA(VLOOKUP(flower[[#This Row],[Scion METRC '#]],DEADC8[],4,FALSE),"")</f>
        <v/>
      </c>
      <c r="N1047" s="14" t="str">
        <f>_xlfn.IFNA(VLOOKUP(flower[[#This Row],[Scion METRC '#]],DEADC8[],4,FALSE),"")</f>
        <v/>
      </c>
      <c r="O1047" s="13" t="str">
        <f>IF(ISNUMBER(SEARCH(".",flower[[#This Row],[Pheno Barcode]])),CONCATENATE("1A4070000000065000",RIGHT(flower[[#This Row],[Pheno Barcode]],6)),"")</f>
        <v/>
      </c>
      <c r="P1047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_NL1-06</v>
      </c>
    </row>
    <row r="1048" spans="1:16" x14ac:dyDescent="0.25">
      <c r="A1048" s="8" t="s">
        <v>8</v>
      </c>
      <c r="B1048" s="9">
        <v>7</v>
      </c>
      <c r="C1048" s="13" t="s">
        <v>546</v>
      </c>
      <c r="D1048" s="13"/>
      <c r="E1048" s="13" t="str">
        <f>_xlfn.IFNA(VLOOKUP(flower[[#This Row],[Scion METRC '#]],METRCC8[],2,FALSE),"METRC ERROR")</f>
        <v>METRC ERROR</v>
      </c>
      <c r="F1048" s="13" t="str">
        <f>IF(LEFT(flower[[#This Row],[Strain]],4)=LEFT(flower[[#This Row],[Pheno '#]],4),"match","MISMATCH")</f>
        <v>MISMATCH</v>
      </c>
      <c r="G1048" s="13" t="str">
        <f>_xlfn.IFNA(VLOOKUP(flower[[#This Row],[Scion METRC '#]],VEGC8[[#All],[Scion METRC '#]:[Pheno Barcode]],2,FALSE),"")</f>
        <v/>
      </c>
      <c r="H1048" s="13" t="str">
        <f>LEFT(flower[[#This Row],[Pheno Barcode]],7)</f>
        <v/>
      </c>
      <c r="I1048" s="10" t="str">
        <f>_xlfn.IFNA(VLOOKUP(flower[[#This Row],[Strain]],VEGC8[[#All],[Scion METRC '#]:[Health]],5,FALSE),"")</f>
        <v/>
      </c>
      <c r="J1048" s="13"/>
      <c r="K1048" s="13" t="str">
        <f>IF(flower[[#This Row],[Scion METRC '#]]="","EMPTY",_xlfn.IFNA(VLOOKUP(flower[[#This Row],[Scion METRC '#]],DEADC8[],3,FALSE),"Alive"))</f>
        <v>EMPTY</v>
      </c>
      <c r="L1048" s="13" t="str">
        <f>IFERROR(INDEX(exptreatments[[#This Row],[Treatment]],MATCH(flower[[#This Row],[Scion METRC '#]],exptreatments[[#This Row],[METRC]],0)),"")</f>
        <v/>
      </c>
      <c r="M1048" s="13" t="str">
        <f>_xlfn.IFNA(VLOOKUP(flower[[#This Row],[Scion METRC '#]],DEADC8[],4,FALSE),"")</f>
        <v/>
      </c>
      <c r="N1048" s="14" t="str">
        <f>_xlfn.IFNA(VLOOKUP(flower[[#This Row],[Scion METRC '#]],DEADC8[],4,FALSE),"")</f>
        <v/>
      </c>
      <c r="O1048" s="13" t="str">
        <f>IF(ISNUMBER(SEARCH(".",flower[[#This Row],[Pheno Barcode]])),CONCATENATE("1A4070000000065000",RIGHT(flower[[#This Row],[Pheno Barcode]],6)),"")</f>
        <v/>
      </c>
      <c r="P1048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_NL1-07</v>
      </c>
    </row>
    <row r="1049" spans="1:16" x14ac:dyDescent="0.25">
      <c r="A1049" s="8" t="s">
        <v>8</v>
      </c>
      <c r="B1049" s="9">
        <v>8</v>
      </c>
      <c r="C1049" s="13" t="s">
        <v>546</v>
      </c>
      <c r="D1049" s="13"/>
      <c r="E1049" s="13" t="str">
        <f>_xlfn.IFNA(VLOOKUP(flower[[#This Row],[Scion METRC '#]],METRCC8[],2,FALSE),"METRC ERROR")</f>
        <v>METRC ERROR</v>
      </c>
      <c r="F1049" s="13" t="str">
        <f>IF(LEFT(flower[[#This Row],[Strain]],4)=LEFT(flower[[#This Row],[Pheno '#]],4),"match","MISMATCH")</f>
        <v>MISMATCH</v>
      </c>
      <c r="G1049" s="13" t="str">
        <f>_xlfn.IFNA(VLOOKUP(flower[[#This Row],[Scion METRC '#]],VEGC8[[#All],[Scion METRC '#]:[Pheno Barcode]],2,FALSE),"")</f>
        <v/>
      </c>
      <c r="H1049" s="13" t="str">
        <f>LEFT(flower[[#This Row],[Pheno Barcode]],7)</f>
        <v/>
      </c>
      <c r="I1049" s="10" t="str">
        <f>_xlfn.IFNA(VLOOKUP(flower[[#This Row],[Strain]],VEGC8[[#All],[Scion METRC '#]:[Health]],5,FALSE),"")</f>
        <v/>
      </c>
      <c r="J1049" s="13"/>
      <c r="K1049" s="13" t="str">
        <f>IF(flower[[#This Row],[Scion METRC '#]]="","EMPTY",_xlfn.IFNA(VLOOKUP(flower[[#This Row],[Scion METRC '#]],DEADC8[],3,FALSE),"Alive"))</f>
        <v>EMPTY</v>
      </c>
      <c r="L1049" s="13" t="str">
        <f>IFERROR(INDEX(exptreatments[[#This Row],[Treatment]],MATCH(flower[[#This Row],[Scion METRC '#]],exptreatments[[#This Row],[METRC]],0)),"")</f>
        <v/>
      </c>
      <c r="M1049" s="13" t="str">
        <f>_xlfn.IFNA(VLOOKUP(flower[[#This Row],[Scion METRC '#]],DEADC8[],4,FALSE),"")</f>
        <v/>
      </c>
      <c r="N1049" s="14" t="str">
        <f>_xlfn.IFNA(VLOOKUP(flower[[#This Row],[Scion METRC '#]],DEADC8[],4,FALSE),"")</f>
        <v/>
      </c>
      <c r="O1049" s="13" t="str">
        <f>IF(ISNUMBER(SEARCH(".",flower[[#This Row],[Pheno Barcode]])),CONCATENATE("1A4070000000065000",RIGHT(flower[[#This Row],[Pheno Barcode]],6)),"")</f>
        <v/>
      </c>
      <c r="P1049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_NL1-08</v>
      </c>
    </row>
    <row r="1050" spans="1:16" x14ac:dyDescent="0.25">
      <c r="A1050" s="8" t="s">
        <v>8</v>
      </c>
      <c r="B1050" s="9">
        <v>9</v>
      </c>
      <c r="C1050" s="13" t="s">
        <v>546</v>
      </c>
      <c r="D1050" s="13"/>
      <c r="E1050" s="13" t="str">
        <f>_xlfn.IFNA(VLOOKUP(flower[[#This Row],[Scion METRC '#]],METRCC8[],2,FALSE),"METRC ERROR")</f>
        <v>METRC ERROR</v>
      </c>
      <c r="F1050" s="13" t="str">
        <f>IF(LEFT(flower[[#This Row],[Strain]],4)=LEFT(flower[[#This Row],[Pheno '#]],4),"match","MISMATCH")</f>
        <v>MISMATCH</v>
      </c>
      <c r="G1050" s="13" t="str">
        <f>_xlfn.IFNA(VLOOKUP(flower[[#This Row],[Scion METRC '#]],VEGC8[[#All],[Scion METRC '#]:[Pheno Barcode]],2,FALSE),"")</f>
        <v/>
      </c>
      <c r="H1050" s="13" t="str">
        <f>LEFT(flower[[#This Row],[Pheno Barcode]],7)</f>
        <v/>
      </c>
      <c r="I1050" s="10" t="str">
        <f>_xlfn.IFNA(VLOOKUP(flower[[#This Row],[Strain]],VEGC8[[#All],[Scion METRC '#]:[Health]],5,FALSE),"")</f>
        <v/>
      </c>
      <c r="J1050" s="13"/>
      <c r="K1050" s="13" t="str">
        <f>IF(flower[[#This Row],[Scion METRC '#]]="","EMPTY",_xlfn.IFNA(VLOOKUP(flower[[#This Row],[Scion METRC '#]],DEADC8[],3,FALSE),"Alive"))</f>
        <v>EMPTY</v>
      </c>
      <c r="L1050" s="13" t="str">
        <f>IFERROR(INDEX(exptreatments[[#This Row],[Treatment]],MATCH(flower[[#This Row],[Scion METRC '#]],exptreatments[[#This Row],[METRC]],0)),"")</f>
        <v/>
      </c>
      <c r="M1050" s="13" t="str">
        <f>_xlfn.IFNA(VLOOKUP(flower[[#This Row],[Scion METRC '#]],DEADC8[],4,FALSE),"")</f>
        <v/>
      </c>
      <c r="N1050" s="14" t="str">
        <f>_xlfn.IFNA(VLOOKUP(flower[[#This Row],[Scion METRC '#]],DEADC8[],4,FALSE),"")</f>
        <v/>
      </c>
      <c r="O1050" s="13" t="str">
        <f>IF(ISNUMBER(SEARCH(".",flower[[#This Row],[Pheno Barcode]])),CONCATENATE("1A4070000000065000",RIGHT(flower[[#This Row],[Pheno Barcode]],6)),"")</f>
        <v/>
      </c>
      <c r="P1050" s="8" t="str">
        <f>IF(flower[[#This Row],[Plant]]&lt;10,_xlfn.CONCAT('Group Info'!$F$2,"_",flower[[#This Row],[Table]],"-0",flower[[#This Row],[Plant]]),_xlfn.CONCAT('Group Info'!$F$2,"_",flower[[#This Row],[Table]],"-",flower[[#This Row],[Plant]]))</f>
        <v>_NL1-09</v>
      </c>
    </row>
    <row r="1051" spans="1:16" x14ac:dyDescent="0.25">
      <c r="A1051" s="8" t="s">
        <v>8</v>
      </c>
      <c r="B1051" s="9">
        <v>10</v>
      </c>
      <c r="C1051" s="13" t="s">
        <v>546</v>
      </c>
      <c r="D1051" s="13"/>
      <c r="E1051" s="13" t="str">
        <f>_xlfn.IFNA(VLOOKUP(flower[[#This Row],[Scion METRC '#]],METRCC8[],2,FALSE),"METRC ERROR")</f>
        <v>METRC ERROR</v>
      </c>
      <c r="F1051" s="13" t="str">
        <f>IF(LEFT(flower[[#This Row],[Strain]],4)=LEFT(flower[[#This Row],[Pheno '#]],4),"match","MISMATCH")</f>
        <v>MISMATCH</v>
      </c>
      <c r="G1051" s="13" t="str">
        <f>_xlfn.IFNA(VLOOKUP(flower[[#This Row],[Scion METRC '#]],VEGC8[[#All],[Scion METRC '#]:[Pheno Barcode]],2,FALSE),"")</f>
        <v/>
      </c>
      <c r="H1051" s="13" t="str">
        <f>LEFT(flower[[#This Row],[Pheno Barcode]],7)</f>
        <v/>
      </c>
      <c r="I1051" s="10" t="str">
        <f>_xlfn.IFNA(VLOOKUP(flower[[#This Row],[Strain]],VEGC8[[#All],[Scion METRC '#]:[Health]],5,FALSE),"")</f>
        <v/>
      </c>
      <c r="J1051" s="13"/>
      <c r="K1051" s="13" t="str">
        <f>IF(flower[[#This Row],[Scion METRC '#]]="","EMPTY",_xlfn.IFNA(VLOOKUP(flower[[#This Row],[Scion METRC '#]],DEADC8[],3,FALSE),"Alive"))</f>
        <v>EMPTY</v>
      </c>
      <c r="L1051" s="13" t="str">
        <f>IFERROR(INDEX(exptreatments[[#This Row],[Treatment]],MATCH(flower[[#This Row],[Scion METRC '#]],exptreatments[[#This Row],[METRC]],0)),"")</f>
        <v/>
      </c>
      <c r="M1051" s="13" t="str">
        <f>_xlfn.IFNA(VLOOKUP(flower[[#This Row],[Scion METRC '#]],DEADC8[],4,FALSE),"")</f>
        <v/>
      </c>
      <c r="N1051" s="14" t="str">
        <f>_xlfn.IFNA(VLOOKUP(flower[[#This Row],[Scion METRC '#]],DEADC8[],4,FALSE),"")</f>
        <v/>
      </c>
      <c r="O1051" s="13" t="str">
        <f>IF(ISNUMBER(SEARCH(".",flower[[#This Row],[Pheno Barcode]])),CONCATENATE("1A4070000000065000",RIGHT(flower[[#This Row],[Pheno Barcode]],6)),"")</f>
        <v/>
      </c>
      <c r="P1051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_NL1-10</v>
      </c>
    </row>
    <row r="1052" spans="1:16" x14ac:dyDescent="0.25">
      <c r="A1052" s="8" t="s">
        <v>8</v>
      </c>
      <c r="B1052" s="9">
        <v>11</v>
      </c>
      <c r="C1052" s="13" t="s">
        <v>546</v>
      </c>
      <c r="D1052" s="13"/>
      <c r="E1052" s="13" t="str">
        <f>_xlfn.IFNA(VLOOKUP(flower[[#This Row],[Scion METRC '#]],METRCC8[],2,FALSE),"METRC ERROR")</f>
        <v>METRC ERROR</v>
      </c>
      <c r="F1052" s="13" t="str">
        <f>IF(LEFT(flower[[#This Row],[Strain]],4)=LEFT(flower[[#This Row],[Pheno '#]],4),"match","MISMATCH")</f>
        <v>MISMATCH</v>
      </c>
      <c r="G1052" s="13" t="str">
        <f>_xlfn.IFNA(VLOOKUP(flower[[#This Row],[Scion METRC '#]],VEGC8[[#All],[Scion METRC '#]:[Pheno Barcode]],2,FALSE),"")</f>
        <v/>
      </c>
      <c r="H1052" s="13" t="str">
        <f>LEFT(flower[[#This Row],[Pheno Barcode]],7)</f>
        <v/>
      </c>
      <c r="I1052" s="10" t="str">
        <f>_xlfn.IFNA(VLOOKUP(flower[[#This Row],[Strain]],VEGC8[[#All],[Scion METRC '#]:[Health]],5,FALSE),"")</f>
        <v/>
      </c>
      <c r="J1052" s="13"/>
      <c r="K1052" s="13" t="str">
        <f>IF(flower[[#This Row],[Scion METRC '#]]="","EMPTY",_xlfn.IFNA(VLOOKUP(flower[[#This Row],[Scion METRC '#]],DEADC8[],3,FALSE),"Alive"))</f>
        <v>EMPTY</v>
      </c>
      <c r="L1052" s="13" t="str">
        <f>IFERROR(INDEX(exptreatments[[#This Row],[Treatment]],MATCH(flower[[#This Row],[Scion METRC '#]],exptreatments[[#This Row],[METRC]],0)),"")</f>
        <v/>
      </c>
      <c r="M1052" s="13" t="str">
        <f>_xlfn.IFNA(VLOOKUP(flower[[#This Row],[Scion METRC '#]],DEADC8[],4,FALSE),"")</f>
        <v/>
      </c>
      <c r="N1052" s="14" t="str">
        <f>_xlfn.IFNA(VLOOKUP(flower[[#This Row],[Scion METRC '#]],DEADC8[],4,FALSE),"")</f>
        <v/>
      </c>
      <c r="O1052" s="13" t="str">
        <f>IF(ISNUMBER(SEARCH(".",flower[[#This Row],[Pheno Barcode]])),CONCATENATE("1A4070000000065000",RIGHT(flower[[#This Row],[Pheno Barcode]],6)),"")</f>
        <v/>
      </c>
      <c r="P1052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_NL1-11</v>
      </c>
    </row>
    <row r="1053" spans="1:16" x14ac:dyDescent="0.25">
      <c r="A1053" s="8" t="s">
        <v>8</v>
      </c>
      <c r="B1053" s="9">
        <v>12</v>
      </c>
      <c r="C1053" s="13" t="s">
        <v>546</v>
      </c>
      <c r="D1053" s="13"/>
      <c r="E1053" s="13" t="str">
        <f>_xlfn.IFNA(VLOOKUP(flower[[#This Row],[Scion METRC '#]],METRCC8[],2,FALSE),"METRC ERROR")</f>
        <v>METRC ERROR</v>
      </c>
      <c r="F1053" s="13" t="str">
        <f>IF(LEFT(flower[[#This Row],[Strain]],4)=LEFT(flower[[#This Row],[Pheno '#]],4),"match","MISMATCH")</f>
        <v>MISMATCH</v>
      </c>
      <c r="G1053" s="13" t="str">
        <f>_xlfn.IFNA(VLOOKUP(flower[[#This Row],[Scion METRC '#]],VEGC8[[#All],[Scion METRC '#]:[Pheno Barcode]],2,FALSE),"")</f>
        <v/>
      </c>
      <c r="H1053" s="13" t="str">
        <f>LEFT(flower[[#This Row],[Pheno Barcode]],7)</f>
        <v/>
      </c>
      <c r="I1053" s="10" t="str">
        <f>_xlfn.IFNA(VLOOKUP(flower[[#This Row],[Strain]],VEGC8[[#All],[Scion METRC '#]:[Health]],5,FALSE),"")</f>
        <v/>
      </c>
      <c r="J1053" s="13"/>
      <c r="K1053" s="13" t="str">
        <f>IF(flower[[#This Row],[Scion METRC '#]]="","EMPTY",_xlfn.IFNA(VLOOKUP(flower[[#This Row],[Scion METRC '#]],DEADC8[],3,FALSE),"Alive"))</f>
        <v>EMPTY</v>
      </c>
      <c r="L1053" s="13" t="str">
        <f>IFERROR(INDEX(exptreatments[[#This Row],[Treatment]],MATCH(flower[[#This Row],[Scion METRC '#]],exptreatments[[#This Row],[METRC]],0)),"")</f>
        <v/>
      </c>
      <c r="M1053" s="13" t="str">
        <f>_xlfn.IFNA(VLOOKUP(flower[[#This Row],[Scion METRC '#]],DEADC8[],4,FALSE),"")</f>
        <v/>
      </c>
      <c r="N1053" s="14" t="str">
        <f>_xlfn.IFNA(VLOOKUP(flower[[#This Row],[Scion METRC '#]],DEADC8[],4,FALSE),"")</f>
        <v/>
      </c>
      <c r="O1053" s="13" t="str">
        <f>IF(ISNUMBER(SEARCH(".",flower[[#This Row],[Pheno Barcode]])),CONCATENATE("1A4070000000065000",RIGHT(flower[[#This Row],[Pheno Barcode]],6)),"")</f>
        <v/>
      </c>
      <c r="P1053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_NL1-12</v>
      </c>
    </row>
    <row r="1054" spans="1:16" x14ac:dyDescent="0.25">
      <c r="A1054" s="8" t="s">
        <v>8</v>
      </c>
      <c r="B1054" s="9">
        <v>13</v>
      </c>
      <c r="C1054" s="13" t="s">
        <v>546</v>
      </c>
      <c r="D1054" s="13"/>
      <c r="E1054" s="13" t="str">
        <f>_xlfn.IFNA(VLOOKUP(flower[[#This Row],[Scion METRC '#]],METRCC8[],2,FALSE),"METRC ERROR")</f>
        <v>METRC ERROR</v>
      </c>
      <c r="F1054" s="13" t="str">
        <f>IF(LEFT(flower[[#This Row],[Strain]],4)=LEFT(flower[[#This Row],[Pheno '#]],4),"match","MISMATCH")</f>
        <v>MISMATCH</v>
      </c>
      <c r="G1054" s="13" t="str">
        <f>_xlfn.IFNA(VLOOKUP(flower[[#This Row],[Scion METRC '#]],VEGC8[[#All],[Scion METRC '#]:[Pheno Barcode]],2,FALSE),"")</f>
        <v/>
      </c>
      <c r="H1054" s="13" t="str">
        <f>LEFT(flower[[#This Row],[Pheno Barcode]],7)</f>
        <v/>
      </c>
      <c r="I1054" s="10" t="str">
        <f>_xlfn.IFNA(VLOOKUP(flower[[#This Row],[Strain]],VEGC8[[#All],[Scion METRC '#]:[Health]],5,FALSE),"")</f>
        <v/>
      </c>
      <c r="J1054" s="13"/>
      <c r="K1054" s="13" t="str">
        <f>IF(flower[[#This Row],[Scion METRC '#]]="","EMPTY",_xlfn.IFNA(VLOOKUP(flower[[#This Row],[Scion METRC '#]],DEADC8[],3,FALSE),"Alive"))</f>
        <v>EMPTY</v>
      </c>
      <c r="L1054" s="13" t="str">
        <f>IFERROR(INDEX(exptreatments[[#This Row],[Treatment]],MATCH(flower[[#This Row],[Scion METRC '#]],exptreatments[[#This Row],[METRC]],0)),"")</f>
        <v/>
      </c>
      <c r="M1054" s="13" t="str">
        <f>_xlfn.IFNA(VLOOKUP(flower[[#This Row],[Scion METRC '#]],DEADC8[],4,FALSE),"")</f>
        <v/>
      </c>
      <c r="N1054" s="14" t="str">
        <f>_xlfn.IFNA(VLOOKUP(flower[[#This Row],[Scion METRC '#]],DEADC8[],4,FALSE),"")</f>
        <v/>
      </c>
      <c r="O1054" s="13" t="str">
        <f>IF(ISNUMBER(SEARCH(".",flower[[#This Row],[Pheno Barcode]])),CONCATENATE("1A4070000000065000",RIGHT(flower[[#This Row],[Pheno Barcode]],6)),"")</f>
        <v/>
      </c>
      <c r="P1054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_NL1-13</v>
      </c>
    </row>
    <row r="1055" spans="1:16" x14ac:dyDescent="0.25">
      <c r="A1055" s="8" t="s">
        <v>8</v>
      </c>
      <c r="B1055" s="9">
        <v>14</v>
      </c>
      <c r="C1055" s="13" t="s">
        <v>546</v>
      </c>
      <c r="D1055" s="13"/>
      <c r="E1055" s="13" t="str">
        <f>_xlfn.IFNA(VLOOKUP(flower[[#This Row],[Scion METRC '#]],METRCC8[],2,FALSE),"METRC ERROR")</f>
        <v>METRC ERROR</v>
      </c>
      <c r="F1055" s="13" t="str">
        <f>IF(LEFT(flower[[#This Row],[Strain]],4)=LEFT(flower[[#This Row],[Pheno '#]],4),"match","MISMATCH")</f>
        <v>MISMATCH</v>
      </c>
      <c r="G1055" s="13" t="str">
        <f>_xlfn.IFNA(VLOOKUP(flower[[#This Row],[Scion METRC '#]],VEGC8[[#All],[Scion METRC '#]:[Pheno Barcode]],2,FALSE),"")</f>
        <v/>
      </c>
      <c r="H1055" s="13" t="str">
        <f>LEFT(flower[[#This Row],[Pheno Barcode]],7)</f>
        <v/>
      </c>
      <c r="I1055" s="10" t="str">
        <f>_xlfn.IFNA(VLOOKUP(flower[[#This Row],[Strain]],VEGC8[[#All],[Scion METRC '#]:[Health]],5,FALSE),"")</f>
        <v/>
      </c>
      <c r="J1055" s="13"/>
      <c r="K1055" s="13" t="str">
        <f>IF(flower[[#This Row],[Scion METRC '#]]="","EMPTY",_xlfn.IFNA(VLOOKUP(flower[[#This Row],[Scion METRC '#]],DEADC8[],3,FALSE),"Alive"))</f>
        <v>EMPTY</v>
      </c>
      <c r="L1055" s="13" t="str">
        <f>IFERROR(INDEX(exptreatments[[#This Row],[Treatment]],MATCH(flower[[#This Row],[Scion METRC '#]],exptreatments[[#This Row],[METRC]],0)),"")</f>
        <v/>
      </c>
      <c r="M1055" s="13" t="str">
        <f>_xlfn.IFNA(VLOOKUP(flower[[#This Row],[Scion METRC '#]],DEADC8[],4,FALSE),"")</f>
        <v/>
      </c>
      <c r="N1055" s="14" t="str">
        <f>_xlfn.IFNA(VLOOKUP(flower[[#This Row],[Scion METRC '#]],DEADC8[],4,FALSE),"")</f>
        <v/>
      </c>
      <c r="O1055" s="13" t="str">
        <f>IF(ISNUMBER(SEARCH(".",flower[[#This Row],[Pheno Barcode]])),CONCATENATE("1A4070000000065000",RIGHT(flower[[#This Row],[Pheno Barcode]],6)),"")</f>
        <v/>
      </c>
      <c r="P1055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_NL1-14</v>
      </c>
    </row>
    <row r="1056" spans="1:16" x14ac:dyDescent="0.25">
      <c r="A1056" s="8" t="s">
        <v>8</v>
      </c>
      <c r="B1056" s="9">
        <v>15</v>
      </c>
      <c r="C1056" s="13" t="s">
        <v>546</v>
      </c>
      <c r="D1056" s="13"/>
      <c r="E1056" s="13" t="str">
        <f>_xlfn.IFNA(VLOOKUP(flower[[#This Row],[Scion METRC '#]],METRCC8[],2,FALSE),"METRC ERROR")</f>
        <v>METRC ERROR</v>
      </c>
      <c r="F1056" s="13" t="str">
        <f>IF(LEFT(flower[[#This Row],[Strain]],4)=LEFT(flower[[#This Row],[Pheno '#]],4),"match","MISMATCH")</f>
        <v>MISMATCH</v>
      </c>
      <c r="G1056" s="13" t="str">
        <f>_xlfn.IFNA(VLOOKUP(flower[[#This Row],[Scion METRC '#]],VEGC8[[#All],[Scion METRC '#]:[Pheno Barcode]],2,FALSE),"")</f>
        <v/>
      </c>
      <c r="H1056" s="13" t="str">
        <f>LEFT(flower[[#This Row],[Pheno Barcode]],7)</f>
        <v/>
      </c>
      <c r="I1056" s="10" t="str">
        <f>_xlfn.IFNA(VLOOKUP(flower[[#This Row],[Strain]],VEGC8[[#All],[Scion METRC '#]:[Health]],5,FALSE),"")</f>
        <v/>
      </c>
      <c r="J1056" s="13"/>
      <c r="K1056" s="13" t="str">
        <f>IF(flower[[#This Row],[Scion METRC '#]]="","EMPTY",_xlfn.IFNA(VLOOKUP(flower[[#This Row],[Scion METRC '#]],DEADC8[],3,FALSE),"Alive"))</f>
        <v>EMPTY</v>
      </c>
      <c r="L1056" s="13" t="str">
        <f>IFERROR(INDEX(exptreatments[[#This Row],[Treatment]],MATCH(flower[[#This Row],[Scion METRC '#]],exptreatments[[#This Row],[METRC]],0)),"")</f>
        <v/>
      </c>
      <c r="M1056" s="13" t="str">
        <f>_xlfn.IFNA(VLOOKUP(flower[[#This Row],[Scion METRC '#]],DEADC8[],4,FALSE),"")</f>
        <v/>
      </c>
      <c r="N1056" s="14" t="str">
        <f>_xlfn.IFNA(VLOOKUP(flower[[#This Row],[Scion METRC '#]],DEADC8[],4,FALSE),"")</f>
        <v/>
      </c>
      <c r="O1056" s="13" t="str">
        <f>IF(ISNUMBER(SEARCH(".",flower[[#This Row],[Pheno Barcode]])),CONCATENATE("1A4070000000065000",RIGHT(flower[[#This Row],[Pheno Barcode]],6)),"")</f>
        <v/>
      </c>
      <c r="P1056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_NL1-15</v>
      </c>
    </row>
    <row r="1057" spans="1:16" x14ac:dyDescent="0.25">
      <c r="A1057" s="8" t="s">
        <v>8</v>
      </c>
      <c r="B1057" s="9">
        <v>16</v>
      </c>
      <c r="C1057" s="13" t="s">
        <v>546</v>
      </c>
      <c r="D1057" s="13"/>
      <c r="E1057" s="13" t="str">
        <f>_xlfn.IFNA(VLOOKUP(flower[[#This Row],[Scion METRC '#]],METRCC8[],2,FALSE),"METRC ERROR")</f>
        <v>METRC ERROR</v>
      </c>
      <c r="F1057" s="13" t="str">
        <f>IF(LEFT(flower[[#This Row],[Strain]],4)=LEFT(flower[[#This Row],[Pheno '#]],4),"match","MISMATCH")</f>
        <v>MISMATCH</v>
      </c>
      <c r="G1057" s="13" t="str">
        <f>_xlfn.IFNA(VLOOKUP(flower[[#This Row],[Scion METRC '#]],VEGC8[[#All],[Scion METRC '#]:[Pheno Barcode]],2,FALSE),"")</f>
        <v/>
      </c>
      <c r="H1057" s="13" t="str">
        <f>LEFT(flower[[#This Row],[Pheno Barcode]],7)</f>
        <v/>
      </c>
      <c r="I1057" s="10" t="str">
        <f>_xlfn.IFNA(VLOOKUP(flower[[#This Row],[Strain]],VEGC8[[#All],[Scion METRC '#]:[Health]],5,FALSE),"")</f>
        <v/>
      </c>
      <c r="J1057" s="13"/>
      <c r="K1057" s="13" t="str">
        <f>IF(flower[[#This Row],[Scion METRC '#]]="","EMPTY",_xlfn.IFNA(VLOOKUP(flower[[#This Row],[Scion METRC '#]],DEADC8[],3,FALSE),"Alive"))</f>
        <v>EMPTY</v>
      </c>
      <c r="L1057" s="13" t="str">
        <f>IFERROR(INDEX(exptreatments[[#This Row],[Treatment]],MATCH(flower[[#This Row],[Scion METRC '#]],exptreatments[[#This Row],[METRC]],0)),"")</f>
        <v/>
      </c>
      <c r="M1057" s="13" t="str">
        <f>_xlfn.IFNA(VLOOKUP(flower[[#This Row],[Scion METRC '#]],DEADC8[],4,FALSE),"")</f>
        <v/>
      </c>
      <c r="N1057" s="14" t="str">
        <f>_xlfn.IFNA(VLOOKUP(flower[[#This Row],[Scion METRC '#]],DEADC8[],4,FALSE),"")</f>
        <v/>
      </c>
      <c r="O1057" s="13" t="str">
        <f>IF(ISNUMBER(SEARCH(".",flower[[#This Row],[Pheno Barcode]])),CONCATENATE("1A4070000000065000",RIGHT(flower[[#This Row],[Pheno Barcode]],6)),"")</f>
        <v/>
      </c>
      <c r="P1057" s="8" t="str">
        <f>IF(flower[[#This Row],[Plant]]&lt;10,_xlfn.CONCAT('Group Info'!$F$2,"_",flower[[#This Row],[Table]],"-0",flower[[#This Row],[Plant]]),_xlfn.CONCAT('Group Info'!$F$2,"_",flower[[#This Row],[Table]],"-",flower[[#This Row],[Plant]]))</f>
        <v>_NL1-16</v>
      </c>
    </row>
    <row r="1058" spans="1:16" x14ac:dyDescent="0.25">
      <c r="A1058" s="8" t="s">
        <v>8</v>
      </c>
      <c r="B1058" s="9">
        <v>1</v>
      </c>
      <c r="C1058" s="13" t="s">
        <v>547</v>
      </c>
      <c r="D1058" s="13"/>
      <c r="E1058" s="13" t="str">
        <f>_xlfn.IFNA(VLOOKUP(flower[[#This Row],[Scion METRC '#]],METRCC8[],2,FALSE),"METRC ERROR")</f>
        <v>METRC ERROR</v>
      </c>
      <c r="F1058" s="13" t="str">
        <f>IF(LEFT(flower[[#This Row],[Strain]],4)=LEFT(flower[[#This Row],[Pheno '#]],4),"match","MISMATCH")</f>
        <v>MISMATCH</v>
      </c>
      <c r="G1058" s="13" t="str">
        <f>_xlfn.IFNA(VLOOKUP(flower[[#This Row],[Scion METRC '#]],VEGC8[[#All],[Scion METRC '#]:[Pheno Barcode]],2,FALSE),"")</f>
        <v/>
      </c>
      <c r="H1058" s="13" t="str">
        <f>LEFT(flower[[#This Row],[Pheno Barcode]],7)</f>
        <v/>
      </c>
      <c r="I1058" s="10" t="str">
        <f>_xlfn.IFNA(VLOOKUP(flower[[#This Row],[Strain]],VEGC8[[#All],[Scion METRC '#]:[Health]],5,FALSE),"")</f>
        <v/>
      </c>
      <c r="J1058" s="13"/>
      <c r="K1058" s="13" t="str">
        <f>IF(flower[[#This Row],[Scion METRC '#]]="","EMPTY",_xlfn.IFNA(VLOOKUP(flower[[#This Row],[Scion METRC '#]],DEADC8[],3,FALSE),"Alive"))</f>
        <v>EMPTY</v>
      </c>
      <c r="L1058" s="13" t="str">
        <f>IFERROR(INDEX(exptreatments[[#This Row],[Treatment]],MATCH(flower[[#This Row],[Scion METRC '#]],exptreatments[[#This Row],[METRC]],0)),"")</f>
        <v/>
      </c>
      <c r="M1058" s="13" t="str">
        <f>_xlfn.IFNA(VLOOKUP(flower[[#This Row],[Scion METRC '#]],DEADC8[],4,FALSE),"")</f>
        <v/>
      </c>
      <c r="N1058" s="14" t="str">
        <f>_xlfn.IFNA(VLOOKUP(flower[[#This Row],[Scion METRC '#]],DEADC8[],4,FALSE),"")</f>
        <v/>
      </c>
      <c r="O1058" s="13" t="str">
        <f>IF(ISNUMBER(SEARCH(".",flower[[#This Row],[Pheno Barcode]])),CONCATENATE("1A4070000000065000",RIGHT(flower[[#This Row],[Pheno Barcode]],6)),"")</f>
        <v/>
      </c>
      <c r="P1058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_NL2-01</v>
      </c>
    </row>
    <row r="1059" spans="1:16" x14ac:dyDescent="0.25">
      <c r="A1059" s="8" t="s">
        <v>8</v>
      </c>
      <c r="B1059" s="9">
        <v>2</v>
      </c>
      <c r="C1059" s="13" t="s">
        <v>547</v>
      </c>
      <c r="D1059" s="13"/>
      <c r="E1059" s="13" t="str">
        <f>_xlfn.IFNA(VLOOKUP(flower[[#This Row],[Scion METRC '#]],METRCC8[],2,FALSE),"METRC ERROR")</f>
        <v>METRC ERROR</v>
      </c>
      <c r="F1059" s="13" t="str">
        <f>IF(LEFT(flower[[#This Row],[Strain]],4)=LEFT(flower[[#This Row],[Pheno '#]],4),"match","MISMATCH")</f>
        <v>MISMATCH</v>
      </c>
      <c r="G1059" s="13" t="str">
        <f>_xlfn.IFNA(VLOOKUP(flower[[#This Row],[Scion METRC '#]],VEGC8[[#All],[Scion METRC '#]:[Pheno Barcode]],2,FALSE),"")</f>
        <v/>
      </c>
      <c r="H1059" s="13" t="str">
        <f>LEFT(flower[[#This Row],[Pheno Barcode]],7)</f>
        <v/>
      </c>
      <c r="I1059" s="10" t="str">
        <f>_xlfn.IFNA(VLOOKUP(flower[[#This Row],[Strain]],VEGC8[[#All],[Scion METRC '#]:[Health]],5,FALSE),"")</f>
        <v/>
      </c>
      <c r="J1059" s="13"/>
      <c r="K1059" s="13" t="str">
        <f>IF(flower[[#This Row],[Scion METRC '#]]="","EMPTY",_xlfn.IFNA(VLOOKUP(flower[[#This Row],[Scion METRC '#]],DEADC8[],3,FALSE),"Alive"))</f>
        <v>EMPTY</v>
      </c>
      <c r="L1059" s="13" t="str">
        <f>IFERROR(INDEX(exptreatments[[#This Row],[Treatment]],MATCH(flower[[#This Row],[Scion METRC '#]],exptreatments[[#This Row],[METRC]],0)),"")</f>
        <v/>
      </c>
      <c r="M1059" s="13" t="str">
        <f>_xlfn.IFNA(VLOOKUP(flower[[#This Row],[Scion METRC '#]],DEADC8[],4,FALSE),"")</f>
        <v/>
      </c>
      <c r="N1059" s="14" t="str">
        <f>_xlfn.IFNA(VLOOKUP(flower[[#This Row],[Scion METRC '#]],DEADC8[],4,FALSE),"")</f>
        <v/>
      </c>
      <c r="O1059" s="13" t="str">
        <f>IF(ISNUMBER(SEARCH(".",flower[[#This Row],[Pheno Barcode]])),CONCATENATE("1A4070000000065000",RIGHT(flower[[#This Row],[Pheno Barcode]],6)),"")</f>
        <v/>
      </c>
      <c r="P1059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_NL2-02</v>
      </c>
    </row>
    <row r="1060" spans="1:16" x14ac:dyDescent="0.25">
      <c r="A1060" s="8" t="s">
        <v>8</v>
      </c>
      <c r="B1060" s="9">
        <v>3</v>
      </c>
      <c r="C1060" s="13" t="s">
        <v>547</v>
      </c>
      <c r="D1060" s="13"/>
      <c r="E1060" s="13" t="str">
        <f>_xlfn.IFNA(VLOOKUP(flower[[#This Row],[Scion METRC '#]],METRCC8[],2,FALSE),"METRC ERROR")</f>
        <v>METRC ERROR</v>
      </c>
      <c r="F1060" s="13" t="str">
        <f>IF(LEFT(flower[[#This Row],[Strain]],4)=LEFT(flower[[#This Row],[Pheno '#]],4),"match","MISMATCH")</f>
        <v>MISMATCH</v>
      </c>
      <c r="G1060" s="13" t="str">
        <f>_xlfn.IFNA(VLOOKUP(flower[[#This Row],[Scion METRC '#]],VEGC8[[#All],[Scion METRC '#]:[Pheno Barcode]],2,FALSE),"")</f>
        <v/>
      </c>
      <c r="H1060" s="13" t="str">
        <f>LEFT(flower[[#This Row],[Pheno Barcode]],7)</f>
        <v/>
      </c>
      <c r="I1060" s="10" t="str">
        <f>_xlfn.IFNA(VLOOKUP(flower[[#This Row],[Strain]],VEGC8[[#All],[Scion METRC '#]:[Health]],5,FALSE),"")</f>
        <v/>
      </c>
      <c r="J1060" s="13"/>
      <c r="K1060" s="13" t="str">
        <f>IF(flower[[#This Row],[Scion METRC '#]]="","EMPTY",_xlfn.IFNA(VLOOKUP(flower[[#This Row],[Scion METRC '#]],DEADC8[],3,FALSE),"Alive"))</f>
        <v>EMPTY</v>
      </c>
      <c r="L1060" s="13" t="str">
        <f>IFERROR(INDEX(exptreatments[[#This Row],[Treatment]],MATCH(flower[[#This Row],[Scion METRC '#]],exptreatments[[#This Row],[METRC]],0)),"")</f>
        <v/>
      </c>
      <c r="M1060" s="13" t="str">
        <f>_xlfn.IFNA(VLOOKUP(flower[[#This Row],[Scion METRC '#]],DEADC8[],4,FALSE),"")</f>
        <v/>
      </c>
      <c r="N1060" s="14" t="str">
        <f>_xlfn.IFNA(VLOOKUP(flower[[#This Row],[Scion METRC '#]],DEADC8[],4,FALSE),"")</f>
        <v/>
      </c>
      <c r="O1060" s="13" t="str">
        <f>IF(ISNUMBER(SEARCH(".",flower[[#This Row],[Pheno Barcode]])),CONCATENATE("1A4070000000065000",RIGHT(flower[[#This Row],[Pheno Barcode]],6)),"")</f>
        <v/>
      </c>
      <c r="P1060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_NL2-03</v>
      </c>
    </row>
    <row r="1061" spans="1:16" x14ac:dyDescent="0.25">
      <c r="A1061" s="8" t="s">
        <v>8</v>
      </c>
      <c r="B1061" s="9">
        <v>4</v>
      </c>
      <c r="C1061" s="13" t="s">
        <v>547</v>
      </c>
      <c r="D1061" s="13"/>
      <c r="E1061" s="13" t="str">
        <f>_xlfn.IFNA(VLOOKUP(flower[[#This Row],[Scion METRC '#]],METRCC8[],2,FALSE),"METRC ERROR")</f>
        <v>METRC ERROR</v>
      </c>
      <c r="F1061" s="13" t="str">
        <f>IF(LEFT(flower[[#This Row],[Strain]],4)=LEFT(flower[[#This Row],[Pheno '#]],4),"match","MISMATCH")</f>
        <v>MISMATCH</v>
      </c>
      <c r="G1061" s="13" t="str">
        <f>_xlfn.IFNA(VLOOKUP(flower[[#This Row],[Scion METRC '#]],VEGC8[[#All],[Scion METRC '#]:[Pheno Barcode]],2,FALSE),"")</f>
        <v/>
      </c>
      <c r="H1061" s="13" t="str">
        <f>LEFT(flower[[#This Row],[Pheno Barcode]],7)</f>
        <v/>
      </c>
      <c r="I1061" s="10" t="str">
        <f>_xlfn.IFNA(VLOOKUP(flower[[#This Row],[Strain]],VEGC8[[#All],[Scion METRC '#]:[Health]],5,FALSE),"")</f>
        <v/>
      </c>
      <c r="J1061" s="13"/>
      <c r="K1061" s="13" t="str">
        <f>IF(flower[[#This Row],[Scion METRC '#]]="","EMPTY",_xlfn.IFNA(VLOOKUP(flower[[#This Row],[Scion METRC '#]],DEADC8[],3,FALSE),"Alive"))</f>
        <v>EMPTY</v>
      </c>
      <c r="L1061" s="13" t="str">
        <f>IFERROR(INDEX(exptreatments[[#This Row],[Treatment]],MATCH(flower[[#This Row],[Scion METRC '#]],exptreatments[[#This Row],[METRC]],0)),"")</f>
        <v/>
      </c>
      <c r="M1061" s="13" t="str">
        <f>_xlfn.IFNA(VLOOKUP(flower[[#This Row],[Scion METRC '#]],DEADC8[],4,FALSE),"")</f>
        <v/>
      </c>
      <c r="N1061" s="14" t="str">
        <f>_xlfn.IFNA(VLOOKUP(flower[[#This Row],[Scion METRC '#]],DEADC8[],4,FALSE),"")</f>
        <v/>
      </c>
      <c r="O1061" s="13" t="str">
        <f>IF(ISNUMBER(SEARCH(".",flower[[#This Row],[Pheno Barcode]])),CONCATENATE("1A4070000000065000",RIGHT(flower[[#This Row],[Pheno Barcode]],6)),"")</f>
        <v/>
      </c>
      <c r="P1061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_NL2-04</v>
      </c>
    </row>
    <row r="1062" spans="1:16" x14ac:dyDescent="0.25">
      <c r="A1062" s="8" t="s">
        <v>8</v>
      </c>
      <c r="B1062" s="9">
        <v>5</v>
      </c>
      <c r="C1062" s="13" t="s">
        <v>547</v>
      </c>
      <c r="D1062" s="13"/>
      <c r="E1062" s="13" t="str">
        <f>_xlfn.IFNA(VLOOKUP(flower[[#This Row],[Scion METRC '#]],METRCC8[],2,FALSE),"METRC ERROR")</f>
        <v>METRC ERROR</v>
      </c>
      <c r="F1062" s="13" t="str">
        <f>IF(LEFT(flower[[#This Row],[Strain]],4)=LEFT(flower[[#This Row],[Pheno '#]],4),"match","MISMATCH")</f>
        <v>MISMATCH</v>
      </c>
      <c r="G1062" s="13" t="str">
        <f>_xlfn.IFNA(VLOOKUP(flower[[#This Row],[Scion METRC '#]],VEGC8[[#All],[Scion METRC '#]:[Pheno Barcode]],2,FALSE),"")</f>
        <v/>
      </c>
      <c r="H1062" s="13" t="str">
        <f>LEFT(flower[[#This Row],[Pheno Barcode]],7)</f>
        <v/>
      </c>
      <c r="I1062" s="10" t="str">
        <f>_xlfn.IFNA(VLOOKUP(flower[[#This Row],[Strain]],VEGC8[[#All],[Scion METRC '#]:[Health]],5,FALSE),"")</f>
        <v/>
      </c>
      <c r="J1062" s="13"/>
      <c r="K1062" s="13" t="str">
        <f>IF(flower[[#This Row],[Scion METRC '#]]="","EMPTY",_xlfn.IFNA(VLOOKUP(flower[[#This Row],[Scion METRC '#]],DEADC8[],3,FALSE),"Alive"))</f>
        <v>EMPTY</v>
      </c>
      <c r="L1062" s="13" t="str">
        <f>IFERROR(INDEX(exptreatments[[#This Row],[Treatment]],MATCH(flower[[#This Row],[Scion METRC '#]],exptreatments[[#This Row],[METRC]],0)),"")</f>
        <v/>
      </c>
      <c r="M1062" s="13" t="str">
        <f>_xlfn.IFNA(VLOOKUP(flower[[#This Row],[Scion METRC '#]],DEADC8[],4,FALSE),"")</f>
        <v/>
      </c>
      <c r="N1062" s="14" t="str">
        <f>_xlfn.IFNA(VLOOKUP(flower[[#This Row],[Scion METRC '#]],DEADC8[],4,FALSE),"")</f>
        <v/>
      </c>
      <c r="O1062" s="13" t="str">
        <f>IF(ISNUMBER(SEARCH(".",flower[[#This Row],[Pheno Barcode]])),CONCATENATE("1A4070000000065000",RIGHT(flower[[#This Row],[Pheno Barcode]],6)),"")</f>
        <v/>
      </c>
      <c r="P1062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_NL2-05</v>
      </c>
    </row>
    <row r="1063" spans="1:16" x14ac:dyDescent="0.25">
      <c r="A1063" s="8" t="s">
        <v>8</v>
      </c>
      <c r="B1063" s="9">
        <v>6</v>
      </c>
      <c r="C1063" s="13" t="s">
        <v>547</v>
      </c>
      <c r="D1063" s="13"/>
      <c r="E1063" s="13" t="str">
        <f>_xlfn.IFNA(VLOOKUP(flower[[#This Row],[Scion METRC '#]],METRCC8[],2,FALSE),"METRC ERROR")</f>
        <v>METRC ERROR</v>
      </c>
      <c r="F1063" s="13" t="str">
        <f>IF(LEFT(flower[[#This Row],[Strain]],4)=LEFT(flower[[#This Row],[Pheno '#]],4),"match","MISMATCH")</f>
        <v>MISMATCH</v>
      </c>
      <c r="G1063" s="13" t="str">
        <f>_xlfn.IFNA(VLOOKUP(flower[[#This Row],[Scion METRC '#]],VEGC8[[#All],[Scion METRC '#]:[Pheno Barcode]],2,FALSE),"")</f>
        <v/>
      </c>
      <c r="H1063" s="13" t="str">
        <f>LEFT(flower[[#This Row],[Pheno Barcode]],7)</f>
        <v/>
      </c>
      <c r="I1063" s="10" t="str">
        <f>_xlfn.IFNA(VLOOKUP(flower[[#This Row],[Strain]],VEGC8[[#All],[Scion METRC '#]:[Health]],5,FALSE),"")</f>
        <v/>
      </c>
      <c r="J1063" s="13"/>
      <c r="K1063" s="13" t="str">
        <f>IF(flower[[#This Row],[Scion METRC '#]]="","EMPTY",_xlfn.IFNA(VLOOKUP(flower[[#This Row],[Scion METRC '#]],DEADC8[],3,FALSE),"Alive"))</f>
        <v>EMPTY</v>
      </c>
      <c r="L1063" s="13" t="str">
        <f>IFERROR(INDEX(exptreatments[[#This Row],[Treatment]],MATCH(flower[[#This Row],[Scion METRC '#]],exptreatments[[#This Row],[METRC]],0)),"")</f>
        <v/>
      </c>
      <c r="M1063" s="13" t="str">
        <f>_xlfn.IFNA(VLOOKUP(flower[[#This Row],[Scion METRC '#]],DEADC8[],4,FALSE),"")</f>
        <v/>
      </c>
      <c r="N1063" s="14" t="str">
        <f>_xlfn.IFNA(VLOOKUP(flower[[#This Row],[Scion METRC '#]],DEADC8[],4,FALSE),"")</f>
        <v/>
      </c>
      <c r="O1063" s="13" t="str">
        <f>IF(ISNUMBER(SEARCH(".",flower[[#This Row],[Pheno Barcode]])),CONCATENATE("1A4070000000065000",RIGHT(flower[[#This Row],[Pheno Barcode]],6)),"")</f>
        <v/>
      </c>
      <c r="P1063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_NL2-06</v>
      </c>
    </row>
    <row r="1064" spans="1:16" x14ac:dyDescent="0.25">
      <c r="A1064" s="8" t="s">
        <v>8</v>
      </c>
      <c r="B1064" s="9">
        <v>7</v>
      </c>
      <c r="C1064" s="13" t="s">
        <v>547</v>
      </c>
      <c r="D1064" s="13"/>
      <c r="E1064" s="13" t="str">
        <f>_xlfn.IFNA(VLOOKUP(flower[[#This Row],[Scion METRC '#]],METRCC8[],2,FALSE),"METRC ERROR")</f>
        <v>METRC ERROR</v>
      </c>
      <c r="F1064" s="13" t="str">
        <f>IF(LEFT(flower[[#This Row],[Strain]],4)=LEFT(flower[[#This Row],[Pheno '#]],4),"match","MISMATCH")</f>
        <v>MISMATCH</v>
      </c>
      <c r="G1064" s="13" t="str">
        <f>_xlfn.IFNA(VLOOKUP(flower[[#This Row],[Scion METRC '#]],VEGC8[[#All],[Scion METRC '#]:[Pheno Barcode]],2,FALSE),"")</f>
        <v/>
      </c>
      <c r="H1064" s="13" t="str">
        <f>LEFT(flower[[#This Row],[Pheno Barcode]],7)</f>
        <v/>
      </c>
      <c r="I1064" s="10" t="str">
        <f>_xlfn.IFNA(VLOOKUP(flower[[#This Row],[Strain]],VEGC8[[#All],[Scion METRC '#]:[Health]],5,FALSE),"")</f>
        <v/>
      </c>
      <c r="J1064" s="13"/>
      <c r="K1064" s="13" t="str">
        <f>IF(flower[[#This Row],[Scion METRC '#]]="","EMPTY",_xlfn.IFNA(VLOOKUP(flower[[#This Row],[Scion METRC '#]],DEADC8[],3,FALSE),"Alive"))</f>
        <v>EMPTY</v>
      </c>
      <c r="L1064" s="13" t="str">
        <f>IFERROR(INDEX(exptreatments[[#This Row],[Treatment]],MATCH(flower[[#This Row],[Scion METRC '#]],exptreatments[[#This Row],[METRC]],0)),"")</f>
        <v/>
      </c>
      <c r="M1064" s="13" t="str">
        <f>_xlfn.IFNA(VLOOKUP(flower[[#This Row],[Scion METRC '#]],DEADC8[],4,FALSE),"")</f>
        <v/>
      </c>
      <c r="N1064" s="14" t="str">
        <f>_xlfn.IFNA(VLOOKUP(flower[[#This Row],[Scion METRC '#]],DEADC8[],4,FALSE),"")</f>
        <v/>
      </c>
      <c r="O1064" s="13" t="str">
        <f>IF(ISNUMBER(SEARCH(".",flower[[#This Row],[Pheno Barcode]])),CONCATENATE("1A4070000000065000",RIGHT(flower[[#This Row],[Pheno Barcode]],6)),"")</f>
        <v/>
      </c>
      <c r="P1064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_NL2-07</v>
      </c>
    </row>
    <row r="1065" spans="1:16" x14ac:dyDescent="0.25">
      <c r="A1065" s="8" t="s">
        <v>8</v>
      </c>
      <c r="B1065" s="9">
        <v>8</v>
      </c>
      <c r="C1065" s="13" t="s">
        <v>547</v>
      </c>
      <c r="D1065" s="13"/>
      <c r="E1065" s="13" t="str">
        <f>_xlfn.IFNA(VLOOKUP(flower[[#This Row],[Scion METRC '#]],METRCC8[],2,FALSE),"METRC ERROR")</f>
        <v>METRC ERROR</v>
      </c>
      <c r="F1065" s="13" t="str">
        <f>IF(LEFT(flower[[#This Row],[Strain]],4)=LEFT(flower[[#This Row],[Pheno '#]],4),"match","MISMATCH")</f>
        <v>MISMATCH</v>
      </c>
      <c r="G1065" s="13" t="str">
        <f>_xlfn.IFNA(VLOOKUP(flower[[#This Row],[Scion METRC '#]],VEGC8[[#All],[Scion METRC '#]:[Pheno Barcode]],2,FALSE),"")</f>
        <v/>
      </c>
      <c r="H1065" s="13" t="str">
        <f>LEFT(flower[[#This Row],[Pheno Barcode]],7)</f>
        <v/>
      </c>
      <c r="I1065" s="10" t="str">
        <f>_xlfn.IFNA(VLOOKUP(flower[[#This Row],[Strain]],VEGC8[[#All],[Scion METRC '#]:[Health]],5,FALSE),"")</f>
        <v/>
      </c>
      <c r="J1065" s="13"/>
      <c r="K1065" s="13" t="str">
        <f>IF(flower[[#This Row],[Scion METRC '#]]="","EMPTY",_xlfn.IFNA(VLOOKUP(flower[[#This Row],[Scion METRC '#]],DEADC8[],3,FALSE),"Alive"))</f>
        <v>EMPTY</v>
      </c>
      <c r="L1065" s="13" t="str">
        <f>IFERROR(INDEX(exptreatments[[#This Row],[Treatment]],MATCH(flower[[#This Row],[Scion METRC '#]],exptreatments[[#This Row],[METRC]],0)),"")</f>
        <v/>
      </c>
      <c r="M1065" s="13" t="str">
        <f>_xlfn.IFNA(VLOOKUP(flower[[#This Row],[Scion METRC '#]],DEADC8[],4,FALSE),"")</f>
        <v/>
      </c>
      <c r="N1065" s="14" t="str">
        <f>_xlfn.IFNA(VLOOKUP(flower[[#This Row],[Scion METRC '#]],DEADC8[],4,FALSE),"")</f>
        <v/>
      </c>
      <c r="O1065" s="13" t="str">
        <f>IF(ISNUMBER(SEARCH(".",flower[[#This Row],[Pheno Barcode]])),CONCATENATE("1A4070000000065000",RIGHT(flower[[#This Row],[Pheno Barcode]],6)),"")</f>
        <v/>
      </c>
      <c r="P1065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_NL2-08</v>
      </c>
    </row>
    <row r="1066" spans="1:16" x14ac:dyDescent="0.25">
      <c r="A1066" s="8" t="s">
        <v>8</v>
      </c>
      <c r="B1066" s="9">
        <v>9</v>
      </c>
      <c r="C1066" s="13" t="s">
        <v>547</v>
      </c>
      <c r="D1066" s="13"/>
      <c r="E1066" s="13" t="str">
        <f>_xlfn.IFNA(VLOOKUP(flower[[#This Row],[Scion METRC '#]],METRCC8[],2,FALSE),"METRC ERROR")</f>
        <v>METRC ERROR</v>
      </c>
      <c r="F1066" s="13" t="str">
        <f>IF(LEFT(flower[[#This Row],[Strain]],4)=LEFT(flower[[#This Row],[Pheno '#]],4),"match","MISMATCH")</f>
        <v>MISMATCH</v>
      </c>
      <c r="G1066" s="13" t="str">
        <f>_xlfn.IFNA(VLOOKUP(flower[[#This Row],[Scion METRC '#]],VEGC8[[#All],[Scion METRC '#]:[Pheno Barcode]],2,FALSE),"")</f>
        <v/>
      </c>
      <c r="H1066" s="13" t="str">
        <f>LEFT(flower[[#This Row],[Pheno Barcode]],7)</f>
        <v/>
      </c>
      <c r="I1066" s="10" t="str">
        <f>_xlfn.IFNA(VLOOKUP(flower[[#This Row],[Strain]],VEGC8[[#All],[Scion METRC '#]:[Health]],5,FALSE),"")</f>
        <v/>
      </c>
      <c r="J1066" s="13"/>
      <c r="K1066" s="13" t="str">
        <f>IF(flower[[#This Row],[Scion METRC '#]]="","EMPTY",_xlfn.IFNA(VLOOKUP(flower[[#This Row],[Scion METRC '#]],DEADC8[],3,FALSE),"Alive"))</f>
        <v>EMPTY</v>
      </c>
      <c r="L1066" s="13" t="str">
        <f>IFERROR(INDEX(exptreatments[[#This Row],[Treatment]],MATCH(flower[[#This Row],[Scion METRC '#]],exptreatments[[#This Row],[METRC]],0)),"")</f>
        <v/>
      </c>
      <c r="M1066" s="13" t="str">
        <f>_xlfn.IFNA(VLOOKUP(flower[[#This Row],[Scion METRC '#]],DEADC8[],4,FALSE),"")</f>
        <v/>
      </c>
      <c r="N1066" s="14" t="str">
        <f>_xlfn.IFNA(VLOOKUP(flower[[#This Row],[Scion METRC '#]],DEADC8[],4,FALSE),"")</f>
        <v/>
      </c>
      <c r="O1066" s="13" t="str">
        <f>IF(ISNUMBER(SEARCH(".",flower[[#This Row],[Pheno Barcode]])),CONCATENATE("1A4070000000065000",RIGHT(flower[[#This Row],[Pheno Barcode]],6)),"")</f>
        <v/>
      </c>
      <c r="P1066" s="8" t="str">
        <f>IF(flower[[#This Row],[Plant]]&lt;10,_xlfn.CONCAT('Group Info'!$F$2,"_",flower[[#This Row],[Table]],"-0",flower[[#This Row],[Plant]]),_xlfn.CONCAT('Group Info'!$F$2,"_",flower[[#This Row],[Table]],"-",flower[[#This Row],[Plant]]))</f>
        <v>_NL2-09</v>
      </c>
    </row>
    <row r="1067" spans="1:16" x14ac:dyDescent="0.25">
      <c r="A1067" s="8" t="s">
        <v>8</v>
      </c>
      <c r="B1067" s="9">
        <v>10</v>
      </c>
      <c r="C1067" s="13" t="s">
        <v>547</v>
      </c>
      <c r="D1067" s="13"/>
      <c r="E1067" s="13" t="str">
        <f>_xlfn.IFNA(VLOOKUP(flower[[#This Row],[Scion METRC '#]],METRCC8[],2,FALSE),"METRC ERROR")</f>
        <v>METRC ERROR</v>
      </c>
      <c r="F1067" s="13" t="str">
        <f>IF(LEFT(flower[[#This Row],[Strain]],4)=LEFT(flower[[#This Row],[Pheno '#]],4),"match","MISMATCH")</f>
        <v>MISMATCH</v>
      </c>
      <c r="G1067" s="13" t="str">
        <f>_xlfn.IFNA(VLOOKUP(flower[[#This Row],[Scion METRC '#]],VEGC8[[#All],[Scion METRC '#]:[Pheno Barcode]],2,FALSE),"")</f>
        <v/>
      </c>
      <c r="H1067" s="13" t="str">
        <f>LEFT(flower[[#This Row],[Pheno Barcode]],7)</f>
        <v/>
      </c>
      <c r="I1067" s="10" t="str">
        <f>_xlfn.IFNA(VLOOKUP(flower[[#This Row],[Strain]],VEGC8[[#All],[Scion METRC '#]:[Health]],5,FALSE),"")</f>
        <v/>
      </c>
      <c r="J1067" s="13"/>
      <c r="K1067" s="13" t="str">
        <f>IF(flower[[#This Row],[Scion METRC '#]]="","EMPTY",_xlfn.IFNA(VLOOKUP(flower[[#This Row],[Scion METRC '#]],DEADC8[],3,FALSE),"Alive"))</f>
        <v>EMPTY</v>
      </c>
      <c r="L1067" s="13" t="str">
        <f>IFERROR(INDEX(exptreatments[[#This Row],[Treatment]],MATCH(flower[[#This Row],[Scion METRC '#]],exptreatments[[#This Row],[METRC]],0)),"")</f>
        <v/>
      </c>
      <c r="M1067" s="13" t="str">
        <f>_xlfn.IFNA(VLOOKUP(flower[[#This Row],[Scion METRC '#]],DEADC8[],4,FALSE),"")</f>
        <v/>
      </c>
      <c r="N1067" s="14" t="str">
        <f>_xlfn.IFNA(VLOOKUP(flower[[#This Row],[Scion METRC '#]],DEADC8[],4,FALSE),"")</f>
        <v/>
      </c>
      <c r="O1067" s="13" t="str">
        <f>IF(ISNUMBER(SEARCH(".",flower[[#This Row],[Pheno Barcode]])),CONCATENATE("1A4070000000065000",RIGHT(flower[[#This Row],[Pheno Barcode]],6)),"")</f>
        <v/>
      </c>
      <c r="P1067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_NL2-10</v>
      </c>
    </row>
    <row r="1068" spans="1:16" x14ac:dyDescent="0.25">
      <c r="A1068" s="8" t="s">
        <v>8</v>
      </c>
      <c r="B1068" s="9">
        <v>11</v>
      </c>
      <c r="C1068" s="13" t="s">
        <v>547</v>
      </c>
      <c r="D1068" s="13"/>
      <c r="E1068" s="13" t="str">
        <f>_xlfn.IFNA(VLOOKUP(flower[[#This Row],[Scion METRC '#]],METRCC8[],2,FALSE),"METRC ERROR")</f>
        <v>METRC ERROR</v>
      </c>
      <c r="F1068" s="13" t="str">
        <f>IF(LEFT(flower[[#This Row],[Strain]],4)=LEFT(flower[[#This Row],[Pheno '#]],4),"match","MISMATCH")</f>
        <v>MISMATCH</v>
      </c>
      <c r="G1068" s="13" t="str">
        <f>_xlfn.IFNA(VLOOKUP(flower[[#This Row],[Scion METRC '#]],VEGC8[[#All],[Scion METRC '#]:[Pheno Barcode]],2,FALSE),"")</f>
        <v/>
      </c>
      <c r="H1068" s="13" t="str">
        <f>LEFT(flower[[#This Row],[Pheno Barcode]],7)</f>
        <v/>
      </c>
      <c r="I1068" s="10" t="str">
        <f>_xlfn.IFNA(VLOOKUP(flower[[#This Row],[Strain]],VEGC8[[#All],[Scion METRC '#]:[Health]],5,FALSE),"")</f>
        <v/>
      </c>
      <c r="J1068" s="13"/>
      <c r="K1068" s="13" t="str">
        <f>IF(flower[[#This Row],[Scion METRC '#]]="","EMPTY",_xlfn.IFNA(VLOOKUP(flower[[#This Row],[Scion METRC '#]],DEADC8[],3,FALSE),"Alive"))</f>
        <v>EMPTY</v>
      </c>
      <c r="L1068" s="13" t="str">
        <f>IFERROR(INDEX(exptreatments[[#This Row],[Treatment]],MATCH(flower[[#This Row],[Scion METRC '#]],exptreatments[[#This Row],[METRC]],0)),"")</f>
        <v/>
      </c>
      <c r="M1068" s="13" t="str">
        <f>_xlfn.IFNA(VLOOKUP(flower[[#This Row],[Scion METRC '#]],DEADC8[],4,FALSE),"")</f>
        <v/>
      </c>
      <c r="N1068" s="14" t="str">
        <f>_xlfn.IFNA(VLOOKUP(flower[[#This Row],[Scion METRC '#]],DEADC8[],4,FALSE),"")</f>
        <v/>
      </c>
      <c r="O1068" s="13" t="str">
        <f>IF(ISNUMBER(SEARCH(".",flower[[#This Row],[Pheno Barcode]])),CONCATENATE("1A4070000000065000",RIGHT(flower[[#This Row],[Pheno Barcode]],6)),"")</f>
        <v/>
      </c>
      <c r="P1068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_NL2-11</v>
      </c>
    </row>
    <row r="1069" spans="1:16" x14ac:dyDescent="0.25">
      <c r="A1069" s="8" t="s">
        <v>8</v>
      </c>
      <c r="B1069" s="9">
        <v>12</v>
      </c>
      <c r="C1069" s="13" t="s">
        <v>547</v>
      </c>
      <c r="D1069" s="13"/>
      <c r="E1069" s="13" t="str">
        <f>_xlfn.IFNA(VLOOKUP(flower[[#This Row],[Scion METRC '#]],METRCC8[],2,FALSE),"METRC ERROR")</f>
        <v>METRC ERROR</v>
      </c>
      <c r="F1069" s="13" t="str">
        <f>IF(LEFT(flower[[#This Row],[Strain]],4)=LEFT(flower[[#This Row],[Pheno '#]],4),"match","MISMATCH")</f>
        <v>MISMATCH</v>
      </c>
      <c r="G1069" s="13" t="str">
        <f>_xlfn.IFNA(VLOOKUP(flower[[#This Row],[Scion METRC '#]],VEGC8[[#All],[Scion METRC '#]:[Pheno Barcode]],2,FALSE),"")</f>
        <v/>
      </c>
      <c r="H1069" s="13" t="str">
        <f>LEFT(flower[[#This Row],[Pheno Barcode]],7)</f>
        <v/>
      </c>
      <c r="I1069" s="10" t="str">
        <f>_xlfn.IFNA(VLOOKUP(flower[[#This Row],[Strain]],VEGC8[[#All],[Scion METRC '#]:[Health]],5,FALSE),"")</f>
        <v/>
      </c>
      <c r="J1069" s="13"/>
      <c r="K1069" s="13" t="str">
        <f>IF(flower[[#This Row],[Scion METRC '#]]="","EMPTY",_xlfn.IFNA(VLOOKUP(flower[[#This Row],[Scion METRC '#]],DEADC8[],3,FALSE),"Alive"))</f>
        <v>EMPTY</v>
      </c>
      <c r="L1069" s="13" t="str">
        <f>IFERROR(INDEX(exptreatments[[#This Row],[Treatment]],MATCH(flower[[#This Row],[Scion METRC '#]],exptreatments[[#This Row],[METRC]],0)),"")</f>
        <v/>
      </c>
      <c r="M1069" s="13" t="str">
        <f>_xlfn.IFNA(VLOOKUP(flower[[#This Row],[Scion METRC '#]],DEADC8[],4,FALSE),"")</f>
        <v/>
      </c>
      <c r="N1069" s="14" t="str">
        <f>_xlfn.IFNA(VLOOKUP(flower[[#This Row],[Scion METRC '#]],DEADC8[],4,FALSE),"")</f>
        <v/>
      </c>
      <c r="O1069" s="13" t="str">
        <f>IF(ISNUMBER(SEARCH(".",flower[[#This Row],[Pheno Barcode]])),CONCATENATE("1A4070000000065000",RIGHT(flower[[#This Row],[Pheno Barcode]],6)),"")</f>
        <v/>
      </c>
      <c r="P1069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_NL2-12</v>
      </c>
    </row>
    <row r="1070" spans="1:16" x14ac:dyDescent="0.25">
      <c r="A1070" s="8" t="s">
        <v>8</v>
      </c>
      <c r="B1070" s="9">
        <v>13</v>
      </c>
      <c r="C1070" s="13" t="s">
        <v>547</v>
      </c>
      <c r="D1070" s="13"/>
      <c r="E1070" s="13" t="str">
        <f>_xlfn.IFNA(VLOOKUP(flower[[#This Row],[Scion METRC '#]],METRCC8[],2,FALSE),"METRC ERROR")</f>
        <v>METRC ERROR</v>
      </c>
      <c r="F1070" s="13" t="str">
        <f>IF(LEFT(flower[[#This Row],[Strain]],4)=LEFT(flower[[#This Row],[Pheno '#]],4),"match","MISMATCH")</f>
        <v>MISMATCH</v>
      </c>
      <c r="G1070" s="13" t="str">
        <f>_xlfn.IFNA(VLOOKUP(flower[[#This Row],[Scion METRC '#]],VEGC8[[#All],[Scion METRC '#]:[Pheno Barcode]],2,FALSE),"")</f>
        <v/>
      </c>
      <c r="H1070" s="13" t="str">
        <f>LEFT(flower[[#This Row],[Pheno Barcode]],7)</f>
        <v/>
      </c>
      <c r="I1070" s="10" t="str">
        <f>_xlfn.IFNA(VLOOKUP(flower[[#This Row],[Strain]],VEGC8[[#All],[Scion METRC '#]:[Health]],5,FALSE),"")</f>
        <v/>
      </c>
      <c r="J1070" s="13"/>
      <c r="K1070" s="13" t="str">
        <f>IF(flower[[#This Row],[Scion METRC '#]]="","EMPTY",_xlfn.IFNA(VLOOKUP(flower[[#This Row],[Scion METRC '#]],DEADC8[],3,FALSE),"Alive"))</f>
        <v>EMPTY</v>
      </c>
      <c r="L1070" s="13" t="str">
        <f>IFERROR(INDEX(exptreatments[[#This Row],[Treatment]],MATCH(flower[[#This Row],[Scion METRC '#]],exptreatments[[#This Row],[METRC]],0)),"")</f>
        <v/>
      </c>
      <c r="M1070" s="13" t="str">
        <f>_xlfn.IFNA(VLOOKUP(flower[[#This Row],[Scion METRC '#]],DEADC8[],4,FALSE),"")</f>
        <v/>
      </c>
      <c r="N1070" s="14" t="str">
        <f>_xlfn.IFNA(VLOOKUP(flower[[#This Row],[Scion METRC '#]],DEADC8[],4,FALSE),"")</f>
        <v/>
      </c>
      <c r="O1070" s="13" t="str">
        <f>IF(ISNUMBER(SEARCH(".",flower[[#This Row],[Pheno Barcode]])),CONCATENATE("1A4070000000065000",RIGHT(flower[[#This Row],[Pheno Barcode]],6)),"")</f>
        <v/>
      </c>
      <c r="P1070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_NL2-13</v>
      </c>
    </row>
    <row r="1071" spans="1:16" x14ac:dyDescent="0.25">
      <c r="A1071" s="8" t="s">
        <v>8</v>
      </c>
      <c r="B1071" s="9">
        <v>14</v>
      </c>
      <c r="C1071" s="13" t="s">
        <v>547</v>
      </c>
      <c r="D1071" s="13"/>
      <c r="E1071" s="13" t="str">
        <f>_xlfn.IFNA(VLOOKUP(flower[[#This Row],[Scion METRC '#]],METRCC8[],2,FALSE),"METRC ERROR")</f>
        <v>METRC ERROR</v>
      </c>
      <c r="F1071" s="13" t="str">
        <f>IF(LEFT(flower[[#This Row],[Strain]],4)=LEFT(flower[[#This Row],[Pheno '#]],4),"match","MISMATCH")</f>
        <v>MISMATCH</v>
      </c>
      <c r="G1071" s="13" t="str">
        <f>_xlfn.IFNA(VLOOKUP(flower[[#This Row],[Scion METRC '#]],VEGC8[[#All],[Scion METRC '#]:[Pheno Barcode]],2,FALSE),"")</f>
        <v/>
      </c>
      <c r="H1071" s="13" t="str">
        <f>LEFT(flower[[#This Row],[Pheno Barcode]],7)</f>
        <v/>
      </c>
      <c r="I1071" s="10" t="str">
        <f>_xlfn.IFNA(VLOOKUP(flower[[#This Row],[Strain]],VEGC8[[#All],[Scion METRC '#]:[Health]],5,FALSE),"")</f>
        <v/>
      </c>
      <c r="J1071" s="13"/>
      <c r="K1071" s="13" t="str">
        <f>IF(flower[[#This Row],[Scion METRC '#]]="","EMPTY",_xlfn.IFNA(VLOOKUP(flower[[#This Row],[Scion METRC '#]],DEADC8[],3,FALSE),"Alive"))</f>
        <v>EMPTY</v>
      </c>
      <c r="L1071" s="13" t="str">
        <f>IFERROR(INDEX(exptreatments[[#This Row],[Treatment]],MATCH(flower[[#This Row],[Scion METRC '#]],exptreatments[[#This Row],[METRC]],0)),"")</f>
        <v/>
      </c>
      <c r="M1071" s="13" t="str">
        <f>_xlfn.IFNA(VLOOKUP(flower[[#This Row],[Scion METRC '#]],DEADC8[],4,FALSE),"")</f>
        <v/>
      </c>
      <c r="N1071" s="14" t="str">
        <f>_xlfn.IFNA(VLOOKUP(flower[[#This Row],[Scion METRC '#]],DEADC8[],4,FALSE),"")</f>
        <v/>
      </c>
      <c r="O1071" s="13" t="str">
        <f>IF(ISNUMBER(SEARCH(".",flower[[#This Row],[Pheno Barcode]])),CONCATENATE("1A4070000000065000",RIGHT(flower[[#This Row],[Pheno Barcode]],6)),"")</f>
        <v/>
      </c>
      <c r="P1071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_NL2-14</v>
      </c>
    </row>
    <row r="1072" spans="1:16" x14ac:dyDescent="0.25">
      <c r="A1072" s="8" t="s">
        <v>8</v>
      </c>
      <c r="B1072" s="9">
        <v>15</v>
      </c>
      <c r="C1072" s="13" t="s">
        <v>547</v>
      </c>
      <c r="D1072" s="13"/>
      <c r="E1072" s="13" t="str">
        <f>_xlfn.IFNA(VLOOKUP(flower[[#This Row],[Scion METRC '#]],METRCC8[],2,FALSE),"METRC ERROR")</f>
        <v>METRC ERROR</v>
      </c>
      <c r="F1072" s="13" t="str">
        <f>IF(LEFT(flower[[#This Row],[Strain]],4)=LEFT(flower[[#This Row],[Pheno '#]],4),"match","MISMATCH")</f>
        <v>MISMATCH</v>
      </c>
      <c r="G1072" s="13" t="str">
        <f>_xlfn.IFNA(VLOOKUP(flower[[#This Row],[Scion METRC '#]],VEGC8[[#All],[Scion METRC '#]:[Pheno Barcode]],2,FALSE),"")</f>
        <v/>
      </c>
      <c r="H1072" s="13" t="str">
        <f>LEFT(flower[[#This Row],[Pheno Barcode]],7)</f>
        <v/>
      </c>
      <c r="I1072" s="10" t="str">
        <f>_xlfn.IFNA(VLOOKUP(flower[[#This Row],[Strain]],VEGC8[[#All],[Scion METRC '#]:[Health]],5,FALSE),"")</f>
        <v/>
      </c>
      <c r="J1072" s="13"/>
      <c r="K1072" s="13" t="str">
        <f>IF(flower[[#This Row],[Scion METRC '#]]="","EMPTY",_xlfn.IFNA(VLOOKUP(flower[[#This Row],[Scion METRC '#]],DEADC8[],3,FALSE),"Alive"))</f>
        <v>EMPTY</v>
      </c>
      <c r="L1072" s="13" t="str">
        <f>IFERROR(INDEX(exptreatments[[#This Row],[Treatment]],MATCH(flower[[#This Row],[Scion METRC '#]],exptreatments[[#This Row],[METRC]],0)),"")</f>
        <v/>
      </c>
      <c r="M1072" s="13" t="str">
        <f>_xlfn.IFNA(VLOOKUP(flower[[#This Row],[Scion METRC '#]],DEADC8[],4,FALSE),"")</f>
        <v/>
      </c>
      <c r="N1072" s="14" t="str">
        <f>_xlfn.IFNA(VLOOKUP(flower[[#This Row],[Scion METRC '#]],DEADC8[],4,FALSE),"")</f>
        <v/>
      </c>
      <c r="O1072" s="13" t="str">
        <f>IF(ISNUMBER(SEARCH(".",flower[[#This Row],[Pheno Barcode]])),CONCATENATE("1A4070000000065000",RIGHT(flower[[#This Row],[Pheno Barcode]],6)),"")</f>
        <v/>
      </c>
      <c r="P1072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_NL2-15</v>
      </c>
    </row>
    <row r="1073" spans="1:16" x14ac:dyDescent="0.25">
      <c r="A1073" s="8" t="s">
        <v>8</v>
      </c>
      <c r="B1073" s="9">
        <v>16</v>
      </c>
      <c r="C1073" s="13" t="s">
        <v>547</v>
      </c>
      <c r="D1073" s="13"/>
      <c r="E1073" s="13" t="str">
        <f>_xlfn.IFNA(VLOOKUP(flower[[#This Row],[Scion METRC '#]],METRCC8[],2,FALSE),"METRC ERROR")</f>
        <v>METRC ERROR</v>
      </c>
      <c r="F1073" s="13" t="str">
        <f>IF(LEFT(flower[[#This Row],[Strain]],4)=LEFT(flower[[#This Row],[Pheno '#]],4),"match","MISMATCH")</f>
        <v>MISMATCH</v>
      </c>
      <c r="G1073" s="13" t="str">
        <f>_xlfn.IFNA(VLOOKUP(flower[[#This Row],[Scion METRC '#]],VEGC8[[#All],[Scion METRC '#]:[Pheno Barcode]],2,FALSE),"")</f>
        <v/>
      </c>
      <c r="H1073" s="13" t="str">
        <f>LEFT(flower[[#This Row],[Pheno Barcode]],7)</f>
        <v/>
      </c>
      <c r="I1073" s="10" t="str">
        <f>_xlfn.IFNA(VLOOKUP(flower[[#This Row],[Strain]],VEGC8[[#All],[Scion METRC '#]:[Health]],5,FALSE),"")</f>
        <v/>
      </c>
      <c r="J1073" s="13"/>
      <c r="K1073" s="13" t="str">
        <f>IF(flower[[#This Row],[Scion METRC '#]]="","EMPTY",_xlfn.IFNA(VLOOKUP(flower[[#This Row],[Scion METRC '#]],DEADC8[],3,FALSE),"Alive"))</f>
        <v>EMPTY</v>
      </c>
      <c r="L1073" s="13" t="str">
        <f>IFERROR(INDEX(exptreatments[[#This Row],[Treatment]],MATCH(flower[[#This Row],[Scion METRC '#]],exptreatments[[#This Row],[METRC]],0)),"")</f>
        <v/>
      </c>
      <c r="M1073" s="13" t="str">
        <f>_xlfn.IFNA(VLOOKUP(flower[[#This Row],[Scion METRC '#]],DEADC8[],4,FALSE),"")</f>
        <v/>
      </c>
      <c r="N1073" s="14" t="str">
        <f>_xlfn.IFNA(VLOOKUP(flower[[#This Row],[Scion METRC '#]],DEADC8[],4,FALSE),"")</f>
        <v/>
      </c>
      <c r="O1073" s="13" t="str">
        <f>IF(ISNUMBER(SEARCH(".",flower[[#This Row],[Pheno Barcode]])),CONCATENATE("1A4070000000065000",RIGHT(flower[[#This Row],[Pheno Barcode]],6)),"")</f>
        <v/>
      </c>
      <c r="P1073" s="8" t="str">
        <f>IF(flower[[#This Row],[Plant]]&lt;10,_xlfn.CONCAT('Group Info'!$F$2,"_",flower[[#This Row],[Table]],"-0",flower[[#This Row],[Plant]]),_xlfn.CONCAT('Group Info'!$F$2,"_",flower[[#This Row],[Table]],"-",flower[[#This Row],[Plant]]))</f>
        <v>_NL2-16</v>
      </c>
    </row>
    <row r="1074" spans="1:16" x14ac:dyDescent="0.25">
      <c r="A1074" s="8" t="s">
        <v>8</v>
      </c>
      <c r="B1074" s="9">
        <v>1</v>
      </c>
      <c r="C1074" s="13" t="s">
        <v>548</v>
      </c>
      <c r="D1074" s="13"/>
      <c r="E1074" s="13" t="str">
        <f>_xlfn.IFNA(VLOOKUP(flower[[#This Row],[Scion METRC '#]],METRCC8[],2,FALSE),"METRC ERROR")</f>
        <v>METRC ERROR</v>
      </c>
      <c r="F1074" s="13" t="str">
        <f>IF(LEFT(flower[[#This Row],[Strain]],4)=LEFT(flower[[#This Row],[Pheno '#]],4),"match","MISMATCH")</f>
        <v>MISMATCH</v>
      </c>
      <c r="G1074" s="13" t="str">
        <f>_xlfn.IFNA(VLOOKUP(flower[[#This Row],[Scion METRC '#]],VEGC8[[#All],[Scion METRC '#]:[Pheno Barcode]],2,FALSE),"")</f>
        <v/>
      </c>
      <c r="H1074" s="13" t="str">
        <f>LEFT(flower[[#This Row],[Pheno Barcode]],7)</f>
        <v/>
      </c>
      <c r="I1074" s="10" t="str">
        <f>_xlfn.IFNA(VLOOKUP(flower[[#This Row],[Strain]],VEGC8[[#All],[Scion METRC '#]:[Health]],5,FALSE),"")</f>
        <v/>
      </c>
      <c r="J1074" s="13"/>
      <c r="K1074" s="13" t="str">
        <f>IF(flower[[#This Row],[Scion METRC '#]]="","EMPTY",_xlfn.IFNA(VLOOKUP(flower[[#This Row],[Scion METRC '#]],DEADC8[],3,FALSE),"Alive"))</f>
        <v>EMPTY</v>
      </c>
      <c r="L1074" s="13" t="str">
        <f>IFERROR(INDEX(exptreatments[[#This Row],[Treatment]],MATCH(flower[[#This Row],[Scion METRC '#]],exptreatments[[#This Row],[METRC]],0)),"")</f>
        <v/>
      </c>
      <c r="M1074" s="13" t="str">
        <f>_xlfn.IFNA(VLOOKUP(flower[[#This Row],[Scion METRC '#]],DEADC8[],4,FALSE),"")</f>
        <v/>
      </c>
      <c r="N1074" s="14" t="str">
        <f>_xlfn.IFNA(VLOOKUP(flower[[#This Row],[Scion METRC '#]],DEADC8[],4,FALSE),"")</f>
        <v/>
      </c>
      <c r="O1074" s="13" t="str">
        <f>IF(ISNUMBER(SEARCH(".",flower[[#This Row],[Pheno Barcode]])),CONCATENATE("1A4070000000065000",RIGHT(flower[[#This Row],[Pheno Barcode]],6)),"")</f>
        <v/>
      </c>
      <c r="P1074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_NL3-01</v>
      </c>
    </row>
    <row r="1075" spans="1:16" x14ac:dyDescent="0.25">
      <c r="A1075" s="8" t="s">
        <v>8</v>
      </c>
      <c r="B1075" s="9">
        <v>2</v>
      </c>
      <c r="C1075" s="13" t="s">
        <v>548</v>
      </c>
      <c r="D1075" s="13"/>
      <c r="E1075" s="13" t="str">
        <f>_xlfn.IFNA(VLOOKUP(flower[[#This Row],[Scion METRC '#]],METRCC8[],2,FALSE),"METRC ERROR")</f>
        <v>METRC ERROR</v>
      </c>
      <c r="F1075" s="13" t="str">
        <f>IF(LEFT(flower[[#This Row],[Strain]],4)=LEFT(flower[[#This Row],[Pheno '#]],4),"match","MISMATCH")</f>
        <v>MISMATCH</v>
      </c>
      <c r="G1075" s="13" t="str">
        <f>_xlfn.IFNA(VLOOKUP(flower[[#This Row],[Scion METRC '#]],VEGC8[[#All],[Scion METRC '#]:[Pheno Barcode]],2,FALSE),"")</f>
        <v/>
      </c>
      <c r="H1075" s="13" t="str">
        <f>LEFT(flower[[#This Row],[Pheno Barcode]],7)</f>
        <v/>
      </c>
      <c r="I1075" s="10" t="str">
        <f>_xlfn.IFNA(VLOOKUP(flower[[#This Row],[Strain]],VEGC8[[#All],[Scion METRC '#]:[Health]],5,FALSE),"")</f>
        <v/>
      </c>
      <c r="J1075" s="13"/>
      <c r="K1075" s="13" t="str">
        <f>IF(flower[[#This Row],[Scion METRC '#]]="","EMPTY",_xlfn.IFNA(VLOOKUP(flower[[#This Row],[Scion METRC '#]],DEADC8[],3,FALSE),"Alive"))</f>
        <v>EMPTY</v>
      </c>
      <c r="L1075" s="13" t="str">
        <f>IFERROR(INDEX(exptreatments[[#This Row],[Treatment]],MATCH(flower[[#This Row],[Scion METRC '#]],exptreatments[[#This Row],[METRC]],0)),"")</f>
        <v/>
      </c>
      <c r="M1075" s="13" t="str">
        <f>_xlfn.IFNA(VLOOKUP(flower[[#This Row],[Scion METRC '#]],DEADC8[],4,FALSE),"")</f>
        <v/>
      </c>
      <c r="N1075" s="14" t="str">
        <f>_xlfn.IFNA(VLOOKUP(flower[[#This Row],[Scion METRC '#]],DEADC8[],4,FALSE),"")</f>
        <v/>
      </c>
      <c r="O1075" s="13" t="str">
        <f>IF(ISNUMBER(SEARCH(".",flower[[#This Row],[Pheno Barcode]])),CONCATENATE("1A4070000000065000",RIGHT(flower[[#This Row],[Pheno Barcode]],6)),"")</f>
        <v/>
      </c>
      <c r="P1075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_NL3-02</v>
      </c>
    </row>
    <row r="1076" spans="1:16" x14ac:dyDescent="0.25">
      <c r="A1076" s="8" t="s">
        <v>8</v>
      </c>
      <c r="B1076" s="9">
        <v>3</v>
      </c>
      <c r="C1076" s="13" t="s">
        <v>548</v>
      </c>
      <c r="D1076" s="13"/>
      <c r="E1076" s="13" t="str">
        <f>_xlfn.IFNA(VLOOKUP(flower[[#This Row],[Scion METRC '#]],METRCC8[],2,FALSE),"METRC ERROR")</f>
        <v>METRC ERROR</v>
      </c>
      <c r="F1076" s="13" t="str">
        <f>IF(LEFT(flower[[#This Row],[Strain]],4)=LEFT(flower[[#This Row],[Pheno '#]],4),"match","MISMATCH")</f>
        <v>MISMATCH</v>
      </c>
      <c r="G1076" s="13" t="str">
        <f>_xlfn.IFNA(VLOOKUP(flower[[#This Row],[Scion METRC '#]],VEGC8[[#All],[Scion METRC '#]:[Pheno Barcode]],2,FALSE),"")</f>
        <v/>
      </c>
      <c r="H1076" s="13" t="str">
        <f>LEFT(flower[[#This Row],[Pheno Barcode]],7)</f>
        <v/>
      </c>
      <c r="I1076" s="10" t="str">
        <f>_xlfn.IFNA(VLOOKUP(flower[[#This Row],[Strain]],VEGC8[[#All],[Scion METRC '#]:[Health]],5,FALSE),"")</f>
        <v/>
      </c>
      <c r="J1076" s="13"/>
      <c r="K1076" s="13" t="str">
        <f>IF(flower[[#This Row],[Scion METRC '#]]="","EMPTY",_xlfn.IFNA(VLOOKUP(flower[[#This Row],[Scion METRC '#]],DEADC8[],3,FALSE),"Alive"))</f>
        <v>EMPTY</v>
      </c>
      <c r="L1076" s="13" t="str">
        <f>IFERROR(INDEX(exptreatments[[#This Row],[Treatment]],MATCH(flower[[#This Row],[Scion METRC '#]],exptreatments[[#This Row],[METRC]],0)),"")</f>
        <v/>
      </c>
      <c r="M1076" s="13" t="str">
        <f>_xlfn.IFNA(VLOOKUP(flower[[#This Row],[Scion METRC '#]],DEADC8[],4,FALSE),"")</f>
        <v/>
      </c>
      <c r="N1076" s="14" t="str">
        <f>_xlfn.IFNA(VLOOKUP(flower[[#This Row],[Scion METRC '#]],DEADC8[],4,FALSE),"")</f>
        <v/>
      </c>
      <c r="O1076" s="13" t="str">
        <f>IF(ISNUMBER(SEARCH(".",flower[[#This Row],[Pheno Barcode]])),CONCATENATE("1A4070000000065000",RIGHT(flower[[#This Row],[Pheno Barcode]],6)),"")</f>
        <v/>
      </c>
      <c r="P1076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_NL3-03</v>
      </c>
    </row>
    <row r="1077" spans="1:16" x14ac:dyDescent="0.25">
      <c r="A1077" s="8" t="s">
        <v>8</v>
      </c>
      <c r="B1077" s="9">
        <v>4</v>
      </c>
      <c r="C1077" s="13" t="s">
        <v>548</v>
      </c>
      <c r="D1077" s="13"/>
      <c r="E1077" s="13" t="str">
        <f>_xlfn.IFNA(VLOOKUP(flower[[#This Row],[Scion METRC '#]],METRCC8[],2,FALSE),"METRC ERROR")</f>
        <v>METRC ERROR</v>
      </c>
      <c r="F1077" s="13" t="str">
        <f>IF(LEFT(flower[[#This Row],[Strain]],4)=LEFT(flower[[#This Row],[Pheno '#]],4),"match","MISMATCH")</f>
        <v>MISMATCH</v>
      </c>
      <c r="G1077" s="13" t="str">
        <f>_xlfn.IFNA(VLOOKUP(flower[[#This Row],[Scion METRC '#]],VEGC8[[#All],[Scion METRC '#]:[Pheno Barcode]],2,FALSE),"")</f>
        <v/>
      </c>
      <c r="H1077" s="13" t="str">
        <f>LEFT(flower[[#This Row],[Pheno Barcode]],7)</f>
        <v/>
      </c>
      <c r="I1077" s="10" t="str">
        <f>_xlfn.IFNA(VLOOKUP(flower[[#This Row],[Strain]],VEGC8[[#All],[Scion METRC '#]:[Health]],5,FALSE),"")</f>
        <v/>
      </c>
      <c r="J1077" s="13"/>
      <c r="K1077" s="13" t="str">
        <f>IF(flower[[#This Row],[Scion METRC '#]]="","EMPTY",_xlfn.IFNA(VLOOKUP(flower[[#This Row],[Scion METRC '#]],DEADC8[],3,FALSE),"Alive"))</f>
        <v>EMPTY</v>
      </c>
      <c r="L1077" s="13" t="str">
        <f>IFERROR(INDEX(exptreatments[[#This Row],[Treatment]],MATCH(flower[[#This Row],[Scion METRC '#]],exptreatments[[#This Row],[METRC]],0)),"")</f>
        <v/>
      </c>
      <c r="M1077" s="13" t="str">
        <f>_xlfn.IFNA(VLOOKUP(flower[[#This Row],[Scion METRC '#]],DEADC8[],4,FALSE),"")</f>
        <v/>
      </c>
      <c r="N1077" s="14" t="str">
        <f>_xlfn.IFNA(VLOOKUP(flower[[#This Row],[Scion METRC '#]],DEADC8[],4,FALSE),"")</f>
        <v/>
      </c>
      <c r="O1077" s="13" t="str">
        <f>IF(ISNUMBER(SEARCH(".",flower[[#This Row],[Pheno Barcode]])),CONCATENATE("1A4070000000065000",RIGHT(flower[[#This Row],[Pheno Barcode]],6)),"")</f>
        <v/>
      </c>
      <c r="P1077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_NL3-04</v>
      </c>
    </row>
    <row r="1078" spans="1:16" x14ac:dyDescent="0.25">
      <c r="A1078" s="8" t="s">
        <v>8</v>
      </c>
      <c r="B1078" s="9">
        <v>5</v>
      </c>
      <c r="C1078" s="13" t="s">
        <v>548</v>
      </c>
      <c r="D1078" s="13"/>
      <c r="E1078" s="13" t="str">
        <f>_xlfn.IFNA(VLOOKUP(flower[[#This Row],[Scion METRC '#]],METRCC8[],2,FALSE),"METRC ERROR")</f>
        <v>METRC ERROR</v>
      </c>
      <c r="F1078" s="13" t="str">
        <f>IF(LEFT(flower[[#This Row],[Strain]],4)=LEFT(flower[[#This Row],[Pheno '#]],4),"match","MISMATCH")</f>
        <v>MISMATCH</v>
      </c>
      <c r="G1078" s="13" t="str">
        <f>_xlfn.IFNA(VLOOKUP(flower[[#This Row],[Scion METRC '#]],VEGC8[[#All],[Scion METRC '#]:[Pheno Barcode]],2,FALSE),"")</f>
        <v/>
      </c>
      <c r="H1078" s="13" t="str">
        <f>LEFT(flower[[#This Row],[Pheno Barcode]],7)</f>
        <v/>
      </c>
      <c r="I1078" s="10" t="str">
        <f>_xlfn.IFNA(VLOOKUP(flower[[#This Row],[Strain]],VEGC8[[#All],[Scion METRC '#]:[Health]],5,FALSE),"")</f>
        <v/>
      </c>
      <c r="J1078" s="13"/>
      <c r="K1078" s="13" t="str">
        <f>IF(flower[[#This Row],[Scion METRC '#]]="","EMPTY",_xlfn.IFNA(VLOOKUP(flower[[#This Row],[Scion METRC '#]],DEADC8[],3,FALSE),"Alive"))</f>
        <v>EMPTY</v>
      </c>
      <c r="L1078" s="13" t="str">
        <f>IFERROR(INDEX(exptreatments[[#This Row],[Treatment]],MATCH(flower[[#This Row],[Scion METRC '#]],exptreatments[[#This Row],[METRC]],0)),"")</f>
        <v/>
      </c>
      <c r="M1078" s="13" t="str">
        <f>_xlfn.IFNA(VLOOKUP(flower[[#This Row],[Scion METRC '#]],DEADC8[],4,FALSE),"")</f>
        <v/>
      </c>
      <c r="N1078" s="14" t="str">
        <f>_xlfn.IFNA(VLOOKUP(flower[[#This Row],[Scion METRC '#]],DEADC8[],4,FALSE),"")</f>
        <v/>
      </c>
      <c r="O1078" s="13" t="str">
        <f>IF(ISNUMBER(SEARCH(".",flower[[#This Row],[Pheno Barcode]])),CONCATENATE("1A4070000000065000",RIGHT(flower[[#This Row],[Pheno Barcode]],6)),"")</f>
        <v/>
      </c>
      <c r="P1078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_NL3-05</v>
      </c>
    </row>
    <row r="1079" spans="1:16" x14ac:dyDescent="0.25">
      <c r="A1079" s="8" t="s">
        <v>8</v>
      </c>
      <c r="B1079" s="9">
        <v>6</v>
      </c>
      <c r="C1079" s="13" t="s">
        <v>548</v>
      </c>
      <c r="D1079" s="13"/>
      <c r="E1079" s="13" t="str">
        <f>_xlfn.IFNA(VLOOKUP(flower[[#This Row],[Scion METRC '#]],METRCC8[],2,FALSE),"METRC ERROR")</f>
        <v>METRC ERROR</v>
      </c>
      <c r="F1079" s="13" t="str">
        <f>IF(LEFT(flower[[#This Row],[Strain]],4)=LEFT(flower[[#This Row],[Pheno '#]],4),"match","MISMATCH")</f>
        <v>MISMATCH</v>
      </c>
      <c r="G1079" s="13" t="str">
        <f>_xlfn.IFNA(VLOOKUP(flower[[#This Row],[Scion METRC '#]],VEGC8[[#All],[Scion METRC '#]:[Pheno Barcode]],2,FALSE),"")</f>
        <v/>
      </c>
      <c r="H1079" s="13" t="str">
        <f>LEFT(flower[[#This Row],[Pheno Barcode]],7)</f>
        <v/>
      </c>
      <c r="I1079" s="10" t="str">
        <f>_xlfn.IFNA(VLOOKUP(flower[[#This Row],[Strain]],VEGC8[[#All],[Scion METRC '#]:[Health]],5,FALSE),"")</f>
        <v/>
      </c>
      <c r="J1079" s="13"/>
      <c r="K1079" s="13" t="str">
        <f>IF(flower[[#This Row],[Scion METRC '#]]="","EMPTY",_xlfn.IFNA(VLOOKUP(flower[[#This Row],[Scion METRC '#]],DEADC8[],3,FALSE),"Alive"))</f>
        <v>EMPTY</v>
      </c>
      <c r="L1079" s="13" t="str">
        <f>IFERROR(INDEX(exptreatments[[#This Row],[Treatment]],MATCH(flower[[#This Row],[Scion METRC '#]],exptreatments[[#This Row],[METRC]],0)),"")</f>
        <v/>
      </c>
      <c r="M1079" s="13" t="str">
        <f>_xlfn.IFNA(VLOOKUP(flower[[#This Row],[Scion METRC '#]],DEADC8[],4,FALSE),"")</f>
        <v/>
      </c>
      <c r="N1079" s="14" t="str">
        <f>_xlfn.IFNA(VLOOKUP(flower[[#This Row],[Scion METRC '#]],DEADC8[],4,FALSE),"")</f>
        <v/>
      </c>
      <c r="O1079" s="13" t="str">
        <f>IF(ISNUMBER(SEARCH(".",flower[[#This Row],[Pheno Barcode]])),CONCATENATE("1A4070000000065000",RIGHT(flower[[#This Row],[Pheno Barcode]],6)),"")</f>
        <v/>
      </c>
      <c r="P1079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_NL3-06</v>
      </c>
    </row>
    <row r="1080" spans="1:16" x14ac:dyDescent="0.25">
      <c r="A1080" s="8" t="s">
        <v>8</v>
      </c>
      <c r="B1080" s="9">
        <v>7</v>
      </c>
      <c r="C1080" s="13" t="s">
        <v>548</v>
      </c>
      <c r="D1080" s="13"/>
      <c r="E1080" s="13" t="str">
        <f>_xlfn.IFNA(VLOOKUP(flower[[#This Row],[Scion METRC '#]],METRCC8[],2,FALSE),"METRC ERROR")</f>
        <v>METRC ERROR</v>
      </c>
      <c r="F1080" s="13" t="str">
        <f>IF(LEFT(flower[[#This Row],[Strain]],4)=LEFT(flower[[#This Row],[Pheno '#]],4),"match","MISMATCH")</f>
        <v>MISMATCH</v>
      </c>
      <c r="G1080" s="13" t="str">
        <f>_xlfn.IFNA(VLOOKUP(flower[[#This Row],[Scion METRC '#]],VEGC8[[#All],[Scion METRC '#]:[Pheno Barcode]],2,FALSE),"")</f>
        <v/>
      </c>
      <c r="H1080" s="13" t="str">
        <f>LEFT(flower[[#This Row],[Pheno Barcode]],7)</f>
        <v/>
      </c>
      <c r="I1080" s="10" t="str">
        <f>_xlfn.IFNA(VLOOKUP(flower[[#This Row],[Strain]],VEGC8[[#All],[Scion METRC '#]:[Health]],5,FALSE),"")</f>
        <v/>
      </c>
      <c r="J1080" s="13"/>
      <c r="K1080" s="13" t="str">
        <f>IF(flower[[#This Row],[Scion METRC '#]]="","EMPTY",_xlfn.IFNA(VLOOKUP(flower[[#This Row],[Scion METRC '#]],DEADC8[],3,FALSE),"Alive"))</f>
        <v>EMPTY</v>
      </c>
      <c r="L1080" s="13" t="str">
        <f>IFERROR(INDEX(exptreatments[[#This Row],[Treatment]],MATCH(flower[[#This Row],[Scion METRC '#]],exptreatments[[#This Row],[METRC]],0)),"")</f>
        <v/>
      </c>
      <c r="M1080" s="13" t="str">
        <f>_xlfn.IFNA(VLOOKUP(flower[[#This Row],[Scion METRC '#]],DEADC8[],4,FALSE),"")</f>
        <v/>
      </c>
      <c r="N1080" s="14" t="str">
        <f>_xlfn.IFNA(VLOOKUP(flower[[#This Row],[Scion METRC '#]],DEADC8[],4,FALSE),"")</f>
        <v/>
      </c>
      <c r="O1080" s="13" t="str">
        <f>IF(ISNUMBER(SEARCH(".",flower[[#This Row],[Pheno Barcode]])),CONCATENATE("1A4070000000065000",RIGHT(flower[[#This Row],[Pheno Barcode]],6)),"")</f>
        <v/>
      </c>
      <c r="P1080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_NL3-07</v>
      </c>
    </row>
    <row r="1081" spans="1:16" x14ac:dyDescent="0.25">
      <c r="A1081" s="8" t="s">
        <v>8</v>
      </c>
      <c r="B1081" s="9">
        <v>8</v>
      </c>
      <c r="C1081" s="13" t="s">
        <v>548</v>
      </c>
      <c r="D1081" s="13"/>
      <c r="E1081" s="13" t="str">
        <f>_xlfn.IFNA(VLOOKUP(flower[[#This Row],[Scion METRC '#]],METRCC8[],2,FALSE),"METRC ERROR")</f>
        <v>METRC ERROR</v>
      </c>
      <c r="F1081" s="13" t="str">
        <f>IF(LEFT(flower[[#This Row],[Strain]],4)=LEFT(flower[[#This Row],[Pheno '#]],4),"match","MISMATCH")</f>
        <v>MISMATCH</v>
      </c>
      <c r="G1081" s="13" t="str">
        <f>_xlfn.IFNA(VLOOKUP(flower[[#This Row],[Scion METRC '#]],VEGC8[[#All],[Scion METRC '#]:[Pheno Barcode]],2,FALSE),"")</f>
        <v/>
      </c>
      <c r="H1081" s="13" t="str">
        <f>LEFT(flower[[#This Row],[Pheno Barcode]],7)</f>
        <v/>
      </c>
      <c r="I1081" s="10" t="str">
        <f>_xlfn.IFNA(VLOOKUP(flower[[#This Row],[Strain]],VEGC8[[#All],[Scion METRC '#]:[Health]],5,FALSE),"")</f>
        <v/>
      </c>
      <c r="J1081" s="13"/>
      <c r="K1081" s="13" t="str">
        <f>IF(flower[[#This Row],[Scion METRC '#]]="","EMPTY",_xlfn.IFNA(VLOOKUP(flower[[#This Row],[Scion METRC '#]],DEADC8[],3,FALSE),"Alive"))</f>
        <v>EMPTY</v>
      </c>
      <c r="L1081" s="13" t="str">
        <f>IFERROR(INDEX(exptreatments[[#This Row],[Treatment]],MATCH(flower[[#This Row],[Scion METRC '#]],exptreatments[[#This Row],[METRC]],0)),"")</f>
        <v/>
      </c>
      <c r="M1081" s="13" t="str">
        <f>_xlfn.IFNA(VLOOKUP(flower[[#This Row],[Scion METRC '#]],DEADC8[],4,FALSE),"")</f>
        <v/>
      </c>
      <c r="N1081" s="14" t="str">
        <f>_xlfn.IFNA(VLOOKUP(flower[[#This Row],[Scion METRC '#]],DEADC8[],4,FALSE),"")</f>
        <v/>
      </c>
      <c r="O1081" s="13" t="str">
        <f>IF(ISNUMBER(SEARCH(".",flower[[#This Row],[Pheno Barcode]])),CONCATENATE("1A4070000000065000",RIGHT(flower[[#This Row],[Pheno Barcode]],6)),"")</f>
        <v/>
      </c>
      <c r="P1081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_NL3-08</v>
      </c>
    </row>
    <row r="1082" spans="1:16" x14ac:dyDescent="0.25">
      <c r="A1082" s="8" t="s">
        <v>8</v>
      </c>
      <c r="B1082" s="9">
        <v>9</v>
      </c>
      <c r="C1082" s="13" t="s">
        <v>548</v>
      </c>
      <c r="D1082" s="13"/>
      <c r="E1082" s="13" t="str">
        <f>_xlfn.IFNA(VLOOKUP(flower[[#This Row],[Scion METRC '#]],METRCC8[],2,FALSE),"METRC ERROR")</f>
        <v>METRC ERROR</v>
      </c>
      <c r="F1082" s="13" t="str">
        <f>IF(LEFT(flower[[#This Row],[Strain]],4)=LEFT(flower[[#This Row],[Pheno '#]],4),"match","MISMATCH")</f>
        <v>MISMATCH</v>
      </c>
      <c r="G1082" s="13" t="str">
        <f>_xlfn.IFNA(VLOOKUP(flower[[#This Row],[Scion METRC '#]],VEGC8[[#All],[Scion METRC '#]:[Pheno Barcode]],2,FALSE),"")</f>
        <v/>
      </c>
      <c r="H1082" s="13" t="str">
        <f>LEFT(flower[[#This Row],[Pheno Barcode]],7)</f>
        <v/>
      </c>
      <c r="I1082" s="10" t="str">
        <f>_xlfn.IFNA(VLOOKUP(flower[[#This Row],[Strain]],VEGC8[[#All],[Scion METRC '#]:[Health]],5,FALSE),"")</f>
        <v/>
      </c>
      <c r="J1082" s="13"/>
      <c r="K1082" s="13" t="str">
        <f>IF(flower[[#This Row],[Scion METRC '#]]="","EMPTY",_xlfn.IFNA(VLOOKUP(flower[[#This Row],[Scion METRC '#]],DEADC8[],3,FALSE),"Alive"))</f>
        <v>EMPTY</v>
      </c>
      <c r="L1082" s="13" t="str">
        <f>IFERROR(INDEX(exptreatments[[#This Row],[Treatment]],MATCH(flower[[#This Row],[Scion METRC '#]],exptreatments[[#This Row],[METRC]],0)),"")</f>
        <v/>
      </c>
      <c r="M1082" s="13" t="str">
        <f>_xlfn.IFNA(VLOOKUP(flower[[#This Row],[Scion METRC '#]],DEADC8[],4,FALSE),"")</f>
        <v/>
      </c>
      <c r="N1082" s="14" t="str">
        <f>_xlfn.IFNA(VLOOKUP(flower[[#This Row],[Scion METRC '#]],DEADC8[],4,FALSE),"")</f>
        <v/>
      </c>
      <c r="O1082" s="13" t="str">
        <f>IF(ISNUMBER(SEARCH(".",flower[[#This Row],[Pheno Barcode]])),CONCATENATE("1A4070000000065000",RIGHT(flower[[#This Row],[Pheno Barcode]],6)),"")</f>
        <v/>
      </c>
      <c r="P1082" s="8" t="str">
        <f>IF(flower[[#This Row],[Plant]]&lt;10,_xlfn.CONCAT('Group Info'!$F$2,"_",flower[[#This Row],[Table]],"-0",flower[[#This Row],[Plant]]),_xlfn.CONCAT('Group Info'!$F$2,"_",flower[[#This Row],[Table]],"-",flower[[#This Row],[Plant]]))</f>
        <v>_NL3-09</v>
      </c>
    </row>
    <row r="1083" spans="1:16" x14ac:dyDescent="0.25">
      <c r="A1083" s="8" t="s">
        <v>8</v>
      </c>
      <c r="B1083" s="9">
        <v>10</v>
      </c>
      <c r="C1083" s="13" t="s">
        <v>548</v>
      </c>
      <c r="D1083" s="13"/>
      <c r="E1083" s="13" t="str">
        <f>_xlfn.IFNA(VLOOKUP(flower[[#This Row],[Scion METRC '#]],METRCC8[],2,FALSE),"METRC ERROR")</f>
        <v>METRC ERROR</v>
      </c>
      <c r="F1083" s="13" t="str">
        <f>IF(LEFT(flower[[#This Row],[Strain]],4)=LEFT(flower[[#This Row],[Pheno '#]],4),"match","MISMATCH")</f>
        <v>MISMATCH</v>
      </c>
      <c r="G1083" s="13" t="str">
        <f>_xlfn.IFNA(VLOOKUP(flower[[#This Row],[Scion METRC '#]],VEGC8[[#All],[Scion METRC '#]:[Pheno Barcode]],2,FALSE),"")</f>
        <v/>
      </c>
      <c r="H1083" s="13" t="str">
        <f>LEFT(flower[[#This Row],[Pheno Barcode]],7)</f>
        <v/>
      </c>
      <c r="I1083" s="10" t="str">
        <f>_xlfn.IFNA(VLOOKUP(flower[[#This Row],[Strain]],VEGC8[[#All],[Scion METRC '#]:[Health]],5,FALSE),"")</f>
        <v/>
      </c>
      <c r="J1083" s="13"/>
      <c r="K1083" s="13" t="str">
        <f>IF(flower[[#This Row],[Scion METRC '#]]="","EMPTY",_xlfn.IFNA(VLOOKUP(flower[[#This Row],[Scion METRC '#]],DEADC8[],3,FALSE),"Alive"))</f>
        <v>EMPTY</v>
      </c>
      <c r="L1083" s="13" t="str">
        <f>IFERROR(INDEX(exptreatments[[#This Row],[Treatment]],MATCH(flower[[#This Row],[Scion METRC '#]],exptreatments[[#This Row],[METRC]],0)),"")</f>
        <v/>
      </c>
      <c r="M1083" s="13" t="str">
        <f>_xlfn.IFNA(VLOOKUP(flower[[#This Row],[Scion METRC '#]],DEADC8[],4,FALSE),"")</f>
        <v/>
      </c>
      <c r="N1083" s="14" t="str">
        <f>_xlfn.IFNA(VLOOKUP(flower[[#This Row],[Scion METRC '#]],DEADC8[],4,FALSE),"")</f>
        <v/>
      </c>
      <c r="O1083" s="13" t="str">
        <f>IF(ISNUMBER(SEARCH(".",flower[[#This Row],[Pheno Barcode]])),CONCATENATE("1A4070000000065000",RIGHT(flower[[#This Row],[Pheno Barcode]],6)),"")</f>
        <v/>
      </c>
      <c r="P1083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_NL3-10</v>
      </c>
    </row>
    <row r="1084" spans="1:16" x14ac:dyDescent="0.25">
      <c r="A1084" s="8" t="s">
        <v>8</v>
      </c>
      <c r="B1084" s="9">
        <v>11</v>
      </c>
      <c r="C1084" s="13" t="s">
        <v>548</v>
      </c>
      <c r="D1084" s="13"/>
      <c r="E1084" s="13" t="str">
        <f>_xlfn.IFNA(VLOOKUP(flower[[#This Row],[Scion METRC '#]],METRCC8[],2,FALSE),"METRC ERROR")</f>
        <v>METRC ERROR</v>
      </c>
      <c r="F1084" s="13" t="str">
        <f>IF(LEFT(flower[[#This Row],[Strain]],4)=LEFT(flower[[#This Row],[Pheno '#]],4),"match","MISMATCH")</f>
        <v>MISMATCH</v>
      </c>
      <c r="G1084" s="13" t="str">
        <f>_xlfn.IFNA(VLOOKUP(flower[[#This Row],[Scion METRC '#]],VEGC8[[#All],[Scion METRC '#]:[Pheno Barcode]],2,FALSE),"")</f>
        <v/>
      </c>
      <c r="H1084" s="13" t="str">
        <f>LEFT(flower[[#This Row],[Pheno Barcode]],7)</f>
        <v/>
      </c>
      <c r="I1084" s="10" t="str">
        <f>_xlfn.IFNA(VLOOKUP(flower[[#This Row],[Strain]],VEGC8[[#All],[Scion METRC '#]:[Health]],5,FALSE),"")</f>
        <v/>
      </c>
      <c r="J1084" s="13"/>
      <c r="K1084" s="13" t="str">
        <f>IF(flower[[#This Row],[Scion METRC '#]]="","EMPTY",_xlfn.IFNA(VLOOKUP(flower[[#This Row],[Scion METRC '#]],DEADC8[],3,FALSE),"Alive"))</f>
        <v>EMPTY</v>
      </c>
      <c r="L1084" s="13" t="str">
        <f>IFERROR(INDEX(exptreatments[[#This Row],[Treatment]],MATCH(flower[[#This Row],[Scion METRC '#]],exptreatments[[#This Row],[METRC]],0)),"")</f>
        <v/>
      </c>
      <c r="M1084" s="13" t="str">
        <f>_xlfn.IFNA(VLOOKUP(flower[[#This Row],[Scion METRC '#]],DEADC8[],4,FALSE),"")</f>
        <v/>
      </c>
      <c r="N1084" s="14" t="str">
        <f>_xlfn.IFNA(VLOOKUP(flower[[#This Row],[Scion METRC '#]],DEADC8[],4,FALSE),"")</f>
        <v/>
      </c>
      <c r="O1084" s="13" t="str">
        <f>IF(ISNUMBER(SEARCH(".",flower[[#This Row],[Pheno Barcode]])),CONCATENATE("1A4070000000065000",RIGHT(flower[[#This Row],[Pheno Barcode]],6)),"")</f>
        <v/>
      </c>
      <c r="P1084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_NL3-11</v>
      </c>
    </row>
    <row r="1085" spans="1:16" x14ac:dyDescent="0.25">
      <c r="A1085" s="8" t="s">
        <v>8</v>
      </c>
      <c r="B1085" s="9">
        <v>12</v>
      </c>
      <c r="C1085" s="13" t="s">
        <v>548</v>
      </c>
      <c r="D1085" s="13"/>
      <c r="E1085" s="13" t="str">
        <f>_xlfn.IFNA(VLOOKUP(flower[[#This Row],[Scion METRC '#]],METRCC8[],2,FALSE),"METRC ERROR")</f>
        <v>METRC ERROR</v>
      </c>
      <c r="F1085" s="13" t="str">
        <f>IF(LEFT(flower[[#This Row],[Strain]],4)=LEFT(flower[[#This Row],[Pheno '#]],4),"match","MISMATCH")</f>
        <v>MISMATCH</v>
      </c>
      <c r="G1085" s="13" t="str">
        <f>_xlfn.IFNA(VLOOKUP(flower[[#This Row],[Scion METRC '#]],VEGC8[[#All],[Scion METRC '#]:[Pheno Barcode]],2,FALSE),"")</f>
        <v/>
      </c>
      <c r="H1085" s="13" t="str">
        <f>LEFT(flower[[#This Row],[Pheno Barcode]],7)</f>
        <v/>
      </c>
      <c r="I1085" s="10" t="str">
        <f>_xlfn.IFNA(VLOOKUP(flower[[#This Row],[Strain]],VEGC8[[#All],[Scion METRC '#]:[Health]],5,FALSE),"")</f>
        <v/>
      </c>
      <c r="J1085" s="13"/>
      <c r="K1085" s="13" t="str">
        <f>IF(flower[[#This Row],[Scion METRC '#]]="","EMPTY",_xlfn.IFNA(VLOOKUP(flower[[#This Row],[Scion METRC '#]],DEADC8[],3,FALSE),"Alive"))</f>
        <v>EMPTY</v>
      </c>
      <c r="L1085" s="13" t="str">
        <f>IFERROR(INDEX(exptreatments[[#This Row],[Treatment]],MATCH(flower[[#This Row],[Scion METRC '#]],exptreatments[[#This Row],[METRC]],0)),"")</f>
        <v/>
      </c>
      <c r="M1085" s="13" t="str">
        <f>_xlfn.IFNA(VLOOKUP(flower[[#This Row],[Scion METRC '#]],DEADC8[],4,FALSE),"")</f>
        <v/>
      </c>
      <c r="N1085" s="14" t="str">
        <f>_xlfn.IFNA(VLOOKUP(flower[[#This Row],[Scion METRC '#]],DEADC8[],4,FALSE),"")</f>
        <v/>
      </c>
      <c r="O1085" s="13" t="str">
        <f>IF(ISNUMBER(SEARCH(".",flower[[#This Row],[Pheno Barcode]])),CONCATENATE("1A4070000000065000",RIGHT(flower[[#This Row],[Pheno Barcode]],6)),"")</f>
        <v/>
      </c>
      <c r="P1085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_NL3-12</v>
      </c>
    </row>
    <row r="1086" spans="1:16" x14ac:dyDescent="0.25">
      <c r="A1086" s="8" t="s">
        <v>8</v>
      </c>
      <c r="B1086" s="9">
        <v>13</v>
      </c>
      <c r="C1086" s="13" t="s">
        <v>548</v>
      </c>
      <c r="D1086" s="13"/>
      <c r="E1086" s="13" t="str">
        <f>_xlfn.IFNA(VLOOKUP(flower[[#This Row],[Scion METRC '#]],METRCC8[],2,FALSE),"METRC ERROR")</f>
        <v>METRC ERROR</v>
      </c>
      <c r="F1086" s="13" t="str">
        <f>IF(LEFT(flower[[#This Row],[Strain]],4)=LEFT(flower[[#This Row],[Pheno '#]],4),"match","MISMATCH")</f>
        <v>MISMATCH</v>
      </c>
      <c r="G1086" s="13" t="str">
        <f>_xlfn.IFNA(VLOOKUP(flower[[#This Row],[Scion METRC '#]],VEGC8[[#All],[Scion METRC '#]:[Pheno Barcode]],2,FALSE),"")</f>
        <v/>
      </c>
      <c r="H1086" s="13" t="str">
        <f>LEFT(flower[[#This Row],[Pheno Barcode]],7)</f>
        <v/>
      </c>
      <c r="I1086" s="10" t="str">
        <f>_xlfn.IFNA(VLOOKUP(flower[[#This Row],[Strain]],VEGC8[[#All],[Scion METRC '#]:[Health]],5,FALSE),"")</f>
        <v/>
      </c>
      <c r="J1086" s="13"/>
      <c r="K1086" s="13" t="str">
        <f>IF(flower[[#This Row],[Scion METRC '#]]="","EMPTY",_xlfn.IFNA(VLOOKUP(flower[[#This Row],[Scion METRC '#]],DEADC8[],3,FALSE),"Alive"))</f>
        <v>EMPTY</v>
      </c>
      <c r="L1086" s="13" t="str">
        <f>IFERROR(INDEX(exptreatments[[#This Row],[Treatment]],MATCH(flower[[#This Row],[Scion METRC '#]],exptreatments[[#This Row],[METRC]],0)),"")</f>
        <v/>
      </c>
      <c r="M1086" s="13" t="str">
        <f>_xlfn.IFNA(VLOOKUP(flower[[#This Row],[Scion METRC '#]],DEADC8[],4,FALSE),"")</f>
        <v/>
      </c>
      <c r="N1086" s="14" t="str">
        <f>_xlfn.IFNA(VLOOKUP(flower[[#This Row],[Scion METRC '#]],DEADC8[],4,FALSE),"")</f>
        <v/>
      </c>
      <c r="O1086" s="13" t="str">
        <f>IF(ISNUMBER(SEARCH(".",flower[[#This Row],[Pheno Barcode]])),CONCATENATE("1A4070000000065000",RIGHT(flower[[#This Row],[Pheno Barcode]],6)),"")</f>
        <v/>
      </c>
      <c r="P1086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_NL3-13</v>
      </c>
    </row>
    <row r="1087" spans="1:16" x14ac:dyDescent="0.25">
      <c r="A1087" s="8" t="s">
        <v>8</v>
      </c>
      <c r="B1087" s="9">
        <v>14</v>
      </c>
      <c r="C1087" s="13" t="s">
        <v>548</v>
      </c>
      <c r="D1087" s="13"/>
      <c r="E1087" s="13" t="str">
        <f>_xlfn.IFNA(VLOOKUP(flower[[#This Row],[Scion METRC '#]],METRCC8[],2,FALSE),"METRC ERROR")</f>
        <v>METRC ERROR</v>
      </c>
      <c r="F1087" s="13" t="str">
        <f>IF(LEFT(flower[[#This Row],[Strain]],4)=LEFT(flower[[#This Row],[Pheno '#]],4),"match","MISMATCH")</f>
        <v>MISMATCH</v>
      </c>
      <c r="G1087" s="13" t="str">
        <f>_xlfn.IFNA(VLOOKUP(flower[[#This Row],[Scion METRC '#]],VEGC8[[#All],[Scion METRC '#]:[Pheno Barcode]],2,FALSE),"")</f>
        <v/>
      </c>
      <c r="H1087" s="13" t="str">
        <f>LEFT(flower[[#This Row],[Pheno Barcode]],7)</f>
        <v/>
      </c>
      <c r="I1087" s="10" t="str">
        <f>_xlfn.IFNA(VLOOKUP(flower[[#This Row],[Strain]],VEGC8[[#All],[Scion METRC '#]:[Health]],5,FALSE),"")</f>
        <v/>
      </c>
      <c r="J1087" s="13"/>
      <c r="K1087" s="13" t="str">
        <f>IF(flower[[#This Row],[Scion METRC '#]]="","EMPTY",_xlfn.IFNA(VLOOKUP(flower[[#This Row],[Scion METRC '#]],DEADC8[],3,FALSE),"Alive"))</f>
        <v>EMPTY</v>
      </c>
      <c r="L1087" s="13" t="str">
        <f>IFERROR(INDEX(exptreatments[[#This Row],[Treatment]],MATCH(flower[[#This Row],[Scion METRC '#]],exptreatments[[#This Row],[METRC]],0)),"")</f>
        <v/>
      </c>
      <c r="M1087" s="13" t="str">
        <f>_xlfn.IFNA(VLOOKUP(flower[[#This Row],[Scion METRC '#]],DEADC8[],4,FALSE),"")</f>
        <v/>
      </c>
      <c r="N1087" s="14" t="str">
        <f>_xlfn.IFNA(VLOOKUP(flower[[#This Row],[Scion METRC '#]],DEADC8[],4,FALSE),"")</f>
        <v/>
      </c>
      <c r="O1087" s="13" t="str">
        <f>IF(ISNUMBER(SEARCH(".",flower[[#This Row],[Pheno Barcode]])),CONCATENATE("1A4070000000065000",RIGHT(flower[[#This Row],[Pheno Barcode]],6)),"")</f>
        <v/>
      </c>
      <c r="P1087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_NL3-14</v>
      </c>
    </row>
    <row r="1088" spans="1:16" x14ac:dyDescent="0.25">
      <c r="A1088" s="8" t="s">
        <v>8</v>
      </c>
      <c r="B1088" s="9">
        <v>15</v>
      </c>
      <c r="C1088" s="13" t="s">
        <v>548</v>
      </c>
      <c r="D1088" s="13"/>
      <c r="E1088" s="13" t="str">
        <f>_xlfn.IFNA(VLOOKUP(flower[[#This Row],[Scion METRC '#]],METRCC8[],2,FALSE),"METRC ERROR")</f>
        <v>METRC ERROR</v>
      </c>
      <c r="F1088" s="13" t="str">
        <f>IF(LEFT(flower[[#This Row],[Strain]],4)=LEFT(flower[[#This Row],[Pheno '#]],4),"match","MISMATCH")</f>
        <v>MISMATCH</v>
      </c>
      <c r="G1088" s="13" t="str">
        <f>_xlfn.IFNA(VLOOKUP(flower[[#This Row],[Scion METRC '#]],VEGC8[[#All],[Scion METRC '#]:[Pheno Barcode]],2,FALSE),"")</f>
        <v/>
      </c>
      <c r="H1088" s="13" t="str">
        <f>LEFT(flower[[#This Row],[Pheno Barcode]],7)</f>
        <v/>
      </c>
      <c r="I1088" s="10" t="str">
        <f>_xlfn.IFNA(VLOOKUP(flower[[#This Row],[Strain]],VEGC8[[#All],[Scion METRC '#]:[Health]],5,FALSE),"")</f>
        <v/>
      </c>
      <c r="J1088" s="13"/>
      <c r="K1088" s="13" t="str">
        <f>IF(flower[[#This Row],[Scion METRC '#]]="","EMPTY",_xlfn.IFNA(VLOOKUP(flower[[#This Row],[Scion METRC '#]],DEADC8[],3,FALSE),"Alive"))</f>
        <v>EMPTY</v>
      </c>
      <c r="L1088" s="13" t="str">
        <f>IFERROR(INDEX(exptreatments[[#This Row],[Treatment]],MATCH(flower[[#This Row],[Scion METRC '#]],exptreatments[[#This Row],[METRC]],0)),"")</f>
        <v/>
      </c>
      <c r="M1088" s="13" t="str">
        <f>_xlfn.IFNA(VLOOKUP(flower[[#This Row],[Scion METRC '#]],DEADC8[],4,FALSE),"")</f>
        <v/>
      </c>
      <c r="N1088" s="14" t="str">
        <f>_xlfn.IFNA(VLOOKUP(flower[[#This Row],[Scion METRC '#]],DEADC8[],4,FALSE),"")</f>
        <v/>
      </c>
      <c r="O1088" s="13" t="str">
        <f>IF(ISNUMBER(SEARCH(".",flower[[#This Row],[Pheno Barcode]])),CONCATENATE("1A4070000000065000",RIGHT(flower[[#This Row],[Pheno Barcode]],6)),"")</f>
        <v/>
      </c>
      <c r="P1088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_NL3-15</v>
      </c>
    </row>
    <row r="1089" spans="1:16" x14ac:dyDescent="0.25">
      <c r="A1089" s="8" t="s">
        <v>8</v>
      </c>
      <c r="B1089" s="9">
        <v>16</v>
      </c>
      <c r="C1089" s="13" t="s">
        <v>548</v>
      </c>
      <c r="D1089" s="13"/>
      <c r="E1089" s="13" t="str">
        <f>_xlfn.IFNA(VLOOKUP(flower[[#This Row],[Scion METRC '#]],METRCC8[],2,FALSE),"METRC ERROR")</f>
        <v>METRC ERROR</v>
      </c>
      <c r="F1089" s="13" t="str">
        <f>IF(LEFT(flower[[#This Row],[Strain]],4)=LEFT(flower[[#This Row],[Pheno '#]],4),"match","MISMATCH")</f>
        <v>MISMATCH</v>
      </c>
      <c r="G1089" s="13" t="str">
        <f>_xlfn.IFNA(VLOOKUP(flower[[#This Row],[Scion METRC '#]],VEGC8[[#All],[Scion METRC '#]:[Pheno Barcode]],2,FALSE),"")</f>
        <v/>
      </c>
      <c r="H1089" s="13" t="str">
        <f>LEFT(flower[[#This Row],[Pheno Barcode]],7)</f>
        <v/>
      </c>
      <c r="I1089" s="10" t="str">
        <f>_xlfn.IFNA(VLOOKUP(flower[[#This Row],[Strain]],VEGC8[[#All],[Scion METRC '#]:[Health]],5,FALSE),"")</f>
        <v/>
      </c>
      <c r="J1089" s="13"/>
      <c r="K1089" s="13" t="str">
        <f>IF(flower[[#This Row],[Scion METRC '#]]="","EMPTY",_xlfn.IFNA(VLOOKUP(flower[[#This Row],[Scion METRC '#]],DEADC8[],3,FALSE),"Alive"))</f>
        <v>EMPTY</v>
      </c>
      <c r="L1089" s="13" t="str">
        <f>IFERROR(INDEX(exptreatments[[#This Row],[Treatment]],MATCH(flower[[#This Row],[Scion METRC '#]],exptreatments[[#This Row],[METRC]],0)),"")</f>
        <v/>
      </c>
      <c r="M1089" s="13" t="str">
        <f>_xlfn.IFNA(VLOOKUP(flower[[#This Row],[Scion METRC '#]],DEADC8[],4,FALSE),"")</f>
        <v/>
      </c>
      <c r="N1089" s="14" t="str">
        <f>_xlfn.IFNA(VLOOKUP(flower[[#This Row],[Scion METRC '#]],DEADC8[],4,FALSE),"")</f>
        <v/>
      </c>
      <c r="O1089" s="13" t="str">
        <f>IF(ISNUMBER(SEARCH(".",flower[[#This Row],[Pheno Barcode]])),CONCATENATE("1A4070000000065000",RIGHT(flower[[#This Row],[Pheno Barcode]],6)),"")</f>
        <v/>
      </c>
      <c r="P1089" s="8" t="str">
        <f>IF(flower[[#This Row],[Plant]]&lt;10,_xlfn.CONCAT('Group Info'!$F$2,"_",flower[[#This Row],[Table]],"-0",flower[[#This Row],[Plant]]),_xlfn.CONCAT('Group Info'!$F$2,"_",flower[[#This Row],[Table]],"-",flower[[#This Row],[Plant]]))</f>
        <v>_NL3-16</v>
      </c>
    </row>
    <row r="1090" spans="1:16" x14ac:dyDescent="0.25">
      <c r="A1090" s="8" t="s">
        <v>8</v>
      </c>
      <c r="B1090" s="9">
        <v>1</v>
      </c>
      <c r="C1090" s="13" t="s">
        <v>549</v>
      </c>
      <c r="D1090" s="13"/>
      <c r="E1090" s="13" t="str">
        <f>_xlfn.IFNA(VLOOKUP(flower[[#This Row],[Scion METRC '#]],METRCC8[],2,FALSE),"METRC ERROR")</f>
        <v>METRC ERROR</v>
      </c>
      <c r="F1090" s="13" t="str">
        <f>IF(LEFT(flower[[#This Row],[Strain]],4)=LEFT(flower[[#This Row],[Pheno '#]],4),"match","MISMATCH")</f>
        <v>MISMATCH</v>
      </c>
      <c r="G1090" s="13" t="str">
        <f>_xlfn.IFNA(VLOOKUP(flower[[#This Row],[Scion METRC '#]],VEGC8[[#All],[Scion METRC '#]:[Pheno Barcode]],2,FALSE),"")</f>
        <v/>
      </c>
      <c r="H1090" s="13" t="str">
        <f>LEFT(flower[[#This Row],[Pheno Barcode]],7)</f>
        <v/>
      </c>
      <c r="I1090" s="10" t="str">
        <f>_xlfn.IFNA(VLOOKUP(flower[[#This Row],[Strain]],VEGC8[[#All],[Scion METRC '#]:[Health]],5,FALSE),"")</f>
        <v/>
      </c>
      <c r="J1090" s="13"/>
      <c r="K1090" s="13" t="str">
        <f>IF(flower[[#This Row],[Scion METRC '#]]="","EMPTY",_xlfn.IFNA(VLOOKUP(flower[[#This Row],[Scion METRC '#]],DEADC8[],3,FALSE),"Alive"))</f>
        <v>EMPTY</v>
      </c>
      <c r="L1090" s="13" t="str">
        <f>IFERROR(INDEX(exptreatments[[#This Row],[Treatment]],MATCH(flower[[#This Row],[Scion METRC '#]],exptreatments[[#This Row],[METRC]],0)),"")</f>
        <v/>
      </c>
      <c r="M1090" s="13" t="str">
        <f>_xlfn.IFNA(VLOOKUP(flower[[#This Row],[Scion METRC '#]],DEADC8[],4,FALSE),"")</f>
        <v/>
      </c>
      <c r="N1090" s="14" t="str">
        <f>_xlfn.IFNA(VLOOKUP(flower[[#This Row],[Scion METRC '#]],DEADC8[],4,FALSE),"")</f>
        <v/>
      </c>
      <c r="O1090" s="13" t="str">
        <f>IF(ISNUMBER(SEARCH(".",flower[[#This Row],[Pheno Barcode]])),CONCATENATE("1A4070000000065000",RIGHT(flower[[#This Row],[Pheno Barcode]],6)),"")</f>
        <v/>
      </c>
      <c r="P1090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_NL4-01</v>
      </c>
    </row>
    <row r="1091" spans="1:16" x14ac:dyDescent="0.25">
      <c r="A1091" s="8" t="s">
        <v>8</v>
      </c>
      <c r="B1091" s="9">
        <v>2</v>
      </c>
      <c r="C1091" s="13" t="s">
        <v>549</v>
      </c>
      <c r="D1091" s="13"/>
      <c r="E1091" s="13" t="str">
        <f>_xlfn.IFNA(VLOOKUP(flower[[#This Row],[Scion METRC '#]],METRCC8[],2,FALSE),"METRC ERROR")</f>
        <v>METRC ERROR</v>
      </c>
      <c r="F1091" s="13" t="str">
        <f>IF(LEFT(flower[[#This Row],[Strain]],4)=LEFT(flower[[#This Row],[Pheno '#]],4),"match","MISMATCH")</f>
        <v>MISMATCH</v>
      </c>
      <c r="G1091" s="13" t="str">
        <f>_xlfn.IFNA(VLOOKUP(flower[[#This Row],[Scion METRC '#]],VEGC8[[#All],[Scion METRC '#]:[Pheno Barcode]],2,FALSE),"")</f>
        <v/>
      </c>
      <c r="H1091" s="13" t="str">
        <f>LEFT(flower[[#This Row],[Pheno Barcode]],7)</f>
        <v/>
      </c>
      <c r="I1091" s="10" t="str">
        <f>_xlfn.IFNA(VLOOKUP(flower[[#This Row],[Strain]],VEGC8[[#All],[Scion METRC '#]:[Health]],5,FALSE),"")</f>
        <v/>
      </c>
      <c r="J1091" s="13"/>
      <c r="K1091" s="13" t="str">
        <f>IF(flower[[#This Row],[Scion METRC '#]]="","EMPTY",_xlfn.IFNA(VLOOKUP(flower[[#This Row],[Scion METRC '#]],DEADC8[],3,FALSE),"Alive"))</f>
        <v>EMPTY</v>
      </c>
      <c r="L1091" s="13" t="str">
        <f>IFERROR(INDEX(exptreatments[[#This Row],[Treatment]],MATCH(flower[[#This Row],[Scion METRC '#]],exptreatments[[#This Row],[METRC]],0)),"")</f>
        <v/>
      </c>
      <c r="M1091" s="13" t="str">
        <f>_xlfn.IFNA(VLOOKUP(flower[[#This Row],[Scion METRC '#]],DEADC8[],4,FALSE),"")</f>
        <v/>
      </c>
      <c r="N1091" s="14" t="str">
        <f>_xlfn.IFNA(VLOOKUP(flower[[#This Row],[Scion METRC '#]],DEADC8[],4,FALSE),"")</f>
        <v/>
      </c>
      <c r="O1091" s="13" t="str">
        <f>IF(ISNUMBER(SEARCH(".",flower[[#This Row],[Pheno Barcode]])),CONCATENATE("1A4070000000065000",RIGHT(flower[[#This Row],[Pheno Barcode]],6)),"")</f>
        <v/>
      </c>
      <c r="P1091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_NL4-02</v>
      </c>
    </row>
    <row r="1092" spans="1:16" x14ac:dyDescent="0.25">
      <c r="A1092" s="8" t="s">
        <v>8</v>
      </c>
      <c r="B1092" s="9">
        <v>3</v>
      </c>
      <c r="C1092" s="13" t="s">
        <v>549</v>
      </c>
      <c r="D1092" s="13"/>
      <c r="E1092" s="13" t="str">
        <f>_xlfn.IFNA(VLOOKUP(flower[[#This Row],[Scion METRC '#]],METRCC8[],2,FALSE),"METRC ERROR")</f>
        <v>METRC ERROR</v>
      </c>
      <c r="F1092" s="13" t="str">
        <f>IF(LEFT(flower[[#This Row],[Strain]],4)=LEFT(flower[[#This Row],[Pheno '#]],4),"match","MISMATCH")</f>
        <v>MISMATCH</v>
      </c>
      <c r="G1092" s="13" t="str">
        <f>_xlfn.IFNA(VLOOKUP(flower[[#This Row],[Scion METRC '#]],VEGC8[[#All],[Scion METRC '#]:[Pheno Barcode]],2,FALSE),"")</f>
        <v/>
      </c>
      <c r="H1092" s="13" t="str">
        <f>LEFT(flower[[#This Row],[Pheno Barcode]],7)</f>
        <v/>
      </c>
      <c r="I1092" s="10" t="str">
        <f>_xlfn.IFNA(VLOOKUP(flower[[#This Row],[Strain]],VEGC8[[#All],[Scion METRC '#]:[Health]],5,FALSE),"")</f>
        <v/>
      </c>
      <c r="J1092" s="13"/>
      <c r="K1092" s="13" t="str">
        <f>IF(flower[[#This Row],[Scion METRC '#]]="","EMPTY",_xlfn.IFNA(VLOOKUP(flower[[#This Row],[Scion METRC '#]],DEADC8[],3,FALSE),"Alive"))</f>
        <v>EMPTY</v>
      </c>
      <c r="L1092" s="13" t="str">
        <f>IFERROR(INDEX(exptreatments[[#This Row],[Treatment]],MATCH(flower[[#This Row],[Scion METRC '#]],exptreatments[[#This Row],[METRC]],0)),"")</f>
        <v/>
      </c>
      <c r="M1092" s="13" t="str">
        <f>_xlfn.IFNA(VLOOKUP(flower[[#This Row],[Scion METRC '#]],DEADC8[],4,FALSE),"")</f>
        <v/>
      </c>
      <c r="N1092" s="14" t="str">
        <f>_xlfn.IFNA(VLOOKUP(flower[[#This Row],[Scion METRC '#]],DEADC8[],4,FALSE),"")</f>
        <v/>
      </c>
      <c r="O1092" s="13" t="str">
        <f>IF(ISNUMBER(SEARCH(".",flower[[#This Row],[Pheno Barcode]])),CONCATENATE("1A4070000000065000",RIGHT(flower[[#This Row],[Pheno Barcode]],6)),"")</f>
        <v/>
      </c>
      <c r="P1092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_NL4-03</v>
      </c>
    </row>
    <row r="1093" spans="1:16" x14ac:dyDescent="0.25">
      <c r="A1093" s="8" t="s">
        <v>8</v>
      </c>
      <c r="B1093" s="9">
        <v>4</v>
      </c>
      <c r="C1093" s="13" t="s">
        <v>549</v>
      </c>
      <c r="D1093" s="13"/>
      <c r="E1093" s="13" t="str">
        <f>_xlfn.IFNA(VLOOKUP(flower[[#This Row],[Scion METRC '#]],METRCC8[],2,FALSE),"METRC ERROR")</f>
        <v>METRC ERROR</v>
      </c>
      <c r="F1093" s="13" t="str">
        <f>IF(LEFT(flower[[#This Row],[Strain]],4)=LEFT(flower[[#This Row],[Pheno '#]],4),"match","MISMATCH")</f>
        <v>MISMATCH</v>
      </c>
      <c r="G1093" s="13" t="str">
        <f>_xlfn.IFNA(VLOOKUP(flower[[#This Row],[Scion METRC '#]],VEGC8[[#All],[Scion METRC '#]:[Pheno Barcode]],2,FALSE),"")</f>
        <v/>
      </c>
      <c r="H1093" s="13" t="str">
        <f>LEFT(flower[[#This Row],[Pheno Barcode]],7)</f>
        <v/>
      </c>
      <c r="I1093" s="10" t="str">
        <f>_xlfn.IFNA(VLOOKUP(flower[[#This Row],[Strain]],VEGC8[[#All],[Scion METRC '#]:[Health]],5,FALSE),"")</f>
        <v/>
      </c>
      <c r="J1093" s="13"/>
      <c r="K1093" s="13" t="str">
        <f>IF(flower[[#This Row],[Scion METRC '#]]="","EMPTY",_xlfn.IFNA(VLOOKUP(flower[[#This Row],[Scion METRC '#]],DEADC8[],3,FALSE),"Alive"))</f>
        <v>EMPTY</v>
      </c>
      <c r="L1093" s="13" t="str">
        <f>IFERROR(INDEX(exptreatments[[#This Row],[Treatment]],MATCH(flower[[#This Row],[Scion METRC '#]],exptreatments[[#This Row],[METRC]],0)),"")</f>
        <v/>
      </c>
      <c r="M1093" s="13" t="str">
        <f>_xlfn.IFNA(VLOOKUP(flower[[#This Row],[Scion METRC '#]],DEADC8[],4,FALSE),"")</f>
        <v/>
      </c>
      <c r="N1093" s="14" t="str">
        <f>_xlfn.IFNA(VLOOKUP(flower[[#This Row],[Scion METRC '#]],DEADC8[],4,FALSE),"")</f>
        <v/>
      </c>
      <c r="O1093" s="13" t="str">
        <f>IF(ISNUMBER(SEARCH(".",flower[[#This Row],[Pheno Barcode]])),CONCATENATE("1A4070000000065000",RIGHT(flower[[#This Row],[Pheno Barcode]],6)),"")</f>
        <v/>
      </c>
      <c r="P1093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_NL4-04</v>
      </c>
    </row>
    <row r="1094" spans="1:16" x14ac:dyDescent="0.25">
      <c r="A1094" s="8" t="s">
        <v>8</v>
      </c>
      <c r="B1094" s="9">
        <v>5</v>
      </c>
      <c r="C1094" s="13" t="s">
        <v>549</v>
      </c>
      <c r="D1094" s="13"/>
      <c r="E1094" s="13" t="str">
        <f>_xlfn.IFNA(VLOOKUP(flower[[#This Row],[Scion METRC '#]],METRCC8[],2,FALSE),"METRC ERROR")</f>
        <v>METRC ERROR</v>
      </c>
      <c r="F1094" s="13" t="str">
        <f>IF(LEFT(flower[[#This Row],[Strain]],4)=LEFT(flower[[#This Row],[Pheno '#]],4),"match","MISMATCH")</f>
        <v>MISMATCH</v>
      </c>
      <c r="G1094" s="13" t="str">
        <f>_xlfn.IFNA(VLOOKUP(flower[[#This Row],[Scion METRC '#]],VEGC8[[#All],[Scion METRC '#]:[Pheno Barcode]],2,FALSE),"")</f>
        <v/>
      </c>
      <c r="H1094" s="13" t="str">
        <f>LEFT(flower[[#This Row],[Pheno Barcode]],7)</f>
        <v/>
      </c>
      <c r="I1094" s="10" t="str">
        <f>_xlfn.IFNA(VLOOKUP(flower[[#This Row],[Strain]],VEGC8[[#All],[Scion METRC '#]:[Health]],5,FALSE),"")</f>
        <v/>
      </c>
      <c r="J1094" s="13"/>
      <c r="K1094" s="13" t="str">
        <f>IF(flower[[#This Row],[Scion METRC '#]]="","EMPTY",_xlfn.IFNA(VLOOKUP(flower[[#This Row],[Scion METRC '#]],DEADC8[],3,FALSE),"Alive"))</f>
        <v>EMPTY</v>
      </c>
      <c r="L1094" s="13" t="str">
        <f>IFERROR(INDEX(exptreatments[[#This Row],[Treatment]],MATCH(flower[[#This Row],[Scion METRC '#]],exptreatments[[#This Row],[METRC]],0)),"")</f>
        <v/>
      </c>
      <c r="M1094" s="13" t="str">
        <f>_xlfn.IFNA(VLOOKUP(flower[[#This Row],[Scion METRC '#]],DEADC8[],4,FALSE),"")</f>
        <v/>
      </c>
      <c r="N1094" s="14" t="str">
        <f>_xlfn.IFNA(VLOOKUP(flower[[#This Row],[Scion METRC '#]],DEADC8[],4,FALSE),"")</f>
        <v/>
      </c>
      <c r="O1094" s="13" t="str">
        <f>IF(ISNUMBER(SEARCH(".",flower[[#This Row],[Pheno Barcode]])),CONCATENATE("1A4070000000065000",RIGHT(flower[[#This Row],[Pheno Barcode]],6)),"")</f>
        <v/>
      </c>
      <c r="P1094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_NL4-05</v>
      </c>
    </row>
    <row r="1095" spans="1:16" x14ac:dyDescent="0.25">
      <c r="A1095" s="8" t="s">
        <v>8</v>
      </c>
      <c r="B1095" s="9">
        <v>6</v>
      </c>
      <c r="C1095" s="13" t="s">
        <v>549</v>
      </c>
      <c r="D1095" s="13"/>
      <c r="E1095" s="13" t="str">
        <f>_xlfn.IFNA(VLOOKUP(flower[[#This Row],[Scion METRC '#]],METRCC8[],2,FALSE),"METRC ERROR")</f>
        <v>METRC ERROR</v>
      </c>
      <c r="F1095" s="13" t="str">
        <f>IF(LEFT(flower[[#This Row],[Strain]],4)=LEFT(flower[[#This Row],[Pheno '#]],4),"match","MISMATCH")</f>
        <v>MISMATCH</v>
      </c>
      <c r="G1095" s="13" t="str">
        <f>_xlfn.IFNA(VLOOKUP(flower[[#This Row],[Scion METRC '#]],VEGC8[[#All],[Scion METRC '#]:[Pheno Barcode]],2,FALSE),"")</f>
        <v/>
      </c>
      <c r="H1095" s="13" t="str">
        <f>LEFT(flower[[#This Row],[Pheno Barcode]],7)</f>
        <v/>
      </c>
      <c r="I1095" s="10" t="str">
        <f>_xlfn.IFNA(VLOOKUP(flower[[#This Row],[Strain]],VEGC8[[#All],[Scion METRC '#]:[Health]],5,FALSE),"")</f>
        <v/>
      </c>
      <c r="J1095" s="13"/>
      <c r="K1095" s="13" t="str">
        <f>IF(flower[[#This Row],[Scion METRC '#]]="","EMPTY",_xlfn.IFNA(VLOOKUP(flower[[#This Row],[Scion METRC '#]],DEADC8[],3,FALSE),"Alive"))</f>
        <v>EMPTY</v>
      </c>
      <c r="L1095" s="13" t="str">
        <f>IFERROR(INDEX(exptreatments[[#This Row],[Treatment]],MATCH(flower[[#This Row],[Scion METRC '#]],exptreatments[[#This Row],[METRC]],0)),"")</f>
        <v/>
      </c>
      <c r="M1095" s="13" t="str">
        <f>_xlfn.IFNA(VLOOKUP(flower[[#This Row],[Scion METRC '#]],DEADC8[],4,FALSE),"")</f>
        <v/>
      </c>
      <c r="N1095" s="14" t="str">
        <f>_xlfn.IFNA(VLOOKUP(flower[[#This Row],[Scion METRC '#]],DEADC8[],4,FALSE),"")</f>
        <v/>
      </c>
      <c r="O1095" s="13" t="str">
        <f>IF(ISNUMBER(SEARCH(".",flower[[#This Row],[Pheno Barcode]])),CONCATENATE("1A4070000000065000",RIGHT(flower[[#This Row],[Pheno Barcode]],6)),"")</f>
        <v/>
      </c>
      <c r="P1095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_NL4-06</v>
      </c>
    </row>
    <row r="1096" spans="1:16" x14ac:dyDescent="0.25">
      <c r="A1096" s="8" t="s">
        <v>8</v>
      </c>
      <c r="B1096" s="9">
        <v>7</v>
      </c>
      <c r="C1096" s="13" t="s">
        <v>549</v>
      </c>
      <c r="D1096" s="13"/>
      <c r="E1096" s="13" t="str">
        <f>_xlfn.IFNA(VLOOKUP(flower[[#This Row],[Scion METRC '#]],METRCC8[],2,FALSE),"METRC ERROR")</f>
        <v>METRC ERROR</v>
      </c>
      <c r="F1096" s="13" t="str">
        <f>IF(LEFT(flower[[#This Row],[Strain]],4)=LEFT(flower[[#This Row],[Pheno '#]],4),"match","MISMATCH")</f>
        <v>MISMATCH</v>
      </c>
      <c r="G1096" s="13" t="str">
        <f>_xlfn.IFNA(VLOOKUP(flower[[#This Row],[Scion METRC '#]],VEGC8[[#All],[Scion METRC '#]:[Pheno Barcode]],2,FALSE),"")</f>
        <v/>
      </c>
      <c r="H1096" s="13" t="str">
        <f>LEFT(flower[[#This Row],[Pheno Barcode]],7)</f>
        <v/>
      </c>
      <c r="I1096" s="10" t="str">
        <f>_xlfn.IFNA(VLOOKUP(flower[[#This Row],[Strain]],VEGC8[[#All],[Scion METRC '#]:[Health]],5,FALSE),"")</f>
        <v/>
      </c>
      <c r="J1096" s="13"/>
      <c r="K1096" s="13" t="str">
        <f>IF(flower[[#This Row],[Scion METRC '#]]="","EMPTY",_xlfn.IFNA(VLOOKUP(flower[[#This Row],[Scion METRC '#]],DEADC8[],3,FALSE),"Alive"))</f>
        <v>EMPTY</v>
      </c>
      <c r="L1096" s="13" t="str">
        <f>IFERROR(INDEX(exptreatments[[#This Row],[Treatment]],MATCH(flower[[#This Row],[Scion METRC '#]],exptreatments[[#This Row],[METRC]],0)),"")</f>
        <v/>
      </c>
      <c r="M1096" s="13" t="str">
        <f>_xlfn.IFNA(VLOOKUP(flower[[#This Row],[Scion METRC '#]],DEADC8[],4,FALSE),"")</f>
        <v/>
      </c>
      <c r="N1096" s="14" t="str">
        <f>_xlfn.IFNA(VLOOKUP(flower[[#This Row],[Scion METRC '#]],DEADC8[],4,FALSE),"")</f>
        <v/>
      </c>
      <c r="O1096" s="13" t="str">
        <f>IF(ISNUMBER(SEARCH(".",flower[[#This Row],[Pheno Barcode]])),CONCATENATE("1A4070000000065000",RIGHT(flower[[#This Row],[Pheno Barcode]],6)),"")</f>
        <v/>
      </c>
      <c r="P1096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_NL4-07</v>
      </c>
    </row>
    <row r="1097" spans="1:16" x14ac:dyDescent="0.25">
      <c r="A1097" s="8" t="s">
        <v>8</v>
      </c>
      <c r="B1097" s="9">
        <v>8</v>
      </c>
      <c r="C1097" s="13" t="s">
        <v>549</v>
      </c>
      <c r="D1097" s="13"/>
      <c r="E1097" s="13" t="str">
        <f>_xlfn.IFNA(VLOOKUP(flower[[#This Row],[Scion METRC '#]],METRCC8[],2,FALSE),"METRC ERROR")</f>
        <v>METRC ERROR</v>
      </c>
      <c r="F1097" s="13" t="str">
        <f>IF(LEFT(flower[[#This Row],[Strain]],4)=LEFT(flower[[#This Row],[Pheno '#]],4),"match","MISMATCH")</f>
        <v>MISMATCH</v>
      </c>
      <c r="G1097" s="13" t="str">
        <f>_xlfn.IFNA(VLOOKUP(flower[[#This Row],[Scion METRC '#]],VEGC8[[#All],[Scion METRC '#]:[Pheno Barcode]],2,FALSE),"")</f>
        <v/>
      </c>
      <c r="H1097" s="13" t="str">
        <f>LEFT(flower[[#This Row],[Pheno Barcode]],7)</f>
        <v/>
      </c>
      <c r="I1097" s="10" t="str">
        <f>_xlfn.IFNA(VLOOKUP(flower[[#This Row],[Strain]],VEGC8[[#All],[Scion METRC '#]:[Health]],5,FALSE),"")</f>
        <v/>
      </c>
      <c r="J1097" s="13"/>
      <c r="K1097" s="13" t="str">
        <f>IF(flower[[#This Row],[Scion METRC '#]]="","EMPTY",_xlfn.IFNA(VLOOKUP(flower[[#This Row],[Scion METRC '#]],DEADC8[],3,FALSE),"Alive"))</f>
        <v>EMPTY</v>
      </c>
      <c r="L1097" s="13" t="str">
        <f>IFERROR(INDEX(exptreatments[[#This Row],[Treatment]],MATCH(flower[[#This Row],[Scion METRC '#]],exptreatments[[#This Row],[METRC]],0)),"")</f>
        <v/>
      </c>
      <c r="M1097" s="13" t="str">
        <f>_xlfn.IFNA(VLOOKUP(flower[[#This Row],[Scion METRC '#]],DEADC8[],4,FALSE),"")</f>
        <v/>
      </c>
      <c r="N1097" s="14" t="str">
        <f>_xlfn.IFNA(VLOOKUP(flower[[#This Row],[Scion METRC '#]],DEADC8[],4,FALSE),"")</f>
        <v/>
      </c>
      <c r="O1097" s="13" t="str">
        <f>IF(ISNUMBER(SEARCH(".",flower[[#This Row],[Pheno Barcode]])),CONCATENATE("1A4070000000065000",RIGHT(flower[[#This Row],[Pheno Barcode]],6)),"")</f>
        <v/>
      </c>
      <c r="P1097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_NL4-08</v>
      </c>
    </row>
    <row r="1098" spans="1:16" x14ac:dyDescent="0.25">
      <c r="A1098" s="8" t="s">
        <v>8</v>
      </c>
      <c r="B1098" s="9">
        <v>9</v>
      </c>
      <c r="C1098" s="13" t="s">
        <v>549</v>
      </c>
      <c r="D1098" s="13"/>
      <c r="E1098" s="13" t="str">
        <f>_xlfn.IFNA(VLOOKUP(flower[[#This Row],[Scion METRC '#]],METRCC8[],2,FALSE),"METRC ERROR")</f>
        <v>METRC ERROR</v>
      </c>
      <c r="F1098" s="13" t="str">
        <f>IF(LEFT(flower[[#This Row],[Strain]],4)=LEFT(flower[[#This Row],[Pheno '#]],4),"match","MISMATCH")</f>
        <v>MISMATCH</v>
      </c>
      <c r="G1098" s="13" t="str">
        <f>_xlfn.IFNA(VLOOKUP(flower[[#This Row],[Scion METRC '#]],VEGC8[[#All],[Scion METRC '#]:[Pheno Barcode]],2,FALSE),"")</f>
        <v/>
      </c>
      <c r="H1098" s="13" t="str">
        <f>LEFT(flower[[#This Row],[Pheno Barcode]],7)</f>
        <v/>
      </c>
      <c r="I1098" s="10" t="str">
        <f>_xlfn.IFNA(VLOOKUP(flower[[#This Row],[Strain]],VEGC8[[#All],[Scion METRC '#]:[Health]],5,FALSE),"")</f>
        <v/>
      </c>
      <c r="J1098" s="13"/>
      <c r="K1098" s="13" t="str">
        <f>IF(flower[[#This Row],[Scion METRC '#]]="","EMPTY",_xlfn.IFNA(VLOOKUP(flower[[#This Row],[Scion METRC '#]],DEADC8[],3,FALSE),"Alive"))</f>
        <v>EMPTY</v>
      </c>
      <c r="L1098" s="13" t="str">
        <f>IFERROR(INDEX(exptreatments[[#This Row],[Treatment]],MATCH(flower[[#This Row],[Scion METRC '#]],exptreatments[[#This Row],[METRC]],0)),"")</f>
        <v/>
      </c>
      <c r="M1098" s="13" t="str">
        <f>_xlfn.IFNA(VLOOKUP(flower[[#This Row],[Scion METRC '#]],DEADC8[],4,FALSE),"")</f>
        <v/>
      </c>
      <c r="N1098" s="14" t="str">
        <f>_xlfn.IFNA(VLOOKUP(flower[[#This Row],[Scion METRC '#]],DEADC8[],4,FALSE),"")</f>
        <v/>
      </c>
      <c r="O1098" s="13" t="str">
        <f>IF(ISNUMBER(SEARCH(".",flower[[#This Row],[Pheno Barcode]])),CONCATENATE("1A4070000000065000",RIGHT(flower[[#This Row],[Pheno Barcode]],6)),"")</f>
        <v/>
      </c>
      <c r="P1098" s="8" t="str">
        <f>IF(flower[[#This Row],[Plant]]&lt;10,_xlfn.CONCAT('Group Info'!$F$2,"_",flower[[#This Row],[Table]],"-0",flower[[#This Row],[Plant]]),_xlfn.CONCAT('Group Info'!$F$2,"_",flower[[#This Row],[Table]],"-",flower[[#This Row],[Plant]]))</f>
        <v>_NL4-09</v>
      </c>
    </row>
    <row r="1099" spans="1:16" x14ac:dyDescent="0.25">
      <c r="A1099" s="8" t="s">
        <v>8</v>
      </c>
      <c r="B1099" s="9">
        <v>10</v>
      </c>
      <c r="C1099" s="13" t="s">
        <v>549</v>
      </c>
      <c r="D1099" s="13"/>
      <c r="E1099" s="13" t="str">
        <f>_xlfn.IFNA(VLOOKUP(flower[[#This Row],[Scion METRC '#]],METRCC8[],2,FALSE),"METRC ERROR")</f>
        <v>METRC ERROR</v>
      </c>
      <c r="F1099" s="13" t="str">
        <f>IF(LEFT(flower[[#This Row],[Strain]],4)=LEFT(flower[[#This Row],[Pheno '#]],4),"match","MISMATCH")</f>
        <v>MISMATCH</v>
      </c>
      <c r="G1099" s="13" t="str">
        <f>_xlfn.IFNA(VLOOKUP(flower[[#This Row],[Scion METRC '#]],VEGC8[[#All],[Scion METRC '#]:[Pheno Barcode]],2,FALSE),"")</f>
        <v/>
      </c>
      <c r="H1099" s="13" t="str">
        <f>LEFT(flower[[#This Row],[Pheno Barcode]],7)</f>
        <v/>
      </c>
      <c r="I1099" s="10" t="str">
        <f>_xlfn.IFNA(VLOOKUP(flower[[#This Row],[Strain]],VEGC8[[#All],[Scion METRC '#]:[Health]],5,FALSE),"")</f>
        <v/>
      </c>
      <c r="J1099" s="13"/>
      <c r="K1099" s="13" t="str">
        <f>IF(flower[[#This Row],[Scion METRC '#]]="","EMPTY",_xlfn.IFNA(VLOOKUP(flower[[#This Row],[Scion METRC '#]],DEADC8[],3,FALSE),"Alive"))</f>
        <v>EMPTY</v>
      </c>
      <c r="L1099" s="13" t="str">
        <f>IFERROR(INDEX(exptreatments[[#This Row],[Treatment]],MATCH(flower[[#This Row],[Scion METRC '#]],exptreatments[[#This Row],[METRC]],0)),"")</f>
        <v/>
      </c>
      <c r="M1099" s="13" t="str">
        <f>_xlfn.IFNA(VLOOKUP(flower[[#This Row],[Scion METRC '#]],DEADC8[],4,FALSE),"")</f>
        <v/>
      </c>
      <c r="N1099" s="14" t="str">
        <f>_xlfn.IFNA(VLOOKUP(flower[[#This Row],[Scion METRC '#]],DEADC8[],4,FALSE),"")</f>
        <v/>
      </c>
      <c r="O1099" s="13" t="str">
        <f>IF(ISNUMBER(SEARCH(".",flower[[#This Row],[Pheno Barcode]])),CONCATENATE("1A4070000000065000",RIGHT(flower[[#This Row],[Pheno Barcode]],6)),"")</f>
        <v/>
      </c>
      <c r="P1099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_NL4-10</v>
      </c>
    </row>
    <row r="1100" spans="1:16" x14ac:dyDescent="0.25">
      <c r="A1100" s="8" t="s">
        <v>8</v>
      </c>
      <c r="B1100" s="9">
        <v>11</v>
      </c>
      <c r="C1100" s="13" t="s">
        <v>549</v>
      </c>
      <c r="D1100" s="13"/>
      <c r="E1100" s="13" t="str">
        <f>_xlfn.IFNA(VLOOKUP(flower[[#This Row],[Scion METRC '#]],METRCC8[],2,FALSE),"METRC ERROR")</f>
        <v>METRC ERROR</v>
      </c>
      <c r="F1100" s="13" t="str">
        <f>IF(LEFT(flower[[#This Row],[Strain]],4)=LEFT(flower[[#This Row],[Pheno '#]],4),"match","MISMATCH")</f>
        <v>MISMATCH</v>
      </c>
      <c r="G1100" s="13" t="str">
        <f>_xlfn.IFNA(VLOOKUP(flower[[#This Row],[Scion METRC '#]],VEGC8[[#All],[Scion METRC '#]:[Pheno Barcode]],2,FALSE),"")</f>
        <v/>
      </c>
      <c r="H1100" s="13" t="str">
        <f>LEFT(flower[[#This Row],[Pheno Barcode]],7)</f>
        <v/>
      </c>
      <c r="I1100" s="10" t="str">
        <f>_xlfn.IFNA(VLOOKUP(flower[[#This Row],[Strain]],VEGC8[[#All],[Scion METRC '#]:[Health]],5,FALSE),"")</f>
        <v/>
      </c>
      <c r="J1100" s="13"/>
      <c r="K1100" s="13" t="str">
        <f>IF(flower[[#This Row],[Scion METRC '#]]="","EMPTY",_xlfn.IFNA(VLOOKUP(flower[[#This Row],[Scion METRC '#]],DEADC8[],3,FALSE),"Alive"))</f>
        <v>EMPTY</v>
      </c>
      <c r="L1100" s="13" t="str">
        <f>IFERROR(INDEX(exptreatments[[#This Row],[Treatment]],MATCH(flower[[#This Row],[Scion METRC '#]],exptreatments[[#This Row],[METRC]],0)),"")</f>
        <v/>
      </c>
      <c r="M1100" s="13" t="str">
        <f>_xlfn.IFNA(VLOOKUP(flower[[#This Row],[Scion METRC '#]],DEADC8[],4,FALSE),"")</f>
        <v/>
      </c>
      <c r="N1100" s="14" t="str">
        <f>_xlfn.IFNA(VLOOKUP(flower[[#This Row],[Scion METRC '#]],DEADC8[],4,FALSE),"")</f>
        <v/>
      </c>
      <c r="O1100" s="13" t="str">
        <f>IF(ISNUMBER(SEARCH(".",flower[[#This Row],[Pheno Barcode]])),CONCATENATE("1A4070000000065000",RIGHT(flower[[#This Row],[Pheno Barcode]],6)),"")</f>
        <v/>
      </c>
      <c r="P1100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_NL4-11</v>
      </c>
    </row>
    <row r="1101" spans="1:16" x14ac:dyDescent="0.25">
      <c r="A1101" s="8" t="s">
        <v>8</v>
      </c>
      <c r="B1101" s="9">
        <v>12</v>
      </c>
      <c r="C1101" s="13" t="s">
        <v>549</v>
      </c>
      <c r="D1101" s="13"/>
      <c r="E1101" s="13" t="str">
        <f>_xlfn.IFNA(VLOOKUP(flower[[#This Row],[Scion METRC '#]],METRCC8[],2,FALSE),"METRC ERROR")</f>
        <v>METRC ERROR</v>
      </c>
      <c r="F1101" s="13" t="str">
        <f>IF(LEFT(flower[[#This Row],[Strain]],4)=LEFT(flower[[#This Row],[Pheno '#]],4),"match","MISMATCH")</f>
        <v>MISMATCH</v>
      </c>
      <c r="G1101" s="13" t="str">
        <f>_xlfn.IFNA(VLOOKUP(flower[[#This Row],[Scion METRC '#]],VEGC8[[#All],[Scion METRC '#]:[Pheno Barcode]],2,FALSE),"")</f>
        <v/>
      </c>
      <c r="H1101" s="13" t="str">
        <f>LEFT(flower[[#This Row],[Pheno Barcode]],7)</f>
        <v/>
      </c>
      <c r="I1101" s="10" t="str">
        <f>_xlfn.IFNA(VLOOKUP(flower[[#This Row],[Strain]],VEGC8[[#All],[Scion METRC '#]:[Health]],5,FALSE),"")</f>
        <v/>
      </c>
      <c r="J1101" s="13"/>
      <c r="K1101" s="13" t="str">
        <f>IF(flower[[#This Row],[Scion METRC '#]]="","EMPTY",_xlfn.IFNA(VLOOKUP(flower[[#This Row],[Scion METRC '#]],DEADC8[],3,FALSE),"Alive"))</f>
        <v>EMPTY</v>
      </c>
      <c r="L1101" s="13" t="str">
        <f>IFERROR(INDEX(exptreatments[[#This Row],[Treatment]],MATCH(flower[[#This Row],[Scion METRC '#]],exptreatments[[#This Row],[METRC]],0)),"")</f>
        <v/>
      </c>
      <c r="M1101" s="13" t="str">
        <f>_xlfn.IFNA(VLOOKUP(flower[[#This Row],[Scion METRC '#]],DEADC8[],4,FALSE),"")</f>
        <v/>
      </c>
      <c r="N1101" s="14" t="str">
        <f>_xlfn.IFNA(VLOOKUP(flower[[#This Row],[Scion METRC '#]],DEADC8[],4,FALSE),"")</f>
        <v/>
      </c>
      <c r="O1101" s="13" t="str">
        <f>IF(ISNUMBER(SEARCH(".",flower[[#This Row],[Pheno Barcode]])),CONCATENATE("1A4070000000065000",RIGHT(flower[[#This Row],[Pheno Barcode]],6)),"")</f>
        <v/>
      </c>
      <c r="P1101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_NL4-12</v>
      </c>
    </row>
    <row r="1102" spans="1:16" x14ac:dyDescent="0.25">
      <c r="A1102" s="8" t="s">
        <v>8</v>
      </c>
      <c r="B1102" s="9">
        <v>13</v>
      </c>
      <c r="C1102" s="13" t="s">
        <v>549</v>
      </c>
      <c r="D1102" s="13"/>
      <c r="E1102" s="13" t="str">
        <f>_xlfn.IFNA(VLOOKUP(flower[[#This Row],[Scion METRC '#]],METRCC8[],2,FALSE),"METRC ERROR")</f>
        <v>METRC ERROR</v>
      </c>
      <c r="F1102" s="13" t="str">
        <f>IF(LEFT(flower[[#This Row],[Strain]],4)=LEFT(flower[[#This Row],[Pheno '#]],4),"match","MISMATCH")</f>
        <v>MISMATCH</v>
      </c>
      <c r="G1102" s="13" t="str">
        <f>_xlfn.IFNA(VLOOKUP(flower[[#This Row],[Scion METRC '#]],VEGC8[[#All],[Scion METRC '#]:[Pheno Barcode]],2,FALSE),"")</f>
        <v/>
      </c>
      <c r="H1102" s="13" t="str">
        <f>LEFT(flower[[#This Row],[Pheno Barcode]],7)</f>
        <v/>
      </c>
      <c r="I1102" s="10" t="str">
        <f>_xlfn.IFNA(VLOOKUP(flower[[#This Row],[Strain]],VEGC8[[#All],[Scion METRC '#]:[Health]],5,FALSE),"")</f>
        <v/>
      </c>
      <c r="J1102" s="13"/>
      <c r="K1102" s="13" t="str">
        <f>IF(flower[[#This Row],[Scion METRC '#]]="","EMPTY",_xlfn.IFNA(VLOOKUP(flower[[#This Row],[Scion METRC '#]],DEADC8[],3,FALSE),"Alive"))</f>
        <v>EMPTY</v>
      </c>
      <c r="L1102" s="13" t="str">
        <f>IFERROR(INDEX(exptreatments[[#This Row],[Treatment]],MATCH(flower[[#This Row],[Scion METRC '#]],exptreatments[[#This Row],[METRC]],0)),"")</f>
        <v/>
      </c>
      <c r="M1102" s="13" t="str">
        <f>_xlfn.IFNA(VLOOKUP(flower[[#This Row],[Scion METRC '#]],DEADC8[],4,FALSE),"")</f>
        <v/>
      </c>
      <c r="N1102" s="14" t="str">
        <f>_xlfn.IFNA(VLOOKUP(flower[[#This Row],[Scion METRC '#]],DEADC8[],4,FALSE),"")</f>
        <v/>
      </c>
      <c r="O1102" s="13" t="str">
        <f>IF(ISNUMBER(SEARCH(".",flower[[#This Row],[Pheno Barcode]])),CONCATENATE("1A4070000000065000",RIGHT(flower[[#This Row],[Pheno Barcode]],6)),"")</f>
        <v/>
      </c>
      <c r="P1102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_NL4-13</v>
      </c>
    </row>
    <row r="1103" spans="1:16" x14ac:dyDescent="0.25">
      <c r="A1103" s="8" t="s">
        <v>8</v>
      </c>
      <c r="B1103" s="9">
        <v>14</v>
      </c>
      <c r="C1103" s="13" t="s">
        <v>549</v>
      </c>
      <c r="D1103" s="13"/>
      <c r="E1103" s="13" t="str">
        <f>_xlfn.IFNA(VLOOKUP(flower[[#This Row],[Scion METRC '#]],METRCC8[],2,FALSE),"METRC ERROR")</f>
        <v>METRC ERROR</v>
      </c>
      <c r="F1103" s="13" t="str">
        <f>IF(LEFT(flower[[#This Row],[Strain]],4)=LEFT(flower[[#This Row],[Pheno '#]],4),"match","MISMATCH")</f>
        <v>MISMATCH</v>
      </c>
      <c r="G1103" s="13" t="str">
        <f>_xlfn.IFNA(VLOOKUP(flower[[#This Row],[Scion METRC '#]],VEGC8[[#All],[Scion METRC '#]:[Pheno Barcode]],2,FALSE),"")</f>
        <v/>
      </c>
      <c r="H1103" s="13" t="str">
        <f>LEFT(flower[[#This Row],[Pheno Barcode]],7)</f>
        <v/>
      </c>
      <c r="I1103" s="10" t="str">
        <f>_xlfn.IFNA(VLOOKUP(flower[[#This Row],[Strain]],VEGC8[[#All],[Scion METRC '#]:[Health]],5,FALSE),"")</f>
        <v/>
      </c>
      <c r="J1103" s="13"/>
      <c r="K1103" s="13" t="str">
        <f>IF(flower[[#This Row],[Scion METRC '#]]="","EMPTY",_xlfn.IFNA(VLOOKUP(flower[[#This Row],[Scion METRC '#]],DEADC8[],3,FALSE),"Alive"))</f>
        <v>EMPTY</v>
      </c>
      <c r="L1103" s="13" t="str">
        <f>IFERROR(INDEX(exptreatments[[#This Row],[Treatment]],MATCH(flower[[#This Row],[Scion METRC '#]],exptreatments[[#This Row],[METRC]],0)),"")</f>
        <v/>
      </c>
      <c r="M1103" s="13" t="str">
        <f>_xlfn.IFNA(VLOOKUP(flower[[#This Row],[Scion METRC '#]],DEADC8[],4,FALSE),"")</f>
        <v/>
      </c>
      <c r="N1103" s="14" t="str">
        <f>_xlfn.IFNA(VLOOKUP(flower[[#This Row],[Scion METRC '#]],DEADC8[],4,FALSE),"")</f>
        <v/>
      </c>
      <c r="O1103" s="13" t="str">
        <f>IF(ISNUMBER(SEARCH(".",flower[[#This Row],[Pheno Barcode]])),CONCATENATE("1A4070000000065000",RIGHT(flower[[#This Row],[Pheno Barcode]],6)),"")</f>
        <v/>
      </c>
      <c r="P1103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_NL4-14</v>
      </c>
    </row>
    <row r="1104" spans="1:16" x14ac:dyDescent="0.25">
      <c r="A1104" s="8" t="s">
        <v>8</v>
      </c>
      <c r="B1104" s="9">
        <v>15</v>
      </c>
      <c r="C1104" s="13" t="s">
        <v>549</v>
      </c>
      <c r="D1104" s="13"/>
      <c r="E1104" s="13" t="str">
        <f>_xlfn.IFNA(VLOOKUP(flower[[#This Row],[Scion METRC '#]],METRCC8[],2,FALSE),"METRC ERROR")</f>
        <v>METRC ERROR</v>
      </c>
      <c r="F1104" s="13" t="str">
        <f>IF(LEFT(flower[[#This Row],[Strain]],4)=LEFT(flower[[#This Row],[Pheno '#]],4),"match","MISMATCH")</f>
        <v>MISMATCH</v>
      </c>
      <c r="G1104" s="13" t="str">
        <f>_xlfn.IFNA(VLOOKUP(flower[[#This Row],[Scion METRC '#]],VEGC8[[#All],[Scion METRC '#]:[Pheno Barcode]],2,FALSE),"")</f>
        <v/>
      </c>
      <c r="H1104" s="13" t="str">
        <f>LEFT(flower[[#This Row],[Pheno Barcode]],7)</f>
        <v/>
      </c>
      <c r="I1104" s="10" t="str">
        <f>_xlfn.IFNA(VLOOKUP(flower[[#This Row],[Strain]],VEGC8[[#All],[Scion METRC '#]:[Health]],5,FALSE),"")</f>
        <v/>
      </c>
      <c r="J1104" s="13"/>
      <c r="K1104" s="13" t="str">
        <f>IF(flower[[#This Row],[Scion METRC '#]]="","EMPTY",_xlfn.IFNA(VLOOKUP(flower[[#This Row],[Scion METRC '#]],DEADC8[],3,FALSE),"Alive"))</f>
        <v>EMPTY</v>
      </c>
      <c r="L1104" s="13" t="str">
        <f>IFERROR(INDEX(exptreatments[[#This Row],[Treatment]],MATCH(flower[[#This Row],[Scion METRC '#]],exptreatments[[#This Row],[METRC]],0)),"")</f>
        <v/>
      </c>
      <c r="M1104" s="13" t="str">
        <f>_xlfn.IFNA(VLOOKUP(flower[[#This Row],[Scion METRC '#]],DEADC8[],4,FALSE),"")</f>
        <v/>
      </c>
      <c r="N1104" s="14" t="str">
        <f>_xlfn.IFNA(VLOOKUP(flower[[#This Row],[Scion METRC '#]],DEADC8[],4,FALSE),"")</f>
        <v/>
      </c>
      <c r="O1104" s="13" t="str">
        <f>IF(ISNUMBER(SEARCH(".",flower[[#This Row],[Pheno Barcode]])),CONCATENATE("1A4070000000065000",RIGHT(flower[[#This Row],[Pheno Barcode]],6)),"")</f>
        <v/>
      </c>
      <c r="P1104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_NL4-15</v>
      </c>
    </row>
    <row r="1105" spans="1:16" x14ac:dyDescent="0.25">
      <c r="A1105" s="8" t="s">
        <v>8</v>
      </c>
      <c r="B1105" s="9">
        <v>16</v>
      </c>
      <c r="C1105" s="13" t="s">
        <v>549</v>
      </c>
      <c r="D1105" s="13"/>
      <c r="E1105" s="13" t="str">
        <f>_xlfn.IFNA(VLOOKUP(flower[[#This Row],[Scion METRC '#]],METRCC8[],2,FALSE),"METRC ERROR")</f>
        <v>METRC ERROR</v>
      </c>
      <c r="F1105" s="13" t="str">
        <f>IF(LEFT(flower[[#This Row],[Strain]],4)=LEFT(flower[[#This Row],[Pheno '#]],4),"match","MISMATCH")</f>
        <v>MISMATCH</v>
      </c>
      <c r="G1105" s="13" t="str">
        <f>_xlfn.IFNA(VLOOKUP(flower[[#This Row],[Scion METRC '#]],VEGC8[[#All],[Scion METRC '#]:[Pheno Barcode]],2,FALSE),"")</f>
        <v/>
      </c>
      <c r="H1105" s="13" t="str">
        <f>LEFT(flower[[#This Row],[Pheno Barcode]],7)</f>
        <v/>
      </c>
      <c r="I1105" s="10" t="str">
        <f>_xlfn.IFNA(VLOOKUP(flower[[#This Row],[Strain]],VEGC8[[#All],[Scion METRC '#]:[Health]],5,FALSE),"")</f>
        <v/>
      </c>
      <c r="J1105" s="13"/>
      <c r="K1105" s="13" t="str">
        <f>IF(flower[[#This Row],[Scion METRC '#]]="","EMPTY",_xlfn.IFNA(VLOOKUP(flower[[#This Row],[Scion METRC '#]],DEADC8[],3,FALSE),"Alive"))</f>
        <v>EMPTY</v>
      </c>
      <c r="L1105" s="13" t="str">
        <f>IFERROR(INDEX(exptreatments[[#This Row],[Treatment]],MATCH(flower[[#This Row],[Scion METRC '#]],exptreatments[[#This Row],[METRC]],0)),"")</f>
        <v/>
      </c>
      <c r="M1105" s="13" t="str">
        <f>_xlfn.IFNA(VLOOKUP(flower[[#This Row],[Scion METRC '#]],DEADC8[],4,FALSE),"")</f>
        <v/>
      </c>
      <c r="N1105" s="14" t="str">
        <f>_xlfn.IFNA(VLOOKUP(flower[[#This Row],[Scion METRC '#]],DEADC8[],4,FALSE),"")</f>
        <v/>
      </c>
      <c r="O1105" s="13" t="str">
        <f>IF(ISNUMBER(SEARCH(".",flower[[#This Row],[Pheno Barcode]])),CONCATENATE("1A4070000000065000",RIGHT(flower[[#This Row],[Pheno Barcode]],6)),"")</f>
        <v/>
      </c>
      <c r="P1105" s="8" t="str">
        <f>IF(flower[[#This Row],[Plant]]&lt;10,_xlfn.CONCAT('Group Info'!$F$2,"_",flower[[#This Row],[Table]],"-0",flower[[#This Row],[Plant]]),_xlfn.CONCAT('Group Info'!$F$2,"_",flower[[#This Row],[Table]],"-",flower[[#This Row],[Plant]]))</f>
        <v>_NL4-16</v>
      </c>
    </row>
    <row r="1106" spans="1:16" x14ac:dyDescent="0.25">
      <c r="A1106" s="8" t="s">
        <v>8</v>
      </c>
      <c r="B1106" s="9">
        <v>1</v>
      </c>
      <c r="C1106" s="13" t="s">
        <v>550</v>
      </c>
      <c r="D1106" s="9"/>
      <c r="E1106" s="9" t="str">
        <f>_xlfn.IFNA(VLOOKUP(flower[[#This Row],[Scion METRC '#]],METRCC8[],2,FALSE),"METRC ERROR")</f>
        <v>METRC ERROR</v>
      </c>
      <c r="F1106" s="9" t="str">
        <f>IF(LEFT(flower[[#This Row],[Strain]],4)=LEFT(flower[[#This Row],[Pheno '#]],4),"match","MISMATCH")</f>
        <v>MISMATCH</v>
      </c>
      <c r="G1106" s="9" t="str">
        <f>_xlfn.IFNA(VLOOKUP(flower[[#This Row],[Scion METRC '#]],VEGC8[[#All],[Scion METRC '#]:[Pheno Barcode]],2,FALSE),"")</f>
        <v/>
      </c>
      <c r="H1106" s="9" t="str">
        <f>LEFT(flower[[#This Row],[Pheno Barcode]],7)</f>
        <v/>
      </c>
      <c r="I1106" s="10" t="str">
        <f>_xlfn.IFNA(VLOOKUP(flower[[#This Row],[Strain]],VEGC8[[#All],[Scion METRC '#]:[Health]],5,FALSE),"")</f>
        <v/>
      </c>
      <c r="J1106" s="9"/>
      <c r="K1106" s="9" t="str">
        <f>IF(flower[[#This Row],[Scion METRC '#]]="","EMPTY",_xlfn.IFNA(VLOOKUP(flower[[#This Row],[Scion METRC '#]],DEADC8[],3,FALSE),"Alive"))</f>
        <v>EMPTY</v>
      </c>
      <c r="L1106" s="65" t="str">
        <f>IFERROR(INDEX(exptreatments[[#This Row],[Treatment]],MATCH(flower[[#This Row],[Scion METRC '#]],exptreatments[[#This Row],[METRC]],0)),"")</f>
        <v/>
      </c>
      <c r="M1106" s="13" t="str">
        <f>_xlfn.IFNA(VLOOKUP(flower[[#This Row],[Scion METRC '#]],DEADC8[],4,FALSE),"")</f>
        <v/>
      </c>
      <c r="N1106" s="14" t="str">
        <f>_xlfn.IFNA(VLOOKUP(flower[[#This Row],[Scion METRC '#]],DEADC8[],4,FALSE),"")</f>
        <v/>
      </c>
      <c r="O1106" s="13" t="str">
        <f>IF(ISNUMBER(SEARCH(".",flower[[#This Row],[Pheno Barcode]])),CONCATENATE("1A4070000000065000",RIGHT(flower[[#This Row],[Pheno Barcode]],6)),"")</f>
        <v/>
      </c>
      <c r="P1106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_NL5-01</v>
      </c>
    </row>
    <row r="1107" spans="1:16" x14ac:dyDescent="0.25">
      <c r="A1107" s="8" t="s">
        <v>8</v>
      </c>
      <c r="B1107" s="9">
        <v>2</v>
      </c>
      <c r="C1107" s="13" t="s">
        <v>550</v>
      </c>
      <c r="D1107" s="13"/>
      <c r="E1107" s="13" t="str">
        <f>_xlfn.IFNA(VLOOKUP(flower[[#This Row],[Scion METRC '#]],METRCC8[],2,FALSE),"METRC ERROR")</f>
        <v>METRC ERROR</v>
      </c>
      <c r="F1107" s="13" t="str">
        <f>IF(LEFT(flower[[#This Row],[Strain]],4)=LEFT(flower[[#This Row],[Pheno '#]],4),"match","MISMATCH")</f>
        <v>MISMATCH</v>
      </c>
      <c r="G1107" s="13" t="str">
        <f>_xlfn.IFNA(VLOOKUP(flower[[#This Row],[Scion METRC '#]],VEGC8[[#All],[Scion METRC '#]:[Pheno Barcode]],2,FALSE),"")</f>
        <v/>
      </c>
      <c r="H1107" s="13" t="str">
        <f>LEFT(flower[[#This Row],[Pheno Barcode]],7)</f>
        <v/>
      </c>
      <c r="I1107" s="10" t="str">
        <f>_xlfn.IFNA(VLOOKUP(flower[[#This Row],[Strain]],VEGC8[[#All],[Scion METRC '#]:[Health]],5,FALSE),"")</f>
        <v/>
      </c>
      <c r="J1107" s="13"/>
      <c r="K1107" s="13" t="str">
        <f>IF(flower[[#This Row],[Scion METRC '#]]="","EMPTY",_xlfn.IFNA(VLOOKUP(flower[[#This Row],[Scion METRC '#]],DEADC8[],3,FALSE),"Alive"))</f>
        <v>EMPTY</v>
      </c>
      <c r="L1107" s="13" t="str">
        <f>IFERROR(INDEX(exptreatments[[#This Row],[Treatment]],MATCH(flower[[#This Row],[Scion METRC '#]],exptreatments[[#This Row],[METRC]],0)),"")</f>
        <v/>
      </c>
      <c r="M1107" s="13" t="str">
        <f>_xlfn.IFNA(VLOOKUP(flower[[#This Row],[Scion METRC '#]],DEADC8[],4,FALSE),"")</f>
        <v/>
      </c>
      <c r="N1107" s="14" t="str">
        <f>_xlfn.IFNA(VLOOKUP(flower[[#This Row],[Scion METRC '#]],DEADC8[],4,FALSE),"")</f>
        <v/>
      </c>
      <c r="O1107" s="13" t="str">
        <f>IF(ISNUMBER(SEARCH(".",flower[[#This Row],[Pheno Barcode]])),CONCATENATE("1A4070000000065000",RIGHT(flower[[#This Row],[Pheno Barcode]],6)),"")</f>
        <v/>
      </c>
      <c r="P1107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_NL5-02</v>
      </c>
    </row>
    <row r="1108" spans="1:16" x14ac:dyDescent="0.25">
      <c r="A1108" s="8" t="s">
        <v>8</v>
      </c>
      <c r="B1108" s="9">
        <v>3</v>
      </c>
      <c r="C1108" s="13" t="s">
        <v>550</v>
      </c>
      <c r="D1108" s="13"/>
      <c r="E1108" s="13" t="str">
        <f>_xlfn.IFNA(VLOOKUP(flower[[#This Row],[Scion METRC '#]],METRCC8[],2,FALSE),"METRC ERROR")</f>
        <v>METRC ERROR</v>
      </c>
      <c r="F1108" s="13" t="str">
        <f>IF(LEFT(flower[[#This Row],[Strain]],4)=LEFT(flower[[#This Row],[Pheno '#]],4),"match","MISMATCH")</f>
        <v>MISMATCH</v>
      </c>
      <c r="G1108" s="13" t="str">
        <f>_xlfn.IFNA(VLOOKUP(flower[[#This Row],[Scion METRC '#]],VEGC8[[#All],[Scion METRC '#]:[Pheno Barcode]],2,FALSE),"")</f>
        <v/>
      </c>
      <c r="H1108" s="13" t="str">
        <f>LEFT(flower[[#This Row],[Pheno Barcode]],7)</f>
        <v/>
      </c>
      <c r="I1108" s="10" t="str">
        <f>_xlfn.IFNA(VLOOKUP(flower[[#This Row],[Strain]],VEGC8[[#All],[Scion METRC '#]:[Health]],5,FALSE),"")</f>
        <v/>
      </c>
      <c r="J1108" s="13"/>
      <c r="K1108" s="13" t="str">
        <f>IF(flower[[#This Row],[Scion METRC '#]]="","EMPTY",_xlfn.IFNA(VLOOKUP(flower[[#This Row],[Scion METRC '#]],DEADC8[],3,FALSE),"Alive"))</f>
        <v>EMPTY</v>
      </c>
      <c r="L1108" s="13" t="str">
        <f>IFERROR(INDEX(exptreatments[[#This Row],[Treatment]],MATCH(flower[[#This Row],[Scion METRC '#]],exptreatments[[#This Row],[METRC]],0)),"")</f>
        <v/>
      </c>
      <c r="M1108" s="13" t="str">
        <f>_xlfn.IFNA(VLOOKUP(flower[[#This Row],[Scion METRC '#]],DEADC8[],4,FALSE),"")</f>
        <v/>
      </c>
      <c r="N1108" s="14" t="str">
        <f>_xlfn.IFNA(VLOOKUP(flower[[#This Row],[Scion METRC '#]],DEADC8[],4,FALSE),"")</f>
        <v/>
      </c>
      <c r="O1108" s="13" t="str">
        <f>IF(ISNUMBER(SEARCH(".",flower[[#This Row],[Pheno Barcode]])),CONCATENATE("1A4070000000065000",RIGHT(flower[[#This Row],[Pheno Barcode]],6)),"")</f>
        <v/>
      </c>
      <c r="P1108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_NL5-03</v>
      </c>
    </row>
    <row r="1109" spans="1:16" x14ac:dyDescent="0.25">
      <c r="A1109" s="8" t="s">
        <v>8</v>
      </c>
      <c r="B1109" s="9">
        <v>4</v>
      </c>
      <c r="C1109" s="13" t="s">
        <v>550</v>
      </c>
      <c r="D1109" s="13"/>
      <c r="E1109" s="13" t="str">
        <f>_xlfn.IFNA(VLOOKUP(flower[[#This Row],[Scion METRC '#]],METRCC8[],2,FALSE),"METRC ERROR")</f>
        <v>METRC ERROR</v>
      </c>
      <c r="F1109" s="13" t="str">
        <f>IF(LEFT(flower[[#This Row],[Strain]],4)=LEFT(flower[[#This Row],[Pheno '#]],4),"match","MISMATCH")</f>
        <v>MISMATCH</v>
      </c>
      <c r="G1109" s="13" t="str">
        <f>_xlfn.IFNA(VLOOKUP(flower[[#This Row],[Scion METRC '#]],VEGC8[[#All],[Scion METRC '#]:[Pheno Barcode]],2,FALSE),"")</f>
        <v/>
      </c>
      <c r="H1109" s="13" t="str">
        <f>LEFT(flower[[#This Row],[Pheno Barcode]],7)</f>
        <v/>
      </c>
      <c r="I1109" s="10" t="str">
        <f>_xlfn.IFNA(VLOOKUP(flower[[#This Row],[Strain]],VEGC8[[#All],[Scion METRC '#]:[Health]],5,FALSE),"")</f>
        <v/>
      </c>
      <c r="J1109" s="13"/>
      <c r="K1109" s="13" t="str">
        <f>IF(flower[[#This Row],[Scion METRC '#]]="","EMPTY",_xlfn.IFNA(VLOOKUP(flower[[#This Row],[Scion METRC '#]],DEADC8[],3,FALSE),"Alive"))</f>
        <v>EMPTY</v>
      </c>
      <c r="L1109" s="13" t="str">
        <f>IFERROR(INDEX(exptreatments[[#This Row],[Treatment]],MATCH(flower[[#This Row],[Scion METRC '#]],exptreatments[[#This Row],[METRC]],0)),"")</f>
        <v/>
      </c>
      <c r="M1109" s="13" t="str">
        <f>_xlfn.IFNA(VLOOKUP(flower[[#This Row],[Scion METRC '#]],DEADC8[],4,FALSE),"")</f>
        <v/>
      </c>
      <c r="N1109" s="14" t="str">
        <f>_xlfn.IFNA(VLOOKUP(flower[[#This Row],[Scion METRC '#]],DEADC8[],4,FALSE),"")</f>
        <v/>
      </c>
      <c r="O1109" s="13" t="str">
        <f>IF(ISNUMBER(SEARCH(".",flower[[#This Row],[Pheno Barcode]])),CONCATENATE("1A4070000000065000",RIGHT(flower[[#This Row],[Pheno Barcode]],6)),"")</f>
        <v/>
      </c>
      <c r="P1109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_NL5-04</v>
      </c>
    </row>
    <row r="1110" spans="1:16" x14ac:dyDescent="0.25">
      <c r="A1110" s="8" t="s">
        <v>8</v>
      </c>
      <c r="B1110" s="9">
        <v>5</v>
      </c>
      <c r="C1110" s="13" t="s">
        <v>550</v>
      </c>
      <c r="D1110" s="13"/>
      <c r="E1110" s="13" t="str">
        <f>_xlfn.IFNA(VLOOKUP(flower[[#This Row],[Scion METRC '#]],METRCC8[],2,FALSE),"METRC ERROR")</f>
        <v>METRC ERROR</v>
      </c>
      <c r="F1110" s="13" t="str">
        <f>IF(LEFT(flower[[#This Row],[Strain]],4)=LEFT(flower[[#This Row],[Pheno '#]],4),"match","MISMATCH")</f>
        <v>MISMATCH</v>
      </c>
      <c r="G1110" s="13" t="str">
        <f>_xlfn.IFNA(VLOOKUP(flower[[#This Row],[Scion METRC '#]],VEGC8[[#All],[Scion METRC '#]:[Pheno Barcode]],2,FALSE),"")</f>
        <v/>
      </c>
      <c r="H1110" s="13" t="str">
        <f>LEFT(flower[[#This Row],[Pheno Barcode]],7)</f>
        <v/>
      </c>
      <c r="I1110" s="10" t="str">
        <f>_xlfn.IFNA(VLOOKUP(flower[[#This Row],[Strain]],VEGC8[[#All],[Scion METRC '#]:[Health]],5,FALSE),"")</f>
        <v/>
      </c>
      <c r="J1110" s="13"/>
      <c r="K1110" s="13" t="str">
        <f>IF(flower[[#This Row],[Scion METRC '#]]="","EMPTY",_xlfn.IFNA(VLOOKUP(flower[[#This Row],[Scion METRC '#]],DEADC8[],3,FALSE),"Alive"))</f>
        <v>EMPTY</v>
      </c>
      <c r="L1110" s="13" t="str">
        <f>IFERROR(INDEX(exptreatments[[#This Row],[Treatment]],MATCH(flower[[#This Row],[Scion METRC '#]],exptreatments[[#This Row],[METRC]],0)),"")</f>
        <v/>
      </c>
      <c r="M1110" s="13" t="str">
        <f>_xlfn.IFNA(VLOOKUP(flower[[#This Row],[Scion METRC '#]],DEADC8[],4,FALSE),"")</f>
        <v/>
      </c>
      <c r="N1110" s="14" t="str">
        <f>_xlfn.IFNA(VLOOKUP(flower[[#This Row],[Scion METRC '#]],DEADC8[],4,FALSE),"")</f>
        <v/>
      </c>
      <c r="O1110" s="13" t="str">
        <f>IF(ISNUMBER(SEARCH(".",flower[[#This Row],[Pheno Barcode]])),CONCATENATE("1A4070000000065000",RIGHT(flower[[#This Row],[Pheno Barcode]],6)),"")</f>
        <v/>
      </c>
      <c r="P1110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_NL5-05</v>
      </c>
    </row>
    <row r="1111" spans="1:16" x14ac:dyDescent="0.25">
      <c r="A1111" s="8" t="s">
        <v>8</v>
      </c>
      <c r="B1111" s="9">
        <v>6</v>
      </c>
      <c r="C1111" s="13" t="s">
        <v>550</v>
      </c>
      <c r="D1111" s="13"/>
      <c r="E1111" s="13" t="str">
        <f>_xlfn.IFNA(VLOOKUP(flower[[#This Row],[Scion METRC '#]],METRCC8[],2,FALSE),"METRC ERROR")</f>
        <v>METRC ERROR</v>
      </c>
      <c r="F1111" s="13" t="str">
        <f>IF(LEFT(flower[[#This Row],[Strain]],4)=LEFT(flower[[#This Row],[Pheno '#]],4),"match","MISMATCH")</f>
        <v>MISMATCH</v>
      </c>
      <c r="G1111" s="13" t="str">
        <f>_xlfn.IFNA(VLOOKUP(flower[[#This Row],[Scion METRC '#]],VEGC8[[#All],[Scion METRC '#]:[Pheno Barcode]],2,FALSE),"")</f>
        <v/>
      </c>
      <c r="H1111" s="13" t="str">
        <f>LEFT(flower[[#This Row],[Pheno Barcode]],7)</f>
        <v/>
      </c>
      <c r="I1111" s="10" t="str">
        <f>_xlfn.IFNA(VLOOKUP(flower[[#This Row],[Strain]],VEGC8[[#All],[Scion METRC '#]:[Health]],5,FALSE),"")</f>
        <v/>
      </c>
      <c r="J1111" s="13"/>
      <c r="K1111" s="13" t="str">
        <f>IF(flower[[#This Row],[Scion METRC '#]]="","EMPTY",_xlfn.IFNA(VLOOKUP(flower[[#This Row],[Scion METRC '#]],DEADC8[],3,FALSE),"Alive"))</f>
        <v>EMPTY</v>
      </c>
      <c r="L1111" s="13" t="str">
        <f>IFERROR(INDEX(exptreatments[[#This Row],[Treatment]],MATCH(flower[[#This Row],[Scion METRC '#]],exptreatments[[#This Row],[METRC]],0)),"")</f>
        <v/>
      </c>
      <c r="M1111" s="13" t="str">
        <f>_xlfn.IFNA(VLOOKUP(flower[[#This Row],[Scion METRC '#]],DEADC8[],4,FALSE),"")</f>
        <v/>
      </c>
      <c r="N1111" s="14" t="str">
        <f>_xlfn.IFNA(VLOOKUP(flower[[#This Row],[Scion METRC '#]],DEADC8[],4,FALSE),"")</f>
        <v/>
      </c>
      <c r="O1111" s="13" t="str">
        <f>IF(ISNUMBER(SEARCH(".",flower[[#This Row],[Pheno Barcode]])),CONCATENATE("1A4070000000065000",RIGHT(flower[[#This Row],[Pheno Barcode]],6)),"")</f>
        <v/>
      </c>
      <c r="P1111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_NL5-06</v>
      </c>
    </row>
    <row r="1112" spans="1:16" x14ac:dyDescent="0.25">
      <c r="A1112" s="8" t="s">
        <v>8</v>
      </c>
      <c r="B1112" s="9">
        <v>7</v>
      </c>
      <c r="C1112" s="13" t="s">
        <v>550</v>
      </c>
      <c r="D1112" s="13"/>
      <c r="E1112" s="13" t="str">
        <f>_xlfn.IFNA(VLOOKUP(flower[[#This Row],[Scion METRC '#]],METRCC8[],2,FALSE),"METRC ERROR")</f>
        <v>METRC ERROR</v>
      </c>
      <c r="F1112" s="13" t="str">
        <f>IF(LEFT(flower[[#This Row],[Strain]],4)=LEFT(flower[[#This Row],[Pheno '#]],4),"match","MISMATCH")</f>
        <v>MISMATCH</v>
      </c>
      <c r="G1112" s="13" t="str">
        <f>_xlfn.IFNA(VLOOKUP(flower[[#This Row],[Scion METRC '#]],VEGC8[[#All],[Scion METRC '#]:[Pheno Barcode]],2,FALSE),"")</f>
        <v/>
      </c>
      <c r="H1112" s="13" t="str">
        <f>LEFT(flower[[#This Row],[Pheno Barcode]],7)</f>
        <v/>
      </c>
      <c r="I1112" s="10" t="str">
        <f>_xlfn.IFNA(VLOOKUP(flower[[#This Row],[Strain]],VEGC8[[#All],[Scion METRC '#]:[Health]],5,FALSE),"")</f>
        <v/>
      </c>
      <c r="J1112" s="13"/>
      <c r="K1112" s="13" t="str">
        <f>IF(flower[[#This Row],[Scion METRC '#]]="","EMPTY",_xlfn.IFNA(VLOOKUP(flower[[#This Row],[Scion METRC '#]],DEADC8[],3,FALSE),"Alive"))</f>
        <v>EMPTY</v>
      </c>
      <c r="L1112" s="13" t="str">
        <f>IFERROR(INDEX(exptreatments[[#This Row],[Treatment]],MATCH(flower[[#This Row],[Scion METRC '#]],exptreatments[[#This Row],[METRC]],0)),"")</f>
        <v/>
      </c>
      <c r="M1112" s="13" t="str">
        <f>_xlfn.IFNA(VLOOKUP(flower[[#This Row],[Scion METRC '#]],DEADC8[],4,FALSE),"")</f>
        <v/>
      </c>
      <c r="N1112" s="14" t="str">
        <f>_xlfn.IFNA(VLOOKUP(flower[[#This Row],[Scion METRC '#]],DEADC8[],4,FALSE),"")</f>
        <v/>
      </c>
      <c r="O1112" s="13" t="str">
        <f>IF(ISNUMBER(SEARCH(".",flower[[#This Row],[Pheno Barcode]])),CONCATENATE("1A4070000000065000",RIGHT(flower[[#This Row],[Pheno Barcode]],6)),"")</f>
        <v/>
      </c>
      <c r="P1112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_NL5-07</v>
      </c>
    </row>
    <row r="1113" spans="1:16" x14ac:dyDescent="0.25">
      <c r="A1113" s="8" t="s">
        <v>8</v>
      </c>
      <c r="B1113" s="9">
        <v>8</v>
      </c>
      <c r="C1113" s="13" t="s">
        <v>550</v>
      </c>
      <c r="D1113" s="13"/>
      <c r="E1113" s="13" t="str">
        <f>_xlfn.IFNA(VLOOKUP(flower[[#This Row],[Scion METRC '#]],METRCC8[],2,FALSE),"METRC ERROR")</f>
        <v>METRC ERROR</v>
      </c>
      <c r="F1113" s="13" t="str">
        <f>IF(LEFT(flower[[#This Row],[Strain]],4)=LEFT(flower[[#This Row],[Pheno '#]],4),"match","MISMATCH")</f>
        <v>MISMATCH</v>
      </c>
      <c r="G1113" s="13" t="str">
        <f>_xlfn.IFNA(VLOOKUP(flower[[#This Row],[Scion METRC '#]],VEGC8[[#All],[Scion METRC '#]:[Pheno Barcode]],2,FALSE),"")</f>
        <v/>
      </c>
      <c r="H1113" s="13" t="str">
        <f>LEFT(flower[[#This Row],[Pheno Barcode]],7)</f>
        <v/>
      </c>
      <c r="I1113" s="10" t="str">
        <f>_xlfn.IFNA(VLOOKUP(flower[[#This Row],[Strain]],VEGC8[[#All],[Scion METRC '#]:[Health]],5,FALSE),"")</f>
        <v/>
      </c>
      <c r="J1113" s="13"/>
      <c r="K1113" s="13" t="str">
        <f>IF(flower[[#This Row],[Scion METRC '#]]="","EMPTY",_xlfn.IFNA(VLOOKUP(flower[[#This Row],[Scion METRC '#]],DEADC8[],3,FALSE),"Alive"))</f>
        <v>EMPTY</v>
      </c>
      <c r="L1113" s="13" t="str">
        <f>IFERROR(INDEX(exptreatments[[#This Row],[Treatment]],MATCH(flower[[#This Row],[Scion METRC '#]],exptreatments[[#This Row],[METRC]],0)),"")</f>
        <v/>
      </c>
      <c r="M1113" s="13" t="str">
        <f>_xlfn.IFNA(VLOOKUP(flower[[#This Row],[Scion METRC '#]],DEADC8[],4,FALSE),"")</f>
        <v/>
      </c>
      <c r="N1113" s="14" t="str">
        <f>_xlfn.IFNA(VLOOKUP(flower[[#This Row],[Scion METRC '#]],DEADC8[],4,FALSE),"")</f>
        <v/>
      </c>
      <c r="O1113" s="13" t="str">
        <f>IF(ISNUMBER(SEARCH(".",flower[[#This Row],[Pheno Barcode]])),CONCATENATE("1A4070000000065000",RIGHT(flower[[#This Row],[Pheno Barcode]],6)),"")</f>
        <v/>
      </c>
      <c r="P1113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_NL5-08</v>
      </c>
    </row>
    <row r="1114" spans="1:16" x14ac:dyDescent="0.25">
      <c r="A1114" s="8" t="s">
        <v>8</v>
      </c>
      <c r="B1114" s="9">
        <v>9</v>
      </c>
      <c r="C1114" s="13" t="s">
        <v>550</v>
      </c>
      <c r="D1114" s="13"/>
      <c r="E1114" s="13" t="str">
        <f>_xlfn.IFNA(VLOOKUP(flower[[#This Row],[Scion METRC '#]],METRCC8[],2,FALSE),"METRC ERROR")</f>
        <v>METRC ERROR</v>
      </c>
      <c r="F1114" s="13" t="str">
        <f>IF(LEFT(flower[[#This Row],[Strain]],4)=LEFT(flower[[#This Row],[Pheno '#]],4),"match","MISMATCH")</f>
        <v>MISMATCH</v>
      </c>
      <c r="G1114" s="13" t="str">
        <f>_xlfn.IFNA(VLOOKUP(flower[[#This Row],[Scion METRC '#]],VEGC8[[#All],[Scion METRC '#]:[Pheno Barcode]],2,FALSE),"")</f>
        <v/>
      </c>
      <c r="H1114" s="13" t="str">
        <f>LEFT(flower[[#This Row],[Pheno Barcode]],7)</f>
        <v/>
      </c>
      <c r="I1114" s="10" t="str">
        <f>_xlfn.IFNA(VLOOKUP(flower[[#This Row],[Strain]],VEGC8[[#All],[Scion METRC '#]:[Health]],5,FALSE),"")</f>
        <v/>
      </c>
      <c r="J1114" s="13"/>
      <c r="K1114" s="13" t="str">
        <f>IF(flower[[#This Row],[Scion METRC '#]]="","EMPTY",_xlfn.IFNA(VLOOKUP(flower[[#This Row],[Scion METRC '#]],DEADC8[],3,FALSE),"Alive"))</f>
        <v>EMPTY</v>
      </c>
      <c r="L1114" s="13" t="str">
        <f>IFERROR(INDEX(exptreatments[[#This Row],[Treatment]],MATCH(flower[[#This Row],[Scion METRC '#]],exptreatments[[#This Row],[METRC]],0)),"")</f>
        <v/>
      </c>
      <c r="M1114" s="13" t="str">
        <f>_xlfn.IFNA(VLOOKUP(flower[[#This Row],[Scion METRC '#]],DEADC8[],4,FALSE),"")</f>
        <v/>
      </c>
      <c r="N1114" s="14" t="str">
        <f>_xlfn.IFNA(VLOOKUP(flower[[#This Row],[Scion METRC '#]],DEADC8[],4,FALSE),"")</f>
        <v/>
      </c>
      <c r="O1114" s="13" t="str">
        <f>IF(ISNUMBER(SEARCH(".",flower[[#This Row],[Pheno Barcode]])),CONCATENATE("1A4070000000065000",RIGHT(flower[[#This Row],[Pheno Barcode]],6)),"")</f>
        <v/>
      </c>
      <c r="P1114" s="8" t="str">
        <f>IF(flower[[#This Row],[Plant]]&lt;10,_xlfn.CONCAT('Group Info'!$F$2,"_",flower[[#This Row],[Table]],"-0",flower[[#This Row],[Plant]]),_xlfn.CONCAT('Group Info'!$F$2,"_",flower[[#This Row],[Table]],"-",flower[[#This Row],[Plant]]))</f>
        <v>_NL5-09</v>
      </c>
    </row>
    <row r="1115" spans="1:16" x14ac:dyDescent="0.25">
      <c r="A1115" s="8" t="s">
        <v>8</v>
      </c>
      <c r="B1115" s="9">
        <v>10</v>
      </c>
      <c r="C1115" s="13" t="s">
        <v>550</v>
      </c>
      <c r="D1115" s="13"/>
      <c r="E1115" s="13" t="str">
        <f>_xlfn.IFNA(VLOOKUP(flower[[#This Row],[Scion METRC '#]],METRCC8[],2,FALSE),"METRC ERROR")</f>
        <v>METRC ERROR</v>
      </c>
      <c r="F1115" s="13" t="str">
        <f>IF(LEFT(flower[[#This Row],[Strain]],4)=LEFT(flower[[#This Row],[Pheno '#]],4),"match","MISMATCH")</f>
        <v>MISMATCH</v>
      </c>
      <c r="G1115" s="13" t="str">
        <f>_xlfn.IFNA(VLOOKUP(flower[[#This Row],[Scion METRC '#]],VEGC8[[#All],[Scion METRC '#]:[Pheno Barcode]],2,FALSE),"")</f>
        <v/>
      </c>
      <c r="H1115" s="13" t="str">
        <f>LEFT(flower[[#This Row],[Pheno Barcode]],7)</f>
        <v/>
      </c>
      <c r="I1115" s="10" t="str">
        <f>_xlfn.IFNA(VLOOKUP(flower[[#This Row],[Strain]],VEGC8[[#All],[Scion METRC '#]:[Health]],5,FALSE),"")</f>
        <v/>
      </c>
      <c r="J1115" s="13"/>
      <c r="K1115" s="13" t="str">
        <f>IF(flower[[#This Row],[Scion METRC '#]]="","EMPTY",_xlfn.IFNA(VLOOKUP(flower[[#This Row],[Scion METRC '#]],DEADC8[],3,FALSE),"Alive"))</f>
        <v>EMPTY</v>
      </c>
      <c r="L1115" s="13" t="str">
        <f>IFERROR(INDEX(exptreatments[[#This Row],[Treatment]],MATCH(flower[[#This Row],[Scion METRC '#]],exptreatments[[#This Row],[METRC]],0)),"")</f>
        <v/>
      </c>
      <c r="M1115" s="13" t="str">
        <f>_xlfn.IFNA(VLOOKUP(flower[[#This Row],[Scion METRC '#]],DEADC8[],4,FALSE),"")</f>
        <v/>
      </c>
      <c r="N1115" s="14" t="str">
        <f>_xlfn.IFNA(VLOOKUP(flower[[#This Row],[Scion METRC '#]],DEADC8[],4,FALSE),"")</f>
        <v/>
      </c>
      <c r="O1115" s="13" t="str">
        <f>IF(ISNUMBER(SEARCH(".",flower[[#This Row],[Pheno Barcode]])),CONCATENATE("1A4070000000065000",RIGHT(flower[[#This Row],[Pheno Barcode]],6)),"")</f>
        <v/>
      </c>
      <c r="P1115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_NL5-10</v>
      </c>
    </row>
    <row r="1116" spans="1:16" x14ac:dyDescent="0.25">
      <c r="A1116" s="8" t="s">
        <v>8</v>
      </c>
      <c r="B1116" s="9">
        <v>11</v>
      </c>
      <c r="C1116" s="13" t="s">
        <v>550</v>
      </c>
      <c r="D1116" s="13"/>
      <c r="E1116" s="13" t="str">
        <f>_xlfn.IFNA(VLOOKUP(flower[[#This Row],[Scion METRC '#]],METRCC8[],2,FALSE),"METRC ERROR")</f>
        <v>METRC ERROR</v>
      </c>
      <c r="F1116" s="13" t="str">
        <f>IF(LEFT(flower[[#This Row],[Strain]],4)=LEFT(flower[[#This Row],[Pheno '#]],4),"match","MISMATCH")</f>
        <v>MISMATCH</v>
      </c>
      <c r="G1116" s="13" t="str">
        <f>_xlfn.IFNA(VLOOKUP(flower[[#This Row],[Scion METRC '#]],VEGC8[[#All],[Scion METRC '#]:[Pheno Barcode]],2,FALSE),"")</f>
        <v/>
      </c>
      <c r="H1116" s="13" t="str">
        <f>LEFT(flower[[#This Row],[Pheno Barcode]],7)</f>
        <v/>
      </c>
      <c r="I1116" s="10" t="str">
        <f>_xlfn.IFNA(VLOOKUP(flower[[#This Row],[Strain]],VEGC8[[#All],[Scion METRC '#]:[Health]],5,FALSE),"")</f>
        <v/>
      </c>
      <c r="J1116" s="13"/>
      <c r="K1116" s="13" t="str">
        <f>IF(flower[[#This Row],[Scion METRC '#]]="","EMPTY",_xlfn.IFNA(VLOOKUP(flower[[#This Row],[Scion METRC '#]],DEADC8[],3,FALSE),"Alive"))</f>
        <v>EMPTY</v>
      </c>
      <c r="L1116" s="13" t="str">
        <f>IFERROR(INDEX(exptreatments[[#This Row],[Treatment]],MATCH(flower[[#This Row],[Scion METRC '#]],exptreatments[[#This Row],[METRC]],0)),"")</f>
        <v/>
      </c>
      <c r="M1116" s="13" t="str">
        <f>_xlfn.IFNA(VLOOKUP(flower[[#This Row],[Scion METRC '#]],DEADC8[],4,FALSE),"")</f>
        <v/>
      </c>
      <c r="N1116" s="14" t="str">
        <f>_xlfn.IFNA(VLOOKUP(flower[[#This Row],[Scion METRC '#]],DEADC8[],4,FALSE),"")</f>
        <v/>
      </c>
      <c r="O1116" s="13" t="str">
        <f>IF(ISNUMBER(SEARCH(".",flower[[#This Row],[Pheno Barcode]])),CONCATENATE("1A4070000000065000",RIGHT(flower[[#This Row],[Pheno Barcode]],6)),"")</f>
        <v/>
      </c>
      <c r="P1116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_NL5-11</v>
      </c>
    </row>
    <row r="1117" spans="1:16" x14ac:dyDescent="0.25">
      <c r="A1117" s="8" t="s">
        <v>8</v>
      </c>
      <c r="B1117" s="9">
        <v>12</v>
      </c>
      <c r="C1117" s="13" t="s">
        <v>550</v>
      </c>
      <c r="D1117" s="13"/>
      <c r="E1117" s="13" t="str">
        <f>_xlfn.IFNA(VLOOKUP(flower[[#This Row],[Scion METRC '#]],METRCC8[],2,FALSE),"METRC ERROR")</f>
        <v>METRC ERROR</v>
      </c>
      <c r="F1117" s="13" t="str">
        <f>IF(LEFT(flower[[#This Row],[Strain]],4)=LEFT(flower[[#This Row],[Pheno '#]],4),"match","MISMATCH")</f>
        <v>MISMATCH</v>
      </c>
      <c r="G1117" s="13" t="str">
        <f>_xlfn.IFNA(VLOOKUP(flower[[#This Row],[Scion METRC '#]],VEGC8[[#All],[Scion METRC '#]:[Pheno Barcode]],2,FALSE),"")</f>
        <v/>
      </c>
      <c r="H1117" s="13" t="str">
        <f>LEFT(flower[[#This Row],[Pheno Barcode]],7)</f>
        <v/>
      </c>
      <c r="I1117" s="10" t="str">
        <f>_xlfn.IFNA(VLOOKUP(flower[[#This Row],[Strain]],VEGC8[[#All],[Scion METRC '#]:[Health]],5,FALSE),"")</f>
        <v/>
      </c>
      <c r="J1117" s="13"/>
      <c r="K1117" s="13" t="str">
        <f>IF(flower[[#This Row],[Scion METRC '#]]="","EMPTY",_xlfn.IFNA(VLOOKUP(flower[[#This Row],[Scion METRC '#]],DEADC8[],3,FALSE),"Alive"))</f>
        <v>EMPTY</v>
      </c>
      <c r="L1117" s="13" t="str">
        <f>IFERROR(INDEX(exptreatments[[#This Row],[Treatment]],MATCH(flower[[#This Row],[Scion METRC '#]],exptreatments[[#This Row],[METRC]],0)),"")</f>
        <v/>
      </c>
      <c r="M1117" s="13" t="str">
        <f>_xlfn.IFNA(VLOOKUP(flower[[#This Row],[Scion METRC '#]],DEADC8[],4,FALSE),"")</f>
        <v/>
      </c>
      <c r="N1117" s="14" t="str">
        <f>_xlfn.IFNA(VLOOKUP(flower[[#This Row],[Scion METRC '#]],DEADC8[],4,FALSE),"")</f>
        <v/>
      </c>
      <c r="O1117" s="13" t="str">
        <f>IF(ISNUMBER(SEARCH(".",flower[[#This Row],[Pheno Barcode]])),CONCATENATE("1A4070000000065000",RIGHT(flower[[#This Row],[Pheno Barcode]],6)),"")</f>
        <v/>
      </c>
      <c r="P1117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_NL5-12</v>
      </c>
    </row>
    <row r="1118" spans="1:16" x14ac:dyDescent="0.25">
      <c r="A1118" s="8" t="s">
        <v>8</v>
      </c>
      <c r="B1118" s="9">
        <v>13</v>
      </c>
      <c r="C1118" s="13" t="s">
        <v>550</v>
      </c>
      <c r="D1118" s="13"/>
      <c r="E1118" s="13" t="str">
        <f>_xlfn.IFNA(VLOOKUP(flower[[#This Row],[Scion METRC '#]],METRCC8[],2,FALSE),"METRC ERROR")</f>
        <v>METRC ERROR</v>
      </c>
      <c r="F1118" s="13" t="str">
        <f>IF(LEFT(flower[[#This Row],[Strain]],4)=LEFT(flower[[#This Row],[Pheno '#]],4),"match","MISMATCH")</f>
        <v>MISMATCH</v>
      </c>
      <c r="G1118" s="13" t="str">
        <f>_xlfn.IFNA(VLOOKUP(flower[[#This Row],[Scion METRC '#]],VEGC8[[#All],[Scion METRC '#]:[Pheno Barcode]],2,FALSE),"")</f>
        <v/>
      </c>
      <c r="H1118" s="13" t="str">
        <f>LEFT(flower[[#This Row],[Pheno Barcode]],7)</f>
        <v/>
      </c>
      <c r="I1118" s="10" t="str">
        <f>_xlfn.IFNA(VLOOKUP(flower[[#This Row],[Strain]],VEGC8[[#All],[Scion METRC '#]:[Health]],5,FALSE),"")</f>
        <v/>
      </c>
      <c r="J1118" s="13"/>
      <c r="K1118" s="13" t="str">
        <f>IF(flower[[#This Row],[Scion METRC '#]]="","EMPTY",_xlfn.IFNA(VLOOKUP(flower[[#This Row],[Scion METRC '#]],DEADC8[],3,FALSE),"Alive"))</f>
        <v>EMPTY</v>
      </c>
      <c r="L1118" s="13" t="str">
        <f>IFERROR(INDEX(exptreatments[[#This Row],[Treatment]],MATCH(flower[[#This Row],[Scion METRC '#]],exptreatments[[#This Row],[METRC]],0)),"")</f>
        <v/>
      </c>
      <c r="M1118" s="13" t="str">
        <f>_xlfn.IFNA(VLOOKUP(flower[[#This Row],[Scion METRC '#]],DEADC8[],4,FALSE),"")</f>
        <v/>
      </c>
      <c r="N1118" s="14" t="str">
        <f>_xlfn.IFNA(VLOOKUP(flower[[#This Row],[Scion METRC '#]],DEADC8[],4,FALSE),"")</f>
        <v/>
      </c>
      <c r="O1118" s="13" t="str">
        <f>IF(ISNUMBER(SEARCH(".",flower[[#This Row],[Pheno Barcode]])),CONCATENATE("1A4070000000065000",RIGHT(flower[[#This Row],[Pheno Barcode]],6)),"")</f>
        <v/>
      </c>
      <c r="P1118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_NL5-13</v>
      </c>
    </row>
    <row r="1119" spans="1:16" x14ac:dyDescent="0.25">
      <c r="A1119" s="8" t="s">
        <v>8</v>
      </c>
      <c r="B1119" s="9">
        <v>14</v>
      </c>
      <c r="C1119" s="13" t="s">
        <v>550</v>
      </c>
      <c r="D1119" s="13"/>
      <c r="E1119" s="13" t="str">
        <f>_xlfn.IFNA(VLOOKUP(flower[[#This Row],[Scion METRC '#]],METRCC8[],2,FALSE),"METRC ERROR")</f>
        <v>METRC ERROR</v>
      </c>
      <c r="F1119" s="13" t="str">
        <f>IF(LEFT(flower[[#This Row],[Strain]],4)=LEFT(flower[[#This Row],[Pheno '#]],4),"match","MISMATCH")</f>
        <v>MISMATCH</v>
      </c>
      <c r="G1119" s="13" t="str">
        <f>_xlfn.IFNA(VLOOKUP(flower[[#This Row],[Scion METRC '#]],VEGC8[[#All],[Scion METRC '#]:[Pheno Barcode]],2,FALSE),"")</f>
        <v/>
      </c>
      <c r="H1119" s="13" t="str">
        <f>LEFT(flower[[#This Row],[Pheno Barcode]],7)</f>
        <v/>
      </c>
      <c r="I1119" s="10" t="str">
        <f>_xlfn.IFNA(VLOOKUP(flower[[#This Row],[Strain]],VEGC8[[#All],[Scion METRC '#]:[Health]],5,FALSE),"")</f>
        <v/>
      </c>
      <c r="J1119" s="13"/>
      <c r="K1119" s="13" t="str">
        <f>IF(flower[[#This Row],[Scion METRC '#]]="","EMPTY",_xlfn.IFNA(VLOOKUP(flower[[#This Row],[Scion METRC '#]],DEADC8[],3,FALSE),"Alive"))</f>
        <v>EMPTY</v>
      </c>
      <c r="L1119" s="13" t="str">
        <f>IFERROR(INDEX(exptreatments[[#This Row],[Treatment]],MATCH(flower[[#This Row],[Scion METRC '#]],exptreatments[[#This Row],[METRC]],0)),"")</f>
        <v/>
      </c>
      <c r="M1119" s="13" t="str">
        <f>_xlfn.IFNA(VLOOKUP(flower[[#This Row],[Scion METRC '#]],DEADC8[],4,FALSE),"")</f>
        <v/>
      </c>
      <c r="N1119" s="14" t="str">
        <f>_xlfn.IFNA(VLOOKUP(flower[[#This Row],[Scion METRC '#]],DEADC8[],4,FALSE),"")</f>
        <v/>
      </c>
      <c r="O1119" s="13" t="str">
        <f>IF(ISNUMBER(SEARCH(".",flower[[#This Row],[Pheno Barcode]])),CONCATENATE("1A4070000000065000",RIGHT(flower[[#This Row],[Pheno Barcode]],6)),"")</f>
        <v/>
      </c>
      <c r="P1119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_NL5-14</v>
      </c>
    </row>
    <row r="1120" spans="1:16" x14ac:dyDescent="0.25">
      <c r="A1120" s="8" t="s">
        <v>8</v>
      </c>
      <c r="B1120" s="9">
        <v>15</v>
      </c>
      <c r="C1120" s="13" t="s">
        <v>550</v>
      </c>
      <c r="D1120" s="13"/>
      <c r="E1120" s="13" t="str">
        <f>_xlfn.IFNA(VLOOKUP(flower[[#This Row],[Scion METRC '#]],METRCC8[],2,FALSE),"METRC ERROR")</f>
        <v>METRC ERROR</v>
      </c>
      <c r="F1120" s="13" t="str">
        <f>IF(LEFT(flower[[#This Row],[Strain]],4)=LEFT(flower[[#This Row],[Pheno '#]],4),"match","MISMATCH")</f>
        <v>MISMATCH</v>
      </c>
      <c r="G1120" s="13" t="str">
        <f>_xlfn.IFNA(VLOOKUP(flower[[#This Row],[Scion METRC '#]],VEGC8[[#All],[Scion METRC '#]:[Pheno Barcode]],2,FALSE),"")</f>
        <v/>
      </c>
      <c r="H1120" s="13" t="str">
        <f>LEFT(flower[[#This Row],[Pheno Barcode]],7)</f>
        <v/>
      </c>
      <c r="I1120" s="10" t="str">
        <f>_xlfn.IFNA(VLOOKUP(flower[[#This Row],[Strain]],VEGC8[[#All],[Scion METRC '#]:[Health]],5,FALSE),"")</f>
        <v/>
      </c>
      <c r="J1120" s="13"/>
      <c r="K1120" s="13" t="str">
        <f>IF(flower[[#This Row],[Scion METRC '#]]="","EMPTY",_xlfn.IFNA(VLOOKUP(flower[[#This Row],[Scion METRC '#]],DEADC8[],3,FALSE),"Alive"))</f>
        <v>EMPTY</v>
      </c>
      <c r="L1120" s="13" t="str">
        <f>IFERROR(INDEX(exptreatments[[#This Row],[Treatment]],MATCH(flower[[#This Row],[Scion METRC '#]],exptreatments[[#This Row],[METRC]],0)),"")</f>
        <v/>
      </c>
      <c r="M1120" s="13" t="str">
        <f>_xlfn.IFNA(VLOOKUP(flower[[#This Row],[Scion METRC '#]],DEADC8[],4,FALSE),"")</f>
        <v/>
      </c>
      <c r="N1120" s="14" t="str">
        <f>_xlfn.IFNA(VLOOKUP(flower[[#This Row],[Scion METRC '#]],DEADC8[],4,FALSE),"")</f>
        <v/>
      </c>
      <c r="O1120" s="13" t="str">
        <f>IF(ISNUMBER(SEARCH(".",flower[[#This Row],[Pheno Barcode]])),CONCATENATE("1A4070000000065000",RIGHT(flower[[#This Row],[Pheno Barcode]],6)),"")</f>
        <v/>
      </c>
      <c r="P1120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_NL5-15</v>
      </c>
    </row>
    <row r="1121" spans="1:16" x14ac:dyDescent="0.25">
      <c r="A1121" s="8" t="s">
        <v>8</v>
      </c>
      <c r="B1121" s="9">
        <v>16</v>
      </c>
      <c r="C1121" s="13" t="s">
        <v>550</v>
      </c>
      <c r="D1121" s="13"/>
      <c r="E1121" s="13" t="str">
        <f>_xlfn.IFNA(VLOOKUP(flower[[#This Row],[Scion METRC '#]],METRCC8[],2,FALSE),"METRC ERROR")</f>
        <v>METRC ERROR</v>
      </c>
      <c r="F1121" s="13" t="str">
        <f>IF(LEFT(flower[[#This Row],[Strain]],4)=LEFT(flower[[#This Row],[Pheno '#]],4),"match","MISMATCH")</f>
        <v>MISMATCH</v>
      </c>
      <c r="G1121" s="13" t="str">
        <f>_xlfn.IFNA(VLOOKUP(flower[[#This Row],[Scion METRC '#]],VEGC8[[#All],[Scion METRC '#]:[Pheno Barcode]],2,FALSE),"")</f>
        <v/>
      </c>
      <c r="H1121" s="13" t="str">
        <f>LEFT(flower[[#This Row],[Pheno Barcode]],7)</f>
        <v/>
      </c>
      <c r="I1121" s="10" t="str">
        <f>_xlfn.IFNA(VLOOKUP(flower[[#This Row],[Strain]],VEGC8[[#All],[Scion METRC '#]:[Health]],5,FALSE),"")</f>
        <v/>
      </c>
      <c r="J1121" s="13"/>
      <c r="K1121" s="13" t="str">
        <f>IF(flower[[#This Row],[Scion METRC '#]]="","EMPTY",_xlfn.IFNA(VLOOKUP(flower[[#This Row],[Scion METRC '#]],DEADC8[],3,FALSE),"Alive"))</f>
        <v>EMPTY</v>
      </c>
      <c r="L1121" s="13" t="str">
        <f>IFERROR(INDEX(exptreatments[[#This Row],[Treatment]],MATCH(flower[[#This Row],[Scion METRC '#]],exptreatments[[#This Row],[METRC]],0)),"")</f>
        <v/>
      </c>
      <c r="M1121" s="13" t="str">
        <f>_xlfn.IFNA(VLOOKUP(flower[[#This Row],[Scion METRC '#]],DEADC8[],4,FALSE),"")</f>
        <v/>
      </c>
      <c r="N1121" s="14" t="str">
        <f>_xlfn.IFNA(VLOOKUP(flower[[#This Row],[Scion METRC '#]],DEADC8[],4,FALSE),"")</f>
        <v/>
      </c>
      <c r="O1121" s="13" t="str">
        <f>IF(ISNUMBER(SEARCH(".",flower[[#This Row],[Pheno Barcode]])),CONCATENATE("1A4070000000065000",RIGHT(flower[[#This Row],[Pheno Barcode]],6)),"")</f>
        <v/>
      </c>
      <c r="P1121" s="8" t="str">
        <f>IF(flower[[#This Row],[Plant]]&lt;10,_xlfn.CONCAT('Group Info'!$F$2,"_",flower[[#This Row],[Table]],"-0",flower[[#This Row],[Plant]]),_xlfn.CONCAT('Group Info'!$F$2,"_",flower[[#This Row],[Table]],"-",flower[[#This Row],[Plant]]))</f>
        <v>_NL5-16</v>
      </c>
    </row>
    <row r="1122" spans="1:16" x14ac:dyDescent="0.25">
      <c r="A1122" s="8" t="s">
        <v>8</v>
      </c>
      <c r="B1122" s="9">
        <v>1</v>
      </c>
      <c r="C1122" s="13" t="s">
        <v>551</v>
      </c>
      <c r="D1122" s="13"/>
      <c r="E1122" s="13" t="str">
        <f>_xlfn.IFNA(VLOOKUP(flower[[#This Row],[Scion METRC '#]],METRCC8[],2,FALSE),"METRC ERROR")</f>
        <v>METRC ERROR</v>
      </c>
      <c r="F1122" s="13" t="str">
        <f>IF(LEFT(flower[[#This Row],[Strain]],4)=LEFT(flower[[#This Row],[Pheno '#]],4),"match","MISMATCH")</f>
        <v>MISMATCH</v>
      </c>
      <c r="G1122" s="13" t="str">
        <f>_xlfn.IFNA(VLOOKUP(flower[[#This Row],[Scion METRC '#]],VEGC8[[#All],[Scion METRC '#]:[Pheno Barcode]],2,FALSE),"")</f>
        <v/>
      </c>
      <c r="H1122" s="13" t="str">
        <f>LEFT(flower[[#This Row],[Pheno Barcode]],7)</f>
        <v/>
      </c>
      <c r="I1122" s="10" t="str">
        <f>_xlfn.IFNA(VLOOKUP(flower[[#This Row],[Strain]],VEGC8[[#All],[Scion METRC '#]:[Health]],5,FALSE),"")</f>
        <v/>
      </c>
      <c r="J1122" s="13"/>
      <c r="K1122" s="13" t="str">
        <f>IF(flower[[#This Row],[Scion METRC '#]]="","EMPTY",_xlfn.IFNA(VLOOKUP(flower[[#This Row],[Scion METRC '#]],DEADC8[],3,FALSE),"Alive"))</f>
        <v>EMPTY</v>
      </c>
      <c r="L1122" s="13" t="str">
        <f>IFERROR(INDEX(exptreatments[[#This Row],[Treatment]],MATCH(flower[[#This Row],[Scion METRC '#]],exptreatments[[#This Row],[METRC]],0)),"")</f>
        <v/>
      </c>
      <c r="M1122" s="13" t="str">
        <f>_xlfn.IFNA(VLOOKUP(flower[[#This Row],[Scion METRC '#]],DEADC8[],4,FALSE),"")</f>
        <v/>
      </c>
      <c r="N1122" s="14" t="str">
        <f>_xlfn.IFNA(VLOOKUP(flower[[#This Row],[Scion METRC '#]],DEADC8[],4,FALSE),"")</f>
        <v/>
      </c>
      <c r="O1122" s="13" t="str">
        <f>IF(ISNUMBER(SEARCH(".",flower[[#This Row],[Pheno Barcode]])),CONCATENATE("1A4070000000065000",RIGHT(flower[[#This Row],[Pheno Barcode]],6)),"")</f>
        <v/>
      </c>
      <c r="P1122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_OL1-01</v>
      </c>
    </row>
    <row r="1123" spans="1:16" x14ac:dyDescent="0.25">
      <c r="A1123" s="8" t="s">
        <v>8</v>
      </c>
      <c r="B1123" s="9">
        <v>2</v>
      </c>
      <c r="C1123" s="13" t="s">
        <v>551</v>
      </c>
      <c r="D1123" s="13"/>
      <c r="E1123" s="13" t="str">
        <f>_xlfn.IFNA(VLOOKUP(flower[[#This Row],[Scion METRC '#]],METRCC8[],2,FALSE),"METRC ERROR")</f>
        <v>METRC ERROR</v>
      </c>
      <c r="F1123" s="13" t="str">
        <f>IF(LEFT(flower[[#This Row],[Strain]],4)=LEFT(flower[[#This Row],[Pheno '#]],4),"match","MISMATCH")</f>
        <v>MISMATCH</v>
      </c>
      <c r="G1123" s="13" t="str">
        <f>_xlfn.IFNA(VLOOKUP(flower[[#This Row],[Scion METRC '#]],VEGC8[[#All],[Scion METRC '#]:[Pheno Barcode]],2,FALSE),"")</f>
        <v/>
      </c>
      <c r="H1123" s="13" t="str">
        <f>LEFT(flower[[#This Row],[Pheno Barcode]],7)</f>
        <v/>
      </c>
      <c r="I1123" s="10" t="str">
        <f>_xlfn.IFNA(VLOOKUP(flower[[#This Row],[Strain]],VEGC8[[#All],[Scion METRC '#]:[Health]],5,FALSE),"")</f>
        <v/>
      </c>
      <c r="J1123" s="13"/>
      <c r="K1123" s="13" t="str">
        <f>IF(flower[[#This Row],[Scion METRC '#]]="","EMPTY",_xlfn.IFNA(VLOOKUP(flower[[#This Row],[Scion METRC '#]],DEADC8[],3,FALSE),"Alive"))</f>
        <v>EMPTY</v>
      </c>
      <c r="L1123" s="13" t="str">
        <f>IFERROR(INDEX(exptreatments[[#This Row],[Treatment]],MATCH(flower[[#This Row],[Scion METRC '#]],exptreatments[[#This Row],[METRC]],0)),"")</f>
        <v/>
      </c>
      <c r="M1123" s="13" t="str">
        <f>_xlfn.IFNA(VLOOKUP(flower[[#This Row],[Scion METRC '#]],DEADC8[],4,FALSE),"")</f>
        <v/>
      </c>
      <c r="N1123" s="14" t="str">
        <f>_xlfn.IFNA(VLOOKUP(flower[[#This Row],[Scion METRC '#]],DEADC8[],4,FALSE),"")</f>
        <v/>
      </c>
      <c r="O1123" s="13" t="str">
        <f>IF(ISNUMBER(SEARCH(".",flower[[#This Row],[Pheno Barcode]])),CONCATENATE("1A4070000000065000",RIGHT(flower[[#This Row],[Pheno Barcode]],6)),"")</f>
        <v/>
      </c>
      <c r="P1123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_OL1-02</v>
      </c>
    </row>
    <row r="1124" spans="1:16" x14ac:dyDescent="0.25">
      <c r="A1124" s="8" t="s">
        <v>8</v>
      </c>
      <c r="B1124" s="9">
        <v>3</v>
      </c>
      <c r="C1124" s="13" t="s">
        <v>551</v>
      </c>
      <c r="D1124" s="13"/>
      <c r="E1124" s="13" t="str">
        <f>_xlfn.IFNA(VLOOKUP(flower[[#This Row],[Scion METRC '#]],METRCC8[],2,FALSE),"METRC ERROR")</f>
        <v>METRC ERROR</v>
      </c>
      <c r="F1124" s="13" t="str">
        <f>IF(LEFT(flower[[#This Row],[Strain]],4)=LEFT(flower[[#This Row],[Pheno '#]],4),"match","MISMATCH")</f>
        <v>MISMATCH</v>
      </c>
      <c r="G1124" s="13" t="str">
        <f>_xlfn.IFNA(VLOOKUP(flower[[#This Row],[Scion METRC '#]],VEGC8[[#All],[Scion METRC '#]:[Pheno Barcode]],2,FALSE),"")</f>
        <v/>
      </c>
      <c r="H1124" s="13" t="str">
        <f>LEFT(flower[[#This Row],[Pheno Barcode]],7)</f>
        <v/>
      </c>
      <c r="I1124" s="10" t="str">
        <f>_xlfn.IFNA(VLOOKUP(flower[[#This Row],[Strain]],VEGC8[[#All],[Scion METRC '#]:[Health]],5,FALSE),"")</f>
        <v/>
      </c>
      <c r="J1124" s="13"/>
      <c r="K1124" s="13" t="str">
        <f>IF(flower[[#This Row],[Scion METRC '#]]="","EMPTY",_xlfn.IFNA(VLOOKUP(flower[[#This Row],[Scion METRC '#]],DEADC8[],3,FALSE),"Alive"))</f>
        <v>EMPTY</v>
      </c>
      <c r="L1124" s="13" t="str">
        <f>IFERROR(INDEX(exptreatments[[#This Row],[Treatment]],MATCH(flower[[#This Row],[Scion METRC '#]],exptreatments[[#This Row],[METRC]],0)),"")</f>
        <v/>
      </c>
      <c r="M1124" s="13" t="str">
        <f>_xlfn.IFNA(VLOOKUP(flower[[#This Row],[Scion METRC '#]],DEADC8[],4,FALSE),"")</f>
        <v/>
      </c>
      <c r="N1124" s="14" t="str">
        <f>_xlfn.IFNA(VLOOKUP(flower[[#This Row],[Scion METRC '#]],DEADC8[],4,FALSE),"")</f>
        <v/>
      </c>
      <c r="O1124" s="13" t="str">
        <f>IF(ISNUMBER(SEARCH(".",flower[[#This Row],[Pheno Barcode]])),CONCATENATE("1A4070000000065000",RIGHT(flower[[#This Row],[Pheno Barcode]],6)),"")</f>
        <v/>
      </c>
      <c r="P1124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_OL1-03</v>
      </c>
    </row>
    <row r="1125" spans="1:16" x14ac:dyDescent="0.25">
      <c r="A1125" s="8" t="s">
        <v>8</v>
      </c>
      <c r="B1125" s="9">
        <v>4</v>
      </c>
      <c r="C1125" s="13" t="s">
        <v>551</v>
      </c>
      <c r="D1125" s="13"/>
      <c r="E1125" s="13" t="str">
        <f>_xlfn.IFNA(VLOOKUP(flower[[#This Row],[Scion METRC '#]],METRCC8[],2,FALSE),"METRC ERROR")</f>
        <v>METRC ERROR</v>
      </c>
      <c r="F1125" s="13" t="str">
        <f>IF(LEFT(flower[[#This Row],[Strain]],4)=LEFT(flower[[#This Row],[Pheno '#]],4),"match","MISMATCH")</f>
        <v>MISMATCH</v>
      </c>
      <c r="G1125" s="13" t="str">
        <f>_xlfn.IFNA(VLOOKUP(flower[[#This Row],[Scion METRC '#]],VEGC8[[#All],[Scion METRC '#]:[Pheno Barcode]],2,FALSE),"")</f>
        <v/>
      </c>
      <c r="H1125" s="13" t="str">
        <f>LEFT(flower[[#This Row],[Pheno Barcode]],7)</f>
        <v/>
      </c>
      <c r="I1125" s="10" t="str">
        <f>_xlfn.IFNA(VLOOKUP(flower[[#This Row],[Strain]],VEGC8[[#All],[Scion METRC '#]:[Health]],5,FALSE),"")</f>
        <v/>
      </c>
      <c r="J1125" s="13"/>
      <c r="K1125" s="13" t="str">
        <f>IF(flower[[#This Row],[Scion METRC '#]]="","EMPTY",_xlfn.IFNA(VLOOKUP(flower[[#This Row],[Scion METRC '#]],DEADC8[],3,FALSE),"Alive"))</f>
        <v>EMPTY</v>
      </c>
      <c r="L1125" s="13" t="str">
        <f>IFERROR(INDEX(exptreatments[[#This Row],[Treatment]],MATCH(flower[[#This Row],[Scion METRC '#]],exptreatments[[#This Row],[METRC]],0)),"")</f>
        <v/>
      </c>
      <c r="M1125" s="13" t="str">
        <f>_xlfn.IFNA(VLOOKUP(flower[[#This Row],[Scion METRC '#]],DEADC8[],4,FALSE),"")</f>
        <v/>
      </c>
      <c r="N1125" s="14" t="str">
        <f>_xlfn.IFNA(VLOOKUP(flower[[#This Row],[Scion METRC '#]],DEADC8[],4,FALSE),"")</f>
        <v/>
      </c>
      <c r="O1125" s="13" t="str">
        <f>IF(ISNUMBER(SEARCH(".",flower[[#This Row],[Pheno Barcode]])),CONCATENATE("1A4070000000065000",RIGHT(flower[[#This Row],[Pheno Barcode]],6)),"")</f>
        <v/>
      </c>
      <c r="P1125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_OL1-04</v>
      </c>
    </row>
    <row r="1126" spans="1:16" x14ac:dyDescent="0.25">
      <c r="A1126" s="8" t="s">
        <v>8</v>
      </c>
      <c r="B1126" s="9">
        <v>5</v>
      </c>
      <c r="C1126" s="13" t="s">
        <v>551</v>
      </c>
      <c r="D1126" s="13"/>
      <c r="E1126" s="13" t="str">
        <f>_xlfn.IFNA(VLOOKUP(flower[[#This Row],[Scion METRC '#]],METRCC8[],2,FALSE),"METRC ERROR")</f>
        <v>METRC ERROR</v>
      </c>
      <c r="F1126" s="13" t="str">
        <f>IF(LEFT(flower[[#This Row],[Strain]],4)=LEFT(flower[[#This Row],[Pheno '#]],4),"match","MISMATCH")</f>
        <v>MISMATCH</v>
      </c>
      <c r="G1126" s="13" t="str">
        <f>_xlfn.IFNA(VLOOKUP(flower[[#This Row],[Scion METRC '#]],VEGC8[[#All],[Scion METRC '#]:[Pheno Barcode]],2,FALSE),"")</f>
        <v/>
      </c>
      <c r="H1126" s="13" t="str">
        <f>LEFT(flower[[#This Row],[Pheno Barcode]],7)</f>
        <v/>
      </c>
      <c r="I1126" s="10" t="str">
        <f>_xlfn.IFNA(VLOOKUP(flower[[#This Row],[Strain]],VEGC8[[#All],[Scion METRC '#]:[Health]],5,FALSE),"")</f>
        <v/>
      </c>
      <c r="J1126" s="13"/>
      <c r="K1126" s="13" t="str">
        <f>IF(flower[[#This Row],[Scion METRC '#]]="","EMPTY",_xlfn.IFNA(VLOOKUP(flower[[#This Row],[Scion METRC '#]],DEADC8[],3,FALSE),"Alive"))</f>
        <v>EMPTY</v>
      </c>
      <c r="L1126" s="13" t="str">
        <f>IFERROR(INDEX(exptreatments[[#This Row],[Treatment]],MATCH(flower[[#This Row],[Scion METRC '#]],exptreatments[[#This Row],[METRC]],0)),"")</f>
        <v/>
      </c>
      <c r="M1126" s="13" t="str">
        <f>_xlfn.IFNA(VLOOKUP(flower[[#This Row],[Scion METRC '#]],DEADC8[],4,FALSE),"")</f>
        <v/>
      </c>
      <c r="N1126" s="14" t="str">
        <f>_xlfn.IFNA(VLOOKUP(flower[[#This Row],[Scion METRC '#]],DEADC8[],4,FALSE),"")</f>
        <v/>
      </c>
      <c r="O1126" s="13" t="str">
        <f>IF(ISNUMBER(SEARCH(".",flower[[#This Row],[Pheno Barcode]])),CONCATENATE("1A4070000000065000",RIGHT(flower[[#This Row],[Pheno Barcode]],6)),"")</f>
        <v/>
      </c>
      <c r="P1126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_OL1-05</v>
      </c>
    </row>
    <row r="1127" spans="1:16" x14ac:dyDescent="0.25">
      <c r="A1127" s="8" t="s">
        <v>8</v>
      </c>
      <c r="B1127" s="9">
        <v>6</v>
      </c>
      <c r="C1127" s="13" t="s">
        <v>551</v>
      </c>
      <c r="D1127" s="13"/>
      <c r="E1127" s="13" t="str">
        <f>_xlfn.IFNA(VLOOKUP(flower[[#This Row],[Scion METRC '#]],METRCC8[],2,FALSE),"METRC ERROR")</f>
        <v>METRC ERROR</v>
      </c>
      <c r="F1127" s="13" t="str">
        <f>IF(LEFT(flower[[#This Row],[Strain]],4)=LEFT(flower[[#This Row],[Pheno '#]],4),"match","MISMATCH")</f>
        <v>MISMATCH</v>
      </c>
      <c r="G1127" s="13" t="str">
        <f>_xlfn.IFNA(VLOOKUP(flower[[#This Row],[Scion METRC '#]],VEGC8[[#All],[Scion METRC '#]:[Pheno Barcode]],2,FALSE),"")</f>
        <v/>
      </c>
      <c r="H1127" s="13" t="str">
        <f>LEFT(flower[[#This Row],[Pheno Barcode]],7)</f>
        <v/>
      </c>
      <c r="I1127" s="10" t="str">
        <f>_xlfn.IFNA(VLOOKUP(flower[[#This Row],[Strain]],VEGC8[[#All],[Scion METRC '#]:[Health]],5,FALSE),"")</f>
        <v/>
      </c>
      <c r="J1127" s="13"/>
      <c r="K1127" s="13" t="str">
        <f>IF(flower[[#This Row],[Scion METRC '#]]="","EMPTY",_xlfn.IFNA(VLOOKUP(flower[[#This Row],[Scion METRC '#]],DEADC8[],3,FALSE),"Alive"))</f>
        <v>EMPTY</v>
      </c>
      <c r="L1127" s="13" t="str">
        <f>IFERROR(INDEX(exptreatments[[#This Row],[Treatment]],MATCH(flower[[#This Row],[Scion METRC '#]],exptreatments[[#This Row],[METRC]],0)),"")</f>
        <v/>
      </c>
      <c r="M1127" s="13" t="str">
        <f>_xlfn.IFNA(VLOOKUP(flower[[#This Row],[Scion METRC '#]],DEADC8[],4,FALSE),"")</f>
        <v/>
      </c>
      <c r="N1127" s="14" t="str">
        <f>_xlfn.IFNA(VLOOKUP(flower[[#This Row],[Scion METRC '#]],DEADC8[],4,FALSE),"")</f>
        <v/>
      </c>
      <c r="O1127" s="13" t="str">
        <f>IF(ISNUMBER(SEARCH(".",flower[[#This Row],[Pheno Barcode]])),CONCATENATE("1A4070000000065000",RIGHT(flower[[#This Row],[Pheno Barcode]],6)),"")</f>
        <v/>
      </c>
      <c r="P1127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_OL1-06</v>
      </c>
    </row>
    <row r="1128" spans="1:16" x14ac:dyDescent="0.25">
      <c r="A1128" s="8" t="s">
        <v>8</v>
      </c>
      <c r="B1128" s="9">
        <v>7</v>
      </c>
      <c r="C1128" s="13" t="s">
        <v>551</v>
      </c>
      <c r="D1128" s="13"/>
      <c r="E1128" s="13" t="str">
        <f>_xlfn.IFNA(VLOOKUP(flower[[#This Row],[Scion METRC '#]],METRCC8[],2,FALSE),"METRC ERROR")</f>
        <v>METRC ERROR</v>
      </c>
      <c r="F1128" s="13" t="str">
        <f>IF(LEFT(flower[[#This Row],[Strain]],4)=LEFT(flower[[#This Row],[Pheno '#]],4),"match","MISMATCH")</f>
        <v>MISMATCH</v>
      </c>
      <c r="G1128" s="13" t="str">
        <f>_xlfn.IFNA(VLOOKUP(flower[[#This Row],[Scion METRC '#]],VEGC8[[#All],[Scion METRC '#]:[Pheno Barcode]],2,FALSE),"")</f>
        <v/>
      </c>
      <c r="H1128" s="13" t="str">
        <f>LEFT(flower[[#This Row],[Pheno Barcode]],7)</f>
        <v/>
      </c>
      <c r="I1128" s="10" t="str">
        <f>_xlfn.IFNA(VLOOKUP(flower[[#This Row],[Strain]],VEGC8[[#All],[Scion METRC '#]:[Health]],5,FALSE),"")</f>
        <v/>
      </c>
      <c r="J1128" s="13"/>
      <c r="K1128" s="13" t="str">
        <f>IF(flower[[#This Row],[Scion METRC '#]]="","EMPTY",_xlfn.IFNA(VLOOKUP(flower[[#This Row],[Scion METRC '#]],DEADC8[],3,FALSE),"Alive"))</f>
        <v>EMPTY</v>
      </c>
      <c r="L1128" s="13" t="str">
        <f>IFERROR(INDEX(exptreatments[[#This Row],[Treatment]],MATCH(flower[[#This Row],[Scion METRC '#]],exptreatments[[#This Row],[METRC]],0)),"")</f>
        <v/>
      </c>
      <c r="M1128" s="13" t="str">
        <f>_xlfn.IFNA(VLOOKUP(flower[[#This Row],[Scion METRC '#]],DEADC8[],4,FALSE),"")</f>
        <v/>
      </c>
      <c r="N1128" s="14" t="str">
        <f>_xlfn.IFNA(VLOOKUP(flower[[#This Row],[Scion METRC '#]],DEADC8[],4,FALSE),"")</f>
        <v/>
      </c>
      <c r="O1128" s="13" t="str">
        <f>IF(ISNUMBER(SEARCH(".",flower[[#This Row],[Pheno Barcode]])),CONCATENATE("1A4070000000065000",RIGHT(flower[[#This Row],[Pheno Barcode]],6)),"")</f>
        <v/>
      </c>
      <c r="P1128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_OL1-07</v>
      </c>
    </row>
    <row r="1129" spans="1:16" x14ac:dyDescent="0.25">
      <c r="A1129" s="8" t="s">
        <v>8</v>
      </c>
      <c r="B1129" s="9">
        <v>8</v>
      </c>
      <c r="C1129" s="13" t="s">
        <v>551</v>
      </c>
      <c r="D1129" s="13"/>
      <c r="E1129" s="13" t="str">
        <f>_xlfn.IFNA(VLOOKUP(flower[[#This Row],[Scion METRC '#]],METRCC8[],2,FALSE),"METRC ERROR")</f>
        <v>METRC ERROR</v>
      </c>
      <c r="F1129" s="13" t="str">
        <f>IF(LEFT(flower[[#This Row],[Strain]],4)=LEFT(flower[[#This Row],[Pheno '#]],4),"match","MISMATCH")</f>
        <v>MISMATCH</v>
      </c>
      <c r="G1129" s="13" t="str">
        <f>_xlfn.IFNA(VLOOKUP(flower[[#This Row],[Scion METRC '#]],VEGC8[[#All],[Scion METRC '#]:[Pheno Barcode]],2,FALSE),"")</f>
        <v/>
      </c>
      <c r="H1129" s="13" t="str">
        <f>LEFT(flower[[#This Row],[Pheno Barcode]],7)</f>
        <v/>
      </c>
      <c r="I1129" s="10" t="str">
        <f>_xlfn.IFNA(VLOOKUP(flower[[#This Row],[Strain]],VEGC8[[#All],[Scion METRC '#]:[Health]],5,FALSE),"")</f>
        <v/>
      </c>
      <c r="J1129" s="13"/>
      <c r="K1129" s="13" t="str">
        <f>IF(flower[[#This Row],[Scion METRC '#]]="","EMPTY",_xlfn.IFNA(VLOOKUP(flower[[#This Row],[Scion METRC '#]],DEADC8[],3,FALSE),"Alive"))</f>
        <v>EMPTY</v>
      </c>
      <c r="L1129" s="13" t="str">
        <f>IFERROR(INDEX(exptreatments[[#This Row],[Treatment]],MATCH(flower[[#This Row],[Scion METRC '#]],exptreatments[[#This Row],[METRC]],0)),"")</f>
        <v/>
      </c>
      <c r="M1129" s="13" t="str">
        <f>_xlfn.IFNA(VLOOKUP(flower[[#This Row],[Scion METRC '#]],DEADC8[],4,FALSE),"")</f>
        <v/>
      </c>
      <c r="N1129" s="14" t="str">
        <f>_xlfn.IFNA(VLOOKUP(flower[[#This Row],[Scion METRC '#]],DEADC8[],4,FALSE),"")</f>
        <v/>
      </c>
      <c r="O1129" s="13" t="str">
        <f>IF(ISNUMBER(SEARCH(".",flower[[#This Row],[Pheno Barcode]])),CONCATENATE("1A4070000000065000",RIGHT(flower[[#This Row],[Pheno Barcode]],6)),"")</f>
        <v/>
      </c>
      <c r="P1129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_OL1-08</v>
      </c>
    </row>
    <row r="1130" spans="1:16" x14ac:dyDescent="0.25">
      <c r="A1130" s="8" t="s">
        <v>8</v>
      </c>
      <c r="B1130" s="9">
        <v>9</v>
      </c>
      <c r="C1130" s="13" t="s">
        <v>551</v>
      </c>
      <c r="D1130" s="13"/>
      <c r="E1130" s="13" t="str">
        <f>_xlfn.IFNA(VLOOKUP(flower[[#This Row],[Scion METRC '#]],METRCC8[],2,FALSE),"METRC ERROR")</f>
        <v>METRC ERROR</v>
      </c>
      <c r="F1130" s="13" t="str">
        <f>IF(LEFT(flower[[#This Row],[Strain]],4)=LEFT(flower[[#This Row],[Pheno '#]],4),"match","MISMATCH")</f>
        <v>MISMATCH</v>
      </c>
      <c r="G1130" s="13" t="str">
        <f>_xlfn.IFNA(VLOOKUP(flower[[#This Row],[Scion METRC '#]],VEGC8[[#All],[Scion METRC '#]:[Pheno Barcode]],2,FALSE),"")</f>
        <v/>
      </c>
      <c r="H1130" s="13" t="str">
        <f>LEFT(flower[[#This Row],[Pheno Barcode]],7)</f>
        <v/>
      </c>
      <c r="I1130" s="10" t="str">
        <f>_xlfn.IFNA(VLOOKUP(flower[[#This Row],[Strain]],VEGC8[[#All],[Scion METRC '#]:[Health]],5,FALSE),"")</f>
        <v/>
      </c>
      <c r="J1130" s="13"/>
      <c r="K1130" s="13" t="str">
        <f>IF(flower[[#This Row],[Scion METRC '#]]="","EMPTY",_xlfn.IFNA(VLOOKUP(flower[[#This Row],[Scion METRC '#]],DEADC8[],3,FALSE),"Alive"))</f>
        <v>EMPTY</v>
      </c>
      <c r="L1130" s="13" t="str">
        <f>IFERROR(INDEX(exptreatments[[#This Row],[Treatment]],MATCH(flower[[#This Row],[Scion METRC '#]],exptreatments[[#This Row],[METRC]],0)),"")</f>
        <v/>
      </c>
      <c r="M1130" s="13" t="str">
        <f>_xlfn.IFNA(VLOOKUP(flower[[#This Row],[Scion METRC '#]],DEADC8[],4,FALSE),"")</f>
        <v/>
      </c>
      <c r="N1130" s="14" t="str">
        <f>_xlfn.IFNA(VLOOKUP(flower[[#This Row],[Scion METRC '#]],DEADC8[],4,FALSE),"")</f>
        <v/>
      </c>
      <c r="O1130" s="13" t="str">
        <f>IF(ISNUMBER(SEARCH(".",flower[[#This Row],[Pheno Barcode]])),CONCATENATE("1A4070000000065000",RIGHT(flower[[#This Row],[Pheno Barcode]],6)),"")</f>
        <v/>
      </c>
      <c r="P1130" s="8" t="str">
        <f>IF(flower[[#This Row],[Plant]]&lt;10,_xlfn.CONCAT('Group Info'!$F$2,"_",flower[[#This Row],[Table]],"-0",flower[[#This Row],[Plant]]),_xlfn.CONCAT('Group Info'!$F$2,"_",flower[[#This Row],[Table]],"-",flower[[#This Row],[Plant]]))</f>
        <v>_OL1-09</v>
      </c>
    </row>
    <row r="1131" spans="1:16" x14ac:dyDescent="0.25">
      <c r="A1131" s="8" t="s">
        <v>8</v>
      </c>
      <c r="B1131" s="9">
        <v>10</v>
      </c>
      <c r="C1131" s="13" t="s">
        <v>551</v>
      </c>
      <c r="D1131" s="13"/>
      <c r="E1131" s="13" t="str">
        <f>_xlfn.IFNA(VLOOKUP(flower[[#This Row],[Scion METRC '#]],METRCC8[],2,FALSE),"METRC ERROR")</f>
        <v>METRC ERROR</v>
      </c>
      <c r="F1131" s="13" t="str">
        <f>IF(LEFT(flower[[#This Row],[Strain]],4)=LEFT(flower[[#This Row],[Pheno '#]],4),"match","MISMATCH")</f>
        <v>MISMATCH</v>
      </c>
      <c r="G1131" s="13" t="str">
        <f>_xlfn.IFNA(VLOOKUP(flower[[#This Row],[Scion METRC '#]],VEGC8[[#All],[Scion METRC '#]:[Pheno Barcode]],2,FALSE),"")</f>
        <v/>
      </c>
      <c r="H1131" s="13" t="str">
        <f>LEFT(flower[[#This Row],[Pheno Barcode]],7)</f>
        <v/>
      </c>
      <c r="I1131" s="10" t="str">
        <f>_xlfn.IFNA(VLOOKUP(flower[[#This Row],[Strain]],VEGC8[[#All],[Scion METRC '#]:[Health]],5,FALSE),"")</f>
        <v/>
      </c>
      <c r="J1131" s="13"/>
      <c r="K1131" s="13" t="str">
        <f>IF(flower[[#This Row],[Scion METRC '#]]="","EMPTY",_xlfn.IFNA(VLOOKUP(flower[[#This Row],[Scion METRC '#]],DEADC8[],3,FALSE),"Alive"))</f>
        <v>EMPTY</v>
      </c>
      <c r="L1131" s="13" t="str">
        <f>IFERROR(INDEX(exptreatments[[#This Row],[Treatment]],MATCH(flower[[#This Row],[Scion METRC '#]],exptreatments[[#This Row],[METRC]],0)),"")</f>
        <v/>
      </c>
      <c r="M1131" s="13" t="str">
        <f>_xlfn.IFNA(VLOOKUP(flower[[#This Row],[Scion METRC '#]],DEADC8[],4,FALSE),"")</f>
        <v/>
      </c>
      <c r="N1131" s="14" t="str">
        <f>_xlfn.IFNA(VLOOKUP(flower[[#This Row],[Scion METRC '#]],DEADC8[],4,FALSE),"")</f>
        <v/>
      </c>
      <c r="O1131" s="13" t="str">
        <f>IF(ISNUMBER(SEARCH(".",flower[[#This Row],[Pheno Barcode]])),CONCATENATE("1A4070000000065000",RIGHT(flower[[#This Row],[Pheno Barcode]],6)),"")</f>
        <v/>
      </c>
      <c r="P1131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_OL1-10</v>
      </c>
    </row>
    <row r="1132" spans="1:16" x14ac:dyDescent="0.25">
      <c r="A1132" s="8" t="s">
        <v>8</v>
      </c>
      <c r="B1132" s="9">
        <v>11</v>
      </c>
      <c r="C1132" s="13" t="s">
        <v>551</v>
      </c>
      <c r="D1132" s="13"/>
      <c r="E1132" s="13" t="str">
        <f>_xlfn.IFNA(VLOOKUP(flower[[#This Row],[Scion METRC '#]],METRCC8[],2,FALSE),"METRC ERROR")</f>
        <v>METRC ERROR</v>
      </c>
      <c r="F1132" s="13" t="str">
        <f>IF(LEFT(flower[[#This Row],[Strain]],4)=LEFT(flower[[#This Row],[Pheno '#]],4),"match","MISMATCH")</f>
        <v>MISMATCH</v>
      </c>
      <c r="G1132" s="13" t="str">
        <f>_xlfn.IFNA(VLOOKUP(flower[[#This Row],[Scion METRC '#]],VEGC8[[#All],[Scion METRC '#]:[Pheno Barcode]],2,FALSE),"")</f>
        <v/>
      </c>
      <c r="H1132" s="13" t="str">
        <f>LEFT(flower[[#This Row],[Pheno Barcode]],7)</f>
        <v/>
      </c>
      <c r="I1132" s="10" t="str">
        <f>_xlfn.IFNA(VLOOKUP(flower[[#This Row],[Strain]],VEGC8[[#All],[Scion METRC '#]:[Health]],5,FALSE),"")</f>
        <v/>
      </c>
      <c r="J1132" s="13"/>
      <c r="K1132" s="13" t="str">
        <f>IF(flower[[#This Row],[Scion METRC '#]]="","EMPTY",_xlfn.IFNA(VLOOKUP(flower[[#This Row],[Scion METRC '#]],DEADC8[],3,FALSE),"Alive"))</f>
        <v>EMPTY</v>
      </c>
      <c r="L1132" s="13" t="str">
        <f>IFERROR(INDEX(exptreatments[[#This Row],[Treatment]],MATCH(flower[[#This Row],[Scion METRC '#]],exptreatments[[#This Row],[METRC]],0)),"")</f>
        <v/>
      </c>
      <c r="M1132" s="13" t="str">
        <f>_xlfn.IFNA(VLOOKUP(flower[[#This Row],[Scion METRC '#]],DEADC8[],4,FALSE),"")</f>
        <v/>
      </c>
      <c r="N1132" s="14" t="str">
        <f>_xlfn.IFNA(VLOOKUP(flower[[#This Row],[Scion METRC '#]],DEADC8[],4,FALSE),"")</f>
        <v/>
      </c>
      <c r="O1132" s="13" t="str">
        <f>IF(ISNUMBER(SEARCH(".",flower[[#This Row],[Pheno Barcode]])),CONCATENATE("1A4070000000065000",RIGHT(flower[[#This Row],[Pheno Barcode]],6)),"")</f>
        <v/>
      </c>
      <c r="P1132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_OL1-11</v>
      </c>
    </row>
    <row r="1133" spans="1:16" x14ac:dyDescent="0.25">
      <c r="A1133" s="8" t="s">
        <v>8</v>
      </c>
      <c r="B1133" s="9">
        <v>12</v>
      </c>
      <c r="C1133" s="13" t="s">
        <v>551</v>
      </c>
      <c r="D1133" s="13"/>
      <c r="E1133" s="13" t="str">
        <f>_xlfn.IFNA(VLOOKUP(flower[[#This Row],[Scion METRC '#]],METRCC8[],2,FALSE),"METRC ERROR")</f>
        <v>METRC ERROR</v>
      </c>
      <c r="F1133" s="13" t="str">
        <f>IF(LEFT(flower[[#This Row],[Strain]],4)=LEFT(flower[[#This Row],[Pheno '#]],4),"match","MISMATCH")</f>
        <v>MISMATCH</v>
      </c>
      <c r="G1133" s="13" t="str">
        <f>_xlfn.IFNA(VLOOKUP(flower[[#This Row],[Scion METRC '#]],VEGC8[[#All],[Scion METRC '#]:[Pheno Barcode]],2,FALSE),"")</f>
        <v/>
      </c>
      <c r="H1133" s="13" t="str">
        <f>LEFT(flower[[#This Row],[Pheno Barcode]],7)</f>
        <v/>
      </c>
      <c r="I1133" s="10" t="str">
        <f>_xlfn.IFNA(VLOOKUP(flower[[#This Row],[Strain]],VEGC8[[#All],[Scion METRC '#]:[Health]],5,FALSE),"")</f>
        <v/>
      </c>
      <c r="J1133" s="13"/>
      <c r="K1133" s="13" t="str">
        <f>IF(flower[[#This Row],[Scion METRC '#]]="","EMPTY",_xlfn.IFNA(VLOOKUP(flower[[#This Row],[Scion METRC '#]],DEADC8[],3,FALSE),"Alive"))</f>
        <v>EMPTY</v>
      </c>
      <c r="L1133" s="13" t="str">
        <f>IFERROR(INDEX(exptreatments[[#This Row],[Treatment]],MATCH(flower[[#This Row],[Scion METRC '#]],exptreatments[[#This Row],[METRC]],0)),"")</f>
        <v/>
      </c>
      <c r="M1133" s="13" t="str">
        <f>_xlfn.IFNA(VLOOKUP(flower[[#This Row],[Scion METRC '#]],DEADC8[],4,FALSE),"")</f>
        <v/>
      </c>
      <c r="N1133" s="14" t="str">
        <f>_xlfn.IFNA(VLOOKUP(flower[[#This Row],[Scion METRC '#]],DEADC8[],4,FALSE),"")</f>
        <v/>
      </c>
      <c r="O1133" s="13" t="str">
        <f>IF(ISNUMBER(SEARCH(".",flower[[#This Row],[Pheno Barcode]])),CONCATENATE("1A4070000000065000",RIGHT(flower[[#This Row],[Pheno Barcode]],6)),"")</f>
        <v/>
      </c>
      <c r="P1133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_OL1-12</v>
      </c>
    </row>
    <row r="1134" spans="1:16" x14ac:dyDescent="0.25">
      <c r="A1134" s="8" t="s">
        <v>8</v>
      </c>
      <c r="B1134" s="9">
        <v>13</v>
      </c>
      <c r="C1134" s="13" t="s">
        <v>551</v>
      </c>
      <c r="D1134" s="13"/>
      <c r="E1134" s="13" t="str">
        <f>_xlfn.IFNA(VLOOKUP(flower[[#This Row],[Scion METRC '#]],METRCC8[],2,FALSE),"METRC ERROR")</f>
        <v>METRC ERROR</v>
      </c>
      <c r="F1134" s="13" t="str">
        <f>IF(LEFT(flower[[#This Row],[Strain]],4)=LEFT(flower[[#This Row],[Pheno '#]],4),"match","MISMATCH")</f>
        <v>MISMATCH</v>
      </c>
      <c r="G1134" s="13" t="str">
        <f>_xlfn.IFNA(VLOOKUP(flower[[#This Row],[Scion METRC '#]],VEGC8[[#All],[Scion METRC '#]:[Pheno Barcode]],2,FALSE),"")</f>
        <v/>
      </c>
      <c r="H1134" s="13" t="str">
        <f>LEFT(flower[[#This Row],[Pheno Barcode]],7)</f>
        <v/>
      </c>
      <c r="I1134" s="10" t="str">
        <f>_xlfn.IFNA(VLOOKUP(flower[[#This Row],[Strain]],VEGC8[[#All],[Scion METRC '#]:[Health]],5,FALSE),"")</f>
        <v/>
      </c>
      <c r="J1134" s="13"/>
      <c r="K1134" s="13" t="str">
        <f>IF(flower[[#This Row],[Scion METRC '#]]="","EMPTY",_xlfn.IFNA(VLOOKUP(flower[[#This Row],[Scion METRC '#]],DEADC8[],3,FALSE),"Alive"))</f>
        <v>EMPTY</v>
      </c>
      <c r="L1134" s="13" t="str">
        <f>IFERROR(INDEX(exptreatments[[#This Row],[Treatment]],MATCH(flower[[#This Row],[Scion METRC '#]],exptreatments[[#This Row],[METRC]],0)),"")</f>
        <v/>
      </c>
      <c r="M1134" s="13" t="str">
        <f>_xlfn.IFNA(VLOOKUP(flower[[#This Row],[Scion METRC '#]],DEADC8[],4,FALSE),"")</f>
        <v/>
      </c>
      <c r="N1134" s="14" t="str">
        <f>_xlfn.IFNA(VLOOKUP(flower[[#This Row],[Scion METRC '#]],DEADC8[],4,FALSE),"")</f>
        <v/>
      </c>
      <c r="O1134" s="13" t="str">
        <f>IF(ISNUMBER(SEARCH(".",flower[[#This Row],[Pheno Barcode]])),CONCATENATE("1A4070000000065000",RIGHT(flower[[#This Row],[Pheno Barcode]],6)),"")</f>
        <v/>
      </c>
      <c r="P1134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_OL1-13</v>
      </c>
    </row>
    <row r="1135" spans="1:16" x14ac:dyDescent="0.25">
      <c r="A1135" s="8" t="s">
        <v>8</v>
      </c>
      <c r="B1135" s="9">
        <v>14</v>
      </c>
      <c r="C1135" s="13" t="s">
        <v>551</v>
      </c>
      <c r="D1135" s="13"/>
      <c r="E1135" s="13" t="str">
        <f>_xlfn.IFNA(VLOOKUP(flower[[#This Row],[Scion METRC '#]],METRCC8[],2,FALSE),"METRC ERROR")</f>
        <v>METRC ERROR</v>
      </c>
      <c r="F1135" s="13" t="str">
        <f>IF(LEFT(flower[[#This Row],[Strain]],4)=LEFT(flower[[#This Row],[Pheno '#]],4),"match","MISMATCH")</f>
        <v>MISMATCH</v>
      </c>
      <c r="G1135" s="13" t="str">
        <f>_xlfn.IFNA(VLOOKUP(flower[[#This Row],[Scion METRC '#]],VEGC8[[#All],[Scion METRC '#]:[Pheno Barcode]],2,FALSE),"")</f>
        <v/>
      </c>
      <c r="H1135" s="13" t="str">
        <f>LEFT(flower[[#This Row],[Pheno Barcode]],7)</f>
        <v/>
      </c>
      <c r="I1135" s="10" t="str">
        <f>_xlfn.IFNA(VLOOKUP(flower[[#This Row],[Strain]],VEGC8[[#All],[Scion METRC '#]:[Health]],5,FALSE),"")</f>
        <v/>
      </c>
      <c r="J1135" s="13"/>
      <c r="K1135" s="13" t="str">
        <f>IF(flower[[#This Row],[Scion METRC '#]]="","EMPTY",_xlfn.IFNA(VLOOKUP(flower[[#This Row],[Scion METRC '#]],DEADC8[],3,FALSE),"Alive"))</f>
        <v>EMPTY</v>
      </c>
      <c r="L1135" s="13" t="str">
        <f>IFERROR(INDEX(exptreatments[[#This Row],[Treatment]],MATCH(flower[[#This Row],[Scion METRC '#]],exptreatments[[#This Row],[METRC]],0)),"")</f>
        <v/>
      </c>
      <c r="M1135" s="13" t="str">
        <f>_xlfn.IFNA(VLOOKUP(flower[[#This Row],[Scion METRC '#]],DEADC8[],4,FALSE),"")</f>
        <v/>
      </c>
      <c r="N1135" s="14" t="str">
        <f>_xlfn.IFNA(VLOOKUP(flower[[#This Row],[Scion METRC '#]],DEADC8[],4,FALSE),"")</f>
        <v/>
      </c>
      <c r="O1135" s="13" t="str">
        <f>IF(ISNUMBER(SEARCH(".",flower[[#This Row],[Pheno Barcode]])),CONCATENATE("1A4070000000065000",RIGHT(flower[[#This Row],[Pheno Barcode]],6)),"")</f>
        <v/>
      </c>
      <c r="P1135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_OL1-14</v>
      </c>
    </row>
    <row r="1136" spans="1:16" x14ac:dyDescent="0.25">
      <c r="A1136" s="8" t="s">
        <v>8</v>
      </c>
      <c r="B1136" s="9">
        <v>15</v>
      </c>
      <c r="C1136" s="13" t="s">
        <v>551</v>
      </c>
      <c r="D1136" s="13"/>
      <c r="E1136" s="13" t="str">
        <f>_xlfn.IFNA(VLOOKUP(flower[[#This Row],[Scion METRC '#]],METRCC8[],2,FALSE),"METRC ERROR")</f>
        <v>METRC ERROR</v>
      </c>
      <c r="F1136" s="13" t="str">
        <f>IF(LEFT(flower[[#This Row],[Strain]],4)=LEFT(flower[[#This Row],[Pheno '#]],4),"match","MISMATCH")</f>
        <v>MISMATCH</v>
      </c>
      <c r="G1136" s="13" t="str">
        <f>_xlfn.IFNA(VLOOKUP(flower[[#This Row],[Scion METRC '#]],VEGC8[[#All],[Scion METRC '#]:[Pheno Barcode]],2,FALSE),"")</f>
        <v/>
      </c>
      <c r="H1136" s="13" t="str">
        <f>LEFT(flower[[#This Row],[Pheno Barcode]],7)</f>
        <v/>
      </c>
      <c r="I1136" s="10" t="str">
        <f>_xlfn.IFNA(VLOOKUP(flower[[#This Row],[Strain]],VEGC8[[#All],[Scion METRC '#]:[Health]],5,FALSE),"")</f>
        <v/>
      </c>
      <c r="J1136" s="13"/>
      <c r="K1136" s="13" t="str">
        <f>IF(flower[[#This Row],[Scion METRC '#]]="","EMPTY",_xlfn.IFNA(VLOOKUP(flower[[#This Row],[Scion METRC '#]],DEADC8[],3,FALSE),"Alive"))</f>
        <v>EMPTY</v>
      </c>
      <c r="L1136" s="13" t="str">
        <f>IFERROR(INDEX(exptreatments[[#This Row],[Treatment]],MATCH(flower[[#This Row],[Scion METRC '#]],exptreatments[[#This Row],[METRC]],0)),"")</f>
        <v/>
      </c>
      <c r="M1136" s="13" t="str">
        <f>_xlfn.IFNA(VLOOKUP(flower[[#This Row],[Scion METRC '#]],DEADC8[],4,FALSE),"")</f>
        <v/>
      </c>
      <c r="N1136" s="14" t="str">
        <f>_xlfn.IFNA(VLOOKUP(flower[[#This Row],[Scion METRC '#]],DEADC8[],4,FALSE),"")</f>
        <v/>
      </c>
      <c r="O1136" s="13" t="str">
        <f>IF(ISNUMBER(SEARCH(".",flower[[#This Row],[Pheno Barcode]])),CONCATENATE("1A4070000000065000",RIGHT(flower[[#This Row],[Pheno Barcode]],6)),"")</f>
        <v/>
      </c>
      <c r="P1136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_OL1-15</v>
      </c>
    </row>
    <row r="1137" spans="1:16" x14ac:dyDescent="0.25">
      <c r="A1137" s="8" t="s">
        <v>8</v>
      </c>
      <c r="B1137" s="9">
        <v>16</v>
      </c>
      <c r="C1137" s="13" t="s">
        <v>551</v>
      </c>
      <c r="D1137" s="13"/>
      <c r="E1137" s="13" t="str">
        <f>_xlfn.IFNA(VLOOKUP(flower[[#This Row],[Scion METRC '#]],METRCC8[],2,FALSE),"METRC ERROR")</f>
        <v>METRC ERROR</v>
      </c>
      <c r="F1137" s="13" t="str">
        <f>IF(LEFT(flower[[#This Row],[Strain]],4)=LEFT(flower[[#This Row],[Pheno '#]],4),"match","MISMATCH")</f>
        <v>MISMATCH</v>
      </c>
      <c r="G1137" s="13" t="str">
        <f>_xlfn.IFNA(VLOOKUP(flower[[#This Row],[Scion METRC '#]],VEGC8[[#All],[Scion METRC '#]:[Pheno Barcode]],2,FALSE),"")</f>
        <v/>
      </c>
      <c r="H1137" s="13" t="str">
        <f>LEFT(flower[[#This Row],[Pheno Barcode]],7)</f>
        <v/>
      </c>
      <c r="I1137" s="10" t="str">
        <f>_xlfn.IFNA(VLOOKUP(flower[[#This Row],[Strain]],VEGC8[[#All],[Scion METRC '#]:[Health]],5,FALSE),"")</f>
        <v/>
      </c>
      <c r="J1137" s="13"/>
      <c r="K1137" s="13" t="str">
        <f>IF(flower[[#This Row],[Scion METRC '#]]="","EMPTY",_xlfn.IFNA(VLOOKUP(flower[[#This Row],[Scion METRC '#]],DEADC8[],3,FALSE),"Alive"))</f>
        <v>EMPTY</v>
      </c>
      <c r="L1137" s="13" t="str">
        <f>IFERROR(INDEX(exptreatments[[#This Row],[Treatment]],MATCH(flower[[#This Row],[Scion METRC '#]],exptreatments[[#This Row],[METRC]],0)),"")</f>
        <v/>
      </c>
      <c r="M1137" s="13" t="str">
        <f>_xlfn.IFNA(VLOOKUP(flower[[#This Row],[Scion METRC '#]],DEADC8[],4,FALSE),"")</f>
        <v/>
      </c>
      <c r="N1137" s="14" t="str">
        <f>_xlfn.IFNA(VLOOKUP(flower[[#This Row],[Scion METRC '#]],DEADC8[],4,FALSE),"")</f>
        <v/>
      </c>
      <c r="O1137" s="13" t="str">
        <f>IF(ISNUMBER(SEARCH(".",flower[[#This Row],[Pheno Barcode]])),CONCATENATE("1A4070000000065000",RIGHT(flower[[#This Row],[Pheno Barcode]],6)),"")</f>
        <v/>
      </c>
      <c r="P1137" s="8" t="str">
        <f>IF(flower[[#This Row],[Plant]]&lt;10,_xlfn.CONCAT('Group Info'!$F$2,"_",flower[[#This Row],[Table]],"-0",flower[[#This Row],[Plant]]),_xlfn.CONCAT('Group Info'!$F$2,"_",flower[[#This Row],[Table]],"-",flower[[#This Row],[Plant]]))</f>
        <v>_OL1-16</v>
      </c>
    </row>
    <row r="1138" spans="1:16" x14ac:dyDescent="0.25">
      <c r="A1138" s="8" t="s">
        <v>8</v>
      </c>
      <c r="B1138" s="9">
        <v>1</v>
      </c>
      <c r="C1138" s="13" t="s">
        <v>552</v>
      </c>
      <c r="D1138" s="13"/>
      <c r="E1138" s="13" t="str">
        <f>_xlfn.IFNA(VLOOKUP(flower[[#This Row],[Scion METRC '#]],METRCC8[],2,FALSE),"METRC ERROR")</f>
        <v>METRC ERROR</v>
      </c>
      <c r="F1138" s="13" t="str">
        <f>IF(LEFT(flower[[#This Row],[Strain]],4)=LEFT(flower[[#This Row],[Pheno '#]],4),"match","MISMATCH")</f>
        <v>MISMATCH</v>
      </c>
      <c r="G1138" s="13" t="str">
        <f>_xlfn.IFNA(VLOOKUP(flower[[#This Row],[Scion METRC '#]],VEGC8[[#All],[Scion METRC '#]:[Pheno Barcode]],2,FALSE),"")</f>
        <v/>
      </c>
      <c r="H1138" s="13" t="str">
        <f>LEFT(flower[[#This Row],[Pheno Barcode]],7)</f>
        <v/>
      </c>
      <c r="I1138" s="10" t="str">
        <f>_xlfn.IFNA(VLOOKUP(flower[[#This Row],[Strain]],VEGC8[[#All],[Scion METRC '#]:[Health]],5,FALSE),"")</f>
        <v/>
      </c>
      <c r="J1138" s="13"/>
      <c r="K1138" s="13" t="str">
        <f>IF(flower[[#This Row],[Scion METRC '#]]="","EMPTY",_xlfn.IFNA(VLOOKUP(flower[[#This Row],[Scion METRC '#]],DEADC8[],3,FALSE),"Alive"))</f>
        <v>EMPTY</v>
      </c>
      <c r="L1138" s="13" t="str">
        <f>IFERROR(INDEX(exptreatments[[#This Row],[Treatment]],MATCH(flower[[#This Row],[Scion METRC '#]],exptreatments[[#This Row],[METRC]],0)),"")</f>
        <v/>
      </c>
      <c r="M1138" s="13" t="str">
        <f>_xlfn.IFNA(VLOOKUP(flower[[#This Row],[Scion METRC '#]],DEADC8[],4,FALSE),"")</f>
        <v/>
      </c>
      <c r="N1138" s="14" t="str">
        <f>_xlfn.IFNA(VLOOKUP(flower[[#This Row],[Scion METRC '#]],DEADC8[],4,FALSE),"")</f>
        <v/>
      </c>
      <c r="O1138" s="13" t="str">
        <f>IF(ISNUMBER(SEARCH(".",flower[[#This Row],[Pheno Barcode]])),CONCATENATE("1A4070000000065000",RIGHT(flower[[#This Row],[Pheno Barcode]],6)),"")</f>
        <v/>
      </c>
      <c r="P1138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_OL2-01</v>
      </c>
    </row>
    <row r="1139" spans="1:16" x14ac:dyDescent="0.25">
      <c r="A1139" s="8" t="s">
        <v>8</v>
      </c>
      <c r="B1139" s="9">
        <v>2</v>
      </c>
      <c r="C1139" s="13" t="s">
        <v>552</v>
      </c>
      <c r="D1139" s="13"/>
      <c r="E1139" s="13" t="str">
        <f>_xlfn.IFNA(VLOOKUP(flower[[#This Row],[Scion METRC '#]],METRCC8[],2,FALSE),"METRC ERROR")</f>
        <v>METRC ERROR</v>
      </c>
      <c r="F1139" s="13" t="str">
        <f>IF(LEFT(flower[[#This Row],[Strain]],4)=LEFT(flower[[#This Row],[Pheno '#]],4),"match","MISMATCH")</f>
        <v>MISMATCH</v>
      </c>
      <c r="G1139" s="13" t="str">
        <f>_xlfn.IFNA(VLOOKUP(flower[[#This Row],[Scion METRC '#]],VEGC8[[#All],[Scion METRC '#]:[Pheno Barcode]],2,FALSE),"")</f>
        <v/>
      </c>
      <c r="H1139" s="13" t="str">
        <f>LEFT(flower[[#This Row],[Pheno Barcode]],7)</f>
        <v/>
      </c>
      <c r="I1139" s="10" t="str">
        <f>_xlfn.IFNA(VLOOKUP(flower[[#This Row],[Strain]],VEGC8[[#All],[Scion METRC '#]:[Health]],5,FALSE),"")</f>
        <v/>
      </c>
      <c r="J1139" s="13"/>
      <c r="K1139" s="13" t="str">
        <f>IF(flower[[#This Row],[Scion METRC '#]]="","EMPTY",_xlfn.IFNA(VLOOKUP(flower[[#This Row],[Scion METRC '#]],DEADC8[],3,FALSE),"Alive"))</f>
        <v>EMPTY</v>
      </c>
      <c r="L1139" s="13" t="str">
        <f>IFERROR(INDEX(exptreatments[[#This Row],[Treatment]],MATCH(flower[[#This Row],[Scion METRC '#]],exptreatments[[#This Row],[METRC]],0)),"")</f>
        <v/>
      </c>
      <c r="M1139" s="13" t="str">
        <f>_xlfn.IFNA(VLOOKUP(flower[[#This Row],[Scion METRC '#]],DEADC8[],4,FALSE),"")</f>
        <v/>
      </c>
      <c r="N1139" s="14" t="str">
        <f>_xlfn.IFNA(VLOOKUP(flower[[#This Row],[Scion METRC '#]],DEADC8[],4,FALSE),"")</f>
        <v/>
      </c>
      <c r="O1139" s="13" t="str">
        <f>IF(ISNUMBER(SEARCH(".",flower[[#This Row],[Pheno Barcode]])),CONCATENATE("1A4070000000065000",RIGHT(flower[[#This Row],[Pheno Barcode]],6)),"")</f>
        <v/>
      </c>
      <c r="P1139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_OL2-02</v>
      </c>
    </row>
    <row r="1140" spans="1:16" x14ac:dyDescent="0.25">
      <c r="A1140" s="8" t="s">
        <v>8</v>
      </c>
      <c r="B1140" s="9">
        <v>3</v>
      </c>
      <c r="C1140" s="13" t="s">
        <v>552</v>
      </c>
      <c r="D1140" s="13"/>
      <c r="E1140" s="13" t="str">
        <f>_xlfn.IFNA(VLOOKUP(flower[[#This Row],[Scion METRC '#]],METRCC8[],2,FALSE),"METRC ERROR")</f>
        <v>METRC ERROR</v>
      </c>
      <c r="F1140" s="13" t="str">
        <f>IF(LEFT(flower[[#This Row],[Strain]],4)=LEFT(flower[[#This Row],[Pheno '#]],4),"match","MISMATCH")</f>
        <v>MISMATCH</v>
      </c>
      <c r="G1140" s="13" t="str">
        <f>_xlfn.IFNA(VLOOKUP(flower[[#This Row],[Scion METRC '#]],VEGC8[[#All],[Scion METRC '#]:[Pheno Barcode]],2,FALSE),"")</f>
        <v/>
      </c>
      <c r="H1140" s="13" t="str">
        <f>LEFT(flower[[#This Row],[Pheno Barcode]],7)</f>
        <v/>
      </c>
      <c r="I1140" s="10" t="str">
        <f>_xlfn.IFNA(VLOOKUP(flower[[#This Row],[Strain]],VEGC8[[#All],[Scion METRC '#]:[Health]],5,FALSE),"")</f>
        <v/>
      </c>
      <c r="J1140" s="13"/>
      <c r="K1140" s="13" t="str">
        <f>IF(flower[[#This Row],[Scion METRC '#]]="","EMPTY",_xlfn.IFNA(VLOOKUP(flower[[#This Row],[Scion METRC '#]],DEADC8[],3,FALSE),"Alive"))</f>
        <v>EMPTY</v>
      </c>
      <c r="L1140" s="13" t="str">
        <f>IFERROR(INDEX(exptreatments[[#This Row],[Treatment]],MATCH(flower[[#This Row],[Scion METRC '#]],exptreatments[[#This Row],[METRC]],0)),"")</f>
        <v/>
      </c>
      <c r="M1140" s="13" t="str">
        <f>_xlfn.IFNA(VLOOKUP(flower[[#This Row],[Scion METRC '#]],DEADC8[],4,FALSE),"")</f>
        <v/>
      </c>
      <c r="N1140" s="14" t="str">
        <f>_xlfn.IFNA(VLOOKUP(flower[[#This Row],[Scion METRC '#]],DEADC8[],4,FALSE),"")</f>
        <v/>
      </c>
      <c r="O1140" s="13" t="str">
        <f>IF(ISNUMBER(SEARCH(".",flower[[#This Row],[Pheno Barcode]])),CONCATENATE("1A4070000000065000",RIGHT(flower[[#This Row],[Pheno Barcode]],6)),"")</f>
        <v/>
      </c>
      <c r="P1140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_OL2-03</v>
      </c>
    </row>
    <row r="1141" spans="1:16" x14ac:dyDescent="0.25">
      <c r="A1141" s="8" t="s">
        <v>8</v>
      </c>
      <c r="B1141" s="9">
        <v>4</v>
      </c>
      <c r="C1141" s="13" t="s">
        <v>552</v>
      </c>
      <c r="D1141" s="13"/>
      <c r="E1141" s="13" t="str">
        <f>_xlfn.IFNA(VLOOKUP(flower[[#This Row],[Scion METRC '#]],METRCC8[],2,FALSE),"METRC ERROR")</f>
        <v>METRC ERROR</v>
      </c>
      <c r="F1141" s="13" t="str">
        <f>IF(LEFT(flower[[#This Row],[Strain]],4)=LEFT(flower[[#This Row],[Pheno '#]],4),"match","MISMATCH")</f>
        <v>MISMATCH</v>
      </c>
      <c r="G1141" s="13" t="str">
        <f>_xlfn.IFNA(VLOOKUP(flower[[#This Row],[Scion METRC '#]],VEGC8[[#All],[Scion METRC '#]:[Pheno Barcode]],2,FALSE),"")</f>
        <v/>
      </c>
      <c r="H1141" s="13" t="str">
        <f>LEFT(flower[[#This Row],[Pheno Barcode]],7)</f>
        <v/>
      </c>
      <c r="I1141" s="10" t="str">
        <f>_xlfn.IFNA(VLOOKUP(flower[[#This Row],[Strain]],VEGC8[[#All],[Scion METRC '#]:[Health]],5,FALSE),"")</f>
        <v/>
      </c>
      <c r="J1141" s="13"/>
      <c r="K1141" s="13" t="str">
        <f>IF(flower[[#This Row],[Scion METRC '#]]="","EMPTY",_xlfn.IFNA(VLOOKUP(flower[[#This Row],[Scion METRC '#]],DEADC8[],3,FALSE),"Alive"))</f>
        <v>EMPTY</v>
      </c>
      <c r="L1141" s="13" t="str">
        <f>IFERROR(INDEX(exptreatments[[#This Row],[Treatment]],MATCH(flower[[#This Row],[Scion METRC '#]],exptreatments[[#This Row],[METRC]],0)),"")</f>
        <v/>
      </c>
      <c r="M1141" s="13" t="str">
        <f>_xlfn.IFNA(VLOOKUP(flower[[#This Row],[Scion METRC '#]],DEADC8[],4,FALSE),"")</f>
        <v/>
      </c>
      <c r="N1141" s="14" t="str">
        <f>_xlfn.IFNA(VLOOKUP(flower[[#This Row],[Scion METRC '#]],DEADC8[],4,FALSE),"")</f>
        <v/>
      </c>
      <c r="O1141" s="13" t="str">
        <f>IF(ISNUMBER(SEARCH(".",flower[[#This Row],[Pheno Barcode]])),CONCATENATE("1A4070000000065000",RIGHT(flower[[#This Row],[Pheno Barcode]],6)),"")</f>
        <v/>
      </c>
      <c r="P1141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_OL2-04</v>
      </c>
    </row>
    <row r="1142" spans="1:16" x14ac:dyDescent="0.25">
      <c r="A1142" s="8" t="s">
        <v>8</v>
      </c>
      <c r="B1142" s="9">
        <v>5</v>
      </c>
      <c r="C1142" s="13" t="s">
        <v>552</v>
      </c>
      <c r="D1142" s="13"/>
      <c r="E1142" s="13" t="str">
        <f>_xlfn.IFNA(VLOOKUP(flower[[#This Row],[Scion METRC '#]],METRCC8[],2,FALSE),"METRC ERROR")</f>
        <v>METRC ERROR</v>
      </c>
      <c r="F1142" s="13" t="str">
        <f>IF(LEFT(flower[[#This Row],[Strain]],4)=LEFT(flower[[#This Row],[Pheno '#]],4),"match","MISMATCH")</f>
        <v>MISMATCH</v>
      </c>
      <c r="G1142" s="13" t="str">
        <f>_xlfn.IFNA(VLOOKUP(flower[[#This Row],[Scion METRC '#]],VEGC8[[#All],[Scion METRC '#]:[Pheno Barcode]],2,FALSE),"")</f>
        <v/>
      </c>
      <c r="H1142" s="13" t="str">
        <f>LEFT(flower[[#This Row],[Pheno Barcode]],7)</f>
        <v/>
      </c>
      <c r="I1142" s="10" t="str">
        <f>_xlfn.IFNA(VLOOKUP(flower[[#This Row],[Strain]],VEGC8[[#All],[Scion METRC '#]:[Health]],5,FALSE),"")</f>
        <v/>
      </c>
      <c r="J1142" s="13"/>
      <c r="K1142" s="13" t="str">
        <f>IF(flower[[#This Row],[Scion METRC '#]]="","EMPTY",_xlfn.IFNA(VLOOKUP(flower[[#This Row],[Scion METRC '#]],DEADC8[],3,FALSE),"Alive"))</f>
        <v>EMPTY</v>
      </c>
      <c r="L1142" s="13" t="str">
        <f>IFERROR(INDEX(exptreatments[[#This Row],[Treatment]],MATCH(flower[[#This Row],[Scion METRC '#]],exptreatments[[#This Row],[METRC]],0)),"")</f>
        <v/>
      </c>
      <c r="M1142" s="13" t="str">
        <f>_xlfn.IFNA(VLOOKUP(flower[[#This Row],[Scion METRC '#]],DEADC8[],4,FALSE),"")</f>
        <v/>
      </c>
      <c r="N1142" s="14" t="str">
        <f>_xlfn.IFNA(VLOOKUP(flower[[#This Row],[Scion METRC '#]],DEADC8[],4,FALSE),"")</f>
        <v/>
      </c>
      <c r="O1142" s="13" t="str">
        <f>IF(ISNUMBER(SEARCH(".",flower[[#This Row],[Pheno Barcode]])),CONCATENATE("1A4070000000065000",RIGHT(flower[[#This Row],[Pheno Barcode]],6)),"")</f>
        <v/>
      </c>
      <c r="P1142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_OL2-05</v>
      </c>
    </row>
    <row r="1143" spans="1:16" x14ac:dyDescent="0.25">
      <c r="A1143" s="8" t="s">
        <v>8</v>
      </c>
      <c r="B1143" s="9">
        <v>6</v>
      </c>
      <c r="C1143" s="13" t="s">
        <v>552</v>
      </c>
      <c r="D1143" s="13"/>
      <c r="E1143" s="13" t="str">
        <f>_xlfn.IFNA(VLOOKUP(flower[[#This Row],[Scion METRC '#]],METRCC8[],2,FALSE),"METRC ERROR")</f>
        <v>METRC ERROR</v>
      </c>
      <c r="F1143" s="13" t="str">
        <f>IF(LEFT(flower[[#This Row],[Strain]],4)=LEFT(flower[[#This Row],[Pheno '#]],4),"match","MISMATCH")</f>
        <v>MISMATCH</v>
      </c>
      <c r="G1143" s="13" t="str">
        <f>_xlfn.IFNA(VLOOKUP(flower[[#This Row],[Scion METRC '#]],VEGC8[[#All],[Scion METRC '#]:[Pheno Barcode]],2,FALSE),"")</f>
        <v/>
      </c>
      <c r="H1143" s="13" t="str">
        <f>LEFT(flower[[#This Row],[Pheno Barcode]],7)</f>
        <v/>
      </c>
      <c r="I1143" s="10" t="str">
        <f>_xlfn.IFNA(VLOOKUP(flower[[#This Row],[Strain]],VEGC8[[#All],[Scion METRC '#]:[Health]],5,FALSE),"")</f>
        <v/>
      </c>
      <c r="J1143" s="13"/>
      <c r="K1143" s="13" t="str">
        <f>IF(flower[[#This Row],[Scion METRC '#]]="","EMPTY",_xlfn.IFNA(VLOOKUP(flower[[#This Row],[Scion METRC '#]],DEADC8[],3,FALSE),"Alive"))</f>
        <v>EMPTY</v>
      </c>
      <c r="L1143" s="13" t="str">
        <f>IFERROR(INDEX(exptreatments[[#This Row],[Treatment]],MATCH(flower[[#This Row],[Scion METRC '#]],exptreatments[[#This Row],[METRC]],0)),"")</f>
        <v/>
      </c>
      <c r="M1143" s="13" t="str">
        <f>_xlfn.IFNA(VLOOKUP(flower[[#This Row],[Scion METRC '#]],DEADC8[],4,FALSE),"")</f>
        <v/>
      </c>
      <c r="N1143" s="14" t="str">
        <f>_xlfn.IFNA(VLOOKUP(flower[[#This Row],[Scion METRC '#]],DEADC8[],4,FALSE),"")</f>
        <v/>
      </c>
      <c r="O1143" s="13" t="str">
        <f>IF(ISNUMBER(SEARCH(".",flower[[#This Row],[Pheno Barcode]])),CONCATENATE("1A4070000000065000",RIGHT(flower[[#This Row],[Pheno Barcode]],6)),"")</f>
        <v/>
      </c>
      <c r="P1143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_OL2-06</v>
      </c>
    </row>
    <row r="1144" spans="1:16" x14ac:dyDescent="0.25">
      <c r="A1144" s="8" t="s">
        <v>8</v>
      </c>
      <c r="B1144" s="9">
        <v>7</v>
      </c>
      <c r="C1144" s="13" t="s">
        <v>552</v>
      </c>
      <c r="D1144" s="13"/>
      <c r="E1144" s="13" t="str">
        <f>_xlfn.IFNA(VLOOKUP(flower[[#This Row],[Scion METRC '#]],METRCC8[],2,FALSE),"METRC ERROR")</f>
        <v>METRC ERROR</v>
      </c>
      <c r="F1144" s="13" t="str">
        <f>IF(LEFT(flower[[#This Row],[Strain]],4)=LEFT(flower[[#This Row],[Pheno '#]],4),"match","MISMATCH")</f>
        <v>MISMATCH</v>
      </c>
      <c r="G1144" s="13" t="str">
        <f>_xlfn.IFNA(VLOOKUP(flower[[#This Row],[Scion METRC '#]],VEGC8[[#All],[Scion METRC '#]:[Pheno Barcode]],2,FALSE),"")</f>
        <v/>
      </c>
      <c r="H1144" s="13" t="str">
        <f>LEFT(flower[[#This Row],[Pheno Barcode]],7)</f>
        <v/>
      </c>
      <c r="I1144" s="10" t="str">
        <f>_xlfn.IFNA(VLOOKUP(flower[[#This Row],[Strain]],VEGC8[[#All],[Scion METRC '#]:[Health]],5,FALSE),"")</f>
        <v/>
      </c>
      <c r="J1144" s="13"/>
      <c r="K1144" s="13" t="str">
        <f>IF(flower[[#This Row],[Scion METRC '#]]="","EMPTY",_xlfn.IFNA(VLOOKUP(flower[[#This Row],[Scion METRC '#]],DEADC8[],3,FALSE),"Alive"))</f>
        <v>EMPTY</v>
      </c>
      <c r="L1144" s="13" t="str">
        <f>IFERROR(INDEX(exptreatments[[#This Row],[Treatment]],MATCH(flower[[#This Row],[Scion METRC '#]],exptreatments[[#This Row],[METRC]],0)),"")</f>
        <v/>
      </c>
      <c r="M1144" s="13" t="str">
        <f>_xlfn.IFNA(VLOOKUP(flower[[#This Row],[Scion METRC '#]],DEADC8[],4,FALSE),"")</f>
        <v/>
      </c>
      <c r="N1144" s="14" t="str">
        <f>_xlfn.IFNA(VLOOKUP(flower[[#This Row],[Scion METRC '#]],DEADC8[],4,FALSE),"")</f>
        <v/>
      </c>
      <c r="O1144" s="13" t="str">
        <f>IF(ISNUMBER(SEARCH(".",flower[[#This Row],[Pheno Barcode]])),CONCATENATE("1A4070000000065000",RIGHT(flower[[#This Row],[Pheno Barcode]],6)),"")</f>
        <v/>
      </c>
      <c r="P1144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_OL2-07</v>
      </c>
    </row>
    <row r="1145" spans="1:16" x14ac:dyDescent="0.25">
      <c r="A1145" s="8" t="s">
        <v>8</v>
      </c>
      <c r="B1145" s="9">
        <v>8</v>
      </c>
      <c r="C1145" s="13" t="s">
        <v>552</v>
      </c>
      <c r="D1145" s="13"/>
      <c r="E1145" s="13" t="str">
        <f>_xlfn.IFNA(VLOOKUP(flower[[#This Row],[Scion METRC '#]],METRCC8[],2,FALSE),"METRC ERROR")</f>
        <v>METRC ERROR</v>
      </c>
      <c r="F1145" s="13" t="str">
        <f>IF(LEFT(flower[[#This Row],[Strain]],4)=LEFT(flower[[#This Row],[Pheno '#]],4),"match","MISMATCH")</f>
        <v>MISMATCH</v>
      </c>
      <c r="G1145" s="13" t="str">
        <f>_xlfn.IFNA(VLOOKUP(flower[[#This Row],[Scion METRC '#]],VEGC8[[#All],[Scion METRC '#]:[Pheno Barcode]],2,FALSE),"")</f>
        <v/>
      </c>
      <c r="H1145" s="13" t="str">
        <f>LEFT(flower[[#This Row],[Pheno Barcode]],7)</f>
        <v/>
      </c>
      <c r="I1145" s="10" t="str">
        <f>_xlfn.IFNA(VLOOKUP(flower[[#This Row],[Strain]],VEGC8[[#All],[Scion METRC '#]:[Health]],5,FALSE),"")</f>
        <v/>
      </c>
      <c r="J1145" s="13"/>
      <c r="K1145" s="13" t="str">
        <f>IF(flower[[#This Row],[Scion METRC '#]]="","EMPTY",_xlfn.IFNA(VLOOKUP(flower[[#This Row],[Scion METRC '#]],DEADC8[],3,FALSE),"Alive"))</f>
        <v>EMPTY</v>
      </c>
      <c r="L1145" s="13" t="str">
        <f>IFERROR(INDEX(exptreatments[[#This Row],[Treatment]],MATCH(flower[[#This Row],[Scion METRC '#]],exptreatments[[#This Row],[METRC]],0)),"")</f>
        <v/>
      </c>
      <c r="M1145" s="13" t="str">
        <f>_xlfn.IFNA(VLOOKUP(flower[[#This Row],[Scion METRC '#]],DEADC8[],4,FALSE),"")</f>
        <v/>
      </c>
      <c r="N1145" s="14" t="str">
        <f>_xlfn.IFNA(VLOOKUP(flower[[#This Row],[Scion METRC '#]],DEADC8[],4,FALSE),"")</f>
        <v/>
      </c>
      <c r="O1145" s="13" t="str">
        <f>IF(ISNUMBER(SEARCH(".",flower[[#This Row],[Pheno Barcode]])),CONCATENATE("1A4070000000065000",RIGHT(flower[[#This Row],[Pheno Barcode]],6)),"")</f>
        <v/>
      </c>
      <c r="P1145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_OL2-08</v>
      </c>
    </row>
    <row r="1146" spans="1:16" x14ac:dyDescent="0.25">
      <c r="A1146" s="8" t="s">
        <v>8</v>
      </c>
      <c r="B1146" s="9">
        <v>9</v>
      </c>
      <c r="C1146" s="13" t="s">
        <v>552</v>
      </c>
      <c r="D1146" s="13"/>
      <c r="E1146" s="13" t="str">
        <f>_xlfn.IFNA(VLOOKUP(flower[[#This Row],[Scion METRC '#]],METRCC8[],2,FALSE),"METRC ERROR")</f>
        <v>METRC ERROR</v>
      </c>
      <c r="F1146" s="13" t="str">
        <f>IF(LEFT(flower[[#This Row],[Strain]],4)=LEFT(flower[[#This Row],[Pheno '#]],4),"match","MISMATCH")</f>
        <v>MISMATCH</v>
      </c>
      <c r="G1146" s="13" t="str">
        <f>_xlfn.IFNA(VLOOKUP(flower[[#This Row],[Scion METRC '#]],VEGC8[[#All],[Scion METRC '#]:[Pheno Barcode]],2,FALSE),"")</f>
        <v/>
      </c>
      <c r="H1146" s="13" t="str">
        <f>LEFT(flower[[#This Row],[Pheno Barcode]],7)</f>
        <v/>
      </c>
      <c r="I1146" s="10" t="str">
        <f>_xlfn.IFNA(VLOOKUP(flower[[#This Row],[Strain]],VEGC8[[#All],[Scion METRC '#]:[Health]],5,FALSE),"")</f>
        <v/>
      </c>
      <c r="J1146" s="13"/>
      <c r="K1146" s="13" t="str">
        <f>IF(flower[[#This Row],[Scion METRC '#]]="","EMPTY",_xlfn.IFNA(VLOOKUP(flower[[#This Row],[Scion METRC '#]],DEADC8[],3,FALSE),"Alive"))</f>
        <v>EMPTY</v>
      </c>
      <c r="L1146" s="13" t="str">
        <f>IFERROR(INDEX(exptreatments[[#This Row],[Treatment]],MATCH(flower[[#This Row],[Scion METRC '#]],exptreatments[[#This Row],[METRC]],0)),"")</f>
        <v/>
      </c>
      <c r="M1146" s="13" t="str">
        <f>_xlfn.IFNA(VLOOKUP(flower[[#This Row],[Scion METRC '#]],DEADC8[],4,FALSE),"")</f>
        <v/>
      </c>
      <c r="N1146" s="14" t="str">
        <f>_xlfn.IFNA(VLOOKUP(flower[[#This Row],[Scion METRC '#]],DEADC8[],4,FALSE),"")</f>
        <v/>
      </c>
      <c r="O1146" s="13" t="str">
        <f>IF(ISNUMBER(SEARCH(".",flower[[#This Row],[Pheno Barcode]])),CONCATENATE("1A4070000000065000",RIGHT(flower[[#This Row],[Pheno Barcode]],6)),"")</f>
        <v/>
      </c>
      <c r="P1146" s="8" t="str">
        <f>IF(flower[[#This Row],[Plant]]&lt;10,_xlfn.CONCAT('Group Info'!$F$2,"_",flower[[#This Row],[Table]],"-0",flower[[#This Row],[Plant]]),_xlfn.CONCAT('Group Info'!$F$2,"_",flower[[#This Row],[Table]],"-",flower[[#This Row],[Plant]]))</f>
        <v>_OL2-09</v>
      </c>
    </row>
    <row r="1147" spans="1:16" x14ac:dyDescent="0.25">
      <c r="A1147" s="8" t="s">
        <v>8</v>
      </c>
      <c r="B1147" s="9">
        <v>10</v>
      </c>
      <c r="C1147" s="13" t="s">
        <v>552</v>
      </c>
      <c r="D1147" s="13"/>
      <c r="E1147" s="13" t="str">
        <f>_xlfn.IFNA(VLOOKUP(flower[[#This Row],[Scion METRC '#]],METRCC8[],2,FALSE),"METRC ERROR")</f>
        <v>METRC ERROR</v>
      </c>
      <c r="F1147" s="13" t="str">
        <f>IF(LEFT(flower[[#This Row],[Strain]],4)=LEFT(flower[[#This Row],[Pheno '#]],4),"match","MISMATCH")</f>
        <v>MISMATCH</v>
      </c>
      <c r="G1147" s="13" t="str">
        <f>_xlfn.IFNA(VLOOKUP(flower[[#This Row],[Scion METRC '#]],VEGC8[[#All],[Scion METRC '#]:[Pheno Barcode]],2,FALSE),"")</f>
        <v/>
      </c>
      <c r="H1147" s="13" t="str">
        <f>LEFT(flower[[#This Row],[Pheno Barcode]],7)</f>
        <v/>
      </c>
      <c r="I1147" s="10" t="str">
        <f>_xlfn.IFNA(VLOOKUP(flower[[#This Row],[Strain]],VEGC8[[#All],[Scion METRC '#]:[Health]],5,FALSE),"")</f>
        <v/>
      </c>
      <c r="J1147" s="13"/>
      <c r="K1147" s="13" t="str">
        <f>IF(flower[[#This Row],[Scion METRC '#]]="","EMPTY",_xlfn.IFNA(VLOOKUP(flower[[#This Row],[Scion METRC '#]],DEADC8[],3,FALSE),"Alive"))</f>
        <v>EMPTY</v>
      </c>
      <c r="L1147" s="13" t="str">
        <f>IFERROR(INDEX(exptreatments[[#This Row],[Treatment]],MATCH(flower[[#This Row],[Scion METRC '#]],exptreatments[[#This Row],[METRC]],0)),"")</f>
        <v/>
      </c>
      <c r="M1147" s="13" t="str">
        <f>_xlfn.IFNA(VLOOKUP(flower[[#This Row],[Scion METRC '#]],DEADC8[],4,FALSE),"")</f>
        <v/>
      </c>
      <c r="N1147" s="14" t="str">
        <f>_xlfn.IFNA(VLOOKUP(flower[[#This Row],[Scion METRC '#]],DEADC8[],4,FALSE),"")</f>
        <v/>
      </c>
      <c r="O1147" s="13" t="str">
        <f>IF(ISNUMBER(SEARCH(".",flower[[#This Row],[Pheno Barcode]])),CONCATENATE("1A4070000000065000",RIGHT(flower[[#This Row],[Pheno Barcode]],6)),"")</f>
        <v/>
      </c>
      <c r="P1147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_OL2-10</v>
      </c>
    </row>
    <row r="1148" spans="1:16" x14ac:dyDescent="0.25">
      <c r="A1148" s="8" t="s">
        <v>8</v>
      </c>
      <c r="B1148" s="9">
        <v>11</v>
      </c>
      <c r="C1148" s="13" t="s">
        <v>552</v>
      </c>
      <c r="D1148" s="13"/>
      <c r="E1148" s="13" t="str">
        <f>_xlfn.IFNA(VLOOKUP(flower[[#This Row],[Scion METRC '#]],METRCC8[],2,FALSE),"METRC ERROR")</f>
        <v>METRC ERROR</v>
      </c>
      <c r="F1148" s="13" t="str">
        <f>IF(LEFT(flower[[#This Row],[Strain]],4)=LEFT(flower[[#This Row],[Pheno '#]],4),"match","MISMATCH")</f>
        <v>MISMATCH</v>
      </c>
      <c r="G1148" s="13" t="str">
        <f>_xlfn.IFNA(VLOOKUP(flower[[#This Row],[Scion METRC '#]],VEGC8[[#All],[Scion METRC '#]:[Pheno Barcode]],2,FALSE),"")</f>
        <v/>
      </c>
      <c r="H1148" s="13" t="str">
        <f>LEFT(flower[[#This Row],[Pheno Barcode]],7)</f>
        <v/>
      </c>
      <c r="I1148" s="10" t="str">
        <f>_xlfn.IFNA(VLOOKUP(flower[[#This Row],[Strain]],VEGC8[[#All],[Scion METRC '#]:[Health]],5,FALSE),"")</f>
        <v/>
      </c>
      <c r="J1148" s="13"/>
      <c r="K1148" s="13" t="str">
        <f>IF(flower[[#This Row],[Scion METRC '#]]="","EMPTY",_xlfn.IFNA(VLOOKUP(flower[[#This Row],[Scion METRC '#]],DEADC8[],3,FALSE),"Alive"))</f>
        <v>EMPTY</v>
      </c>
      <c r="L1148" s="13" t="str">
        <f>IFERROR(INDEX(exptreatments[[#This Row],[Treatment]],MATCH(flower[[#This Row],[Scion METRC '#]],exptreatments[[#This Row],[METRC]],0)),"")</f>
        <v/>
      </c>
      <c r="M1148" s="13" t="str">
        <f>_xlfn.IFNA(VLOOKUP(flower[[#This Row],[Scion METRC '#]],DEADC8[],4,FALSE),"")</f>
        <v/>
      </c>
      <c r="N1148" s="14" t="str">
        <f>_xlfn.IFNA(VLOOKUP(flower[[#This Row],[Scion METRC '#]],DEADC8[],4,FALSE),"")</f>
        <v/>
      </c>
      <c r="O1148" s="13" t="str">
        <f>IF(ISNUMBER(SEARCH(".",flower[[#This Row],[Pheno Barcode]])),CONCATENATE("1A4070000000065000",RIGHT(flower[[#This Row],[Pheno Barcode]],6)),"")</f>
        <v/>
      </c>
      <c r="P1148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_OL2-11</v>
      </c>
    </row>
    <row r="1149" spans="1:16" x14ac:dyDescent="0.25">
      <c r="A1149" s="8" t="s">
        <v>8</v>
      </c>
      <c r="B1149" s="9">
        <v>12</v>
      </c>
      <c r="C1149" s="13" t="s">
        <v>552</v>
      </c>
      <c r="D1149" s="13"/>
      <c r="E1149" s="13" t="str">
        <f>_xlfn.IFNA(VLOOKUP(flower[[#This Row],[Scion METRC '#]],METRCC8[],2,FALSE),"METRC ERROR")</f>
        <v>METRC ERROR</v>
      </c>
      <c r="F1149" s="13" t="str">
        <f>IF(LEFT(flower[[#This Row],[Strain]],4)=LEFT(flower[[#This Row],[Pheno '#]],4),"match","MISMATCH")</f>
        <v>MISMATCH</v>
      </c>
      <c r="G1149" s="13" t="str">
        <f>_xlfn.IFNA(VLOOKUP(flower[[#This Row],[Scion METRC '#]],VEGC8[[#All],[Scion METRC '#]:[Pheno Barcode]],2,FALSE),"")</f>
        <v/>
      </c>
      <c r="H1149" s="13" t="str">
        <f>LEFT(flower[[#This Row],[Pheno Barcode]],7)</f>
        <v/>
      </c>
      <c r="I1149" s="10" t="str">
        <f>_xlfn.IFNA(VLOOKUP(flower[[#This Row],[Strain]],VEGC8[[#All],[Scion METRC '#]:[Health]],5,FALSE),"")</f>
        <v/>
      </c>
      <c r="J1149" s="13"/>
      <c r="K1149" s="13" t="str">
        <f>IF(flower[[#This Row],[Scion METRC '#]]="","EMPTY",_xlfn.IFNA(VLOOKUP(flower[[#This Row],[Scion METRC '#]],DEADC8[],3,FALSE),"Alive"))</f>
        <v>EMPTY</v>
      </c>
      <c r="L1149" s="13" t="str">
        <f>IFERROR(INDEX(exptreatments[[#This Row],[Treatment]],MATCH(flower[[#This Row],[Scion METRC '#]],exptreatments[[#This Row],[METRC]],0)),"")</f>
        <v/>
      </c>
      <c r="M1149" s="13" t="str">
        <f>_xlfn.IFNA(VLOOKUP(flower[[#This Row],[Scion METRC '#]],DEADC8[],4,FALSE),"")</f>
        <v/>
      </c>
      <c r="N1149" s="14" t="str">
        <f>_xlfn.IFNA(VLOOKUP(flower[[#This Row],[Scion METRC '#]],DEADC8[],4,FALSE),"")</f>
        <v/>
      </c>
      <c r="O1149" s="13" t="str">
        <f>IF(ISNUMBER(SEARCH(".",flower[[#This Row],[Pheno Barcode]])),CONCATENATE("1A4070000000065000",RIGHT(flower[[#This Row],[Pheno Barcode]],6)),"")</f>
        <v/>
      </c>
      <c r="P1149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_OL2-12</v>
      </c>
    </row>
    <row r="1150" spans="1:16" x14ac:dyDescent="0.25">
      <c r="A1150" s="8" t="s">
        <v>8</v>
      </c>
      <c r="B1150" s="9">
        <v>13</v>
      </c>
      <c r="C1150" s="13" t="s">
        <v>552</v>
      </c>
      <c r="D1150" s="13"/>
      <c r="E1150" s="13" t="str">
        <f>_xlfn.IFNA(VLOOKUP(flower[[#This Row],[Scion METRC '#]],METRCC8[],2,FALSE),"METRC ERROR")</f>
        <v>METRC ERROR</v>
      </c>
      <c r="F1150" s="13" t="str">
        <f>IF(LEFT(flower[[#This Row],[Strain]],4)=LEFT(flower[[#This Row],[Pheno '#]],4),"match","MISMATCH")</f>
        <v>MISMATCH</v>
      </c>
      <c r="G1150" s="13" t="str">
        <f>_xlfn.IFNA(VLOOKUP(flower[[#This Row],[Scion METRC '#]],VEGC8[[#All],[Scion METRC '#]:[Pheno Barcode]],2,FALSE),"")</f>
        <v/>
      </c>
      <c r="H1150" s="13" t="str">
        <f>LEFT(flower[[#This Row],[Pheno Barcode]],7)</f>
        <v/>
      </c>
      <c r="I1150" s="10" t="str">
        <f>_xlfn.IFNA(VLOOKUP(flower[[#This Row],[Strain]],VEGC8[[#All],[Scion METRC '#]:[Health]],5,FALSE),"")</f>
        <v/>
      </c>
      <c r="J1150" s="13"/>
      <c r="K1150" s="13" t="str">
        <f>IF(flower[[#This Row],[Scion METRC '#]]="","EMPTY",_xlfn.IFNA(VLOOKUP(flower[[#This Row],[Scion METRC '#]],DEADC8[],3,FALSE),"Alive"))</f>
        <v>EMPTY</v>
      </c>
      <c r="L1150" s="13" t="str">
        <f>IFERROR(INDEX(exptreatments[[#This Row],[Treatment]],MATCH(flower[[#This Row],[Scion METRC '#]],exptreatments[[#This Row],[METRC]],0)),"")</f>
        <v/>
      </c>
      <c r="M1150" s="13" t="str">
        <f>_xlfn.IFNA(VLOOKUP(flower[[#This Row],[Scion METRC '#]],DEADC8[],4,FALSE),"")</f>
        <v/>
      </c>
      <c r="N1150" s="14" t="str">
        <f>_xlfn.IFNA(VLOOKUP(flower[[#This Row],[Scion METRC '#]],DEADC8[],4,FALSE),"")</f>
        <v/>
      </c>
      <c r="O1150" s="13" t="str">
        <f>IF(ISNUMBER(SEARCH(".",flower[[#This Row],[Pheno Barcode]])),CONCATENATE("1A4070000000065000",RIGHT(flower[[#This Row],[Pheno Barcode]],6)),"")</f>
        <v/>
      </c>
      <c r="P1150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_OL2-13</v>
      </c>
    </row>
    <row r="1151" spans="1:16" x14ac:dyDescent="0.25">
      <c r="A1151" s="8" t="s">
        <v>8</v>
      </c>
      <c r="B1151" s="9">
        <v>14</v>
      </c>
      <c r="C1151" s="13" t="s">
        <v>552</v>
      </c>
      <c r="D1151" s="13"/>
      <c r="E1151" s="13" t="str">
        <f>_xlfn.IFNA(VLOOKUP(flower[[#This Row],[Scion METRC '#]],METRCC8[],2,FALSE),"METRC ERROR")</f>
        <v>METRC ERROR</v>
      </c>
      <c r="F1151" s="13" t="str">
        <f>IF(LEFT(flower[[#This Row],[Strain]],4)=LEFT(flower[[#This Row],[Pheno '#]],4),"match","MISMATCH")</f>
        <v>MISMATCH</v>
      </c>
      <c r="G1151" s="13" t="str">
        <f>_xlfn.IFNA(VLOOKUP(flower[[#This Row],[Scion METRC '#]],VEGC8[[#All],[Scion METRC '#]:[Pheno Barcode]],2,FALSE),"")</f>
        <v/>
      </c>
      <c r="H1151" s="13" t="str">
        <f>LEFT(flower[[#This Row],[Pheno Barcode]],7)</f>
        <v/>
      </c>
      <c r="I1151" s="10" t="str">
        <f>_xlfn.IFNA(VLOOKUP(flower[[#This Row],[Strain]],VEGC8[[#All],[Scion METRC '#]:[Health]],5,FALSE),"")</f>
        <v/>
      </c>
      <c r="J1151" s="13"/>
      <c r="K1151" s="13" t="str">
        <f>IF(flower[[#This Row],[Scion METRC '#]]="","EMPTY",_xlfn.IFNA(VLOOKUP(flower[[#This Row],[Scion METRC '#]],DEADC8[],3,FALSE),"Alive"))</f>
        <v>EMPTY</v>
      </c>
      <c r="L1151" s="13" t="str">
        <f>IFERROR(INDEX(exptreatments[[#This Row],[Treatment]],MATCH(flower[[#This Row],[Scion METRC '#]],exptreatments[[#This Row],[METRC]],0)),"")</f>
        <v/>
      </c>
      <c r="M1151" s="13" t="str">
        <f>_xlfn.IFNA(VLOOKUP(flower[[#This Row],[Scion METRC '#]],DEADC8[],4,FALSE),"")</f>
        <v/>
      </c>
      <c r="N1151" s="14" t="str">
        <f>_xlfn.IFNA(VLOOKUP(flower[[#This Row],[Scion METRC '#]],DEADC8[],4,FALSE),"")</f>
        <v/>
      </c>
      <c r="O1151" s="13" t="str">
        <f>IF(ISNUMBER(SEARCH(".",flower[[#This Row],[Pheno Barcode]])),CONCATENATE("1A4070000000065000",RIGHT(flower[[#This Row],[Pheno Barcode]],6)),"")</f>
        <v/>
      </c>
      <c r="P1151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_OL2-14</v>
      </c>
    </row>
    <row r="1152" spans="1:16" x14ac:dyDescent="0.25">
      <c r="A1152" s="8" t="s">
        <v>8</v>
      </c>
      <c r="B1152" s="9">
        <v>15</v>
      </c>
      <c r="C1152" s="13" t="s">
        <v>552</v>
      </c>
      <c r="D1152" s="13"/>
      <c r="E1152" s="13" t="str">
        <f>_xlfn.IFNA(VLOOKUP(flower[[#This Row],[Scion METRC '#]],METRCC8[],2,FALSE),"METRC ERROR")</f>
        <v>METRC ERROR</v>
      </c>
      <c r="F1152" s="13" t="str">
        <f>IF(LEFT(flower[[#This Row],[Strain]],4)=LEFT(flower[[#This Row],[Pheno '#]],4),"match","MISMATCH")</f>
        <v>MISMATCH</v>
      </c>
      <c r="G1152" s="13" t="str">
        <f>_xlfn.IFNA(VLOOKUP(flower[[#This Row],[Scion METRC '#]],VEGC8[[#All],[Scion METRC '#]:[Pheno Barcode]],2,FALSE),"")</f>
        <v/>
      </c>
      <c r="H1152" s="13" t="str">
        <f>LEFT(flower[[#This Row],[Pheno Barcode]],7)</f>
        <v/>
      </c>
      <c r="I1152" s="10" t="str">
        <f>_xlfn.IFNA(VLOOKUP(flower[[#This Row],[Strain]],VEGC8[[#All],[Scion METRC '#]:[Health]],5,FALSE),"")</f>
        <v/>
      </c>
      <c r="J1152" s="13"/>
      <c r="K1152" s="13" t="str">
        <f>IF(flower[[#This Row],[Scion METRC '#]]="","EMPTY",_xlfn.IFNA(VLOOKUP(flower[[#This Row],[Scion METRC '#]],DEADC8[],3,FALSE),"Alive"))</f>
        <v>EMPTY</v>
      </c>
      <c r="L1152" s="13" t="str">
        <f>IFERROR(INDEX(exptreatments[[#This Row],[Treatment]],MATCH(flower[[#This Row],[Scion METRC '#]],exptreatments[[#This Row],[METRC]],0)),"")</f>
        <v/>
      </c>
      <c r="M1152" s="13" t="str">
        <f>_xlfn.IFNA(VLOOKUP(flower[[#This Row],[Scion METRC '#]],DEADC8[],4,FALSE),"")</f>
        <v/>
      </c>
      <c r="N1152" s="14" t="str">
        <f>_xlfn.IFNA(VLOOKUP(flower[[#This Row],[Scion METRC '#]],DEADC8[],4,FALSE),"")</f>
        <v/>
      </c>
      <c r="O1152" s="13" t="str">
        <f>IF(ISNUMBER(SEARCH(".",flower[[#This Row],[Pheno Barcode]])),CONCATENATE("1A4070000000065000",RIGHT(flower[[#This Row],[Pheno Barcode]],6)),"")</f>
        <v/>
      </c>
      <c r="P1152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_OL2-15</v>
      </c>
    </row>
    <row r="1153" spans="1:16" x14ac:dyDescent="0.25">
      <c r="A1153" s="8" t="s">
        <v>8</v>
      </c>
      <c r="B1153" s="9">
        <v>16</v>
      </c>
      <c r="C1153" s="13" t="s">
        <v>552</v>
      </c>
      <c r="D1153" s="13"/>
      <c r="E1153" s="13" t="str">
        <f>_xlfn.IFNA(VLOOKUP(flower[[#This Row],[Scion METRC '#]],METRCC8[],2,FALSE),"METRC ERROR")</f>
        <v>METRC ERROR</v>
      </c>
      <c r="F1153" s="13" t="str">
        <f>IF(LEFT(flower[[#This Row],[Strain]],4)=LEFT(flower[[#This Row],[Pheno '#]],4),"match","MISMATCH")</f>
        <v>MISMATCH</v>
      </c>
      <c r="G1153" s="13" t="str">
        <f>_xlfn.IFNA(VLOOKUP(flower[[#This Row],[Scion METRC '#]],VEGC8[[#All],[Scion METRC '#]:[Pheno Barcode]],2,FALSE),"")</f>
        <v/>
      </c>
      <c r="H1153" s="13" t="str">
        <f>LEFT(flower[[#This Row],[Pheno Barcode]],7)</f>
        <v/>
      </c>
      <c r="I1153" s="10" t="str">
        <f>_xlfn.IFNA(VLOOKUP(flower[[#This Row],[Strain]],VEGC8[[#All],[Scion METRC '#]:[Health]],5,FALSE),"")</f>
        <v/>
      </c>
      <c r="J1153" s="13"/>
      <c r="K1153" s="13" t="str">
        <f>IF(flower[[#This Row],[Scion METRC '#]]="","EMPTY",_xlfn.IFNA(VLOOKUP(flower[[#This Row],[Scion METRC '#]],DEADC8[],3,FALSE),"Alive"))</f>
        <v>EMPTY</v>
      </c>
      <c r="L1153" s="13" t="str">
        <f>IFERROR(INDEX(exptreatments[[#This Row],[Treatment]],MATCH(flower[[#This Row],[Scion METRC '#]],exptreatments[[#This Row],[METRC]],0)),"")</f>
        <v/>
      </c>
      <c r="M1153" s="13" t="str">
        <f>_xlfn.IFNA(VLOOKUP(flower[[#This Row],[Scion METRC '#]],DEADC8[],4,FALSE),"")</f>
        <v/>
      </c>
      <c r="N1153" s="14" t="str">
        <f>_xlfn.IFNA(VLOOKUP(flower[[#This Row],[Scion METRC '#]],DEADC8[],4,FALSE),"")</f>
        <v/>
      </c>
      <c r="O1153" s="13" t="str">
        <f>IF(ISNUMBER(SEARCH(".",flower[[#This Row],[Pheno Barcode]])),CONCATENATE("1A4070000000065000",RIGHT(flower[[#This Row],[Pheno Barcode]],6)),"")</f>
        <v/>
      </c>
      <c r="P1153" s="8" t="str">
        <f>IF(flower[[#This Row],[Plant]]&lt;10,_xlfn.CONCAT('Group Info'!$F$2,"_",flower[[#This Row],[Table]],"-0",flower[[#This Row],[Plant]]),_xlfn.CONCAT('Group Info'!$F$2,"_",flower[[#This Row],[Table]],"-",flower[[#This Row],[Plant]]))</f>
        <v>_OL2-16</v>
      </c>
    </row>
    <row r="1154" spans="1:16" x14ac:dyDescent="0.25">
      <c r="A1154" s="8" t="s">
        <v>8</v>
      </c>
      <c r="B1154" s="9">
        <v>1</v>
      </c>
      <c r="C1154" s="13" t="s">
        <v>553</v>
      </c>
      <c r="D1154" s="13"/>
      <c r="E1154" s="13" t="str">
        <f>_xlfn.IFNA(VLOOKUP(flower[[#This Row],[Scion METRC '#]],METRCC8[],2,FALSE),"METRC ERROR")</f>
        <v>METRC ERROR</v>
      </c>
      <c r="F1154" s="13" t="str">
        <f>IF(LEFT(flower[[#This Row],[Strain]],4)=LEFT(flower[[#This Row],[Pheno '#]],4),"match","MISMATCH")</f>
        <v>MISMATCH</v>
      </c>
      <c r="G1154" s="13" t="str">
        <f>_xlfn.IFNA(VLOOKUP(flower[[#This Row],[Scion METRC '#]],VEGC8[[#All],[Scion METRC '#]:[Pheno Barcode]],2,FALSE),"")</f>
        <v/>
      </c>
      <c r="H1154" s="13" t="str">
        <f>LEFT(flower[[#This Row],[Pheno Barcode]],7)</f>
        <v/>
      </c>
      <c r="I1154" s="10" t="str">
        <f>_xlfn.IFNA(VLOOKUP(flower[[#This Row],[Strain]],VEGC8[[#All],[Scion METRC '#]:[Health]],5,FALSE),"")</f>
        <v/>
      </c>
      <c r="J1154" s="13"/>
      <c r="K1154" s="13" t="str">
        <f>IF(flower[[#This Row],[Scion METRC '#]]="","EMPTY",_xlfn.IFNA(VLOOKUP(flower[[#This Row],[Scion METRC '#]],DEADC8[],3,FALSE),"Alive"))</f>
        <v>EMPTY</v>
      </c>
      <c r="L1154" s="13" t="str">
        <f>IFERROR(INDEX(exptreatments[[#This Row],[Treatment]],MATCH(flower[[#This Row],[Scion METRC '#]],exptreatments[[#This Row],[METRC]],0)),"")</f>
        <v/>
      </c>
      <c r="M1154" s="13" t="str">
        <f>_xlfn.IFNA(VLOOKUP(flower[[#This Row],[Scion METRC '#]],DEADC8[],4,FALSE),"")</f>
        <v/>
      </c>
      <c r="N1154" s="14" t="str">
        <f>_xlfn.IFNA(VLOOKUP(flower[[#This Row],[Scion METRC '#]],DEADC8[],4,FALSE),"")</f>
        <v/>
      </c>
      <c r="O1154" s="13" t="str">
        <f>IF(ISNUMBER(SEARCH(".",flower[[#This Row],[Pheno Barcode]])),CONCATENATE("1A4070000000065000",RIGHT(flower[[#This Row],[Pheno Barcode]],6)),"")</f>
        <v/>
      </c>
      <c r="P1154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_OL3-01</v>
      </c>
    </row>
    <row r="1155" spans="1:16" x14ac:dyDescent="0.25">
      <c r="A1155" s="8" t="s">
        <v>8</v>
      </c>
      <c r="B1155" s="9">
        <v>2</v>
      </c>
      <c r="C1155" s="13" t="s">
        <v>553</v>
      </c>
      <c r="D1155" s="13"/>
      <c r="E1155" s="13" t="str">
        <f>_xlfn.IFNA(VLOOKUP(flower[[#This Row],[Scion METRC '#]],METRCC8[],2,FALSE),"METRC ERROR")</f>
        <v>METRC ERROR</v>
      </c>
      <c r="F1155" s="13" t="str">
        <f>IF(LEFT(flower[[#This Row],[Strain]],4)=LEFT(flower[[#This Row],[Pheno '#]],4),"match","MISMATCH")</f>
        <v>MISMATCH</v>
      </c>
      <c r="G1155" s="13" t="str">
        <f>_xlfn.IFNA(VLOOKUP(flower[[#This Row],[Scion METRC '#]],VEGC8[[#All],[Scion METRC '#]:[Pheno Barcode]],2,FALSE),"")</f>
        <v/>
      </c>
      <c r="H1155" s="13" t="str">
        <f>LEFT(flower[[#This Row],[Pheno Barcode]],7)</f>
        <v/>
      </c>
      <c r="I1155" s="10" t="str">
        <f>_xlfn.IFNA(VLOOKUP(flower[[#This Row],[Strain]],VEGC8[[#All],[Scion METRC '#]:[Health]],5,FALSE),"")</f>
        <v/>
      </c>
      <c r="J1155" s="13"/>
      <c r="K1155" s="13" t="str">
        <f>IF(flower[[#This Row],[Scion METRC '#]]="","EMPTY",_xlfn.IFNA(VLOOKUP(flower[[#This Row],[Scion METRC '#]],DEADC8[],3,FALSE),"Alive"))</f>
        <v>EMPTY</v>
      </c>
      <c r="L1155" s="13" t="str">
        <f>IFERROR(INDEX(exptreatments[[#This Row],[Treatment]],MATCH(flower[[#This Row],[Scion METRC '#]],exptreatments[[#This Row],[METRC]],0)),"")</f>
        <v/>
      </c>
      <c r="M1155" s="13" t="str">
        <f>_xlfn.IFNA(VLOOKUP(flower[[#This Row],[Scion METRC '#]],DEADC8[],4,FALSE),"")</f>
        <v/>
      </c>
      <c r="N1155" s="14" t="str">
        <f>_xlfn.IFNA(VLOOKUP(flower[[#This Row],[Scion METRC '#]],DEADC8[],4,FALSE),"")</f>
        <v/>
      </c>
      <c r="O1155" s="13" t="str">
        <f>IF(ISNUMBER(SEARCH(".",flower[[#This Row],[Pheno Barcode]])),CONCATENATE("1A4070000000065000",RIGHT(flower[[#This Row],[Pheno Barcode]],6)),"")</f>
        <v/>
      </c>
      <c r="P1155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_OL3-02</v>
      </c>
    </row>
    <row r="1156" spans="1:16" x14ac:dyDescent="0.25">
      <c r="A1156" s="8" t="s">
        <v>8</v>
      </c>
      <c r="B1156" s="9">
        <v>3</v>
      </c>
      <c r="C1156" s="13" t="s">
        <v>553</v>
      </c>
      <c r="D1156" s="13"/>
      <c r="E1156" s="13" t="str">
        <f>_xlfn.IFNA(VLOOKUP(flower[[#This Row],[Scion METRC '#]],METRCC8[],2,FALSE),"METRC ERROR")</f>
        <v>METRC ERROR</v>
      </c>
      <c r="F1156" s="13" t="str">
        <f>IF(LEFT(flower[[#This Row],[Strain]],4)=LEFT(flower[[#This Row],[Pheno '#]],4),"match","MISMATCH")</f>
        <v>MISMATCH</v>
      </c>
      <c r="G1156" s="13" t="str">
        <f>_xlfn.IFNA(VLOOKUP(flower[[#This Row],[Scion METRC '#]],VEGC8[[#All],[Scion METRC '#]:[Pheno Barcode]],2,FALSE),"")</f>
        <v/>
      </c>
      <c r="H1156" s="13" t="str">
        <f>LEFT(flower[[#This Row],[Pheno Barcode]],7)</f>
        <v/>
      </c>
      <c r="I1156" s="10" t="str">
        <f>_xlfn.IFNA(VLOOKUP(flower[[#This Row],[Strain]],VEGC8[[#All],[Scion METRC '#]:[Health]],5,FALSE),"")</f>
        <v/>
      </c>
      <c r="J1156" s="13"/>
      <c r="K1156" s="13" t="str">
        <f>IF(flower[[#This Row],[Scion METRC '#]]="","EMPTY",_xlfn.IFNA(VLOOKUP(flower[[#This Row],[Scion METRC '#]],DEADC8[],3,FALSE),"Alive"))</f>
        <v>EMPTY</v>
      </c>
      <c r="L1156" s="13" t="str">
        <f>IFERROR(INDEX(exptreatments[[#This Row],[Treatment]],MATCH(flower[[#This Row],[Scion METRC '#]],exptreatments[[#This Row],[METRC]],0)),"")</f>
        <v/>
      </c>
      <c r="M1156" s="13" t="str">
        <f>_xlfn.IFNA(VLOOKUP(flower[[#This Row],[Scion METRC '#]],DEADC8[],4,FALSE),"")</f>
        <v/>
      </c>
      <c r="N1156" s="14" t="str">
        <f>_xlfn.IFNA(VLOOKUP(flower[[#This Row],[Scion METRC '#]],DEADC8[],4,FALSE),"")</f>
        <v/>
      </c>
      <c r="O1156" s="13" t="str">
        <f>IF(ISNUMBER(SEARCH(".",flower[[#This Row],[Pheno Barcode]])),CONCATENATE("1A4070000000065000",RIGHT(flower[[#This Row],[Pheno Barcode]],6)),"")</f>
        <v/>
      </c>
      <c r="P1156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_OL3-03</v>
      </c>
    </row>
    <row r="1157" spans="1:16" x14ac:dyDescent="0.25">
      <c r="A1157" s="8" t="s">
        <v>8</v>
      </c>
      <c r="B1157" s="9">
        <v>4</v>
      </c>
      <c r="C1157" s="13" t="s">
        <v>553</v>
      </c>
      <c r="D1157" s="13"/>
      <c r="E1157" s="13" t="str">
        <f>_xlfn.IFNA(VLOOKUP(flower[[#This Row],[Scion METRC '#]],METRCC8[],2,FALSE),"METRC ERROR")</f>
        <v>METRC ERROR</v>
      </c>
      <c r="F1157" s="13" t="str">
        <f>IF(LEFT(flower[[#This Row],[Strain]],4)=LEFT(flower[[#This Row],[Pheno '#]],4),"match","MISMATCH")</f>
        <v>MISMATCH</v>
      </c>
      <c r="G1157" s="13" t="str">
        <f>_xlfn.IFNA(VLOOKUP(flower[[#This Row],[Scion METRC '#]],VEGC8[[#All],[Scion METRC '#]:[Pheno Barcode]],2,FALSE),"")</f>
        <v/>
      </c>
      <c r="H1157" s="13" t="str">
        <f>LEFT(flower[[#This Row],[Pheno Barcode]],7)</f>
        <v/>
      </c>
      <c r="I1157" s="10" t="str">
        <f>_xlfn.IFNA(VLOOKUP(flower[[#This Row],[Strain]],VEGC8[[#All],[Scion METRC '#]:[Health]],5,FALSE),"")</f>
        <v/>
      </c>
      <c r="J1157" s="13"/>
      <c r="K1157" s="13" t="str">
        <f>IF(flower[[#This Row],[Scion METRC '#]]="","EMPTY",_xlfn.IFNA(VLOOKUP(flower[[#This Row],[Scion METRC '#]],DEADC8[],3,FALSE),"Alive"))</f>
        <v>EMPTY</v>
      </c>
      <c r="L1157" s="13" t="str">
        <f>IFERROR(INDEX(exptreatments[[#This Row],[Treatment]],MATCH(flower[[#This Row],[Scion METRC '#]],exptreatments[[#This Row],[METRC]],0)),"")</f>
        <v/>
      </c>
      <c r="M1157" s="13" t="str">
        <f>_xlfn.IFNA(VLOOKUP(flower[[#This Row],[Scion METRC '#]],DEADC8[],4,FALSE),"")</f>
        <v/>
      </c>
      <c r="N1157" s="14" t="str">
        <f>_xlfn.IFNA(VLOOKUP(flower[[#This Row],[Scion METRC '#]],DEADC8[],4,FALSE),"")</f>
        <v/>
      </c>
      <c r="O1157" s="13" t="str">
        <f>IF(ISNUMBER(SEARCH(".",flower[[#This Row],[Pheno Barcode]])),CONCATENATE("1A4070000000065000",RIGHT(flower[[#This Row],[Pheno Barcode]],6)),"")</f>
        <v/>
      </c>
      <c r="P1157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_OL3-04</v>
      </c>
    </row>
    <row r="1158" spans="1:16" x14ac:dyDescent="0.25">
      <c r="A1158" s="8" t="s">
        <v>8</v>
      </c>
      <c r="B1158" s="9">
        <v>5</v>
      </c>
      <c r="C1158" s="13" t="s">
        <v>553</v>
      </c>
      <c r="D1158" s="13"/>
      <c r="E1158" s="13" t="str">
        <f>_xlfn.IFNA(VLOOKUP(flower[[#This Row],[Scion METRC '#]],METRCC8[],2,FALSE),"METRC ERROR")</f>
        <v>METRC ERROR</v>
      </c>
      <c r="F1158" s="13" t="str">
        <f>IF(LEFT(flower[[#This Row],[Strain]],4)=LEFT(flower[[#This Row],[Pheno '#]],4),"match","MISMATCH")</f>
        <v>MISMATCH</v>
      </c>
      <c r="G1158" s="13" t="str">
        <f>_xlfn.IFNA(VLOOKUP(flower[[#This Row],[Scion METRC '#]],VEGC8[[#All],[Scion METRC '#]:[Pheno Barcode]],2,FALSE),"")</f>
        <v/>
      </c>
      <c r="H1158" s="13" t="str">
        <f>LEFT(flower[[#This Row],[Pheno Barcode]],7)</f>
        <v/>
      </c>
      <c r="I1158" s="10" t="str">
        <f>_xlfn.IFNA(VLOOKUP(flower[[#This Row],[Strain]],VEGC8[[#All],[Scion METRC '#]:[Health]],5,FALSE),"")</f>
        <v/>
      </c>
      <c r="J1158" s="13"/>
      <c r="K1158" s="13" t="str">
        <f>IF(flower[[#This Row],[Scion METRC '#]]="","EMPTY",_xlfn.IFNA(VLOOKUP(flower[[#This Row],[Scion METRC '#]],DEADC8[],3,FALSE),"Alive"))</f>
        <v>EMPTY</v>
      </c>
      <c r="L1158" s="13" t="str">
        <f>IFERROR(INDEX(exptreatments[[#This Row],[Treatment]],MATCH(flower[[#This Row],[Scion METRC '#]],exptreatments[[#This Row],[METRC]],0)),"")</f>
        <v/>
      </c>
      <c r="M1158" s="13" t="str">
        <f>_xlfn.IFNA(VLOOKUP(flower[[#This Row],[Scion METRC '#]],DEADC8[],4,FALSE),"")</f>
        <v/>
      </c>
      <c r="N1158" s="14" t="str">
        <f>_xlfn.IFNA(VLOOKUP(flower[[#This Row],[Scion METRC '#]],DEADC8[],4,FALSE),"")</f>
        <v/>
      </c>
      <c r="O1158" s="13" t="str">
        <f>IF(ISNUMBER(SEARCH(".",flower[[#This Row],[Pheno Barcode]])),CONCATENATE("1A4070000000065000",RIGHT(flower[[#This Row],[Pheno Barcode]],6)),"")</f>
        <v/>
      </c>
      <c r="P1158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_OL3-05</v>
      </c>
    </row>
    <row r="1159" spans="1:16" x14ac:dyDescent="0.25">
      <c r="A1159" s="8" t="s">
        <v>8</v>
      </c>
      <c r="B1159" s="9">
        <v>6</v>
      </c>
      <c r="C1159" s="13" t="s">
        <v>553</v>
      </c>
      <c r="D1159" s="13"/>
      <c r="E1159" s="13" t="str">
        <f>_xlfn.IFNA(VLOOKUP(flower[[#This Row],[Scion METRC '#]],METRCC8[],2,FALSE),"METRC ERROR")</f>
        <v>METRC ERROR</v>
      </c>
      <c r="F1159" s="13" t="str">
        <f>IF(LEFT(flower[[#This Row],[Strain]],4)=LEFT(flower[[#This Row],[Pheno '#]],4),"match","MISMATCH")</f>
        <v>MISMATCH</v>
      </c>
      <c r="G1159" s="13" t="str">
        <f>_xlfn.IFNA(VLOOKUP(flower[[#This Row],[Scion METRC '#]],VEGC8[[#All],[Scion METRC '#]:[Pheno Barcode]],2,FALSE),"")</f>
        <v/>
      </c>
      <c r="H1159" s="13" t="str">
        <f>LEFT(flower[[#This Row],[Pheno Barcode]],7)</f>
        <v/>
      </c>
      <c r="I1159" s="10" t="str">
        <f>_xlfn.IFNA(VLOOKUP(flower[[#This Row],[Strain]],VEGC8[[#All],[Scion METRC '#]:[Health]],5,FALSE),"")</f>
        <v/>
      </c>
      <c r="J1159" s="13"/>
      <c r="K1159" s="13" t="str">
        <f>IF(flower[[#This Row],[Scion METRC '#]]="","EMPTY",_xlfn.IFNA(VLOOKUP(flower[[#This Row],[Scion METRC '#]],DEADC8[],3,FALSE),"Alive"))</f>
        <v>EMPTY</v>
      </c>
      <c r="L1159" s="13" t="str">
        <f>IFERROR(INDEX(exptreatments[[#This Row],[Treatment]],MATCH(flower[[#This Row],[Scion METRC '#]],exptreatments[[#This Row],[METRC]],0)),"")</f>
        <v/>
      </c>
      <c r="M1159" s="13" t="str">
        <f>_xlfn.IFNA(VLOOKUP(flower[[#This Row],[Scion METRC '#]],DEADC8[],4,FALSE),"")</f>
        <v/>
      </c>
      <c r="N1159" s="14" t="str">
        <f>_xlfn.IFNA(VLOOKUP(flower[[#This Row],[Scion METRC '#]],DEADC8[],4,FALSE),"")</f>
        <v/>
      </c>
      <c r="O1159" s="13" t="str">
        <f>IF(ISNUMBER(SEARCH(".",flower[[#This Row],[Pheno Barcode]])),CONCATENATE("1A4070000000065000",RIGHT(flower[[#This Row],[Pheno Barcode]],6)),"")</f>
        <v/>
      </c>
      <c r="P1159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_OL3-06</v>
      </c>
    </row>
    <row r="1160" spans="1:16" x14ac:dyDescent="0.25">
      <c r="A1160" s="8" t="s">
        <v>8</v>
      </c>
      <c r="B1160" s="9">
        <v>7</v>
      </c>
      <c r="C1160" s="13" t="s">
        <v>553</v>
      </c>
      <c r="D1160" s="13"/>
      <c r="E1160" s="13" t="str">
        <f>_xlfn.IFNA(VLOOKUP(flower[[#This Row],[Scion METRC '#]],METRCC8[],2,FALSE),"METRC ERROR")</f>
        <v>METRC ERROR</v>
      </c>
      <c r="F1160" s="13" t="str">
        <f>IF(LEFT(flower[[#This Row],[Strain]],4)=LEFT(flower[[#This Row],[Pheno '#]],4),"match","MISMATCH")</f>
        <v>MISMATCH</v>
      </c>
      <c r="G1160" s="13" t="str">
        <f>_xlfn.IFNA(VLOOKUP(flower[[#This Row],[Scion METRC '#]],VEGC8[[#All],[Scion METRC '#]:[Pheno Barcode]],2,FALSE),"")</f>
        <v/>
      </c>
      <c r="H1160" s="13" t="str">
        <f>LEFT(flower[[#This Row],[Pheno Barcode]],7)</f>
        <v/>
      </c>
      <c r="I1160" s="10" t="str">
        <f>_xlfn.IFNA(VLOOKUP(flower[[#This Row],[Strain]],VEGC8[[#All],[Scion METRC '#]:[Health]],5,FALSE),"")</f>
        <v/>
      </c>
      <c r="J1160" s="13"/>
      <c r="K1160" s="13" t="str">
        <f>IF(flower[[#This Row],[Scion METRC '#]]="","EMPTY",_xlfn.IFNA(VLOOKUP(flower[[#This Row],[Scion METRC '#]],DEADC8[],3,FALSE),"Alive"))</f>
        <v>EMPTY</v>
      </c>
      <c r="L1160" s="13" t="str">
        <f>IFERROR(INDEX(exptreatments[[#This Row],[Treatment]],MATCH(flower[[#This Row],[Scion METRC '#]],exptreatments[[#This Row],[METRC]],0)),"")</f>
        <v/>
      </c>
      <c r="M1160" s="13" t="str">
        <f>_xlfn.IFNA(VLOOKUP(flower[[#This Row],[Scion METRC '#]],DEADC8[],4,FALSE),"")</f>
        <v/>
      </c>
      <c r="N1160" s="14" t="str">
        <f>_xlfn.IFNA(VLOOKUP(flower[[#This Row],[Scion METRC '#]],DEADC8[],4,FALSE),"")</f>
        <v/>
      </c>
      <c r="O1160" s="13" t="str">
        <f>IF(ISNUMBER(SEARCH(".",flower[[#This Row],[Pheno Barcode]])),CONCATENATE("1A4070000000065000",RIGHT(flower[[#This Row],[Pheno Barcode]],6)),"")</f>
        <v/>
      </c>
      <c r="P1160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_OL3-07</v>
      </c>
    </row>
    <row r="1161" spans="1:16" x14ac:dyDescent="0.25">
      <c r="A1161" s="8" t="s">
        <v>8</v>
      </c>
      <c r="B1161" s="9">
        <v>8</v>
      </c>
      <c r="C1161" s="13" t="s">
        <v>553</v>
      </c>
      <c r="D1161" s="13"/>
      <c r="E1161" s="13" t="str">
        <f>_xlfn.IFNA(VLOOKUP(flower[[#This Row],[Scion METRC '#]],METRCC8[],2,FALSE),"METRC ERROR")</f>
        <v>METRC ERROR</v>
      </c>
      <c r="F1161" s="13" t="str">
        <f>IF(LEFT(flower[[#This Row],[Strain]],4)=LEFT(flower[[#This Row],[Pheno '#]],4),"match","MISMATCH")</f>
        <v>MISMATCH</v>
      </c>
      <c r="G1161" s="13" t="str">
        <f>_xlfn.IFNA(VLOOKUP(flower[[#This Row],[Scion METRC '#]],VEGC8[[#All],[Scion METRC '#]:[Pheno Barcode]],2,FALSE),"")</f>
        <v/>
      </c>
      <c r="H1161" s="13" t="str">
        <f>LEFT(flower[[#This Row],[Pheno Barcode]],7)</f>
        <v/>
      </c>
      <c r="I1161" s="10" t="str">
        <f>_xlfn.IFNA(VLOOKUP(flower[[#This Row],[Strain]],VEGC8[[#All],[Scion METRC '#]:[Health]],5,FALSE),"")</f>
        <v/>
      </c>
      <c r="J1161" s="13"/>
      <c r="K1161" s="13" t="str">
        <f>IF(flower[[#This Row],[Scion METRC '#]]="","EMPTY",_xlfn.IFNA(VLOOKUP(flower[[#This Row],[Scion METRC '#]],DEADC8[],3,FALSE),"Alive"))</f>
        <v>EMPTY</v>
      </c>
      <c r="L1161" s="13" t="str">
        <f>IFERROR(INDEX(exptreatments[[#This Row],[Treatment]],MATCH(flower[[#This Row],[Scion METRC '#]],exptreatments[[#This Row],[METRC]],0)),"")</f>
        <v/>
      </c>
      <c r="M1161" s="13" t="str">
        <f>_xlfn.IFNA(VLOOKUP(flower[[#This Row],[Scion METRC '#]],DEADC8[],4,FALSE),"")</f>
        <v/>
      </c>
      <c r="N1161" s="14" t="str">
        <f>_xlfn.IFNA(VLOOKUP(flower[[#This Row],[Scion METRC '#]],DEADC8[],4,FALSE),"")</f>
        <v/>
      </c>
      <c r="O1161" s="13" t="str">
        <f>IF(ISNUMBER(SEARCH(".",flower[[#This Row],[Pheno Barcode]])),CONCATENATE("1A4070000000065000",RIGHT(flower[[#This Row],[Pheno Barcode]],6)),"")</f>
        <v/>
      </c>
      <c r="P1161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_OL3-08</v>
      </c>
    </row>
    <row r="1162" spans="1:16" x14ac:dyDescent="0.25">
      <c r="A1162" s="8" t="s">
        <v>8</v>
      </c>
      <c r="B1162" s="9">
        <v>9</v>
      </c>
      <c r="C1162" s="13" t="s">
        <v>553</v>
      </c>
      <c r="D1162" s="13"/>
      <c r="E1162" s="13" t="str">
        <f>_xlfn.IFNA(VLOOKUP(flower[[#This Row],[Scion METRC '#]],METRCC8[],2,FALSE),"METRC ERROR")</f>
        <v>METRC ERROR</v>
      </c>
      <c r="F1162" s="13" t="str">
        <f>IF(LEFT(flower[[#This Row],[Strain]],4)=LEFT(flower[[#This Row],[Pheno '#]],4),"match","MISMATCH")</f>
        <v>MISMATCH</v>
      </c>
      <c r="G1162" s="13" t="str">
        <f>_xlfn.IFNA(VLOOKUP(flower[[#This Row],[Scion METRC '#]],VEGC8[[#All],[Scion METRC '#]:[Pheno Barcode]],2,FALSE),"")</f>
        <v/>
      </c>
      <c r="H1162" s="13" t="str">
        <f>LEFT(flower[[#This Row],[Pheno Barcode]],7)</f>
        <v/>
      </c>
      <c r="I1162" s="10" t="str">
        <f>_xlfn.IFNA(VLOOKUP(flower[[#This Row],[Strain]],VEGC8[[#All],[Scion METRC '#]:[Health]],5,FALSE),"")</f>
        <v/>
      </c>
      <c r="J1162" s="13"/>
      <c r="K1162" s="13" t="str">
        <f>IF(flower[[#This Row],[Scion METRC '#]]="","EMPTY",_xlfn.IFNA(VLOOKUP(flower[[#This Row],[Scion METRC '#]],DEADC8[],3,FALSE),"Alive"))</f>
        <v>EMPTY</v>
      </c>
      <c r="L1162" s="13" t="str">
        <f>IFERROR(INDEX(exptreatments[[#This Row],[Treatment]],MATCH(flower[[#This Row],[Scion METRC '#]],exptreatments[[#This Row],[METRC]],0)),"")</f>
        <v/>
      </c>
      <c r="M1162" s="13" t="str">
        <f>_xlfn.IFNA(VLOOKUP(flower[[#This Row],[Scion METRC '#]],DEADC8[],4,FALSE),"")</f>
        <v/>
      </c>
      <c r="N1162" s="14" t="str">
        <f>_xlfn.IFNA(VLOOKUP(flower[[#This Row],[Scion METRC '#]],DEADC8[],4,FALSE),"")</f>
        <v/>
      </c>
      <c r="O1162" s="13" t="str">
        <f>IF(ISNUMBER(SEARCH(".",flower[[#This Row],[Pheno Barcode]])),CONCATENATE("1A4070000000065000",RIGHT(flower[[#This Row],[Pheno Barcode]],6)),"")</f>
        <v/>
      </c>
      <c r="P1162" s="8" t="str">
        <f>IF(flower[[#This Row],[Plant]]&lt;10,_xlfn.CONCAT('Group Info'!$F$2,"_",flower[[#This Row],[Table]],"-0",flower[[#This Row],[Plant]]),_xlfn.CONCAT('Group Info'!$F$2,"_",flower[[#This Row],[Table]],"-",flower[[#This Row],[Plant]]))</f>
        <v>_OL3-09</v>
      </c>
    </row>
    <row r="1163" spans="1:16" x14ac:dyDescent="0.25">
      <c r="A1163" s="8" t="s">
        <v>8</v>
      </c>
      <c r="B1163" s="9">
        <v>10</v>
      </c>
      <c r="C1163" s="13" t="s">
        <v>553</v>
      </c>
      <c r="D1163" s="13"/>
      <c r="E1163" s="13" t="str">
        <f>_xlfn.IFNA(VLOOKUP(flower[[#This Row],[Scion METRC '#]],METRCC8[],2,FALSE),"METRC ERROR")</f>
        <v>METRC ERROR</v>
      </c>
      <c r="F1163" s="13" t="str">
        <f>IF(LEFT(flower[[#This Row],[Strain]],4)=LEFT(flower[[#This Row],[Pheno '#]],4),"match","MISMATCH")</f>
        <v>MISMATCH</v>
      </c>
      <c r="G1163" s="13" t="str">
        <f>_xlfn.IFNA(VLOOKUP(flower[[#This Row],[Scion METRC '#]],VEGC8[[#All],[Scion METRC '#]:[Pheno Barcode]],2,FALSE),"")</f>
        <v/>
      </c>
      <c r="H1163" s="13" t="str">
        <f>LEFT(flower[[#This Row],[Pheno Barcode]],7)</f>
        <v/>
      </c>
      <c r="I1163" s="10" t="str">
        <f>_xlfn.IFNA(VLOOKUP(flower[[#This Row],[Strain]],VEGC8[[#All],[Scion METRC '#]:[Health]],5,FALSE),"")</f>
        <v/>
      </c>
      <c r="J1163" s="13"/>
      <c r="K1163" s="13" t="str">
        <f>IF(flower[[#This Row],[Scion METRC '#]]="","EMPTY",_xlfn.IFNA(VLOOKUP(flower[[#This Row],[Scion METRC '#]],DEADC8[],3,FALSE),"Alive"))</f>
        <v>EMPTY</v>
      </c>
      <c r="L1163" s="13" t="str">
        <f>IFERROR(INDEX(exptreatments[[#This Row],[Treatment]],MATCH(flower[[#This Row],[Scion METRC '#]],exptreatments[[#This Row],[METRC]],0)),"")</f>
        <v/>
      </c>
      <c r="M1163" s="13" t="str">
        <f>_xlfn.IFNA(VLOOKUP(flower[[#This Row],[Scion METRC '#]],DEADC8[],4,FALSE),"")</f>
        <v/>
      </c>
      <c r="N1163" s="14" t="str">
        <f>_xlfn.IFNA(VLOOKUP(flower[[#This Row],[Scion METRC '#]],DEADC8[],4,FALSE),"")</f>
        <v/>
      </c>
      <c r="O1163" s="13" t="str">
        <f>IF(ISNUMBER(SEARCH(".",flower[[#This Row],[Pheno Barcode]])),CONCATENATE("1A4070000000065000",RIGHT(flower[[#This Row],[Pheno Barcode]],6)),"")</f>
        <v/>
      </c>
      <c r="P1163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_OL3-10</v>
      </c>
    </row>
    <row r="1164" spans="1:16" x14ac:dyDescent="0.25">
      <c r="A1164" s="8" t="s">
        <v>8</v>
      </c>
      <c r="B1164" s="9">
        <v>11</v>
      </c>
      <c r="C1164" s="13" t="s">
        <v>553</v>
      </c>
      <c r="D1164" s="13"/>
      <c r="E1164" s="13" t="str">
        <f>_xlfn.IFNA(VLOOKUP(flower[[#This Row],[Scion METRC '#]],METRCC8[],2,FALSE),"METRC ERROR")</f>
        <v>METRC ERROR</v>
      </c>
      <c r="F1164" s="13" t="str">
        <f>IF(LEFT(flower[[#This Row],[Strain]],4)=LEFT(flower[[#This Row],[Pheno '#]],4),"match","MISMATCH")</f>
        <v>MISMATCH</v>
      </c>
      <c r="G1164" s="13" t="str">
        <f>_xlfn.IFNA(VLOOKUP(flower[[#This Row],[Scion METRC '#]],VEGC8[[#All],[Scion METRC '#]:[Pheno Barcode]],2,FALSE),"")</f>
        <v/>
      </c>
      <c r="H1164" s="13" t="str">
        <f>LEFT(flower[[#This Row],[Pheno Barcode]],7)</f>
        <v/>
      </c>
      <c r="I1164" s="10" t="str">
        <f>_xlfn.IFNA(VLOOKUP(flower[[#This Row],[Strain]],VEGC8[[#All],[Scion METRC '#]:[Health]],5,FALSE),"")</f>
        <v/>
      </c>
      <c r="J1164" s="13"/>
      <c r="K1164" s="13" t="str">
        <f>IF(flower[[#This Row],[Scion METRC '#]]="","EMPTY",_xlfn.IFNA(VLOOKUP(flower[[#This Row],[Scion METRC '#]],DEADC8[],3,FALSE),"Alive"))</f>
        <v>EMPTY</v>
      </c>
      <c r="L1164" s="13" t="str">
        <f>IFERROR(INDEX(exptreatments[[#This Row],[Treatment]],MATCH(flower[[#This Row],[Scion METRC '#]],exptreatments[[#This Row],[METRC]],0)),"")</f>
        <v/>
      </c>
      <c r="M1164" s="13" t="str">
        <f>_xlfn.IFNA(VLOOKUP(flower[[#This Row],[Scion METRC '#]],DEADC8[],4,FALSE),"")</f>
        <v/>
      </c>
      <c r="N1164" s="14" t="str">
        <f>_xlfn.IFNA(VLOOKUP(flower[[#This Row],[Scion METRC '#]],DEADC8[],4,FALSE),"")</f>
        <v/>
      </c>
      <c r="O1164" s="13" t="str">
        <f>IF(ISNUMBER(SEARCH(".",flower[[#This Row],[Pheno Barcode]])),CONCATENATE("1A4070000000065000",RIGHT(flower[[#This Row],[Pheno Barcode]],6)),"")</f>
        <v/>
      </c>
      <c r="P1164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_OL3-11</v>
      </c>
    </row>
    <row r="1165" spans="1:16" x14ac:dyDescent="0.25">
      <c r="A1165" s="8" t="s">
        <v>8</v>
      </c>
      <c r="B1165" s="9">
        <v>12</v>
      </c>
      <c r="C1165" s="13" t="s">
        <v>553</v>
      </c>
      <c r="D1165" s="13"/>
      <c r="E1165" s="13" t="str">
        <f>_xlfn.IFNA(VLOOKUP(flower[[#This Row],[Scion METRC '#]],METRCC8[],2,FALSE),"METRC ERROR")</f>
        <v>METRC ERROR</v>
      </c>
      <c r="F1165" s="13" t="str">
        <f>IF(LEFT(flower[[#This Row],[Strain]],4)=LEFT(flower[[#This Row],[Pheno '#]],4),"match","MISMATCH")</f>
        <v>MISMATCH</v>
      </c>
      <c r="G1165" s="13" t="str">
        <f>_xlfn.IFNA(VLOOKUP(flower[[#This Row],[Scion METRC '#]],VEGC8[[#All],[Scion METRC '#]:[Pheno Barcode]],2,FALSE),"")</f>
        <v/>
      </c>
      <c r="H1165" s="13" t="str">
        <f>LEFT(flower[[#This Row],[Pheno Barcode]],7)</f>
        <v/>
      </c>
      <c r="I1165" s="10" t="str">
        <f>_xlfn.IFNA(VLOOKUP(flower[[#This Row],[Strain]],VEGC8[[#All],[Scion METRC '#]:[Health]],5,FALSE),"")</f>
        <v/>
      </c>
      <c r="J1165" s="13"/>
      <c r="K1165" s="13" t="str">
        <f>IF(flower[[#This Row],[Scion METRC '#]]="","EMPTY",_xlfn.IFNA(VLOOKUP(flower[[#This Row],[Scion METRC '#]],DEADC8[],3,FALSE),"Alive"))</f>
        <v>EMPTY</v>
      </c>
      <c r="L1165" s="13" t="str">
        <f>IFERROR(INDEX(exptreatments[[#This Row],[Treatment]],MATCH(flower[[#This Row],[Scion METRC '#]],exptreatments[[#This Row],[METRC]],0)),"")</f>
        <v/>
      </c>
      <c r="M1165" s="13" t="str">
        <f>_xlfn.IFNA(VLOOKUP(flower[[#This Row],[Scion METRC '#]],DEADC8[],4,FALSE),"")</f>
        <v/>
      </c>
      <c r="N1165" s="14" t="str">
        <f>_xlfn.IFNA(VLOOKUP(flower[[#This Row],[Scion METRC '#]],DEADC8[],4,FALSE),"")</f>
        <v/>
      </c>
      <c r="O1165" s="13" t="str">
        <f>IF(ISNUMBER(SEARCH(".",flower[[#This Row],[Pheno Barcode]])),CONCATENATE("1A4070000000065000",RIGHT(flower[[#This Row],[Pheno Barcode]],6)),"")</f>
        <v/>
      </c>
      <c r="P1165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_OL3-12</v>
      </c>
    </row>
    <row r="1166" spans="1:16" x14ac:dyDescent="0.25">
      <c r="A1166" s="8" t="s">
        <v>8</v>
      </c>
      <c r="B1166" s="9">
        <v>13</v>
      </c>
      <c r="C1166" s="13" t="s">
        <v>553</v>
      </c>
      <c r="D1166" s="13"/>
      <c r="E1166" s="13" t="str">
        <f>_xlfn.IFNA(VLOOKUP(flower[[#This Row],[Scion METRC '#]],METRCC8[],2,FALSE),"METRC ERROR")</f>
        <v>METRC ERROR</v>
      </c>
      <c r="F1166" s="13" t="str">
        <f>IF(LEFT(flower[[#This Row],[Strain]],4)=LEFT(flower[[#This Row],[Pheno '#]],4),"match","MISMATCH")</f>
        <v>MISMATCH</v>
      </c>
      <c r="G1166" s="13" t="str">
        <f>_xlfn.IFNA(VLOOKUP(flower[[#This Row],[Scion METRC '#]],VEGC8[[#All],[Scion METRC '#]:[Pheno Barcode]],2,FALSE),"")</f>
        <v/>
      </c>
      <c r="H1166" s="13" t="str">
        <f>LEFT(flower[[#This Row],[Pheno Barcode]],7)</f>
        <v/>
      </c>
      <c r="I1166" s="10" t="str">
        <f>_xlfn.IFNA(VLOOKUP(flower[[#This Row],[Strain]],VEGC8[[#All],[Scion METRC '#]:[Health]],5,FALSE),"")</f>
        <v/>
      </c>
      <c r="J1166" s="13"/>
      <c r="K1166" s="13" t="str">
        <f>IF(flower[[#This Row],[Scion METRC '#]]="","EMPTY",_xlfn.IFNA(VLOOKUP(flower[[#This Row],[Scion METRC '#]],DEADC8[],3,FALSE),"Alive"))</f>
        <v>EMPTY</v>
      </c>
      <c r="L1166" s="13" t="str">
        <f>IFERROR(INDEX(exptreatments[[#This Row],[Treatment]],MATCH(flower[[#This Row],[Scion METRC '#]],exptreatments[[#This Row],[METRC]],0)),"")</f>
        <v/>
      </c>
      <c r="M1166" s="13" t="str">
        <f>_xlfn.IFNA(VLOOKUP(flower[[#This Row],[Scion METRC '#]],DEADC8[],4,FALSE),"")</f>
        <v/>
      </c>
      <c r="N1166" s="14" t="str">
        <f>_xlfn.IFNA(VLOOKUP(flower[[#This Row],[Scion METRC '#]],DEADC8[],4,FALSE),"")</f>
        <v/>
      </c>
      <c r="O1166" s="13" t="str">
        <f>IF(ISNUMBER(SEARCH(".",flower[[#This Row],[Pheno Barcode]])),CONCATENATE("1A4070000000065000",RIGHT(flower[[#This Row],[Pheno Barcode]],6)),"")</f>
        <v/>
      </c>
      <c r="P1166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_OL3-13</v>
      </c>
    </row>
    <row r="1167" spans="1:16" x14ac:dyDescent="0.25">
      <c r="A1167" s="8" t="s">
        <v>8</v>
      </c>
      <c r="B1167" s="9">
        <v>14</v>
      </c>
      <c r="C1167" s="13" t="s">
        <v>553</v>
      </c>
      <c r="D1167" s="13"/>
      <c r="E1167" s="13" t="str">
        <f>_xlfn.IFNA(VLOOKUP(flower[[#This Row],[Scion METRC '#]],METRCC8[],2,FALSE),"METRC ERROR")</f>
        <v>METRC ERROR</v>
      </c>
      <c r="F1167" s="13" t="str">
        <f>IF(LEFT(flower[[#This Row],[Strain]],4)=LEFT(flower[[#This Row],[Pheno '#]],4),"match","MISMATCH")</f>
        <v>MISMATCH</v>
      </c>
      <c r="G1167" s="13" t="str">
        <f>_xlfn.IFNA(VLOOKUP(flower[[#This Row],[Scion METRC '#]],VEGC8[[#All],[Scion METRC '#]:[Pheno Barcode]],2,FALSE),"")</f>
        <v/>
      </c>
      <c r="H1167" s="13" t="str">
        <f>LEFT(flower[[#This Row],[Pheno Barcode]],7)</f>
        <v/>
      </c>
      <c r="I1167" s="10" t="str">
        <f>_xlfn.IFNA(VLOOKUP(flower[[#This Row],[Strain]],VEGC8[[#All],[Scion METRC '#]:[Health]],5,FALSE),"")</f>
        <v/>
      </c>
      <c r="J1167" s="13"/>
      <c r="K1167" s="13" t="str">
        <f>IF(flower[[#This Row],[Scion METRC '#]]="","EMPTY",_xlfn.IFNA(VLOOKUP(flower[[#This Row],[Scion METRC '#]],DEADC8[],3,FALSE),"Alive"))</f>
        <v>EMPTY</v>
      </c>
      <c r="L1167" s="13" t="str">
        <f>IFERROR(INDEX(exptreatments[[#This Row],[Treatment]],MATCH(flower[[#This Row],[Scion METRC '#]],exptreatments[[#This Row],[METRC]],0)),"")</f>
        <v/>
      </c>
      <c r="M1167" s="13" t="str">
        <f>_xlfn.IFNA(VLOOKUP(flower[[#This Row],[Scion METRC '#]],DEADC8[],4,FALSE),"")</f>
        <v/>
      </c>
      <c r="N1167" s="14" t="str">
        <f>_xlfn.IFNA(VLOOKUP(flower[[#This Row],[Scion METRC '#]],DEADC8[],4,FALSE),"")</f>
        <v/>
      </c>
      <c r="O1167" s="13" t="str">
        <f>IF(ISNUMBER(SEARCH(".",flower[[#This Row],[Pheno Barcode]])),CONCATENATE("1A4070000000065000",RIGHT(flower[[#This Row],[Pheno Barcode]],6)),"")</f>
        <v/>
      </c>
      <c r="P1167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_OL3-14</v>
      </c>
    </row>
    <row r="1168" spans="1:16" x14ac:dyDescent="0.25">
      <c r="A1168" s="8" t="s">
        <v>8</v>
      </c>
      <c r="B1168" s="9">
        <v>15</v>
      </c>
      <c r="C1168" s="13" t="s">
        <v>553</v>
      </c>
      <c r="D1168" s="13"/>
      <c r="E1168" s="13" t="str">
        <f>_xlfn.IFNA(VLOOKUP(flower[[#This Row],[Scion METRC '#]],METRCC8[],2,FALSE),"METRC ERROR")</f>
        <v>METRC ERROR</v>
      </c>
      <c r="F1168" s="13" t="str">
        <f>IF(LEFT(flower[[#This Row],[Strain]],4)=LEFT(flower[[#This Row],[Pheno '#]],4),"match","MISMATCH")</f>
        <v>MISMATCH</v>
      </c>
      <c r="G1168" s="13" t="str">
        <f>_xlfn.IFNA(VLOOKUP(flower[[#This Row],[Scion METRC '#]],VEGC8[[#All],[Scion METRC '#]:[Pheno Barcode]],2,FALSE),"")</f>
        <v/>
      </c>
      <c r="H1168" s="13" t="str">
        <f>LEFT(flower[[#This Row],[Pheno Barcode]],7)</f>
        <v/>
      </c>
      <c r="I1168" s="10" t="str">
        <f>_xlfn.IFNA(VLOOKUP(flower[[#This Row],[Strain]],VEGC8[[#All],[Scion METRC '#]:[Health]],5,FALSE),"")</f>
        <v/>
      </c>
      <c r="J1168" s="13"/>
      <c r="K1168" s="13" t="str">
        <f>IF(flower[[#This Row],[Scion METRC '#]]="","EMPTY",_xlfn.IFNA(VLOOKUP(flower[[#This Row],[Scion METRC '#]],DEADC8[],3,FALSE),"Alive"))</f>
        <v>EMPTY</v>
      </c>
      <c r="L1168" s="13" t="str">
        <f>IFERROR(INDEX(exptreatments[[#This Row],[Treatment]],MATCH(flower[[#This Row],[Scion METRC '#]],exptreatments[[#This Row],[METRC]],0)),"")</f>
        <v/>
      </c>
      <c r="M1168" s="13" t="str">
        <f>_xlfn.IFNA(VLOOKUP(flower[[#This Row],[Scion METRC '#]],DEADC8[],4,FALSE),"")</f>
        <v/>
      </c>
      <c r="N1168" s="14" t="str">
        <f>_xlfn.IFNA(VLOOKUP(flower[[#This Row],[Scion METRC '#]],DEADC8[],4,FALSE),"")</f>
        <v/>
      </c>
      <c r="O1168" s="13" t="str">
        <f>IF(ISNUMBER(SEARCH(".",flower[[#This Row],[Pheno Barcode]])),CONCATENATE("1A4070000000065000",RIGHT(flower[[#This Row],[Pheno Barcode]],6)),"")</f>
        <v/>
      </c>
      <c r="P1168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_OL3-15</v>
      </c>
    </row>
    <row r="1169" spans="1:16" x14ac:dyDescent="0.25">
      <c r="A1169" s="8" t="s">
        <v>8</v>
      </c>
      <c r="B1169" s="9">
        <v>16</v>
      </c>
      <c r="C1169" s="13" t="s">
        <v>553</v>
      </c>
      <c r="D1169" s="13"/>
      <c r="E1169" s="13" t="str">
        <f>_xlfn.IFNA(VLOOKUP(flower[[#This Row],[Scion METRC '#]],METRCC8[],2,FALSE),"METRC ERROR")</f>
        <v>METRC ERROR</v>
      </c>
      <c r="F1169" s="13" t="str">
        <f>IF(LEFT(flower[[#This Row],[Strain]],4)=LEFT(flower[[#This Row],[Pheno '#]],4),"match","MISMATCH")</f>
        <v>MISMATCH</v>
      </c>
      <c r="G1169" s="13" t="str">
        <f>_xlfn.IFNA(VLOOKUP(flower[[#This Row],[Scion METRC '#]],VEGC8[[#All],[Scion METRC '#]:[Pheno Barcode]],2,FALSE),"")</f>
        <v/>
      </c>
      <c r="H1169" s="13" t="str">
        <f>LEFT(flower[[#This Row],[Pheno Barcode]],7)</f>
        <v/>
      </c>
      <c r="I1169" s="10" t="str">
        <f>_xlfn.IFNA(VLOOKUP(flower[[#This Row],[Strain]],VEGC8[[#All],[Scion METRC '#]:[Health]],5,FALSE),"")</f>
        <v/>
      </c>
      <c r="J1169" s="13"/>
      <c r="K1169" s="13" t="str">
        <f>IF(flower[[#This Row],[Scion METRC '#]]="","EMPTY",_xlfn.IFNA(VLOOKUP(flower[[#This Row],[Scion METRC '#]],DEADC8[],3,FALSE),"Alive"))</f>
        <v>EMPTY</v>
      </c>
      <c r="L1169" s="13" t="str">
        <f>IFERROR(INDEX(exptreatments[[#This Row],[Treatment]],MATCH(flower[[#This Row],[Scion METRC '#]],exptreatments[[#This Row],[METRC]],0)),"")</f>
        <v/>
      </c>
      <c r="M1169" s="13" t="str">
        <f>_xlfn.IFNA(VLOOKUP(flower[[#This Row],[Scion METRC '#]],DEADC8[],4,FALSE),"")</f>
        <v/>
      </c>
      <c r="N1169" s="14" t="str">
        <f>_xlfn.IFNA(VLOOKUP(flower[[#This Row],[Scion METRC '#]],DEADC8[],4,FALSE),"")</f>
        <v/>
      </c>
      <c r="O1169" s="13" t="str">
        <f>IF(ISNUMBER(SEARCH(".",flower[[#This Row],[Pheno Barcode]])),CONCATENATE("1A4070000000065000",RIGHT(flower[[#This Row],[Pheno Barcode]],6)),"")</f>
        <v/>
      </c>
      <c r="P1169" s="8" t="str">
        <f>IF(flower[[#This Row],[Plant]]&lt;10,_xlfn.CONCAT('Group Info'!$F$2,"_",flower[[#This Row],[Table]],"-0",flower[[#This Row],[Plant]]),_xlfn.CONCAT('Group Info'!$F$2,"_",flower[[#This Row],[Table]],"-",flower[[#This Row],[Plant]]))</f>
        <v>_OL3-16</v>
      </c>
    </row>
    <row r="1170" spans="1:16" x14ac:dyDescent="0.25">
      <c r="A1170" s="8" t="s">
        <v>8</v>
      </c>
      <c r="B1170" s="9">
        <v>1</v>
      </c>
      <c r="C1170" s="13" t="s">
        <v>554</v>
      </c>
      <c r="D1170" s="13"/>
      <c r="E1170" s="13" t="str">
        <f>_xlfn.IFNA(VLOOKUP(flower[[#This Row],[Scion METRC '#]],METRCC8[],2,FALSE),"METRC ERROR")</f>
        <v>METRC ERROR</v>
      </c>
      <c r="F1170" s="13" t="str">
        <f>IF(LEFT(flower[[#This Row],[Strain]],4)=LEFT(flower[[#This Row],[Pheno '#]],4),"match","MISMATCH")</f>
        <v>MISMATCH</v>
      </c>
      <c r="G1170" s="13" t="str">
        <f>_xlfn.IFNA(VLOOKUP(flower[[#This Row],[Scion METRC '#]],VEGC8[[#All],[Scion METRC '#]:[Pheno Barcode]],2,FALSE),"")</f>
        <v/>
      </c>
      <c r="H1170" s="13" t="str">
        <f>LEFT(flower[[#This Row],[Pheno Barcode]],7)</f>
        <v/>
      </c>
      <c r="I1170" s="10" t="str">
        <f>_xlfn.IFNA(VLOOKUP(flower[[#This Row],[Strain]],VEGC8[[#All],[Scion METRC '#]:[Health]],5,FALSE),"")</f>
        <v/>
      </c>
      <c r="J1170" s="13"/>
      <c r="K1170" s="13" t="str">
        <f>IF(flower[[#This Row],[Scion METRC '#]]="","EMPTY",_xlfn.IFNA(VLOOKUP(flower[[#This Row],[Scion METRC '#]],DEADC8[],3,FALSE),"Alive"))</f>
        <v>EMPTY</v>
      </c>
      <c r="L1170" s="13" t="str">
        <f>IFERROR(INDEX(exptreatments[[#This Row],[Treatment]],MATCH(flower[[#This Row],[Scion METRC '#]],exptreatments[[#This Row],[METRC]],0)),"")</f>
        <v/>
      </c>
      <c r="M1170" s="13" t="str">
        <f>_xlfn.IFNA(VLOOKUP(flower[[#This Row],[Scion METRC '#]],DEADC8[],4,FALSE),"")</f>
        <v/>
      </c>
      <c r="N1170" s="14" t="str">
        <f>_xlfn.IFNA(VLOOKUP(flower[[#This Row],[Scion METRC '#]],DEADC8[],4,FALSE),"")</f>
        <v/>
      </c>
      <c r="O1170" s="13" t="str">
        <f>IF(ISNUMBER(SEARCH(".",flower[[#This Row],[Pheno Barcode]])),CONCATENATE("1A4070000000065000",RIGHT(flower[[#This Row],[Pheno Barcode]],6)),"")</f>
        <v/>
      </c>
      <c r="P1170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_OL4-01</v>
      </c>
    </row>
    <row r="1171" spans="1:16" x14ac:dyDescent="0.25">
      <c r="A1171" s="8" t="s">
        <v>8</v>
      </c>
      <c r="B1171" s="9">
        <v>2</v>
      </c>
      <c r="C1171" s="13" t="s">
        <v>554</v>
      </c>
      <c r="D1171" s="13"/>
      <c r="E1171" s="13" t="str">
        <f>_xlfn.IFNA(VLOOKUP(flower[[#This Row],[Scion METRC '#]],METRCC8[],2,FALSE),"METRC ERROR")</f>
        <v>METRC ERROR</v>
      </c>
      <c r="F1171" s="13" t="str">
        <f>IF(LEFT(flower[[#This Row],[Strain]],4)=LEFT(flower[[#This Row],[Pheno '#]],4),"match","MISMATCH")</f>
        <v>MISMATCH</v>
      </c>
      <c r="G1171" s="13" t="str">
        <f>_xlfn.IFNA(VLOOKUP(flower[[#This Row],[Scion METRC '#]],VEGC8[[#All],[Scion METRC '#]:[Pheno Barcode]],2,FALSE),"")</f>
        <v/>
      </c>
      <c r="H1171" s="13" t="str">
        <f>LEFT(flower[[#This Row],[Pheno Barcode]],7)</f>
        <v/>
      </c>
      <c r="I1171" s="10" t="str">
        <f>_xlfn.IFNA(VLOOKUP(flower[[#This Row],[Strain]],VEGC8[[#All],[Scion METRC '#]:[Health]],5,FALSE),"")</f>
        <v/>
      </c>
      <c r="J1171" s="13"/>
      <c r="K1171" s="13" t="str">
        <f>IF(flower[[#This Row],[Scion METRC '#]]="","EMPTY",_xlfn.IFNA(VLOOKUP(flower[[#This Row],[Scion METRC '#]],DEADC8[],3,FALSE),"Alive"))</f>
        <v>EMPTY</v>
      </c>
      <c r="L1171" s="13" t="str">
        <f>IFERROR(INDEX(exptreatments[[#This Row],[Treatment]],MATCH(flower[[#This Row],[Scion METRC '#]],exptreatments[[#This Row],[METRC]],0)),"")</f>
        <v/>
      </c>
      <c r="M1171" s="13" t="str">
        <f>_xlfn.IFNA(VLOOKUP(flower[[#This Row],[Scion METRC '#]],DEADC8[],4,FALSE),"")</f>
        <v/>
      </c>
      <c r="N1171" s="14" t="str">
        <f>_xlfn.IFNA(VLOOKUP(flower[[#This Row],[Scion METRC '#]],DEADC8[],4,FALSE),"")</f>
        <v/>
      </c>
      <c r="O1171" s="13" t="str">
        <f>IF(ISNUMBER(SEARCH(".",flower[[#This Row],[Pheno Barcode]])),CONCATENATE("1A4070000000065000",RIGHT(flower[[#This Row],[Pheno Barcode]],6)),"")</f>
        <v/>
      </c>
      <c r="P1171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_OL4-02</v>
      </c>
    </row>
    <row r="1172" spans="1:16" x14ac:dyDescent="0.25">
      <c r="A1172" s="8" t="s">
        <v>8</v>
      </c>
      <c r="B1172" s="9">
        <v>3</v>
      </c>
      <c r="C1172" s="13" t="s">
        <v>554</v>
      </c>
      <c r="D1172" s="13"/>
      <c r="E1172" s="13" t="str">
        <f>_xlfn.IFNA(VLOOKUP(flower[[#This Row],[Scion METRC '#]],METRCC8[],2,FALSE),"METRC ERROR")</f>
        <v>METRC ERROR</v>
      </c>
      <c r="F1172" s="13" t="str">
        <f>IF(LEFT(flower[[#This Row],[Strain]],4)=LEFT(flower[[#This Row],[Pheno '#]],4),"match","MISMATCH")</f>
        <v>MISMATCH</v>
      </c>
      <c r="G1172" s="13" t="str">
        <f>_xlfn.IFNA(VLOOKUP(flower[[#This Row],[Scion METRC '#]],VEGC8[[#All],[Scion METRC '#]:[Pheno Barcode]],2,FALSE),"")</f>
        <v/>
      </c>
      <c r="H1172" s="13" t="str">
        <f>LEFT(flower[[#This Row],[Pheno Barcode]],7)</f>
        <v/>
      </c>
      <c r="I1172" s="10" t="str">
        <f>_xlfn.IFNA(VLOOKUP(flower[[#This Row],[Strain]],VEGC8[[#All],[Scion METRC '#]:[Health]],5,FALSE),"")</f>
        <v/>
      </c>
      <c r="J1172" s="13"/>
      <c r="K1172" s="13" t="str">
        <f>IF(flower[[#This Row],[Scion METRC '#]]="","EMPTY",_xlfn.IFNA(VLOOKUP(flower[[#This Row],[Scion METRC '#]],DEADC8[],3,FALSE),"Alive"))</f>
        <v>EMPTY</v>
      </c>
      <c r="L1172" s="13" t="str">
        <f>IFERROR(INDEX(exptreatments[[#This Row],[Treatment]],MATCH(flower[[#This Row],[Scion METRC '#]],exptreatments[[#This Row],[METRC]],0)),"")</f>
        <v/>
      </c>
      <c r="M1172" s="13" t="str">
        <f>_xlfn.IFNA(VLOOKUP(flower[[#This Row],[Scion METRC '#]],DEADC8[],4,FALSE),"")</f>
        <v/>
      </c>
      <c r="N1172" s="14" t="str">
        <f>_xlfn.IFNA(VLOOKUP(flower[[#This Row],[Scion METRC '#]],DEADC8[],4,FALSE),"")</f>
        <v/>
      </c>
      <c r="O1172" s="13" t="str">
        <f>IF(ISNUMBER(SEARCH(".",flower[[#This Row],[Pheno Barcode]])),CONCATENATE("1A4070000000065000",RIGHT(flower[[#This Row],[Pheno Barcode]],6)),"")</f>
        <v/>
      </c>
      <c r="P1172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_OL4-03</v>
      </c>
    </row>
    <row r="1173" spans="1:16" x14ac:dyDescent="0.25">
      <c r="A1173" s="8" t="s">
        <v>8</v>
      </c>
      <c r="B1173" s="9">
        <v>4</v>
      </c>
      <c r="C1173" s="13" t="s">
        <v>554</v>
      </c>
      <c r="D1173" s="13"/>
      <c r="E1173" s="13" t="str">
        <f>_xlfn.IFNA(VLOOKUP(flower[[#This Row],[Scion METRC '#]],METRCC8[],2,FALSE),"METRC ERROR")</f>
        <v>METRC ERROR</v>
      </c>
      <c r="F1173" s="13" t="str">
        <f>IF(LEFT(flower[[#This Row],[Strain]],4)=LEFT(flower[[#This Row],[Pheno '#]],4),"match","MISMATCH")</f>
        <v>MISMATCH</v>
      </c>
      <c r="G1173" s="13" t="str">
        <f>_xlfn.IFNA(VLOOKUP(flower[[#This Row],[Scion METRC '#]],VEGC8[[#All],[Scion METRC '#]:[Pheno Barcode]],2,FALSE),"")</f>
        <v/>
      </c>
      <c r="H1173" s="13" t="str">
        <f>LEFT(flower[[#This Row],[Pheno Barcode]],7)</f>
        <v/>
      </c>
      <c r="I1173" s="10" t="str">
        <f>_xlfn.IFNA(VLOOKUP(flower[[#This Row],[Strain]],VEGC8[[#All],[Scion METRC '#]:[Health]],5,FALSE),"")</f>
        <v/>
      </c>
      <c r="J1173" s="13"/>
      <c r="K1173" s="13" t="str">
        <f>IF(flower[[#This Row],[Scion METRC '#]]="","EMPTY",_xlfn.IFNA(VLOOKUP(flower[[#This Row],[Scion METRC '#]],DEADC8[],3,FALSE),"Alive"))</f>
        <v>EMPTY</v>
      </c>
      <c r="L1173" s="13" t="str">
        <f>IFERROR(INDEX(exptreatments[[#This Row],[Treatment]],MATCH(flower[[#This Row],[Scion METRC '#]],exptreatments[[#This Row],[METRC]],0)),"")</f>
        <v/>
      </c>
      <c r="M1173" s="13" t="str">
        <f>_xlfn.IFNA(VLOOKUP(flower[[#This Row],[Scion METRC '#]],DEADC8[],4,FALSE),"")</f>
        <v/>
      </c>
      <c r="N1173" s="14" t="str">
        <f>_xlfn.IFNA(VLOOKUP(flower[[#This Row],[Scion METRC '#]],DEADC8[],4,FALSE),"")</f>
        <v/>
      </c>
      <c r="O1173" s="13" t="str">
        <f>IF(ISNUMBER(SEARCH(".",flower[[#This Row],[Pheno Barcode]])),CONCATENATE("1A4070000000065000",RIGHT(flower[[#This Row],[Pheno Barcode]],6)),"")</f>
        <v/>
      </c>
      <c r="P1173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_OL4-04</v>
      </c>
    </row>
    <row r="1174" spans="1:16" x14ac:dyDescent="0.25">
      <c r="A1174" s="8" t="s">
        <v>8</v>
      </c>
      <c r="B1174" s="9">
        <v>5</v>
      </c>
      <c r="C1174" s="13" t="s">
        <v>554</v>
      </c>
      <c r="D1174" s="13"/>
      <c r="E1174" s="13" t="str">
        <f>_xlfn.IFNA(VLOOKUP(flower[[#This Row],[Scion METRC '#]],METRCC8[],2,FALSE),"METRC ERROR")</f>
        <v>METRC ERROR</v>
      </c>
      <c r="F1174" s="13" t="str">
        <f>IF(LEFT(flower[[#This Row],[Strain]],4)=LEFT(flower[[#This Row],[Pheno '#]],4),"match","MISMATCH")</f>
        <v>MISMATCH</v>
      </c>
      <c r="G1174" s="13" t="str">
        <f>_xlfn.IFNA(VLOOKUP(flower[[#This Row],[Scion METRC '#]],VEGC8[[#All],[Scion METRC '#]:[Pheno Barcode]],2,FALSE),"")</f>
        <v/>
      </c>
      <c r="H1174" s="13" t="str">
        <f>LEFT(flower[[#This Row],[Pheno Barcode]],7)</f>
        <v/>
      </c>
      <c r="I1174" s="10" t="str">
        <f>_xlfn.IFNA(VLOOKUP(flower[[#This Row],[Strain]],VEGC8[[#All],[Scion METRC '#]:[Health]],5,FALSE),"")</f>
        <v/>
      </c>
      <c r="J1174" s="13"/>
      <c r="K1174" s="13" t="str">
        <f>IF(flower[[#This Row],[Scion METRC '#]]="","EMPTY",_xlfn.IFNA(VLOOKUP(flower[[#This Row],[Scion METRC '#]],DEADC8[],3,FALSE),"Alive"))</f>
        <v>EMPTY</v>
      </c>
      <c r="L1174" s="13" t="str">
        <f>IFERROR(INDEX(exptreatments[[#This Row],[Treatment]],MATCH(flower[[#This Row],[Scion METRC '#]],exptreatments[[#This Row],[METRC]],0)),"")</f>
        <v/>
      </c>
      <c r="M1174" s="13" t="str">
        <f>_xlfn.IFNA(VLOOKUP(flower[[#This Row],[Scion METRC '#]],DEADC8[],4,FALSE),"")</f>
        <v/>
      </c>
      <c r="N1174" s="14" t="str">
        <f>_xlfn.IFNA(VLOOKUP(flower[[#This Row],[Scion METRC '#]],DEADC8[],4,FALSE),"")</f>
        <v/>
      </c>
      <c r="O1174" s="13" t="str">
        <f>IF(ISNUMBER(SEARCH(".",flower[[#This Row],[Pheno Barcode]])),CONCATENATE("1A4070000000065000",RIGHT(flower[[#This Row],[Pheno Barcode]],6)),"")</f>
        <v/>
      </c>
      <c r="P1174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_OL4-05</v>
      </c>
    </row>
    <row r="1175" spans="1:16" x14ac:dyDescent="0.25">
      <c r="A1175" s="8" t="s">
        <v>8</v>
      </c>
      <c r="B1175" s="9">
        <v>6</v>
      </c>
      <c r="C1175" s="13" t="s">
        <v>554</v>
      </c>
      <c r="D1175" s="13"/>
      <c r="E1175" s="13" t="str">
        <f>_xlfn.IFNA(VLOOKUP(flower[[#This Row],[Scion METRC '#]],METRCC8[],2,FALSE),"METRC ERROR")</f>
        <v>METRC ERROR</v>
      </c>
      <c r="F1175" s="13" t="str">
        <f>IF(LEFT(flower[[#This Row],[Strain]],4)=LEFT(flower[[#This Row],[Pheno '#]],4),"match","MISMATCH")</f>
        <v>MISMATCH</v>
      </c>
      <c r="G1175" s="13" t="str">
        <f>_xlfn.IFNA(VLOOKUP(flower[[#This Row],[Scion METRC '#]],VEGC8[[#All],[Scion METRC '#]:[Pheno Barcode]],2,FALSE),"")</f>
        <v/>
      </c>
      <c r="H1175" s="13" t="str">
        <f>LEFT(flower[[#This Row],[Pheno Barcode]],7)</f>
        <v/>
      </c>
      <c r="I1175" s="10" t="str">
        <f>_xlfn.IFNA(VLOOKUP(flower[[#This Row],[Strain]],VEGC8[[#All],[Scion METRC '#]:[Health]],5,FALSE),"")</f>
        <v/>
      </c>
      <c r="J1175" s="13"/>
      <c r="K1175" s="13" t="str">
        <f>IF(flower[[#This Row],[Scion METRC '#]]="","EMPTY",_xlfn.IFNA(VLOOKUP(flower[[#This Row],[Scion METRC '#]],DEADC8[],3,FALSE),"Alive"))</f>
        <v>EMPTY</v>
      </c>
      <c r="L1175" s="13" t="str">
        <f>IFERROR(INDEX(exptreatments[[#This Row],[Treatment]],MATCH(flower[[#This Row],[Scion METRC '#]],exptreatments[[#This Row],[METRC]],0)),"")</f>
        <v/>
      </c>
      <c r="M1175" s="13" t="str">
        <f>_xlfn.IFNA(VLOOKUP(flower[[#This Row],[Scion METRC '#]],DEADC8[],4,FALSE),"")</f>
        <v/>
      </c>
      <c r="N1175" s="14" t="str">
        <f>_xlfn.IFNA(VLOOKUP(flower[[#This Row],[Scion METRC '#]],DEADC8[],4,FALSE),"")</f>
        <v/>
      </c>
      <c r="O1175" s="13" t="str">
        <f>IF(ISNUMBER(SEARCH(".",flower[[#This Row],[Pheno Barcode]])),CONCATENATE("1A4070000000065000",RIGHT(flower[[#This Row],[Pheno Barcode]],6)),"")</f>
        <v/>
      </c>
      <c r="P1175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_OL4-06</v>
      </c>
    </row>
    <row r="1176" spans="1:16" x14ac:dyDescent="0.25">
      <c r="A1176" s="8" t="s">
        <v>8</v>
      </c>
      <c r="B1176" s="9">
        <v>7</v>
      </c>
      <c r="C1176" s="13" t="s">
        <v>554</v>
      </c>
      <c r="D1176" s="13"/>
      <c r="E1176" s="13" t="str">
        <f>_xlfn.IFNA(VLOOKUP(flower[[#This Row],[Scion METRC '#]],METRCC8[],2,FALSE),"METRC ERROR")</f>
        <v>METRC ERROR</v>
      </c>
      <c r="F1176" s="13" t="str">
        <f>IF(LEFT(flower[[#This Row],[Strain]],4)=LEFT(flower[[#This Row],[Pheno '#]],4),"match","MISMATCH")</f>
        <v>MISMATCH</v>
      </c>
      <c r="G1176" s="13" t="str">
        <f>_xlfn.IFNA(VLOOKUP(flower[[#This Row],[Scion METRC '#]],VEGC8[[#All],[Scion METRC '#]:[Pheno Barcode]],2,FALSE),"")</f>
        <v/>
      </c>
      <c r="H1176" s="13" t="str">
        <f>LEFT(flower[[#This Row],[Pheno Barcode]],7)</f>
        <v/>
      </c>
      <c r="I1176" s="10" t="str">
        <f>_xlfn.IFNA(VLOOKUP(flower[[#This Row],[Strain]],VEGC8[[#All],[Scion METRC '#]:[Health]],5,FALSE),"")</f>
        <v/>
      </c>
      <c r="J1176" s="13"/>
      <c r="K1176" s="13" t="str">
        <f>IF(flower[[#This Row],[Scion METRC '#]]="","EMPTY",_xlfn.IFNA(VLOOKUP(flower[[#This Row],[Scion METRC '#]],DEADC8[],3,FALSE),"Alive"))</f>
        <v>EMPTY</v>
      </c>
      <c r="L1176" s="13" t="str">
        <f>IFERROR(INDEX(exptreatments[[#This Row],[Treatment]],MATCH(flower[[#This Row],[Scion METRC '#]],exptreatments[[#This Row],[METRC]],0)),"")</f>
        <v/>
      </c>
      <c r="M1176" s="13" t="str">
        <f>_xlfn.IFNA(VLOOKUP(flower[[#This Row],[Scion METRC '#]],DEADC8[],4,FALSE),"")</f>
        <v/>
      </c>
      <c r="N1176" s="14" t="str">
        <f>_xlfn.IFNA(VLOOKUP(flower[[#This Row],[Scion METRC '#]],DEADC8[],4,FALSE),"")</f>
        <v/>
      </c>
      <c r="O1176" s="13" t="str">
        <f>IF(ISNUMBER(SEARCH(".",flower[[#This Row],[Pheno Barcode]])),CONCATENATE("1A4070000000065000",RIGHT(flower[[#This Row],[Pheno Barcode]],6)),"")</f>
        <v/>
      </c>
      <c r="P1176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_OL4-07</v>
      </c>
    </row>
    <row r="1177" spans="1:16" x14ac:dyDescent="0.25">
      <c r="A1177" s="8" t="s">
        <v>8</v>
      </c>
      <c r="B1177" s="9">
        <v>8</v>
      </c>
      <c r="C1177" s="13" t="s">
        <v>554</v>
      </c>
      <c r="D1177" s="13"/>
      <c r="E1177" s="13" t="str">
        <f>_xlfn.IFNA(VLOOKUP(flower[[#This Row],[Scion METRC '#]],METRCC8[],2,FALSE),"METRC ERROR")</f>
        <v>METRC ERROR</v>
      </c>
      <c r="F1177" s="13" t="str">
        <f>IF(LEFT(flower[[#This Row],[Strain]],4)=LEFT(flower[[#This Row],[Pheno '#]],4),"match","MISMATCH")</f>
        <v>MISMATCH</v>
      </c>
      <c r="G1177" s="13" t="str">
        <f>_xlfn.IFNA(VLOOKUP(flower[[#This Row],[Scion METRC '#]],VEGC8[[#All],[Scion METRC '#]:[Pheno Barcode]],2,FALSE),"")</f>
        <v/>
      </c>
      <c r="H1177" s="13" t="str">
        <f>LEFT(flower[[#This Row],[Pheno Barcode]],7)</f>
        <v/>
      </c>
      <c r="I1177" s="10" t="str">
        <f>_xlfn.IFNA(VLOOKUP(flower[[#This Row],[Strain]],VEGC8[[#All],[Scion METRC '#]:[Health]],5,FALSE),"")</f>
        <v/>
      </c>
      <c r="J1177" s="13"/>
      <c r="K1177" s="13" t="str">
        <f>IF(flower[[#This Row],[Scion METRC '#]]="","EMPTY",_xlfn.IFNA(VLOOKUP(flower[[#This Row],[Scion METRC '#]],DEADC8[],3,FALSE),"Alive"))</f>
        <v>EMPTY</v>
      </c>
      <c r="L1177" s="13" t="str">
        <f>IFERROR(INDEX(exptreatments[[#This Row],[Treatment]],MATCH(flower[[#This Row],[Scion METRC '#]],exptreatments[[#This Row],[METRC]],0)),"")</f>
        <v/>
      </c>
      <c r="M1177" s="13" t="str">
        <f>_xlfn.IFNA(VLOOKUP(flower[[#This Row],[Scion METRC '#]],DEADC8[],4,FALSE),"")</f>
        <v/>
      </c>
      <c r="N1177" s="14" t="str">
        <f>_xlfn.IFNA(VLOOKUP(flower[[#This Row],[Scion METRC '#]],DEADC8[],4,FALSE),"")</f>
        <v/>
      </c>
      <c r="O1177" s="13" t="str">
        <f>IF(ISNUMBER(SEARCH(".",flower[[#This Row],[Pheno Barcode]])),CONCATENATE("1A4070000000065000",RIGHT(flower[[#This Row],[Pheno Barcode]],6)),"")</f>
        <v/>
      </c>
      <c r="P1177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_OL4-08</v>
      </c>
    </row>
    <row r="1178" spans="1:16" x14ac:dyDescent="0.25">
      <c r="A1178" s="8" t="s">
        <v>8</v>
      </c>
      <c r="B1178" s="9">
        <v>9</v>
      </c>
      <c r="C1178" s="13" t="s">
        <v>554</v>
      </c>
      <c r="D1178" s="13"/>
      <c r="E1178" s="13" t="str">
        <f>_xlfn.IFNA(VLOOKUP(flower[[#This Row],[Scion METRC '#]],METRCC8[],2,FALSE),"METRC ERROR")</f>
        <v>METRC ERROR</v>
      </c>
      <c r="F1178" s="13" t="str">
        <f>IF(LEFT(flower[[#This Row],[Strain]],4)=LEFT(flower[[#This Row],[Pheno '#]],4),"match","MISMATCH")</f>
        <v>MISMATCH</v>
      </c>
      <c r="G1178" s="13" t="str">
        <f>_xlfn.IFNA(VLOOKUP(flower[[#This Row],[Scion METRC '#]],VEGC8[[#All],[Scion METRC '#]:[Pheno Barcode]],2,FALSE),"")</f>
        <v/>
      </c>
      <c r="H1178" s="13" t="str">
        <f>LEFT(flower[[#This Row],[Pheno Barcode]],7)</f>
        <v/>
      </c>
      <c r="I1178" s="10" t="str">
        <f>_xlfn.IFNA(VLOOKUP(flower[[#This Row],[Strain]],VEGC8[[#All],[Scion METRC '#]:[Health]],5,FALSE),"")</f>
        <v/>
      </c>
      <c r="J1178" s="13"/>
      <c r="K1178" s="13" t="str">
        <f>IF(flower[[#This Row],[Scion METRC '#]]="","EMPTY",_xlfn.IFNA(VLOOKUP(flower[[#This Row],[Scion METRC '#]],DEADC8[],3,FALSE),"Alive"))</f>
        <v>EMPTY</v>
      </c>
      <c r="L1178" s="13" t="str">
        <f>IFERROR(INDEX(exptreatments[[#This Row],[Treatment]],MATCH(flower[[#This Row],[Scion METRC '#]],exptreatments[[#This Row],[METRC]],0)),"")</f>
        <v/>
      </c>
      <c r="M1178" s="13" t="str">
        <f>_xlfn.IFNA(VLOOKUP(flower[[#This Row],[Scion METRC '#]],DEADC8[],4,FALSE),"")</f>
        <v/>
      </c>
      <c r="N1178" s="14" t="str">
        <f>_xlfn.IFNA(VLOOKUP(flower[[#This Row],[Scion METRC '#]],DEADC8[],4,FALSE),"")</f>
        <v/>
      </c>
      <c r="O1178" s="13" t="str">
        <f>IF(ISNUMBER(SEARCH(".",flower[[#This Row],[Pheno Barcode]])),CONCATENATE("1A4070000000065000",RIGHT(flower[[#This Row],[Pheno Barcode]],6)),"")</f>
        <v/>
      </c>
      <c r="P1178" s="8" t="str">
        <f>IF(flower[[#This Row],[Plant]]&lt;10,_xlfn.CONCAT('Group Info'!$F$2,"_",flower[[#This Row],[Table]],"-0",flower[[#This Row],[Plant]]),_xlfn.CONCAT('Group Info'!$F$2,"_",flower[[#This Row],[Table]],"-",flower[[#This Row],[Plant]]))</f>
        <v>_OL4-09</v>
      </c>
    </row>
    <row r="1179" spans="1:16" x14ac:dyDescent="0.25">
      <c r="A1179" s="8" t="s">
        <v>8</v>
      </c>
      <c r="B1179" s="9">
        <v>10</v>
      </c>
      <c r="C1179" s="13" t="s">
        <v>554</v>
      </c>
      <c r="D1179" s="13"/>
      <c r="E1179" s="13" t="str">
        <f>_xlfn.IFNA(VLOOKUP(flower[[#This Row],[Scion METRC '#]],METRCC8[],2,FALSE),"METRC ERROR")</f>
        <v>METRC ERROR</v>
      </c>
      <c r="F1179" s="13" t="str">
        <f>IF(LEFT(flower[[#This Row],[Strain]],4)=LEFT(flower[[#This Row],[Pheno '#]],4),"match","MISMATCH")</f>
        <v>MISMATCH</v>
      </c>
      <c r="G1179" s="13" t="str">
        <f>_xlfn.IFNA(VLOOKUP(flower[[#This Row],[Scion METRC '#]],VEGC8[[#All],[Scion METRC '#]:[Pheno Barcode]],2,FALSE),"")</f>
        <v/>
      </c>
      <c r="H1179" s="13" t="str">
        <f>LEFT(flower[[#This Row],[Pheno Barcode]],7)</f>
        <v/>
      </c>
      <c r="I1179" s="10" t="str">
        <f>_xlfn.IFNA(VLOOKUP(flower[[#This Row],[Strain]],VEGC8[[#All],[Scion METRC '#]:[Health]],5,FALSE),"")</f>
        <v/>
      </c>
      <c r="J1179" s="13"/>
      <c r="K1179" s="13" t="str">
        <f>IF(flower[[#This Row],[Scion METRC '#]]="","EMPTY",_xlfn.IFNA(VLOOKUP(flower[[#This Row],[Scion METRC '#]],DEADC8[],3,FALSE),"Alive"))</f>
        <v>EMPTY</v>
      </c>
      <c r="L1179" s="13" t="str">
        <f>IFERROR(INDEX(exptreatments[[#This Row],[Treatment]],MATCH(flower[[#This Row],[Scion METRC '#]],exptreatments[[#This Row],[METRC]],0)),"")</f>
        <v/>
      </c>
      <c r="M1179" s="13" t="str">
        <f>_xlfn.IFNA(VLOOKUP(flower[[#This Row],[Scion METRC '#]],DEADC8[],4,FALSE),"")</f>
        <v/>
      </c>
      <c r="N1179" s="14" t="str">
        <f>_xlfn.IFNA(VLOOKUP(flower[[#This Row],[Scion METRC '#]],DEADC8[],4,FALSE),"")</f>
        <v/>
      </c>
      <c r="O1179" s="13" t="str">
        <f>IF(ISNUMBER(SEARCH(".",flower[[#This Row],[Pheno Barcode]])),CONCATENATE("1A4070000000065000",RIGHT(flower[[#This Row],[Pheno Barcode]],6)),"")</f>
        <v/>
      </c>
      <c r="P1179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_OL4-10</v>
      </c>
    </row>
    <row r="1180" spans="1:16" x14ac:dyDescent="0.25">
      <c r="A1180" s="8" t="s">
        <v>8</v>
      </c>
      <c r="B1180" s="9">
        <v>11</v>
      </c>
      <c r="C1180" s="13" t="s">
        <v>554</v>
      </c>
      <c r="D1180" s="13"/>
      <c r="E1180" s="13" t="str">
        <f>_xlfn.IFNA(VLOOKUP(flower[[#This Row],[Scion METRC '#]],METRCC8[],2,FALSE),"METRC ERROR")</f>
        <v>METRC ERROR</v>
      </c>
      <c r="F1180" s="13" t="str">
        <f>IF(LEFT(flower[[#This Row],[Strain]],4)=LEFT(flower[[#This Row],[Pheno '#]],4),"match","MISMATCH")</f>
        <v>MISMATCH</v>
      </c>
      <c r="G1180" s="13" t="str">
        <f>_xlfn.IFNA(VLOOKUP(flower[[#This Row],[Scion METRC '#]],VEGC8[[#All],[Scion METRC '#]:[Pheno Barcode]],2,FALSE),"")</f>
        <v/>
      </c>
      <c r="H1180" s="13" t="str">
        <f>LEFT(flower[[#This Row],[Pheno Barcode]],7)</f>
        <v/>
      </c>
      <c r="I1180" s="10" t="str">
        <f>_xlfn.IFNA(VLOOKUP(flower[[#This Row],[Strain]],VEGC8[[#All],[Scion METRC '#]:[Health]],5,FALSE),"")</f>
        <v/>
      </c>
      <c r="J1180" s="13"/>
      <c r="K1180" s="13" t="str">
        <f>IF(flower[[#This Row],[Scion METRC '#]]="","EMPTY",_xlfn.IFNA(VLOOKUP(flower[[#This Row],[Scion METRC '#]],DEADC8[],3,FALSE),"Alive"))</f>
        <v>EMPTY</v>
      </c>
      <c r="L1180" s="13" t="str">
        <f>IFERROR(INDEX(exptreatments[[#This Row],[Treatment]],MATCH(flower[[#This Row],[Scion METRC '#]],exptreatments[[#This Row],[METRC]],0)),"")</f>
        <v/>
      </c>
      <c r="M1180" s="13" t="str">
        <f>_xlfn.IFNA(VLOOKUP(flower[[#This Row],[Scion METRC '#]],DEADC8[],4,FALSE),"")</f>
        <v/>
      </c>
      <c r="N1180" s="14" t="str">
        <f>_xlfn.IFNA(VLOOKUP(flower[[#This Row],[Scion METRC '#]],DEADC8[],4,FALSE),"")</f>
        <v/>
      </c>
      <c r="O1180" s="13" t="str">
        <f>IF(ISNUMBER(SEARCH(".",flower[[#This Row],[Pheno Barcode]])),CONCATENATE("1A4070000000065000",RIGHT(flower[[#This Row],[Pheno Barcode]],6)),"")</f>
        <v/>
      </c>
      <c r="P1180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_OL4-11</v>
      </c>
    </row>
    <row r="1181" spans="1:16" x14ac:dyDescent="0.25">
      <c r="A1181" s="8" t="s">
        <v>8</v>
      </c>
      <c r="B1181" s="9">
        <v>12</v>
      </c>
      <c r="C1181" s="13" t="s">
        <v>554</v>
      </c>
      <c r="D1181" s="13"/>
      <c r="E1181" s="13" t="str">
        <f>_xlfn.IFNA(VLOOKUP(flower[[#This Row],[Scion METRC '#]],METRCC8[],2,FALSE),"METRC ERROR")</f>
        <v>METRC ERROR</v>
      </c>
      <c r="F1181" s="13" t="str">
        <f>IF(LEFT(flower[[#This Row],[Strain]],4)=LEFT(flower[[#This Row],[Pheno '#]],4),"match","MISMATCH")</f>
        <v>MISMATCH</v>
      </c>
      <c r="G1181" s="13" t="str">
        <f>_xlfn.IFNA(VLOOKUP(flower[[#This Row],[Scion METRC '#]],VEGC8[[#All],[Scion METRC '#]:[Pheno Barcode]],2,FALSE),"")</f>
        <v/>
      </c>
      <c r="H1181" s="13" t="str">
        <f>LEFT(flower[[#This Row],[Pheno Barcode]],7)</f>
        <v/>
      </c>
      <c r="I1181" s="10" t="str">
        <f>_xlfn.IFNA(VLOOKUP(flower[[#This Row],[Strain]],VEGC8[[#All],[Scion METRC '#]:[Health]],5,FALSE),"")</f>
        <v/>
      </c>
      <c r="J1181" s="13"/>
      <c r="K1181" s="13" t="str">
        <f>IF(flower[[#This Row],[Scion METRC '#]]="","EMPTY",_xlfn.IFNA(VLOOKUP(flower[[#This Row],[Scion METRC '#]],DEADC8[],3,FALSE),"Alive"))</f>
        <v>EMPTY</v>
      </c>
      <c r="L1181" s="13" t="str">
        <f>IFERROR(INDEX(exptreatments[[#This Row],[Treatment]],MATCH(flower[[#This Row],[Scion METRC '#]],exptreatments[[#This Row],[METRC]],0)),"")</f>
        <v/>
      </c>
      <c r="M1181" s="13" t="str">
        <f>_xlfn.IFNA(VLOOKUP(flower[[#This Row],[Scion METRC '#]],DEADC8[],4,FALSE),"")</f>
        <v/>
      </c>
      <c r="N1181" s="14" t="str">
        <f>_xlfn.IFNA(VLOOKUP(flower[[#This Row],[Scion METRC '#]],DEADC8[],4,FALSE),"")</f>
        <v/>
      </c>
      <c r="O1181" s="13" t="str">
        <f>IF(ISNUMBER(SEARCH(".",flower[[#This Row],[Pheno Barcode]])),CONCATENATE("1A4070000000065000",RIGHT(flower[[#This Row],[Pheno Barcode]],6)),"")</f>
        <v/>
      </c>
      <c r="P1181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_OL4-12</v>
      </c>
    </row>
    <row r="1182" spans="1:16" x14ac:dyDescent="0.25">
      <c r="A1182" s="8" t="s">
        <v>8</v>
      </c>
      <c r="B1182" s="9">
        <v>13</v>
      </c>
      <c r="C1182" s="13" t="s">
        <v>554</v>
      </c>
      <c r="D1182" s="13"/>
      <c r="E1182" s="13" t="str">
        <f>_xlfn.IFNA(VLOOKUP(flower[[#This Row],[Scion METRC '#]],METRCC8[],2,FALSE),"METRC ERROR")</f>
        <v>METRC ERROR</v>
      </c>
      <c r="F1182" s="13" t="str">
        <f>IF(LEFT(flower[[#This Row],[Strain]],4)=LEFT(flower[[#This Row],[Pheno '#]],4),"match","MISMATCH")</f>
        <v>MISMATCH</v>
      </c>
      <c r="G1182" s="13" t="str">
        <f>_xlfn.IFNA(VLOOKUP(flower[[#This Row],[Scion METRC '#]],VEGC8[[#All],[Scion METRC '#]:[Pheno Barcode]],2,FALSE),"")</f>
        <v/>
      </c>
      <c r="H1182" s="13" t="str">
        <f>LEFT(flower[[#This Row],[Pheno Barcode]],7)</f>
        <v/>
      </c>
      <c r="I1182" s="10" t="str">
        <f>_xlfn.IFNA(VLOOKUP(flower[[#This Row],[Strain]],VEGC8[[#All],[Scion METRC '#]:[Health]],5,FALSE),"")</f>
        <v/>
      </c>
      <c r="J1182" s="13"/>
      <c r="K1182" s="13" t="str">
        <f>IF(flower[[#This Row],[Scion METRC '#]]="","EMPTY",_xlfn.IFNA(VLOOKUP(flower[[#This Row],[Scion METRC '#]],DEADC8[],3,FALSE),"Alive"))</f>
        <v>EMPTY</v>
      </c>
      <c r="L1182" s="13" t="str">
        <f>IFERROR(INDEX(exptreatments[[#This Row],[Treatment]],MATCH(flower[[#This Row],[Scion METRC '#]],exptreatments[[#This Row],[METRC]],0)),"")</f>
        <v/>
      </c>
      <c r="M1182" s="13" t="str">
        <f>_xlfn.IFNA(VLOOKUP(flower[[#This Row],[Scion METRC '#]],DEADC8[],4,FALSE),"")</f>
        <v/>
      </c>
      <c r="N1182" s="14" t="str">
        <f>_xlfn.IFNA(VLOOKUP(flower[[#This Row],[Scion METRC '#]],DEADC8[],4,FALSE),"")</f>
        <v/>
      </c>
      <c r="O1182" s="13" t="str">
        <f>IF(ISNUMBER(SEARCH(".",flower[[#This Row],[Pheno Barcode]])),CONCATENATE("1A4070000000065000",RIGHT(flower[[#This Row],[Pheno Barcode]],6)),"")</f>
        <v/>
      </c>
      <c r="P1182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_OL4-13</v>
      </c>
    </row>
    <row r="1183" spans="1:16" x14ac:dyDescent="0.25">
      <c r="A1183" s="8" t="s">
        <v>8</v>
      </c>
      <c r="B1183" s="9">
        <v>14</v>
      </c>
      <c r="C1183" s="13" t="s">
        <v>554</v>
      </c>
      <c r="D1183" s="13"/>
      <c r="E1183" s="13" t="str">
        <f>_xlfn.IFNA(VLOOKUP(flower[[#This Row],[Scion METRC '#]],METRCC8[],2,FALSE),"METRC ERROR")</f>
        <v>METRC ERROR</v>
      </c>
      <c r="F1183" s="13" t="str">
        <f>IF(LEFT(flower[[#This Row],[Strain]],4)=LEFT(flower[[#This Row],[Pheno '#]],4),"match","MISMATCH")</f>
        <v>MISMATCH</v>
      </c>
      <c r="G1183" s="13" t="str">
        <f>_xlfn.IFNA(VLOOKUP(flower[[#This Row],[Scion METRC '#]],VEGC8[[#All],[Scion METRC '#]:[Pheno Barcode]],2,FALSE),"")</f>
        <v/>
      </c>
      <c r="H1183" s="13" t="str">
        <f>LEFT(flower[[#This Row],[Pheno Barcode]],7)</f>
        <v/>
      </c>
      <c r="I1183" s="10" t="str">
        <f>_xlfn.IFNA(VLOOKUP(flower[[#This Row],[Strain]],VEGC8[[#All],[Scion METRC '#]:[Health]],5,FALSE),"")</f>
        <v/>
      </c>
      <c r="J1183" s="13"/>
      <c r="K1183" s="13" t="str">
        <f>IF(flower[[#This Row],[Scion METRC '#]]="","EMPTY",_xlfn.IFNA(VLOOKUP(flower[[#This Row],[Scion METRC '#]],DEADC8[],3,FALSE),"Alive"))</f>
        <v>EMPTY</v>
      </c>
      <c r="L1183" s="13" t="str">
        <f>IFERROR(INDEX(exptreatments[[#This Row],[Treatment]],MATCH(flower[[#This Row],[Scion METRC '#]],exptreatments[[#This Row],[METRC]],0)),"")</f>
        <v/>
      </c>
      <c r="M1183" s="13" t="str">
        <f>_xlfn.IFNA(VLOOKUP(flower[[#This Row],[Scion METRC '#]],DEADC8[],4,FALSE),"")</f>
        <v/>
      </c>
      <c r="N1183" s="14" t="str">
        <f>_xlfn.IFNA(VLOOKUP(flower[[#This Row],[Scion METRC '#]],DEADC8[],4,FALSE),"")</f>
        <v/>
      </c>
      <c r="O1183" s="13" t="str">
        <f>IF(ISNUMBER(SEARCH(".",flower[[#This Row],[Pheno Barcode]])),CONCATENATE("1A4070000000065000",RIGHT(flower[[#This Row],[Pheno Barcode]],6)),"")</f>
        <v/>
      </c>
      <c r="P1183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_OL4-14</v>
      </c>
    </row>
    <row r="1184" spans="1:16" x14ac:dyDescent="0.25">
      <c r="A1184" s="8" t="s">
        <v>8</v>
      </c>
      <c r="B1184" s="9">
        <v>15</v>
      </c>
      <c r="C1184" s="13" t="s">
        <v>554</v>
      </c>
      <c r="D1184" s="13"/>
      <c r="E1184" s="13" t="str">
        <f>_xlfn.IFNA(VLOOKUP(flower[[#This Row],[Scion METRC '#]],METRCC8[],2,FALSE),"METRC ERROR")</f>
        <v>METRC ERROR</v>
      </c>
      <c r="F1184" s="13" t="str">
        <f>IF(LEFT(flower[[#This Row],[Strain]],4)=LEFT(flower[[#This Row],[Pheno '#]],4),"match","MISMATCH")</f>
        <v>MISMATCH</v>
      </c>
      <c r="G1184" s="13" t="str">
        <f>_xlfn.IFNA(VLOOKUP(flower[[#This Row],[Scion METRC '#]],VEGC8[[#All],[Scion METRC '#]:[Pheno Barcode]],2,FALSE),"")</f>
        <v/>
      </c>
      <c r="H1184" s="13" t="str">
        <f>LEFT(flower[[#This Row],[Pheno Barcode]],7)</f>
        <v/>
      </c>
      <c r="I1184" s="10" t="str">
        <f>_xlfn.IFNA(VLOOKUP(flower[[#This Row],[Strain]],VEGC8[[#All],[Scion METRC '#]:[Health]],5,FALSE),"")</f>
        <v/>
      </c>
      <c r="J1184" s="13"/>
      <c r="K1184" s="13" t="str">
        <f>IF(flower[[#This Row],[Scion METRC '#]]="","EMPTY",_xlfn.IFNA(VLOOKUP(flower[[#This Row],[Scion METRC '#]],DEADC8[],3,FALSE),"Alive"))</f>
        <v>EMPTY</v>
      </c>
      <c r="L1184" s="13" t="str">
        <f>IFERROR(INDEX(exptreatments[[#This Row],[Treatment]],MATCH(flower[[#This Row],[Scion METRC '#]],exptreatments[[#This Row],[METRC]],0)),"")</f>
        <v/>
      </c>
      <c r="M1184" s="13" t="str">
        <f>_xlfn.IFNA(VLOOKUP(flower[[#This Row],[Scion METRC '#]],DEADC8[],4,FALSE),"")</f>
        <v/>
      </c>
      <c r="N1184" s="14" t="str">
        <f>_xlfn.IFNA(VLOOKUP(flower[[#This Row],[Scion METRC '#]],DEADC8[],4,FALSE),"")</f>
        <v/>
      </c>
      <c r="O1184" s="13" t="str">
        <f>IF(ISNUMBER(SEARCH(".",flower[[#This Row],[Pheno Barcode]])),CONCATENATE("1A4070000000065000",RIGHT(flower[[#This Row],[Pheno Barcode]],6)),"")</f>
        <v/>
      </c>
      <c r="P1184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_OL4-15</v>
      </c>
    </row>
    <row r="1185" spans="1:16" x14ac:dyDescent="0.25">
      <c r="A1185" s="8" t="s">
        <v>8</v>
      </c>
      <c r="B1185" s="9">
        <v>16</v>
      </c>
      <c r="C1185" s="13" t="s">
        <v>554</v>
      </c>
      <c r="D1185" s="13"/>
      <c r="E1185" s="13" t="str">
        <f>_xlfn.IFNA(VLOOKUP(flower[[#This Row],[Scion METRC '#]],METRCC8[],2,FALSE),"METRC ERROR")</f>
        <v>METRC ERROR</v>
      </c>
      <c r="F1185" s="13" t="str">
        <f>IF(LEFT(flower[[#This Row],[Strain]],4)=LEFT(flower[[#This Row],[Pheno '#]],4),"match","MISMATCH")</f>
        <v>MISMATCH</v>
      </c>
      <c r="G1185" s="13" t="str">
        <f>_xlfn.IFNA(VLOOKUP(flower[[#This Row],[Scion METRC '#]],VEGC8[[#All],[Scion METRC '#]:[Pheno Barcode]],2,FALSE),"")</f>
        <v/>
      </c>
      <c r="H1185" s="13" t="str">
        <f>LEFT(flower[[#This Row],[Pheno Barcode]],7)</f>
        <v/>
      </c>
      <c r="I1185" s="10" t="str">
        <f>_xlfn.IFNA(VLOOKUP(flower[[#This Row],[Strain]],VEGC8[[#All],[Scion METRC '#]:[Health]],5,FALSE),"")</f>
        <v/>
      </c>
      <c r="J1185" s="13"/>
      <c r="K1185" s="13" t="str">
        <f>IF(flower[[#This Row],[Scion METRC '#]]="","EMPTY",_xlfn.IFNA(VLOOKUP(flower[[#This Row],[Scion METRC '#]],DEADC8[],3,FALSE),"Alive"))</f>
        <v>EMPTY</v>
      </c>
      <c r="L1185" s="13" t="str">
        <f>IFERROR(INDEX(exptreatments[[#This Row],[Treatment]],MATCH(flower[[#This Row],[Scion METRC '#]],exptreatments[[#This Row],[METRC]],0)),"")</f>
        <v/>
      </c>
      <c r="M1185" s="13" t="str">
        <f>_xlfn.IFNA(VLOOKUP(flower[[#This Row],[Scion METRC '#]],DEADC8[],4,FALSE),"")</f>
        <v/>
      </c>
      <c r="N1185" s="14" t="str">
        <f>_xlfn.IFNA(VLOOKUP(flower[[#This Row],[Scion METRC '#]],DEADC8[],4,FALSE),"")</f>
        <v/>
      </c>
      <c r="O1185" s="13" t="str">
        <f>IF(ISNUMBER(SEARCH(".",flower[[#This Row],[Pheno Barcode]])),CONCATENATE("1A4070000000065000",RIGHT(flower[[#This Row],[Pheno Barcode]],6)),"")</f>
        <v/>
      </c>
      <c r="P1185" s="8" t="str">
        <f>IF(flower[[#This Row],[Plant]]&lt;10,_xlfn.CONCAT('Group Info'!$F$2,"_",flower[[#This Row],[Table]],"-0",flower[[#This Row],[Plant]]),_xlfn.CONCAT('Group Info'!$F$2,"_",flower[[#This Row],[Table]],"-",flower[[#This Row],[Plant]]))</f>
        <v>_OL4-16</v>
      </c>
    </row>
    <row r="1186" spans="1:16" x14ac:dyDescent="0.25">
      <c r="A1186" s="8" t="s">
        <v>8</v>
      </c>
      <c r="B1186" s="9">
        <v>1</v>
      </c>
      <c r="C1186" s="13" t="s">
        <v>555</v>
      </c>
      <c r="D1186" s="9"/>
      <c r="E1186" s="9" t="str">
        <f>_xlfn.IFNA(VLOOKUP(flower[[#This Row],[Scion METRC '#]],METRCC8[],2,FALSE),"METRC ERROR")</f>
        <v>METRC ERROR</v>
      </c>
      <c r="F1186" s="9" t="str">
        <f>IF(LEFT(flower[[#This Row],[Strain]],4)=LEFT(flower[[#This Row],[Pheno '#]],4),"match","MISMATCH")</f>
        <v>MISMATCH</v>
      </c>
      <c r="G1186" s="9" t="str">
        <f>_xlfn.IFNA(VLOOKUP(flower[[#This Row],[Scion METRC '#]],VEGC8[[#All],[Scion METRC '#]:[Pheno Barcode]],2,FALSE),"")</f>
        <v/>
      </c>
      <c r="H1186" s="9" t="str">
        <f>LEFT(flower[[#This Row],[Pheno Barcode]],7)</f>
        <v/>
      </c>
      <c r="I1186" s="10" t="str">
        <f>_xlfn.IFNA(VLOOKUP(flower[[#This Row],[Strain]],VEGC8[[#All],[Scion METRC '#]:[Health]],5,FALSE),"")</f>
        <v/>
      </c>
      <c r="J1186" s="9"/>
      <c r="K1186" s="9" t="str">
        <f>IF(flower[[#This Row],[Scion METRC '#]]="","EMPTY",_xlfn.IFNA(VLOOKUP(flower[[#This Row],[Scion METRC '#]],DEADC8[],3,FALSE),"Alive"))</f>
        <v>EMPTY</v>
      </c>
      <c r="L1186" s="65" t="str">
        <f>IFERROR(INDEX(exptreatments[[#This Row],[Treatment]],MATCH(flower[[#This Row],[Scion METRC '#]],exptreatments[[#This Row],[METRC]],0)),"")</f>
        <v/>
      </c>
      <c r="M1186" s="13" t="str">
        <f>_xlfn.IFNA(VLOOKUP(flower[[#This Row],[Scion METRC '#]],DEADC8[],4,FALSE),"")</f>
        <v/>
      </c>
      <c r="N1186" s="14" t="str">
        <f>_xlfn.IFNA(VLOOKUP(flower[[#This Row],[Scion METRC '#]],DEADC8[],4,FALSE),"")</f>
        <v/>
      </c>
      <c r="O1186" s="13" t="str">
        <f>IF(ISNUMBER(SEARCH(".",flower[[#This Row],[Pheno Barcode]])),CONCATENATE("1A4070000000065000",RIGHT(flower[[#This Row],[Pheno Barcode]],6)),"")</f>
        <v/>
      </c>
      <c r="P1186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_OL5-01</v>
      </c>
    </row>
    <row r="1187" spans="1:16" x14ac:dyDescent="0.25">
      <c r="A1187" s="8" t="s">
        <v>8</v>
      </c>
      <c r="B1187" s="9">
        <v>2</v>
      </c>
      <c r="C1187" s="13" t="s">
        <v>555</v>
      </c>
      <c r="D1187" s="13"/>
      <c r="E1187" s="13" t="str">
        <f>_xlfn.IFNA(VLOOKUP(flower[[#This Row],[Scion METRC '#]],METRCC8[],2,FALSE),"METRC ERROR")</f>
        <v>METRC ERROR</v>
      </c>
      <c r="F1187" s="13" t="str">
        <f>IF(LEFT(flower[[#This Row],[Strain]],4)=LEFT(flower[[#This Row],[Pheno '#]],4),"match","MISMATCH")</f>
        <v>MISMATCH</v>
      </c>
      <c r="G1187" s="13" t="str">
        <f>_xlfn.IFNA(VLOOKUP(flower[[#This Row],[Scion METRC '#]],VEGC8[[#All],[Scion METRC '#]:[Pheno Barcode]],2,FALSE),"")</f>
        <v/>
      </c>
      <c r="H1187" s="13" t="str">
        <f>LEFT(flower[[#This Row],[Pheno Barcode]],7)</f>
        <v/>
      </c>
      <c r="I1187" s="10" t="str">
        <f>_xlfn.IFNA(VLOOKUP(flower[[#This Row],[Strain]],VEGC8[[#All],[Scion METRC '#]:[Health]],5,FALSE),"")</f>
        <v/>
      </c>
      <c r="J1187" s="13"/>
      <c r="K1187" s="13" t="str">
        <f>IF(flower[[#This Row],[Scion METRC '#]]="","EMPTY",_xlfn.IFNA(VLOOKUP(flower[[#This Row],[Scion METRC '#]],DEADC8[],3,FALSE),"Alive"))</f>
        <v>EMPTY</v>
      </c>
      <c r="L1187" s="13" t="str">
        <f>IFERROR(INDEX(exptreatments[[#This Row],[Treatment]],MATCH(flower[[#This Row],[Scion METRC '#]],exptreatments[[#This Row],[METRC]],0)),"")</f>
        <v/>
      </c>
      <c r="M1187" s="13" t="str">
        <f>_xlfn.IFNA(VLOOKUP(flower[[#This Row],[Scion METRC '#]],DEADC8[],4,FALSE),"")</f>
        <v/>
      </c>
      <c r="N1187" s="14" t="str">
        <f>_xlfn.IFNA(VLOOKUP(flower[[#This Row],[Scion METRC '#]],DEADC8[],4,FALSE),"")</f>
        <v/>
      </c>
      <c r="O1187" s="13" t="str">
        <f>IF(ISNUMBER(SEARCH(".",flower[[#This Row],[Pheno Barcode]])),CONCATENATE("1A4070000000065000",RIGHT(flower[[#This Row],[Pheno Barcode]],6)),"")</f>
        <v/>
      </c>
      <c r="P1187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_OL5-02</v>
      </c>
    </row>
    <row r="1188" spans="1:16" x14ac:dyDescent="0.25">
      <c r="A1188" s="8" t="s">
        <v>8</v>
      </c>
      <c r="B1188" s="9">
        <v>3</v>
      </c>
      <c r="C1188" s="13" t="s">
        <v>555</v>
      </c>
      <c r="D1188" s="13"/>
      <c r="E1188" s="13" t="str">
        <f>_xlfn.IFNA(VLOOKUP(flower[[#This Row],[Scion METRC '#]],METRCC8[],2,FALSE),"METRC ERROR")</f>
        <v>METRC ERROR</v>
      </c>
      <c r="F1188" s="13" t="str">
        <f>IF(LEFT(flower[[#This Row],[Strain]],4)=LEFT(flower[[#This Row],[Pheno '#]],4),"match","MISMATCH")</f>
        <v>MISMATCH</v>
      </c>
      <c r="G1188" s="13" t="str">
        <f>_xlfn.IFNA(VLOOKUP(flower[[#This Row],[Scion METRC '#]],VEGC8[[#All],[Scion METRC '#]:[Pheno Barcode]],2,FALSE),"")</f>
        <v/>
      </c>
      <c r="H1188" s="13" t="str">
        <f>LEFT(flower[[#This Row],[Pheno Barcode]],7)</f>
        <v/>
      </c>
      <c r="I1188" s="10" t="str">
        <f>_xlfn.IFNA(VLOOKUP(flower[[#This Row],[Strain]],VEGC8[[#All],[Scion METRC '#]:[Health]],5,FALSE),"")</f>
        <v/>
      </c>
      <c r="J1188" s="13"/>
      <c r="K1188" s="13" t="str">
        <f>IF(flower[[#This Row],[Scion METRC '#]]="","EMPTY",_xlfn.IFNA(VLOOKUP(flower[[#This Row],[Scion METRC '#]],DEADC8[],3,FALSE),"Alive"))</f>
        <v>EMPTY</v>
      </c>
      <c r="L1188" s="13" t="str">
        <f>IFERROR(INDEX(exptreatments[[#This Row],[Treatment]],MATCH(flower[[#This Row],[Scion METRC '#]],exptreatments[[#This Row],[METRC]],0)),"")</f>
        <v/>
      </c>
      <c r="M1188" s="13" t="str">
        <f>_xlfn.IFNA(VLOOKUP(flower[[#This Row],[Scion METRC '#]],DEADC8[],4,FALSE),"")</f>
        <v/>
      </c>
      <c r="N1188" s="14" t="str">
        <f>_xlfn.IFNA(VLOOKUP(flower[[#This Row],[Scion METRC '#]],DEADC8[],4,FALSE),"")</f>
        <v/>
      </c>
      <c r="O1188" s="13" t="str">
        <f>IF(ISNUMBER(SEARCH(".",flower[[#This Row],[Pheno Barcode]])),CONCATENATE("1A4070000000065000",RIGHT(flower[[#This Row],[Pheno Barcode]],6)),"")</f>
        <v/>
      </c>
      <c r="P1188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_OL5-03</v>
      </c>
    </row>
    <row r="1189" spans="1:16" x14ac:dyDescent="0.25">
      <c r="A1189" s="8" t="s">
        <v>8</v>
      </c>
      <c r="B1189" s="9">
        <v>4</v>
      </c>
      <c r="C1189" s="13" t="s">
        <v>555</v>
      </c>
      <c r="D1189" s="13"/>
      <c r="E1189" s="13" t="str">
        <f>_xlfn.IFNA(VLOOKUP(flower[[#This Row],[Scion METRC '#]],METRCC8[],2,FALSE),"METRC ERROR")</f>
        <v>METRC ERROR</v>
      </c>
      <c r="F1189" s="13" t="str">
        <f>IF(LEFT(flower[[#This Row],[Strain]],4)=LEFT(flower[[#This Row],[Pheno '#]],4),"match","MISMATCH")</f>
        <v>MISMATCH</v>
      </c>
      <c r="G1189" s="13" t="str">
        <f>_xlfn.IFNA(VLOOKUP(flower[[#This Row],[Scion METRC '#]],VEGC8[[#All],[Scion METRC '#]:[Pheno Barcode]],2,FALSE),"")</f>
        <v/>
      </c>
      <c r="H1189" s="13" t="str">
        <f>LEFT(flower[[#This Row],[Pheno Barcode]],7)</f>
        <v/>
      </c>
      <c r="I1189" s="10" t="str">
        <f>_xlfn.IFNA(VLOOKUP(flower[[#This Row],[Strain]],VEGC8[[#All],[Scion METRC '#]:[Health]],5,FALSE),"")</f>
        <v/>
      </c>
      <c r="J1189" s="13"/>
      <c r="K1189" s="13" t="str">
        <f>IF(flower[[#This Row],[Scion METRC '#]]="","EMPTY",_xlfn.IFNA(VLOOKUP(flower[[#This Row],[Scion METRC '#]],DEADC8[],3,FALSE),"Alive"))</f>
        <v>EMPTY</v>
      </c>
      <c r="L1189" s="13" t="str">
        <f>IFERROR(INDEX(exptreatments[[#This Row],[Treatment]],MATCH(flower[[#This Row],[Scion METRC '#]],exptreatments[[#This Row],[METRC]],0)),"")</f>
        <v/>
      </c>
      <c r="M1189" s="13" t="str">
        <f>_xlfn.IFNA(VLOOKUP(flower[[#This Row],[Scion METRC '#]],DEADC8[],4,FALSE),"")</f>
        <v/>
      </c>
      <c r="N1189" s="14" t="str">
        <f>_xlfn.IFNA(VLOOKUP(flower[[#This Row],[Scion METRC '#]],DEADC8[],4,FALSE),"")</f>
        <v/>
      </c>
      <c r="O1189" s="13" t="str">
        <f>IF(ISNUMBER(SEARCH(".",flower[[#This Row],[Pheno Barcode]])),CONCATENATE("1A4070000000065000",RIGHT(flower[[#This Row],[Pheno Barcode]],6)),"")</f>
        <v/>
      </c>
      <c r="P1189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_OL5-04</v>
      </c>
    </row>
    <row r="1190" spans="1:16" x14ac:dyDescent="0.25">
      <c r="A1190" s="8" t="s">
        <v>8</v>
      </c>
      <c r="B1190" s="9">
        <v>5</v>
      </c>
      <c r="C1190" s="13" t="s">
        <v>555</v>
      </c>
      <c r="D1190" s="13"/>
      <c r="E1190" s="13" t="str">
        <f>_xlfn.IFNA(VLOOKUP(flower[[#This Row],[Scion METRC '#]],METRCC8[],2,FALSE),"METRC ERROR")</f>
        <v>METRC ERROR</v>
      </c>
      <c r="F1190" s="13" t="str">
        <f>IF(LEFT(flower[[#This Row],[Strain]],4)=LEFT(flower[[#This Row],[Pheno '#]],4),"match","MISMATCH")</f>
        <v>MISMATCH</v>
      </c>
      <c r="G1190" s="13" t="str">
        <f>_xlfn.IFNA(VLOOKUP(flower[[#This Row],[Scion METRC '#]],VEGC8[[#All],[Scion METRC '#]:[Pheno Barcode]],2,FALSE),"")</f>
        <v/>
      </c>
      <c r="H1190" s="13" t="str">
        <f>LEFT(flower[[#This Row],[Pheno Barcode]],7)</f>
        <v/>
      </c>
      <c r="I1190" s="10" t="str">
        <f>_xlfn.IFNA(VLOOKUP(flower[[#This Row],[Strain]],VEGC8[[#All],[Scion METRC '#]:[Health]],5,FALSE),"")</f>
        <v/>
      </c>
      <c r="J1190" s="13"/>
      <c r="K1190" s="13" t="str">
        <f>IF(flower[[#This Row],[Scion METRC '#]]="","EMPTY",_xlfn.IFNA(VLOOKUP(flower[[#This Row],[Scion METRC '#]],DEADC8[],3,FALSE),"Alive"))</f>
        <v>EMPTY</v>
      </c>
      <c r="L1190" s="13" t="str">
        <f>IFERROR(INDEX(exptreatments[[#This Row],[Treatment]],MATCH(flower[[#This Row],[Scion METRC '#]],exptreatments[[#This Row],[METRC]],0)),"")</f>
        <v/>
      </c>
      <c r="M1190" s="13" t="str">
        <f>_xlfn.IFNA(VLOOKUP(flower[[#This Row],[Scion METRC '#]],DEADC8[],4,FALSE),"")</f>
        <v/>
      </c>
      <c r="N1190" s="14" t="str">
        <f>_xlfn.IFNA(VLOOKUP(flower[[#This Row],[Scion METRC '#]],DEADC8[],4,FALSE),"")</f>
        <v/>
      </c>
      <c r="O1190" s="13" t="str">
        <f>IF(ISNUMBER(SEARCH(".",flower[[#This Row],[Pheno Barcode]])),CONCATENATE("1A4070000000065000",RIGHT(flower[[#This Row],[Pheno Barcode]],6)),"")</f>
        <v/>
      </c>
      <c r="P1190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_OL5-05</v>
      </c>
    </row>
    <row r="1191" spans="1:16" x14ac:dyDescent="0.25">
      <c r="A1191" s="8" t="s">
        <v>8</v>
      </c>
      <c r="B1191" s="9">
        <v>6</v>
      </c>
      <c r="C1191" s="13" t="s">
        <v>555</v>
      </c>
      <c r="D1191" s="13"/>
      <c r="E1191" s="13" t="str">
        <f>_xlfn.IFNA(VLOOKUP(flower[[#This Row],[Scion METRC '#]],METRCC8[],2,FALSE),"METRC ERROR")</f>
        <v>METRC ERROR</v>
      </c>
      <c r="F1191" s="13" t="str">
        <f>IF(LEFT(flower[[#This Row],[Strain]],4)=LEFT(flower[[#This Row],[Pheno '#]],4),"match","MISMATCH")</f>
        <v>MISMATCH</v>
      </c>
      <c r="G1191" s="13" t="str">
        <f>_xlfn.IFNA(VLOOKUP(flower[[#This Row],[Scion METRC '#]],VEGC8[[#All],[Scion METRC '#]:[Pheno Barcode]],2,FALSE),"")</f>
        <v/>
      </c>
      <c r="H1191" s="13" t="str">
        <f>LEFT(flower[[#This Row],[Pheno Barcode]],7)</f>
        <v/>
      </c>
      <c r="I1191" s="10" t="str">
        <f>_xlfn.IFNA(VLOOKUP(flower[[#This Row],[Strain]],VEGC8[[#All],[Scion METRC '#]:[Health]],5,FALSE),"")</f>
        <v/>
      </c>
      <c r="J1191" s="13"/>
      <c r="K1191" s="13" t="str">
        <f>IF(flower[[#This Row],[Scion METRC '#]]="","EMPTY",_xlfn.IFNA(VLOOKUP(flower[[#This Row],[Scion METRC '#]],DEADC8[],3,FALSE),"Alive"))</f>
        <v>EMPTY</v>
      </c>
      <c r="L1191" s="13" t="str">
        <f>IFERROR(INDEX(exptreatments[[#This Row],[Treatment]],MATCH(flower[[#This Row],[Scion METRC '#]],exptreatments[[#This Row],[METRC]],0)),"")</f>
        <v/>
      </c>
      <c r="M1191" s="13" t="str">
        <f>_xlfn.IFNA(VLOOKUP(flower[[#This Row],[Scion METRC '#]],DEADC8[],4,FALSE),"")</f>
        <v/>
      </c>
      <c r="N1191" s="14" t="str">
        <f>_xlfn.IFNA(VLOOKUP(flower[[#This Row],[Scion METRC '#]],DEADC8[],4,FALSE),"")</f>
        <v/>
      </c>
      <c r="O1191" s="13" t="str">
        <f>IF(ISNUMBER(SEARCH(".",flower[[#This Row],[Pheno Barcode]])),CONCATENATE("1A4070000000065000",RIGHT(flower[[#This Row],[Pheno Barcode]],6)),"")</f>
        <v/>
      </c>
      <c r="P1191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_OL5-06</v>
      </c>
    </row>
    <row r="1192" spans="1:16" x14ac:dyDescent="0.25">
      <c r="A1192" s="8" t="s">
        <v>8</v>
      </c>
      <c r="B1192" s="9">
        <v>7</v>
      </c>
      <c r="C1192" s="13" t="s">
        <v>555</v>
      </c>
      <c r="D1192" s="13"/>
      <c r="E1192" s="13" t="str">
        <f>_xlfn.IFNA(VLOOKUP(flower[[#This Row],[Scion METRC '#]],METRCC8[],2,FALSE),"METRC ERROR")</f>
        <v>METRC ERROR</v>
      </c>
      <c r="F1192" s="13" t="str">
        <f>IF(LEFT(flower[[#This Row],[Strain]],4)=LEFT(flower[[#This Row],[Pheno '#]],4),"match","MISMATCH")</f>
        <v>MISMATCH</v>
      </c>
      <c r="G1192" s="13" t="str">
        <f>_xlfn.IFNA(VLOOKUP(flower[[#This Row],[Scion METRC '#]],VEGC8[[#All],[Scion METRC '#]:[Pheno Barcode]],2,FALSE),"")</f>
        <v/>
      </c>
      <c r="H1192" s="13" t="str">
        <f>LEFT(flower[[#This Row],[Pheno Barcode]],7)</f>
        <v/>
      </c>
      <c r="I1192" s="10" t="str">
        <f>_xlfn.IFNA(VLOOKUP(flower[[#This Row],[Strain]],VEGC8[[#All],[Scion METRC '#]:[Health]],5,FALSE),"")</f>
        <v/>
      </c>
      <c r="J1192" s="13"/>
      <c r="K1192" s="13" t="str">
        <f>IF(flower[[#This Row],[Scion METRC '#]]="","EMPTY",_xlfn.IFNA(VLOOKUP(flower[[#This Row],[Scion METRC '#]],DEADC8[],3,FALSE),"Alive"))</f>
        <v>EMPTY</v>
      </c>
      <c r="L1192" s="13" t="str">
        <f>IFERROR(INDEX(exptreatments[[#This Row],[Treatment]],MATCH(flower[[#This Row],[Scion METRC '#]],exptreatments[[#This Row],[METRC]],0)),"")</f>
        <v/>
      </c>
      <c r="M1192" s="13" t="str">
        <f>_xlfn.IFNA(VLOOKUP(flower[[#This Row],[Scion METRC '#]],DEADC8[],4,FALSE),"")</f>
        <v/>
      </c>
      <c r="N1192" s="14" t="str">
        <f>_xlfn.IFNA(VLOOKUP(flower[[#This Row],[Scion METRC '#]],DEADC8[],4,FALSE),"")</f>
        <v/>
      </c>
      <c r="O1192" s="13" t="str">
        <f>IF(ISNUMBER(SEARCH(".",flower[[#This Row],[Pheno Barcode]])),CONCATENATE("1A4070000000065000",RIGHT(flower[[#This Row],[Pheno Barcode]],6)),"")</f>
        <v/>
      </c>
      <c r="P1192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_OL5-07</v>
      </c>
    </row>
    <row r="1193" spans="1:16" x14ac:dyDescent="0.25">
      <c r="A1193" s="8" t="s">
        <v>8</v>
      </c>
      <c r="B1193" s="9">
        <v>8</v>
      </c>
      <c r="C1193" s="13" t="s">
        <v>555</v>
      </c>
      <c r="D1193" s="13"/>
      <c r="E1193" s="13" t="str">
        <f>_xlfn.IFNA(VLOOKUP(flower[[#This Row],[Scion METRC '#]],METRCC8[],2,FALSE),"METRC ERROR")</f>
        <v>METRC ERROR</v>
      </c>
      <c r="F1193" s="13" t="str">
        <f>IF(LEFT(flower[[#This Row],[Strain]],4)=LEFT(flower[[#This Row],[Pheno '#]],4),"match","MISMATCH")</f>
        <v>MISMATCH</v>
      </c>
      <c r="G1193" s="13" t="str">
        <f>_xlfn.IFNA(VLOOKUP(flower[[#This Row],[Scion METRC '#]],VEGC8[[#All],[Scion METRC '#]:[Pheno Barcode]],2,FALSE),"")</f>
        <v/>
      </c>
      <c r="H1193" s="13" t="str">
        <f>LEFT(flower[[#This Row],[Pheno Barcode]],7)</f>
        <v/>
      </c>
      <c r="I1193" s="10" t="str">
        <f>_xlfn.IFNA(VLOOKUP(flower[[#This Row],[Strain]],VEGC8[[#All],[Scion METRC '#]:[Health]],5,FALSE),"")</f>
        <v/>
      </c>
      <c r="J1193" s="13"/>
      <c r="K1193" s="13" t="str">
        <f>IF(flower[[#This Row],[Scion METRC '#]]="","EMPTY",_xlfn.IFNA(VLOOKUP(flower[[#This Row],[Scion METRC '#]],DEADC8[],3,FALSE),"Alive"))</f>
        <v>EMPTY</v>
      </c>
      <c r="L1193" s="13" t="str">
        <f>IFERROR(INDEX(exptreatments[[#This Row],[Treatment]],MATCH(flower[[#This Row],[Scion METRC '#]],exptreatments[[#This Row],[METRC]],0)),"")</f>
        <v/>
      </c>
      <c r="M1193" s="13" t="str">
        <f>_xlfn.IFNA(VLOOKUP(flower[[#This Row],[Scion METRC '#]],DEADC8[],4,FALSE),"")</f>
        <v/>
      </c>
      <c r="N1193" s="14" t="str">
        <f>_xlfn.IFNA(VLOOKUP(flower[[#This Row],[Scion METRC '#]],DEADC8[],4,FALSE),"")</f>
        <v/>
      </c>
      <c r="O1193" s="13" t="str">
        <f>IF(ISNUMBER(SEARCH(".",flower[[#This Row],[Pheno Barcode]])),CONCATENATE("1A4070000000065000",RIGHT(flower[[#This Row],[Pheno Barcode]],6)),"")</f>
        <v/>
      </c>
      <c r="P1193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_OL5-08</v>
      </c>
    </row>
    <row r="1194" spans="1:16" x14ac:dyDescent="0.25">
      <c r="A1194" s="8" t="s">
        <v>8</v>
      </c>
      <c r="B1194" s="9">
        <v>9</v>
      </c>
      <c r="C1194" s="13" t="s">
        <v>555</v>
      </c>
      <c r="D1194" s="13"/>
      <c r="E1194" s="13" t="str">
        <f>_xlfn.IFNA(VLOOKUP(flower[[#This Row],[Scion METRC '#]],METRCC8[],2,FALSE),"METRC ERROR")</f>
        <v>METRC ERROR</v>
      </c>
      <c r="F1194" s="13" t="str">
        <f>IF(LEFT(flower[[#This Row],[Strain]],4)=LEFT(flower[[#This Row],[Pheno '#]],4),"match","MISMATCH")</f>
        <v>MISMATCH</v>
      </c>
      <c r="G1194" s="13" t="str">
        <f>_xlfn.IFNA(VLOOKUP(flower[[#This Row],[Scion METRC '#]],VEGC8[[#All],[Scion METRC '#]:[Pheno Barcode]],2,FALSE),"")</f>
        <v/>
      </c>
      <c r="H1194" s="13" t="str">
        <f>LEFT(flower[[#This Row],[Pheno Barcode]],7)</f>
        <v/>
      </c>
      <c r="I1194" s="10" t="str">
        <f>_xlfn.IFNA(VLOOKUP(flower[[#This Row],[Strain]],VEGC8[[#All],[Scion METRC '#]:[Health]],5,FALSE),"")</f>
        <v/>
      </c>
      <c r="J1194" s="13"/>
      <c r="K1194" s="13" t="str">
        <f>IF(flower[[#This Row],[Scion METRC '#]]="","EMPTY",_xlfn.IFNA(VLOOKUP(flower[[#This Row],[Scion METRC '#]],DEADC8[],3,FALSE),"Alive"))</f>
        <v>EMPTY</v>
      </c>
      <c r="L1194" s="13" t="str">
        <f>IFERROR(INDEX(exptreatments[[#This Row],[Treatment]],MATCH(flower[[#This Row],[Scion METRC '#]],exptreatments[[#This Row],[METRC]],0)),"")</f>
        <v/>
      </c>
      <c r="M1194" s="13" t="str">
        <f>_xlfn.IFNA(VLOOKUP(flower[[#This Row],[Scion METRC '#]],DEADC8[],4,FALSE),"")</f>
        <v/>
      </c>
      <c r="N1194" s="14" t="str">
        <f>_xlfn.IFNA(VLOOKUP(flower[[#This Row],[Scion METRC '#]],DEADC8[],4,FALSE),"")</f>
        <v/>
      </c>
      <c r="O1194" s="13" t="str">
        <f>IF(ISNUMBER(SEARCH(".",flower[[#This Row],[Pheno Barcode]])),CONCATENATE("1A4070000000065000",RIGHT(flower[[#This Row],[Pheno Barcode]],6)),"")</f>
        <v/>
      </c>
      <c r="P1194" s="8" t="str">
        <f>IF(flower[[#This Row],[Plant]]&lt;10,_xlfn.CONCAT('Group Info'!$F$2,"_",flower[[#This Row],[Table]],"-0",flower[[#This Row],[Plant]]),_xlfn.CONCAT('Group Info'!$F$2,"_",flower[[#This Row],[Table]],"-",flower[[#This Row],[Plant]]))</f>
        <v>_OL5-09</v>
      </c>
    </row>
    <row r="1195" spans="1:16" x14ac:dyDescent="0.25">
      <c r="A1195" s="8" t="s">
        <v>8</v>
      </c>
      <c r="B1195" s="9">
        <v>10</v>
      </c>
      <c r="C1195" s="13" t="s">
        <v>555</v>
      </c>
      <c r="D1195" s="13"/>
      <c r="E1195" s="13" t="str">
        <f>_xlfn.IFNA(VLOOKUP(flower[[#This Row],[Scion METRC '#]],METRCC8[],2,FALSE),"METRC ERROR")</f>
        <v>METRC ERROR</v>
      </c>
      <c r="F1195" s="13" t="str">
        <f>IF(LEFT(flower[[#This Row],[Strain]],4)=LEFT(flower[[#This Row],[Pheno '#]],4),"match","MISMATCH")</f>
        <v>MISMATCH</v>
      </c>
      <c r="G1195" s="13" t="str">
        <f>_xlfn.IFNA(VLOOKUP(flower[[#This Row],[Scion METRC '#]],VEGC8[[#All],[Scion METRC '#]:[Pheno Barcode]],2,FALSE),"")</f>
        <v/>
      </c>
      <c r="H1195" s="13" t="str">
        <f>LEFT(flower[[#This Row],[Pheno Barcode]],7)</f>
        <v/>
      </c>
      <c r="I1195" s="10" t="str">
        <f>_xlfn.IFNA(VLOOKUP(flower[[#This Row],[Strain]],VEGC8[[#All],[Scion METRC '#]:[Health]],5,FALSE),"")</f>
        <v/>
      </c>
      <c r="J1195" s="13"/>
      <c r="K1195" s="13" t="str">
        <f>IF(flower[[#This Row],[Scion METRC '#]]="","EMPTY",_xlfn.IFNA(VLOOKUP(flower[[#This Row],[Scion METRC '#]],DEADC8[],3,FALSE),"Alive"))</f>
        <v>EMPTY</v>
      </c>
      <c r="L1195" s="13" t="str">
        <f>IFERROR(INDEX(exptreatments[[#This Row],[Treatment]],MATCH(flower[[#This Row],[Scion METRC '#]],exptreatments[[#This Row],[METRC]],0)),"")</f>
        <v/>
      </c>
      <c r="M1195" s="13" t="str">
        <f>_xlfn.IFNA(VLOOKUP(flower[[#This Row],[Scion METRC '#]],DEADC8[],4,FALSE),"")</f>
        <v/>
      </c>
      <c r="N1195" s="14" t="str">
        <f>_xlfn.IFNA(VLOOKUP(flower[[#This Row],[Scion METRC '#]],DEADC8[],4,FALSE),"")</f>
        <v/>
      </c>
      <c r="O1195" s="13" t="str">
        <f>IF(ISNUMBER(SEARCH(".",flower[[#This Row],[Pheno Barcode]])),CONCATENATE("1A4070000000065000",RIGHT(flower[[#This Row],[Pheno Barcode]],6)),"")</f>
        <v/>
      </c>
      <c r="P1195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_OL5-10</v>
      </c>
    </row>
    <row r="1196" spans="1:16" x14ac:dyDescent="0.25">
      <c r="A1196" s="8" t="s">
        <v>8</v>
      </c>
      <c r="B1196" s="9">
        <v>11</v>
      </c>
      <c r="C1196" s="13" t="s">
        <v>555</v>
      </c>
      <c r="D1196" s="13"/>
      <c r="E1196" s="13" t="str">
        <f>_xlfn.IFNA(VLOOKUP(flower[[#This Row],[Scion METRC '#]],METRCC8[],2,FALSE),"METRC ERROR")</f>
        <v>METRC ERROR</v>
      </c>
      <c r="F1196" s="13" t="str">
        <f>IF(LEFT(flower[[#This Row],[Strain]],4)=LEFT(flower[[#This Row],[Pheno '#]],4),"match","MISMATCH")</f>
        <v>MISMATCH</v>
      </c>
      <c r="G1196" s="13" t="str">
        <f>_xlfn.IFNA(VLOOKUP(flower[[#This Row],[Scion METRC '#]],VEGC8[[#All],[Scion METRC '#]:[Pheno Barcode]],2,FALSE),"")</f>
        <v/>
      </c>
      <c r="H1196" s="13" t="str">
        <f>LEFT(flower[[#This Row],[Pheno Barcode]],7)</f>
        <v/>
      </c>
      <c r="I1196" s="10" t="str">
        <f>_xlfn.IFNA(VLOOKUP(flower[[#This Row],[Strain]],VEGC8[[#All],[Scion METRC '#]:[Health]],5,FALSE),"")</f>
        <v/>
      </c>
      <c r="J1196" s="13"/>
      <c r="K1196" s="13" t="str">
        <f>IF(flower[[#This Row],[Scion METRC '#]]="","EMPTY",_xlfn.IFNA(VLOOKUP(flower[[#This Row],[Scion METRC '#]],DEADC8[],3,FALSE),"Alive"))</f>
        <v>EMPTY</v>
      </c>
      <c r="L1196" s="13" t="str">
        <f>IFERROR(INDEX(exptreatments[[#This Row],[Treatment]],MATCH(flower[[#This Row],[Scion METRC '#]],exptreatments[[#This Row],[METRC]],0)),"")</f>
        <v/>
      </c>
      <c r="M1196" s="13" t="str">
        <f>_xlfn.IFNA(VLOOKUP(flower[[#This Row],[Scion METRC '#]],DEADC8[],4,FALSE),"")</f>
        <v/>
      </c>
      <c r="N1196" s="14" t="str">
        <f>_xlfn.IFNA(VLOOKUP(flower[[#This Row],[Scion METRC '#]],DEADC8[],4,FALSE),"")</f>
        <v/>
      </c>
      <c r="O1196" s="13" t="str">
        <f>IF(ISNUMBER(SEARCH(".",flower[[#This Row],[Pheno Barcode]])),CONCATENATE("1A4070000000065000",RIGHT(flower[[#This Row],[Pheno Barcode]],6)),"")</f>
        <v/>
      </c>
      <c r="P1196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_OL5-11</v>
      </c>
    </row>
    <row r="1197" spans="1:16" x14ac:dyDescent="0.25">
      <c r="A1197" s="8" t="s">
        <v>8</v>
      </c>
      <c r="B1197" s="9">
        <v>12</v>
      </c>
      <c r="C1197" s="13" t="s">
        <v>555</v>
      </c>
      <c r="D1197" s="13"/>
      <c r="E1197" s="13" t="str">
        <f>_xlfn.IFNA(VLOOKUP(flower[[#This Row],[Scion METRC '#]],METRCC8[],2,FALSE),"METRC ERROR")</f>
        <v>METRC ERROR</v>
      </c>
      <c r="F1197" s="13" t="str">
        <f>IF(LEFT(flower[[#This Row],[Strain]],4)=LEFT(flower[[#This Row],[Pheno '#]],4),"match","MISMATCH")</f>
        <v>MISMATCH</v>
      </c>
      <c r="G1197" s="13" t="str">
        <f>_xlfn.IFNA(VLOOKUP(flower[[#This Row],[Scion METRC '#]],VEGC8[[#All],[Scion METRC '#]:[Pheno Barcode]],2,FALSE),"")</f>
        <v/>
      </c>
      <c r="H1197" s="13" t="str">
        <f>LEFT(flower[[#This Row],[Pheno Barcode]],7)</f>
        <v/>
      </c>
      <c r="I1197" s="10" t="str">
        <f>_xlfn.IFNA(VLOOKUP(flower[[#This Row],[Strain]],VEGC8[[#All],[Scion METRC '#]:[Health]],5,FALSE),"")</f>
        <v/>
      </c>
      <c r="J1197" s="13"/>
      <c r="K1197" s="13" t="str">
        <f>IF(flower[[#This Row],[Scion METRC '#]]="","EMPTY",_xlfn.IFNA(VLOOKUP(flower[[#This Row],[Scion METRC '#]],DEADC8[],3,FALSE),"Alive"))</f>
        <v>EMPTY</v>
      </c>
      <c r="L1197" s="13" t="str">
        <f>IFERROR(INDEX(exptreatments[[#This Row],[Treatment]],MATCH(flower[[#This Row],[Scion METRC '#]],exptreatments[[#This Row],[METRC]],0)),"")</f>
        <v/>
      </c>
      <c r="M1197" s="13" t="str">
        <f>_xlfn.IFNA(VLOOKUP(flower[[#This Row],[Scion METRC '#]],DEADC8[],4,FALSE),"")</f>
        <v/>
      </c>
      <c r="N1197" s="14" t="str">
        <f>_xlfn.IFNA(VLOOKUP(flower[[#This Row],[Scion METRC '#]],DEADC8[],4,FALSE),"")</f>
        <v/>
      </c>
      <c r="O1197" s="13" t="str">
        <f>IF(ISNUMBER(SEARCH(".",flower[[#This Row],[Pheno Barcode]])),CONCATENATE("1A4070000000065000",RIGHT(flower[[#This Row],[Pheno Barcode]],6)),"")</f>
        <v/>
      </c>
      <c r="P1197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_OL5-12</v>
      </c>
    </row>
    <row r="1198" spans="1:16" x14ac:dyDescent="0.25">
      <c r="A1198" s="8" t="s">
        <v>8</v>
      </c>
      <c r="B1198" s="9">
        <v>13</v>
      </c>
      <c r="C1198" s="13" t="s">
        <v>555</v>
      </c>
      <c r="D1198" s="13"/>
      <c r="E1198" s="13" t="str">
        <f>_xlfn.IFNA(VLOOKUP(flower[[#This Row],[Scion METRC '#]],METRCC8[],2,FALSE),"METRC ERROR")</f>
        <v>METRC ERROR</v>
      </c>
      <c r="F1198" s="13" t="str">
        <f>IF(LEFT(flower[[#This Row],[Strain]],4)=LEFT(flower[[#This Row],[Pheno '#]],4),"match","MISMATCH")</f>
        <v>MISMATCH</v>
      </c>
      <c r="G1198" s="13" t="str">
        <f>_xlfn.IFNA(VLOOKUP(flower[[#This Row],[Scion METRC '#]],VEGC8[[#All],[Scion METRC '#]:[Pheno Barcode]],2,FALSE),"")</f>
        <v/>
      </c>
      <c r="H1198" s="13" t="str">
        <f>LEFT(flower[[#This Row],[Pheno Barcode]],7)</f>
        <v/>
      </c>
      <c r="I1198" s="10" t="str">
        <f>_xlfn.IFNA(VLOOKUP(flower[[#This Row],[Strain]],VEGC8[[#All],[Scion METRC '#]:[Health]],5,FALSE),"")</f>
        <v/>
      </c>
      <c r="J1198" s="13"/>
      <c r="K1198" s="13" t="str">
        <f>IF(flower[[#This Row],[Scion METRC '#]]="","EMPTY",_xlfn.IFNA(VLOOKUP(flower[[#This Row],[Scion METRC '#]],DEADC8[],3,FALSE),"Alive"))</f>
        <v>EMPTY</v>
      </c>
      <c r="L1198" s="13" t="str">
        <f>IFERROR(INDEX(exptreatments[[#This Row],[Treatment]],MATCH(flower[[#This Row],[Scion METRC '#]],exptreatments[[#This Row],[METRC]],0)),"")</f>
        <v/>
      </c>
      <c r="M1198" s="13" t="str">
        <f>_xlfn.IFNA(VLOOKUP(flower[[#This Row],[Scion METRC '#]],DEADC8[],4,FALSE),"")</f>
        <v/>
      </c>
      <c r="N1198" s="14" t="str">
        <f>_xlfn.IFNA(VLOOKUP(flower[[#This Row],[Scion METRC '#]],DEADC8[],4,FALSE),"")</f>
        <v/>
      </c>
      <c r="O1198" s="13" t="str">
        <f>IF(ISNUMBER(SEARCH(".",flower[[#This Row],[Pheno Barcode]])),CONCATENATE("1A4070000000065000",RIGHT(flower[[#This Row],[Pheno Barcode]],6)),"")</f>
        <v/>
      </c>
      <c r="P1198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_OL5-13</v>
      </c>
    </row>
    <row r="1199" spans="1:16" x14ac:dyDescent="0.25">
      <c r="A1199" s="8" t="s">
        <v>8</v>
      </c>
      <c r="B1199" s="9">
        <v>14</v>
      </c>
      <c r="C1199" s="13" t="s">
        <v>555</v>
      </c>
      <c r="D1199" s="13"/>
      <c r="E1199" s="13" t="str">
        <f>_xlfn.IFNA(VLOOKUP(flower[[#This Row],[Scion METRC '#]],METRCC8[],2,FALSE),"METRC ERROR")</f>
        <v>METRC ERROR</v>
      </c>
      <c r="F1199" s="13" t="str">
        <f>IF(LEFT(flower[[#This Row],[Strain]],4)=LEFT(flower[[#This Row],[Pheno '#]],4),"match","MISMATCH")</f>
        <v>MISMATCH</v>
      </c>
      <c r="G1199" s="13" t="str">
        <f>_xlfn.IFNA(VLOOKUP(flower[[#This Row],[Scion METRC '#]],VEGC8[[#All],[Scion METRC '#]:[Pheno Barcode]],2,FALSE),"")</f>
        <v/>
      </c>
      <c r="H1199" s="13" t="str">
        <f>LEFT(flower[[#This Row],[Pheno Barcode]],7)</f>
        <v/>
      </c>
      <c r="I1199" s="10" t="str">
        <f>_xlfn.IFNA(VLOOKUP(flower[[#This Row],[Strain]],VEGC8[[#All],[Scion METRC '#]:[Health]],5,FALSE),"")</f>
        <v/>
      </c>
      <c r="J1199" s="13"/>
      <c r="K1199" s="13" t="str">
        <f>IF(flower[[#This Row],[Scion METRC '#]]="","EMPTY",_xlfn.IFNA(VLOOKUP(flower[[#This Row],[Scion METRC '#]],DEADC8[],3,FALSE),"Alive"))</f>
        <v>EMPTY</v>
      </c>
      <c r="L1199" s="13" t="str">
        <f>IFERROR(INDEX(exptreatments[[#This Row],[Treatment]],MATCH(flower[[#This Row],[Scion METRC '#]],exptreatments[[#This Row],[METRC]],0)),"")</f>
        <v/>
      </c>
      <c r="M1199" s="13" t="str">
        <f>_xlfn.IFNA(VLOOKUP(flower[[#This Row],[Scion METRC '#]],DEADC8[],4,FALSE),"")</f>
        <v/>
      </c>
      <c r="N1199" s="14" t="str">
        <f>_xlfn.IFNA(VLOOKUP(flower[[#This Row],[Scion METRC '#]],DEADC8[],4,FALSE),"")</f>
        <v/>
      </c>
      <c r="O1199" s="13" t="str">
        <f>IF(ISNUMBER(SEARCH(".",flower[[#This Row],[Pheno Barcode]])),CONCATENATE("1A4070000000065000",RIGHT(flower[[#This Row],[Pheno Barcode]],6)),"")</f>
        <v/>
      </c>
      <c r="P1199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_OL5-14</v>
      </c>
    </row>
    <row r="1200" spans="1:16" x14ac:dyDescent="0.25">
      <c r="A1200" s="8" t="s">
        <v>8</v>
      </c>
      <c r="B1200" s="9">
        <v>15</v>
      </c>
      <c r="C1200" s="13" t="s">
        <v>555</v>
      </c>
      <c r="D1200" s="13"/>
      <c r="E1200" s="13" t="str">
        <f>_xlfn.IFNA(VLOOKUP(flower[[#This Row],[Scion METRC '#]],METRCC8[],2,FALSE),"METRC ERROR")</f>
        <v>METRC ERROR</v>
      </c>
      <c r="F1200" s="13" t="str">
        <f>IF(LEFT(flower[[#This Row],[Strain]],4)=LEFT(flower[[#This Row],[Pheno '#]],4),"match","MISMATCH")</f>
        <v>MISMATCH</v>
      </c>
      <c r="G1200" s="13" t="str">
        <f>_xlfn.IFNA(VLOOKUP(flower[[#This Row],[Scion METRC '#]],VEGC8[[#All],[Scion METRC '#]:[Pheno Barcode]],2,FALSE),"")</f>
        <v/>
      </c>
      <c r="H1200" s="13" t="str">
        <f>LEFT(flower[[#This Row],[Pheno Barcode]],7)</f>
        <v/>
      </c>
      <c r="I1200" s="10" t="str">
        <f>_xlfn.IFNA(VLOOKUP(flower[[#This Row],[Strain]],VEGC8[[#All],[Scion METRC '#]:[Health]],5,FALSE),"")</f>
        <v/>
      </c>
      <c r="J1200" s="13"/>
      <c r="K1200" s="13" t="str">
        <f>IF(flower[[#This Row],[Scion METRC '#]]="","EMPTY",_xlfn.IFNA(VLOOKUP(flower[[#This Row],[Scion METRC '#]],DEADC8[],3,FALSE),"Alive"))</f>
        <v>EMPTY</v>
      </c>
      <c r="L1200" s="13" t="str">
        <f>IFERROR(INDEX(exptreatments[[#This Row],[Treatment]],MATCH(flower[[#This Row],[Scion METRC '#]],exptreatments[[#This Row],[METRC]],0)),"")</f>
        <v/>
      </c>
      <c r="M1200" s="13" t="str">
        <f>_xlfn.IFNA(VLOOKUP(flower[[#This Row],[Scion METRC '#]],DEADC8[],4,FALSE),"")</f>
        <v/>
      </c>
      <c r="N1200" s="14" t="str">
        <f>_xlfn.IFNA(VLOOKUP(flower[[#This Row],[Scion METRC '#]],DEADC8[],4,FALSE),"")</f>
        <v/>
      </c>
      <c r="O1200" s="13" t="str">
        <f>IF(ISNUMBER(SEARCH(".",flower[[#This Row],[Pheno Barcode]])),CONCATENATE("1A4070000000065000",RIGHT(flower[[#This Row],[Pheno Barcode]],6)),"")</f>
        <v/>
      </c>
      <c r="P1200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_OL5-15</v>
      </c>
    </row>
    <row r="1201" spans="1:16" x14ac:dyDescent="0.25">
      <c r="A1201" s="8" t="s">
        <v>8</v>
      </c>
      <c r="B1201" s="9">
        <v>16</v>
      </c>
      <c r="C1201" s="13" t="s">
        <v>555</v>
      </c>
      <c r="D1201" s="13"/>
      <c r="E1201" s="13" t="str">
        <f>_xlfn.IFNA(VLOOKUP(flower[[#This Row],[Scion METRC '#]],METRCC8[],2,FALSE),"METRC ERROR")</f>
        <v>METRC ERROR</v>
      </c>
      <c r="F1201" s="13" t="str">
        <f>IF(LEFT(flower[[#This Row],[Strain]],4)=LEFT(flower[[#This Row],[Pheno '#]],4),"match","MISMATCH")</f>
        <v>MISMATCH</v>
      </c>
      <c r="G1201" s="13" t="str">
        <f>_xlfn.IFNA(VLOOKUP(flower[[#This Row],[Scion METRC '#]],VEGC8[[#All],[Scion METRC '#]:[Pheno Barcode]],2,FALSE),"")</f>
        <v/>
      </c>
      <c r="H1201" s="13" t="str">
        <f>LEFT(flower[[#This Row],[Pheno Barcode]],7)</f>
        <v/>
      </c>
      <c r="I1201" s="10" t="str">
        <f>_xlfn.IFNA(VLOOKUP(flower[[#This Row],[Strain]],VEGC8[[#All],[Scion METRC '#]:[Health]],5,FALSE),"")</f>
        <v/>
      </c>
      <c r="J1201" s="13"/>
      <c r="K1201" s="13" t="str">
        <f>IF(flower[[#This Row],[Scion METRC '#]]="","EMPTY",_xlfn.IFNA(VLOOKUP(flower[[#This Row],[Scion METRC '#]],DEADC8[],3,FALSE),"Alive"))</f>
        <v>EMPTY</v>
      </c>
      <c r="L1201" s="13" t="str">
        <f>IFERROR(INDEX(exptreatments[[#This Row],[Treatment]],MATCH(flower[[#This Row],[Scion METRC '#]],exptreatments[[#This Row],[METRC]],0)),"")</f>
        <v/>
      </c>
      <c r="M1201" s="13" t="str">
        <f>_xlfn.IFNA(VLOOKUP(flower[[#This Row],[Scion METRC '#]],DEADC8[],4,FALSE),"")</f>
        <v/>
      </c>
      <c r="N1201" s="14" t="str">
        <f>_xlfn.IFNA(VLOOKUP(flower[[#This Row],[Scion METRC '#]],DEADC8[],4,FALSE),"")</f>
        <v/>
      </c>
      <c r="O1201" s="13" t="str">
        <f>IF(ISNUMBER(SEARCH(".",flower[[#This Row],[Pheno Barcode]])),CONCATENATE("1A4070000000065000",RIGHT(flower[[#This Row],[Pheno Barcode]],6)),"")</f>
        <v/>
      </c>
      <c r="P1201" s="8" t="str">
        <f>IF(flower[[#This Row],[Plant]]&lt;10,_xlfn.CONCAT('Group Info'!$F$2,"_",flower[[#This Row],[Table]],"-0",flower[[#This Row],[Plant]]),_xlfn.CONCAT('Group Info'!$F$2,"_",flower[[#This Row],[Table]],"-",flower[[#This Row],[Plant]]))</f>
        <v>_OL5-16</v>
      </c>
    </row>
    <row r="1202" spans="1:16" x14ac:dyDescent="0.25">
      <c r="A1202" s="8" t="s">
        <v>9</v>
      </c>
      <c r="B1202" s="9">
        <v>1</v>
      </c>
      <c r="C1202" s="13" t="s">
        <v>557</v>
      </c>
      <c r="D1202" s="13"/>
      <c r="E1202" s="13" t="str">
        <f>_xlfn.IFNA(VLOOKUP(flower[[#This Row],[Scion METRC '#]],METRCC8[],2,FALSE),"METRC ERROR")</f>
        <v>METRC ERROR</v>
      </c>
      <c r="F1202" s="13" t="str">
        <f>IF(LEFT(flower[[#This Row],[Strain]],4)=LEFT(flower[[#This Row],[Pheno '#]],4),"match","MISMATCH")</f>
        <v>MISMATCH</v>
      </c>
      <c r="G1202" s="13" t="str">
        <f>_xlfn.IFNA(VLOOKUP(flower[[#This Row],[Scion METRC '#]],VEGC8[[#All],[Scion METRC '#]:[Pheno Barcode]],2,FALSE),"")</f>
        <v/>
      </c>
      <c r="H1202" s="13" t="str">
        <f>LEFT(flower[[#This Row],[Pheno Barcode]],7)</f>
        <v/>
      </c>
      <c r="I1202" s="10" t="str">
        <f>_xlfn.IFNA(VLOOKUP(flower[[#This Row],[Strain]],VEGC8[[#All],[Scion METRC '#]:[Health]],5,FALSE),"")</f>
        <v/>
      </c>
      <c r="J1202" s="13"/>
      <c r="K1202" s="13" t="str">
        <f>IF(flower[[#This Row],[Scion METRC '#]]="","EMPTY",_xlfn.IFNA(VLOOKUP(flower[[#This Row],[Scion METRC '#]],DEADC8[],3,FALSE),"Alive"))</f>
        <v>EMPTY</v>
      </c>
      <c r="L1202" s="13" t="str">
        <f>IFERROR(INDEX(exptreatments[[#This Row],[Treatment]],MATCH(flower[[#This Row],[Scion METRC '#]],exptreatments[[#This Row],[METRC]],0)),"")</f>
        <v/>
      </c>
      <c r="M1202" s="13" t="str">
        <f>_xlfn.IFNA(VLOOKUP(flower[[#This Row],[Scion METRC '#]],DEADC8[],4,FALSE),"")</f>
        <v/>
      </c>
      <c r="N1202" s="14" t="str">
        <f>_xlfn.IFNA(VLOOKUP(flower[[#This Row],[Scion METRC '#]],DEADC8[],4,FALSE),"")</f>
        <v/>
      </c>
      <c r="O1202" s="13" t="str">
        <f>IF(ISNUMBER(SEARCH(".",flower[[#This Row],[Pheno Barcode]])),CONCATENATE("1A4070000000065000",RIGHT(flower[[#This Row],[Pheno Barcode]],6)),"")</f>
        <v/>
      </c>
      <c r="P1202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_PL1-01</v>
      </c>
    </row>
    <row r="1203" spans="1:16" x14ac:dyDescent="0.25">
      <c r="A1203" s="8" t="s">
        <v>9</v>
      </c>
      <c r="B1203" s="9">
        <v>2</v>
      </c>
      <c r="C1203" s="13" t="s">
        <v>557</v>
      </c>
      <c r="D1203" s="13"/>
      <c r="E1203" s="13" t="str">
        <f>_xlfn.IFNA(VLOOKUP(flower[[#This Row],[Scion METRC '#]],METRCC8[],2,FALSE),"METRC ERROR")</f>
        <v>METRC ERROR</v>
      </c>
      <c r="F1203" s="13" t="str">
        <f>IF(LEFT(flower[[#This Row],[Strain]],4)=LEFT(flower[[#This Row],[Pheno '#]],4),"match","MISMATCH")</f>
        <v>MISMATCH</v>
      </c>
      <c r="G1203" s="13" t="str">
        <f>_xlfn.IFNA(VLOOKUP(flower[[#This Row],[Scion METRC '#]],VEGC8[[#All],[Scion METRC '#]:[Pheno Barcode]],2,FALSE),"")</f>
        <v/>
      </c>
      <c r="H1203" s="13" t="str">
        <f>LEFT(flower[[#This Row],[Pheno Barcode]],7)</f>
        <v/>
      </c>
      <c r="I1203" s="10" t="str">
        <f>_xlfn.IFNA(VLOOKUP(flower[[#This Row],[Strain]],VEGC8[[#All],[Scion METRC '#]:[Health]],5,FALSE),"")</f>
        <v/>
      </c>
      <c r="J1203" s="13"/>
      <c r="K1203" s="13" t="str">
        <f>IF(flower[[#This Row],[Scion METRC '#]]="","EMPTY",_xlfn.IFNA(VLOOKUP(flower[[#This Row],[Scion METRC '#]],DEADC8[],3,FALSE),"Alive"))</f>
        <v>EMPTY</v>
      </c>
      <c r="L1203" s="13" t="str">
        <f>IFERROR(INDEX(exptreatments[[#This Row],[Treatment]],MATCH(flower[[#This Row],[Scion METRC '#]],exptreatments[[#This Row],[METRC]],0)),"")</f>
        <v/>
      </c>
      <c r="M1203" s="13" t="str">
        <f>_xlfn.IFNA(VLOOKUP(flower[[#This Row],[Scion METRC '#]],DEADC8[],4,FALSE),"")</f>
        <v/>
      </c>
      <c r="N1203" s="14" t="str">
        <f>_xlfn.IFNA(VLOOKUP(flower[[#This Row],[Scion METRC '#]],DEADC8[],4,FALSE),"")</f>
        <v/>
      </c>
      <c r="O1203" s="13" t="str">
        <f>IF(ISNUMBER(SEARCH(".",flower[[#This Row],[Pheno Barcode]])),CONCATENATE("1A4070000000065000",RIGHT(flower[[#This Row],[Pheno Barcode]],6)),"")</f>
        <v/>
      </c>
      <c r="P1203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_PL1-02</v>
      </c>
    </row>
    <row r="1204" spans="1:16" x14ac:dyDescent="0.25">
      <c r="A1204" s="8" t="s">
        <v>9</v>
      </c>
      <c r="B1204" s="9">
        <v>3</v>
      </c>
      <c r="C1204" s="13" t="s">
        <v>557</v>
      </c>
      <c r="D1204" s="13"/>
      <c r="E1204" s="13" t="str">
        <f>_xlfn.IFNA(VLOOKUP(flower[[#This Row],[Scion METRC '#]],METRCC8[],2,FALSE),"METRC ERROR")</f>
        <v>METRC ERROR</v>
      </c>
      <c r="F1204" s="13" t="str">
        <f>IF(LEFT(flower[[#This Row],[Strain]],4)=LEFT(flower[[#This Row],[Pheno '#]],4),"match","MISMATCH")</f>
        <v>MISMATCH</v>
      </c>
      <c r="G1204" s="13" t="str">
        <f>_xlfn.IFNA(VLOOKUP(flower[[#This Row],[Scion METRC '#]],VEGC8[[#All],[Scion METRC '#]:[Pheno Barcode]],2,FALSE),"")</f>
        <v/>
      </c>
      <c r="H1204" s="13" t="str">
        <f>LEFT(flower[[#This Row],[Pheno Barcode]],7)</f>
        <v/>
      </c>
      <c r="I1204" s="10" t="str">
        <f>_xlfn.IFNA(VLOOKUP(flower[[#This Row],[Strain]],VEGC8[[#All],[Scion METRC '#]:[Health]],5,FALSE),"")</f>
        <v/>
      </c>
      <c r="J1204" s="13"/>
      <c r="K1204" s="13" t="str">
        <f>IF(flower[[#This Row],[Scion METRC '#]]="","EMPTY",_xlfn.IFNA(VLOOKUP(flower[[#This Row],[Scion METRC '#]],DEADC8[],3,FALSE),"Alive"))</f>
        <v>EMPTY</v>
      </c>
      <c r="L1204" s="13" t="str">
        <f>IFERROR(INDEX(exptreatments[[#This Row],[Treatment]],MATCH(flower[[#This Row],[Scion METRC '#]],exptreatments[[#This Row],[METRC]],0)),"")</f>
        <v/>
      </c>
      <c r="M1204" s="13" t="str">
        <f>_xlfn.IFNA(VLOOKUP(flower[[#This Row],[Scion METRC '#]],DEADC8[],4,FALSE),"")</f>
        <v/>
      </c>
      <c r="N1204" s="14" t="str">
        <f>_xlfn.IFNA(VLOOKUP(flower[[#This Row],[Scion METRC '#]],DEADC8[],4,FALSE),"")</f>
        <v/>
      </c>
      <c r="O1204" s="13" t="str">
        <f>IF(ISNUMBER(SEARCH(".",flower[[#This Row],[Pheno Barcode]])),CONCATENATE("1A4070000000065000",RIGHT(flower[[#This Row],[Pheno Barcode]],6)),"")</f>
        <v/>
      </c>
      <c r="P1204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_PL1-03</v>
      </c>
    </row>
    <row r="1205" spans="1:16" x14ac:dyDescent="0.25">
      <c r="A1205" s="8" t="s">
        <v>9</v>
      </c>
      <c r="B1205" s="9">
        <v>4</v>
      </c>
      <c r="C1205" s="13" t="s">
        <v>557</v>
      </c>
      <c r="D1205" s="13"/>
      <c r="E1205" s="13" t="str">
        <f>_xlfn.IFNA(VLOOKUP(flower[[#This Row],[Scion METRC '#]],METRCC8[],2,FALSE),"METRC ERROR")</f>
        <v>METRC ERROR</v>
      </c>
      <c r="F1205" s="13" t="str">
        <f>IF(LEFT(flower[[#This Row],[Strain]],4)=LEFT(flower[[#This Row],[Pheno '#]],4),"match","MISMATCH")</f>
        <v>MISMATCH</v>
      </c>
      <c r="G1205" s="13" t="str">
        <f>_xlfn.IFNA(VLOOKUP(flower[[#This Row],[Scion METRC '#]],VEGC8[[#All],[Scion METRC '#]:[Pheno Barcode]],2,FALSE),"")</f>
        <v/>
      </c>
      <c r="H1205" s="13" t="str">
        <f>LEFT(flower[[#This Row],[Pheno Barcode]],7)</f>
        <v/>
      </c>
      <c r="I1205" s="10" t="str">
        <f>_xlfn.IFNA(VLOOKUP(flower[[#This Row],[Strain]],VEGC8[[#All],[Scion METRC '#]:[Health]],5,FALSE),"")</f>
        <v/>
      </c>
      <c r="J1205" s="13"/>
      <c r="K1205" s="13" t="str">
        <f>IF(flower[[#This Row],[Scion METRC '#]]="","EMPTY",_xlfn.IFNA(VLOOKUP(flower[[#This Row],[Scion METRC '#]],DEADC8[],3,FALSE),"Alive"))</f>
        <v>EMPTY</v>
      </c>
      <c r="L1205" s="13" t="str">
        <f>IFERROR(INDEX(exptreatments[[#This Row],[Treatment]],MATCH(flower[[#This Row],[Scion METRC '#]],exptreatments[[#This Row],[METRC]],0)),"")</f>
        <v/>
      </c>
      <c r="M1205" s="13" t="str">
        <f>_xlfn.IFNA(VLOOKUP(flower[[#This Row],[Scion METRC '#]],DEADC8[],4,FALSE),"")</f>
        <v/>
      </c>
      <c r="N1205" s="14" t="str">
        <f>_xlfn.IFNA(VLOOKUP(flower[[#This Row],[Scion METRC '#]],DEADC8[],4,FALSE),"")</f>
        <v/>
      </c>
      <c r="O1205" s="13" t="str">
        <f>IF(ISNUMBER(SEARCH(".",flower[[#This Row],[Pheno Barcode]])),CONCATENATE("1A4070000000065000",RIGHT(flower[[#This Row],[Pheno Barcode]],6)),"")</f>
        <v/>
      </c>
      <c r="P1205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_PL1-04</v>
      </c>
    </row>
    <row r="1206" spans="1:16" x14ac:dyDescent="0.25">
      <c r="A1206" s="8" t="s">
        <v>9</v>
      </c>
      <c r="B1206" s="9">
        <v>5</v>
      </c>
      <c r="C1206" s="13" t="s">
        <v>557</v>
      </c>
      <c r="D1206" s="13"/>
      <c r="E1206" s="13" t="str">
        <f>_xlfn.IFNA(VLOOKUP(flower[[#This Row],[Scion METRC '#]],METRCC8[],2,FALSE),"METRC ERROR")</f>
        <v>METRC ERROR</v>
      </c>
      <c r="F1206" s="13" t="str">
        <f>IF(LEFT(flower[[#This Row],[Strain]],4)=LEFT(flower[[#This Row],[Pheno '#]],4),"match","MISMATCH")</f>
        <v>MISMATCH</v>
      </c>
      <c r="G1206" s="13" t="str">
        <f>_xlfn.IFNA(VLOOKUP(flower[[#This Row],[Scion METRC '#]],VEGC8[[#All],[Scion METRC '#]:[Pheno Barcode]],2,FALSE),"")</f>
        <v/>
      </c>
      <c r="H1206" s="13" t="str">
        <f>LEFT(flower[[#This Row],[Pheno Barcode]],7)</f>
        <v/>
      </c>
      <c r="I1206" s="10" t="str">
        <f>_xlfn.IFNA(VLOOKUP(flower[[#This Row],[Strain]],VEGC8[[#All],[Scion METRC '#]:[Health]],5,FALSE),"")</f>
        <v/>
      </c>
      <c r="J1206" s="13"/>
      <c r="K1206" s="13" t="str">
        <f>IF(flower[[#This Row],[Scion METRC '#]]="","EMPTY",_xlfn.IFNA(VLOOKUP(flower[[#This Row],[Scion METRC '#]],DEADC8[],3,FALSE),"Alive"))</f>
        <v>EMPTY</v>
      </c>
      <c r="L1206" s="13" t="str">
        <f>IFERROR(INDEX(exptreatments[[#This Row],[Treatment]],MATCH(flower[[#This Row],[Scion METRC '#]],exptreatments[[#This Row],[METRC]],0)),"")</f>
        <v/>
      </c>
      <c r="M1206" s="13" t="str">
        <f>_xlfn.IFNA(VLOOKUP(flower[[#This Row],[Scion METRC '#]],DEADC8[],4,FALSE),"")</f>
        <v/>
      </c>
      <c r="N1206" s="14" t="str">
        <f>_xlfn.IFNA(VLOOKUP(flower[[#This Row],[Scion METRC '#]],DEADC8[],4,FALSE),"")</f>
        <v/>
      </c>
      <c r="O1206" s="13" t="str">
        <f>IF(ISNUMBER(SEARCH(".",flower[[#This Row],[Pheno Barcode]])),CONCATENATE("1A4070000000065000",RIGHT(flower[[#This Row],[Pheno Barcode]],6)),"")</f>
        <v/>
      </c>
      <c r="P1206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_PL1-05</v>
      </c>
    </row>
    <row r="1207" spans="1:16" x14ac:dyDescent="0.25">
      <c r="A1207" s="8" t="s">
        <v>9</v>
      </c>
      <c r="B1207" s="9">
        <v>6</v>
      </c>
      <c r="C1207" s="13" t="s">
        <v>557</v>
      </c>
      <c r="D1207" s="13"/>
      <c r="E1207" s="13" t="str">
        <f>_xlfn.IFNA(VLOOKUP(flower[[#This Row],[Scion METRC '#]],METRCC8[],2,FALSE),"METRC ERROR")</f>
        <v>METRC ERROR</v>
      </c>
      <c r="F1207" s="13" t="str">
        <f>IF(LEFT(flower[[#This Row],[Strain]],4)=LEFT(flower[[#This Row],[Pheno '#]],4),"match","MISMATCH")</f>
        <v>MISMATCH</v>
      </c>
      <c r="G1207" s="13" t="str">
        <f>_xlfn.IFNA(VLOOKUP(flower[[#This Row],[Scion METRC '#]],VEGC8[[#All],[Scion METRC '#]:[Pheno Barcode]],2,FALSE),"")</f>
        <v/>
      </c>
      <c r="H1207" s="13" t="str">
        <f>LEFT(flower[[#This Row],[Pheno Barcode]],7)</f>
        <v/>
      </c>
      <c r="I1207" s="10" t="str">
        <f>_xlfn.IFNA(VLOOKUP(flower[[#This Row],[Strain]],VEGC8[[#All],[Scion METRC '#]:[Health]],5,FALSE),"")</f>
        <v/>
      </c>
      <c r="J1207" s="13"/>
      <c r="K1207" s="13" t="str">
        <f>IF(flower[[#This Row],[Scion METRC '#]]="","EMPTY",_xlfn.IFNA(VLOOKUP(flower[[#This Row],[Scion METRC '#]],DEADC8[],3,FALSE),"Alive"))</f>
        <v>EMPTY</v>
      </c>
      <c r="L1207" s="13" t="str">
        <f>IFERROR(INDEX(exptreatments[[#This Row],[Treatment]],MATCH(flower[[#This Row],[Scion METRC '#]],exptreatments[[#This Row],[METRC]],0)),"")</f>
        <v/>
      </c>
      <c r="M1207" s="13" t="str">
        <f>_xlfn.IFNA(VLOOKUP(flower[[#This Row],[Scion METRC '#]],DEADC8[],4,FALSE),"")</f>
        <v/>
      </c>
      <c r="N1207" s="14" t="str">
        <f>_xlfn.IFNA(VLOOKUP(flower[[#This Row],[Scion METRC '#]],DEADC8[],4,FALSE),"")</f>
        <v/>
      </c>
      <c r="O1207" s="13" t="str">
        <f>IF(ISNUMBER(SEARCH(".",flower[[#This Row],[Pheno Barcode]])),CONCATENATE("1A4070000000065000",RIGHT(flower[[#This Row],[Pheno Barcode]],6)),"")</f>
        <v/>
      </c>
      <c r="P1207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_PL1-06</v>
      </c>
    </row>
    <row r="1208" spans="1:16" x14ac:dyDescent="0.25">
      <c r="A1208" s="8" t="s">
        <v>9</v>
      </c>
      <c r="B1208" s="9">
        <v>7</v>
      </c>
      <c r="C1208" s="13" t="s">
        <v>557</v>
      </c>
      <c r="D1208" s="13"/>
      <c r="E1208" s="13" t="str">
        <f>_xlfn.IFNA(VLOOKUP(flower[[#This Row],[Scion METRC '#]],METRCC8[],2,FALSE),"METRC ERROR")</f>
        <v>METRC ERROR</v>
      </c>
      <c r="F1208" s="13" t="str">
        <f>IF(LEFT(flower[[#This Row],[Strain]],4)=LEFT(flower[[#This Row],[Pheno '#]],4),"match","MISMATCH")</f>
        <v>MISMATCH</v>
      </c>
      <c r="G1208" s="13" t="str">
        <f>_xlfn.IFNA(VLOOKUP(flower[[#This Row],[Scion METRC '#]],VEGC8[[#All],[Scion METRC '#]:[Pheno Barcode]],2,FALSE),"")</f>
        <v/>
      </c>
      <c r="H1208" s="13" t="str">
        <f>LEFT(flower[[#This Row],[Pheno Barcode]],7)</f>
        <v/>
      </c>
      <c r="I1208" s="10" t="str">
        <f>_xlfn.IFNA(VLOOKUP(flower[[#This Row],[Strain]],VEGC8[[#All],[Scion METRC '#]:[Health]],5,FALSE),"")</f>
        <v/>
      </c>
      <c r="J1208" s="13"/>
      <c r="K1208" s="13" t="str">
        <f>IF(flower[[#This Row],[Scion METRC '#]]="","EMPTY",_xlfn.IFNA(VLOOKUP(flower[[#This Row],[Scion METRC '#]],DEADC8[],3,FALSE),"Alive"))</f>
        <v>EMPTY</v>
      </c>
      <c r="L1208" s="13" t="str">
        <f>IFERROR(INDEX(exptreatments[[#This Row],[Treatment]],MATCH(flower[[#This Row],[Scion METRC '#]],exptreatments[[#This Row],[METRC]],0)),"")</f>
        <v/>
      </c>
      <c r="M1208" s="13" t="str">
        <f>_xlfn.IFNA(VLOOKUP(flower[[#This Row],[Scion METRC '#]],DEADC8[],4,FALSE),"")</f>
        <v/>
      </c>
      <c r="N1208" s="14" t="str">
        <f>_xlfn.IFNA(VLOOKUP(flower[[#This Row],[Scion METRC '#]],DEADC8[],4,FALSE),"")</f>
        <v/>
      </c>
      <c r="O1208" s="13" t="str">
        <f>IF(ISNUMBER(SEARCH(".",flower[[#This Row],[Pheno Barcode]])),CONCATENATE("1A4070000000065000",RIGHT(flower[[#This Row],[Pheno Barcode]],6)),"")</f>
        <v/>
      </c>
      <c r="P1208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_PL1-07</v>
      </c>
    </row>
    <row r="1209" spans="1:16" x14ac:dyDescent="0.25">
      <c r="A1209" s="8" t="s">
        <v>9</v>
      </c>
      <c r="B1209" s="9">
        <v>8</v>
      </c>
      <c r="C1209" s="13" t="s">
        <v>557</v>
      </c>
      <c r="D1209" s="13"/>
      <c r="E1209" s="13" t="str">
        <f>_xlfn.IFNA(VLOOKUP(flower[[#This Row],[Scion METRC '#]],METRCC8[],2,FALSE),"METRC ERROR")</f>
        <v>METRC ERROR</v>
      </c>
      <c r="F1209" s="13" t="str">
        <f>IF(LEFT(flower[[#This Row],[Strain]],4)=LEFT(flower[[#This Row],[Pheno '#]],4),"match","MISMATCH")</f>
        <v>MISMATCH</v>
      </c>
      <c r="G1209" s="13" t="str">
        <f>_xlfn.IFNA(VLOOKUP(flower[[#This Row],[Scion METRC '#]],VEGC8[[#All],[Scion METRC '#]:[Pheno Barcode]],2,FALSE),"")</f>
        <v/>
      </c>
      <c r="H1209" s="13" t="str">
        <f>LEFT(flower[[#This Row],[Pheno Barcode]],7)</f>
        <v/>
      </c>
      <c r="I1209" s="10" t="str">
        <f>_xlfn.IFNA(VLOOKUP(flower[[#This Row],[Strain]],VEGC8[[#All],[Scion METRC '#]:[Health]],5,FALSE),"")</f>
        <v/>
      </c>
      <c r="J1209" s="13"/>
      <c r="K1209" s="13" t="str">
        <f>IF(flower[[#This Row],[Scion METRC '#]]="","EMPTY",_xlfn.IFNA(VLOOKUP(flower[[#This Row],[Scion METRC '#]],DEADC8[],3,FALSE),"Alive"))</f>
        <v>EMPTY</v>
      </c>
      <c r="L1209" s="13" t="str">
        <f>IFERROR(INDEX(exptreatments[[#This Row],[Treatment]],MATCH(flower[[#This Row],[Scion METRC '#]],exptreatments[[#This Row],[METRC]],0)),"")</f>
        <v/>
      </c>
      <c r="M1209" s="13" t="str">
        <f>_xlfn.IFNA(VLOOKUP(flower[[#This Row],[Scion METRC '#]],DEADC8[],4,FALSE),"")</f>
        <v/>
      </c>
      <c r="N1209" s="14" t="str">
        <f>_xlfn.IFNA(VLOOKUP(flower[[#This Row],[Scion METRC '#]],DEADC8[],4,FALSE),"")</f>
        <v/>
      </c>
      <c r="O1209" s="13" t="str">
        <f>IF(ISNUMBER(SEARCH(".",flower[[#This Row],[Pheno Barcode]])),CONCATENATE("1A4070000000065000",RIGHT(flower[[#This Row],[Pheno Barcode]],6)),"")</f>
        <v/>
      </c>
      <c r="P1209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_PL1-08</v>
      </c>
    </row>
    <row r="1210" spans="1:16" x14ac:dyDescent="0.25">
      <c r="A1210" s="8" t="s">
        <v>9</v>
      </c>
      <c r="B1210" s="9">
        <v>9</v>
      </c>
      <c r="C1210" s="13" t="s">
        <v>557</v>
      </c>
      <c r="D1210" s="13"/>
      <c r="E1210" s="13" t="str">
        <f>_xlfn.IFNA(VLOOKUP(flower[[#This Row],[Scion METRC '#]],METRCC8[],2,FALSE),"METRC ERROR")</f>
        <v>METRC ERROR</v>
      </c>
      <c r="F1210" s="13" t="str">
        <f>IF(LEFT(flower[[#This Row],[Strain]],4)=LEFT(flower[[#This Row],[Pheno '#]],4),"match","MISMATCH")</f>
        <v>MISMATCH</v>
      </c>
      <c r="G1210" s="13" t="str">
        <f>_xlfn.IFNA(VLOOKUP(flower[[#This Row],[Scion METRC '#]],VEGC8[[#All],[Scion METRC '#]:[Pheno Barcode]],2,FALSE),"")</f>
        <v/>
      </c>
      <c r="H1210" s="13" t="str">
        <f>LEFT(flower[[#This Row],[Pheno Barcode]],7)</f>
        <v/>
      </c>
      <c r="I1210" s="10" t="str">
        <f>_xlfn.IFNA(VLOOKUP(flower[[#This Row],[Strain]],VEGC8[[#All],[Scion METRC '#]:[Health]],5,FALSE),"")</f>
        <v/>
      </c>
      <c r="J1210" s="13"/>
      <c r="K1210" s="13" t="str">
        <f>IF(flower[[#This Row],[Scion METRC '#]]="","EMPTY",_xlfn.IFNA(VLOOKUP(flower[[#This Row],[Scion METRC '#]],DEADC8[],3,FALSE),"Alive"))</f>
        <v>EMPTY</v>
      </c>
      <c r="L1210" s="13" t="str">
        <f>IFERROR(INDEX(exptreatments[[#This Row],[Treatment]],MATCH(flower[[#This Row],[Scion METRC '#]],exptreatments[[#This Row],[METRC]],0)),"")</f>
        <v/>
      </c>
      <c r="M1210" s="13" t="str">
        <f>_xlfn.IFNA(VLOOKUP(flower[[#This Row],[Scion METRC '#]],DEADC8[],4,FALSE),"")</f>
        <v/>
      </c>
      <c r="N1210" s="14" t="str">
        <f>_xlfn.IFNA(VLOOKUP(flower[[#This Row],[Scion METRC '#]],DEADC8[],4,FALSE),"")</f>
        <v/>
      </c>
      <c r="O1210" s="13" t="str">
        <f>IF(ISNUMBER(SEARCH(".",flower[[#This Row],[Pheno Barcode]])),CONCATENATE("1A4070000000065000",RIGHT(flower[[#This Row],[Pheno Barcode]],6)),"")</f>
        <v/>
      </c>
      <c r="P1210" s="8" t="str">
        <f>IF(flower[[#This Row],[Plant]]&lt;10,_xlfn.CONCAT('Group Info'!$F$2,"_",flower[[#This Row],[Table]],"-0",flower[[#This Row],[Plant]]),_xlfn.CONCAT('Group Info'!$F$2,"_",flower[[#This Row],[Table]],"-",flower[[#This Row],[Plant]]))</f>
        <v>_PL1-09</v>
      </c>
    </row>
    <row r="1211" spans="1:16" x14ac:dyDescent="0.25">
      <c r="A1211" s="8" t="s">
        <v>9</v>
      </c>
      <c r="B1211" s="9">
        <v>10</v>
      </c>
      <c r="C1211" s="13" t="s">
        <v>557</v>
      </c>
      <c r="D1211" s="13"/>
      <c r="E1211" s="13" t="str">
        <f>_xlfn.IFNA(VLOOKUP(flower[[#This Row],[Scion METRC '#]],METRCC8[],2,FALSE),"METRC ERROR")</f>
        <v>METRC ERROR</v>
      </c>
      <c r="F1211" s="13" t="str">
        <f>IF(LEFT(flower[[#This Row],[Strain]],4)=LEFT(flower[[#This Row],[Pheno '#]],4),"match","MISMATCH")</f>
        <v>MISMATCH</v>
      </c>
      <c r="G1211" s="13" t="str">
        <f>_xlfn.IFNA(VLOOKUP(flower[[#This Row],[Scion METRC '#]],VEGC8[[#All],[Scion METRC '#]:[Pheno Barcode]],2,FALSE),"")</f>
        <v/>
      </c>
      <c r="H1211" s="13" t="str">
        <f>LEFT(flower[[#This Row],[Pheno Barcode]],7)</f>
        <v/>
      </c>
      <c r="I1211" s="10" t="str">
        <f>_xlfn.IFNA(VLOOKUP(flower[[#This Row],[Strain]],VEGC8[[#All],[Scion METRC '#]:[Health]],5,FALSE),"")</f>
        <v/>
      </c>
      <c r="J1211" s="13"/>
      <c r="K1211" s="13" t="str">
        <f>IF(flower[[#This Row],[Scion METRC '#]]="","EMPTY",_xlfn.IFNA(VLOOKUP(flower[[#This Row],[Scion METRC '#]],DEADC8[],3,FALSE),"Alive"))</f>
        <v>EMPTY</v>
      </c>
      <c r="L1211" s="13" t="str">
        <f>IFERROR(INDEX(exptreatments[[#This Row],[Treatment]],MATCH(flower[[#This Row],[Scion METRC '#]],exptreatments[[#This Row],[METRC]],0)),"")</f>
        <v/>
      </c>
      <c r="M1211" s="13" t="str">
        <f>_xlfn.IFNA(VLOOKUP(flower[[#This Row],[Scion METRC '#]],DEADC8[],4,FALSE),"")</f>
        <v/>
      </c>
      <c r="N1211" s="14" t="str">
        <f>_xlfn.IFNA(VLOOKUP(flower[[#This Row],[Scion METRC '#]],DEADC8[],4,FALSE),"")</f>
        <v/>
      </c>
      <c r="O1211" s="13" t="str">
        <f>IF(ISNUMBER(SEARCH(".",flower[[#This Row],[Pheno Barcode]])),CONCATENATE("1A4070000000065000",RIGHT(flower[[#This Row],[Pheno Barcode]],6)),"")</f>
        <v/>
      </c>
      <c r="P1211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_PL1-10</v>
      </c>
    </row>
    <row r="1212" spans="1:16" x14ac:dyDescent="0.25">
      <c r="A1212" s="8" t="s">
        <v>9</v>
      </c>
      <c r="B1212" s="9">
        <v>11</v>
      </c>
      <c r="C1212" s="13" t="s">
        <v>557</v>
      </c>
      <c r="D1212" s="13"/>
      <c r="E1212" s="13" t="str">
        <f>_xlfn.IFNA(VLOOKUP(flower[[#This Row],[Scion METRC '#]],METRCC8[],2,FALSE),"METRC ERROR")</f>
        <v>METRC ERROR</v>
      </c>
      <c r="F1212" s="13" t="str">
        <f>IF(LEFT(flower[[#This Row],[Strain]],4)=LEFT(flower[[#This Row],[Pheno '#]],4),"match","MISMATCH")</f>
        <v>MISMATCH</v>
      </c>
      <c r="G1212" s="13" t="str">
        <f>_xlfn.IFNA(VLOOKUP(flower[[#This Row],[Scion METRC '#]],VEGC8[[#All],[Scion METRC '#]:[Pheno Barcode]],2,FALSE),"")</f>
        <v/>
      </c>
      <c r="H1212" s="13" t="str">
        <f>LEFT(flower[[#This Row],[Pheno Barcode]],7)</f>
        <v/>
      </c>
      <c r="I1212" s="10" t="str">
        <f>_xlfn.IFNA(VLOOKUP(flower[[#This Row],[Strain]],VEGC8[[#All],[Scion METRC '#]:[Health]],5,FALSE),"")</f>
        <v/>
      </c>
      <c r="J1212" s="13"/>
      <c r="K1212" s="13" t="str">
        <f>IF(flower[[#This Row],[Scion METRC '#]]="","EMPTY",_xlfn.IFNA(VLOOKUP(flower[[#This Row],[Scion METRC '#]],DEADC8[],3,FALSE),"Alive"))</f>
        <v>EMPTY</v>
      </c>
      <c r="L1212" s="13" t="str">
        <f>IFERROR(INDEX(exptreatments[[#This Row],[Treatment]],MATCH(flower[[#This Row],[Scion METRC '#]],exptreatments[[#This Row],[METRC]],0)),"")</f>
        <v/>
      </c>
      <c r="M1212" s="13" t="str">
        <f>_xlfn.IFNA(VLOOKUP(flower[[#This Row],[Scion METRC '#]],DEADC8[],4,FALSE),"")</f>
        <v/>
      </c>
      <c r="N1212" s="14" t="str">
        <f>_xlfn.IFNA(VLOOKUP(flower[[#This Row],[Scion METRC '#]],DEADC8[],4,FALSE),"")</f>
        <v/>
      </c>
      <c r="O1212" s="13" t="str">
        <f>IF(ISNUMBER(SEARCH(".",flower[[#This Row],[Pheno Barcode]])),CONCATENATE("1A4070000000065000",RIGHT(flower[[#This Row],[Pheno Barcode]],6)),"")</f>
        <v/>
      </c>
      <c r="P1212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_PL1-11</v>
      </c>
    </row>
    <row r="1213" spans="1:16" x14ac:dyDescent="0.25">
      <c r="A1213" s="8" t="s">
        <v>9</v>
      </c>
      <c r="B1213" s="9">
        <v>12</v>
      </c>
      <c r="C1213" s="13" t="s">
        <v>557</v>
      </c>
      <c r="D1213" s="13"/>
      <c r="E1213" s="13" t="str">
        <f>_xlfn.IFNA(VLOOKUP(flower[[#This Row],[Scion METRC '#]],METRCC8[],2,FALSE),"METRC ERROR")</f>
        <v>METRC ERROR</v>
      </c>
      <c r="F1213" s="13" t="str">
        <f>IF(LEFT(flower[[#This Row],[Strain]],4)=LEFT(flower[[#This Row],[Pheno '#]],4),"match","MISMATCH")</f>
        <v>MISMATCH</v>
      </c>
      <c r="G1213" s="13" t="str">
        <f>_xlfn.IFNA(VLOOKUP(flower[[#This Row],[Scion METRC '#]],VEGC8[[#All],[Scion METRC '#]:[Pheno Barcode]],2,FALSE),"")</f>
        <v/>
      </c>
      <c r="H1213" s="13" t="str">
        <f>LEFT(flower[[#This Row],[Pheno Barcode]],7)</f>
        <v/>
      </c>
      <c r="I1213" s="10" t="str">
        <f>_xlfn.IFNA(VLOOKUP(flower[[#This Row],[Strain]],VEGC8[[#All],[Scion METRC '#]:[Health]],5,FALSE),"")</f>
        <v/>
      </c>
      <c r="J1213" s="13"/>
      <c r="K1213" s="13" t="str">
        <f>IF(flower[[#This Row],[Scion METRC '#]]="","EMPTY",_xlfn.IFNA(VLOOKUP(flower[[#This Row],[Scion METRC '#]],DEADC8[],3,FALSE),"Alive"))</f>
        <v>EMPTY</v>
      </c>
      <c r="L1213" s="13" t="str">
        <f>IFERROR(INDEX(exptreatments[[#This Row],[Treatment]],MATCH(flower[[#This Row],[Scion METRC '#]],exptreatments[[#This Row],[METRC]],0)),"")</f>
        <v/>
      </c>
      <c r="M1213" s="13" t="str">
        <f>_xlfn.IFNA(VLOOKUP(flower[[#This Row],[Scion METRC '#]],DEADC8[],4,FALSE),"")</f>
        <v/>
      </c>
      <c r="N1213" s="14" t="str">
        <f>_xlfn.IFNA(VLOOKUP(flower[[#This Row],[Scion METRC '#]],DEADC8[],4,FALSE),"")</f>
        <v/>
      </c>
      <c r="O1213" s="13" t="str">
        <f>IF(ISNUMBER(SEARCH(".",flower[[#This Row],[Pheno Barcode]])),CONCATENATE("1A4070000000065000",RIGHT(flower[[#This Row],[Pheno Barcode]],6)),"")</f>
        <v/>
      </c>
      <c r="P1213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_PL1-12</v>
      </c>
    </row>
    <row r="1214" spans="1:16" x14ac:dyDescent="0.25">
      <c r="A1214" s="8" t="s">
        <v>9</v>
      </c>
      <c r="B1214" s="9">
        <v>13</v>
      </c>
      <c r="C1214" s="13" t="s">
        <v>557</v>
      </c>
      <c r="D1214" s="13"/>
      <c r="E1214" s="13" t="str">
        <f>_xlfn.IFNA(VLOOKUP(flower[[#This Row],[Scion METRC '#]],METRCC8[],2,FALSE),"METRC ERROR")</f>
        <v>METRC ERROR</v>
      </c>
      <c r="F1214" s="13" t="str">
        <f>IF(LEFT(flower[[#This Row],[Strain]],4)=LEFT(flower[[#This Row],[Pheno '#]],4),"match","MISMATCH")</f>
        <v>MISMATCH</v>
      </c>
      <c r="G1214" s="13" t="str">
        <f>_xlfn.IFNA(VLOOKUP(flower[[#This Row],[Scion METRC '#]],VEGC8[[#All],[Scion METRC '#]:[Pheno Barcode]],2,FALSE),"")</f>
        <v/>
      </c>
      <c r="H1214" s="13" t="str">
        <f>LEFT(flower[[#This Row],[Pheno Barcode]],7)</f>
        <v/>
      </c>
      <c r="I1214" s="10" t="str">
        <f>_xlfn.IFNA(VLOOKUP(flower[[#This Row],[Strain]],VEGC8[[#All],[Scion METRC '#]:[Health]],5,FALSE),"")</f>
        <v/>
      </c>
      <c r="J1214" s="13"/>
      <c r="K1214" s="13" t="str">
        <f>IF(flower[[#This Row],[Scion METRC '#]]="","EMPTY",_xlfn.IFNA(VLOOKUP(flower[[#This Row],[Scion METRC '#]],DEADC8[],3,FALSE),"Alive"))</f>
        <v>EMPTY</v>
      </c>
      <c r="L1214" s="13" t="str">
        <f>IFERROR(INDEX(exptreatments[[#This Row],[Treatment]],MATCH(flower[[#This Row],[Scion METRC '#]],exptreatments[[#This Row],[METRC]],0)),"")</f>
        <v/>
      </c>
      <c r="M1214" s="13" t="str">
        <f>_xlfn.IFNA(VLOOKUP(flower[[#This Row],[Scion METRC '#]],DEADC8[],4,FALSE),"")</f>
        <v/>
      </c>
      <c r="N1214" s="14" t="str">
        <f>_xlfn.IFNA(VLOOKUP(flower[[#This Row],[Scion METRC '#]],DEADC8[],4,FALSE),"")</f>
        <v/>
      </c>
      <c r="O1214" s="13" t="str">
        <f>IF(ISNUMBER(SEARCH(".",flower[[#This Row],[Pheno Barcode]])),CONCATENATE("1A4070000000065000",RIGHT(flower[[#This Row],[Pheno Barcode]],6)),"")</f>
        <v/>
      </c>
      <c r="P1214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_PL1-13</v>
      </c>
    </row>
    <row r="1215" spans="1:16" x14ac:dyDescent="0.25">
      <c r="A1215" s="8" t="s">
        <v>9</v>
      </c>
      <c r="B1215" s="9">
        <v>14</v>
      </c>
      <c r="C1215" s="13" t="s">
        <v>557</v>
      </c>
      <c r="D1215" s="13"/>
      <c r="E1215" s="13" t="str">
        <f>_xlfn.IFNA(VLOOKUP(flower[[#This Row],[Scion METRC '#]],METRCC8[],2,FALSE),"METRC ERROR")</f>
        <v>METRC ERROR</v>
      </c>
      <c r="F1215" s="13" t="str">
        <f>IF(LEFT(flower[[#This Row],[Strain]],4)=LEFT(flower[[#This Row],[Pheno '#]],4),"match","MISMATCH")</f>
        <v>MISMATCH</v>
      </c>
      <c r="G1215" s="13" t="str">
        <f>_xlfn.IFNA(VLOOKUP(flower[[#This Row],[Scion METRC '#]],VEGC8[[#All],[Scion METRC '#]:[Pheno Barcode]],2,FALSE),"")</f>
        <v/>
      </c>
      <c r="H1215" s="13" t="str">
        <f>LEFT(flower[[#This Row],[Pheno Barcode]],7)</f>
        <v/>
      </c>
      <c r="I1215" s="10" t="str">
        <f>_xlfn.IFNA(VLOOKUP(flower[[#This Row],[Strain]],VEGC8[[#All],[Scion METRC '#]:[Health]],5,FALSE),"")</f>
        <v/>
      </c>
      <c r="J1215" s="13"/>
      <c r="K1215" s="13" t="str">
        <f>IF(flower[[#This Row],[Scion METRC '#]]="","EMPTY",_xlfn.IFNA(VLOOKUP(flower[[#This Row],[Scion METRC '#]],DEADC8[],3,FALSE),"Alive"))</f>
        <v>EMPTY</v>
      </c>
      <c r="L1215" s="13" t="str">
        <f>IFERROR(INDEX(exptreatments[[#This Row],[Treatment]],MATCH(flower[[#This Row],[Scion METRC '#]],exptreatments[[#This Row],[METRC]],0)),"")</f>
        <v/>
      </c>
      <c r="M1215" s="13" t="str">
        <f>_xlfn.IFNA(VLOOKUP(flower[[#This Row],[Scion METRC '#]],DEADC8[],4,FALSE),"")</f>
        <v/>
      </c>
      <c r="N1215" s="14" t="str">
        <f>_xlfn.IFNA(VLOOKUP(flower[[#This Row],[Scion METRC '#]],DEADC8[],4,FALSE),"")</f>
        <v/>
      </c>
      <c r="O1215" s="13" t="str">
        <f>IF(ISNUMBER(SEARCH(".",flower[[#This Row],[Pheno Barcode]])),CONCATENATE("1A4070000000065000",RIGHT(flower[[#This Row],[Pheno Barcode]],6)),"")</f>
        <v/>
      </c>
      <c r="P1215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_PL1-14</v>
      </c>
    </row>
    <row r="1216" spans="1:16" x14ac:dyDescent="0.25">
      <c r="A1216" s="8" t="s">
        <v>9</v>
      </c>
      <c r="B1216" s="9">
        <v>15</v>
      </c>
      <c r="C1216" s="13" t="s">
        <v>557</v>
      </c>
      <c r="D1216" s="13"/>
      <c r="E1216" s="13" t="str">
        <f>_xlfn.IFNA(VLOOKUP(flower[[#This Row],[Scion METRC '#]],METRCC8[],2,FALSE),"METRC ERROR")</f>
        <v>METRC ERROR</v>
      </c>
      <c r="F1216" s="13" t="str">
        <f>IF(LEFT(flower[[#This Row],[Strain]],4)=LEFT(flower[[#This Row],[Pheno '#]],4),"match","MISMATCH")</f>
        <v>MISMATCH</v>
      </c>
      <c r="G1216" s="13" t="str">
        <f>_xlfn.IFNA(VLOOKUP(flower[[#This Row],[Scion METRC '#]],VEGC8[[#All],[Scion METRC '#]:[Pheno Barcode]],2,FALSE),"")</f>
        <v/>
      </c>
      <c r="H1216" s="13" t="str">
        <f>LEFT(flower[[#This Row],[Pheno Barcode]],7)</f>
        <v/>
      </c>
      <c r="I1216" s="10" t="str">
        <f>_xlfn.IFNA(VLOOKUP(flower[[#This Row],[Strain]],VEGC8[[#All],[Scion METRC '#]:[Health]],5,FALSE),"")</f>
        <v/>
      </c>
      <c r="J1216" s="13"/>
      <c r="K1216" s="13" t="str">
        <f>IF(flower[[#This Row],[Scion METRC '#]]="","EMPTY",_xlfn.IFNA(VLOOKUP(flower[[#This Row],[Scion METRC '#]],DEADC8[],3,FALSE),"Alive"))</f>
        <v>EMPTY</v>
      </c>
      <c r="L1216" s="13" t="str">
        <f>IFERROR(INDEX(exptreatments[[#This Row],[Treatment]],MATCH(flower[[#This Row],[Scion METRC '#]],exptreatments[[#This Row],[METRC]],0)),"")</f>
        <v/>
      </c>
      <c r="M1216" s="13" t="str">
        <f>_xlfn.IFNA(VLOOKUP(flower[[#This Row],[Scion METRC '#]],DEADC8[],4,FALSE),"")</f>
        <v/>
      </c>
      <c r="N1216" s="14" t="str">
        <f>_xlfn.IFNA(VLOOKUP(flower[[#This Row],[Scion METRC '#]],DEADC8[],4,FALSE),"")</f>
        <v/>
      </c>
      <c r="O1216" s="13" t="str">
        <f>IF(ISNUMBER(SEARCH(".",flower[[#This Row],[Pheno Barcode]])),CONCATENATE("1A4070000000065000",RIGHT(flower[[#This Row],[Pheno Barcode]],6)),"")</f>
        <v/>
      </c>
      <c r="P1216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_PL1-15</v>
      </c>
    </row>
    <row r="1217" spans="1:16" x14ac:dyDescent="0.25">
      <c r="A1217" s="8" t="s">
        <v>9</v>
      </c>
      <c r="B1217" s="9">
        <v>16</v>
      </c>
      <c r="C1217" s="13" t="s">
        <v>557</v>
      </c>
      <c r="D1217" s="13"/>
      <c r="E1217" s="13" t="str">
        <f>_xlfn.IFNA(VLOOKUP(flower[[#This Row],[Scion METRC '#]],METRCC8[],2,FALSE),"METRC ERROR")</f>
        <v>METRC ERROR</v>
      </c>
      <c r="F1217" s="13" t="str">
        <f>IF(LEFT(flower[[#This Row],[Strain]],4)=LEFT(flower[[#This Row],[Pheno '#]],4),"match","MISMATCH")</f>
        <v>MISMATCH</v>
      </c>
      <c r="G1217" s="13" t="str">
        <f>_xlfn.IFNA(VLOOKUP(flower[[#This Row],[Scion METRC '#]],VEGC8[[#All],[Scion METRC '#]:[Pheno Barcode]],2,FALSE),"")</f>
        <v/>
      </c>
      <c r="H1217" s="13" t="str">
        <f>LEFT(flower[[#This Row],[Pheno Barcode]],7)</f>
        <v/>
      </c>
      <c r="I1217" s="10" t="str">
        <f>_xlfn.IFNA(VLOOKUP(flower[[#This Row],[Strain]],VEGC8[[#All],[Scion METRC '#]:[Health]],5,FALSE),"")</f>
        <v/>
      </c>
      <c r="J1217" s="13"/>
      <c r="K1217" s="13" t="str">
        <f>IF(flower[[#This Row],[Scion METRC '#]]="","EMPTY",_xlfn.IFNA(VLOOKUP(flower[[#This Row],[Scion METRC '#]],DEADC8[],3,FALSE),"Alive"))</f>
        <v>EMPTY</v>
      </c>
      <c r="L1217" s="13" t="str">
        <f>IFERROR(INDEX(exptreatments[[#This Row],[Treatment]],MATCH(flower[[#This Row],[Scion METRC '#]],exptreatments[[#This Row],[METRC]],0)),"")</f>
        <v/>
      </c>
      <c r="M1217" s="13" t="str">
        <f>_xlfn.IFNA(VLOOKUP(flower[[#This Row],[Scion METRC '#]],DEADC8[],4,FALSE),"")</f>
        <v/>
      </c>
      <c r="N1217" s="14" t="str">
        <f>_xlfn.IFNA(VLOOKUP(flower[[#This Row],[Scion METRC '#]],DEADC8[],4,FALSE),"")</f>
        <v/>
      </c>
      <c r="O1217" s="13" t="str">
        <f>IF(ISNUMBER(SEARCH(".",flower[[#This Row],[Pheno Barcode]])),CONCATENATE("1A4070000000065000",RIGHT(flower[[#This Row],[Pheno Barcode]],6)),"")</f>
        <v/>
      </c>
      <c r="P1217" s="8" t="str">
        <f>IF(flower[[#This Row],[Plant]]&lt;10,_xlfn.CONCAT('Group Info'!$F$2,"_",flower[[#This Row],[Table]],"-0",flower[[#This Row],[Plant]]),_xlfn.CONCAT('Group Info'!$F$2,"_",flower[[#This Row],[Table]],"-",flower[[#This Row],[Plant]]))</f>
        <v>_PL1-16</v>
      </c>
    </row>
    <row r="1218" spans="1:16" x14ac:dyDescent="0.25">
      <c r="A1218" s="8" t="s">
        <v>9</v>
      </c>
      <c r="B1218" s="9">
        <v>1</v>
      </c>
      <c r="C1218" s="13" t="s">
        <v>558</v>
      </c>
      <c r="D1218" s="13"/>
      <c r="E1218" s="13" t="str">
        <f>_xlfn.IFNA(VLOOKUP(flower[[#This Row],[Scion METRC '#]],METRCC8[],2,FALSE),"METRC ERROR")</f>
        <v>METRC ERROR</v>
      </c>
      <c r="F1218" s="13" t="str">
        <f>IF(LEFT(flower[[#This Row],[Strain]],4)=LEFT(flower[[#This Row],[Pheno '#]],4),"match","MISMATCH")</f>
        <v>MISMATCH</v>
      </c>
      <c r="G1218" s="13" t="str">
        <f>_xlfn.IFNA(VLOOKUP(flower[[#This Row],[Scion METRC '#]],VEGC8[[#All],[Scion METRC '#]:[Pheno Barcode]],2,FALSE),"")</f>
        <v/>
      </c>
      <c r="H1218" s="13" t="str">
        <f>LEFT(flower[[#This Row],[Pheno Barcode]],7)</f>
        <v/>
      </c>
      <c r="I1218" s="10" t="str">
        <f>_xlfn.IFNA(VLOOKUP(flower[[#This Row],[Strain]],VEGC8[[#All],[Scion METRC '#]:[Health]],5,FALSE),"")</f>
        <v/>
      </c>
      <c r="J1218" s="13"/>
      <c r="K1218" s="13" t="str">
        <f>IF(flower[[#This Row],[Scion METRC '#]]="","EMPTY",_xlfn.IFNA(VLOOKUP(flower[[#This Row],[Scion METRC '#]],DEADC8[],3,FALSE),"Alive"))</f>
        <v>EMPTY</v>
      </c>
      <c r="L1218" s="13" t="str">
        <f>IFERROR(INDEX(exptreatments[[#This Row],[Treatment]],MATCH(flower[[#This Row],[Scion METRC '#]],exptreatments[[#This Row],[METRC]],0)),"")</f>
        <v/>
      </c>
      <c r="M1218" s="13" t="str">
        <f>_xlfn.IFNA(VLOOKUP(flower[[#This Row],[Scion METRC '#]],DEADC8[],4,FALSE),"")</f>
        <v/>
      </c>
      <c r="N1218" s="14" t="str">
        <f>_xlfn.IFNA(VLOOKUP(flower[[#This Row],[Scion METRC '#]],DEADC8[],4,FALSE),"")</f>
        <v/>
      </c>
      <c r="O1218" s="13" t="str">
        <f>IF(ISNUMBER(SEARCH(".",flower[[#This Row],[Pheno Barcode]])),CONCATENATE("1A4070000000065000",RIGHT(flower[[#This Row],[Pheno Barcode]],6)),"")</f>
        <v/>
      </c>
      <c r="P1218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_PL2-01</v>
      </c>
    </row>
    <row r="1219" spans="1:16" x14ac:dyDescent="0.25">
      <c r="A1219" s="8" t="s">
        <v>9</v>
      </c>
      <c r="B1219" s="9">
        <v>2</v>
      </c>
      <c r="C1219" s="13" t="s">
        <v>558</v>
      </c>
      <c r="D1219" s="13"/>
      <c r="E1219" s="13" t="str">
        <f>_xlfn.IFNA(VLOOKUP(flower[[#This Row],[Scion METRC '#]],METRCC8[],2,FALSE),"METRC ERROR")</f>
        <v>METRC ERROR</v>
      </c>
      <c r="F1219" s="13" t="str">
        <f>IF(LEFT(flower[[#This Row],[Strain]],4)=LEFT(flower[[#This Row],[Pheno '#]],4),"match","MISMATCH")</f>
        <v>MISMATCH</v>
      </c>
      <c r="G1219" s="13" t="str">
        <f>_xlfn.IFNA(VLOOKUP(flower[[#This Row],[Scion METRC '#]],VEGC8[[#All],[Scion METRC '#]:[Pheno Barcode]],2,FALSE),"")</f>
        <v/>
      </c>
      <c r="H1219" s="13" t="str">
        <f>LEFT(flower[[#This Row],[Pheno Barcode]],7)</f>
        <v/>
      </c>
      <c r="I1219" s="10" t="str">
        <f>_xlfn.IFNA(VLOOKUP(flower[[#This Row],[Strain]],VEGC8[[#All],[Scion METRC '#]:[Health]],5,FALSE),"")</f>
        <v/>
      </c>
      <c r="J1219" s="13"/>
      <c r="K1219" s="13" t="str">
        <f>IF(flower[[#This Row],[Scion METRC '#]]="","EMPTY",_xlfn.IFNA(VLOOKUP(flower[[#This Row],[Scion METRC '#]],DEADC8[],3,FALSE),"Alive"))</f>
        <v>EMPTY</v>
      </c>
      <c r="L1219" s="13" t="str">
        <f>IFERROR(INDEX(exptreatments[[#This Row],[Treatment]],MATCH(flower[[#This Row],[Scion METRC '#]],exptreatments[[#This Row],[METRC]],0)),"")</f>
        <v/>
      </c>
      <c r="M1219" s="13" t="str">
        <f>_xlfn.IFNA(VLOOKUP(flower[[#This Row],[Scion METRC '#]],DEADC8[],4,FALSE),"")</f>
        <v/>
      </c>
      <c r="N1219" s="14" t="str">
        <f>_xlfn.IFNA(VLOOKUP(flower[[#This Row],[Scion METRC '#]],DEADC8[],4,FALSE),"")</f>
        <v/>
      </c>
      <c r="O1219" s="13" t="str">
        <f>IF(ISNUMBER(SEARCH(".",flower[[#This Row],[Pheno Barcode]])),CONCATENATE("1A4070000000065000",RIGHT(flower[[#This Row],[Pheno Barcode]],6)),"")</f>
        <v/>
      </c>
      <c r="P1219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_PL2-02</v>
      </c>
    </row>
    <row r="1220" spans="1:16" x14ac:dyDescent="0.25">
      <c r="A1220" s="8" t="s">
        <v>9</v>
      </c>
      <c r="B1220" s="9">
        <v>3</v>
      </c>
      <c r="C1220" s="13" t="s">
        <v>558</v>
      </c>
      <c r="D1220" s="13"/>
      <c r="E1220" s="13" t="str">
        <f>_xlfn.IFNA(VLOOKUP(flower[[#This Row],[Scion METRC '#]],METRCC8[],2,FALSE),"METRC ERROR")</f>
        <v>METRC ERROR</v>
      </c>
      <c r="F1220" s="13" t="str">
        <f>IF(LEFT(flower[[#This Row],[Strain]],4)=LEFT(flower[[#This Row],[Pheno '#]],4),"match","MISMATCH")</f>
        <v>MISMATCH</v>
      </c>
      <c r="G1220" s="13" t="str">
        <f>_xlfn.IFNA(VLOOKUP(flower[[#This Row],[Scion METRC '#]],VEGC8[[#All],[Scion METRC '#]:[Pheno Barcode]],2,FALSE),"")</f>
        <v/>
      </c>
      <c r="H1220" s="13" t="str">
        <f>LEFT(flower[[#This Row],[Pheno Barcode]],7)</f>
        <v/>
      </c>
      <c r="I1220" s="10" t="str">
        <f>_xlfn.IFNA(VLOOKUP(flower[[#This Row],[Strain]],VEGC8[[#All],[Scion METRC '#]:[Health]],5,FALSE),"")</f>
        <v/>
      </c>
      <c r="J1220" s="13"/>
      <c r="K1220" s="13" t="str">
        <f>IF(flower[[#This Row],[Scion METRC '#]]="","EMPTY",_xlfn.IFNA(VLOOKUP(flower[[#This Row],[Scion METRC '#]],DEADC8[],3,FALSE),"Alive"))</f>
        <v>EMPTY</v>
      </c>
      <c r="L1220" s="13" t="str">
        <f>IFERROR(INDEX(exptreatments[[#This Row],[Treatment]],MATCH(flower[[#This Row],[Scion METRC '#]],exptreatments[[#This Row],[METRC]],0)),"")</f>
        <v/>
      </c>
      <c r="M1220" s="13" t="str">
        <f>_xlfn.IFNA(VLOOKUP(flower[[#This Row],[Scion METRC '#]],DEADC8[],4,FALSE),"")</f>
        <v/>
      </c>
      <c r="N1220" s="14" t="str">
        <f>_xlfn.IFNA(VLOOKUP(flower[[#This Row],[Scion METRC '#]],DEADC8[],4,FALSE),"")</f>
        <v/>
      </c>
      <c r="O1220" s="13" t="str">
        <f>IF(ISNUMBER(SEARCH(".",flower[[#This Row],[Pheno Barcode]])),CONCATENATE("1A4070000000065000",RIGHT(flower[[#This Row],[Pheno Barcode]],6)),"")</f>
        <v/>
      </c>
      <c r="P1220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_PL2-03</v>
      </c>
    </row>
    <row r="1221" spans="1:16" x14ac:dyDescent="0.25">
      <c r="A1221" s="8" t="s">
        <v>9</v>
      </c>
      <c r="B1221" s="9">
        <v>4</v>
      </c>
      <c r="C1221" s="13" t="s">
        <v>558</v>
      </c>
      <c r="D1221" s="13"/>
      <c r="E1221" s="13" t="str">
        <f>_xlfn.IFNA(VLOOKUP(flower[[#This Row],[Scion METRC '#]],METRCC8[],2,FALSE),"METRC ERROR")</f>
        <v>METRC ERROR</v>
      </c>
      <c r="F1221" s="13" t="str">
        <f>IF(LEFT(flower[[#This Row],[Strain]],4)=LEFT(flower[[#This Row],[Pheno '#]],4),"match","MISMATCH")</f>
        <v>MISMATCH</v>
      </c>
      <c r="G1221" s="13" t="str">
        <f>_xlfn.IFNA(VLOOKUP(flower[[#This Row],[Scion METRC '#]],VEGC8[[#All],[Scion METRC '#]:[Pheno Barcode]],2,FALSE),"")</f>
        <v/>
      </c>
      <c r="H1221" s="13" t="str">
        <f>LEFT(flower[[#This Row],[Pheno Barcode]],7)</f>
        <v/>
      </c>
      <c r="I1221" s="10" t="str">
        <f>_xlfn.IFNA(VLOOKUP(flower[[#This Row],[Strain]],VEGC8[[#All],[Scion METRC '#]:[Health]],5,FALSE),"")</f>
        <v/>
      </c>
      <c r="J1221" s="13"/>
      <c r="K1221" s="13" t="str">
        <f>IF(flower[[#This Row],[Scion METRC '#]]="","EMPTY",_xlfn.IFNA(VLOOKUP(flower[[#This Row],[Scion METRC '#]],DEADC8[],3,FALSE),"Alive"))</f>
        <v>EMPTY</v>
      </c>
      <c r="L1221" s="13" t="str">
        <f>IFERROR(INDEX(exptreatments[[#This Row],[Treatment]],MATCH(flower[[#This Row],[Scion METRC '#]],exptreatments[[#This Row],[METRC]],0)),"")</f>
        <v/>
      </c>
      <c r="M1221" s="13" t="str">
        <f>_xlfn.IFNA(VLOOKUP(flower[[#This Row],[Scion METRC '#]],DEADC8[],4,FALSE),"")</f>
        <v/>
      </c>
      <c r="N1221" s="14" t="str">
        <f>_xlfn.IFNA(VLOOKUP(flower[[#This Row],[Scion METRC '#]],DEADC8[],4,FALSE),"")</f>
        <v/>
      </c>
      <c r="O1221" s="13" t="str">
        <f>IF(ISNUMBER(SEARCH(".",flower[[#This Row],[Pheno Barcode]])),CONCATENATE("1A4070000000065000",RIGHT(flower[[#This Row],[Pheno Barcode]],6)),"")</f>
        <v/>
      </c>
      <c r="P1221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_PL2-04</v>
      </c>
    </row>
    <row r="1222" spans="1:16" x14ac:dyDescent="0.25">
      <c r="A1222" s="8" t="s">
        <v>9</v>
      </c>
      <c r="B1222" s="9">
        <v>5</v>
      </c>
      <c r="C1222" s="13" t="s">
        <v>558</v>
      </c>
      <c r="D1222" s="13"/>
      <c r="E1222" s="13" t="str">
        <f>_xlfn.IFNA(VLOOKUP(flower[[#This Row],[Scion METRC '#]],METRCC8[],2,FALSE),"METRC ERROR")</f>
        <v>METRC ERROR</v>
      </c>
      <c r="F1222" s="13" t="str">
        <f>IF(LEFT(flower[[#This Row],[Strain]],4)=LEFT(flower[[#This Row],[Pheno '#]],4),"match","MISMATCH")</f>
        <v>MISMATCH</v>
      </c>
      <c r="G1222" s="13" t="str">
        <f>_xlfn.IFNA(VLOOKUP(flower[[#This Row],[Scion METRC '#]],VEGC8[[#All],[Scion METRC '#]:[Pheno Barcode]],2,FALSE),"")</f>
        <v/>
      </c>
      <c r="H1222" s="13" t="str">
        <f>LEFT(flower[[#This Row],[Pheno Barcode]],7)</f>
        <v/>
      </c>
      <c r="I1222" s="10" t="str">
        <f>_xlfn.IFNA(VLOOKUP(flower[[#This Row],[Strain]],VEGC8[[#All],[Scion METRC '#]:[Health]],5,FALSE),"")</f>
        <v/>
      </c>
      <c r="J1222" s="13"/>
      <c r="K1222" s="13" t="str">
        <f>IF(flower[[#This Row],[Scion METRC '#]]="","EMPTY",_xlfn.IFNA(VLOOKUP(flower[[#This Row],[Scion METRC '#]],DEADC8[],3,FALSE),"Alive"))</f>
        <v>EMPTY</v>
      </c>
      <c r="L1222" s="13" t="str">
        <f>IFERROR(INDEX(exptreatments[[#This Row],[Treatment]],MATCH(flower[[#This Row],[Scion METRC '#]],exptreatments[[#This Row],[METRC]],0)),"")</f>
        <v/>
      </c>
      <c r="M1222" s="13" t="str">
        <f>_xlfn.IFNA(VLOOKUP(flower[[#This Row],[Scion METRC '#]],DEADC8[],4,FALSE),"")</f>
        <v/>
      </c>
      <c r="N1222" s="14" t="str">
        <f>_xlfn.IFNA(VLOOKUP(flower[[#This Row],[Scion METRC '#]],DEADC8[],4,FALSE),"")</f>
        <v/>
      </c>
      <c r="O1222" s="13" t="str">
        <f>IF(ISNUMBER(SEARCH(".",flower[[#This Row],[Pheno Barcode]])),CONCATENATE("1A4070000000065000",RIGHT(flower[[#This Row],[Pheno Barcode]],6)),"")</f>
        <v/>
      </c>
      <c r="P1222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_PL2-05</v>
      </c>
    </row>
    <row r="1223" spans="1:16" x14ac:dyDescent="0.25">
      <c r="A1223" s="8" t="s">
        <v>9</v>
      </c>
      <c r="B1223" s="9">
        <v>6</v>
      </c>
      <c r="C1223" s="13" t="s">
        <v>558</v>
      </c>
      <c r="D1223" s="13"/>
      <c r="E1223" s="13" t="str">
        <f>_xlfn.IFNA(VLOOKUP(flower[[#This Row],[Scion METRC '#]],METRCC8[],2,FALSE),"METRC ERROR")</f>
        <v>METRC ERROR</v>
      </c>
      <c r="F1223" s="13" t="str">
        <f>IF(LEFT(flower[[#This Row],[Strain]],4)=LEFT(flower[[#This Row],[Pheno '#]],4),"match","MISMATCH")</f>
        <v>MISMATCH</v>
      </c>
      <c r="G1223" s="13" t="str">
        <f>_xlfn.IFNA(VLOOKUP(flower[[#This Row],[Scion METRC '#]],VEGC8[[#All],[Scion METRC '#]:[Pheno Barcode]],2,FALSE),"")</f>
        <v/>
      </c>
      <c r="H1223" s="13" t="str">
        <f>LEFT(flower[[#This Row],[Pheno Barcode]],7)</f>
        <v/>
      </c>
      <c r="I1223" s="10" t="str">
        <f>_xlfn.IFNA(VLOOKUP(flower[[#This Row],[Strain]],VEGC8[[#All],[Scion METRC '#]:[Health]],5,FALSE),"")</f>
        <v/>
      </c>
      <c r="J1223" s="13"/>
      <c r="K1223" s="13" t="str">
        <f>IF(flower[[#This Row],[Scion METRC '#]]="","EMPTY",_xlfn.IFNA(VLOOKUP(flower[[#This Row],[Scion METRC '#]],DEADC8[],3,FALSE),"Alive"))</f>
        <v>EMPTY</v>
      </c>
      <c r="L1223" s="13" t="str">
        <f>IFERROR(INDEX(exptreatments[[#This Row],[Treatment]],MATCH(flower[[#This Row],[Scion METRC '#]],exptreatments[[#This Row],[METRC]],0)),"")</f>
        <v/>
      </c>
      <c r="M1223" s="13" t="str">
        <f>_xlfn.IFNA(VLOOKUP(flower[[#This Row],[Scion METRC '#]],DEADC8[],4,FALSE),"")</f>
        <v/>
      </c>
      <c r="N1223" s="14" t="str">
        <f>_xlfn.IFNA(VLOOKUP(flower[[#This Row],[Scion METRC '#]],DEADC8[],4,FALSE),"")</f>
        <v/>
      </c>
      <c r="O1223" s="13" t="str">
        <f>IF(ISNUMBER(SEARCH(".",flower[[#This Row],[Pheno Barcode]])),CONCATENATE("1A4070000000065000",RIGHT(flower[[#This Row],[Pheno Barcode]],6)),"")</f>
        <v/>
      </c>
      <c r="P1223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_PL2-06</v>
      </c>
    </row>
    <row r="1224" spans="1:16" x14ac:dyDescent="0.25">
      <c r="A1224" s="8" t="s">
        <v>9</v>
      </c>
      <c r="B1224" s="9">
        <v>7</v>
      </c>
      <c r="C1224" s="13" t="s">
        <v>558</v>
      </c>
      <c r="D1224" s="13"/>
      <c r="E1224" s="13" t="str">
        <f>_xlfn.IFNA(VLOOKUP(flower[[#This Row],[Scion METRC '#]],METRCC8[],2,FALSE),"METRC ERROR")</f>
        <v>METRC ERROR</v>
      </c>
      <c r="F1224" s="13" t="str">
        <f>IF(LEFT(flower[[#This Row],[Strain]],4)=LEFT(flower[[#This Row],[Pheno '#]],4),"match","MISMATCH")</f>
        <v>MISMATCH</v>
      </c>
      <c r="G1224" s="13" t="str">
        <f>_xlfn.IFNA(VLOOKUP(flower[[#This Row],[Scion METRC '#]],VEGC8[[#All],[Scion METRC '#]:[Pheno Barcode]],2,FALSE),"")</f>
        <v/>
      </c>
      <c r="H1224" s="13" t="str">
        <f>LEFT(flower[[#This Row],[Pheno Barcode]],7)</f>
        <v/>
      </c>
      <c r="I1224" s="10" t="str">
        <f>_xlfn.IFNA(VLOOKUP(flower[[#This Row],[Strain]],VEGC8[[#All],[Scion METRC '#]:[Health]],5,FALSE),"")</f>
        <v/>
      </c>
      <c r="J1224" s="13"/>
      <c r="K1224" s="13" t="str">
        <f>IF(flower[[#This Row],[Scion METRC '#]]="","EMPTY",_xlfn.IFNA(VLOOKUP(flower[[#This Row],[Scion METRC '#]],DEADC8[],3,FALSE),"Alive"))</f>
        <v>EMPTY</v>
      </c>
      <c r="L1224" s="13" t="str">
        <f>IFERROR(INDEX(exptreatments[[#This Row],[Treatment]],MATCH(flower[[#This Row],[Scion METRC '#]],exptreatments[[#This Row],[METRC]],0)),"")</f>
        <v/>
      </c>
      <c r="M1224" s="13" t="str">
        <f>_xlfn.IFNA(VLOOKUP(flower[[#This Row],[Scion METRC '#]],DEADC8[],4,FALSE),"")</f>
        <v/>
      </c>
      <c r="N1224" s="14" t="str">
        <f>_xlfn.IFNA(VLOOKUP(flower[[#This Row],[Scion METRC '#]],DEADC8[],4,FALSE),"")</f>
        <v/>
      </c>
      <c r="O1224" s="13" t="str">
        <f>IF(ISNUMBER(SEARCH(".",flower[[#This Row],[Pheno Barcode]])),CONCATENATE("1A4070000000065000",RIGHT(flower[[#This Row],[Pheno Barcode]],6)),"")</f>
        <v/>
      </c>
      <c r="P1224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_PL2-07</v>
      </c>
    </row>
    <row r="1225" spans="1:16" x14ac:dyDescent="0.25">
      <c r="A1225" s="8" t="s">
        <v>9</v>
      </c>
      <c r="B1225" s="9">
        <v>8</v>
      </c>
      <c r="C1225" s="13" t="s">
        <v>558</v>
      </c>
      <c r="D1225" s="13"/>
      <c r="E1225" s="13" t="str">
        <f>_xlfn.IFNA(VLOOKUP(flower[[#This Row],[Scion METRC '#]],METRCC8[],2,FALSE),"METRC ERROR")</f>
        <v>METRC ERROR</v>
      </c>
      <c r="F1225" s="13" t="str">
        <f>IF(LEFT(flower[[#This Row],[Strain]],4)=LEFT(flower[[#This Row],[Pheno '#]],4),"match","MISMATCH")</f>
        <v>MISMATCH</v>
      </c>
      <c r="G1225" s="13" t="str">
        <f>_xlfn.IFNA(VLOOKUP(flower[[#This Row],[Scion METRC '#]],VEGC8[[#All],[Scion METRC '#]:[Pheno Barcode]],2,FALSE),"")</f>
        <v/>
      </c>
      <c r="H1225" s="13" t="str">
        <f>LEFT(flower[[#This Row],[Pheno Barcode]],7)</f>
        <v/>
      </c>
      <c r="I1225" s="10" t="str">
        <f>_xlfn.IFNA(VLOOKUP(flower[[#This Row],[Strain]],VEGC8[[#All],[Scion METRC '#]:[Health]],5,FALSE),"")</f>
        <v/>
      </c>
      <c r="J1225" s="13"/>
      <c r="K1225" s="13" t="str">
        <f>IF(flower[[#This Row],[Scion METRC '#]]="","EMPTY",_xlfn.IFNA(VLOOKUP(flower[[#This Row],[Scion METRC '#]],DEADC8[],3,FALSE),"Alive"))</f>
        <v>EMPTY</v>
      </c>
      <c r="L1225" s="13" t="str">
        <f>IFERROR(INDEX(exptreatments[[#This Row],[Treatment]],MATCH(flower[[#This Row],[Scion METRC '#]],exptreatments[[#This Row],[METRC]],0)),"")</f>
        <v/>
      </c>
      <c r="M1225" s="13" t="str">
        <f>_xlfn.IFNA(VLOOKUP(flower[[#This Row],[Scion METRC '#]],DEADC8[],4,FALSE),"")</f>
        <v/>
      </c>
      <c r="N1225" s="14" t="str">
        <f>_xlfn.IFNA(VLOOKUP(flower[[#This Row],[Scion METRC '#]],DEADC8[],4,FALSE),"")</f>
        <v/>
      </c>
      <c r="O1225" s="13" t="str">
        <f>IF(ISNUMBER(SEARCH(".",flower[[#This Row],[Pheno Barcode]])),CONCATENATE("1A4070000000065000",RIGHT(flower[[#This Row],[Pheno Barcode]],6)),"")</f>
        <v/>
      </c>
      <c r="P1225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_PL2-08</v>
      </c>
    </row>
    <row r="1226" spans="1:16" x14ac:dyDescent="0.25">
      <c r="A1226" s="8" t="s">
        <v>9</v>
      </c>
      <c r="B1226" s="9">
        <v>9</v>
      </c>
      <c r="C1226" s="13" t="s">
        <v>558</v>
      </c>
      <c r="D1226" s="13"/>
      <c r="E1226" s="13" t="str">
        <f>_xlfn.IFNA(VLOOKUP(flower[[#This Row],[Scion METRC '#]],METRCC8[],2,FALSE),"METRC ERROR")</f>
        <v>METRC ERROR</v>
      </c>
      <c r="F1226" s="13" t="str">
        <f>IF(LEFT(flower[[#This Row],[Strain]],4)=LEFT(flower[[#This Row],[Pheno '#]],4),"match","MISMATCH")</f>
        <v>MISMATCH</v>
      </c>
      <c r="G1226" s="13" t="str">
        <f>_xlfn.IFNA(VLOOKUP(flower[[#This Row],[Scion METRC '#]],VEGC8[[#All],[Scion METRC '#]:[Pheno Barcode]],2,FALSE),"")</f>
        <v/>
      </c>
      <c r="H1226" s="13" t="str">
        <f>LEFT(flower[[#This Row],[Pheno Barcode]],7)</f>
        <v/>
      </c>
      <c r="I1226" s="10" t="str">
        <f>_xlfn.IFNA(VLOOKUP(flower[[#This Row],[Strain]],VEGC8[[#All],[Scion METRC '#]:[Health]],5,FALSE),"")</f>
        <v/>
      </c>
      <c r="J1226" s="13"/>
      <c r="K1226" s="13" t="str">
        <f>IF(flower[[#This Row],[Scion METRC '#]]="","EMPTY",_xlfn.IFNA(VLOOKUP(flower[[#This Row],[Scion METRC '#]],DEADC8[],3,FALSE),"Alive"))</f>
        <v>EMPTY</v>
      </c>
      <c r="L1226" s="13" t="str">
        <f>IFERROR(INDEX(exptreatments[[#This Row],[Treatment]],MATCH(flower[[#This Row],[Scion METRC '#]],exptreatments[[#This Row],[METRC]],0)),"")</f>
        <v/>
      </c>
      <c r="M1226" s="13" t="str">
        <f>_xlfn.IFNA(VLOOKUP(flower[[#This Row],[Scion METRC '#]],DEADC8[],4,FALSE),"")</f>
        <v/>
      </c>
      <c r="N1226" s="14" t="str">
        <f>_xlfn.IFNA(VLOOKUP(flower[[#This Row],[Scion METRC '#]],DEADC8[],4,FALSE),"")</f>
        <v/>
      </c>
      <c r="O1226" s="13" t="str">
        <f>IF(ISNUMBER(SEARCH(".",flower[[#This Row],[Pheno Barcode]])),CONCATENATE("1A4070000000065000",RIGHT(flower[[#This Row],[Pheno Barcode]],6)),"")</f>
        <v/>
      </c>
      <c r="P1226" s="8" t="str">
        <f>IF(flower[[#This Row],[Plant]]&lt;10,_xlfn.CONCAT('Group Info'!$F$2,"_",flower[[#This Row],[Table]],"-0",flower[[#This Row],[Plant]]),_xlfn.CONCAT('Group Info'!$F$2,"_",flower[[#This Row],[Table]],"-",flower[[#This Row],[Plant]]))</f>
        <v>_PL2-09</v>
      </c>
    </row>
    <row r="1227" spans="1:16" x14ac:dyDescent="0.25">
      <c r="A1227" s="8" t="s">
        <v>9</v>
      </c>
      <c r="B1227" s="9">
        <v>10</v>
      </c>
      <c r="C1227" s="13" t="s">
        <v>558</v>
      </c>
      <c r="D1227" s="13"/>
      <c r="E1227" s="13" t="str">
        <f>_xlfn.IFNA(VLOOKUP(flower[[#This Row],[Scion METRC '#]],METRCC8[],2,FALSE),"METRC ERROR")</f>
        <v>METRC ERROR</v>
      </c>
      <c r="F1227" s="13" t="str">
        <f>IF(LEFT(flower[[#This Row],[Strain]],4)=LEFT(flower[[#This Row],[Pheno '#]],4),"match","MISMATCH")</f>
        <v>MISMATCH</v>
      </c>
      <c r="G1227" s="13" t="str">
        <f>_xlfn.IFNA(VLOOKUP(flower[[#This Row],[Scion METRC '#]],VEGC8[[#All],[Scion METRC '#]:[Pheno Barcode]],2,FALSE),"")</f>
        <v/>
      </c>
      <c r="H1227" s="13" t="str">
        <f>LEFT(flower[[#This Row],[Pheno Barcode]],7)</f>
        <v/>
      </c>
      <c r="I1227" s="10" t="str">
        <f>_xlfn.IFNA(VLOOKUP(flower[[#This Row],[Strain]],VEGC8[[#All],[Scion METRC '#]:[Health]],5,FALSE),"")</f>
        <v/>
      </c>
      <c r="J1227" s="13"/>
      <c r="K1227" s="13" t="str">
        <f>IF(flower[[#This Row],[Scion METRC '#]]="","EMPTY",_xlfn.IFNA(VLOOKUP(flower[[#This Row],[Scion METRC '#]],DEADC8[],3,FALSE),"Alive"))</f>
        <v>EMPTY</v>
      </c>
      <c r="L1227" s="13" t="str">
        <f>IFERROR(INDEX(exptreatments[[#This Row],[Treatment]],MATCH(flower[[#This Row],[Scion METRC '#]],exptreatments[[#This Row],[METRC]],0)),"")</f>
        <v/>
      </c>
      <c r="M1227" s="13" t="str">
        <f>_xlfn.IFNA(VLOOKUP(flower[[#This Row],[Scion METRC '#]],DEADC8[],4,FALSE),"")</f>
        <v/>
      </c>
      <c r="N1227" s="14" t="str">
        <f>_xlfn.IFNA(VLOOKUP(flower[[#This Row],[Scion METRC '#]],DEADC8[],4,FALSE),"")</f>
        <v/>
      </c>
      <c r="O1227" s="13" t="str">
        <f>IF(ISNUMBER(SEARCH(".",flower[[#This Row],[Pheno Barcode]])),CONCATENATE("1A4070000000065000",RIGHT(flower[[#This Row],[Pheno Barcode]],6)),"")</f>
        <v/>
      </c>
      <c r="P1227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_PL2-10</v>
      </c>
    </row>
    <row r="1228" spans="1:16" x14ac:dyDescent="0.25">
      <c r="A1228" s="8" t="s">
        <v>9</v>
      </c>
      <c r="B1228" s="9">
        <v>11</v>
      </c>
      <c r="C1228" s="13" t="s">
        <v>558</v>
      </c>
      <c r="D1228" s="13"/>
      <c r="E1228" s="13" t="str">
        <f>_xlfn.IFNA(VLOOKUP(flower[[#This Row],[Scion METRC '#]],METRCC8[],2,FALSE),"METRC ERROR")</f>
        <v>METRC ERROR</v>
      </c>
      <c r="F1228" s="13" t="str">
        <f>IF(LEFT(flower[[#This Row],[Strain]],4)=LEFT(flower[[#This Row],[Pheno '#]],4),"match","MISMATCH")</f>
        <v>MISMATCH</v>
      </c>
      <c r="G1228" s="13" t="str">
        <f>_xlfn.IFNA(VLOOKUP(flower[[#This Row],[Scion METRC '#]],VEGC8[[#All],[Scion METRC '#]:[Pheno Barcode]],2,FALSE),"")</f>
        <v/>
      </c>
      <c r="H1228" s="13" t="str">
        <f>LEFT(flower[[#This Row],[Pheno Barcode]],7)</f>
        <v/>
      </c>
      <c r="I1228" s="10" t="str">
        <f>_xlfn.IFNA(VLOOKUP(flower[[#This Row],[Strain]],VEGC8[[#All],[Scion METRC '#]:[Health]],5,FALSE),"")</f>
        <v/>
      </c>
      <c r="J1228" s="13"/>
      <c r="K1228" s="13" t="str">
        <f>IF(flower[[#This Row],[Scion METRC '#]]="","EMPTY",_xlfn.IFNA(VLOOKUP(flower[[#This Row],[Scion METRC '#]],DEADC8[],3,FALSE),"Alive"))</f>
        <v>EMPTY</v>
      </c>
      <c r="L1228" s="13" t="str">
        <f>IFERROR(INDEX(exptreatments[[#This Row],[Treatment]],MATCH(flower[[#This Row],[Scion METRC '#]],exptreatments[[#This Row],[METRC]],0)),"")</f>
        <v/>
      </c>
      <c r="M1228" s="13" t="str">
        <f>_xlfn.IFNA(VLOOKUP(flower[[#This Row],[Scion METRC '#]],DEADC8[],4,FALSE),"")</f>
        <v/>
      </c>
      <c r="N1228" s="14" t="str">
        <f>_xlfn.IFNA(VLOOKUP(flower[[#This Row],[Scion METRC '#]],DEADC8[],4,FALSE),"")</f>
        <v/>
      </c>
      <c r="O1228" s="13" t="str">
        <f>IF(ISNUMBER(SEARCH(".",flower[[#This Row],[Pheno Barcode]])),CONCATENATE("1A4070000000065000",RIGHT(flower[[#This Row],[Pheno Barcode]],6)),"")</f>
        <v/>
      </c>
      <c r="P1228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_PL2-11</v>
      </c>
    </row>
    <row r="1229" spans="1:16" x14ac:dyDescent="0.25">
      <c r="A1229" s="8" t="s">
        <v>9</v>
      </c>
      <c r="B1229" s="9">
        <v>12</v>
      </c>
      <c r="C1229" s="13" t="s">
        <v>558</v>
      </c>
      <c r="D1229" s="13"/>
      <c r="E1229" s="13" t="str">
        <f>_xlfn.IFNA(VLOOKUP(flower[[#This Row],[Scion METRC '#]],METRCC8[],2,FALSE),"METRC ERROR")</f>
        <v>METRC ERROR</v>
      </c>
      <c r="F1229" s="13" t="str">
        <f>IF(LEFT(flower[[#This Row],[Strain]],4)=LEFT(flower[[#This Row],[Pheno '#]],4),"match","MISMATCH")</f>
        <v>MISMATCH</v>
      </c>
      <c r="G1229" s="13" t="str">
        <f>_xlfn.IFNA(VLOOKUP(flower[[#This Row],[Scion METRC '#]],VEGC8[[#All],[Scion METRC '#]:[Pheno Barcode]],2,FALSE),"")</f>
        <v/>
      </c>
      <c r="H1229" s="13" t="str">
        <f>LEFT(flower[[#This Row],[Pheno Barcode]],7)</f>
        <v/>
      </c>
      <c r="I1229" s="10" t="str">
        <f>_xlfn.IFNA(VLOOKUP(flower[[#This Row],[Strain]],VEGC8[[#All],[Scion METRC '#]:[Health]],5,FALSE),"")</f>
        <v/>
      </c>
      <c r="J1229" s="13"/>
      <c r="K1229" s="13" t="str">
        <f>IF(flower[[#This Row],[Scion METRC '#]]="","EMPTY",_xlfn.IFNA(VLOOKUP(flower[[#This Row],[Scion METRC '#]],DEADC8[],3,FALSE),"Alive"))</f>
        <v>EMPTY</v>
      </c>
      <c r="L1229" s="13" t="str">
        <f>IFERROR(INDEX(exptreatments[[#This Row],[Treatment]],MATCH(flower[[#This Row],[Scion METRC '#]],exptreatments[[#This Row],[METRC]],0)),"")</f>
        <v/>
      </c>
      <c r="M1229" s="13" t="str">
        <f>_xlfn.IFNA(VLOOKUP(flower[[#This Row],[Scion METRC '#]],DEADC8[],4,FALSE),"")</f>
        <v/>
      </c>
      <c r="N1229" s="14" t="str">
        <f>_xlfn.IFNA(VLOOKUP(flower[[#This Row],[Scion METRC '#]],DEADC8[],4,FALSE),"")</f>
        <v/>
      </c>
      <c r="O1229" s="13" t="str">
        <f>IF(ISNUMBER(SEARCH(".",flower[[#This Row],[Pheno Barcode]])),CONCATENATE("1A4070000000065000",RIGHT(flower[[#This Row],[Pheno Barcode]],6)),"")</f>
        <v/>
      </c>
      <c r="P1229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_PL2-12</v>
      </c>
    </row>
    <row r="1230" spans="1:16" x14ac:dyDescent="0.25">
      <c r="A1230" s="8" t="s">
        <v>9</v>
      </c>
      <c r="B1230" s="9">
        <v>13</v>
      </c>
      <c r="C1230" s="13" t="s">
        <v>558</v>
      </c>
      <c r="D1230" s="13"/>
      <c r="E1230" s="13" t="str">
        <f>_xlfn.IFNA(VLOOKUP(flower[[#This Row],[Scion METRC '#]],METRCC8[],2,FALSE),"METRC ERROR")</f>
        <v>METRC ERROR</v>
      </c>
      <c r="F1230" s="13" t="str">
        <f>IF(LEFT(flower[[#This Row],[Strain]],4)=LEFT(flower[[#This Row],[Pheno '#]],4),"match","MISMATCH")</f>
        <v>MISMATCH</v>
      </c>
      <c r="G1230" s="13" t="str">
        <f>_xlfn.IFNA(VLOOKUP(flower[[#This Row],[Scion METRC '#]],VEGC8[[#All],[Scion METRC '#]:[Pheno Barcode]],2,FALSE),"")</f>
        <v/>
      </c>
      <c r="H1230" s="13" t="str">
        <f>LEFT(flower[[#This Row],[Pheno Barcode]],7)</f>
        <v/>
      </c>
      <c r="I1230" s="10" t="str">
        <f>_xlfn.IFNA(VLOOKUP(flower[[#This Row],[Strain]],VEGC8[[#All],[Scion METRC '#]:[Health]],5,FALSE),"")</f>
        <v/>
      </c>
      <c r="J1230" s="13"/>
      <c r="K1230" s="13" t="str">
        <f>IF(flower[[#This Row],[Scion METRC '#]]="","EMPTY",_xlfn.IFNA(VLOOKUP(flower[[#This Row],[Scion METRC '#]],DEADC8[],3,FALSE),"Alive"))</f>
        <v>EMPTY</v>
      </c>
      <c r="L1230" s="13" t="str">
        <f>IFERROR(INDEX(exptreatments[[#This Row],[Treatment]],MATCH(flower[[#This Row],[Scion METRC '#]],exptreatments[[#This Row],[METRC]],0)),"")</f>
        <v/>
      </c>
      <c r="M1230" s="13" t="str">
        <f>_xlfn.IFNA(VLOOKUP(flower[[#This Row],[Scion METRC '#]],DEADC8[],4,FALSE),"")</f>
        <v/>
      </c>
      <c r="N1230" s="14" t="str">
        <f>_xlfn.IFNA(VLOOKUP(flower[[#This Row],[Scion METRC '#]],DEADC8[],4,FALSE),"")</f>
        <v/>
      </c>
      <c r="O1230" s="13" t="str">
        <f>IF(ISNUMBER(SEARCH(".",flower[[#This Row],[Pheno Barcode]])),CONCATENATE("1A4070000000065000",RIGHT(flower[[#This Row],[Pheno Barcode]],6)),"")</f>
        <v/>
      </c>
      <c r="P1230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_PL2-13</v>
      </c>
    </row>
    <row r="1231" spans="1:16" x14ac:dyDescent="0.25">
      <c r="A1231" s="8" t="s">
        <v>9</v>
      </c>
      <c r="B1231" s="9">
        <v>14</v>
      </c>
      <c r="C1231" s="13" t="s">
        <v>558</v>
      </c>
      <c r="D1231" s="13"/>
      <c r="E1231" s="13" t="str">
        <f>_xlfn.IFNA(VLOOKUP(flower[[#This Row],[Scion METRC '#]],METRCC8[],2,FALSE),"METRC ERROR")</f>
        <v>METRC ERROR</v>
      </c>
      <c r="F1231" s="13" t="str">
        <f>IF(LEFT(flower[[#This Row],[Strain]],4)=LEFT(flower[[#This Row],[Pheno '#]],4),"match","MISMATCH")</f>
        <v>MISMATCH</v>
      </c>
      <c r="G1231" s="13" t="str">
        <f>_xlfn.IFNA(VLOOKUP(flower[[#This Row],[Scion METRC '#]],VEGC8[[#All],[Scion METRC '#]:[Pheno Barcode]],2,FALSE),"")</f>
        <v/>
      </c>
      <c r="H1231" s="13" t="str">
        <f>LEFT(flower[[#This Row],[Pheno Barcode]],7)</f>
        <v/>
      </c>
      <c r="I1231" s="10" t="str">
        <f>_xlfn.IFNA(VLOOKUP(flower[[#This Row],[Strain]],VEGC8[[#All],[Scion METRC '#]:[Health]],5,FALSE),"")</f>
        <v/>
      </c>
      <c r="J1231" s="13"/>
      <c r="K1231" s="13" t="str">
        <f>IF(flower[[#This Row],[Scion METRC '#]]="","EMPTY",_xlfn.IFNA(VLOOKUP(flower[[#This Row],[Scion METRC '#]],DEADC8[],3,FALSE),"Alive"))</f>
        <v>EMPTY</v>
      </c>
      <c r="L1231" s="13" t="str">
        <f>IFERROR(INDEX(exptreatments[[#This Row],[Treatment]],MATCH(flower[[#This Row],[Scion METRC '#]],exptreatments[[#This Row],[METRC]],0)),"")</f>
        <v/>
      </c>
      <c r="M1231" s="13" t="str">
        <f>_xlfn.IFNA(VLOOKUP(flower[[#This Row],[Scion METRC '#]],DEADC8[],4,FALSE),"")</f>
        <v/>
      </c>
      <c r="N1231" s="14" t="str">
        <f>_xlfn.IFNA(VLOOKUP(flower[[#This Row],[Scion METRC '#]],DEADC8[],4,FALSE),"")</f>
        <v/>
      </c>
      <c r="O1231" s="13" t="str">
        <f>IF(ISNUMBER(SEARCH(".",flower[[#This Row],[Pheno Barcode]])),CONCATENATE("1A4070000000065000",RIGHT(flower[[#This Row],[Pheno Barcode]],6)),"")</f>
        <v/>
      </c>
      <c r="P1231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_PL2-14</v>
      </c>
    </row>
    <row r="1232" spans="1:16" x14ac:dyDescent="0.25">
      <c r="A1232" s="8" t="s">
        <v>9</v>
      </c>
      <c r="B1232" s="9">
        <v>15</v>
      </c>
      <c r="C1232" s="13" t="s">
        <v>558</v>
      </c>
      <c r="D1232" s="13"/>
      <c r="E1232" s="13" t="str">
        <f>_xlfn.IFNA(VLOOKUP(flower[[#This Row],[Scion METRC '#]],METRCC8[],2,FALSE),"METRC ERROR")</f>
        <v>METRC ERROR</v>
      </c>
      <c r="F1232" s="13" t="str">
        <f>IF(LEFT(flower[[#This Row],[Strain]],4)=LEFT(flower[[#This Row],[Pheno '#]],4),"match","MISMATCH")</f>
        <v>MISMATCH</v>
      </c>
      <c r="G1232" s="13" t="str">
        <f>_xlfn.IFNA(VLOOKUP(flower[[#This Row],[Scion METRC '#]],VEGC8[[#All],[Scion METRC '#]:[Pheno Barcode]],2,FALSE),"")</f>
        <v/>
      </c>
      <c r="H1232" s="13" t="str">
        <f>LEFT(flower[[#This Row],[Pheno Barcode]],7)</f>
        <v/>
      </c>
      <c r="I1232" s="10" t="str">
        <f>_xlfn.IFNA(VLOOKUP(flower[[#This Row],[Strain]],VEGC8[[#All],[Scion METRC '#]:[Health]],5,FALSE),"")</f>
        <v/>
      </c>
      <c r="J1232" s="13"/>
      <c r="K1232" s="13" t="str">
        <f>IF(flower[[#This Row],[Scion METRC '#]]="","EMPTY",_xlfn.IFNA(VLOOKUP(flower[[#This Row],[Scion METRC '#]],DEADC8[],3,FALSE),"Alive"))</f>
        <v>EMPTY</v>
      </c>
      <c r="L1232" s="13" t="str">
        <f>IFERROR(INDEX(exptreatments[[#This Row],[Treatment]],MATCH(flower[[#This Row],[Scion METRC '#]],exptreatments[[#This Row],[METRC]],0)),"")</f>
        <v/>
      </c>
      <c r="M1232" s="13" t="str">
        <f>_xlfn.IFNA(VLOOKUP(flower[[#This Row],[Scion METRC '#]],DEADC8[],4,FALSE),"")</f>
        <v/>
      </c>
      <c r="N1232" s="14" t="str">
        <f>_xlfn.IFNA(VLOOKUP(flower[[#This Row],[Scion METRC '#]],DEADC8[],4,FALSE),"")</f>
        <v/>
      </c>
      <c r="O1232" s="13" t="str">
        <f>IF(ISNUMBER(SEARCH(".",flower[[#This Row],[Pheno Barcode]])),CONCATENATE("1A4070000000065000",RIGHT(flower[[#This Row],[Pheno Barcode]],6)),"")</f>
        <v/>
      </c>
      <c r="P1232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_PL2-15</v>
      </c>
    </row>
    <row r="1233" spans="1:16" x14ac:dyDescent="0.25">
      <c r="A1233" s="8" t="s">
        <v>9</v>
      </c>
      <c r="B1233" s="9">
        <v>16</v>
      </c>
      <c r="C1233" s="13" t="s">
        <v>558</v>
      </c>
      <c r="D1233" s="13"/>
      <c r="E1233" s="13" t="str">
        <f>_xlfn.IFNA(VLOOKUP(flower[[#This Row],[Scion METRC '#]],METRCC8[],2,FALSE),"METRC ERROR")</f>
        <v>METRC ERROR</v>
      </c>
      <c r="F1233" s="13" t="str">
        <f>IF(LEFT(flower[[#This Row],[Strain]],4)=LEFT(flower[[#This Row],[Pheno '#]],4),"match","MISMATCH")</f>
        <v>MISMATCH</v>
      </c>
      <c r="G1233" s="13" t="str">
        <f>_xlfn.IFNA(VLOOKUP(flower[[#This Row],[Scion METRC '#]],VEGC8[[#All],[Scion METRC '#]:[Pheno Barcode]],2,FALSE),"")</f>
        <v/>
      </c>
      <c r="H1233" s="13" t="str">
        <f>LEFT(flower[[#This Row],[Pheno Barcode]],7)</f>
        <v/>
      </c>
      <c r="I1233" s="10" t="str">
        <f>_xlfn.IFNA(VLOOKUP(flower[[#This Row],[Strain]],VEGC8[[#All],[Scion METRC '#]:[Health]],5,FALSE),"")</f>
        <v/>
      </c>
      <c r="J1233" s="13"/>
      <c r="K1233" s="13" t="str">
        <f>IF(flower[[#This Row],[Scion METRC '#]]="","EMPTY",_xlfn.IFNA(VLOOKUP(flower[[#This Row],[Scion METRC '#]],DEADC8[],3,FALSE),"Alive"))</f>
        <v>EMPTY</v>
      </c>
      <c r="L1233" s="13" t="str">
        <f>IFERROR(INDEX(exptreatments[[#This Row],[Treatment]],MATCH(flower[[#This Row],[Scion METRC '#]],exptreatments[[#This Row],[METRC]],0)),"")</f>
        <v/>
      </c>
      <c r="M1233" s="13" t="str">
        <f>_xlfn.IFNA(VLOOKUP(flower[[#This Row],[Scion METRC '#]],DEADC8[],4,FALSE),"")</f>
        <v/>
      </c>
      <c r="N1233" s="14" t="str">
        <f>_xlfn.IFNA(VLOOKUP(flower[[#This Row],[Scion METRC '#]],DEADC8[],4,FALSE),"")</f>
        <v/>
      </c>
      <c r="O1233" s="13" t="str">
        <f>IF(ISNUMBER(SEARCH(".",flower[[#This Row],[Pheno Barcode]])),CONCATENATE("1A4070000000065000",RIGHT(flower[[#This Row],[Pheno Barcode]],6)),"")</f>
        <v/>
      </c>
      <c r="P1233" s="8" t="str">
        <f>IF(flower[[#This Row],[Plant]]&lt;10,_xlfn.CONCAT('Group Info'!$F$2,"_",flower[[#This Row],[Table]],"-0",flower[[#This Row],[Plant]]),_xlfn.CONCAT('Group Info'!$F$2,"_",flower[[#This Row],[Table]],"-",flower[[#This Row],[Plant]]))</f>
        <v>_PL2-16</v>
      </c>
    </row>
    <row r="1234" spans="1:16" x14ac:dyDescent="0.25">
      <c r="A1234" s="8" t="s">
        <v>9</v>
      </c>
      <c r="B1234" s="9">
        <v>1</v>
      </c>
      <c r="C1234" s="13" t="s">
        <v>559</v>
      </c>
      <c r="D1234" s="13"/>
      <c r="E1234" s="13" t="str">
        <f>_xlfn.IFNA(VLOOKUP(flower[[#This Row],[Scion METRC '#]],METRCC8[],2,FALSE),"METRC ERROR")</f>
        <v>METRC ERROR</v>
      </c>
      <c r="F1234" s="13" t="str">
        <f>IF(LEFT(flower[[#This Row],[Strain]],4)=LEFT(flower[[#This Row],[Pheno '#]],4),"match","MISMATCH")</f>
        <v>MISMATCH</v>
      </c>
      <c r="G1234" s="13" t="str">
        <f>_xlfn.IFNA(VLOOKUP(flower[[#This Row],[Scion METRC '#]],VEGC8[[#All],[Scion METRC '#]:[Pheno Barcode]],2,FALSE),"")</f>
        <v/>
      </c>
      <c r="H1234" s="13" t="str">
        <f>LEFT(flower[[#This Row],[Pheno Barcode]],7)</f>
        <v/>
      </c>
      <c r="I1234" s="10" t="str">
        <f>_xlfn.IFNA(VLOOKUP(flower[[#This Row],[Strain]],VEGC8[[#All],[Scion METRC '#]:[Health]],5,FALSE),"")</f>
        <v/>
      </c>
      <c r="J1234" s="13"/>
      <c r="K1234" s="13" t="str">
        <f>IF(flower[[#This Row],[Scion METRC '#]]="","EMPTY",_xlfn.IFNA(VLOOKUP(flower[[#This Row],[Scion METRC '#]],DEADC8[],3,FALSE),"Alive"))</f>
        <v>EMPTY</v>
      </c>
      <c r="L1234" s="13" t="str">
        <f>IFERROR(INDEX(exptreatments[[#This Row],[Treatment]],MATCH(flower[[#This Row],[Scion METRC '#]],exptreatments[[#This Row],[METRC]],0)),"")</f>
        <v/>
      </c>
      <c r="M1234" s="13" t="str">
        <f>_xlfn.IFNA(VLOOKUP(flower[[#This Row],[Scion METRC '#]],DEADC8[],4,FALSE),"")</f>
        <v/>
      </c>
      <c r="N1234" s="14" t="str">
        <f>_xlfn.IFNA(VLOOKUP(flower[[#This Row],[Scion METRC '#]],DEADC8[],4,FALSE),"")</f>
        <v/>
      </c>
      <c r="O1234" s="13" t="str">
        <f>IF(ISNUMBER(SEARCH(".",flower[[#This Row],[Pheno Barcode]])),CONCATENATE("1A4070000000065000",RIGHT(flower[[#This Row],[Pheno Barcode]],6)),"")</f>
        <v/>
      </c>
      <c r="P1234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_PL3-01</v>
      </c>
    </row>
    <row r="1235" spans="1:16" x14ac:dyDescent="0.25">
      <c r="A1235" s="8" t="s">
        <v>9</v>
      </c>
      <c r="B1235" s="9">
        <v>2</v>
      </c>
      <c r="C1235" s="13" t="s">
        <v>559</v>
      </c>
      <c r="D1235" s="13"/>
      <c r="E1235" s="13" t="str">
        <f>_xlfn.IFNA(VLOOKUP(flower[[#This Row],[Scion METRC '#]],METRCC8[],2,FALSE),"METRC ERROR")</f>
        <v>METRC ERROR</v>
      </c>
      <c r="F1235" s="13" t="str">
        <f>IF(LEFT(flower[[#This Row],[Strain]],4)=LEFT(flower[[#This Row],[Pheno '#]],4),"match","MISMATCH")</f>
        <v>MISMATCH</v>
      </c>
      <c r="G1235" s="13" t="str">
        <f>_xlfn.IFNA(VLOOKUP(flower[[#This Row],[Scion METRC '#]],VEGC8[[#All],[Scion METRC '#]:[Pheno Barcode]],2,FALSE),"")</f>
        <v/>
      </c>
      <c r="H1235" s="13" t="str">
        <f>LEFT(flower[[#This Row],[Pheno Barcode]],7)</f>
        <v/>
      </c>
      <c r="I1235" s="10" t="str">
        <f>_xlfn.IFNA(VLOOKUP(flower[[#This Row],[Strain]],VEGC8[[#All],[Scion METRC '#]:[Health]],5,FALSE),"")</f>
        <v/>
      </c>
      <c r="J1235" s="13"/>
      <c r="K1235" s="13" t="str">
        <f>IF(flower[[#This Row],[Scion METRC '#]]="","EMPTY",_xlfn.IFNA(VLOOKUP(flower[[#This Row],[Scion METRC '#]],DEADC8[],3,FALSE),"Alive"))</f>
        <v>EMPTY</v>
      </c>
      <c r="L1235" s="13" t="str">
        <f>IFERROR(INDEX(exptreatments[[#This Row],[Treatment]],MATCH(flower[[#This Row],[Scion METRC '#]],exptreatments[[#This Row],[METRC]],0)),"")</f>
        <v/>
      </c>
      <c r="M1235" s="13" t="str">
        <f>_xlfn.IFNA(VLOOKUP(flower[[#This Row],[Scion METRC '#]],DEADC8[],4,FALSE),"")</f>
        <v/>
      </c>
      <c r="N1235" s="14" t="str">
        <f>_xlfn.IFNA(VLOOKUP(flower[[#This Row],[Scion METRC '#]],DEADC8[],4,FALSE),"")</f>
        <v/>
      </c>
      <c r="O1235" s="13" t="str">
        <f>IF(ISNUMBER(SEARCH(".",flower[[#This Row],[Pheno Barcode]])),CONCATENATE("1A4070000000065000",RIGHT(flower[[#This Row],[Pheno Barcode]],6)),"")</f>
        <v/>
      </c>
      <c r="P1235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_PL3-02</v>
      </c>
    </row>
    <row r="1236" spans="1:16" x14ac:dyDescent="0.25">
      <c r="A1236" s="8" t="s">
        <v>9</v>
      </c>
      <c r="B1236" s="9">
        <v>3</v>
      </c>
      <c r="C1236" s="13" t="s">
        <v>559</v>
      </c>
      <c r="D1236" s="13"/>
      <c r="E1236" s="13" t="str">
        <f>_xlfn.IFNA(VLOOKUP(flower[[#This Row],[Scion METRC '#]],METRCC8[],2,FALSE),"METRC ERROR")</f>
        <v>METRC ERROR</v>
      </c>
      <c r="F1236" s="13" t="str">
        <f>IF(LEFT(flower[[#This Row],[Strain]],4)=LEFT(flower[[#This Row],[Pheno '#]],4),"match","MISMATCH")</f>
        <v>MISMATCH</v>
      </c>
      <c r="G1236" s="13" t="str">
        <f>_xlfn.IFNA(VLOOKUP(flower[[#This Row],[Scion METRC '#]],VEGC8[[#All],[Scion METRC '#]:[Pheno Barcode]],2,FALSE),"")</f>
        <v/>
      </c>
      <c r="H1236" s="13" t="str">
        <f>LEFT(flower[[#This Row],[Pheno Barcode]],7)</f>
        <v/>
      </c>
      <c r="I1236" s="10" t="str">
        <f>_xlfn.IFNA(VLOOKUP(flower[[#This Row],[Strain]],VEGC8[[#All],[Scion METRC '#]:[Health]],5,FALSE),"")</f>
        <v/>
      </c>
      <c r="J1236" s="13"/>
      <c r="K1236" s="13" t="str">
        <f>IF(flower[[#This Row],[Scion METRC '#]]="","EMPTY",_xlfn.IFNA(VLOOKUP(flower[[#This Row],[Scion METRC '#]],DEADC8[],3,FALSE),"Alive"))</f>
        <v>EMPTY</v>
      </c>
      <c r="L1236" s="13" t="str">
        <f>IFERROR(INDEX(exptreatments[[#This Row],[Treatment]],MATCH(flower[[#This Row],[Scion METRC '#]],exptreatments[[#This Row],[METRC]],0)),"")</f>
        <v/>
      </c>
      <c r="M1236" s="13" t="str">
        <f>_xlfn.IFNA(VLOOKUP(flower[[#This Row],[Scion METRC '#]],DEADC8[],4,FALSE),"")</f>
        <v/>
      </c>
      <c r="N1236" s="14" t="str">
        <f>_xlfn.IFNA(VLOOKUP(flower[[#This Row],[Scion METRC '#]],DEADC8[],4,FALSE),"")</f>
        <v/>
      </c>
      <c r="O1236" s="13" t="str">
        <f>IF(ISNUMBER(SEARCH(".",flower[[#This Row],[Pheno Barcode]])),CONCATENATE("1A4070000000065000",RIGHT(flower[[#This Row],[Pheno Barcode]],6)),"")</f>
        <v/>
      </c>
      <c r="P1236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_PL3-03</v>
      </c>
    </row>
    <row r="1237" spans="1:16" x14ac:dyDescent="0.25">
      <c r="A1237" s="8" t="s">
        <v>9</v>
      </c>
      <c r="B1237" s="9">
        <v>4</v>
      </c>
      <c r="C1237" s="13" t="s">
        <v>559</v>
      </c>
      <c r="D1237" s="13"/>
      <c r="E1237" s="13" t="str">
        <f>_xlfn.IFNA(VLOOKUP(flower[[#This Row],[Scion METRC '#]],METRCC8[],2,FALSE),"METRC ERROR")</f>
        <v>METRC ERROR</v>
      </c>
      <c r="F1237" s="13" t="str">
        <f>IF(LEFT(flower[[#This Row],[Strain]],4)=LEFT(flower[[#This Row],[Pheno '#]],4),"match","MISMATCH")</f>
        <v>MISMATCH</v>
      </c>
      <c r="G1237" s="13" t="str">
        <f>_xlfn.IFNA(VLOOKUP(flower[[#This Row],[Scion METRC '#]],VEGC8[[#All],[Scion METRC '#]:[Pheno Barcode]],2,FALSE),"")</f>
        <v/>
      </c>
      <c r="H1237" s="13" t="str">
        <f>LEFT(flower[[#This Row],[Pheno Barcode]],7)</f>
        <v/>
      </c>
      <c r="I1237" s="10" t="str">
        <f>_xlfn.IFNA(VLOOKUP(flower[[#This Row],[Strain]],VEGC8[[#All],[Scion METRC '#]:[Health]],5,FALSE),"")</f>
        <v/>
      </c>
      <c r="J1237" s="13"/>
      <c r="K1237" s="13" t="str">
        <f>IF(flower[[#This Row],[Scion METRC '#]]="","EMPTY",_xlfn.IFNA(VLOOKUP(flower[[#This Row],[Scion METRC '#]],DEADC8[],3,FALSE),"Alive"))</f>
        <v>EMPTY</v>
      </c>
      <c r="L1237" s="13" t="str">
        <f>IFERROR(INDEX(exptreatments[[#This Row],[Treatment]],MATCH(flower[[#This Row],[Scion METRC '#]],exptreatments[[#This Row],[METRC]],0)),"")</f>
        <v/>
      </c>
      <c r="M1237" s="13" t="str">
        <f>_xlfn.IFNA(VLOOKUP(flower[[#This Row],[Scion METRC '#]],DEADC8[],4,FALSE),"")</f>
        <v/>
      </c>
      <c r="N1237" s="14" t="str">
        <f>_xlfn.IFNA(VLOOKUP(flower[[#This Row],[Scion METRC '#]],DEADC8[],4,FALSE),"")</f>
        <v/>
      </c>
      <c r="O1237" s="13" t="str">
        <f>IF(ISNUMBER(SEARCH(".",flower[[#This Row],[Pheno Barcode]])),CONCATENATE("1A4070000000065000",RIGHT(flower[[#This Row],[Pheno Barcode]],6)),"")</f>
        <v/>
      </c>
      <c r="P1237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_PL3-04</v>
      </c>
    </row>
    <row r="1238" spans="1:16" x14ac:dyDescent="0.25">
      <c r="A1238" s="8" t="s">
        <v>9</v>
      </c>
      <c r="B1238" s="9">
        <v>5</v>
      </c>
      <c r="C1238" s="13" t="s">
        <v>559</v>
      </c>
      <c r="D1238" s="13"/>
      <c r="E1238" s="13" t="str">
        <f>_xlfn.IFNA(VLOOKUP(flower[[#This Row],[Scion METRC '#]],METRCC8[],2,FALSE),"METRC ERROR")</f>
        <v>METRC ERROR</v>
      </c>
      <c r="F1238" s="13" t="str">
        <f>IF(LEFT(flower[[#This Row],[Strain]],4)=LEFT(flower[[#This Row],[Pheno '#]],4),"match","MISMATCH")</f>
        <v>MISMATCH</v>
      </c>
      <c r="G1238" s="13" t="str">
        <f>_xlfn.IFNA(VLOOKUP(flower[[#This Row],[Scion METRC '#]],VEGC8[[#All],[Scion METRC '#]:[Pheno Barcode]],2,FALSE),"")</f>
        <v/>
      </c>
      <c r="H1238" s="13" t="str">
        <f>LEFT(flower[[#This Row],[Pheno Barcode]],7)</f>
        <v/>
      </c>
      <c r="I1238" s="10" t="str">
        <f>_xlfn.IFNA(VLOOKUP(flower[[#This Row],[Strain]],VEGC8[[#All],[Scion METRC '#]:[Health]],5,FALSE),"")</f>
        <v/>
      </c>
      <c r="J1238" s="13"/>
      <c r="K1238" s="13" t="str">
        <f>IF(flower[[#This Row],[Scion METRC '#]]="","EMPTY",_xlfn.IFNA(VLOOKUP(flower[[#This Row],[Scion METRC '#]],DEADC8[],3,FALSE),"Alive"))</f>
        <v>EMPTY</v>
      </c>
      <c r="L1238" s="13" t="str">
        <f>IFERROR(INDEX(exptreatments[[#This Row],[Treatment]],MATCH(flower[[#This Row],[Scion METRC '#]],exptreatments[[#This Row],[METRC]],0)),"")</f>
        <v/>
      </c>
      <c r="M1238" s="13" t="str">
        <f>_xlfn.IFNA(VLOOKUP(flower[[#This Row],[Scion METRC '#]],DEADC8[],4,FALSE),"")</f>
        <v/>
      </c>
      <c r="N1238" s="14" t="str">
        <f>_xlfn.IFNA(VLOOKUP(flower[[#This Row],[Scion METRC '#]],DEADC8[],4,FALSE),"")</f>
        <v/>
      </c>
      <c r="O1238" s="13" t="str">
        <f>IF(ISNUMBER(SEARCH(".",flower[[#This Row],[Pheno Barcode]])),CONCATENATE("1A4070000000065000",RIGHT(flower[[#This Row],[Pheno Barcode]],6)),"")</f>
        <v/>
      </c>
      <c r="P1238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_PL3-05</v>
      </c>
    </row>
    <row r="1239" spans="1:16" x14ac:dyDescent="0.25">
      <c r="A1239" s="8" t="s">
        <v>9</v>
      </c>
      <c r="B1239" s="9">
        <v>6</v>
      </c>
      <c r="C1239" s="13" t="s">
        <v>559</v>
      </c>
      <c r="D1239" s="13"/>
      <c r="E1239" s="13" t="str">
        <f>_xlfn.IFNA(VLOOKUP(flower[[#This Row],[Scion METRC '#]],METRCC8[],2,FALSE),"METRC ERROR")</f>
        <v>METRC ERROR</v>
      </c>
      <c r="F1239" s="13" t="str">
        <f>IF(LEFT(flower[[#This Row],[Strain]],4)=LEFT(flower[[#This Row],[Pheno '#]],4),"match","MISMATCH")</f>
        <v>MISMATCH</v>
      </c>
      <c r="G1239" s="13" t="str">
        <f>_xlfn.IFNA(VLOOKUP(flower[[#This Row],[Scion METRC '#]],VEGC8[[#All],[Scion METRC '#]:[Pheno Barcode]],2,FALSE),"")</f>
        <v/>
      </c>
      <c r="H1239" s="13" t="str">
        <f>LEFT(flower[[#This Row],[Pheno Barcode]],7)</f>
        <v/>
      </c>
      <c r="I1239" s="10" t="str">
        <f>_xlfn.IFNA(VLOOKUP(flower[[#This Row],[Strain]],VEGC8[[#All],[Scion METRC '#]:[Health]],5,FALSE),"")</f>
        <v/>
      </c>
      <c r="J1239" s="13"/>
      <c r="K1239" s="13" t="str">
        <f>IF(flower[[#This Row],[Scion METRC '#]]="","EMPTY",_xlfn.IFNA(VLOOKUP(flower[[#This Row],[Scion METRC '#]],DEADC8[],3,FALSE),"Alive"))</f>
        <v>EMPTY</v>
      </c>
      <c r="L1239" s="13" t="str">
        <f>IFERROR(INDEX(exptreatments[[#This Row],[Treatment]],MATCH(flower[[#This Row],[Scion METRC '#]],exptreatments[[#This Row],[METRC]],0)),"")</f>
        <v/>
      </c>
      <c r="M1239" s="13" t="str">
        <f>_xlfn.IFNA(VLOOKUP(flower[[#This Row],[Scion METRC '#]],DEADC8[],4,FALSE),"")</f>
        <v/>
      </c>
      <c r="N1239" s="14" t="str">
        <f>_xlfn.IFNA(VLOOKUP(flower[[#This Row],[Scion METRC '#]],DEADC8[],4,FALSE),"")</f>
        <v/>
      </c>
      <c r="O1239" s="13" t="str">
        <f>IF(ISNUMBER(SEARCH(".",flower[[#This Row],[Pheno Barcode]])),CONCATENATE("1A4070000000065000",RIGHT(flower[[#This Row],[Pheno Barcode]],6)),"")</f>
        <v/>
      </c>
      <c r="P1239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_PL3-06</v>
      </c>
    </row>
    <row r="1240" spans="1:16" x14ac:dyDescent="0.25">
      <c r="A1240" s="8" t="s">
        <v>9</v>
      </c>
      <c r="B1240" s="9">
        <v>7</v>
      </c>
      <c r="C1240" s="13" t="s">
        <v>559</v>
      </c>
      <c r="D1240" s="13"/>
      <c r="E1240" s="13" t="str">
        <f>_xlfn.IFNA(VLOOKUP(flower[[#This Row],[Scion METRC '#]],METRCC8[],2,FALSE),"METRC ERROR")</f>
        <v>METRC ERROR</v>
      </c>
      <c r="F1240" s="13" t="str">
        <f>IF(LEFT(flower[[#This Row],[Strain]],4)=LEFT(flower[[#This Row],[Pheno '#]],4),"match","MISMATCH")</f>
        <v>MISMATCH</v>
      </c>
      <c r="G1240" s="13" t="str">
        <f>_xlfn.IFNA(VLOOKUP(flower[[#This Row],[Scion METRC '#]],VEGC8[[#All],[Scion METRC '#]:[Pheno Barcode]],2,FALSE),"")</f>
        <v/>
      </c>
      <c r="H1240" s="13" t="str">
        <f>LEFT(flower[[#This Row],[Pheno Barcode]],7)</f>
        <v/>
      </c>
      <c r="I1240" s="10" t="str">
        <f>_xlfn.IFNA(VLOOKUP(flower[[#This Row],[Strain]],VEGC8[[#All],[Scion METRC '#]:[Health]],5,FALSE),"")</f>
        <v/>
      </c>
      <c r="J1240" s="13"/>
      <c r="K1240" s="13" t="str">
        <f>IF(flower[[#This Row],[Scion METRC '#]]="","EMPTY",_xlfn.IFNA(VLOOKUP(flower[[#This Row],[Scion METRC '#]],DEADC8[],3,FALSE),"Alive"))</f>
        <v>EMPTY</v>
      </c>
      <c r="L1240" s="13" t="str">
        <f>IFERROR(INDEX(exptreatments[[#This Row],[Treatment]],MATCH(flower[[#This Row],[Scion METRC '#]],exptreatments[[#This Row],[METRC]],0)),"")</f>
        <v/>
      </c>
      <c r="M1240" s="13" t="str">
        <f>_xlfn.IFNA(VLOOKUP(flower[[#This Row],[Scion METRC '#]],DEADC8[],4,FALSE),"")</f>
        <v/>
      </c>
      <c r="N1240" s="14" t="str">
        <f>_xlfn.IFNA(VLOOKUP(flower[[#This Row],[Scion METRC '#]],DEADC8[],4,FALSE),"")</f>
        <v/>
      </c>
      <c r="O1240" s="13" t="str">
        <f>IF(ISNUMBER(SEARCH(".",flower[[#This Row],[Pheno Barcode]])),CONCATENATE("1A4070000000065000",RIGHT(flower[[#This Row],[Pheno Barcode]],6)),"")</f>
        <v/>
      </c>
      <c r="P1240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_PL3-07</v>
      </c>
    </row>
    <row r="1241" spans="1:16" x14ac:dyDescent="0.25">
      <c r="A1241" s="8" t="s">
        <v>9</v>
      </c>
      <c r="B1241" s="9">
        <v>8</v>
      </c>
      <c r="C1241" s="13" t="s">
        <v>559</v>
      </c>
      <c r="D1241" s="13"/>
      <c r="E1241" s="13" t="str">
        <f>_xlfn.IFNA(VLOOKUP(flower[[#This Row],[Scion METRC '#]],METRCC8[],2,FALSE),"METRC ERROR")</f>
        <v>METRC ERROR</v>
      </c>
      <c r="F1241" s="13" t="str">
        <f>IF(LEFT(flower[[#This Row],[Strain]],4)=LEFT(flower[[#This Row],[Pheno '#]],4),"match","MISMATCH")</f>
        <v>MISMATCH</v>
      </c>
      <c r="G1241" s="13" t="str">
        <f>_xlfn.IFNA(VLOOKUP(flower[[#This Row],[Scion METRC '#]],VEGC8[[#All],[Scion METRC '#]:[Pheno Barcode]],2,FALSE),"")</f>
        <v/>
      </c>
      <c r="H1241" s="13" t="str">
        <f>LEFT(flower[[#This Row],[Pheno Barcode]],7)</f>
        <v/>
      </c>
      <c r="I1241" s="10" t="str">
        <f>_xlfn.IFNA(VLOOKUP(flower[[#This Row],[Strain]],VEGC8[[#All],[Scion METRC '#]:[Health]],5,FALSE),"")</f>
        <v/>
      </c>
      <c r="J1241" s="13"/>
      <c r="K1241" s="13" t="str">
        <f>IF(flower[[#This Row],[Scion METRC '#]]="","EMPTY",_xlfn.IFNA(VLOOKUP(flower[[#This Row],[Scion METRC '#]],DEADC8[],3,FALSE),"Alive"))</f>
        <v>EMPTY</v>
      </c>
      <c r="L1241" s="13" t="str">
        <f>IFERROR(INDEX(exptreatments[[#This Row],[Treatment]],MATCH(flower[[#This Row],[Scion METRC '#]],exptreatments[[#This Row],[METRC]],0)),"")</f>
        <v/>
      </c>
      <c r="M1241" s="13" t="str">
        <f>_xlfn.IFNA(VLOOKUP(flower[[#This Row],[Scion METRC '#]],DEADC8[],4,FALSE),"")</f>
        <v/>
      </c>
      <c r="N1241" s="14" t="str">
        <f>_xlfn.IFNA(VLOOKUP(flower[[#This Row],[Scion METRC '#]],DEADC8[],4,FALSE),"")</f>
        <v/>
      </c>
      <c r="O1241" s="13" t="str">
        <f>IF(ISNUMBER(SEARCH(".",flower[[#This Row],[Pheno Barcode]])),CONCATENATE("1A4070000000065000",RIGHT(flower[[#This Row],[Pheno Barcode]],6)),"")</f>
        <v/>
      </c>
      <c r="P1241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_PL3-08</v>
      </c>
    </row>
    <row r="1242" spans="1:16" x14ac:dyDescent="0.25">
      <c r="A1242" s="8" t="s">
        <v>9</v>
      </c>
      <c r="B1242" s="9">
        <v>9</v>
      </c>
      <c r="C1242" s="13" t="s">
        <v>559</v>
      </c>
      <c r="D1242" s="13"/>
      <c r="E1242" s="13" t="str">
        <f>_xlfn.IFNA(VLOOKUP(flower[[#This Row],[Scion METRC '#]],METRCC8[],2,FALSE),"METRC ERROR")</f>
        <v>METRC ERROR</v>
      </c>
      <c r="F1242" s="13" t="str">
        <f>IF(LEFT(flower[[#This Row],[Strain]],4)=LEFT(flower[[#This Row],[Pheno '#]],4),"match","MISMATCH")</f>
        <v>MISMATCH</v>
      </c>
      <c r="G1242" s="13" t="str">
        <f>_xlfn.IFNA(VLOOKUP(flower[[#This Row],[Scion METRC '#]],VEGC8[[#All],[Scion METRC '#]:[Pheno Barcode]],2,FALSE),"")</f>
        <v/>
      </c>
      <c r="H1242" s="13" t="str">
        <f>LEFT(flower[[#This Row],[Pheno Barcode]],7)</f>
        <v/>
      </c>
      <c r="I1242" s="10" t="str">
        <f>_xlfn.IFNA(VLOOKUP(flower[[#This Row],[Strain]],VEGC8[[#All],[Scion METRC '#]:[Health]],5,FALSE),"")</f>
        <v/>
      </c>
      <c r="J1242" s="13"/>
      <c r="K1242" s="13" t="str">
        <f>IF(flower[[#This Row],[Scion METRC '#]]="","EMPTY",_xlfn.IFNA(VLOOKUP(flower[[#This Row],[Scion METRC '#]],DEADC8[],3,FALSE),"Alive"))</f>
        <v>EMPTY</v>
      </c>
      <c r="L1242" s="13" t="str">
        <f>IFERROR(INDEX(exptreatments[[#This Row],[Treatment]],MATCH(flower[[#This Row],[Scion METRC '#]],exptreatments[[#This Row],[METRC]],0)),"")</f>
        <v/>
      </c>
      <c r="M1242" s="13" t="str">
        <f>_xlfn.IFNA(VLOOKUP(flower[[#This Row],[Scion METRC '#]],DEADC8[],4,FALSE),"")</f>
        <v/>
      </c>
      <c r="N1242" s="14" t="str">
        <f>_xlfn.IFNA(VLOOKUP(flower[[#This Row],[Scion METRC '#]],DEADC8[],4,FALSE),"")</f>
        <v/>
      </c>
      <c r="O1242" s="13" t="str">
        <f>IF(ISNUMBER(SEARCH(".",flower[[#This Row],[Pheno Barcode]])),CONCATENATE("1A4070000000065000",RIGHT(flower[[#This Row],[Pheno Barcode]],6)),"")</f>
        <v/>
      </c>
      <c r="P1242" s="8" t="str">
        <f>IF(flower[[#This Row],[Plant]]&lt;10,_xlfn.CONCAT('Group Info'!$F$2,"_",flower[[#This Row],[Table]],"-0",flower[[#This Row],[Plant]]),_xlfn.CONCAT('Group Info'!$F$2,"_",flower[[#This Row],[Table]],"-",flower[[#This Row],[Plant]]))</f>
        <v>_PL3-09</v>
      </c>
    </row>
    <row r="1243" spans="1:16" x14ac:dyDescent="0.25">
      <c r="A1243" s="8" t="s">
        <v>9</v>
      </c>
      <c r="B1243" s="9">
        <v>10</v>
      </c>
      <c r="C1243" s="13" t="s">
        <v>559</v>
      </c>
      <c r="D1243" s="13"/>
      <c r="E1243" s="13" t="str">
        <f>_xlfn.IFNA(VLOOKUP(flower[[#This Row],[Scion METRC '#]],METRCC8[],2,FALSE),"METRC ERROR")</f>
        <v>METRC ERROR</v>
      </c>
      <c r="F1243" s="13" t="str">
        <f>IF(LEFT(flower[[#This Row],[Strain]],4)=LEFT(flower[[#This Row],[Pheno '#]],4),"match","MISMATCH")</f>
        <v>MISMATCH</v>
      </c>
      <c r="G1243" s="13" t="str">
        <f>_xlfn.IFNA(VLOOKUP(flower[[#This Row],[Scion METRC '#]],VEGC8[[#All],[Scion METRC '#]:[Pheno Barcode]],2,FALSE),"")</f>
        <v/>
      </c>
      <c r="H1243" s="13" t="str">
        <f>LEFT(flower[[#This Row],[Pheno Barcode]],7)</f>
        <v/>
      </c>
      <c r="I1243" s="10" t="str">
        <f>_xlfn.IFNA(VLOOKUP(flower[[#This Row],[Strain]],VEGC8[[#All],[Scion METRC '#]:[Health]],5,FALSE),"")</f>
        <v/>
      </c>
      <c r="J1243" s="13"/>
      <c r="K1243" s="13" t="str">
        <f>IF(flower[[#This Row],[Scion METRC '#]]="","EMPTY",_xlfn.IFNA(VLOOKUP(flower[[#This Row],[Scion METRC '#]],DEADC8[],3,FALSE),"Alive"))</f>
        <v>EMPTY</v>
      </c>
      <c r="L1243" s="13" t="str">
        <f>IFERROR(INDEX(exptreatments[[#This Row],[Treatment]],MATCH(flower[[#This Row],[Scion METRC '#]],exptreatments[[#This Row],[METRC]],0)),"")</f>
        <v/>
      </c>
      <c r="M1243" s="13" t="str">
        <f>_xlfn.IFNA(VLOOKUP(flower[[#This Row],[Scion METRC '#]],DEADC8[],4,FALSE),"")</f>
        <v/>
      </c>
      <c r="N1243" s="14" t="str">
        <f>_xlfn.IFNA(VLOOKUP(flower[[#This Row],[Scion METRC '#]],DEADC8[],4,FALSE),"")</f>
        <v/>
      </c>
      <c r="O1243" s="13" t="str">
        <f>IF(ISNUMBER(SEARCH(".",flower[[#This Row],[Pheno Barcode]])),CONCATENATE("1A4070000000065000",RIGHT(flower[[#This Row],[Pheno Barcode]],6)),"")</f>
        <v/>
      </c>
      <c r="P1243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_PL3-10</v>
      </c>
    </row>
    <row r="1244" spans="1:16" x14ac:dyDescent="0.25">
      <c r="A1244" s="8" t="s">
        <v>9</v>
      </c>
      <c r="B1244" s="9">
        <v>11</v>
      </c>
      <c r="C1244" s="13" t="s">
        <v>559</v>
      </c>
      <c r="D1244" s="13"/>
      <c r="E1244" s="13" t="str">
        <f>_xlfn.IFNA(VLOOKUP(flower[[#This Row],[Scion METRC '#]],METRCC8[],2,FALSE),"METRC ERROR")</f>
        <v>METRC ERROR</v>
      </c>
      <c r="F1244" s="13" t="str">
        <f>IF(LEFT(flower[[#This Row],[Strain]],4)=LEFT(flower[[#This Row],[Pheno '#]],4),"match","MISMATCH")</f>
        <v>MISMATCH</v>
      </c>
      <c r="G1244" s="13" t="str">
        <f>_xlfn.IFNA(VLOOKUP(flower[[#This Row],[Scion METRC '#]],VEGC8[[#All],[Scion METRC '#]:[Pheno Barcode]],2,FALSE),"")</f>
        <v/>
      </c>
      <c r="H1244" s="13" t="str">
        <f>LEFT(flower[[#This Row],[Pheno Barcode]],7)</f>
        <v/>
      </c>
      <c r="I1244" s="10" t="str">
        <f>_xlfn.IFNA(VLOOKUP(flower[[#This Row],[Strain]],VEGC8[[#All],[Scion METRC '#]:[Health]],5,FALSE),"")</f>
        <v/>
      </c>
      <c r="J1244" s="13"/>
      <c r="K1244" s="13" t="str">
        <f>IF(flower[[#This Row],[Scion METRC '#]]="","EMPTY",_xlfn.IFNA(VLOOKUP(flower[[#This Row],[Scion METRC '#]],DEADC8[],3,FALSE),"Alive"))</f>
        <v>EMPTY</v>
      </c>
      <c r="L1244" s="13" t="str">
        <f>IFERROR(INDEX(exptreatments[[#This Row],[Treatment]],MATCH(flower[[#This Row],[Scion METRC '#]],exptreatments[[#This Row],[METRC]],0)),"")</f>
        <v/>
      </c>
      <c r="M1244" s="13" t="str">
        <f>_xlfn.IFNA(VLOOKUP(flower[[#This Row],[Scion METRC '#]],DEADC8[],4,FALSE),"")</f>
        <v/>
      </c>
      <c r="N1244" s="14" t="str">
        <f>_xlfn.IFNA(VLOOKUP(flower[[#This Row],[Scion METRC '#]],DEADC8[],4,FALSE),"")</f>
        <v/>
      </c>
      <c r="O1244" s="13" t="str">
        <f>IF(ISNUMBER(SEARCH(".",flower[[#This Row],[Pheno Barcode]])),CONCATENATE("1A4070000000065000",RIGHT(flower[[#This Row],[Pheno Barcode]],6)),"")</f>
        <v/>
      </c>
      <c r="P1244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_PL3-11</v>
      </c>
    </row>
    <row r="1245" spans="1:16" x14ac:dyDescent="0.25">
      <c r="A1245" s="8" t="s">
        <v>9</v>
      </c>
      <c r="B1245" s="9">
        <v>12</v>
      </c>
      <c r="C1245" s="13" t="s">
        <v>559</v>
      </c>
      <c r="D1245" s="13"/>
      <c r="E1245" s="13" t="str">
        <f>_xlfn.IFNA(VLOOKUP(flower[[#This Row],[Scion METRC '#]],METRCC8[],2,FALSE),"METRC ERROR")</f>
        <v>METRC ERROR</v>
      </c>
      <c r="F1245" s="13" t="str">
        <f>IF(LEFT(flower[[#This Row],[Strain]],4)=LEFT(flower[[#This Row],[Pheno '#]],4),"match","MISMATCH")</f>
        <v>MISMATCH</v>
      </c>
      <c r="G1245" s="13" t="str">
        <f>_xlfn.IFNA(VLOOKUP(flower[[#This Row],[Scion METRC '#]],VEGC8[[#All],[Scion METRC '#]:[Pheno Barcode]],2,FALSE),"")</f>
        <v/>
      </c>
      <c r="H1245" s="13" t="str">
        <f>LEFT(flower[[#This Row],[Pheno Barcode]],7)</f>
        <v/>
      </c>
      <c r="I1245" s="10" t="str">
        <f>_xlfn.IFNA(VLOOKUP(flower[[#This Row],[Strain]],VEGC8[[#All],[Scion METRC '#]:[Health]],5,FALSE),"")</f>
        <v/>
      </c>
      <c r="J1245" s="13"/>
      <c r="K1245" s="13" t="str">
        <f>IF(flower[[#This Row],[Scion METRC '#]]="","EMPTY",_xlfn.IFNA(VLOOKUP(flower[[#This Row],[Scion METRC '#]],DEADC8[],3,FALSE),"Alive"))</f>
        <v>EMPTY</v>
      </c>
      <c r="L1245" s="13" t="str">
        <f>IFERROR(INDEX(exptreatments[[#This Row],[Treatment]],MATCH(flower[[#This Row],[Scion METRC '#]],exptreatments[[#This Row],[METRC]],0)),"")</f>
        <v/>
      </c>
      <c r="M1245" s="13" t="str">
        <f>_xlfn.IFNA(VLOOKUP(flower[[#This Row],[Scion METRC '#]],DEADC8[],4,FALSE),"")</f>
        <v/>
      </c>
      <c r="N1245" s="14" t="str">
        <f>_xlfn.IFNA(VLOOKUP(flower[[#This Row],[Scion METRC '#]],DEADC8[],4,FALSE),"")</f>
        <v/>
      </c>
      <c r="O1245" s="13" t="str">
        <f>IF(ISNUMBER(SEARCH(".",flower[[#This Row],[Pheno Barcode]])),CONCATENATE("1A4070000000065000",RIGHT(flower[[#This Row],[Pheno Barcode]],6)),"")</f>
        <v/>
      </c>
      <c r="P1245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_PL3-12</v>
      </c>
    </row>
    <row r="1246" spans="1:16" x14ac:dyDescent="0.25">
      <c r="A1246" s="8" t="s">
        <v>9</v>
      </c>
      <c r="B1246" s="9">
        <v>13</v>
      </c>
      <c r="C1246" s="13" t="s">
        <v>559</v>
      </c>
      <c r="D1246" s="13"/>
      <c r="E1246" s="13" t="str">
        <f>_xlfn.IFNA(VLOOKUP(flower[[#This Row],[Scion METRC '#]],METRCC8[],2,FALSE),"METRC ERROR")</f>
        <v>METRC ERROR</v>
      </c>
      <c r="F1246" s="13" t="str">
        <f>IF(LEFT(flower[[#This Row],[Strain]],4)=LEFT(flower[[#This Row],[Pheno '#]],4),"match","MISMATCH")</f>
        <v>MISMATCH</v>
      </c>
      <c r="G1246" s="13" t="str">
        <f>_xlfn.IFNA(VLOOKUP(flower[[#This Row],[Scion METRC '#]],VEGC8[[#All],[Scion METRC '#]:[Pheno Barcode]],2,FALSE),"")</f>
        <v/>
      </c>
      <c r="H1246" s="13" t="str">
        <f>LEFT(flower[[#This Row],[Pheno Barcode]],7)</f>
        <v/>
      </c>
      <c r="I1246" s="10" t="str">
        <f>_xlfn.IFNA(VLOOKUP(flower[[#This Row],[Strain]],VEGC8[[#All],[Scion METRC '#]:[Health]],5,FALSE),"")</f>
        <v/>
      </c>
      <c r="J1246" s="13"/>
      <c r="K1246" s="13" t="str">
        <f>IF(flower[[#This Row],[Scion METRC '#]]="","EMPTY",_xlfn.IFNA(VLOOKUP(flower[[#This Row],[Scion METRC '#]],DEADC8[],3,FALSE),"Alive"))</f>
        <v>EMPTY</v>
      </c>
      <c r="L1246" s="13" t="str">
        <f>IFERROR(INDEX(exptreatments[[#This Row],[Treatment]],MATCH(flower[[#This Row],[Scion METRC '#]],exptreatments[[#This Row],[METRC]],0)),"")</f>
        <v/>
      </c>
      <c r="M1246" s="13" t="str">
        <f>_xlfn.IFNA(VLOOKUP(flower[[#This Row],[Scion METRC '#]],DEADC8[],4,FALSE),"")</f>
        <v/>
      </c>
      <c r="N1246" s="14" t="str">
        <f>_xlfn.IFNA(VLOOKUP(flower[[#This Row],[Scion METRC '#]],DEADC8[],4,FALSE),"")</f>
        <v/>
      </c>
      <c r="O1246" s="13" t="str">
        <f>IF(ISNUMBER(SEARCH(".",flower[[#This Row],[Pheno Barcode]])),CONCATENATE("1A4070000000065000",RIGHT(flower[[#This Row],[Pheno Barcode]],6)),"")</f>
        <v/>
      </c>
      <c r="P1246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_PL3-13</v>
      </c>
    </row>
    <row r="1247" spans="1:16" x14ac:dyDescent="0.25">
      <c r="A1247" s="8" t="s">
        <v>9</v>
      </c>
      <c r="B1247" s="9">
        <v>14</v>
      </c>
      <c r="C1247" s="13" t="s">
        <v>559</v>
      </c>
      <c r="D1247" s="13"/>
      <c r="E1247" s="13" t="str">
        <f>_xlfn.IFNA(VLOOKUP(flower[[#This Row],[Scion METRC '#]],METRCC8[],2,FALSE),"METRC ERROR")</f>
        <v>METRC ERROR</v>
      </c>
      <c r="F1247" s="13" t="str">
        <f>IF(LEFT(flower[[#This Row],[Strain]],4)=LEFT(flower[[#This Row],[Pheno '#]],4),"match","MISMATCH")</f>
        <v>MISMATCH</v>
      </c>
      <c r="G1247" s="13" t="str">
        <f>_xlfn.IFNA(VLOOKUP(flower[[#This Row],[Scion METRC '#]],VEGC8[[#All],[Scion METRC '#]:[Pheno Barcode]],2,FALSE),"")</f>
        <v/>
      </c>
      <c r="H1247" s="13" t="str">
        <f>LEFT(flower[[#This Row],[Pheno Barcode]],7)</f>
        <v/>
      </c>
      <c r="I1247" s="10" t="str">
        <f>_xlfn.IFNA(VLOOKUP(flower[[#This Row],[Strain]],VEGC8[[#All],[Scion METRC '#]:[Health]],5,FALSE),"")</f>
        <v/>
      </c>
      <c r="J1247" s="13"/>
      <c r="K1247" s="13" t="str">
        <f>IF(flower[[#This Row],[Scion METRC '#]]="","EMPTY",_xlfn.IFNA(VLOOKUP(flower[[#This Row],[Scion METRC '#]],DEADC8[],3,FALSE),"Alive"))</f>
        <v>EMPTY</v>
      </c>
      <c r="L1247" s="13" t="str">
        <f>IFERROR(INDEX(exptreatments[[#This Row],[Treatment]],MATCH(flower[[#This Row],[Scion METRC '#]],exptreatments[[#This Row],[METRC]],0)),"")</f>
        <v/>
      </c>
      <c r="M1247" s="13" t="str">
        <f>_xlfn.IFNA(VLOOKUP(flower[[#This Row],[Scion METRC '#]],DEADC8[],4,FALSE),"")</f>
        <v/>
      </c>
      <c r="N1247" s="14" t="str">
        <f>_xlfn.IFNA(VLOOKUP(flower[[#This Row],[Scion METRC '#]],DEADC8[],4,FALSE),"")</f>
        <v/>
      </c>
      <c r="O1247" s="13" t="str">
        <f>IF(ISNUMBER(SEARCH(".",flower[[#This Row],[Pheno Barcode]])),CONCATENATE("1A4070000000065000",RIGHT(flower[[#This Row],[Pheno Barcode]],6)),"")</f>
        <v/>
      </c>
      <c r="P1247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_PL3-14</v>
      </c>
    </row>
    <row r="1248" spans="1:16" x14ac:dyDescent="0.25">
      <c r="A1248" s="8" t="s">
        <v>9</v>
      </c>
      <c r="B1248" s="9">
        <v>15</v>
      </c>
      <c r="C1248" s="13" t="s">
        <v>559</v>
      </c>
      <c r="D1248" s="13"/>
      <c r="E1248" s="13" t="str">
        <f>_xlfn.IFNA(VLOOKUP(flower[[#This Row],[Scion METRC '#]],METRCC8[],2,FALSE),"METRC ERROR")</f>
        <v>METRC ERROR</v>
      </c>
      <c r="F1248" s="13" t="str">
        <f>IF(LEFT(flower[[#This Row],[Strain]],4)=LEFT(flower[[#This Row],[Pheno '#]],4),"match","MISMATCH")</f>
        <v>MISMATCH</v>
      </c>
      <c r="G1248" s="13" t="str">
        <f>_xlfn.IFNA(VLOOKUP(flower[[#This Row],[Scion METRC '#]],VEGC8[[#All],[Scion METRC '#]:[Pheno Barcode]],2,FALSE),"")</f>
        <v/>
      </c>
      <c r="H1248" s="13" t="str">
        <f>LEFT(flower[[#This Row],[Pheno Barcode]],7)</f>
        <v/>
      </c>
      <c r="I1248" s="10" t="str">
        <f>_xlfn.IFNA(VLOOKUP(flower[[#This Row],[Strain]],VEGC8[[#All],[Scion METRC '#]:[Health]],5,FALSE),"")</f>
        <v/>
      </c>
      <c r="J1248" s="13"/>
      <c r="K1248" s="13" t="str">
        <f>IF(flower[[#This Row],[Scion METRC '#]]="","EMPTY",_xlfn.IFNA(VLOOKUP(flower[[#This Row],[Scion METRC '#]],DEADC8[],3,FALSE),"Alive"))</f>
        <v>EMPTY</v>
      </c>
      <c r="L1248" s="13" t="str">
        <f>IFERROR(INDEX(exptreatments[[#This Row],[Treatment]],MATCH(flower[[#This Row],[Scion METRC '#]],exptreatments[[#This Row],[METRC]],0)),"")</f>
        <v/>
      </c>
      <c r="M1248" s="13" t="str">
        <f>_xlfn.IFNA(VLOOKUP(flower[[#This Row],[Scion METRC '#]],DEADC8[],4,FALSE),"")</f>
        <v/>
      </c>
      <c r="N1248" s="14" t="str">
        <f>_xlfn.IFNA(VLOOKUP(flower[[#This Row],[Scion METRC '#]],DEADC8[],4,FALSE),"")</f>
        <v/>
      </c>
      <c r="O1248" s="13" t="str">
        <f>IF(ISNUMBER(SEARCH(".",flower[[#This Row],[Pheno Barcode]])),CONCATENATE("1A4070000000065000",RIGHT(flower[[#This Row],[Pheno Barcode]],6)),"")</f>
        <v/>
      </c>
      <c r="P1248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_PL3-15</v>
      </c>
    </row>
    <row r="1249" spans="1:16" x14ac:dyDescent="0.25">
      <c r="A1249" s="8" t="s">
        <v>9</v>
      </c>
      <c r="B1249" s="9">
        <v>16</v>
      </c>
      <c r="C1249" s="13" t="s">
        <v>559</v>
      </c>
      <c r="D1249" s="13"/>
      <c r="E1249" s="13" t="str">
        <f>_xlfn.IFNA(VLOOKUP(flower[[#This Row],[Scion METRC '#]],METRCC8[],2,FALSE),"METRC ERROR")</f>
        <v>METRC ERROR</v>
      </c>
      <c r="F1249" s="13" t="str">
        <f>IF(LEFT(flower[[#This Row],[Strain]],4)=LEFT(flower[[#This Row],[Pheno '#]],4),"match","MISMATCH")</f>
        <v>MISMATCH</v>
      </c>
      <c r="G1249" s="13" t="str">
        <f>_xlfn.IFNA(VLOOKUP(flower[[#This Row],[Scion METRC '#]],VEGC8[[#All],[Scion METRC '#]:[Pheno Barcode]],2,FALSE),"")</f>
        <v/>
      </c>
      <c r="H1249" s="13" t="str">
        <f>LEFT(flower[[#This Row],[Pheno Barcode]],7)</f>
        <v/>
      </c>
      <c r="I1249" s="10" t="str">
        <f>_xlfn.IFNA(VLOOKUP(flower[[#This Row],[Strain]],VEGC8[[#All],[Scion METRC '#]:[Health]],5,FALSE),"")</f>
        <v/>
      </c>
      <c r="J1249" s="13"/>
      <c r="K1249" s="13" t="str">
        <f>IF(flower[[#This Row],[Scion METRC '#]]="","EMPTY",_xlfn.IFNA(VLOOKUP(flower[[#This Row],[Scion METRC '#]],DEADC8[],3,FALSE),"Alive"))</f>
        <v>EMPTY</v>
      </c>
      <c r="L1249" s="13" t="str">
        <f>IFERROR(INDEX(exptreatments[[#This Row],[Treatment]],MATCH(flower[[#This Row],[Scion METRC '#]],exptreatments[[#This Row],[METRC]],0)),"")</f>
        <v/>
      </c>
      <c r="M1249" s="13" t="str">
        <f>_xlfn.IFNA(VLOOKUP(flower[[#This Row],[Scion METRC '#]],DEADC8[],4,FALSE),"")</f>
        <v/>
      </c>
      <c r="N1249" s="14" t="str">
        <f>_xlfn.IFNA(VLOOKUP(flower[[#This Row],[Scion METRC '#]],DEADC8[],4,FALSE),"")</f>
        <v/>
      </c>
      <c r="O1249" s="13" t="str">
        <f>IF(ISNUMBER(SEARCH(".",flower[[#This Row],[Pheno Barcode]])),CONCATENATE("1A4070000000065000",RIGHT(flower[[#This Row],[Pheno Barcode]],6)),"")</f>
        <v/>
      </c>
      <c r="P1249" s="8" t="str">
        <f>IF(flower[[#This Row],[Plant]]&lt;10,_xlfn.CONCAT('Group Info'!$F$2,"_",flower[[#This Row],[Table]],"-0",flower[[#This Row],[Plant]]),_xlfn.CONCAT('Group Info'!$F$2,"_",flower[[#This Row],[Table]],"-",flower[[#This Row],[Plant]]))</f>
        <v>_PL3-16</v>
      </c>
    </row>
    <row r="1250" spans="1:16" x14ac:dyDescent="0.25">
      <c r="A1250" s="8" t="s">
        <v>9</v>
      </c>
      <c r="B1250" s="9">
        <v>1</v>
      </c>
      <c r="C1250" s="13" t="s">
        <v>560</v>
      </c>
      <c r="D1250" s="13"/>
      <c r="E1250" s="13" t="str">
        <f>_xlfn.IFNA(VLOOKUP(flower[[#This Row],[Scion METRC '#]],METRCC8[],2,FALSE),"METRC ERROR")</f>
        <v>METRC ERROR</v>
      </c>
      <c r="F1250" s="13" t="str">
        <f>IF(LEFT(flower[[#This Row],[Strain]],4)=LEFT(flower[[#This Row],[Pheno '#]],4),"match","MISMATCH")</f>
        <v>MISMATCH</v>
      </c>
      <c r="G1250" s="13" t="str">
        <f>_xlfn.IFNA(VLOOKUP(flower[[#This Row],[Scion METRC '#]],VEGC8[[#All],[Scion METRC '#]:[Pheno Barcode]],2,FALSE),"")</f>
        <v/>
      </c>
      <c r="H1250" s="13" t="str">
        <f>LEFT(flower[[#This Row],[Pheno Barcode]],7)</f>
        <v/>
      </c>
      <c r="I1250" s="10" t="str">
        <f>_xlfn.IFNA(VLOOKUP(flower[[#This Row],[Strain]],VEGC8[[#All],[Scion METRC '#]:[Health]],5,FALSE),"")</f>
        <v/>
      </c>
      <c r="J1250" s="13"/>
      <c r="K1250" s="13" t="str">
        <f>IF(flower[[#This Row],[Scion METRC '#]]="","EMPTY",_xlfn.IFNA(VLOOKUP(flower[[#This Row],[Scion METRC '#]],DEADC8[],3,FALSE),"Alive"))</f>
        <v>EMPTY</v>
      </c>
      <c r="L1250" s="13" t="str">
        <f>IFERROR(INDEX(exptreatments[[#This Row],[Treatment]],MATCH(flower[[#This Row],[Scion METRC '#]],exptreatments[[#This Row],[METRC]],0)),"")</f>
        <v/>
      </c>
      <c r="M1250" s="13" t="str">
        <f>_xlfn.IFNA(VLOOKUP(flower[[#This Row],[Scion METRC '#]],DEADC8[],4,FALSE),"")</f>
        <v/>
      </c>
      <c r="N1250" s="14" t="str">
        <f>_xlfn.IFNA(VLOOKUP(flower[[#This Row],[Scion METRC '#]],DEADC8[],4,FALSE),"")</f>
        <v/>
      </c>
      <c r="O1250" s="13" t="str">
        <f>IF(ISNUMBER(SEARCH(".",flower[[#This Row],[Pheno Barcode]])),CONCATENATE("1A4070000000065000",RIGHT(flower[[#This Row],[Pheno Barcode]],6)),"")</f>
        <v/>
      </c>
      <c r="P1250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_PL4-01</v>
      </c>
    </row>
    <row r="1251" spans="1:16" x14ac:dyDescent="0.25">
      <c r="A1251" s="8" t="s">
        <v>9</v>
      </c>
      <c r="B1251" s="9">
        <v>2</v>
      </c>
      <c r="C1251" s="13" t="s">
        <v>560</v>
      </c>
      <c r="D1251" s="13"/>
      <c r="E1251" s="13" t="str">
        <f>_xlfn.IFNA(VLOOKUP(flower[[#This Row],[Scion METRC '#]],METRCC8[],2,FALSE),"METRC ERROR")</f>
        <v>METRC ERROR</v>
      </c>
      <c r="F1251" s="13" t="str">
        <f>IF(LEFT(flower[[#This Row],[Strain]],4)=LEFT(flower[[#This Row],[Pheno '#]],4),"match","MISMATCH")</f>
        <v>MISMATCH</v>
      </c>
      <c r="G1251" s="13" t="str">
        <f>_xlfn.IFNA(VLOOKUP(flower[[#This Row],[Scion METRC '#]],VEGC8[[#All],[Scion METRC '#]:[Pheno Barcode]],2,FALSE),"")</f>
        <v/>
      </c>
      <c r="H1251" s="13" t="str">
        <f>LEFT(flower[[#This Row],[Pheno Barcode]],7)</f>
        <v/>
      </c>
      <c r="I1251" s="10" t="str">
        <f>_xlfn.IFNA(VLOOKUP(flower[[#This Row],[Strain]],VEGC8[[#All],[Scion METRC '#]:[Health]],5,FALSE),"")</f>
        <v/>
      </c>
      <c r="J1251" s="13"/>
      <c r="K1251" s="13" t="str">
        <f>IF(flower[[#This Row],[Scion METRC '#]]="","EMPTY",_xlfn.IFNA(VLOOKUP(flower[[#This Row],[Scion METRC '#]],DEADC8[],3,FALSE),"Alive"))</f>
        <v>EMPTY</v>
      </c>
      <c r="L1251" s="13" t="str">
        <f>IFERROR(INDEX(exptreatments[[#This Row],[Treatment]],MATCH(flower[[#This Row],[Scion METRC '#]],exptreatments[[#This Row],[METRC]],0)),"")</f>
        <v/>
      </c>
      <c r="M1251" s="13" t="str">
        <f>_xlfn.IFNA(VLOOKUP(flower[[#This Row],[Scion METRC '#]],DEADC8[],4,FALSE),"")</f>
        <v/>
      </c>
      <c r="N1251" s="14" t="str">
        <f>_xlfn.IFNA(VLOOKUP(flower[[#This Row],[Scion METRC '#]],DEADC8[],4,FALSE),"")</f>
        <v/>
      </c>
      <c r="O1251" s="13" t="str">
        <f>IF(ISNUMBER(SEARCH(".",flower[[#This Row],[Pheno Barcode]])),CONCATENATE("1A4070000000065000",RIGHT(flower[[#This Row],[Pheno Barcode]],6)),"")</f>
        <v/>
      </c>
      <c r="P1251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_PL4-02</v>
      </c>
    </row>
    <row r="1252" spans="1:16" x14ac:dyDescent="0.25">
      <c r="A1252" s="8" t="s">
        <v>9</v>
      </c>
      <c r="B1252" s="9">
        <v>3</v>
      </c>
      <c r="C1252" s="13" t="s">
        <v>560</v>
      </c>
      <c r="D1252" s="13"/>
      <c r="E1252" s="13" t="str">
        <f>_xlfn.IFNA(VLOOKUP(flower[[#This Row],[Scion METRC '#]],METRCC8[],2,FALSE),"METRC ERROR")</f>
        <v>METRC ERROR</v>
      </c>
      <c r="F1252" s="13" t="str">
        <f>IF(LEFT(flower[[#This Row],[Strain]],4)=LEFT(flower[[#This Row],[Pheno '#]],4),"match","MISMATCH")</f>
        <v>MISMATCH</v>
      </c>
      <c r="G1252" s="13" t="str">
        <f>_xlfn.IFNA(VLOOKUP(flower[[#This Row],[Scion METRC '#]],VEGC8[[#All],[Scion METRC '#]:[Pheno Barcode]],2,FALSE),"")</f>
        <v/>
      </c>
      <c r="H1252" s="13" t="str">
        <f>LEFT(flower[[#This Row],[Pheno Barcode]],7)</f>
        <v/>
      </c>
      <c r="I1252" s="10" t="str">
        <f>_xlfn.IFNA(VLOOKUP(flower[[#This Row],[Strain]],VEGC8[[#All],[Scion METRC '#]:[Health]],5,FALSE),"")</f>
        <v/>
      </c>
      <c r="J1252" s="13"/>
      <c r="K1252" s="13" t="str">
        <f>IF(flower[[#This Row],[Scion METRC '#]]="","EMPTY",_xlfn.IFNA(VLOOKUP(flower[[#This Row],[Scion METRC '#]],DEADC8[],3,FALSE),"Alive"))</f>
        <v>EMPTY</v>
      </c>
      <c r="L1252" s="13" t="str">
        <f>IFERROR(INDEX(exptreatments[[#This Row],[Treatment]],MATCH(flower[[#This Row],[Scion METRC '#]],exptreatments[[#This Row],[METRC]],0)),"")</f>
        <v/>
      </c>
      <c r="M1252" s="13" t="str">
        <f>_xlfn.IFNA(VLOOKUP(flower[[#This Row],[Scion METRC '#]],DEADC8[],4,FALSE),"")</f>
        <v/>
      </c>
      <c r="N1252" s="14" t="str">
        <f>_xlfn.IFNA(VLOOKUP(flower[[#This Row],[Scion METRC '#]],DEADC8[],4,FALSE),"")</f>
        <v/>
      </c>
      <c r="O1252" s="13" t="str">
        <f>IF(ISNUMBER(SEARCH(".",flower[[#This Row],[Pheno Barcode]])),CONCATENATE("1A4070000000065000",RIGHT(flower[[#This Row],[Pheno Barcode]],6)),"")</f>
        <v/>
      </c>
      <c r="P1252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_PL4-03</v>
      </c>
    </row>
    <row r="1253" spans="1:16" x14ac:dyDescent="0.25">
      <c r="A1253" s="8" t="s">
        <v>9</v>
      </c>
      <c r="B1253" s="9">
        <v>4</v>
      </c>
      <c r="C1253" s="13" t="s">
        <v>560</v>
      </c>
      <c r="D1253" s="13"/>
      <c r="E1253" s="13" t="str">
        <f>_xlfn.IFNA(VLOOKUP(flower[[#This Row],[Scion METRC '#]],METRCC8[],2,FALSE),"METRC ERROR")</f>
        <v>METRC ERROR</v>
      </c>
      <c r="F1253" s="13" t="str">
        <f>IF(LEFT(flower[[#This Row],[Strain]],4)=LEFT(flower[[#This Row],[Pheno '#]],4),"match","MISMATCH")</f>
        <v>MISMATCH</v>
      </c>
      <c r="G1253" s="13" t="str">
        <f>_xlfn.IFNA(VLOOKUP(flower[[#This Row],[Scion METRC '#]],VEGC8[[#All],[Scion METRC '#]:[Pheno Barcode]],2,FALSE),"")</f>
        <v/>
      </c>
      <c r="H1253" s="13" t="str">
        <f>LEFT(flower[[#This Row],[Pheno Barcode]],7)</f>
        <v/>
      </c>
      <c r="I1253" s="10" t="str">
        <f>_xlfn.IFNA(VLOOKUP(flower[[#This Row],[Strain]],VEGC8[[#All],[Scion METRC '#]:[Health]],5,FALSE),"")</f>
        <v/>
      </c>
      <c r="J1253" s="13"/>
      <c r="K1253" s="13" t="str">
        <f>IF(flower[[#This Row],[Scion METRC '#]]="","EMPTY",_xlfn.IFNA(VLOOKUP(flower[[#This Row],[Scion METRC '#]],DEADC8[],3,FALSE),"Alive"))</f>
        <v>EMPTY</v>
      </c>
      <c r="L1253" s="13" t="str">
        <f>IFERROR(INDEX(exptreatments[[#This Row],[Treatment]],MATCH(flower[[#This Row],[Scion METRC '#]],exptreatments[[#This Row],[METRC]],0)),"")</f>
        <v/>
      </c>
      <c r="M1253" s="13" t="str">
        <f>_xlfn.IFNA(VLOOKUP(flower[[#This Row],[Scion METRC '#]],DEADC8[],4,FALSE),"")</f>
        <v/>
      </c>
      <c r="N1253" s="14" t="str">
        <f>_xlfn.IFNA(VLOOKUP(flower[[#This Row],[Scion METRC '#]],DEADC8[],4,FALSE),"")</f>
        <v/>
      </c>
      <c r="O1253" s="13" t="str">
        <f>IF(ISNUMBER(SEARCH(".",flower[[#This Row],[Pheno Barcode]])),CONCATENATE("1A4070000000065000",RIGHT(flower[[#This Row],[Pheno Barcode]],6)),"")</f>
        <v/>
      </c>
      <c r="P1253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_PL4-04</v>
      </c>
    </row>
    <row r="1254" spans="1:16" x14ac:dyDescent="0.25">
      <c r="A1254" s="8" t="s">
        <v>9</v>
      </c>
      <c r="B1254" s="9">
        <v>5</v>
      </c>
      <c r="C1254" s="13" t="s">
        <v>560</v>
      </c>
      <c r="D1254" s="13"/>
      <c r="E1254" s="13" t="str">
        <f>_xlfn.IFNA(VLOOKUP(flower[[#This Row],[Scion METRC '#]],METRCC8[],2,FALSE),"METRC ERROR")</f>
        <v>METRC ERROR</v>
      </c>
      <c r="F1254" s="13" t="str">
        <f>IF(LEFT(flower[[#This Row],[Strain]],4)=LEFT(flower[[#This Row],[Pheno '#]],4),"match","MISMATCH")</f>
        <v>MISMATCH</v>
      </c>
      <c r="G1254" s="13" t="str">
        <f>_xlfn.IFNA(VLOOKUP(flower[[#This Row],[Scion METRC '#]],VEGC8[[#All],[Scion METRC '#]:[Pheno Barcode]],2,FALSE),"")</f>
        <v/>
      </c>
      <c r="H1254" s="13" t="str">
        <f>LEFT(flower[[#This Row],[Pheno Barcode]],7)</f>
        <v/>
      </c>
      <c r="I1254" s="10" t="str">
        <f>_xlfn.IFNA(VLOOKUP(flower[[#This Row],[Strain]],VEGC8[[#All],[Scion METRC '#]:[Health]],5,FALSE),"")</f>
        <v/>
      </c>
      <c r="J1254" s="13"/>
      <c r="K1254" s="13" t="str">
        <f>IF(flower[[#This Row],[Scion METRC '#]]="","EMPTY",_xlfn.IFNA(VLOOKUP(flower[[#This Row],[Scion METRC '#]],DEADC8[],3,FALSE),"Alive"))</f>
        <v>EMPTY</v>
      </c>
      <c r="L1254" s="13" t="str">
        <f>IFERROR(INDEX(exptreatments[[#This Row],[Treatment]],MATCH(flower[[#This Row],[Scion METRC '#]],exptreatments[[#This Row],[METRC]],0)),"")</f>
        <v/>
      </c>
      <c r="M1254" s="13" t="str">
        <f>_xlfn.IFNA(VLOOKUP(flower[[#This Row],[Scion METRC '#]],DEADC8[],4,FALSE),"")</f>
        <v/>
      </c>
      <c r="N1254" s="14" t="str">
        <f>_xlfn.IFNA(VLOOKUP(flower[[#This Row],[Scion METRC '#]],DEADC8[],4,FALSE),"")</f>
        <v/>
      </c>
      <c r="O1254" s="13" t="str">
        <f>IF(ISNUMBER(SEARCH(".",flower[[#This Row],[Pheno Barcode]])),CONCATENATE("1A4070000000065000",RIGHT(flower[[#This Row],[Pheno Barcode]],6)),"")</f>
        <v/>
      </c>
      <c r="P1254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_PL4-05</v>
      </c>
    </row>
    <row r="1255" spans="1:16" x14ac:dyDescent="0.25">
      <c r="A1255" s="8" t="s">
        <v>9</v>
      </c>
      <c r="B1255" s="9">
        <v>6</v>
      </c>
      <c r="C1255" s="13" t="s">
        <v>560</v>
      </c>
      <c r="D1255" s="13"/>
      <c r="E1255" s="13" t="str">
        <f>_xlfn.IFNA(VLOOKUP(flower[[#This Row],[Scion METRC '#]],METRCC8[],2,FALSE),"METRC ERROR")</f>
        <v>METRC ERROR</v>
      </c>
      <c r="F1255" s="13" t="str">
        <f>IF(LEFT(flower[[#This Row],[Strain]],4)=LEFT(flower[[#This Row],[Pheno '#]],4),"match","MISMATCH")</f>
        <v>MISMATCH</v>
      </c>
      <c r="G1255" s="13" t="str">
        <f>_xlfn.IFNA(VLOOKUP(flower[[#This Row],[Scion METRC '#]],VEGC8[[#All],[Scion METRC '#]:[Pheno Barcode]],2,FALSE),"")</f>
        <v/>
      </c>
      <c r="H1255" s="13" t="str">
        <f>LEFT(flower[[#This Row],[Pheno Barcode]],7)</f>
        <v/>
      </c>
      <c r="I1255" s="10" t="str">
        <f>_xlfn.IFNA(VLOOKUP(flower[[#This Row],[Strain]],VEGC8[[#All],[Scion METRC '#]:[Health]],5,FALSE),"")</f>
        <v/>
      </c>
      <c r="J1255" s="13"/>
      <c r="K1255" s="13" t="str">
        <f>IF(flower[[#This Row],[Scion METRC '#]]="","EMPTY",_xlfn.IFNA(VLOOKUP(flower[[#This Row],[Scion METRC '#]],DEADC8[],3,FALSE),"Alive"))</f>
        <v>EMPTY</v>
      </c>
      <c r="L1255" s="13" t="str">
        <f>IFERROR(INDEX(exptreatments[[#This Row],[Treatment]],MATCH(flower[[#This Row],[Scion METRC '#]],exptreatments[[#This Row],[METRC]],0)),"")</f>
        <v/>
      </c>
      <c r="M1255" s="13" t="str">
        <f>_xlfn.IFNA(VLOOKUP(flower[[#This Row],[Scion METRC '#]],DEADC8[],4,FALSE),"")</f>
        <v/>
      </c>
      <c r="N1255" s="14" t="str">
        <f>_xlfn.IFNA(VLOOKUP(flower[[#This Row],[Scion METRC '#]],DEADC8[],4,FALSE),"")</f>
        <v/>
      </c>
      <c r="O1255" s="13" t="str">
        <f>IF(ISNUMBER(SEARCH(".",flower[[#This Row],[Pheno Barcode]])),CONCATENATE("1A4070000000065000",RIGHT(flower[[#This Row],[Pheno Barcode]],6)),"")</f>
        <v/>
      </c>
      <c r="P1255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_PL4-06</v>
      </c>
    </row>
    <row r="1256" spans="1:16" x14ac:dyDescent="0.25">
      <c r="A1256" s="8" t="s">
        <v>9</v>
      </c>
      <c r="B1256" s="9">
        <v>7</v>
      </c>
      <c r="C1256" s="13" t="s">
        <v>560</v>
      </c>
      <c r="D1256" s="13"/>
      <c r="E1256" s="13" t="str">
        <f>_xlfn.IFNA(VLOOKUP(flower[[#This Row],[Scion METRC '#]],METRCC8[],2,FALSE),"METRC ERROR")</f>
        <v>METRC ERROR</v>
      </c>
      <c r="F1256" s="13" t="str">
        <f>IF(LEFT(flower[[#This Row],[Strain]],4)=LEFT(flower[[#This Row],[Pheno '#]],4),"match","MISMATCH")</f>
        <v>MISMATCH</v>
      </c>
      <c r="G1256" s="13" t="str">
        <f>_xlfn.IFNA(VLOOKUP(flower[[#This Row],[Scion METRC '#]],VEGC8[[#All],[Scion METRC '#]:[Pheno Barcode]],2,FALSE),"")</f>
        <v/>
      </c>
      <c r="H1256" s="13" t="str">
        <f>LEFT(flower[[#This Row],[Pheno Barcode]],7)</f>
        <v/>
      </c>
      <c r="I1256" s="10" t="str">
        <f>_xlfn.IFNA(VLOOKUP(flower[[#This Row],[Strain]],VEGC8[[#All],[Scion METRC '#]:[Health]],5,FALSE),"")</f>
        <v/>
      </c>
      <c r="J1256" s="13"/>
      <c r="K1256" s="13" t="str">
        <f>IF(flower[[#This Row],[Scion METRC '#]]="","EMPTY",_xlfn.IFNA(VLOOKUP(flower[[#This Row],[Scion METRC '#]],DEADC8[],3,FALSE),"Alive"))</f>
        <v>EMPTY</v>
      </c>
      <c r="L1256" s="13" t="str">
        <f>IFERROR(INDEX(exptreatments[[#This Row],[Treatment]],MATCH(flower[[#This Row],[Scion METRC '#]],exptreatments[[#This Row],[METRC]],0)),"")</f>
        <v/>
      </c>
      <c r="M1256" s="13" t="str">
        <f>_xlfn.IFNA(VLOOKUP(flower[[#This Row],[Scion METRC '#]],DEADC8[],4,FALSE),"")</f>
        <v/>
      </c>
      <c r="N1256" s="14" t="str">
        <f>_xlfn.IFNA(VLOOKUP(flower[[#This Row],[Scion METRC '#]],DEADC8[],4,FALSE),"")</f>
        <v/>
      </c>
      <c r="O1256" s="13" t="str">
        <f>IF(ISNUMBER(SEARCH(".",flower[[#This Row],[Pheno Barcode]])),CONCATENATE("1A4070000000065000",RIGHT(flower[[#This Row],[Pheno Barcode]],6)),"")</f>
        <v/>
      </c>
      <c r="P1256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_PL4-07</v>
      </c>
    </row>
    <row r="1257" spans="1:16" x14ac:dyDescent="0.25">
      <c r="A1257" s="8" t="s">
        <v>9</v>
      </c>
      <c r="B1257" s="9">
        <v>8</v>
      </c>
      <c r="C1257" s="13" t="s">
        <v>560</v>
      </c>
      <c r="D1257" s="13"/>
      <c r="E1257" s="13" t="str">
        <f>_xlfn.IFNA(VLOOKUP(flower[[#This Row],[Scion METRC '#]],METRCC8[],2,FALSE),"METRC ERROR")</f>
        <v>METRC ERROR</v>
      </c>
      <c r="F1257" s="13" t="str">
        <f>IF(LEFT(flower[[#This Row],[Strain]],4)=LEFT(flower[[#This Row],[Pheno '#]],4),"match","MISMATCH")</f>
        <v>MISMATCH</v>
      </c>
      <c r="G1257" s="13" t="str">
        <f>_xlfn.IFNA(VLOOKUP(flower[[#This Row],[Scion METRC '#]],VEGC8[[#All],[Scion METRC '#]:[Pheno Barcode]],2,FALSE),"")</f>
        <v/>
      </c>
      <c r="H1257" s="13" t="str">
        <f>LEFT(flower[[#This Row],[Pheno Barcode]],7)</f>
        <v/>
      </c>
      <c r="I1257" s="10" t="str">
        <f>_xlfn.IFNA(VLOOKUP(flower[[#This Row],[Strain]],VEGC8[[#All],[Scion METRC '#]:[Health]],5,FALSE),"")</f>
        <v/>
      </c>
      <c r="J1257" s="13"/>
      <c r="K1257" s="13" t="str">
        <f>IF(flower[[#This Row],[Scion METRC '#]]="","EMPTY",_xlfn.IFNA(VLOOKUP(flower[[#This Row],[Scion METRC '#]],DEADC8[],3,FALSE),"Alive"))</f>
        <v>EMPTY</v>
      </c>
      <c r="L1257" s="13" t="str">
        <f>IFERROR(INDEX(exptreatments[[#This Row],[Treatment]],MATCH(flower[[#This Row],[Scion METRC '#]],exptreatments[[#This Row],[METRC]],0)),"")</f>
        <v/>
      </c>
      <c r="M1257" s="13" t="str">
        <f>_xlfn.IFNA(VLOOKUP(flower[[#This Row],[Scion METRC '#]],DEADC8[],4,FALSE),"")</f>
        <v/>
      </c>
      <c r="N1257" s="14" t="str">
        <f>_xlfn.IFNA(VLOOKUP(flower[[#This Row],[Scion METRC '#]],DEADC8[],4,FALSE),"")</f>
        <v/>
      </c>
      <c r="O1257" s="13" t="str">
        <f>IF(ISNUMBER(SEARCH(".",flower[[#This Row],[Pheno Barcode]])),CONCATENATE("1A4070000000065000",RIGHT(flower[[#This Row],[Pheno Barcode]],6)),"")</f>
        <v/>
      </c>
      <c r="P1257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_PL4-08</v>
      </c>
    </row>
    <row r="1258" spans="1:16" x14ac:dyDescent="0.25">
      <c r="A1258" s="8" t="s">
        <v>9</v>
      </c>
      <c r="B1258" s="9">
        <v>9</v>
      </c>
      <c r="C1258" s="13" t="s">
        <v>560</v>
      </c>
      <c r="D1258" s="13"/>
      <c r="E1258" s="13" t="str">
        <f>_xlfn.IFNA(VLOOKUP(flower[[#This Row],[Scion METRC '#]],METRCC8[],2,FALSE),"METRC ERROR")</f>
        <v>METRC ERROR</v>
      </c>
      <c r="F1258" s="13" t="str">
        <f>IF(LEFT(flower[[#This Row],[Strain]],4)=LEFT(flower[[#This Row],[Pheno '#]],4),"match","MISMATCH")</f>
        <v>MISMATCH</v>
      </c>
      <c r="G1258" s="13" t="str">
        <f>_xlfn.IFNA(VLOOKUP(flower[[#This Row],[Scion METRC '#]],VEGC8[[#All],[Scion METRC '#]:[Pheno Barcode]],2,FALSE),"")</f>
        <v/>
      </c>
      <c r="H1258" s="13" t="str">
        <f>LEFT(flower[[#This Row],[Pheno Barcode]],7)</f>
        <v/>
      </c>
      <c r="I1258" s="10" t="str">
        <f>_xlfn.IFNA(VLOOKUP(flower[[#This Row],[Strain]],VEGC8[[#All],[Scion METRC '#]:[Health]],5,FALSE),"")</f>
        <v/>
      </c>
      <c r="J1258" s="13"/>
      <c r="K1258" s="13" t="str">
        <f>IF(flower[[#This Row],[Scion METRC '#]]="","EMPTY",_xlfn.IFNA(VLOOKUP(flower[[#This Row],[Scion METRC '#]],DEADC8[],3,FALSE),"Alive"))</f>
        <v>EMPTY</v>
      </c>
      <c r="L1258" s="13" t="str">
        <f>IFERROR(INDEX(exptreatments[[#This Row],[Treatment]],MATCH(flower[[#This Row],[Scion METRC '#]],exptreatments[[#This Row],[METRC]],0)),"")</f>
        <v/>
      </c>
      <c r="M1258" s="13" t="str">
        <f>_xlfn.IFNA(VLOOKUP(flower[[#This Row],[Scion METRC '#]],DEADC8[],4,FALSE),"")</f>
        <v/>
      </c>
      <c r="N1258" s="14" t="str">
        <f>_xlfn.IFNA(VLOOKUP(flower[[#This Row],[Scion METRC '#]],DEADC8[],4,FALSE),"")</f>
        <v/>
      </c>
      <c r="O1258" s="13" t="str">
        <f>IF(ISNUMBER(SEARCH(".",flower[[#This Row],[Pheno Barcode]])),CONCATENATE("1A4070000000065000",RIGHT(flower[[#This Row],[Pheno Barcode]],6)),"")</f>
        <v/>
      </c>
      <c r="P1258" s="8" t="str">
        <f>IF(flower[[#This Row],[Plant]]&lt;10,_xlfn.CONCAT('Group Info'!$F$2,"_",flower[[#This Row],[Table]],"-0",flower[[#This Row],[Plant]]),_xlfn.CONCAT('Group Info'!$F$2,"_",flower[[#This Row],[Table]],"-",flower[[#This Row],[Plant]]))</f>
        <v>_PL4-09</v>
      </c>
    </row>
    <row r="1259" spans="1:16" x14ac:dyDescent="0.25">
      <c r="A1259" s="8" t="s">
        <v>9</v>
      </c>
      <c r="B1259" s="9">
        <v>10</v>
      </c>
      <c r="C1259" s="13" t="s">
        <v>560</v>
      </c>
      <c r="D1259" s="13"/>
      <c r="E1259" s="13" t="str">
        <f>_xlfn.IFNA(VLOOKUP(flower[[#This Row],[Scion METRC '#]],METRCC8[],2,FALSE),"METRC ERROR")</f>
        <v>METRC ERROR</v>
      </c>
      <c r="F1259" s="13" t="str">
        <f>IF(LEFT(flower[[#This Row],[Strain]],4)=LEFT(flower[[#This Row],[Pheno '#]],4),"match","MISMATCH")</f>
        <v>MISMATCH</v>
      </c>
      <c r="G1259" s="13" t="str">
        <f>_xlfn.IFNA(VLOOKUP(flower[[#This Row],[Scion METRC '#]],VEGC8[[#All],[Scion METRC '#]:[Pheno Barcode]],2,FALSE),"")</f>
        <v/>
      </c>
      <c r="H1259" s="13" t="str">
        <f>LEFT(flower[[#This Row],[Pheno Barcode]],7)</f>
        <v/>
      </c>
      <c r="I1259" s="10" t="str">
        <f>_xlfn.IFNA(VLOOKUP(flower[[#This Row],[Strain]],VEGC8[[#All],[Scion METRC '#]:[Health]],5,FALSE),"")</f>
        <v/>
      </c>
      <c r="J1259" s="13"/>
      <c r="K1259" s="13" t="str">
        <f>IF(flower[[#This Row],[Scion METRC '#]]="","EMPTY",_xlfn.IFNA(VLOOKUP(flower[[#This Row],[Scion METRC '#]],DEADC8[],3,FALSE),"Alive"))</f>
        <v>EMPTY</v>
      </c>
      <c r="L1259" s="13" t="str">
        <f>IFERROR(INDEX(exptreatments[[#This Row],[Treatment]],MATCH(flower[[#This Row],[Scion METRC '#]],exptreatments[[#This Row],[METRC]],0)),"")</f>
        <v/>
      </c>
      <c r="M1259" s="13" t="str">
        <f>_xlfn.IFNA(VLOOKUP(flower[[#This Row],[Scion METRC '#]],DEADC8[],4,FALSE),"")</f>
        <v/>
      </c>
      <c r="N1259" s="14" t="str">
        <f>_xlfn.IFNA(VLOOKUP(flower[[#This Row],[Scion METRC '#]],DEADC8[],4,FALSE),"")</f>
        <v/>
      </c>
      <c r="O1259" s="13" t="str">
        <f>IF(ISNUMBER(SEARCH(".",flower[[#This Row],[Pheno Barcode]])),CONCATENATE("1A4070000000065000",RIGHT(flower[[#This Row],[Pheno Barcode]],6)),"")</f>
        <v/>
      </c>
      <c r="P1259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_PL4-10</v>
      </c>
    </row>
    <row r="1260" spans="1:16" x14ac:dyDescent="0.25">
      <c r="A1260" s="8" t="s">
        <v>9</v>
      </c>
      <c r="B1260" s="9">
        <v>11</v>
      </c>
      <c r="C1260" s="13" t="s">
        <v>560</v>
      </c>
      <c r="D1260" s="13"/>
      <c r="E1260" s="13" t="str">
        <f>_xlfn.IFNA(VLOOKUP(flower[[#This Row],[Scion METRC '#]],METRCC8[],2,FALSE),"METRC ERROR")</f>
        <v>METRC ERROR</v>
      </c>
      <c r="F1260" s="13" t="str">
        <f>IF(LEFT(flower[[#This Row],[Strain]],4)=LEFT(flower[[#This Row],[Pheno '#]],4),"match","MISMATCH")</f>
        <v>MISMATCH</v>
      </c>
      <c r="G1260" s="13" t="str">
        <f>_xlfn.IFNA(VLOOKUP(flower[[#This Row],[Scion METRC '#]],VEGC8[[#All],[Scion METRC '#]:[Pheno Barcode]],2,FALSE),"")</f>
        <v/>
      </c>
      <c r="H1260" s="13" t="str">
        <f>LEFT(flower[[#This Row],[Pheno Barcode]],7)</f>
        <v/>
      </c>
      <c r="I1260" s="10" t="str">
        <f>_xlfn.IFNA(VLOOKUP(flower[[#This Row],[Strain]],VEGC8[[#All],[Scion METRC '#]:[Health]],5,FALSE),"")</f>
        <v/>
      </c>
      <c r="J1260" s="13"/>
      <c r="K1260" s="13" t="str">
        <f>IF(flower[[#This Row],[Scion METRC '#]]="","EMPTY",_xlfn.IFNA(VLOOKUP(flower[[#This Row],[Scion METRC '#]],DEADC8[],3,FALSE),"Alive"))</f>
        <v>EMPTY</v>
      </c>
      <c r="L1260" s="13" t="str">
        <f>IFERROR(INDEX(exptreatments[[#This Row],[Treatment]],MATCH(flower[[#This Row],[Scion METRC '#]],exptreatments[[#This Row],[METRC]],0)),"")</f>
        <v/>
      </c>
      <c r="M1260" s="13" t="str">
        <f>_xlfn.IFNA(VLOOKUP(flower[[#This Row],[Scion METRC '#]],DEADC8[],4,FALSE),"")</f>
        <v/>
      </c>
      <c r="N1260" s="14" t="str">
        <f>_xlfn.IFNA(VLOOKUP(flower[[#This Row],[Scion METRC '#]],DEADC8[],4,FALSE),"")</f>
        <v/>
      </c>
      <c r="O1260" s="13" t="str">
        <f>IF(ISNUMBER(SEARCH(".",flower[[#This Row],[Pheno Barcode]])),CONCATENATE("1A4070000000065000",RIGHT(flower[[#This Row],[Pheno Barcode]],6)),"")</f>
        <v/>
      </c>
      <c r="P1260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_PL4-11</v>
      </c>
    </row>
    <row r="1261" spans="1:16" x14ac:dyDescent="0.25">
      <c r="A1261" s="8" t="s">
        <v>9</v>
      </c>
      <c r="B1261" s="9">
        <v>12</v>
      </c>
      <c r="C1261" s="13" t="s">
        <v>560</v>
      </c>
      <c r="D1261" s="13"/>
      <c r="E1261" s="13" t="str">
        <f>_xlfn.IFNA(VLOOKUP(flower[[#This Row],[Scion METRC '#]],METRCC8[],2,FALSE),"METRC ERROR")</f>
        <v>METRC ERROR</v>
      </c>
      <c r="F1261" s="13" t="str">
        <f>IF(LEFT(flower[[#This Row],[Strain]],4)=LEFT(flower[[#This Row],[Pheno '#]],4),"match","MISMATCH")</f>
        <v>MISMATCH</v>
      </c>
      <c r="G1261" s="13" t="str">
        <f>_xlfn.IFNA(VLOOKUP(flower[[#This Row],[Scion METRC '#]],VEGC8[[#All],[Scion METRC '#]:[Pheno Barcode]],2,FALSE),"")</f>
        <v/>
      </c>
      <c r="H1261" s="13" t="str">
        <f>LEFT(flower[[#This Row],[Pheno Barcode]],7)</f>
        <v/>
      </c>
      <c r="I1261" s="10" t="str">
        <f>_xlfn.IFNA(VLOOKUP(flower[[#This Row],[Strain]],VEGC8[[#All],[Scion METRC '#]:[Health]],5,FALSE),"")</f>
        <v/>
      </c>
      <c r="J1261" s="13"/>
      <c r="K1261" s="13" t="str">
        <f>IF(flower[[#This Row],[Scion METRC '#]]="","EMPTY",_xlfn.IFNA(VLOOKUP(flower[[#This Row],[Scion METRC '#]],DEADC8[],3,FALSE),"Alive"))</f>
        <v>EMPTY</v>
      </c>
      <c r="L1261" s="13" t="str">
        <f>IFERROR(INDEX(exptreatments[[#This Row],[Treatment]],MATCH(flower[[#This Row],[Scion METRC '#]],exptreatments[[#This Row],[METRC]],0)),"")</f>
        <v/>
      </c>
      <c r="M1261" s="13" t="str">
        <f>_xlfn.IFNA(VLOOKUP(flower[[#This Row],[Scion METRC '#]],DEADC8[],4,FALSE),"")</f>
        <v/>
      </c>
      <c r="N1261" s="14" t="str">
        <f>_xlfn.IFNA(VLOOKUP(flower[[#This Row],[Scion METRC '#]],DEADC8[],4,FALSE),"")</f>
        <v/>
      </c>
      <c r="O1261" s="13" t="str">
        <f>IF(ISNUMBER(SEARCH(".",flower[[#This Row],[Pheno Barcode]])),CONCATENATE("1A4070000000065000",RIGHT(flower[[#This Row],[Pheno Barcode]],6)),"")</f>
        <v/>
      </c>
      <c r="P1261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_PL4-12</v>
      </c>
    </row>
    <row r="1262" spans="1:16" x14ac:dyDescent="0.25">
      <c r="A1262" s="8" t="s">
        <v>9</v>
      </c>
      <c r="B1262" s="9">
        <v>13</v>
      </c>
      <c r="C1262" s="13" t="s">
        <v>560</v>
      </c>
      <c r="D1262" s="13"/>
      <c r="E1262" s="13" t="str">
        <f>_xlfn.IFNA(VLOOKUP(flower[[#This Row],[Scion METRC '#]],METRCC8[],2,FALSE),"METRC ERROR")</f>
        <v>METRC ERROR</v>
      </c>
      <c r="F1262" s="13" t="str">
        <f>IF(LEFT(flower[[#This Row],[Strain]],4)=LEFT(flower[[#This Row],[Pheno '#]],4),"match","MISMATCH")</f>
        <v>MISMATCH</v>
      </c>
      <c r="G1262" s="13" t="str">
        <f>_xlfn.IFNA(VLOOKUP(flower[[#This Row],[Scion METRC '#]],VEGC8[[#All],[Scion METRC '#]:[Pheno Barcode]],2,FALSE),"")</f>
        <v/>
      </c>
      <c r="H1262" s="13" t="str">
        <f>LEFT(flower[[#This Row],[Pheno Barcode]],7)</f>
        <v/>
      </c>
      <c r="I1262" s="10" t="str">
        <f>_xlfn.IFNA(VLOOKUP(flower[[#This Row],[Strain]],VEGC8[[#All],[Scion METRC '#]:[Health]],5,FALSE),"")</f>
        <v/>
      </c>
      <c r="J1262" s="13"/>
      <c r="K1262" s="13" t="str">
        <f>IF(flower[[#This Row],[Scion METRC '#]]="","EMPTY",_xlfn.IFNA(VLOOKUP(flower[[#This Row],[Scion METRC '#]],DEADC8[],3,FALSE),"Alive"))</f>
        <v>EMPTY</v>
      </c>
      <c r="L1262" s="13" t="str">
        <f>IFERROR(INDEX(exptreatments[[#This Row],[Treatment]],MATCH(flower[[#This Row],[Scion METRC '#]],exptreatments[[#This Row],[METRC]],0)),"")</f>
        <v/>
      </c>
      <c r="M1262" s="13" t="str">
        <f>_xlfn.IFNA(VLOOKUP(flower[[#This Row],[Scion METRC '#]],DEADC8[],4,FALSE),"")</f>
        <v/>
      </c>
      <c r="N1262" s="14" t="str">
        <f>_xlfn.IFNA(VLOOKUP(flower[[#This Row],[Scion METRC '#]],DEADC8[],4,FALSE),"")</f>
        <v/>
      </c>
      <c r="O1262" s="13" t="str">
        <f>IF(ISNUMBER(SEARCH(".",flower[[#This Row],[Pheno Barcode]])),CONCATENATE("1A4070000000065000",RIGHT(flower[[#This Row],[Pheno Barcode]],6)),"")</f>
        <v/>
      </c>
      <c r="P1262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_PL4-13</v>
      </c>
    </row>
    <row r="1263" spans="1:16" x14ac:dyDescent="0.25">
      <c r="A1263" s="8" t="s">
        <v>9</v>
      </c>
      <c r="B1263" s="9">
        <v>14</v>
      </c>
      <c r="C1263" s="13" t="s">
        <v>560</v>
      </c>
      <c r="D1263" s="13"/>
      <c r="E1263" s="13" t="str">
        <f>_xlfn.IFNA(VLOOKUP(flower[[#This Row],[Scion METRC '#]],METRCC8[],2,FALSE),"METRC ERROR")</f>
        <v>METRC ERROR</v>
      </c>
      <c r="F1263" s="13" t="str">
        <f>IF(LEFT(flower[[#This Row],[Strain]],4)=LEFT(flower[[#This Row],[Pheno '#]],4),"match","MISMATCH")</f>
        <v>MISMATCH</v>
      </c>
      <c r="G1263" s="13" t="str">
        <f>_xlfn.IFNA(VLOOKUP(flower[[#This Row],[Scion METRC '#]],VEGC8[[#All],[Scion METRC '#]:[Pheno Barcode]],2,FALSE),"")</f>
        <v/>
      </c>
      <c r="H1263" s="13" t="str">
        <f>LEFT(flower[[#This Row],[Pheno Barcode]],7)</f>
        <v/>
      </c>
      <c r="I1263" s="10" t="str">
        <f>_xlfn.IFNA(VLOOKUP(flower[[#This Row],[Strain]],VEGC8[[#All],[Scion METRC '#]:[Health]],5,FALSE),"")</f>
        <v/>
      </c>
      <c r="J1263" s="13"/>
      <c r="K1263" s="13" t="str">
        <f>IF(flower[[#This Row],[Scion METRC '#]]="","EMPTY",_xlfn.IFNA(VLOOKUP(flower[[#This Row],[Scion METRC '#]],DEADC8[],3,FALSE),"Alive"))</f>
        <v>EMPTY</v>
      </c>
      <c r="L1263" s="13" t="str">
        <f>IFERROR(INDEX(exptreatments[[#This Row],[Treatment]],MATCH(flower[[#This Row],[Scion METRC '#]],exptreatments[[#This Row],[METRC]],0)),"")</f>
        <v/>
      </c>
      <c r="M1263" s="13" t="str">
        <f>_xlfn.IFNA(VLOOKUP(flower[[#This Row],[Scion METRC '#]],DEADC8[],4,FALSE),"")</f>
        <v/>
      </c>
      <c r="N1263" s="14" t="str">
        <f>_xlfn.IFNA(VLOOKUP(flower[[#This Row],[Scion METRC '#]],DEADC8[],4,FALSE),"")</f>
        <v/>
      </c>
      <c r="O1263" s="13" t="str">
        <f>IF(ISNUMBER(SEARCH(".",flower[[#This Row],[Pheno Barcode]])),CONCATENATE("1A4070000000065000",RIGHT(flower[[#This Row],[Pheno Barcode]],6)),"")</f>
        <v/>
      </c>
      <c r="P1263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_PL4-14</v>
      </c>
    </row>
    <row r="1264" spans="1:16" x14ac:dyDescent="0.25">
      <c r="A1264" s="8" t="s">
        <v>9</v>
      </c>
      <c r="B1264" s="9">
        <v>15</v>
      </c>
      <c r="C1264" s="13" t="s">
        <v>560</v>
      </c>
      <c r="D1264" s="13"/>
      <c r="E1264" s="13" t="str">
        <f>_xlfn.IFNA(VLOOKUP(flower[[#This Row],[Scion METRC '#]],METRCC8[],2,FALSE),"METRC ERROR")</f>
        <v>METRC ERROR</v>
      </c>
      <c r="F1264" s="13" t="str">
        <f>IF(LEFT(flower[[#This Row],[Strain]],4)=LEFT(flower[[#This Row],[Pheno '#]],4),"match","MISMATCH")</f>
        <v>MISMATCH</v>
      </c>
      <c r="G1264" s="13" t="str">
        <f>_xlfn.IFNA(VLOOKUP(flower[[#This Row],[Scion METRC '#]],VEGC8[[#All],[Scion METRC '#]:[Pheno Barcode]],2,FALSE),"")</f>
        <v/>
      </c>
      <c r="H1264" s="13" t="str">
        <f>LEFT(flower[[#This Row],[Pheno Barcode]],7)</f>
        <v/>
      </c>
      <c r="I1264" s="10" t="str">
        <f>_xlfn.IFNA(VLOOKUP(flower[[#This Row],[Strain]],VEGC8[[#All],[Scion METRC '#]:[Health]],5,FALSE),"")</f>
        <v/>
      </c>
      <c r="J1264" s="13"/>
      <c r="K1264" s="13" t="str">
        <f>IF(flower[[#This Row],[Scion METRC '#]]="","EMPTY",_xlfn.IFNA(VLOOKUP(flower[[#This Row],[Scion METRC '#]],DEADC8[],3,FALSE),"Alive"))</f>
        <v>EMPTY</v>
      </c>
      <c r="L1264" s="13" t="str">
        <f>IFERROR(INDEX(exptreatments[[#This Row],[Treatment]],MATCH(flower[[#This Row],[Scion METRC '#]],exptreatments[[#This Row],[METRC]],0)),"")</f>
        <v/>
      </c>
      <c r="M1264" s="13" t="str">
        <f>_xlfn.IFNA(VLOOKUP(flower[[#This Row],[Scion METRC '#]],DEADC8[],4,FALSE),"")</f>
        <v/>
      </c>
      <c r="N1264" s="14" t="str">
        <f>_xlfn.IFNA(VLOOKUP(flower[[#This Row],[Scion METRC '#]],DEADC8[],4,FALSE),"")</f>
        <v/>
      </c>
      <c r="O1264" s="13" t="str">
        <f>IF(ISNUMBER(SEARCH(".",flower[[#This Row],[Pheno Barcode]])),CONCATENATE("1A4070000000065000",RIGHT(flower[[#This Row],[Pheno Barcode]],6)),"")</f>
        <v/>
      </c>
      <c r="P1264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_PL4-15</v>
      </c>
    </row>
    <row r="1265" spans="1:16" x14ac:dyDescent="0.25">
      <c r="A1265" s="8" t="s">
        <v>9</v>
      </c>
      <c r="B1265" s="9">
        <v>16</v>
      </c>
      <c r="C1265" s="13" t="s">
        <v>560</v>
      </c>
      <c r="D1265" s="13"/>
      <c r="E1265" s="13" t="str">
        <f>_xlfn.IFNA(VLOOKUP(flower[[#This Row],[Scion METRC '#]],METRCC8[],2,FALSE),"METRC ERROR")</f>
        <v>METRC ERROR</v>
      </c>
      <c r="F1265" s="13" t="str">
        <f>IF(LEFT(flower[[#This Row],[Strain]],4)=LEFT(flower[[#This Row],[Pheno '#]],4),"match","MISMATCH")</f>
        <v>MISMATCH</v>
      </c>
      <c r="G1265" s="13" t="str">
        <f>_xlfn.IFNA(VLOOKUP(flower[[#This Row],[Scion METRC '#]],VEGC8[[#All],[Scion METRC '#]:[Pheno Barcode]],2,FALSE),"")</f>
        <v/>
      </c>
      <c r="H1265" s="13" t="str">
        <f>LEFT(flower[[#This Row],[Pheno Barcode]],7)</f>
        <v/>
      </c>
      <c r="I1265" s="10" t="str">
        <f>_xlfn.IFNA(VLOOKUP(flower[[#This Row],[Strain]],VEGC8[[#All],[Scion METRC '#]:[Health]],5,FALSE),"")</f>
        <v/>
      </c>
      <c r="J1265" s="13"/>
      <c r="K1265" s="13" t="str">
        <f>IF(flower[[#This Row],[Scion METRC '#]]="","EMPTY",_xlfn.IFNA(VLOOKUP(flower[[#This Row],[Scion METRC '#]],DEADC8[],3,FALSE),"Alive"))</f>
        <v>EMPTY</v>
      </c>
      <c r="L1265" s="13" t="str">
        <f>IFERROR(INDEX(exptreatments[[#This Row],[Treatment]],MATCH(flower[[#This Row],[Scion METRC '#]],exptreatments[[#This Row],[METRC]],0)),"")</f>
        <v/>
      </c>
      <c r="M1265" s="13" t="str">
        <f>_xlfn.IFNA(VLOOKUP(flower[[#This Row],[Scion METRC '#]],DEADC8[],4,FALSE),"")</f>
        <v/>
      </c>
      <c r="N1265" s="14" t="str">
        <f>_xlfn.IFNA(VLOOKUP(flower[[#This Row],[Scion METRC '#]],DEADC8[],4,FALSE),"")</f>
        <v/>
      </c>
      <c r="O1265" s="13" t="str">
        <f>IF(ISNUMBER(SEARCH(".",flower[[#This Row],[Pheno Barcode]])),CONCATENATE("1A4070000000065000",RIGHT(flower[[#This Row],[Pheno Barcode]],6)),"")</f>
        <v/>
      </c>
      <c r="P1265" s="8" t="str">
        <f>IF(flower[[#This Row],[Plant]]&lt;10,_xlfn.CONCAT('Group Info'!$F$2,"_",flower[[#This Row],[Table]],"-0",flower[[#This Row],[Plant]]),_xlfn.CONCAT('Group Info'!$F$2,"_",flower[[#This Row],[Table]],"-",flower[[#This Row],[Plant]]))</f>
        <v>_PL4-16</v>
      </c>
    </row>
    <row r="1266" spans="1:16" x14ac:dyDescent="0.25">
      <c r="A1266" s="8" t="s">
        <v>9</v>
      </c>
      <c r="B1266" s="9">
        <v>1</v>
      </c>
      <c r="C1266" s="13" t="s">
        <v>561</v>
      </c>
      <c r="D1266" s="9"/>
      <c r="E1266" s="9" t="str">
        <f>_xlfn.IFNA(VLOOKUP(flower[[#This Row],[Scion METRC '#]],METRCC8[],2,FALSE),"METRC ERROR")</f>
        <v>METRC ERROR</v>
      </c>
      <c r="F1266" s="9" t="str">
        <f>IF(LEFT(flower[[#This Row],[Strain]],4)=LEFT(flower[[#This Row],[Pheno '#]],4),"match","MISMATCH")</f>
        <v>MISMATCH</v>
      </c>
      <c r="G1266" s="9" t="str">
        <f>_xlfn.IFNA(VLOOKUP(flower[[#This Row],[Scion METRC '#]],VEGC8[[#All],[Scion METRC '#]:[Pheno Barcode]],2,FALSE),"")</f>
        <v/>
      </c>
      <c r="H1266" s="9" t="str">
        <f>LEFT(flower[[#This Row],[Pheno Barcode]],7)</f>
        <v/>
      </c>
      <c r="I1266" s="10" t="str">
        <f>_xlfn.IFNA(VLOOKUP(flower[[#This Row],[Strain]],VEGC8[[#All],[Scion METRC '#]:[Health]],5,FALSE),"")</f>
        <v/>
      </c>
      <c r="J1266" s="9"/>
      <c r="K1266" s="9" t="str">
        <f>IF(flower[[#This Row],[Scion METRC '#]]="","EMPTY",_xlfn.IFNA(VLOOKUP(flower[[#This Row],[Scion METRC '#]],DEADC8[],3,FALSE),"Alive"))</f>
        <v>EMPTY</v>
      </c>
      <c r="L1266" s="65" t="str">
        <f>IFERROR(INDEX(exptreatments[[#This Row],[Treatment]],MATCH(flower[[#This Row],[Scion METRC '#]],exptreatments[[#This Row],[METRC]],0)),"")</f>
        <v/>
      </c>
      <c r="M1266" s="13" t="str">
        <f>_xlfn.IFNA(VLOOKUP(flower[[#This Row],[Scion METRC '#]],DEADC8[],4,FALSE),"")</f>
        <v/>
      </c>
      <c r="N1266" s="14" t="str">
        <f>_xlfn.IFNA(VLOOKUP(flower[[#This Row],[Scion METRC '#]],DEADC8[],4,FALSE),"")</f>
        <v/>
      </c>
      <c r="O1266" s="13" t="str">
        <f>IF(ISNUMBER(SEARCH(".",flower[[#This Row],[Pheno Barcode]])),CONCATENATE("1A4070000000065000",RIGHT(flower[[#This Row],[Pheno Barcode]],6)),"")</f>
        <v/>
      </c>
      <c r="P1266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_PL5-01</v>
      </c>
    </row>
    <row r="1267" spans="1:16" x14ac:dyDescent="0.25">
      <c r="A1267" s="8" t="s">
        <v>9</v>
      </c>
      <c r="B1267" s="9">
        <v>2</v>
      </c>
      <c r="C1267" s="13" t="s">
        <v>561</v>
      </c>
      <c r="D1267" s="13"/>
      <c r="E1267" s="13" t="str">
        <f>_xlfn.IFNA(VLOOKUP(flower[[#This Row],[Scion METRC '#]],METRCC8[],2,FALSE),"METRC ERROR")</f>
        <v>METRC ERROR</v>
      </c>
      <c r="F1267" s="13" t="str">
        <f>IF(LEFT(flower[[#This Row],[Strain]],4)=LEFT(flower[[#This Row],[Pheno '#]],4),"match","MISMATCH")</f>
        <v>MISMATCH</v>
      </c>
      <c r="G1267" s="13" t="str">
        <f>_xlfn.IFNA(VLOOKUP(flower[[#This Row],[Scion METRC '#]],VEGC8[[#All],[Scion METRC '#]:[Pheno Barcode]],2,FALSE),"")</f>
        <v/>
      </c>
      <c r="H1267" s="13" t="str">
        <f>LEFT(flower[[#This Row],[Pheno Barcode]],7)</f>
        <v/>
      </c>
      <c r="I1267" s="10" t="str">
        <f>_xlfn.IFNA(VLOOKUP(flower[[#This Row],[Strain]],VEGC8[[#All],[Scion METRC '#]:[Health]],5,FALSE),"")</f>
        <v/>
      </c>
      <c r="J1267" s="13"/>
      <c r="K1267" s="13" t="str">
        <f>IF(flower[[#This Row],[Scion METRC '#]]="","EMPTY",_xlfn.IFNA(VLOOKUP(flower[[#This Row],[Scion METRC '#]],DEADC8[],3,FALSE),"Alive"))</f>
        <v>EMPTY</v>
      </c>
      <c r="L1267" s="13" t="str">
        <f>IFERROR(INDEX(exptreatments[[#This Row],[Treatment]],MATCH(flower[[#This Row],[Scion METRC '#]],exptreatments[[#This Row],[METRC]],0)),"")</f>
        <v/>
      </c>
      <c r="M1267" s="13" t="str">
        <f>_xlfn.IFNA(VLOOKUP(flower[[#This Row],[Scion METRC '#]],DEADC8[],4,FALSE),"")</f>
        <v/>
      </c>
      <c r="N1267" s="14" t="str">
        <f>_xlfn.IFNA(VLOOKUP(flower[[#This Row],[Scion METRC '#]],DEADC8[],4,FALSE),"")</f>
        <v/>
      </c>
      <c r="O1267" s="13" t="str">
        <f>IF(ISNUMBER(SEARCH(".",flower[[#This Row],[Pheno Barcode]])),CONCATENATE("1A4070000000065000",RIGHT(flower[[#This Row],[Pheno Barcode]],6)),"")</f>
        <v/>
      </c>
      <c r="P1267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_PL5-02</v>
      </c>
    </row>
    <row r="1268" spans="1:16" x14ac:dyDescent="0.25">
      <c r="A1268" s="8" t="s">
        <v>9</v>
      </c>
      <c r="B1268" s="9">
        <v>3</v>
      </c>
      <c r="C1268" s="13" t="s">
        <v>561</v>
      </c>
      <c r="D1268" s="13"/>
      <c r="E1268" s="13" t="str">
        <f>_xlfn.IFNA(VLOOKUP(flower[[#This Row],[Scion METRC '#]],METRCC8[],2,FALSE),"METRC ERROR")</f>
        <v>METRC ERROR</v>
      </c>
      <c r="F1268" s="13" t="str">
        <f>IF(LEFT(flower[[#This Row],[Strain]],4)=LEFT(flower[[#This Row],[Pheno '#]],4),"match","MISMATCH")</f>
        <v>MISMATCH</v>
      </c>
      <c r="G1268" s="13" t="str">
        <f>_xlfn.IFNA(VLOOKUP(flower[[#This Row],[Scion METRC '#]],VEGC8[[#All],[Scion METRC '#]:[Pheno Barcode]],2,FALSE),"")</f>
        <v/>
      </c>
      <c r="H1268" s="13" t="str">
        <f>LEFT(flower[[#This Row],[Pheno Barcode]],7)</f>
        <v/>
      </c>
      <c r="I1268" s="10" t="str">
        <f>_xlfn.IFNA(VLOOKUP(flower[[#This Row],[Strain]],VEGC8[[#All],[Scion METRC '#]:[Health]],5,FALSE),"")</f>
        <v/>
      </c>
      <c r="J1268" s="13"/>
      <c r="K1268" s="13" t="str">
        <f>IF(flower[[#This Row],[Scion METRC '#]]="","EMPTY",_xlfn.IFNA(VLOOKUP(flower[[#This Row],[Scion METRC '#]],DEADC8[],3,FALSE),"Alive"))</f>
        <v>EMPTY</v>
      </c>
      <c r="L1268" s="13" t="str">
        <f>IFERROR(INDEX(exptreatments[[#This Row],[Treatment]],MATCH(flower[[#This Row],[Scion METRC '#]],exptreatments[[#This Row],[METRC]],0)),"")</f>
        <v/>
      </c>
      <c r="M1268" s="13" t="str">
        <f>_xlfn.IFNA(VLOOKUP(flower[[#This Row],[Scion METRC '#]],DEADC8[],4,FALSE),"")</f>
        <v/>
      </c>
      <c r="N1268" s="14" t="str">
        <f>_xlfn.IFNA(VLOOKUP(flower[[#This Row],[Scion METRC '#]],DEADC8[],4,FALSE),"")</f>
        <v/>
      </c>
      <c r="O1268" s="13" t="str">
        <f>IF(ISNUMBER(SEARCH(".",flower[[#This Row],[Pheno Barcode]])),CONCATENATE("1A4070000000065000",RIGHT(flower[[#This Row],[Pheno Barcode]],6)),"")</f>
        <v/>
      </c>
      <c r="P1268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_PL5-03</v>
      </c>
    </row>
    <row r="1269" spans="1:16" x14ac:dyDescent="0.25">
      <c r="A1269" s="8" t="s">
        <v>9</v>
      </c>
      <c r="B1269" s="9">
        <v>4</v>
      </c>
      <c r="C1269" s="13" t="s">
        <v>561</v>
      </c>
      <c r="D1269" s="13"/>
      <c r="E1269" s="13" t="str">
        <f>_xlfn.IFNA(VLOOKUP(flower[[#This Row],[Scion METRC '#]],METRCC8[],2,FALSE),"METRC ERROR")</f>
        <v>METRC ERROR</v>
      </c>
      <c r="F1269" s="13" t="str">
        <f>IF(LEFT(flower[[#This Row],[Strain]],4)=LEFT(flower[[#This Row],[Pheno '#]],4),"match","MISMATCH")</f>
        <v>MISMATCH</v>
      </c>
      <c r="G1269" s="13" t="str">
        <f>_xlfn.IFNA(VLOOKUP(flower[[#This Row],[Scion METRC '#]],VEGC8[[#All],[Scion METRC '#]:[Pheno Barcode]],2,FALSE),"")</f>
        <v/>
      </c>
      <c r="H1269" s="13" t="str">
        <f>LEFT(flower[[#This Row],[Pheno Barcode]],7)</f>
        <v/>
      </c>
      <c r="I1269" s="10" t="str">
        <f>_xlfn.IFNA(VLOOKUP(flower[[#This Row],[Strain]],VEGC8[[#All],[Scion METRC '#]:[Health]],5,FALSE),"")</f>
        <v/>
      </c>
      <c r="J1269" s="13"/>
      <c r="K1269" s="13" t="str">
        <f>IF(flower[[#This Row],[Scion METRC '#]]="","EMPTY",_xlfn.IFNA(VLOOKUP(flower[[#This Row],[Scion METRC '#]],DEADC8[],3,FALSE),"Alive"))</f>
        <v>EMPTY</v>
      </c>
      <c r="L1269" s="13" t="str">
        <f>IFERROR(INDEX(exptreatments[[#This Row],[Treatment]],MATCH(flower[[#This Row],[Scion METRC '#]],exptreatments[[#This Row],[METRC]],0)),"")</f>
        <v/>
      </c>
      <c r="M1269" s="13" t="str">
        <f>_xlfn.IFNA(VLOOKUP(flower[[#This Row],[Scion METRC '#]],DEADC8[],4,FALSE),"")</f>
        <v/>
      </c>
      <c r="N1269" s="14" t="str">
        <f>_xlfn.IFNA(VLOOKUP(flower[[#This Row],[Scion METRC '#]],DEADC8[],4,FALSE),"")</f>
        <v/>
      </c>
      <c r="O1269" s="13" t="str">
        <f>IF(ISNUMBER(SEARCH(".",flower[[#This Row],[Pheno Barcode]])),CONCATENATE("1A4070000000065000",RIGHT(flower[[#This Row],[Pheno Barcode]],6)),"")</f>
        <v/>
      </c>
      <c r="P1269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_PL5-04</v>
      </c>
    </row>
    <row r="1270" spans="1:16" x14ac:dyDescent="0.25">
      <c r="A1270" s="8" t="s">
        <v>9</v>
      </c>
      <c r="B1270" s="9">
        <v>5</v>
      </c>
      <c r="C1270" s="13" t="s">
        <v>561</v>
      </c>
      <c r="D1270" s="13"/>
      <c r="E1270" s="13" t="str">
        <f>_xlfn.IFNA(VLOOKUP(flower[[#This Row],[Scion METRC '#]],METRCC8[],2,FALSE),"METRC ERROR")</f>
        <v>METRC ERROR</v>
      </c>
      <c r="F1270" s="13" t="str">
        <f>IF(LEFT(flower[[#This Row],[Strain]],4)=LEFT(flower[[#This Row],[Pheno '#]],4),"match","MISMATCH")</f>
        <v>MISMATCH</v>
      </c>
      <c r="G1270" s="13" t="str">
        <f>_xlfn.IFNA(VLOOKUP(flower[[#This Row],[Scion METRC '#]],VEGC8[[#All],[Scion METRC '#]:[Pheno Barcode]],2,FALSE),"")</f>
        <v/>
      </c>
      <c r="H1270" s="13" t="str">
        <f>LEFT(flower[[#This Row],[Pheno Barcode]],7)</f>
        <v/>
      </c>
      <c r="I1270" s="10" t="str">
        <f>_xlfn.IFNA(VLOOKUP(flower[[#This Row],[Strain]],VEGC8[[#All],[Scion METRC '#]:[Health]],5,FALSE),"")</f>
        <v/>
      </c>
      <c r="J1270" s="13"/>
      <c r="K1270" s="13" t="str">
        <f>IF(flower[[#This Row],[Scion METRC '#]]="","EMPTY",_xlfn.IFNA(VLOOKUP(flower[[#This Row],[Scion METRC '#]],DEADC8[],3,FALSE),"Alive"))</f>
        <v>EMPTY</v>
      </c>
      <c r="L1270" s="13" t="str">
        <f>IFERROR(INDEX(exptreatments[[#This Row],[Treatment]],MATCH(flower[[#This Row],[Scion METRC '#]],exptreatments[[#This Row],[METRC]],0)),"")</f>
        <v/>
      </c>
      <c r="M1270" s="13" t="str">
        <f>_xlfn.IFNA(VLOOKUP(flower[[#This Row],[Scion METRC '#]],DEADC8[],4,FALSE),"")</f>
        <v/>
      </c>
      <c r="N1270" s="14" t="str">
        <f>_xlfn.IFNA(VLOOKUP(flower[[#This Row],[Scion METRC '#]],DEADC8[],4,FALSE),"")</f>
        <v/>
      </c>
      <c r="O1270" s="13" t="str">
        <f>IF(ISNUMBER(SEARCH(".",flower[[#This Row],[Pheno Barcode]])),CONCATENATE("1A4070000000065000",RIGHT(flower[[#This Row],[Pheno Barcode]],6)),"")</f>
        <v/>
      </c>
      <c r="P1270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_PL5-05</v>
      </c>
    </row>
    <row r="1271" spans="1:16" x14ac:dyDescent="0.25">
      <c r="A1271" s="8" t="s">
        <v>9</v>
      </c>
      <c r="B1271" s="9">
        <v>6</v>
      </c>
      <c r="C1271" s="13" t="s">
        <v>561</v>
      </c>
      <c r="D1271" s="13"/>
      <c r="E1271" s="13" t="str">
        <f>_xlfn.IFNA(VLOOKUP(flower[[#This Row],[Scion METRC '#]],METRCC8[],2,FALSE),"METRC ERROR")</f>
        <v>METRC ERROR</v>
      </c>
      <c r="F1271" s="13" t="str">
        <f>IF(LEFT(flower[[#This Row],[Strain]],4)=LEFT(flower[[#This Row],[Pheno '#]],4),"match","MISMATCH")</f>
        <v>MISMATCH</v>
      </c>
      <c r="G1271" s="13" t="str">
        <f>_xlfn.IFNA(VLOOKUP(flower[[#This Row],[Scion METRC '#]],VEGC8[[#All],[Scion METRC '#]:[Pheno Barcode]],2,FALSE),"")</f>
        <v/>
      </c>
      <c r="H1271" s="13" t="str">
        <f>LEFT(flower[[#This Row],[Pheno Barcode]],7)</f>
        <v/>
      </c>
      <c r="I1271" s="10" t="str">
        <f>_xlfn.IFNA(VLOOKUP(flower[[#This Row],[Strain]],VEGC8[[#All],[Scion METRC '#]:[Health]],5,FALSE),"")</f>
        <v/>
      </c>
      <c r="J1271" s="13"/>
      <c r="K1271" s="13" t="str">
        <f>IF(flower[[#This Row],[Scion METRC '#]]="","EMPTY",_xlfn.IFNA(VLOOKUP(flower[[#This Row],[Scion METRC '#]],DEADC8[],3,FALSE),"Alive"))</f>
        <v>EMPTY</v>
      </c>
      <c r="L1271" s="13" t="str">
        <f>IFERROR(INDEX(exptreatments[[#This Row],[Treatment]],MATCH(flower[[#This Row],[Scion METRC '#]],exptreatments[[#This Row],[METRC]],0)),"")</f>
        <v/>
      </c>
      <c r="M1271" s="13" t="str">
        <f>_xlfn.IFNA(VLOOKUP(flower[[#This Row],[Scion METRC '#]],DEADC8[],4,FALSE),"")</f>
        <v/>
      </c>
      <c r="N1271" s="14" t="str">
        <f>_xlfn.IFNA(VLOOKUP(flower[[#This Row],[Scion METRC '#]],DEADC8[],4,FALSE),"")</f>
        <v/>
      </c>
      <c r="O1271" s="13" t="str">
        <f>IF(ISNUMBER(SEARCH(".",flower[[#This Row],[Pheno Barcode]])),CONCATENATE("1A4070000000065000",RIGHT(flower[[#This Row],[Pheno Barcode]],6)),"")</f>
        <v/>
      </c>
      <c r="P1271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_PL5-06</v>
      </c>
    </row>
    <row r="1272" spans="1:16" x14ac:dyDescent="0.25">
      <c r="A1272" s="8" t="s">
        <v>9</v>
      </c>
      <c r="B1272" s="9">
        <v>7</v>
      </c>
      <c r="C1272" s="13" t="s">
        <v>561</v>
      </c>
      <c r="D1272" s="13"/>
      <c r="E1272" s="13" t="str">
        <f>_xlfn.IFNA(VLOOKUP(flower[[#This Row],[Scion METRC '#]],METRCC8[],2,FALSE),"METRC ERROR")</f>
        <v>METRC ERROR</v>
      </c>
      <c r="F1272" s="13" t="str">
        <f>IF(LEFT(flower[[#This Row],[Strain]],4)=LEFT(flower[[#This Row],[Pheno '#]],4),"match","MISMATCH")</f>
        <v>MISMATCH</v>
      </c>
      <c r="G1272" s="13" t="str">
        <f>_xlfn.IFNA(VLOOKUP(flower[[#This Row],[Scion METRC '#]],VEGC8[[#All],[Scion METRC '#]:[Pheno Barcode]],2,FALSE),"")</f>
        <v/>
      </c>
      <c r="H1272" s="13" t="str">
        <f>LEFT(flower[[#This Row],[Pheno Barcode]],7)</f>
        <v/>
      </c>
      <c r="I1272" s="10" t="str">
        <f>_xlfn.IFNA(VLOOKUP(flower[[#This Row],[Strain]],VEGC8[[#All],[Scion METRC '#]:[Health]],5,FALSE),"")</f>
        <v/>
      </c>
      <c r="J1272" s="13"/>
      <c r="K1272" s="13" t="str">
        <f>IF(flower[[#This Row],[Scion METRC '#]]="","EMPTY",_xlfn.IFNA(VLOOKUP(flower[[#This Row],[Scion METRC '#]],DEADC8[],3,FALSE),"Alive"))</f>
        <v>EMPTY</v>
      </c>
      <c r="L1272" s="13" t="str">
        <f>IFERROR(INDEX(exptreatments[[#This Row],[Treatment]],MATCH(flower[[#This Row],[Scion METRC '#]],exptreatments[[#This Row],[METRC]],0)),"")</f>
        <v/>
      </c>
      <c r="M1272" s="13" t="str">
        <f>_xlfn.IFNA(VLOOKUP(flower[[#This Row],[Scion METRC '#]],DEADC8[],4,FALSE),"")</f>
        <v/>
      </c>
      <c r="N1272" s="14" t="str">
        <f>_xlfn.IFNA(VLOOKUP(flower[[#This Row],[Scion METRC '#]],DEADC8[],4,FALSE),"")</f>
        <v/>
      </c>
      <c r="O1272" s="13" t="str">
        <f>IF(ISNUMBER(SEARCH(".",flower[[#This Row],[Pheno Barcode]])),CONCATENATE("1A4070000000065000",RIGHT(flower[[#This Row],[Pheno Barcode]],6)),"")</f>
        <v/>
      </c>
      <c r="P1272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_PL5-07</v>
      </c>
    </row>
    <row r="1273" spans="1:16" x14ac:dyDescent="0.25">
      <c r="A1273" s="8" t="s">
        <v>9</v>
      </c>
      <c r="B1273" s="9">
        <v>8</v>
      </c>
      <c r="C1273" s="13" t="s">
        <v>561</v>
      </c>
      <c r="D1273" s="13"/>
      <c r="E1273" s="13" t="str">
        <f>_xlfn.IFNA(VLOOKUP(flower[[#This Row],[Scion METRC '#]],METRCC8[],2,FALSE),"METRC ERROR")</f>
        <v>METRC ERROR</v>
      </c>
      <c r="F1273" s="13" t="str">
        <f>IF(LEFT(flower[[#This Row],[Strain]],4)=LEFT(flower[[#This Row],[Pheno '#]],4),"match","MISMATCH")</f>
        <v>MISMATCH</v>
      </c>
      <c r="G1273" s="13" t="str">
        <f>_xlfn.IFNA(VLOOKUP(flower[[#This Row],[Scion METRC '#]],VEGC8[[#All],[Scion METRC '#]:[Pheno Barcode]],2,FALSE),"")</f>
        <v/>
      </c>
      <c r="H1273" s="13" t="str">
        <f>LEFT(flower[[#This Row],[Pheno Barcode]],7)</f>
        <v/>
      </c>
      <c r="I1273" s="10" t="str">
        <f>_xlfn.IFNA(VLOOKUP(flower[[#This Row],[Strain]],VEGC8[[#All],[Scion METRC '#]:[Health]],5,FALSE),"")</f>
        <v/>
      </c>
      <c r="J1273" s="13"/>
      <c r="K1273" s="13" t="str">
        <f>IF(flower[[#This Row],[Scion METRC '#]]="","EMPTY",_xlfn.IFNA(VLOOKUP(flower[[#This Row],[Scion METRC '#]],DEADC8[],3,FALSE),"Alive"))</f>
        <v>EMPTY</v>
      </c>
      <c r="L1273" s="13" t="str">
        <f>IFERROR(INDEX(exptreatments[[#This Row],[Treatment]],MATCH(flower[[#This Row],[Scion METRC '#]],exptreatments[[#This Row],[METRC]],0)),"")</f>
        <v/>
      </c>
      <c r="M1273" s="13" t="str">
        <f>_xlfn.IFNA(VLOOKUP(flower[[#This Row],[Scion METRC '#]],DEADC8[],4,FALSE),"")</f>
        <v/>
      </c>
      <c r="N1273" s="14" t="str">
        <f>_xlfn.IFNA(VLOOKUP(flower[[#This Row],[Scion METRC '#]],DEADC8[],4,FALSE),"")</f>
        <v/>
      </c>
      <c r="O1273" s="13" t="str">
        <f>IF(ISNUMBER(SEARCH(".",flower[[#This Row],[Pheno Barcode]])),CONCATENATE("1A4070000000065000",RIGHT(flower[[#This Row],[Pheno Barcode]],6)),"")</f>
        <v/>
      </c>
      <c r="P1273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_PL5-08</v>
      </c>
    </row>
    <row r="1274" spans="1:16" x14ac:dyDescent="0.25">
      <c r="A1274" s="8" t="s">
        <v>9</v>
      </c>
      <c r="B1274" s="9">
        <v>9</v>
      </c>
      <c r="C1274" s="13" t="s">
        <v>561</v>
      </c>
      <c r="D1274" s="13"/>
      <c r="E1274" s="13" t="str">
        <f>_xlfn.IFNA(VLOOKUP(flower[[#This Row],[Scion METRC '#]],METRCC8[],2,FALSE),"METRC ERROR")</f>
        <v>METRC ERROR</v>
      </c>
      <c r="F1274" s="13" t="str">
        <f>IF(LEFT(flower[[#This Row],[Strain]],4)=LEFT(flower[[#This Row],[Pheno '#]],4),"match","MISMATCH")</f>
        <v>MISMATCH</v>
      </c>
      <c r="G1274" s="13" t="str">
        <f>_xlfn.IFNA(VLOOKUP(flower[[#This Row],[Scion METRC '#]],VEGC8[[#All],[Scion METRC '#]:[Pheno Barcode]],2,FALSE),"")</f>
        <v/>
      </c>
      <c r="H1274" s="13" t="str">
        <f>LEFT(flower[[#This Row],[Pheno Barcode]],7)</f>
        <v/>
      </c>
      <c r="I1274" s="10" t="str">
        <f>_xlfn.IFNA(VLOOKUP(flower[[#This Row],[Strain]],VEGC8[[#All],[Scion METRC '#]:[Health]],5,FALSE),"")</f>
        <v/>
      </c>
      <c r="J1274" s="13"/>
      <c r="K1274" s="13" t="str">
        <f>IF(flower[[#This Row],[Scion METRC '#]]="","EMPTY",_xlfn.IFNA(VLOOKUP(flower[[#This Row],[Scion METRC '#]],DEADC8[],3,FALSE),"Alive"))</f>
        <v>EMPTY</v>
      </c>
      <c r="L1274" s="13" t="str">
        <f>IFERROR(INDEX(exptreatments[[#This Row],[Treatment]],MATCH(flower[[#This Row],[Scion METRC '#]],exptreatments[[#This Row],[METRC]],0)),"")</f>
        <v/>
      </c>
      <c r="M1274" s="13" t="str">
        <f>_xlfn.IFNA(VLOOKUP(flower[[#This Row],[Scion METRC '#]],DEADC8[],4,FALSE),"")</f>
        <v/>
      </c>
      <c r="N1274" s="14" t="str">
        <f>_xlfn.IFNA(VLOOKUP(flower[[#This Row],[Scion METRC '#]],DEADC8[],4,FALSE),"")</f>
        <v/>
      </c>
      <c r="O1274" s="13" t="str">
        <f>IF(ISNUMBER(SEARCH(".",flower[[#This Row],[Pheno Barcode]])),CONCATENATE("1A4070000000065000",RIGHT(flower[[#This Row],[Pheno Barcode]],6)),"")</f>
        <v/>
      </c>
      <c r="P1274" s="8" t="str">
        <f>IF(flower[[#This Row],[Plant]]&lt;10,_xlfn.CONCAT('Group Info'!$F$2,"_",flower[[#This Row],[Table]],"-0",flower[[#This Row],[Plant]]),_xlfn.CONCAT('Group Info'!$F$2,"_",flower[[#This Row],[Table]],"-",flower[[#This Row],[Plant]]))</f>
        <v>_PL5-09</v>
      </c>
    </row>
    <row r="1275" spans="1:16" x14ac:dyDescent="0.25">
      <c r="A1275" s="8" t="s">
        <v>9</v>
      </c>
      <c r="B1275" s="9">
        <v>10</v>
      </c>
      <c r="C1275" s="13" t="s">
        <v>561</v>
      </c>
      <c r="D1275" s="13"/>
      <c r="E1275" s="13" t="str">
        <f>_xlfn.IFNA(VLOOKUP(flower[[#This Row],[Scion METRC '#]],METRCC8[],2,FALSE),"METRC ERROR")</f>
        <v>METRC ERROR</v>
      </c>
      <c r="F1275" s="13" t="str">
        <f>IF(LEFT(flower[[#This Row],[Strain]],4)=LEFT(flower[[#This Row],[Pheno '#]],4),"match","MISMATCH")</f>
        <v>MISMATCH</v>
      </c>
      <c r="G1275" s="13" t="str">
        <f>_xlfn.IFNA(VLOOKUP(flower[[#This Row],[Scion METRC '#]],VEGC8[[#All],[Scion METRC '#]:[Pheno Barcode]],2,FALSE),"")</f>
        <v/>
      </c>
      <c r="H1275" s="13" t="str">
        <f>LEFT(flower[[#This Row],[Pheno Barcode]],7)</f>
        <v/>
      </c>
      <c r="I1275" s="10" t="str">
        <f>_xlfn.IFNA(VLOOKUP(flower[[#This Row],[Strain]],VEGC8[[#All],[Scion METRC '#]:[Health]],5,FALSE),"")</f>
        <v/>
      </c>
      <c r="J1275" s="13"/>
      <c r="K1275" s="13" t="str">
        <f>IF(flower[[#This Row],[Scion METRC '#]]="","EMPTY",_xlfn.IFNA(VLOOKUP(flower[[#This Row],[Scion METRC '#]],DEADC8[],3,FALSE),"Alive"))</f>
        <v>EMPTY</v>
      </c>
      <c r="L1275" s="13" t="str">
        <f>IFERROR(INDEX(exptreatments[[#This Row],[Treatment]],MATCH(flower[[#This Row],[Scion METRC '#]],exptreatments[[#This Row],[METRC]],0)),"")</f>
        <v/>
      </c>
      <c r="M1275" s="13" t="str">
        <f>_xlfn.IFNA(VLOOKUP(flower[[#This Row],[Scion METRC '#]],DEADC8[],4,FALSE),"")</f>
        <v/>
      </c>
      <c r="N1275" s="14" t="str">
        <f>_xlfn.IFNA(VLOOKUP(flower[[#This Row],[Scion METRC '#]],DEADC8[],4,FALSE),"")</f>
        <v/>
      </c>
      <c r="O1275" s="13" t="str">
        <f>IF(ISNUMBER(SEARCH(".",flower[[#This Row],[Pheno Barcode]])),CONCATENATE("1A4070000000065000",RIGHT(flower[[#This Row],[Pheno Barcode]],6)),"")</f>
        <v/>
      </c>
      <c r="P1275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_PL5-10</v>
      </c>
    </row>
    <row r="1276" spans="1:16" x14ac:dyDescent="0.25">
      <c r="A1276" s="8" t="s">
        <v>9</v>
      </c>
      <c r="B1276" s="9">
        <v>11</v>
      </c>
      <c r="C1276" s="13" t="s">
        <v>561</v>
      </c>
      <c r="D1276" s="13"/>
      <c r="E1276" s="13" t="str">
        <f>_xlfn.IFNA(VLOOKUP(flower[[#This Row],[Scion METRC '#]],METRCC8[],2,FALSE),"METRC ERROR")</f>
        <v>METRC ERROR</v>
      </c>
      <c r="F1276" s="13" t="str">
        <f>IF(LEFT(flower[[#This Row],[Strain]],4)=LEFT(flower[[#This Row],[Pheno '#]],4),"match","MISMATCH")</f>
        <v>MISMATCH</v>
      </c>
      <c r="G1276" s="13" t="str">
        <f>_xlfn.IFNA(VLOOKUP(flower[[#This Row],[Scion METRC '#]],VEGC8[[#All],[Scion METRC '#]:[Pheno Barcode]],2,FALSE),"")</f>
        <v/>
      </c>
      <c r="H1276" s="13" t="str">
        <f>LEFT(flower[[#This Row],[Pheno Barcode]],7)</f>
        <v/>
      </c>
      <c r="I1276" s="10" t="str">
        <f>_xlfn.IFNA(VLOOKUP(flower[[#This Row],[Strain]],VEGC8[[#All],[Scion METRC '#]:[Health]],5,FALSE),"")</f>
        <v/>
      </c>
      <c r="J1276" s="13"/>
      <c r="K1276" s="13" t="str">
        <f>IF(flower[[#This Row],[Scion METRC '#]]="","EMPTY",_xlfn.IFNA(VLOOKUP(flower[[#This Row],[Scion METRC '#]],DEADC8[],3,FALSE),"Alive"))</f>
        <v>EMPTY</v>
      </c>
      <c r="L1276" s="13" t="str">
        <f>IFERROR(INDEX(exptreatments[[#This Row],[Treatment]],MATCH(flower[[#This Row],[Scion METRC '#]],exptreatments[[#This Row],[METRC]],0)),"")</f>
        <v/>
      </c>
      <c r="M1276" s="13" t="str">
        <f>_xlfn.IFNA(VLOOKUP(flower[[#This Row],[Scion METRC '#]],DEADC8[],4,FALSE),"")</f>
        <v/>
      </c>
      <c r="N1276" s="14" t="str">
        <f>_xlfn.IFNA(VLOOKUP(flower[[#This Row],[Scion METRC '#]],DEADC8[],4,FALSE),"")</f>
        <v/>
      </c>
      <c r="O1276" s="13" t="str">
        <f>IF(ISNUMBER(SEARCH(".",flower[[#This Row],[Pheno Barcode]])),CONCATENATE("1A4070000000065000",RIGHT(flower[[#This Row],[Pheno Barcode]],6)),"")</f>
        <v/>
      </c>
      <c r="P1276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_PL5-11</v>
      </c>
    </row>
    <row r="1277" spans="1:16" x14ac:dyDescent="0.25">
      <c r="A1277" s="8" t="s">
        <v>9</v>
      </c>
      <c r="B1277" s="9">
        <v>12</v>
      </c>
      <c r="C1277" s="13" t="s">
        <v>561</v>
      </c>
      <c r="D1277" s="13"/>
      <c r="E1277" s="13" t="str">
        <f>_xlfn.IFNA(VLOOKUP(flower[[#This Row],[Scion METRC '#]],METRCC8[],2,FALSE),"METRC ERROR")</f>
        <v>METRC ERROR</v>
      </c>
      <c r="F1277" s="13" t="str">
        <f>IF(LEFT(flower[[#This Row],[Strain]],4)=LEFT(flower[[#This Row],[Pheno '#]],4),"match","MISMATCH")</f>
        <v>MISMATCH</v>
      </c>
      <c r="G1277" s="13" t="str">
        <f>_xlfn.IFNA(VLOOKUP(flower[[#This Row],[Scion METRC '#]],VEGC8[[#All],[Scion METRC '#]:[Pheno Barcode]],2,FALSE),"")</f>
        <v/>
      </c>
      <c r="H1277" s="13" t="str">
        <f>LEFT(flower[[#This Row],[Pheno Barcode]],7)</f>
        <v/>
      </c>
      <c r="I1277" s="10" t="str">
        <f>_xlfn.IFNA(VLOOKUP(flower[[#This Row],[Strain]],VEGC8[[#All],[Scion METRC '#]:[Health]],5,FALSE),"")</f>
        <v/>
      </c>
      <c r="J1277" s="13"/>
      <c r="K1277" s="13" t="str">
        <f>IF(flower[[#This Row],[Scion METRC '#]]="","EMPTY",_xlfn.IFNA(VLOOKUP(flower[[#This Row],[Scion METRC '#]],DEADC8[],3,FALSE),"Alive"))</f>
        <v>EMPTY</v>
      </c>
      <c r="L1277" s="13" t="str">
        <f>IFERROR(INDEX(exptreatments[[#This Row],[Treatment]],MATCH(flower[[#This Row],[Scion METRC '#]],exptreatments[[#This Row],[METRC]],0)),"")</f>
        <v/>
      </c>
      <c r="M1277" s="13" t="str">
        <f>_xlfn.IFNA(VLOOKUP(flower[[#This Row],[Scion METRC '#]],DEADC8[],4,FALSE),"")</f>
        <v/>
      </c>
      <c r="N1277" s="14" t="str">
        <f>_xlfn.IFNA(VLOOKUP(flower[[#This Row],[Scion METRC '#]],DEADC8[],4,FALSE),"")</f>
        <v/>
      </c>
      <c r="O1277" s="13" t="str">
        <f>IF(ISNUMBER(SEARCH(".",flower[[#This Row],[Pheno Barcode]])),CONCATENATE("1A4070000000065000",RIGHT(flower[[#This Row],[Pheno Barcode]],6)),"")</f>
        <v/>
      </c>
      <c r="P1277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_PL5-12</v>
      </c>
    </row>
    <row r="1278" spans="1:16" x14ac:dyDescent="0.25">
      <c r="A1278" s="8" t="s">
        <v>9</v>
      </c>
      <c r="B1278" s="9">
        <v>13</v>
      </c>
      <c r="C1278" s="13" t="s">
        <v>561</v>
      </c>
      <c r="D1278" s="13"/>
      <c r="E1278" s="13" t="str">
        <f>_xlfn.IFNA(VLOOKUP(flower[[#This Row],[Scion METRC '#]],METRCC8[],2,FALSE),"METRC ERROR")</f>
        <v>METRC ERROR</v>
      </c>
      <c r="F1278" s="13" t="str">
        <f>IF(LEFT(flower[[#This Row],[Strain]],4)=LEFT(flower[[#This Row],[Pheno '#]],4),"match","MISMATCH")</f>
        <v>MISMATCH</v>
      </c>
      <c r="G1278" s="13" t="str">
        <f>_xlfn.IFNA(VLOOKUP(flower[[#This Row],[Scion METRC '#]],VEGC8[[#All],[Scion METRC '#]:[Pheno Barcode]],2,FALSE),"")</f>
        <v/>
      </c>
      <c r="H1278" s="13" t="str">
        <f>LEFT(flower[[#This Row],[Pheno Barcode]],7)</f>
        <v/>
      </c>
      <c r="I1278" s="10" t="str">
        <f>_xlfn.IFNA(VLOOKUP(flower[[#This Row],[Strain]],VEGC8[[#All],[Scion METRC '#]:[Health]],5,FALSE),"")</f>
        <v/>
      </c>
      <c r="J1278" s="13"/>
      <c r="K1278" s="13" t="str">
        <f>IF(flower[[#This Row],[Scion METRC '#]]="","EMPTY",_xlfn.IFNA(VLOOKUP(flower[[#This Row],[Scion METRC '#]],DEADC8[],3,FALSE),"Alive"))</f>
        <v>EMPTY</v>
      </c>
      <c r="L1278" s="13" t="str">
        <f>IFERROR(INDEX(exptreatments[[#This Row],[Treatment]],MATCH(flower[[#This Row],[Scion METRC '#]],exptreatments[[#This Row],[METRC]],0)),"")</f>
        <v/>
      </c>
      <c r="M1278" s="13" t="str">
        <f>_xlfn.IFNA(VLOOKUP(flower[[#This Row],[Scion METRC '#]],DEADC8[],4,FALSE),"")</f>
        <v/>
      </c>
      <c r="N1278" s="14" t="str">
        <f>_xlfn.IFNA(VLOOKUP(flower[[#This Row],[Scion METRC '#]],DEADC8[],4,FALSE),"")</f>
        <v/>
      </c>
      <c r="O1278" s="13" t="str">
        <f>IF(ISNUMBER(SEARCH(".",flower[[#This Row],[Pheno Barcode]])),CONCATENATE("1A4070000000065000",RIGHT(flower[[#This Row],[Pheno Barcode]],6)),"")</f>
        <v/>
      </c>
      <c r="P1278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_PL5-13</v>
      </c>
    </row>
    <row r="1279" spans="1:16" x14ac:dyDescent="0.25">
      <c r="A1279" s="8" t="s">
        <v>9</v>
      </c>
      <c r="B1279" s="9">
        <v>14</v>
      </c>
      <c r="C1279" s="13" t="s">
        <v>561</v>
      </c>
      <c r="D1279" s="13"/>
      <c r="E1279" s="13" t="str">
        <f>_xlfn.IFNA(VLOOKUP(flower[[#This Row],[Scion METRC '#]],METRCC8[],2,FALSE),"METRC ERROR")</f>
        <v>METRC ERROR</v>
      </c>
      <c r="F1279" s="13" t="str">
        <f>IF(LEFT(flower[[#This Row],[Strain]],4)=LEFT(flower[[#This Row],[Pheno '#]],4),"match","MISMATCH")</f>
        <v>MISMATCH</v>
      </c>
      <c r="G1279" s="13" t="str">
        <f>_xlfn.IFNA(VLOOKUP(flower[[#This Row],[Scion METRC '#]],VEGC8[[#All],[Scion METRC '#]:[Pheno Barcode]],2,FALSE),"")</f>
        <v/>
      </c>
      <c r="H1279" s="13" t="str">
        <f>LEFT(flower[[#This Row],[Pheno Barcode]],7)</f>
        <v/>
      </c>
      <c r="I1279" s="10" t="str">
        <f>_xlfn.IFNA(VLOOKUP(flower[[#This Row],[Strain]],VEGC8[[#All],[Scion METRC '#]:[Health]],5,FALSE),"")</f>
        <v/>
      </c>
      <c r="J1279" s="13"/>
      <c r="K1279" s="13" t="str">
        <f>IF(flower[[#This Row],[Scion METRC '#]]="","EMPTY",_xlfn.IFNA(VLOOKUP(flower[[#This Row],[Scion METRC '#]],DEADC8[],3,FALSE),"Alive"))</f>
        <v>EMPTY</v>
      </c>
      <c r="L1279" s="13" t="str">
        <f>IFERROR(INDEX(exptreatments[[#This Row],[Treatment]],MATCH(flower[[#This Row],[Scion METRC '#]],exptreatments[[#This Row],[METRC]],0)),"")</f>
        <v/>
      </c>
      <c r="M1279" s="13" t="str">
        <f>_xlfn.IFNA(VLOOKUP(flower[[#This Row],[Scion METRC '#]],DEADC8[],4,FALSE),"")</f>
        <v/>
      </c>
      <c r="N1279" s="14" t="str">
        <f>_xlfn.IFNA(VLOOKUP(flower[[#This Row],[Scion METRC '#]],DEADC8[],4,FALSE),"")</f>
        <v/>
      </c>
      <c r="O1279" s="13" t="str">
        <f>IF(ISNUMBER(SEARCH(".",flower[[#This Row],[Pheno Barcode]])),CONCATENATE("1A4070000000065000",RIGHT(flower[[#This Row],[Pheno Barcode]],6)),"")</f>
        <v/>
      </c>
      <c r="P1279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_PL5-14</v>
      </c>
    </row>
    <row r="1280" spans="1:16" x14ac:dyDescent="0.25">
      <c r="A1280" s="8" t="s">
        <v>9</v>
      </c>
      <c r="B1280" s="9">
        <v>15</v>
      </c>
      <c r="C1280" s="13" t="s">
        <v>561</v>
      </c>
      <c r="D1280" s="13"/>
      <c r="E1280" s="13" t="str">
        <f>_xlfn.IFNA(VLOOKUP(flower[[#This Row],[Scion METRC '#]],METRCC8[],2,FALSE),"METRC ERROR")</f>
        <v>METRC ERROR</v>
      </c>
      <c r="F1280" s="13" t="str">
        <f>IF(LEFT(flower[[#This Row],[Strain]],4)=LEFT(flower[[#This Row],[Pheno '#]],4),"match","MISMATCH")</f>
        <v>MISMATCH</v>
      </c>
      <c r="G1280" s="13" t="str">
        <f>_xlfn.IFNA(VLOOKUP(flower[[#This Row],[Scion METRC '#]],VEGC8[[#All],[Scion METRC '#]:[Pheno Barcode]],2,FALSE),"")</f>
        <v/>
      </c>
      <c r="H1280" s="13" t="str">
        <f>LEFT(flower[[#This Row],[Pheno Barcode]],7)</f>
        <v/>
      </c>
      <c r="I1280" s="10" t="str">
        <f>_xlfn.IFNA(VLOOKUP(flower[[#This Row],[Strain]],VEGC8[[#All],[Scion METRC '#]:[Health]],5,FALSE),"")</f>
        <v/>
      </c>
      <c r="J1280" s="13"/>
      <c r="K1280" s="13" t="str">
        <f>IF(flower[[#This Row],[Scion METRC '#]]="","EMPTY",_xlfn.IFNA(VLOOKUP(flower[[#This Row],[Scion METRC '#]],DEADC8[],3,FALSE),"Alive"))</f>
        <v>EMPTY</v>
      </c>
      <c r="L1280" s="13" t="str">
        <f>IFERROR(INDEX(exptreatments[[#This Row],[Treatment]],MATCH(flower[[#This Row],[Scion METRC '#]],exptreatments[[#This Row],[METRC]],0)),"")</f>
        <v/>
      </c>
      <c r="M1280" s="13" t="str">
        <f>_xlfn.IFNA(VLOOKUP(flower[[#This Row],[Scion METRC '#]],DEADC8[],4,FALSE),"")</f>
        <v/>
      </c>
      <c r="N1280" s="14" t="str">
        <f>_xlfn.IFNA(VLOOKUP(flower[[#This Row],[Scion METRC '#]],DEADC8[],4,FALSE),"")</f>
        <v/>
      </c>
      <c r="O1280" s="13" t="str">
        <f>IF(ISNUMBER(SEARCH(".",flower[[#This Row],[Pheno Barcode]])),CONCATENATE("1A4070000000065000",RIGHT(flower[[#This Row],[Pheno Barcode]],6)),"")</f>
        <v/>
      </c>
      <c r="P1280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_PL5-15</v>
      </c>
    </row>
    <row r="1281" spans="1:16" x14ac:dyDescent="0.25">
      <c r="A1281" s="8" t="s">
        <v>9</v>
      </c>
      <c r="B1281" s="9">
        <v>16</v>
      </c>
      <c r="C1281" s="13" t="s">
        <v>561</v>
      </c>
      <c r="D1281" s="13"/>
      <c r="E1281" s="13" t="str">
        <f>_xlfn.IFNA(VLOOKUP(flower[[#This Row],[Scion METRC '#]],METRCC8[],2,FALSE),"METRC ERROR")</f>
        <v>METRC ERROR</v>
      </c>
      <c r="F1281" s="13" t="str">
        <f>IF(LEFT(flower[[#This Row],[Strain]],4)=LEFT(flower[[#This Row],[Pheno '#]],4),"match","MISMATCH")</f>
        <v>MISMATCH</v>
      </c>
      <c r="G1281" s="13" t="str">
        <f>_xlfn.IFNA(VLOOKUP(flower[[#This Row],[Scion METRC '#]],VEGC8[[#All],[Scion METRC '#]:[Pheno Barcode]],2,FALSE),"")</f>
        <v/>
      </c>
      <c r="H1281" s="13" t="str">
        <f>LEFT(flower[[#This Row],[Pheno Barcode]],7)</f>
        <v/>
      </c>
      <c r="I1281" s="10" t="str">
        <f>_xlfn.IFNA(VLOOKUP(flower[[#This Row],[Strain]],VEGC8[[#All],[Scion METRC '#]:[Health]],5,FALSE),"")</f>
        <v/>
      </c>
      <c r="J1281" s="13"/>
      <c r="K1281" s="13" t="str">
        <f>IF(flower[[#This Row],[Scion METRC '#]]="","EMPTY",_xlfn.IFNA(VLOOKUP(flower[[#This Row],[Scion METRC '#]],DEADC8[],3,FALSE),"Alive"))</f>
        <v>EMPTY</v>
      </c>
      <c r="L1281" s="13" t="str">
        <f>IFERROR(INDEX(exptreatments[[#This Row],[Treatment]],MATCH(flower[[#This Row],[Scion METRC '#]],exptreatments[[#This Row],[METRC]],0)),"")</f>
        <v/>
      </c>
      <c r="M1281" s="13" t="str">
        <f>_xlfn.IFNA(VLOOKUP(flower[[#This Row],[Scion METRC '#]],DEADC8[],4,FALSE),"")</f>
        <v/>
      </c>
      <c r="N1281" s="14" t="str">
        <f>_xlfn.IFNA(VLOOKUP(flower[[#This Row],[Scion METRC '#]],DEADC8[],4,FALSE),"")</f>
        <v/>
      </c>
      <c r="O1281" s="13" t="str">
        <f>IF(ISNUMBER(SEARCH(".",flower[[#This Row],[Pheno Barcode]])),CONCATENATE("1A4070000000065000",RIGHT(flower[[#This Row],[Pheno Barcode]],6)),"")</f>
        <v/>
      </c>
      <c r="P1281" s="8" t="str">
        <f>IF(flower[[#This Row],[Plant]]&lt;10,_xlfn.CONCAT('Group Info'!$F$2,"_",flower[[#This Row],[Table]],"-0",flower[[#This Row],[Plant]]),_xlfn.CONCAT('Group Info'!$F$2,"_",flower[[#This Row],[Table]],"-",flower[[#This Row],[Plant]]))</f>
        <v>_PL5-16</v>
      </c>
    </row>
    <row r="1282" spans="1:16" x14ac:dyDescent="0.25">
      <c r="A1282" s="8" t="s">
        <v>9</v>
      </c>
      <c r="B1282" s="9">
        <v>1</v>
      </c>
      <c r="C1282" s="13" t="s">
        <v>562</v>
      </c>
      <c r="D1282" s="13"/>
      <c r="E1282" s="13" t="str">
        <f>_xlfn.IFNA(VLOOKUP(flower[[#This Row],[Scion METRC '#]],METRCC8[],2,FALSE),"METRC ERROR")</f>
        <v>METRC ERROR</v>
      </c>
      <c r="F1282" s="13" t="str">
        <f>IF(LEFT(flower[[#This Row],[Strain]],4)=LEFT(flower[[#This Row],[Pheno '#]],4),"match","MISMATCH")</f>
        <v>MISMATCH</v>
      </c>
      <c r="G1282" s="13" t="str">
        <f>_xlfn.IFNA(VLOOKUP(flower[[#This Row],[Scion METRC '#]],VEGC8[[#All],[Scion METRC '#]:[Pheno Barcode]],2,FALSE),"")</f>
        <v/>
      </c>
      <c r="H1282" s="13" t="str">
        <f>LEFT(flower[[#This Row],[Pheno Barcode]],7)</f>
        <v/>
      </c>
      <c r="I1282" s="10" t="str">
        <f>_xlfn.IFNA(VLOOKUP(flower[[#This Row],[Strain]],VEGC8[[#All],[Scion METRC '#]:[Health]],5,FALSE),"")</f>
        <v/>
      </c>
      <c r="J1282" s="13"/>
      <c r="K1282" s="13" t="str">
        <f>IF(flower[[#This Row],[Scion METRC '#]]="","EMPTY",_xlfn.IFNA(VLOOKUP(flower[[#This Row],[Scion METRC '#]],DEADC8[],3,FALSE),"Alive"))</f>
        <v>EMPTY</v>
      </c>
      <c r="L1282" s="13" t="str">
        <f>IFERROR(INDEX(exptreatments[[#This Row],[Treatment]],MATCH(flower[[#This Row],[Scion METRC '#]],exptreatments[[#This Row],[METRC]],0)),"")</f>
        <v/>
      </c>
      <c r="M1282" s="13" t="str">
        <f>_xlfn.IFNA(VLOOKUP(flower[[#This Row],[Scion METRC '#]],DEADC8[],4,FALSE),"")</f>
        <v/>
      </c>
      <c r="N1282" s="14" t="str">
        <f>_xlfn.IFNA(VLOOKUP(flower[[#This Row],[Scion METRC '#]],DEADC8[],4,FALSE),"")</f>
        <v/>
      </c>
      <c r="O1282" s="13" t="str">
        <f>IF(ISNUMBER(SEARCH(".",flower[[#This Row],[Pheno Barcode]])),CONCATENATE("1A4070000000065000",RIGHT(flower[[#This Row],[Pheno Barcode]],6)),"")</f>
        <v/>
      </c>
      <c r="P1282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_QL1-01</v>
      </c>
    </row>
    <row r="1283" spans="1:16" x14ac:dyDescent="0.25">
      <c r="A1283" s="8" t="s">
        <v>9</v>
      </c>
      <c r="B1283" s="9">
        <v>2</v>
      </c>
      <c r="C1283" s="13" t="s">
        <v>562</v>
      </c>
      <c r="D1283" s="13"/>
      <c r="E1283" s="13" t="str">
        <f>_xlfn.IFNA(VLOOKUP(flower[[#This Row],[Scion METRC '#]],METRCC8[],2,FALSE),"METRC ERROR")</f>
        <v>METRC ERROR</v>
      </c>
      <c r="F1283" s="13" t="str">
        <f>IF(LEFT(flower[[#This Row],[Strain]],4)=LEFT(flower[[#This Row],[Pheno '#]],4),"match","MISMATCH")</f>
        <v>MISMATCH</v>
      </c>
      <c r="G1283" s="13" t="str">
        <f>_xlfn.IFNA(VLOOKUP(flower[[#This Row],[Scion METRC '#]],VEGC8[[#All],[Scion METRC '#]:[Pheno Barcode]],2,FALSE),"")</f>
        <v/>
      </c>
      <c r="H1283" s="13" t="str">
        <f>LEFT(flower[[#This Row],[Pheno Barcode]],7)</f>
        <v/>
      </c>
      <c r="I1283" s="10" t="str">
        <f>_xlfn.IFNA(VLOOKUP(flower[[#This Row],[Strain]],VEGC8[[#All],[Scion METRC '#]:[Health]],5,FALSE),"")</f>
        <v/>
      </c>
      <c r="J1283" s="13"/>
      <c r="K1283" s="13" t="str">
        <f>IF(flower[[#This Row],[Scion METRC '#]]="","EMPTY",_xlfn.IFNA(VLOOKUP(flower[[#This Row],[Scion METRC '#]],DEADC8[],3,FALSE),"Alive"))</f>
        <v>EMPTY</v>
      </c>
      <c r="L1283" s="13" t="str">
        <f>IFERROR(INDEX(exptreatments[[#This Row],[Treatment]],MATCH(flower[[#This Row],[Scion METRC '#]],exptreatments[[#This Row],[METRC]],0)),"")</f>
        <v/>
      </c>
      <c r="M1283" s="13" t="str">
        <f>_xlfn.IFNA(VLOOKUP(flower[[#This Row],[Scion METRC '#]],DEADC8[],4,FALSE),"")</f>
        <v/>
      </c>
      <c r="N1283" s="14" t="str">
        <f>_xlfn.IFNA(VLOOKUP(flower[[#This Row],[Scion METRC '#]],DEADC8[],4,FALSE),"")</f>
        <v/>
      </c>
      <c r="O1283" s="13" t="str">
        <f>IF(ISNUMBER(SEARCH(".",flower[[#This Row],[Pheno Barcode]])),CONCATENATE("1A4070000000065000",RIGHT(flower[[#This Row],[Pheno Barcode]],6)),"")</f>
        <v/>
      </c>
      <c r="P1283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_QL1-02</v>
      </c>
    </row>
    <row r="1284" spans="1:16" x14ac:dyDescent="0.25">
      <c r="A1284" s="8" t="s">
        <v>9</v>
      </c>
      <c r="B1284" s="9">
        <v>3</v>
      </c>
      <c r="C1284" s="13" t="s">
        <v>562</v>
      </c>
      <c r="D1284" s="13"/>
      <c r="E1284" s="13" t="str">
        <f>_xlfn.IFNA(VLOOKUP(flower[[#This Row],[Scion METRC '#]],METRCC8[],2,FALSE),"METRC ERROR")</f>
        <v>METRC ERROR</v>
      </c>
      <c r="F1284" s="13" t="str">
        <f>IF(LEFT(flower[[#This Row],[Strain]],4)=LEFT(flower[[#This Row],[Pheno '#]],4),"match","MISMATCH")</f>
        <v>MISMATCH</v>
      </c>
      <c r="G1284" s="13" t="str">
        <f>_xlfn.IFNA(VLOOKUP(flower[[#This Row],[Scion METRC '#]],VEGC8[[#All],[Scion METRC '#]:[Pheno Barcode]],2,FALSE),"")</f>
        <v/>
      </c>
      <c r="H1284" s="13" t="str">
        <f>LEFT(flower[[#This Row],[Pheno Barcode]],7)</f>
        <v/>
      </c>
      <c r="I1284" s="10" t="str">
        <f>_xlfn.IFNA(VLOOKUP(flower[[#This Row],[Strain]],VEGC8[[#All],[Scion METRC '#]:[Health]],5,FALSE),"")</f>
        <v/>
      </c>
      <c r="J1284" s="13"/>
      <c r="K1284" s="13" t="str">
        <f>IF(flower[[#This Row],[Scion METRC '#]]="","EMPTY",_xlfn.IFNA(VLOOKUP(flower[[#This Row],[Scion METRC '#]],DEADC8[],3,FALSE),"Alive"))</f>
        <v>EMPTY</v>
      </c>
      <c r="L1284" s="13" t="str">
        <f>IFERROR(INDEX(exptreatments[[#This Row],[Treatment]],MATCH(flower[[#This Row],[Scion METRC '#]],exptreatments[[#This Row],[METRC]],0)),"")</f>
        <v/>
      </c>
      <c r="M1284" s="13" t="str">
        <f>_xlfn.IFNA(VLOOKUP(flower[[#This Row],[Scion METRC '#]],DEADC8[],4,FALSE),"")</f>
        <v/>
      </c>
      <c r="N1284" s="14" t="str">
        <f>_xlfn.IFNA(VLOOKUP(flower[[#This Row],[Scion METRC '#]],DEADC8[],4,FALSE),"")</f>
        <v/>
      </c>
      <c r="O1284" s="13" t="str">
        <f>IF(ISNUMBER(SEARCH(".",flower[[#This Row],[Pheno Barcode]])),CONCATENATE("1A4070000000065000",RIGHT(flower[[#This Row],[Pheno Barcode]],6)),"")</f>
        <v/>
      </c>
      <c r="P1284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_QL1-03</v>
      </c>
    </row>
    <row r="1285" spans="1:16" x14ac:dyDescent="0.25">
      <c r="A1285" s="8" t="s">
        <v>9</v>
      </c>
      <c r="B1285" s="9">
        <v>4</v>
      </c>
      <c r="C1285" s="13" t="s">
        <v>562</v>
      </c>
      <c r="D1285" s="13"/>
      <c r="E1285" s="13" t="str">
        <f>_xlfn.IFNA(VLOOKUP(flower[[#This Row],[Scion METRC '#]],METRCC8[],2,FALSE),"METRC ERROR")</f>
        <v>METRC ERROR</v>
      </c>
      <c r="F1285" s="13" t="str">
        <f>IF(LEFT(flower[[#This Row],[Strain]],4)=LEFT(flower[[#This Row],[Pheno '#]],4),"match","MISMATCH")</f>
        <v>MISMATCH</v>
      </c>
      <c r="G1285" s="13" t="str">
        <f>_xlfn.IFNA(VLOOKUP(flower[[#This Row],[Scion METRC '#]],VEGC8[[#All],[Scion METRC '#]:[Pheno Barcode]],2,FALSE),"")</f>
        <v/>
      </c>
      <c r="H1285" s="13" t="str">
        <f>LEFT(flower[[#This Row],[Pheno Barcode]],7)</f>
        <v/>
      </c>
      <c r="I1285" s="10" t="str">
        <f>_xlfn.IFNA(VLOOKUP(flower[[#This Row],[Strain]],VEGC8[[#All],[Scion METRC '#]:[Health]],5,FALSE),"")</f>
        <v/>
      </c>
      <c r="J1285" s="13"/>
      <c r="K1285" s="13" t="str">
        <f>IF(flower[[#This Row],[Scion METRC '#]]="","EMPTY",_xlfn.IFNA(VLOOKUP(flower[[#This Row],[Scion METRC '#]],DEADC8[],3,FALSE),"Alive"))</f>
        <v>EMPTY</v>
      </c>
      <c r="L1285" s="13" t="str">
        <f>IFERROR(INDEX(exptreatments[[#This Row],[Treatment]],MATCH(flower[[#This Row],[Scion METRC '#]],exptreatments[[#This Row],[METRC]],0)),"")</f>
        <v/>
      </c>
      <c r="M1285" s="13" t="str">
        <f>_xlfn.IFNA(VLOOKUP(flower[[#This Row],[Scion METRC '#]],DEADC8[],4,FALSE),"")</f>
        <v/>
      </c>
      <c r="N1285" s="14" t="str">
        <f>_xlfn.IFNA(VLOOKUP(flower[[#This Row],[Scion METRC '#]],DEADC8[],4,FALSE),"")</f>
        <v/>
      </c>
      <c r="O1285" s="13" t="str">
        <f>IF(ISNUMBER(SEARCH(".",flower[[#This Row],[Pheno Barcode]])),CONCATENATE("1A4070000000065000",RIGHT(flower[[#This Row],[Pheno Barcode]],6)),"")</f>
        <v/>
      </c>
      <c r="P1285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_QL1-04</v>
      </c>
    </row>
    <row r="1286" spans="1:16" x14ac:dyDescent="0.25">
      <c r="A1286" s="8" t="s">
        <v>9</v>
      </c>
      <c r="B1286" s="9">
        <v>5</v>
      </c>
      <c r="C1286" s="13" t="s">
        <v>562</v>
      </c>
      <c r="D1286" s="13"/>
      <c r="E1286" s="13" t="str">
        <f>_xlfn.IFNA(VLOOKUP(flower[[#This Row],[Scion METRC '#]],METRCC8[],2,FALSE),"METRC ERROR")</f>
        <v>METRC ERROR</v>
      </c>
      <c r="F1286" s="13" t="str">
        <f>IF(LEFT(flower[[#This Row],[Strain]],4)=LEFT(flower[[#This Row],[Pheno '#]],4),"match","MISMATCH")</f>
        <v>MISMATCH</v>
      </c>
      <c r="G1286" s="13" t="str">
        <f>_xlfn.IFNA(VLOOKUP(flower[[#This Row],[Scion METRC '#]],VEGC8[[#All],[Scion METRC '#]:[Pheno Barcode]],2,FALSE),"")</f>
        <v/>
      </c>
      <c r="H1286" s="13" t="str">
        <f>LEFT(flower[[#This Row],[Pheno Barcode]],7)</f>
        <v/>
      </c>
      <c r="I1286" s="10" t="str">
        <f>_xlfn.IFNA(VLOOKUP(flower[[#This Row],[Strain]],VEGC8[[#All],[Scion METRC '#]:[Health]],5,FALSE),"")</f>
        <v/>
      </c>
      <c r="J1286" s="13"/>
      <c r="K1286" s="13" t="str">
        <f>IF(flower[[#This Row],[Scion METRC '#]]="","EMPTY",_xlfn.IFNA(VLOOKUP(flower[[#This Row],[Scion METRC '#]],DEADC8[],3,FALSE),"Alive"))</f>
        <v>EMPTY</v>
      </c>
      <c r="L1286" s="13" t="str">
        <f>IFERROR(INDEX(exptreatments[[#This Row],[Treatment]],MATCH(flower[[#This Row],[Scion METRC '#]],exptreatments[[#This Row],[METRC]],0)),"")</f>
        <v/>
      </c>
      <c r="M1286" s="13" t="str">
        <f>_xlfn.IFNA(VLOOKUP(flower[[#This Row],[Scion METRC '#]],DEADC8[],4,FALSE),"")</f>
        <v/>
      </c>
      <c r="N1286" s="14" t="str">
        <f>_xlfn.IFNA(VLOOKUP(flower[[#This Row],[Scion METRC '#]],DEADC8[],4,FALSE),"")</f>
        <v/>
      </c>
      <c r="O1286" s="13" t="str">
        <f>IF(ISNUMBER(SEARCH(".",flower[[#This Row],[Pheno Barcode]])),CONCATENATE("1A4070000000065000",RIGHT(flower[[#This Row],[Pheno Barcode]],6)),"")</f>
        <v/>
      </c>
      <c r="P1286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_QL1-05</v>
      </c>
    </row>
    <row r="1287" spans="1:16" x14ac:dyDescent="0.25">
      <c r="A1287" s="8" t="s">
        <v>9</v>
      </c>
      <c r="B1287" s="9">
        <v>6</v>
      </c>
      <c r="C1287" s="13" t="s">
        <v>562</v>
      </c>
      <c r="D1287" s="13"/>
      <c r="E1287" s="13" t="str">
        <f>_xlfn.IFNA(VLOOKUP(flower[[#This Row],[Scion METRC '#]],METRCC8[],2,FALSE),"METRC ERROR")</f>
        <v>METRC ERROR</v>
      </c>
      <c r="F1287" s="13" t="str">
        <f>IF(LEFT(flower[[#This Row],[Strain]],4)=LEFT(flower[[#This Row],[Pheno '#]],4),"match","MISMATCH")</f>
        <v>MISMATCH</v>
      </c>
      <c r="G1287" s="13" t="str">
        <f>_xlfn.IFNA(VLOOKUP(flower[[#This Row],[Scion METRC '#]],VEGC8[[#All],[Scion METRC '#]:[Pheno Barcode]],2,FALSE),"")</f>
        <v/>
      </c>
      <c r="H1287" s="13" t="str">
        <f>LEFT(flower[[#This Row],[Pheno Barcode]],7)</f>
        <v/>
      </c>
      <c r="I1287" s="10" t="str">
        <f>_xlfn.IFNA(VLOOKUP(flower[[#This Row],[Strain]],VEGC8[[#All],[Scion METRC '#]:[Health]],5,FALSE),"")</f>
        <v/>
      </c>
      <c r="J1287" s="13"/>
      <c r="K1287" s="13" t="str">
        <f>IF(flower[[#This Row],[Scion METRC '#]]="","EMPTY",_xlfn.IFNA(VLOOKUP(flower[[#This Row],[Scion METRC '#]],DEADC8[],3,FALSE),"Alive"))</f>
        <v>EMPTY</v>
      </c>
      <c r="L1287" s="13" t="str">
        <f>IFERROR(INDEX(exptreatments[[#This Row],[Treatment]],MATCH(flower[[#This Row],[Scion METRC '#]],exptreatments[[#This Row],[METRC]],0)),"")</f>
        <v/>
      </c>
      <c r="M1287" s="13" t="str">
        <f>_xlfn.IFNA(VLOOKUP(flower[[#This Row],[Scion METRC '#]],DEADC8[],4,FALSE),"")</f>
        <v/>
      </c>
      <c r="N1287" s="14" t="str">
        <f>_xlfn.IFNA(VLOOKUP(flower[[#This Row],[Scion METRC '#]],DEADC8[],4,FALSE),"")</f>
        <v/>
      </c>
      <c r="O1287" s="13" t="str">
        <f>IF(ISNUMBER(SEARCH(".",flower[[#This Row],[Pheno Barcode]])),CONCATENATE("1A4070000000065000",RIGHT(flower[[#This Row],[Pheno Barcode]],6)),"")</f>
        <v/>
      </c>
      <c r="P1287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_QL1-06</v>
      </c>
    </row>
    <row r="1288" spans="1:16" x14ac:dyDescent="0.25">
      <c r="A1288" s="8" t="s">
        <v>9</v>
      </c>
      <c r="B1288" s="9">
        <v>7</v>
      </c>
      <c r="C1288" s="13" t="s">
        <v>562</v>
      </c>
      <c r="D1288" s="13"/>
      <c r="E1288" s="13" t="str">
        <f>_xlfn.IFNA(VLOOKUP(flower[[#This Row],[Scion METRC '#]],METRCC8[],2,FALSE),"METRC ERROR")</f>
        <v>METRC ERROR</v>
      </c>
      <c r="F1288" s="13" t="str">
        <f>IF(LEFT(flower[[#This Row],[Strain]],4)=LEFT(flower[[#This Row],[Pheno '#]],4),"match","MISMATCH")</f>
        <v>MISMATCH</v>
      </c>
      <c r="G1288" s="13" t="str">
        <f>_xlfn.IFNA(VLOOKUP(flower[[#This Row],[Scion METRC '#]],VEGC8[[#All],[Scion METRC '#]:[Pheno Barcode]],2,FALSE),"")</f>
        <v/>
      </c>
      <c r="H1288" s="13" t="str">
        <f>LEFT(flower[[#This Row],[Pheno Barcode]],7)</f>
        <v/>
      </c>
      <c r="I1288" s="10" t="str">
        <f>_xlfn.IFNA(VLOOKUP(flower[[#This Row],[Strain]],VEGC8[[#All],[Scion METRC '#]:[Health]],5,FALSE),"")</f>
        <v/>
      </c>
      <c r="J1288" s="13"/>
      <c r="K1288" s="13" t="str">
        <f>IF(flower[[#This Row],[Scion METRC '#]]="","EMPTY",_xlfn.IFNA(VLOOKUP(flower[[#This Row],[Scion METRC '#]],DEADC8[],3,FALSE),"Alive"))</f>
        <v>EMPTY</v>
      </c>
      <c r="L1288" s="13" t="str">
        <f>IFERROR(INDEX(exptreatments[[#This Row],[Treatment]],MATCH(flower[[#This Row],[Scion METRC '#]],exptreatments[[#This Row],[METRC]],0)),"")</f>
        <v/>
      </c>
      <c r="M1288" s="13" t="str">
        <f>_xlfn.IFNA(VLOOKUP(flower[[#This Row],[Scion METRC '#]],DEADC8[],4,FALSE),"")</f>
        <v/>
      </c>
      <c r="N1288" s="14" t="str">
        <f>_xlfn.IFNA(VLOOKUP(flower[[#This Row],[Scion METRC '#]],DEADC8[],4,FALSE),"")</f>
        <v/>
      </c>
      <c r="O1288" s="13" t="str">
        <f>IF(ISNUMBER(SEARCH(".",flower[[#This Row],[Pheno Barcode]])),CONCATENATE("1A4070000000065000",RIGHT(flower[[#This Row],[Pheno Barcode]],6)),"")</f>
        <v/>
      </c>
      <c r="P1288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_QL1-07</v>
      </c>
    </row>
    <row r="1289" spans="1:16" x14ac:dyDescent="0.25">
      <c r="A1289" s="8" t="s">
        <v>9</v>
      </c>
      <c r="B1289" s="9">
        <v>8</v>
      </c>
      <c r="C1289" s="13" t="s">
        <v>562</v>
      </c>
      <c r="D1289" s="13"/>
      <c r="E1289" s="13" t="str">
        <f>_xlfn.IFNA(VLOOKUP(flower[[#This Row],[Scion METRC '#]],METRCC8[],2,FALSE),"METRC ERROR")</f>
        <v>METRC ERROR</v>
      </c>
      <c r="F1289" s="13" t="str">
        <f>IF(LEFT(flower[[#This Row],[Strain]],4)=LEFT(flower[[#This Row],[Pheno '#]],4),"match","MISMATCH")</f>
        <v>MISMATCH</v>
      </c>
      <c r="G1289" s="13" t="str">
        <f>_xlfn.IFNA(VLOOKUP(flower[[#This Row],[Scion METRC '#]],VEGC8[[#All],[Scion METRC '#]:[Pheno Barcode]],2,FALSE),"")</f>
        <v/>
      </c>
      <c r="H1289" s="13" t="str">
        <f>LEFT(flower[[#This Row],[Pheno Barcode]],7)</f>
        <v/>
      </c>
      <c r="I1289" s="10" t="str">
        <f>_xlfn.IFNA(VLOOKUP(flower[[#This Row],[Strain]],VEGC8[[#All],[Scion METRC '#]:[Health]],5,FALSE),"")</f>
        <v/>
      </c>
      <c r="J1289" s="13"/>
      <c r="K1289" s="13" t="str">
        <f>IF(flower[[#This Row],[Scion METRC '#]]="","EMPTY",_xlfn.IFNA(VLOOKUP(flower[[#This Row],[Scion METRC '#]],DEADC8[],3,FALSE),"Alive"))</f>
        <v>EMPTY</v>
      </c>
      <c r="L1289" s="13" t="str">
        <f>IFERROR(INDEX(exptreatments[[#This Row],[Treatment]],MATCH(flower[[#This Row],[Scion METRC '#]],exptreatments[[#This Row],[METRC]],0)),"")</f>
        <v/>
      </c>
      <c r="M1289" s="13" t="str">
        <f>_xlfn.IFNA(VLOOKUP(flower[[#This Row],[Scion METRC '#]],DEADC8[],4,FALSE),"")</f>
        <v/>
      </c>
      <c r="N1289" s="14" t="str">
        <f>_xlfn.IFNA(VLOOKUP(flower[[#This Row],[Scion METRC '#]],DEADC8[],4,FALSE),"")</f>
        <v/>
      </c>
      <c r="O1289" s="13" t="str">
        <f>IF(ISNUMBER(SEARCH(".",flower[[#This Row],[Pheno Barcode]])),CONCATENATE("1A4070000000065000",RIGHT(flower[[#This Row],[Pheno Barcode]],6)),"")</f>
        <v/>
      </c>
      <c r="P1289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_QL1-08</v>
      </c>
    </row>
    <row r="1290" spans="1:16" x14ac:dyDescent="0.25">
      <c r="A1290" s="8" t="s">
        <v>9</v>
      </c>
      <c r="B1290" s="9">
        <v>9</v>
      </c>
      <c r="C1290" s="13" t="s">
        <v>562</v>
      </c>
      <c r="D1290" s="13"/>
      <c r="E1290" s="13" t="str">
        <f>_xlfn.IFNA(VLOOKUP(flower[[#This Row],[Scion METRC '#]],METRCC8[],2,FALSE),"METRC ERROR")</f>
        <v>METRC ERROR</v>
      </c>
      <c r="F1290" s="13" t="str">
        <f>IF(LEFT(flower[[#This Row],[Strain]],4)=LEFT(flower[[#This Row],[Pheno '#]],4),"match","MISMATCH")</f>
        <v>MISMATCH</v>
      </c>
      <c r="G1290" s="13" t="str">
        <f>_xlfn.IFNA(VLOOKUP(flower[[#This Row],[Scion METRC '#]],VEGC8[[#All],[Scion METRC '#]:[Pheno Barcode]],2,FALSE),"")</f>
        <v/>
      </c>
      <c r="H1290" s="13" t="str">
        <f>LEFT(flower[[#This Row],[Pheno Barcode]],7)</f>
        <v/>
      </c>
      <c r="I1290" s="10" t="str">
        <f>_xlfn.IFNA(VLOOKUP(flower[[#This Row],[Strain]],VEGC8[[#All],[Scion METRC '#]:[Health]],5,FALSE),"")</f>
        <v/>
      </c>
      <c r="J1290" s="13"/>
      <c r="K1290" s="13" t="str">
        <f>IF(flower[[#This Row],[Scion METRC '#]]="","EMPTY",_xlfn.IFNA(VLOOKUP(flower[[#This Row],[Scion METRC '#]],DEADC8[],3,FALSE),"Alive"))</f>
        <v>EMPTY</v>
      </c>
      <c r="L1290" s="13" t="str">
        <f>IFERROR(INDEX(exptreatments[[#This Row],[Treatment]],MATCH(flower[[#This Row],[Scion METRC '#]],exptreatments[[#This Row],[METRC]],0)),"")</f>
        <v/>
      </c>
      <c r="M1290" s="13" t="str">
        <f>_xlfn.IFNA(VLOOKUP(flower[[#This Row],[Scion METRC '#]],DEADC8[],4,FALSE),"")</f>
        <v/>
      </c>
      <c r="N1290" s="14" t="str">
        <f>_xlfn.IFNA(VLOOKUP(flower[[#This Row],[Scion METRC '#]],DEADC8[],4,FALSE),"")</f>
        <v/>
      </c>
      <c r="O1290" s="13" t="str">
        <f>IF(ISNUMBER(SEARCH(".",flower[[#This Row],[Pheno Barcode]])),CONCATENATE("1A4070000000065000",RIGHT(flower[[#This Row],[Pheno Barcode]],6)),"")</f>
        <v/>
      </c>
      <c r="P1290" s="8" t="str">
        <f>IF(flower[[#This Row],[Plant]]&lt;10,_xlfn.CONCAT('Group Info'!$F$2,"_",flower[[#This Row],[Table]],"-0",flower[[#This Row],[Plant]]),_xlfn.CONCAT('Group Info'!$F$2,"_",flower[[#This Row],[Table]],"-",flower[[#This Row],[Plant]]))</f>
        <v>_QL1-09</v>
      </c>
    </row>
    <row r="1291" spans="1:16" x14ac:dyDescent="0.25">
      <c r="A1291" s="8" t="s">
        <v>9</v>
      </c>
      <c r="B1291" s="9">
        <v>10</v>
      </c>
      <c r="C1291" s="13" t="s">
        <v>562</v>
      </c>
      <c r="D1291" s="13"/>
      <c r="E1291" s="13" t="str">
        <f>_xlfn.IFNA(VLOOKUP(flower[[#This Row],[Scion METRC '#]],METRCC8[],2,FALSE),"METRC ERROR")</f>
        <v>METRC ERROR</v>
      </c>
      <c r="F1291" s="13" t="str">
        <f>IF(LEFT(flower[[#This Row],[Strain]],4)=LEFT(flower[[#This Row],[Pheno '#]],4),"match","MISMATCH")</f>
        <v>MISMATCH</v>
      </c>
      <c r="G1291" s="13" t="str">
        <f>_xlfn.IFNA(VLOOKUP(flower[[#This Row],[Scion METRC '#]],VEGC8[[#All],[Scion METRC '#]:[Pheno Barcode]],2,FALSE),"")</f>
        <v/>
      </c>
      <c r="H1291" s="13" t="str">
        <f>LEFT(flower[[#This Row],[Pheno Barcode]],7)</f>
        <v/>
      </c>
      <c r="I1291" s="10" t="str">
        <f>_xlfn.IFNA(VLOOKUP(flower[[#This Row],[Strain]],VEGC8[[#All],[Scion METRC '#]:[Health]],5,FALSE),"")</f>
        <v/>
      </c>
      <c r="J1291" s="13"/>
      <c r="K1291" s="13" t="str">
        <f>IF(flower[[#This Row],[Scion METRC '#]]="","EMPTY",_xlfn.IFNA(VLOOKUP(flower[[#This Row],[Scion METRC '#]],DEADC8[],3,FALSE),"Alive"))</f>
        <v>EMPTY</v>
      </c>
      <c r="L1291" s="13" t="str">
        <f>IFERROR(INDEX(exptreatments[[#This Row],[Treatment]],MATCH(flower[[#This Row],[Scion METRC '#]],exptreatments[[#This Row],[METRC]],0)),"")</f>
        <v/>
      </c>
      <c r="M1291" s="13" t="str">
        <f>_xlfn.IFNA(VLOOKUP(flower[[#This Row],[Scion METRC '#]],DEADC8[],4,FALSE),"")</f>
        <v/>
      </c>
      <c r="N1291" s="14" t="str">
        <f>_xlfn.IFNA(VLOOKUP(flower[[#This Row],[Scion METRC '#]],DEADC8[],4,FALSE),"")</f>
        <v/>
      </c>
      <c r="O1291" s="13" t="str">
        <f>IF(ISNUMBER(SEARCH(".",flower[[#This Row],[Pheno Barcode]])),CONCATENATE("1A4070000000065000",RIGHT(flower[[#This Row],[Pheno Barcode]],6)),"")</f>
        <v/>
      </c>
      <c r="P1291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_QL1-10</v>
      </c>
    </row>
    <row r="1292" spans="1:16" x14ac:dyDescent="0.25">
      <c r="A1292" s="8" t="s">
        <v>9</v>
      </c>
      <c r="B1292" s="9">
        <v>11</v>
      </c>
      <c r="C1292" s="13" t="s">
        <v>562</v>
      </c>
      <c r="D1292" s="13"/>
      <c r="E1292" s="13" t="str">
        <f>_xlfn.IFNA(VLOOKUP(flower[[#This Row],[Scion METRC '#]],METRCC8[],2,FALSE),"METRC ERROR")</f>
        <v>METRC ERROR</v>
      </c>
      <c r="F1292" s="13" t="str">
        <f>IF(LEFT(flower[[#This Row],[Strain]],4)=LEFT(flower[[#This Row],[Pheno '#]],4),"match","MISMATCH")</f>
        <v>MISMATCH</v>
      </c>
      <c r="G1292" s="13" t="str">
        <f>_xlfn.IFNA(VLOOKUP(flower[[#This Row],[Scion METRC '#]],VEGC8[[#All],[Scion METRC '#]:[Pheno Barcode]],2,FALSE),"")</f>
        <v/>
      </c>
      <c r="H1292" s="13" t="str">
        <f>LEFT(flower[[#This Row],[Pheno Barcode]],7)</f>
        <v/>
      </c>
      <c r="I1292" s="10" t="str">
        <f>_xlfn.IFNA(VLOOKUP(flower[[#This Row],[Strain]],VEGC8[[#All],[Scion METRC '#]:[Health]],5,FALSE),"")</f>
        <v/>
      </c>
      <c r="J1292" s="13"/>
      <c r="K1292" s="13" t="str">
        <f>IF(flower[[#This Row],[Scion METRC '#]]="","EMPTY",_xlfn.IFNA(VLOOKUP(flower[[#This Row],[Scion METRC '#]],DEADC8[],3,FALSE),"Alive"))</f>
        <v>EMPTY</v>
      </c>
      <c r="L1292" s="13" t="str">
        <f>IFERROR(INDEX(exptreatments[[#This Row],[Treatment]],MATCH(flower[[#This Row],[Scion METRC '#]],exptreatments[[#This Row],[METRC]],0)),"")</f>
        <v/>
      </c>
      <c r="M1292" s="13" t="str">
        <f>_xlfn.IFNA(VLOOKUP(flower[[#This Row],[Scion METRC '#]],DEADC8[],4,FALSE),"")</f>
        <v/>
      </c>
      <c r="N1292" s="14" t="str">
        <f>_xlfn.IFNA(VLOOKUP(flower[[#This Row],[Scion METRC '#]],DEADC8[],4,FALSE),"")</f>
        <v/>
      </c>
      <c r="O1292" s="13" t="str">
        <f>IF(ISNUMBER(SEARCH(".",flower[[#This Row],[Pheno Barcode]])),CONCATENATE("1A4070000000065000",RIGHT(flower[[#This Row],[Pheno Barcode]],6)),"")</f>
        <v/>
      </c>
      <c r="P1292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_QL1-11</v>
      </c>
    </row>
    <row r="1293" spans="1:16" x14ac:dyDescent="0.25">
      <c r="A1293" s="8" t="s">
        <v>9</v>
      </c>
      <c r="B1293" s="9">
        <v>12</v>
      </c>
      <c r="C1293" s="13" t="s">
        <v>562</v>
      </c>
      <c r="D1293" s="13"/>
      <c r="E1293" s="13" t="str">
        <f>_xlfn.IFNA(VLOOKUP(flower[[#This Row],[Scion METRC '#]],METRCC8[],2,FALSE),"METRC ERROR")</f>
        <v>METRC ERROR</v>
      </c>
      <c r="F1293" s="13" t="str">
        <f>IF(LEFT(flower[[#This Row],[Strain]],4)=LEFT(flower[[#This Row],[Pheno '#]],4),"match","MISMATCH")</f>
        <v>MISMATCH</v>
      </c>
      <c r="G1293" s="13" t="str">
        <f>_xlfn.IFNA(VLOOKUP(flower[[#This Row],[Scion METRC '#]],VEGC8[[#All],[Scion METRC '#]:[Pheno Barcode]],2,FALSE),"")</f>
        <v/>
      </c>
      <c r="H1293" s="13" t="str">
        <f>LEFT(flower[[#This Row],[Pheno Barcode]],7)</f>
        <v/>
      </c>
      <c r="I1293" s="10" t="str">
        <f>_xlfn.IFNA(VLOOKUP(flower[[#This Row],[Strain]],VEGC8[[#All],[Scion METRC '#]:[Health]],5,FALSE),"")</f>
        <v/>
      </c>
      <c r="J1293" s="13"/>
      <c r="K1293" s="13" t="str">
        <f>IF(flower[[#This Row],[Scion METRC '#]]="","EMPTY",_xlfn.IFNA(VLOOKUP(flower[[#This Row],[Scion METRC '#]],DEADC8[],3,FALSE),"Alive"))</f>
        <v>EMPTY</v>
      </c>
      <c r="L1293" s="13" t="str">
        <f>IFERROR(INDEX(exptreatments[[#This Row],[Treatment]],MATCH(flower[[#This Row],[Scion METRC '#]],exptreatments[[#This Row],[METRC]],0)),"")</f>
        <v/>
      </c>
      <c r="M1293" s="13" t="str">
        <f>_xlfn.IFNA(VLOOKUP(flower[[#This Row],[Scion METRC '#]],DEADC8[],4,FALSE),"")</f>
        <v/>
      </c>
      <c r="N1293" s="14" t="str">
        <f>_xlfn.IFNA(VLOOKUP(flower[[#This Row],[Scion METRC '#]],DEADC8[],4,FALSE),"")</f>
        <v/>
      </c>
      <c r="O1293" s="13" t="str">
        <f>IF(ISNUMBER(SEARCH(".",flower[[#This Row],[Pheno Barcode]])),CONCATENATE("1A4070000000065000",RIGHT(flower[[#This Row],[Pheno Barcode]],6)),"")</f>
        <v/>
      </c>
      <c r="P1293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_QL1-12</v>
      </c>
    </row>
    <row r="1294" spans="1:16" x14ac:dyDescent="0.25">
      <c r="A1294" s="8" t="s">
        <v>9</v>
      </c>
      <c r="B1294" s="9">
        <v>13</v>
      </c>
      <c r="C1294" s="13" t="s">
        <v>562</v>
      </c>
      <c r="D1294" s="13"/>
      <c r="E1294" s="13" t="str">
        <f>_xlfn.IFNA(VLOOKUP(flower[[#This Row],[Scion METRC '#]],METRCC8[],2,FALSE),"METRC ERROR")</f>
        <v>METRC ERROR</v>
      </c>
      <c r="F1294" s="13" t="str">
        <f>IF(LEFT(flower[[#This Row],[Strain]],4)=LEFT(flower[[#This Row],[Pheno '#]],4),"match","MISMATCH")</f>
        <v>MISMATCH</v>
      </c>
      <c r="G1294" s="13" t="str">
        <f>_xlfn.IFNA(VLOOKUP(flower[[#This Row],[Scion METRC '#]],VEGC8[[#All],[Scion METRC '#]:[Pheno Barcode]],2,FALSE),"")</f>
        <v/>
      </c>
      <c r="H1294" s="13" t="str">
        <f>LEFT(flower[[#This Row],[Pheno Barcode]],7)</f>
        <v/>
      </c>
      <c r="I1294" s="10" t="str">
        <f>_xlfn.IFNA(VLOOKUP(flower[[#This Row],[Strain]],VEGC8[[#All],[Scion METRC '#]:[Health]],5,FALSE),"")</f>
        <v/>
      </c>
      <c r="J1294" s="13"/>
      <c r="K1294" s="13" t="str">
        <f>IF(flower[[#This Row],[Scion METRC '#]]="","EMPTY",_xlfn.IFNA(VLOOKUP(flower[[#This Row],[Scion METRC '#]],DEADC8[],3,FALSE),"Alive"))</f>
        <v>EMPTY</v>
      </c>
      <c r="L1294" s="13" t="str">
        <f>IFERROR(INDEX(exptreatments[[#This Row],[Treatment]],MATCH(flower[[#This Row],[Scion METRC '#]],exptreatments[[#This Row],[METRC]],0)),"")</f>
        <v/>
      </c>
      <c r="M1294" s="13" t="str">
        <f>_xlfn.IFNA(VLOOKUP(flower[[#This Row],[Scion METRC '#]],DEADC8[],4,FALSE),"")</f>
        <v/>
      </c>
      <c r="N1294" s="14" t="str">
        <f>_xlfn.IFNA(VLOOKUP(flower[[#This Row],[Scion METRC '#]],DEADC8[],4,FALSE),"")</f>
        <v/>
      </c>
      <c r="O1294" s="13" t="str">
        <f>IF(ISNUMBER(SEARCH(".",flower[[#This Row],[Pheno Barcode]])),CONCATENATE("1A4070000000065000",RIGHT(flower[[#This Row],[Pheno Barcode]],6)),"")</f>
        <v/>
      </c>
      <c r="P1294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_QL1-13</v>
      </c>
    </row>
    <row r="1295" spans="1:16" x14ac:dyDescent="0.25">
      <c r="A1295" s="8" t="s">
        <v>9</v>
      </c>
      <c r="B1295" s="9">
        <v>14</v>
      </c>
      <c r="C1295" s="13" t="s">
        <v>562</v>
      </c>
      <c r="D1295" s="13"/>
      <c r="E1295" s="13" t="str">
        <f>_xlfn.IFNA(VLOOKUP(flower[[#This Row],[Scion METRC '#]],METRCC8[],2,FALSE),"METRC ERROR")</f>
        <v>METRC ERROR</v>
      </c>
      <c r="F1295" s="13" t="str">
        <f>IF(LEFT(flower[[#This Row],[Strain]],4)=LEFT(flower[[#This Row],[Pheno '#]],4),"match","MISMATCH")</f>
        <v>MISMATCH</v>
      </c>
      <c r="G1295" s="13" t="str">
        <f>_xlfn.IFNA(VLOOKUP(flower[[#This Row],[Scion METRC '#]],VEGC8[[#All],[Scion METRC '#]:[Pheno Barcode]],2,FALSE),"")</f>
        <v/>
      </c>
      <c r="H1295" s="13" t="str">
        <f>LEFT(flower[[#This Row],[Pheno Barcode]],7)</f>
        <v/>
      </c>
      <c r="I1295" s="10" t="str">
        <f>_xlfn.IFNA(VLOOKUP(flower[[#This Row],[Strain]],VEGC8[[#All],[Scion METRC '#]:[Health]],5,FALSE),"")</f>
        <v/>
      </c>
      <c r="J1295" s="13"/>
      <c r="K1295" s="13" t="str">
        <f>IF(flower[[#This Row],[Scion METRC '#]]="","EMPTY",_xlfn.IFNA(VLOOKUP(flower[[#This Row],[Scion METRC '#]],DEADC8[],3,FALSE),"Alive"))</f>
        <v>EMPTY</v>
      </c>
      <c r="L1295" s="13" t="str">
        <f>IFERROR(INDEX(exptreatments[[#This Row],[Treatment]],MATCH(flower[[#This Row],[Scion METRC '#]],exptreatments[[#This Row],[METRC]],0)),"")</f>
        <v/>
      </c>
      <c r="M1295" s="13" t="str">
        <f>_xlfn.IFNA(VLOOKUP(flower[[#This Row],[Scion METRC '#]],DEADC8[],4,FALSE),"")</f>
        <v/>
      </c>
      <c r="N1295" s="14" t="str">
        <f>_xlfn.IFNA(VLOOKUP(flower[[#This Row],[Scion METRC '#]],DEADC8[],4,FALSE),"")</f>
        <v/>
      </c>
      <c r="O1295" s="13" t="str">
        <f>IF(ISNUMBER(SEARCH(".",flower[[#This Row],[Pheno Barcode]])),CONCATENATE("1A4070000000065000",RIGHT(flower[[#This Row],[Pheno Barcode]],6)),"")</f>
        <v/>
      </c>
      <c r="P1295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_QL1-14</v>
      </c>
    </row>
    <row r="1296" spans="1:16" x14ac:dyDescent="0.25">
      <c r="A1296" s="8" t="s">
        <v>9</v>
      </c>
      <c r="B1296" s="9">
        <v>15</v>
      </c>
      <c r="C1296" s="13" t="s">
        <v>562</v>
      </c>
      <c r="D1296" s="13"/>
      <c r="E1296" s="13" t="str">
        <f>_xlfn.IFNA(VLOOKUP(flower[[#This Row],[Scion METRC '#]],METRCC8[],2,FALSE),"METRC ERROR")</f>
        <v>METRC ERROR</v>
      </c>
      <c r="F1296" s="13" t="str">
        <f>IF(LEFT(flower[[#This Row],[Strain]],4)=LEFT(flower[[#This Row],[Pheno '#]],4),"match","MISMATCH")</f>
        <v>MISMATCH</v>
      </c>
      <c r="G1296" s="13" t="str">
        <f>_xlfn.IFNA(VLOOKUP(flower[[#This Row],[Scion METRC '#]],VEGC8[[#All],[Scion METRC '#]:[Pheno Barcode]],2,FALSE),"")</f>
        <v/>
      </c>
      <c r="H1296" s="13" t="str">
        <f>LEFT(flower[[#This Row],[Pheno Barcode]],7)</f>
        <v/>
      </c>
      <c r="I1296" s="10" t="str">
        <f>_xlfn.IFNA(VLOOKUP(flower[[#This Row],[Strain]],VEGC8[[#All],[Scion METRC '#]:[Health]],5,FALSE),"")</f>
        <v/>
      </c>
      <c r="J1296" s="13"/>
      <c r="K1296" s="13" t="str">
        <f>IF(flower[[#This Row],[Scion METRC '#]]="","EMPTY",_xlfn.IFNA(VLOOKUP(flower[[#This Row],[Scion METRC '#]],DEADC8[],3,FALSE),"Alive"))</f>
        <v>EMPTY</v>
      </c>
      <c r="L1296" s="13" t="str">
        <f>IFERROR(INDEX(exptreatments[[#This Row],[Treatment]],MATCH(flower[[#This Row],[Scion METRC '#]],exptreatments[[#This Row],[METRC]],0)),"")</f>
        <v/>
      </c>
      <c r="M1296" s="13" t="str">
        <f>_xlfn.IFNA(VLOOKUP(flower[[#This Row],[Scion METRC '#]],DEADC8[],4,FALSE),"")</f>
        <v/>
      </c>
      <c r="N1296" s="14" t="str">
        <f>_xlfn.IFNA(VLOOKUP(flower[[#This Row],[Scion METRC '#]],DEADC8[],4,FALSE),"")</f>
        <v/>
      </c>
      <c r="O1296" s="13" t="str">
        <f>IF(ISNUMBER(SEARCH(".",flower[[#This Row],[Pheno Barcode]])),CONCATENATE("1A4070000000065000",RIGHT(flower[[#This Row],[Pheno Barcode]],6)),"")</f>
        <v/>
      </c>
      <c r="P1296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_QL1-15</v>
      </c>
    </row>
    <row r="1297" spans="1:16" x14ac:dyDescent="0.25">
      <c r="A1297" s="8" t="s">
        <v>9</v>
      </c>
      <c r="B1297" s="9">
        <v>16</v>
      </c>
      <c r="C1297" s="13" t="s">
        <v>562</v>
      </c>
      <c r="D1297" s="13"/>
      <c r="E1297" s="13" t="str">
        <f>_xlfn.IFNA(VLOOKUP(flower[[#This Row],[Scion METRC '#]],METRCC8[],2,FALSE),"METRC ERROR")</f>
        <v>METRC ERROR</v>
      </c>
      <c r="F1297" s="13" t="str">
        <f>IF(LEFT(flower[[#This Row],[Strain]],4)=LEFT(flower[[#This Row],[Pheno '#]],4),"match","MISMATCH")</f>
        <v>MISMATCH</v>
      </c>
      <c r="G1297" s="13" t="str">
        <f>_xlfn.IFNA(VLOOKUP(flower[[#This Row],[Scion METRC '#]],VEGC8[[#All],[Scion METRC '#]:[Pheno Barcode]],2,FALSE),"")</f>
        <v/>
      </c>
      <c r="H1297" s="13" t="str">
        <f>LEFT(flower[[#This Row],[Pheno Barcode]],7)</f>
        <v/>
      </c>
      <c r="I1297" s="10" t="str">
        <f>_xlfn.IFNA(VLOOKUP(flower[[#This Row],[Strain]],VEGC8[[#All],[Scion METRC '#]:[Health]],5,FALSE),"")</f>
        <v/>
      </c>
      <c r="J1297" s="13"/>
      <c r="K1297" s="13" t="str">
        <f>IF(flower[[#This Row],[Scion METRC '#]]="","EMPTY",_xlfn.IFNA(VLOOKUP(flower[[#This Row],[Scion METRC '#]],DEADC8[],3,FALSE),"Alive"))</f>
        <v>EMPTY</v>
      </c>
      <c r="L1297" s="13" t="str">
        <f>IFERROR(INDEX(exptreatments[[#This Row],[Treatment]],MATCH(flower[[#This Row],[Scion METRC '#]],exptreatments[[#This Row],[METRC]],0)),"")</f>
        <v/>
      </c>
      <c r="M1297" s="13" t="str">
        <f>_xlfn.IFNA(VLOOKUP(flower[[#This Row],[Scion METRC '#]],DEADC8[],4,FALSE),"")</f>
        <v/>
      </c>
      <c r="N1297" s="14" t="str">
        <f>_xlfn.IFNA(VLOOKUP(flower[[#This Row],[Scion METRC '#]],DEADC8[],4,FALSE),"")</f>
        <v/>
      </c>
      <c r="O1297" s="13" t="str">
        <f>IF(ISNUMBER(SEARCH(".",flower[[#This Row],[Pheno Barcode]])),CONCATENATE("1A4070000000065000",RIGHT(flower[[#This Row],[Pheno Barcode]],6)),"")</f>
        <v/>
      </c>
      <c r="P1297" s="8" t="str">
        <f>IF(flower[[#This Row],[Plant]]&lt;10,_xlfn.CONCAT('Group Info'!$F$2,"_",flower[[#This Row],[Table]],"-0",flower[[#This Row],[Plant]]),_xlfn.CONCAT('Group Info'!$F$2,"_",flower[[#This Row],[Table]],"-",flower[[#This Row],[Plant]]))</f>
        <v>_QL1-16</v>
      </c>
    </row>
    <row r="1298" spans="1:16" x14ac:dyDescent="0.25">
      <c r="A1298" s="8" t="s">
        <v>9</v>
      </c>
      <c r="B1298" s="9">
        <v>1</v>
      </c>
      <c r="C1298" s="13" t="s">
        <v>563</v>
      </c>
      <c r="D1298" s="13"/>
      <c r="E1298" s="13" t="str">
        <f>_xlfn.IFNA(VLOOKUP(flower[[#This Row],[Scion METRC '#]],METRCC8[],2,FALSE),"METRC ERROR")</f>
        <v>METRC ERROR</v>
      </c>
      <c r="F1298" s="13" t="str">
        <f>IF(LEFT(flower[[#This Row],[Strain]],4)=LEFT(flower[[#This Row],[Pheno '#]],4),"match","MISMATCH")</f>
        <v>MISMATCH</v>
      </c>
      <c r="G1298" s="13" t="str">
        <f>_xlfn.IFNA(VLOOKUP(flower[[#This Row],[Scion METRC '#]],VEGC8[[#All],[Scion METRC '#]:[Pheno Barcode]],2,FALSE),"")</f>
        <v/>
      </c>
      <c r="H1298" s="13" t="str">
        <f>LEFT(flower[[#This Row],[Pheno Barcode]],7)</f>
        <v/>
      </c>
      <c r="I1298" s="10" t="str">
        <f>_xlfn.IFNA(VLOOKUP(flower[[#This Row],[Strain]],VEGC8[[#All],[Scion METRC '#]:[Health]],5,FALSE),"")</f>
        <v/>
      </c>
      <c r="J1298" s="13"/>
      <c r="K1298" s="13" t="str">
        <f>IF(flower[[#This Row],[Scion METRC '#]]="","EMPTY",_xlfn.IFNA(VLOOKUP(flower[[#This Row],[Scion METRC '#]],DEADC8[],3,FALSE),"Alive"))</f>
        <v>EMPTY</v>
      </c>
      <c r="L1298" s="13" t="str">
        <f>IFERROR(INDEX(exptreatments[[#This Row],[Treatment]],MATCH(flower[[#This Row],[Scion METRC '#]],exptreatments[[#This Row],[METRC]],0)),"")</f>
        <v/>
      </c>
      <c r="M1298" s="13" t="str">
        <f>_xlfn.IFNA(VLOOKUP(flower[[#This Row],[Scion METRC '#]],DEADC8[],4,FALSE),"")</f>
        <v/>
      </c>
      <c r="N1298" s="14" t="str">
        <f>_xlfn.IFNA(VLOOKUP(flower[[#This Row],[Scion METRC '#]],DEADC8[],4,FALSE),"")</f>
        <v/>
      </c>
      <c r="O1298" s="13" t="str">
        <f>IF(ISNUMBER(SEARCH(".",flower[[#This Row],[Pheno Barcode]])),CONCATENATE("1A4070000000065000",RIGHT(flower[[#This Row],[Pheno Barcode]],6)),"")</f>
        <v/>
      </c>
      <c r="P1298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_QL2-01</v>
      </c>
    </row>
    <row r="1299" spans="1:16" x14ac:dyDescent="0.25">
      <c r="A1299" s="8" t="s">
        <v>9</v>
      </c>
      <c r="B1299" s="9">
        <v>2</v>
      </c>
      <c r="C1299" s="13" t="s">
        <v>563</v>
      </c>
      <c r="D1299" s="13"/>
      <c r="E1299" s="13" t="str">
        <f>_xlfn.IFNA(VLOOKUP(flower[[#This Row],[Scion METRC '#]],METRCC8[],2,FALSE),"METRC ERROR")</f>
        <v>METRC ERROR</v>
      </c>
      <c r="F1299" s="13" t="str">
        <f>IF(LEFT(flower[[#This Row],[Strain]],4)=LEFT(flower[[#This Row],[Pheno '#]],4),"match","MISMATCH")</f>
        <v>MISMATCH</v>
      </c>
      <c r="G1299" s="13" t="str">
        <f>_xlfn.IFNA(VLOOKUP(flower[[#This Row],[Scion METRC '#]],VEGC8[[#All],[Scion METRC '#]:[Pheno Barcode]],2,FALSE),"")</f>
        <v/>
      </c>
      <c r="H1299" s="13" t="str">
        <f>LEFT(flower[[#This Row],[Pheno Barcode]],7)</f>
        <v/>
      </c>
      <c r="I1299" s="10" t="str">
        <f>_xlfn.IFNA(VLOOKUP(flower[[#This Row],[Strain]],VEGC8[[#All],[Scion METRC '#]:[Health]],5,FALSE),"")</f>
        <v/>
      </c>
      <c r="J1299" s="13"/>
      <c r="K1299" s="13" t="str">
        <f>IF(flower[[#This Row],[Scion METRC '#]]="","EMPTY",_xlfn.IFNA(VLOOKUP(flower[[#This Row],[Scion METRC '#]],DEADC8[],3,FALSE),"Alive"))</f>
        <v>EMPTY</v>
      </c>
      <c r="L1299" s="13" t="str">
        <f>IFERROR(INDEX(exptreatments[[#This Row],[Treatment]],MATCH(flower[[#This Row],[Scion METRC '#]],exptreatments[[#This Row],[METRC]],0)),"")</f>
        <v/>
      </c>
      <c r="M1299" s="13" t="str">
        <f>_xlfn.IFNA(VLOOKUP(flower[[#This Row],[Scion METRC '#]],DEADC8[],4,FALSE),"")</f>
        <v/>
      </c>
      <c r="N1299" s="14" t="str">
        <f>_xlfn.IFNA(VLOOKUP(flower[[#This Row],[Scion METRC '#]],DEADC8[],4,FALSE),"")</f>
        <v/>
      </c>
      <c r="O1299" s="13" t="str">
        <f>IF(ISNUMBER(SEARCH(".",flower[[#This Row],[Pheno Barcode]])),CONCATENATE("1A4070000000065000",RIGHT(flower[[#This Row],[Pheno Barcode]],6)),"")</f>
        <v/>
      </c>
      <c r="P1299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_QL2-02</v>
      </c>
    </row>
    <row r="1300" spans="1:16" x14ac:dyDescent="0.25">
      <c r="A1300" s="8" t="s">
        <v>9</v>
      </c>
      <c r="B1300" s="9">
        <v>3</v>
      </c>
      <c r="C1300" s="13" t="s">
        <v>563</v>
      </c>
      <c r="D1300" s="13"/>
      <c r="E1300" s="13" t="str">
        <f>_xlfn.IFNA(VLOOKUP(flower[[#This Row],[Scion METRC '#]],METRCC8[],2,FALSE),"METRC ERROR")</f>
        <v>METRC ERROR</v>
      </c>
      <c r="F1300" s="13" t="str">
        <f>IF(LEFT(flower[[#This Row],[Strain]],4)=LEFT(flower[[#This Row],[Pheno '#]],4),"match","MISMATCH")</f>
        <v>MISMATCH</v>
      </c>
      <c r="G1300" s="13" t="str">
        <f>_xlfn.IFNA(VLOOKUP(flower[[#This Row],[Scion METRC '#]],VEGC8[[#All],[Scion METRC '#]:[Pheno Barcode]],2,FALSE),"")</f>
        <v/>
      </c>
      <c r="H1300" s="13" t="str">
        <f>LEFT(flower[[#This Row],[Pheno Barcode]],7)</f>
        <v/>
      </c>
      <c r="I1300" s="10" t="str">
        <f>_xlfn.IFNA(VLOOKUP(flower[[#This Row],[Strain]],VEGC8[[#All],[Scion METRC '#]:[Health]],5,FALSE),"")</f>
        <v/>
      </c>
      <c r="J1300" s="13"/>
      <c r="K1300" s="13" t="str">
        <f>IF(flower[[#This Row],[Scion METRC '#]]="","EMPTY",_xlfn.IFNA(VLOOKUP(flower[[#This Row],[Scion METRC '#]],DEADC8[],3,FALSE),"Alive"))</f>
        <v>EMPTY</v>
      </c>
      <c r="L1300" s="13" t="str">
        <f>IFERROR(INDEX(exptreatments[[#This Row],[Treatment]],MATCH(flower[[#This Row],[Scion METRC '#]],exptreatments[[#This Row],[METRC]],0)),"")</f>
        <v/>
      </c>
      <c r="M1300" s="13" t="str">
        <f>_xlfn.IFNA(VLOOKUP(flower[[#This Row],[Scion METRC '#]],DEADC8[],4,FALSE),"")</f>
        <v/>
      </c>
      <c r="N1300" s="14" t="str">
        <f>_xlfn.IFNA(VLOOKUP(flower[[#This Row],[Scion METRC '#]],DEADC8[],4,FALSE),"")</f>
        <v/>
      </c>
      <c r="O1300" s="13" t="str">
        <f>IF(ISNUMBER(SEARCH(".",flower[[#This Row],[Pheno Barcode]])),CONCATENATE("1A4070000000065000",RIGHT(flower[[#This Row],[Pheno Barcode]],6)),"")</f>
        <v/>
      </c>
      <c r="P1300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_QL2-03</v>
      </c>
    </row>
    <row r="1301" spans="1:16" x14ac:dyDescent="0.25">
      <c r="A1301" s="8" t="s">
        <v>9</v>
      </c>
      <c r="B1301" s="9">
        <v>4</v>
      </c>
      <c r="C1301" s="13" t="s">
        <v>563</v>
      </c>
      <c r="D1301" s="13"/>
      <c r="E1301" s="13" t="str">
        <f>_xlfn.IFNA(VLOOKUP(flower[[#This Row],[Scion METRC '#]],METRCC8[],2,FALSE),"METRC ERROR")</f>
        <v>METRC ERROR</v>
      </c>
      <c r="F1301" s="13" t="str">
        <f>IF(LEFT(flower[[#This Row],[Strain]],4)=LEFT(flower[[#This Row],[Pheno '#]],4),"match","MISMATCH")</f>
        <v>MISMATCH</v>
      </c>
      <c r="G1301" s="13" t="str">
        <f>_xlfn.IFNA(VLOOKUP(flower[[#This Row],[Scion METRC '#]],VEGC8[[#All],[Scion METRC '#]:[Pheno Barcode]],2,FALSE),"")</f>
        <v/>
      </c>
      <c r="H1301" s="13" t="str">
        <f>LEFT(flower[[#This Row],[Pheno Barcode]],7)</f>
        <v/>
      </c>
      <c r="I1301" s="10" t="str">
        <f>_xlfn.IFNA(VLOOKUP(flower[[#This Row],[Strain]],VEGC8[[#All],[Scion METRC '#]:[Health]],5,FALSE),"")</f>
        <v/>
      </c>
      <c r="J1301" s="13"/>
      <c r="K1301" s="13" t="str">
        <f>IF(flower[[#This Row],[Scion METRC '#]]="","EMPTY",_xlfn.IFNA(VLOOKUP(flower[[#This Row],[Scion METRC '#]],DEADC8[],3,FALSE),"Alive"))</f>
        <v>EMPTY</v>
      </c>
      <c r="L1301" s="13" t="str">
        <f>IFERROR(INDEX(exptreatments[[#This Row],[Treatment]],MATCH(flower[[#This Row],[Scion METRC '#]],exptreatments[[#This Row],[METRC]],0)),"")</f>
        <v/>
      </c>
      <c r="M1301" s="13" t="str">
        <f>_xlfn.IFNA(VLOOKUP(flower[[#This Row],[Scion METRC '#]],DEADC8[],4,FALSE),"")</f>
        <v/>
      </c>
      <c r="N1301" s="14" t="str">
        <f>_xlfn.IFNA(VLOOKUP(flower[[#This Row],[Scion METRC '#]],DEADC8[],4,FALSE),"")</f>
        <v/>
      </c>
      <c r="O1301" s="13" t="str">
        <f>IF(ISNUMBER(SEARCH(".",flower[[#This Row],[Pheno Barcode]])),CONCATENATE("1A4070000000065000",RIGHT(flower[[#This Row],[Pheno Barcode]],6)),"")</f>
        <v/>
      </c>
      <c r="P1301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_QL2-04</v>
      </c>
    </row>
    <row r="1302" spans="1:16" x14ac:dyDescent="0.25">
      <c r="A1302" s="8" t="s">
        <v>9</v>
      </c>
      <c r="B1302" s="9">
        <v>5</v>
      </c>
      <c r="C1302" s="13" t="s">
        <v>563</v>
      </c>
      <c r="D1302" s="13"/>
      <c r="E1302" s="13" t="str">
        <f>_xlfn.IFNA(VLOOKUP(flower[[#This Row],[Scion METRC '#]],METRCC8[],2,FALSE),"METRC ERROR")</f>
        <v>METRC ERROR</v>
      </c>
      <c r="F1302" s="13" t="str">
        <f>IF(LEFT(flower[[#This Row],[Strain]],4)=LEFT(flower[[#This Row],[Pheno '#]],4),"match","MISMATCH")</f>
        <v>MISMATCH</v>
      </c>
      <c r="G1302" s="13" t="str">
        <f>_xlfn.IFNA(VLOOKUP(flower[[#This Row],[Scion METRC '#]],VEGC8[[#All],[Scion METRC '#]:[Pheno Barcode]],2,FALSE),"")</f>
        <v/>
      </c>
      <c r="H1302" s="13" t="str">
        <f>LEFT(flower[[#This Row],[Pheno Barcode]],7)</f>
        <v/>
      </c>
      <c r="I1302" s="10" t="str">
        <f>_xlfn.IFNA(VLOOKUP(flower[[#This Row],[Strain]],VEGC8[[#All],[Scion METRC '#]:[Health]],5,FALSE),"")</f>
        <v/>
      </c>
      <c r="J1302" s="13"/>
      <c r="K1302" s="13" t="str">
        <f>IF(flower[[#This Row],[Scion METRC '#]]="","EMPTY",_xlfn.IFNA(VLOOKUP(flower[[#This Row],[Scion METRC '#]],DEADC8[],3,FALSE),"Alive"))</f>
        <v>EMPTY</v>
      </c>
      <c r="L1302" s="13" t="str">
        <f>IFERROR(INDEX(exptreatments[[#This Row],[Treatment]],MATCH(flower[[#This Row],[Scion METRC '#]],exptreatments[[#This Row],[METRC]],0)),"")</f>
        <v/>
      </c>
      <c r="M1302" s="13" t="str">
        <f>_xlfn.IFNA(VLOOKUP(flower[[#This Row],[Scion METRC '#]],DEADC8[],4,FALSE),"")</f>
        <v/>
      </c>
      <c r="N1302" s="14" t="str">
        <f>_xlfn.IFNA(VLOOKUP(flower[[#This Row],[Scion METRC '#]],DEADC8[],4,FALSE),"")</f>
        <v/>
      </c>
      <c r="O1302" s="13" t="str">
        <f>IF(ISNUMBER(SEARCH(".",flower[[#This Row],[Pheno Barcode]])),CONCATENATE("1A4070000000065000",RIGHT(flower[[#This Row],[Pheno Barcode]],6)),"")</f>
        <v/>
      </c>
      <c r="P1302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_QL2-05</v>
      </c>
    </row>
    <row r="1303" spans="1:16" x14ac:dyDescent="0.25">
      <c r="A1303" s="8" t="s">
        <v>9</v>
      </c>
      <c r="B1303" s="9">
        <v>6</v>
      </c>
      <c r="C1303" s="13" t="s">
        <v>563</v>
      </c>
      <c r="D1303" s="13"/>
      <c r="E1303" s="13" t="str">
        <f>_xlfn.IFNA(VLOOKUP(flower[[#This Row],[Scion METRC '#]],METRCC8[],2,FALSE),"METRC ERROR")</f>
        <v>METRC ERROR</v>
      </c>
      <c r="F1303" s="13" t="str">
        <f>IF(LEFT(flower[[#This Row],[Strain]],4)=LEFT(flower[[#This Row],[Pheno '#]],4),"match","MISMATCH")</f>
        <v>MISMATCH</v>
      </c>
      <c r="G1303" s="13" t="str">
        <f>_xlfn.IFNA(VLOOKUP(flower[[#This Row],[Scion METRC '#]],VEGC8[[#All],[Scion METRC '#]:[Pheno Barcode]],2,FALSE),"")</f>
        <v/>
      </c>
      <c r="H1303" s="13" t="str">
        <f>LEFT(flower[[#This Row],[Pheno Barcode]],7)</f>
        <v/>
      </c>
      <c r="I1303" s="10" t="str">
        <f>_xlfn.IFNA(VLOOKUP(flower[[#This Row],[Strain]],VEGC8[[#All],[Scion METRC '#]:[Health]],5,FALSE),"")</f>
        <v/>
      </c>
      <c r="J1303" s="13"/>
      <c r="K1303" s="13" t="str">
        <f>IF(flower[[#This Row],[Scion METRC '#]]="","EMPTY",_xlfn.IFNA(VLOOKUP(flower[[#This Row],[Scion METRC '#]],DEADC8[],3,FALSE),"Alive"))</f>
        <v>EMPTY</v>
      </c>
      <c r="L1303" s="13" t="str">
        <f>IFERROR(INDEX(exptreatments[[#This Row],[Treatment]],MATCH(flower[[#This Row],[Scion METRC '#]],exptreatments[[#This Row],[METRC]],0)),"")</f>
        <v/>
      </c>
      <c r="M1303" s="13" t="str">
        <f>_xlfn.IFNA(VLOOKUP(flower[[#This Row],[Scion METRC '#]],DEADC8[],4,FALSE),"")</f>
        <v/>
      </c>
      <c r="N1303" s="14" t="str">
        <f>_xlfn.IFNA(VLOOKUP(flower[[#This Row],[Scion METRC '#]],DEADC8[],4,FALSE),"")</f>
        <v/>
      </c>
      <c r="O1303" s="13" t="str">
        <f>IF(ISNUMBER(SEARCH(".",flower[[#This Row],[Pheno Barcode]])),CONCATENATE("1A4070000000065000",RIGHT(flower[[#This Row],[Pheno Barcode]],6)),"")</f>
        <v/>
      </c>
      <c r="P1303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_QL2-06</v>
      </c>
    </row>
    <row r="1304" spans="1:16" x14ac:dyDescent="0.25">
      <c r="A1304" s="8" t="s">
        <v>9</v>
      </c>
      <c r="B1304" s="9">
        <v>7</v>
      </c>
      <c r="C1304" s="13" t="s">
        <v>563</v>
      </c>
      <c r="D1304" s="13"/>
      <c r="E1304" s="13" t="str">
        <f>_xlfn.IFNA(VLOOKUP(flower[[#This Row],[Scion METRC '#]],METRCC8[],2,FALSE),"METRC ERROR")</f>
        <v>METRC ERROR</v>
      </c>
      <c r="F1304" s="13" t="str">
        <f>IF(LEFT(flower[[#This Row],[Strain]],4)=LEFT(flower[[#This Row],[Pheno '#]],4),"match","MISMATCH")</f>
        <v>MISMATCH</v>
      </c>
      <c r="G1304" s="13" t="str">
        <f>_xlfn.IFNA(VLOOKUP(flower[[#This Row],[Scion METRC '#]],VEGC8[[#All],[Scion METRC '#]:[Pheno Barcode]],2,FALSE),"")</f>
        <v/>
      </c>
      <c r="H1304" s="13" t="str">
        <f>LEFT(flower[[#This Row],[Pheno Barcode]],7)</f>
        <v/>
      </c>
      <c r="I1304" s="10" t="str">
        <f>_xlfn.IFNA(VLOOKUP(flower[[#This Row],[Strain]],VEGC8[[#All],[Scion METRC '#]:[Health]],5,FALSE),"")</f>
        <v/>
      </c>
      <c r="J1304" s="13"/>
      <c r="K1304" s="13" t="str">
        <f>IF(flower[[#This Row],[Scion METRC '#]]="","EMPTY",_xlfn.IFNA(VLOOKUP(flower[[#This Row],[Scion METRC '#]],DEADC8[],3,FALSE),"Alive"))</f>
        <v>EMPTY</v>
      </c>
      <c r="L1304" s="13" t="str">
        <f>IFERROR(INDEX(exptreatments[[#This Row],[Treatment]],MATCH(flower[[#This Row],[Scion METRC '#]],exptreatments[[#This Row],[METRC]],0)),"")</f>
        <v/>
      </c>
      <c r="M1304" s="13" t="str">
        <f>_xlfn.IFNA(VLOOKUP(flower[[#This Row],[Scion METRC '#]],DEADC8[],4,FALSE),"")</f>
        <v/>
      </c>
      <c r="N1304" s="14" t="str">
        <f>_xlfn.IFNA(VLOOKUP(flower[[#This Row],[Scion METRC '#]],DEADC8[],4,FALSE),"")</f>
        <v/>
      </c>
      <c r="O1304" s="13" t="str">
        <f>IF(ISNUMBER(SEARCH(".",flower[[#This Row],[Pheno Barcode]])),CONCATENATE("1A4070000000065000",RIGHT(flower[[#This Row],[Pheno Barcode]],6)),"")</f>
        <v/>
      </c>
      <c r="P1304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_QL2-07</v>
      </c>
    </row>
    <row r="1305" spans="1:16" x14ac:dyDescent="0.25">
      <c r="A1305" s="8" t="s">
        <v>9</v>
      </c>
      <c r="B1305" s="9">
        <v>8</v>
      </c>
      <c r="C1305" s="13" t="s">
        <v>563</v>
      </c>
      <c r="D1305" s="13"/>
      <c r="E1305" s="13" t="str">
        <f>_xlfn.IFNA(VLOOKUP(flower[[#This Row],[Scion METRC '#]],METRCC8[],2,FALSE),"METRC ERROR")</f>
        <v>METRC ERROR</v>
      </c>
      <c r="F1305" s="13" t="str">
        <f>IF(LEFT(flower[[#This Row],[Strain]],4)=LEFT(flower[[#This Row],[Pheno '#]],4),"match","MISMATCH")</f>
        <v>MISMATCH</v>
      </c>
      <c r="G1305" s="13" t="str">
        <f>_xlfn.IFNA(VLOOKUP(flower[[#This Row],[Scion METRC '#]],VEGC8[[#All],[Scion METRC '#]:[Pheno Barcode]],2,FALSE),"")</f>
        <v/>
      </c>
      <c r="H1305" s="13" t="str">
        <f>LEFT(flower[[#This Row],[Pheno Barcode]],7)</f>
        <v/>
      </c>
      <c r="I1305" s="10" t="str">
        <f>_xlfn.IFNA(VLOOKUP(flower[[#This Row],[Strain]],VEGC8[[#All],[Scion METRC '#]:[Health]],5,FALSE),"")</f>
        <v/>
      </c>
      <c r="J1305" s="13"/>
      <c r="K1305" s="13" t="str">
        <f>IF(flower[[#This Row],[Scion METRC '#]]="","EMPTY",_xlfn.IFNA(VLOOKUP(flower[[#This Row],[Scion METRC '#]],DEADC8[],3,FALSE),"Alive"))</f>
        <v>EMPTY</v>
      </c>
      <c r="L1305" s="13" t="str">
        <f>IFERROR(INDEX(exptreatments[[#This Row],[Treatment]],MATCH(flower[[#This Row],[Scion METRC '#]],exptreatments[[#This Row],[METRC]],0)),"")</f>
        <v/>
      </c>
      <c r="M1305" s="13" t="str">
        <f>_xlfn.IFNA(VLOOKUP(flower[[#This Row],[Scion METRC '#]],DEADC8[],4,FALSE),"")</f>
        <v/>
      </c>
      <c r="N1305" s="14" t="str">
        <f>_xlfn.IFNA(VLOOKUP(flower[[#This Row],[Scion METRC '#]],DEADC8[],4,FALSE),"")</f>
        <v/>
      </c>
      <c r="O1305" s="13" t="str">
        <f>IF(ISNUMBER(SEARCH(".",flower[[#This Row],[Pheno Barcode]])),CONCATENATE("1A4070000000065000",RIGHT(flower[[#This Row],[Pheno Barcode]],6)),"")</f>
        <v/>
      </c>
      <c r="P1305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_QL2-08</v>
      </c>
    </row>
    <row r="1306" spans="1:16" x14ac:dyDescent="0.25">
      <c r="A1306" s="8" t="s">
        <v>9</v>
      </c>
      <c r="B1306" s="9">
        <v>9</v>
      </c>
      <c r="C1306" s="13" t="s">
        <v>563</v>
      </c>
      <c r="D1306" s="13"/>
      <c r="E1306" s="13" t="str">
        <f>_xlfn.IFNA(VLOOKUP(flower[[#This Row],[Scion METRC '#]],METRCC8[],2,FALSE),"METRC ERROR")</f>
        <v>METRC ERROR</v>
      </c>
      <c r="F1306" s="13" t="str">
        <f>IF(LEFT(flower[[#This Row],[Strain]],4)=LEFT(flower[[#This Row],[Pheno '#]],4),"match","MISMATCH")</f>
        <v>MISMATCH</v>
      </c>
      <c r="G1306" s="13" t="str">
        <f>_xlfn.IFNA(VLOOKUP(flower[[#This Row],[Scion METRC '#]],VEGC8[[#All],[Scion METRC '#]:[Pheno Barcode]],2,FALSE),"")</f>
        <v/>
      </c>
      <c r="H1306" s="13" t="str">
        <f>LEFT(flower[[#This Row],[Pheno Barcode]],7)</f>
        <v/>
      </c>
      <c r="I1306" s="10" t="str">
        <f>_xlfn.IFNA(VLOOKUP(flower[[#This Row],[Strain]],VEGC8[[#All],[Scion METRC '#]:[Health]],5,FALSE),"")</f>
        <v/>
      </c>
      <c r="J1306" s="13"/>
      <c r="K1306" s="13" t="str">
        <f>IF(flower[[#This Row],[Scion METRC '#]]="","EMPTY",_xlfn.IFNA(VLOOKUP(flower[[#This Row],[Scion METRC '#]],DEADC8[],3,FALSE),"Alive"))</f>
        <v>EMPTY</v>
      </c>
      <c r="L1306" s="13" t="str">
        <f>IFERROR(INDEX(exptreatments[[#This Row],[Treatment]],MATCH(flower[[#This Row],[Scion METRC '#]],exptreatments[[#This Row],[METRC]],0)),"")</f>
        <v/>
      </c>
      <c r="M1306" s="13" t="str">
        <f>_xlfn.IFNA(VLOOKUP(flower[[#This Row],[Scion METRC '#]],DEADC8[],4,FALSE),"")</f>
        <v/>
      </c>
      <c r="N1306" s="14" t="str">
        <f>_xlfn.IFNA(VLOOKUP(flower[[#This Row],[Scion METRC '#]],DEADC8[],4,FALSE),"")</f>
        <v/>
      </c>
      <c r="O1306" s="13" t="str">
        <f>IF(ISNUMBER(SEARCH(".",flower[[#This Row],[Pheno Barcode]])),CONCATENATE("1A4070000000065000",RIGHT(flower[[#This Row],[Pheno Barcode]],6)),"")</f>
        <v/>
      </c>
      <c r="P1306" s="8" t="str">
        <f>IF(flower[[#This Row],[Plant]]&lt;10,_xlfn.CONCAT('Group Info'!$F$2,"_",flower[[#This Row],[Table]],"-0",flower[[#This Row],[Plant]]),_xlfn.CONCAT('Group Info'!$F$2,"_",flower[[#This Row],[Table]],"-",flower[[#This Row],[Plant]]))</f>
        <v>_QL2-09</v>
      </c>
    </row>
    <row r="1307" spans="1:16" x14ac:dyDescent="0.25">
      <c r="A1307" s="8" t="s">
        <v>9</v>
      </c>
      <c r="B1307" s="9">
        <v>10</v>
      </c>
      <c r="C1307" s="13" t="s">
        <v>563</v>
      </c>
      <c r="D1307" s="13"/>
      <c r="E1307" s="13" t="str">
        <f>_xlfn.IFNA(VLOOKUP(flower[[#This Row],[Scion METRC '#]],METRCC8[],2,FALSE),"METRC ERROR")</f>
        <v>METRC ERROR</v>
      </c>
      <c r="F1307" s="13" t="str">
        <f>IF(LEFT(flower[[#This Row],[Strain]],4)=LEFT(flower[[#This Row],[Pheno '#]],4),"match","MISMATCH")</f>
        <v>MISMATCH</v>
      </c>
      <c r="G1307" s="13" t="str">
        <f>_xlfn.IFNA(VLOOKUP(flower[[#This Row],[Scion METRC '#]],VEGC8[[#All],[Scion METRC '#]:[Pheno Barcode]],2,FALSE),"")</f>
        <v/>
      </c>
      <c r="H1307" s="13" t="str">
        <f>LEFT(flower[[#This Row],[Pheno Barcode]],7)</f>
        <v/>
      </c>
      <c r="I1307" s="10" t="str">
        <f>_xlfn.IFNA(VLOOKUP(flower[[#This Row],[Strain]],VEGC8[[#All],[Scion METRC '#]:[Health]],5,FALSE),"")</f>
        <v/>
      </c>
      <c r="J1307" s="13"/>
      <c r="K1307" s="13" t="str">
        <f>IF(flower[[#This Row],[Scion METRC '#]]="","EMPTY",_xlfn.IFNA(VLOOKUP(flower[[#This Row],[Scion METRC '#]],DEADC8[],3,FALSE),"Alive"))</f>
        <v>EMPTY</v>
      </c>
      <c r="L1307" s="13" t="str">
        <f>IFERROR(INDEX(exptreatments[[#This Row],[Treatment]],MATCH(flower[[#This Row],[Scion METRC '#]],exptreatments[[#This Row],[METRC]],0)),"")</f>
        <v/>
      </c>
      <c r="M1307" s="13" t="str">
        <f>_xlfn.IFNA(VLOOKUP(flower[[#This Row],[Scion METRC '#]],DEADC8[],4,FALSE),"")</f>
        <v/>
      </c>
      <c r="N1307" s="14" t="str">
        <f>_xlfn.IFNA(VLOOKUP(flower[[#This Row],[Scion METRC '#]],DEADC8[],4,FALSE),"")</f>
        <v/>
      </c>
      <c r="O1307" s="13" t="str">
        <f>IF(ISNUMBER(SEARCH(".",flower[[#This Row],[Pheno Barcode]])),CONCATENATE("1A4070000000065000",RIGHT(flower[[#This Row],[Pheno Barcode]],6)),"")</f>
        <v/>
      </c>
      <c r="P1307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_QL2-10</v>
      </c>
    </row>
    <row r="1308" spans="1:16" x14ac:dyDescent="0.25">
      <c r="A1308" s="8" t="s">
        <v>9</v>
      </c>
      <c r="B1308" s="9">
        <v>11</v>
      </c>
      <c r="C1308" s="13" t="s">
        <v>563</v>
      </c>
      <c r="D1308" s="13"/>
      <c r="E1308" s="13" t="str">
        <f>_xlfn.IFNA(VLOOKUP(flower[[#This Row],[Scion METRC '#]],METRCC8[],2,FALSE),"METRC ERROR")</f>
        <v>METRC ERROR</v>
      </c>
      <c r="F1308" s="13" t="str">
        <f>IF(LEFT(flower[[#This Row],[Strain]],4)=LEFT(flower[[#This Row],[Pheno '#]],4),"match","MISMATCH")</f>
        <v>MISMATCH</v>
      </c>
      <c r="G1308" s="13" t="str">
        <f>_xlfn.IFNA(VLOOKUP(flower[[#This Row],[Scion METRC '#]],VEGC8[[#All],[Scion METRC '#]:[Pheno Barcode]],2,FALSE),"")</f>
        <v/>
      </c>
      <c r="H1308" s="13" t="str">
        <f>LEFT(flower[[#This Row],[Pheno Barcode]],7)</f>
        <v/>
      </c>
      <c r="I1308" s="10" t="str">
        <f>_xlfn.IFNA(VLOOKUP(flower[[#This Row],[Strain]],VEGC8[[#All],[Scion METRC '#]:[Health]],5,FALSE),"")</f>
        <v/>
      </c>
      <c r="J1308" s="13"/>
      <c r="K1308" s="13" t="str">
        <f>IF(flower[[#This Row],[Scion METRC '#]]="","EMPTY",_xlfn.IFNA(VLOOKUP(flower[[#This Row],[Scion METRC '#]],DEADC8[],3,FALSE),"Alive"))</f>
        <v>EMPTY</v>
      </c>
      <c r="L1308" s="13" t="str">
        <f>IFERROR(INDEX(exptreatments[[#This Row],[Treatment]],MATCH(flower[[#This Row],[Scion METRC '#]],exptreatments[[#This Row],[METRC]],0)),"")</f>
        <v/>
      </c>
      <c r="M1308" s="13" t="str">
        <f>_xlfn.IFNA(VLOOKUP(flower[[#This Row],[Scion METRC '#]],DEADC8[],4,FALSE),"")</f>
        <v/>
      </c>
      <c r="N1308" s="14" t="str">
        <f>_xlfn.IFNA(VLOOKUP(flower[[#This Row],[Scion METRC '#]],DEADC8[],4,FALSE),"")</f>
        <v/>
      </c>
      <c r="O1308" s="13" t="str">
        <f>IF(ISNUMBER(SEARCH(".",flower[[#This Row],[Pheno Barcode]])),CONCATENATE("1A4070000000065000",RIGHT(flower[[#This Row],[Pheno Barcode]],6)),"")</f>
        <v/>
      </c>
      <c r="P1308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_QL2-11</v>
      </c>
    </row>
    <row r="1309" spans="1:16" x14ac:dyDescent="0.25">
      <c r="A1309" s="8" t="s">
        <v>9</v>
      </c>
      <c r="B1309" s="9">
        <v>12</v>
      </c>
      <c r="C1309" s="13" t="s">
        <v>563</v>
      </c>
      <c r="D1309" s="13"/>
      <c r="E1309" s="13" t="str">
        <f>_xlfn.IFNA(VLOOKUP(flower[[#This Row],[Scion METRC '#]],METRCC8[],2,FALSE),"METRC ERROR")</f>
        <v>METRC ERROR</v>
      </c>
      <c r="F1309" s="13" t="str">
        <f>IF(LEFT(flower[[#This Row],[Strain]],4)=LEFT(flower[[#This Row],[Pheno '#]],4),"match","MISMATCH")</f>
        <v>MISMATCH</v>
      </c>
      <c r="G1309" s="13" t="str">
        <f>_xlfn.IFNA(VLOOKUP(flower[[#This Row],[Scion METRC '#]],VEGC8[[#All],[Scion METRC '#]:[Pheno Barcode]],2,FALSE),"")</f>
        <v/>
      </c>
      <c r="H1309" s="13" t="str">
        <f>LEFT(flower[[#This Row],[Pheno Barcode]],7)</f>
        <v/>
      </c>
      <c r="I1309" s="10" t="str">
        <f>_xlfn.IFNA(VLOOKUP(flower[[#This Row],[Strain]],VEGC8[[#All],[Scion METRC '#]:[Health]],5,FALSE),"")</f>
        <v/>
      </c>
      <c r="J1309" s="13"/>
      <c r="K1309" s="13" t="str">
        <f>IF(flower[[#This Row],[Scion METRC '#]]="","EMPTY",_xlfn.IFNA(VLOOKUP(flower[[#This Row],[Scion METRC '#]],DEADC8[],3,FALSE),"Alive"))</f>
        <v>EMPTY</v>
      </c>
      <c r="L1309" s="13" t="str">
        <f>IFERROR(INDEX(exptreatments[[#This Row],[Treatment]],MATCH(flower[[#This Row],[Scion METRC '#]],exptreatments[[#This Row],[METRC]],0)),"")</f>
        <v/>
      </c>
      <c r="M1309" s="13" t="str">
        <f>_xlfn.IFNA(VLOOKUP(flower[[#This Row],[Scion METRC '#]],DEADC8[],4,FALSE),"")</f>
        <v/>
      </c>
      <c r="N1309" s="14" t="str">
        <f>_xlfn.IFNA(VLOOKUP(flower[[#This Row],[Scion METRC '#]],DEADC8[],4,FALSE),"")</f>
        <v/>
      </c>
      <c r="O1309" s="13" t="str">
        <f>IF(ISNUMBER(SEARCH(".",flower[[#This Row],[Pheno Barcode]])),CONCATENATE("1A4070000000065000",RIGHT(flower[[#This Row],[Pheno Barcode]],6)),"")</f>
        <v/>
      </c>
      <c r="P1309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_QL2-12</v>
      </c>
    </row>
    <row r="1310" spans="1:16" x14ac:dyDescent="0.25">
      <c r="A1310" s="8" t="s">
        <v>9</v>
      </c>
      <c r="B1310" s="9">
        <v>13</v>
      </c>
      <c r="C1310" s="13" t="s">
        <v>563</v>
      </c>
      <c r="D1310" s="13"/>
      <c r="E1310" s="13" t="str">
        <f>_xlfn.IFNA(VLOOKUP(flower[[#This Row],[Scion METRC '#]],METRCC8[],2,FALSE),"METRC ERROR")</f>
        <v>METRC ERROR</v>
      </c>
      <c r="F1310" s="13" t="str">
        <f>IF(LEFT(flower[[#This Row],[Strain]],4)=LEFT(flower[[#This Row],[Pheno '#]],4),"match","MISMATCH")</f>
        <v>MISMATCH</v>
      </c>
      <c r="G1310" s="13" t="str">
        <f>_xlfn.IFNA(VLOOKUP(flower[[#This Row],[Scion METRC '#]],VEGC8[[#All],[Scion METRC '#]:[Pheno Barcode]],2,FALSE),"")</f>
        <v/>
      </c>
      <c r="H1310" s="13" t="str">
        <f>LEFT(flower[[#This Row],[Pheno Barcode]],7)</f>
        <v/>
      </c>
      <c r="I1310" s="10" t="str">
        <f>_xlfn.IFNA(VLOOKUP(flower[[#This Row],[Strain]],VEGC8[[#All],[Scion METRC '#]:[Health]],5,FALSE),"")</f>
        <v/>
      </c>
      <c r="J1310" s="13"/>
      <c r="K1310" s="13" t="str">
        <f>IF(flower[[#This Row],[Scion METRC '#]]="","EMPTY",_xlfn.IFNA(VLOOKUP(flower[[#This Row],[Scion METRC '#]],DEADC8[],3,FALSE),"Alive"))</f>
        <v>EMPTY</v>
      </c>
      <c r="L1310" s="13" t="str">
        <f>IFERROR(INDEX(exptreatments[[#This Row],[Treatment]],MATCH(flower[[#This Row],[Scion METRC '#]],exptreatments[[#This Row],[METRC]],0)),"")</f>
        <v/>
      </c>
      <c r="M1310" s="13" t="str">
        <f>_xlfn.IFNA(VLOOKUP(flower[[#This Row],[Scion METRC '#]],DEADC8[],4,FALSE),"")</f>
        <v/>
      </c>
      <c r="N1310" s="14" t="str">
        <f>_xlfn.IFNA(VLOOKUP(flower[[#This Row],[Scion METRC '#]],DEADC8[],4,FALSE),"")</f>
        <v/>
      </c>
      <c r="O1310" s="13" t="str">
        <f>IF(ISNUMBER(SEARCH(".",flower[[#This Row],[Pheno Barcode]])),CONCATENATE("1A4070000000065000",RIGHT(flower[[#This Row],[Pheno Barcode]],6)),"")</f>
        <v/>
      </c>
      <c r="P1310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_QL2-13</v>
      </c>
    </row>
    <row r="1311" spans="1:16" x14ac:dyDescent="0.25">
      <c r="A1311" s="8" t="s">
        <v>9</v>
      </c>
      <c r="B1311" s="9">
        <v>14</v>
      </c>
      <c r="C1311" s="13" t="s">
        <v>563</v>
      </c>
      <c r="D1311" s="13"/>
      <c r="E1311" s="13" t="str">
        <f>_xlfn.IFNA(VLOOKUP(flower[[#This Row],[Scion METRC '#]],METRCC8[],2,FALSE),"METRC ERROR")</f>
        <v>METRC ERROR</v>
      </c>
      <c r="F1311" s="13" t="str">
        <f>IF(LEFT(flower[[#This Row],[Strain]],4)=LEFT(flower[[#This Row],[Pheno '#]],4),"match","MISMATCH")</f>
        <v>MISMATCH</v>
      </c>
      <c r="G1311" s="13" t="str">
        <f>_xlfn.IFNA(VLOOKUP(flower[[#This Row],[Scion METRC '#]],VEGC8[[#All],[Scion METRC '#]:[Pheno Barcode]],2,FALSE),"")</f>
        <v/>
      </c>
      <c r="H1311" s="13" t="str">
        <f>LEFT(flower[[#This Row],[Pheno Barcode]],7)</f>
        <v/>
      </c>
      <c r="I1311" s="10" t="str">
        <f>_xlfn.IFNA(VLOOKUP(flower[[#This Row],[Strain]],VEGC8[[#All],[Scion METRC '#]:[Health]],5,FALSE),"")</f>
        <v/>
      </c>
      <c r="J1311" s="13"/>
      <c r="K1311" s="13" t="str">
        <f>IF(flower[[#This Row],[Scion METRC '#]]="","EMPTY",_xlfn.IFNA(VLOOKUP(flower[[#This Row],[Scion METRC '#]],DEADC8[],3,FALSE),"Alive"))</f>
        <v>EMPTY</v>
      </c>
      <c r="L1311" s="13" t="str">
        <f>IFERROR(INDEX(exptreatments[[#This Row],[Treatment]],MATCH(flower[[#This Row],[Scion METRC '#]],exptreatments[[#This Row],[METRC]],0)),"")</f>
        <v/>
      </c>
      <c r="M1311" s="13" t="str">
        <f>_xlfn.IFNA(VLOOKUP(flower[[#This Row],[Scion METRC '#]],DEADC8[],4,FALSE),"")</f>
        <v/>
      </c>
      <c r="N1311" s="14" t="str">
        <f>_xlfn.IFNA(VLOOKUP(flower[[#This Row],[Scion METRC '#]],DEADC8[],4,FALSE),"")</f>
        <v/>
      </c>
      <c r="O1311" s="13" t="str">
        <f>IF(ISNUMBER(SEARCH(".",flower[[#This Row],[Pheno Barcode]])),CONCATENATE("1A4070000000065000",RIGHT(flower[[#This Row],[Pheno Barcode]],6)),"")</f>
        <v/>
      </c>
      <c r="P1311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_QL2-14</v>
      </c>
    </row>
    <row r="1312" spans="1:16" x14ac:dyDescent="0.25">
      <c r="A1312" s="8" t="s">
        <v>9</v>
      </c>
      <c r="B1312" s="9">
        <v>15</v>
      </c>
      <c r="C1312" s="13" t="s">
        <v>563</v>
      </c>
      <c r="D1312" s="13"/>
      <c r="E1312" s="13" t="str">
        <f>_xlfn.IFNA(VLOOKUP(flower[[#This Row],[Scion METRC '#]],METRCC8[],2,FALSE),"METRC ERROR")</f>
        <v>METRC ERROR</v>
      </c>
      <c r="F1312" s="13" t="str">
        <f>IF(LEFT(flower[[#This Row],[Strain]],4)=LEFT(flower[[#This Row],[Pheno '#]],4),"match","MISMATCH")</f>
        <v>MISMATCH</v>
      </c>
      <c r="G1312" s="13" t="str">
        <f>_xlfn.IFNA(VLOOKUP(flower[[#This Row],[Scion METRC '#]],VEGC8[[#All],[Scion METRC '#]:[Pheno Barcode]],2,FALSE),"")</f>
        <v/>
      </c>
      <c r="H1312" s="13" t="str">
        <f>LEFT(flower[[#This Row],[Pheno Barcode]],7)</f>
        <v/>
      </c>
      <c r="I1312" s="10" t="str">
        <f>_xlfn.IFNA(VLOOKUP(flower[[#This Row],[Strain]],VEGC8[[#All],[Scion METRC '#]:[Health]],5,FALSE),"")</f>
        <v/>
      </c>
      <c r="J1312" s="13"/>
      <c r="K1312" s="13" t="str">
        <f>IF(flower[[#This Row],[Scion METRC '#]]="","EMPTY",_xlfn.IFNA(VLOOKUP(flower[[#This Row],[Scion METRC '#]],DEADC8[],3,FALSE),"Alive"))</f>
        <v>EMPTY</v>
      </c>
      <c r="L1312" s="13" t="str">
        <f>IFERROR(INDEX(exptreatments[[#This Row],[Treatment]],MATCH(flower[[#This Row],[Scion METRC '#]],exptreatments[[#This Row],[METRC]],0)),"")</f>
        <v/>
      </c>
      <c r="M1312" s="13" t="str">
        <f>_xlfn.IFNA(VLOOKUP(flower[[#This Row],[Scion METRC '#]],DEADC8[],4,FALSE),"")</f>
        <v/>
      </c>
      <c r="N1312" s="14" t="str">
        <f>_xlfn.IFNA(VLOOKUP(flower[[#This Row],[Scion METRC '#]],DEADC8[],4,FALSE),"")</f>
        <v/>
      </c>
      <c r="O1312" s="13" t="str">
        <f>IF(ISNUMBER(SEARCH(".",flower[[#This Row],[Pheno Barcode]])),CONCATENATE("1A4070000000065000",RIGHT(flower[[#This Row],[Pheno Barcode]],6)),"")</f>
        <v/>
      </c>
      <c r="P1312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_QL2-15</v>
      </c>
    </row>
    <row r="1313" spans="1:16" x14ac:dyDescent="0.25">
      <c r="A1313" s="8" t="s">
        <v>9</v>
      </c>
      <c r="B1313" s="9">
        <v>16</v>
      </c>
      <c r="C1313" s="13" t="s">
        <v>563</v>
      </c>
      <c r="D1313" s="13"/>
      <c r="E1313" s="13" t="str">
        <f>_xlfn.IFNA(VLOOKUP(flower[[#This Row],[Scion METRC '#]],METRCC8[],2,FALSE),"METRC ERROR")</f>
        <v>METRC ERROR</v>
      </c>
      <c r="F1313" s="13" t="str">
        <f>IF(LEFT(flower[[#This Row],[Strain]],4)=LEFT(flower[[#This Row],[Pheno '#]],4),"match","MISMATCH")</f>
        <v>MISMATCH</v>
      </c>
      <c r="G1313" s="13" t="str">
        <f>_xlfn.IFNA(VLOOKUP(flower[[#This Row],[Scion METRC '#]],VEGC8[[#All],[Scion METRC '#]:[Pheno Barcode]],2,FALSE),"")</f>
        <v/>
      </c>
      <c r="H1313" s="13" t="str">
        <f>LEFT(flower[[#This Row],[Pheno Barcode]],7)</f>
        <v/>
      </c>
      <c r="I1313" s="10" t="str">
        <f>_xlfn.IFNA(VLOOKUP(flower[[#This Row],[Strain]],VEGC8[[#All],[Scion METRC '#]:[Health]],5,FALSE),"")</f>
        <v/>
      </c>
      <c r="J1313" s="13"/>
      <c r="K1313" s="13" t="str">
        <f>IF(flower[[#This Row],[Scion METRC '#]]="","EMPTY",_xlfn.IFNA(VLOOKUP(flower[[#This Row],[Scion METRC '#]],DEADC8[],3,FALSE),"Alive"))</f>
        <v>EMPTY</v>
      </c>
      <c r="L1313" s="13" t="str">
        <f>IFERROR(INDEX(exptreatments[[#This Row],[Treatment]],MATCH(flower[[#This Row],[Scion METRC '#]],exptreatments[[#This Row],[METRC]],0)),"")</f>
        <v/>
      </c>
      <c r="M1313" s="13" t="str">
        <f>_xlfn.IFNA(VLOOKUP(flower[[#This Row],[Scion METRC '#]],DEADC8[],4,FALSE),"")</f>
        <v/>
      </c>
      <c r="N1313" s="14" t="str">
        <f>_xlfn.IFNA(VLOOKUP(flower[[#This Row],[Scion METRC '#]],DEADC8[],4,FALSE),"")</f>
        <v/>
      </c>
      <c r="O1313" s="13" t="str">
        <f>IF(ISNUMBER(SEARCH(".",flower[[#This Row],[Pheno Barcode]])),CONCATENATE("1A4070000000065000",RIGHT(flower[[#This Row],[Pheno Barcode]],6)),"")</f>
        <v/>
      </c>
      <c r="P1313" s="8" t="str">
        <f>IF(flower[[#This Row],[Plant]]&lt;10,_xlfn.CONCAT('Group Info'!$F$2,"_",flower[[#This Row],[Table]],"-0",flower[[#This Row],[Plant]]),_xlfn.CONCAT('Group Info'!$F$2,"_",flower[[#This Row],[Table]],"-",flower[[#This Row],[Plant]]))</f>
        <v>_QL2-16</v>
      </c>
    </row>
    <row r="1314" spans="1:16" x14ac:dyDescent="0.25">
      <c r="A1314" s="8" t="s">
        <v>9</v>
      </c>
      <c r="B1314" s="9">
        <v>1</v>
      </c>
      <c r="C1314" s="13" t="s">
        <v>564</v>
      </c>
      <c r="D1314" s="13"/>
      <c r="E1314" s="13" t="str">
        <f>_xlfn.IFNA(VLOOKUP(flower[[#This Row],[Scion METRC '#]],METRCC8[],2,FALSE),"METRC ERROR")</f>
        <v>METRC ERROR</v>
      </c>
      <c r="F1314" s="13" t="str">
        <f>IF(LEFT(flower[[#This Row],[Strain]],4)=LEFT(flower[[#This Row],[Pheno '#]],4),"match","MISMATCH")</f>
        <v>MISMATCH</v>
      </c>
      <c r="G1314" s="13" t="str">
        <f>_xlfn.IFNA(VLOOKUP(flower[[#This Row],[Scion METRC '#]],VEGC8[[#All],[Scion METRC '#]:[Pheno Barcode]],2,FALSE),"")</f>
        <v/>
      </c>
      <c r="H1314" s="13" t="str">
        <f>LEFT(flower[[#This Row],[Pheno Barcode]],7)</f>
        <v/>
      </c>
      <c r="I1314" s="10" t="str">
        <f>_xlfn.IFNA(VLOOKUP(flower[[#This Row],[Strain]],VEGC8[[#All],[Scion METRC '#]:[Health]],5,FALSE),"")</f>
        <v/>
      </c>
      <c r="J1314" s="13"/>
      <c r="K1314" s="13" t="str">
        <f>IF(flower[[#This Row],[Scion METRC '#]]="","EMPTY",_xlfn.IFNA(VLOOKUP(flower[[#This Row],[Scion METRC '#]],DEADC8[],3,FALSE),"Alive"))</f>
        <v>EMPTY</v>
      </c>
      <c r="L1314" s="13" t="str">
        <f>IFERROR(INDEX(exptreatments[[#This Row],[Treatment]],MATCH(flower[[#This Row],[Scion METRC '#]],exptreatments[[#This Row],[METRC]],0)),"")</f>
        <v/>
      </c>
      <c r="M1314" s="13" t="str">
        <f>_xlfn.IFNA(VLOOKUP(flower[[#This Row],[Scion METRC '#]],DEADC8[],4,FALSE),"")</f>
        <v/>
      </c>
      <c r="N1314" s="14" t="str">
        <f>_xlfn.IFNA(VLOOKUP(flower[[#This Row],[Scion METRC '#]],DEADC8[],4,FALSE),"")</f>
        <v/>
      </c>
      <c r="O1314" s="13" t="str">
        <f>IF(ISNUMBER(SEARCH(".",flower[[#This Row],[Pheno Barcode]])),CONCATENATE("1A4070000000065000",RIGHT(flower[[#This Row],[Pheno Barcode]],6)),"")</f>
        <v/>
      </c>
      <c r="P1314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_QL3-01</v>
      </c>
    </row>
    <row r="1315" spans="1:16" x14ac:dyDescent="0.25">
      <c r="A1315" s="8" t="s">
        <v>9</v>
      </c>
      <c r="B1315" s="9">
        <v>2</v>
      </c>
      <c r="C1315" s="13" t="s">
        <v>564</v>
      </c>
      <c r="D1315" s="13"/>
      <c r="E1315" s="13" t="str">
        <f>_xlfn.IFNA(VLOOKUP(flower[[#This Row],[Scion METRC '#]],METRCC8[],2,FALSE),"METRC ERROR")</f>
        <v>METRC ERROR</v>
      </c>
      <c r="F1315" s="13" t="str">
        <f>IF(LEFT(flower[[#This Row],[Strain]],4)=LEFT(flower[[#This Row],[Pheno '#]],4),"match","MISMATCH")</f>
        <v>MISMATCH</v>
      </c>
      <c r="G1315" s="13" t="str">
        <f>_xlfn.IFNA(VLOOKUP(flower[[#This Row],[Scion METRC '#]],VEGC8[[#All],[Scion METRC '#]:[Pheno Barcode]],2,FALSE),"")</f>
        <v/>
      </c>
      <c r="H1315" s="13" t="str">
        <f>LEFT(flower[[#This Row],[Pheno Barcode]],7)</f>
        <v/>
      </c>
      <c r="I1315" s="10" t="str">
        <f>_xlfn.IFNA(VLOOKUP(flower[[#This Row],[Strain]],VEGC8[[#All],[Scion METRC '#]:[Health]],5,FALSE),"")</f>
        <v/>
      </c>
      <c r="J1315" s="13"/>
      <c r="K1315" s="13" t="str">
        <f>IF(flower[[#This Row],[Scion METRC '#]]="","EMPTY",_xlfn.IFNA(VLOOKUP(flower[[#This Row],[Scion METRC '#]],DEADC8[],3,FALSE),"Alive"))</f>
        <v>EMPTY</v>
      </c>
      <c r="L1315" s="13" t="str">
        <f>IFERROR(INDEX(exptreatments[[#This Row],[Treatment]],MATCH(flower[[#This Row],[Scion METRC '#]],exptreatments[[#This Row],[METRC]],0)),"")</f>
        <v/>
      </c>
      <c r="M1315" s="13" t="str">
        <f>_xlfn.IFNA(VLOOKUP(flower[[#This Row],[Scion METRC '#]],DEADC8[],4,FALSE),"")</f>
        <v/>
      </c>
      <c r="N1315" s="14" t="str">
        <f>_xlfn.IFNA(VLOOKUP(flower[[#This Row],[Scion METRC '#]],DEADC8[],4,FALSE),"")</f>
        <v/>
      </c>
      <c r="O1315" s="13" t="str">
        <f>IF(ISNUMBER(SEARCH(".",flower[[#This Row],[Pheno Barcode]])),CONCATENATE("1A4070000000065000",RIGHT(flower[[#This Row],[Pheno Barcode]],6)),"")</f>
        <v/>
      </c>
      <c r="P1315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_QL3-02</v>
      </c>
    </row>
    <row r="1316" spans="1:16" x14ac:dyDescent="0.25">
      <c r="A1316" s="8" t="s">
        <v>9</v>
      </c>
      <c r="B1316" s="9">
        <v>3</v>
      </c>
      <c r="C1316" s="13" t="s">
        <v>564</v>
      </c>
      <c r="D1316" s="13"/>
      <c r="E1316" s="13" t="str">
        <f>_xlfn.IFNA(VLOOKUP(flower[[#This Row],[Scion METRC '#]],METRCC8[],2,FALSE),"METRC ERROR")</f>
        <v>METRC ERROR</v>
      </c>
      <c r="F1316" s="13" t="str">
        <f>IF(LEFT(flower[[#This Row],[Strain]],4)=LEFT(flower[[#This Row],[Pheno '#]],4),"match","MISMATCH")</f>
        <v>MISMATCH</v>
      </c>
      <c r="G1316" s="13" t="str">
        <f>_xlfn.IFNA(VLOOKUP(flower[[#This Row],[Scion METRC '#]],VEGC8[[#All],[Scion METRC '#]:[Pheno Barcode]],2,FALSE),"")</f>
        <v/>
      </c>
      <c r="H1316" s="13" t="str">
        <f>LEFT(flower[[#This Row],[Pheno Barcode]],7)</f>
        <v/>
      </c>
      <c r="I1316" s="10" t="str">
        <f>_xlfn.IFNA(VLOOKUP(flower[[#This Row],[Strain]],VEGC8[[#All],[Scion METRC '#]:[Health]],5,FALSE),"")</f>
        <v/>
      </c>
      <c r="J1316" s="13"/>
      <c r="K1316" s="13" t="str">
        <f>IF(flower[[#This Row],[Scion METRC '#]]="","EMPTY",_xlfn.IFNA(VLOOKUP(flower[[#This Row],[Scion METRC '#]],DEADC8[],3,FALSE),"Alive"))</f>
        <v>EMPTY</v>
      </c>
      <c r="L1316" s="13" t="str">
        <f>IFERROR(INDEX(exptreatments[[#This Row],[Treatment]],MATCH(flower[[#This Row],[Scion METRC '#]],exptreatments[[#This Row],[METRC]],0)),"")</f>
        <v/>
      </c>
      <c r="M1316" s="13" t="str">
        <f>_xlfn.IFNA(VLOOKUP(flower[[#This Row],[Scion METRC '#]],DEADC8[],4,FALSE),"")</f>
        <v/>
      </c>
      <c r="N1316" s="14" t="str">
        <f>_xlfn.IFNA(VLOOKUP(flower[[#This Row],[Scion METRC '#]],DEADC8[],4,FALSE),"")</f>
        <v/>
      </c>
      <c r="O1316" s="13" t="str">
        <f>IF(ISNUMBER(SEARCH(".",flower[[#This Row],[Pheno Barcode]])),CONCATENATE("1A4070000000065000",RIGHT(flower[[#This Row],[Pheno Barcode]],6)),"")</f>
        <v/>
      </c>
      <c r="P1316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_QL3-03</v>
      </c>
    </row>
    <row r="1317" spans="1:16" x14ac:dyDescent="0.25">
      <c r="A1317" s="8" t="s">
        <v>9</v>
      </c>
      <c r="B1317" s="9">
        <v>4</v>
      </c>
      <c r="C1317" s="13" t="s">
        <v>564</v>
      </c>
      <c r="D1317" s="13"/>
      <c r="E1317" s="13" t="str">
        <f>_xlfn.IFNA(VLOOKUP(flower[[#This Row],[Scion METRC '#]],METRCC8[],2,FALSE),"METRC ERROR")</f>
        <v>METRC ERROR</v>
      </c>
      <c r="F1317" s="13" t="str">
        <f>IF(LEFT(flower[[#This Row],[Strain]],4)=LEFT(flower[[#This Row],[Pheno '#]],4),"match","MISMATCH")</f>
        <v>MISMATCH</v>
      </c>
      <c r="G1317" s="13" t="str">
        <f>_xlfn.IFNA(VLOOKUP(flower[[#This Row],[Scion METRC '#]],VEGC8[[#All],[Scion METRC '#]:[Pheno Barcode]],2,FALSE),"")</f>
        <v/>
      </c>
      <c r="H1317" s="13" t="str">
        <f>LEFT(flower[[#This Row],[Pheno Barcode]],7)</f>
        <v/>
      </c>
      <c r="I1317" s="10" t="str">
        <f>_xlfn.IFNA(VLOOKUP(flower[[#This Row],[Strain]],VEGC8[[#All],[Scion METRC '#]:[Health]],5,FALSE),"")</f>
        <v/>
      </c>
      <c r="J1317" s="13"/>
      <c r="K1317" s="13" t="str">
        <f>IF(flower[[#This Row],[Scion METRC '#]]="","EMPTY",_xlfn.IFNA(VLOOKUP(flower[[#This Row],[Scion METRC '#]],DEADC8[],3,FALSE),"Alive"))</f>
        <v>EMPTY</v>
      </c>
      <c r="L1317" s="13" t="str">
        <f>IFERROR(INDEX(exptreatments[[#This Row],[Treatment]],MATCH(flower[[#This Row],[Scion METRC '#]],exptreatments[[#This Row],[METRC]],0)),"")</f>
        <v/>
      </c>
      <c r="M1317" s="13" t="str">
        <f>_xlfn.IFNA(VLOOKUP(flower[[#This Row],[Scion METRC '#]],DEADC8[],4,FALSE),"")</f>
        <v/>
      </c>
      <c r="N1317" s="14" t="str">
        <f>_xlfn.IFNA(VLOOKUP(flower[[#This Row],[Scion METRC '#]],DEADC8[],4,FALSE),"")</f>
        <v/>
      </c>
      <c r="O1317" s="13" t="str">
        <f>IF(ISNUMBER(SEARCH(".",flower[[#This Row],[Pheno Barcode]])),CONCATENATE("1A4070000000065000",RIGHT(flower[[#This Row],[Pheno Barcode]],6)),"")</f>
        <v/>
      </c>
      <c r="P1317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_QL3-04</v>
      </c>
    </row>
    <row r="1318" spans="1:16" x14ac:dyDescent="0.25">
      <c r="A1318" s="8" t="s">
        <v>9</v>
      </c>
      <c r="B1318" s="9">
        <v>5</v>
      </c>
      <c r="C1318" s="13" t="s">
        <v>564</v>
      </c>
      <c r="D1318" s="13"/>
      <c r="E1318" s="13" t="str">
        <f>_xlfn.IFNA(VLOOKUP(flower[[#This Row],[Scion METRC '#]],METRCC8[],2,FALSE),"METRC ERROR")</f>
        <v>METRC ERROR</v>
      </c>
      <c r="F1318" s="13" t="str">
        <f>IF(LEFT(flower[[#This Row],[Strain]],4)=LEFT(flower[[#This Row],[Pheno '#]],4),"match","MISMATCH")</f>
        <v>MISMATCH</v>
      </c>
      <c r="G1318" s="13" t="str">
        <f>_xlfn.IFNA(VLOOKUP(flower[[#This Row],[Scion METRC '#]],VEGC8[[#All],[Scion METRC '#]:[Pheno Barcode]],2,FALSE),"")</f>
        <v/>
      </c>
      <c r="H1318" s="13" t="str">
        <f>LEFT(flower[[#This Row],[Pheno Barcode]],7)</f>
        <v/>
      </c>
      <c r="I1318" s="10" t="str">
        <f>_xlfn.IFNA(VLOOKUP(flower[[#This Row],[Strain]],VEGC8[[#All],[Scion METRC '#]:[Health]],5,FALSE),"")</f>
        <v/>
      </c>
      <c r="J1318" s="13"/>
      <c r="K1318" s="13" t="str">
        <f>IF(flower[[#This Row],[Scion METRC '#]]="","EMPTY",_xlfn.IFNA(VLOOKUP(flower[[#This Row],[Scion METRC '#]],DEADC8[],3,FALSE),"Alive"))</f>
        <v>EMPTY</v>
      </c>
      <c r="L1318" s="13" t="str">
        <f>IFERROR(INDEX(exptreatments[[#This Row],[Treatment]],MATCH(flower[[#This Row],[Scion METRC '#]],exptreatments[[#This Row],[METRC]],0)),"")</f>
        <v/>
      </c>
      <c r="M1318" s="13" t="str">
        <f>_xlfn.IFNA(VLOOKUP(flower[[#This Row],[Scion METRC '#]],DEADC8[],4,FALSE),"")</f>
        <v/>
      </c>
      <c r="N1318" s="14" t="str">
        <f>_xlfn.IFNA(VLOOKUP(flower[[#This Row],[Scion METRC '#]],DEADC8[],4,FALSE),"")</f>
        <v/>
      </c>
      <c r="O1318" s="13" t="str">
        <f>IF(ISNUMBER(SEARCH(".",flower[[#This Row],[Pheno Barcode]])),CONCATENATE("1A4070000000065000",RIGHT(flower[[#This Row],[Pheno Barcode]],6)),"")</f>
        <v/>
      </c>
      <c r="P1318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_QL3-05</v>
      </c>
    </row>
    <row r="1319" spans="1:16" x14ac:dyDescent="0.25">
      <c r="A1319" s="8" t="s">
        <v>9</v>
      </c>
      <c r="B1319" s="9">
        <v>6</v>
      </c>
      <c r="C1319" s="13" t="s">
        <v>564</v>
      </c>
      <c r="D1319" s="13"/>
      <c r="E1319" s="13" t="str">
        <f>_xlfn.IFNA(VLOOKUP(flower[[#This Row],[Scion METRC '#]],METRCC8[],2,FALSE),"METRC ERROR")</f>
        <v>METRC ERROR</v>
      </c>
      <c r="F1319" s="13" t="str">
        <f>IF(LEFT(flower[[#This Row],[Strain]],4)=LEFT(flower[[#This Row],[Pheno '#]],4),"match","MISMATCH")</f>
        <v>MISMATCH</v>
      </c>
      <c r="G1319" s="13" t="str">
        <f>_xlfn.IFNA(VLOOKUP(flower[[#This Row],[Scion METRC '#]],VEGC8[[#All],[Scion METRC '#]:[Pheno Barcode]],2,FALSE),"")</f>
        <v/>
      </c>
      <c r="H1319" s="13" t="str">
        <f>LEFT(flower[[#This Row],[Pheno Barcode]],7)</f>
        <v/>
      </c>
      <c r="I1319" s="10" t="str">
        <f>_xlfn.IFNA(VLOOKUP(flower[[#This Row],[Strain]],VEGC8[[#All],[Scion METRC '#]:[Health]],5,FALSE),"")</f>
        <v/>
      </c>
      <c r="J1319" s="13"/>
      <c r="K1319" s="13" t="str">
        <f>IF(flower[[#This Row],[Scion METRC '#]]="","EMPTY",_xlfn.IFNA(VLOOKUP(flower[[#This Row],[Scion METRC '#]],DEADC8[],3,FALSE),"Alive"))</f>
        <v>EMPTY</v>
      </c>
      <c r="L1319" s="13" t="str">
        <f>IFERROR(INDEX(exptreatments[[#This Row],[Treatment]],MATCH(flower[[#This Row],[Scion METRC '#]],exptreatments[[#This Row],[METRC]],0)),"")</f>
        <v/>
      </c>
      <c r="M1319" s="13" t="str">
        <f>_xlfn.IFNA(VLOOKUP(flower[[#This Row],[Scion METRC '#]],DEADC8[],4,FALSE),"")</f>
        <v/>
      </c>
      <c r="N1319" s="14" t="str">
        <f>_xlfn.IFNA(VLOOKUP(flower[[#This Row],[Scion METRC '#]],DEADC8[],4,FALSE),"")</f>
        <v/>
      </c>
      <c r="O1319" s="13" t="str">
        <f>IF(ISNUMBER(SEARCH(".",flower[[#This Row],[Pheno Barcode]])),CONCATENATE("1A4070000000065000",RIGHT(flower[[#This Row],[Pheno Barcode]],6)),"")</f>
        <v/>
      </c>
      <c r="P1319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_QL3-06</v>
      </c>
    </row>
    <row r="1320" spans="1:16" x14ac:dyDescent="0.25">
      <c r="A1320" s="8" t="s">
        <v>9</v>
      </c>
      <c r="B1320" s="9">
        <v>7</v>
      </c>
      <c r="C1320" s="13" t="s">
        <v>564</v>
      </c>
      <c r="D1320" s="13"/>
      <c r="E1320" s="13" t="str">
        <f>_xlfn.IFNA(VLOOKUP(flower[[#This Row],[Scion METRC '#]],METRCC8[],2,FALSE),"METRC ERROR")</f>
        <v>METRC ERROR</v>
      </c>
      <c r="F1320" s="13" t="str">
        <f>IF(LEFT(flower[[#This Row],[Strain]],4)=LEFT(flower[[#This Row],[Pheno '#]],4),"match","MISMATCH")</f>
        <v>MISMATCH</v>
      </c>
      <c r="G1320" s="13" t="str">
        <f>_xlfn.IFNA(VLOOKUP(flower[[#This Row],[Scion METRC '#]],VEGC8[[#All],[Scion METRC '#]:[Pheno Barcode]],2,FALSE),"")</f>
        <v/>
      </c>
      <c r="H1320" s="13" t="str">
        <f>LEFT(flower[[#This Row],[Pheno Barcode]],7)</f>
        <v/>
      </c>
      <c r="I1320" s="10" t="str">
        <f>_xlfn.IFNA(VLOOKUP(flower[[#This Row],[Strain]],VEGC8[[#All],[Scion METRC '#]:[Health]],5,FALSE),"")</f>
        <v/>
      </c>
      <c r="J1320" s="13"/>
      <c r="K1320" s="13" t="str">
        <f>IF(flower[[#This Row],[Scion METRC '#]]="","EMPTY",_xlfn.IFNA(VLOOKUP(flower[[#This Row],[Scion METRC '#]],DEADC8[],3,FALSE),"Alive"))</f>
        <v>EMPTY</v>
      </c>
      <c r="L1320" s="13" t="str">
        <f>IFERROR(INDEX(exptreatments[[#This Row],[Treatment]],MATCH(flower[[#This Row],[Scion METRC '#]],exptreatments[[#This Row],[METRC]],0)),"")</f>
        <v/>
      </c>
      <c r="M1320" s="13" t="str">
        <f>_xlfn.IFNA(VLOOKUP(flower[[#This Row],[Scion METRC '#]],DEADC8[],4,FALSE),"")</f>
        <v/>
      </c>
      <c r="N1320" s="14" t="str">
        <f>_xlfn.IFNA(VLOOKUP(flower[[#This Row],[Scion METRC '#]],DEADC8[],4,FALSE),"")</f>
        <v/>
      </c>
      <c r="O1320" s="13" t="str">
        <f>IF(ISNUMBER(SEARCH(".",flower[[#This Row],[Pheno Barcode]])),CONCATENATE("1A4070000000065000",RIGHT(flower[[#This Row],[Pheno Barcode]],6)),"")</f>
        <v/>
      </c>
      <c r="P1320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_QL3-07</v>
      </c>
    </row>
    <row r="1321" spans="1:16" x14ac:dyDescent="0.25">
      <c r="A1321" s="8" t="s">
        <v>9</v>
      </c>
      <c r="B1321" s="9">
        <v>8</v>
      </c>
      <c r="C1321" s="13" t="s">
        <v>564</v>
      </c>
      <c r="D1321" s="13"/>
      <c r="E1321" s="13" t="str">
        <f>_xlfn.IFNA(VLOOKUP(flower[[#This Row],[Scion METRC '#]],METRCC8[],2,FALSE),"METRC ERROR")</f>
        <v>METRC ERROR</v>
      </c>
      <c r="F1321" s="13" t="str">
        <f>IF(LEFT(flower[[#This Row],[Strain]],4)=LEFT(flower[[#This Row],[Pheno '#]],4),"match","MISMATCH")</f>
        <v>MISMATCH</v>
      </c>
      <c r="G1321" s="13" t="str">
        <f>_xlfn.IFNA(VLOOKUP(flower[[#This Row],[Scion METRC '#]],VEGC8[[#All],[Scion METRC '#]:[Pheno Barcode]],2,FALSE),"")</f>
        <v/>
      </c>
      <c r="H1321" s="13" t="str">
        <f>LEFT(flower[[#This Row],[Pheno Barcode]],7)</f>
        <v/>
      </c>
      <c r="I1321" s="10" t="str">
        <f>_xlfn.IFNA(VLOOKUP(flower[[#This Row],[Strain]],VEGC8[[#All],[Scion METRC '#]:[Health]],5,FALSE),"")</f>
        <v/>
      </c>
      <c r="J1321" s="13"/>
      <c r="K1321" s="13" t="str">
        <f>IF(flower[[#This Row],[Scion METRC '#]]="","EMPTY",_xlfn.IFNA(VLOOKUP(flower[[#This Row],[Scion METRC '#]],DEADC8[],3,FALSE),"Alive"))</f>
        <v>EMPTY</v>
      </c>
      <c r="L1321" s="13" t="str">
        <f>IFERROR(INDEX(exptreatments[[#This Row],[Treatment]],MATCH(flower[[#This Row],[Scion METRC '#]],exptreatments[[#This Row],[METRC]],0)),"")</f>
        <v/>
      </c>
      <c r="M1321" s="13" t="str">
        <f>_xlfn.IFNA(VLOOKUP(flower[[#This Row],[Scion METRC '#]],DEADC8[],4,FALSE),"")</f>
        <v/>
      </c>
      <c r="N1321" s="14" t="str">
        <f>_xlfn.IFNA(VLOOKUP(flower[[#This Row],[Scion METRC '#]],DEADC8[],4,FALSE),"")</f>
        <v/>
      </c>
      <c r="O1321" s="13" t="str">
        <f>IF(ISNUMBER(SEARCH(".",flower[[#This Row],[Pheno Barcode]])),CONCATENATE("1A4070000000065000",RIGHT(flower[[#This Row],[Pheno Barcode]],6)),"")</f>
        <v/>
      </c>
      <c r="P1321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_QL3-08</v>
      </c>
    </row>
    <row r="1322" spans="1:16" x14ac:dyDescent="0.25">
      <c r="A1322" s="8" t="s">
        <v>9</v>
      </c>
      <c r="B1322" s="9">
        <v>9</v>
      </c>
      <c r="C1322" s="13" t="s">
        <v>564</v>
      </c>
      <c r="D1322" s="13"/>
      <c r="E1322" s="13" t="str">
        <f>_xlfn.IFNA(VLOOKUP(flower[[#This Row],[Scion METRC '#]],METRCC8[],2,FALSE),"METRC ERROR")</f>
        <v>METRC ERROR</v>
      </c>
      <c r="F1322" s="13" t="str">
        <f>IF(LEFT(flower[[#This Row],[Strain]],4)=LEFT(flower[[#This Row],[Pheno '#]],4),"match","MISMATCH")</f>
        <v>MISMATCH</v>
      </c>
      <c r="G1322" s="13" t="str">
        <f>_xlfn.IFNA(VLOOKUP(flower[[#This Row],[Scion METRC '#]],VEGC8[[#All],[Scion METRC '#]:[Pheno Barcode]],2,FALSE),"")</f>
        <v/>
      </c>
      <c r="H1322" s="13" t="str">
        <f>LEFT(flower[[#This Row],[Pheno Barcode]],7)</f>
        <v/>
      </c>
      <c r="I1322" s="10" t="str">
        <f>_xlfn.IFNA(VLOOKUP(flower[[#This Row],[Strain]],VEGC8[[#All],[Scion METRC '#]:[Health]],5,FALSE),"")</f>
        <v/>
      </c>
      <c r="J1322" s="13"/>
      <c r="K1322" s="13" t="str">
        <f>IF(flower[[#This Row],[Scion METRC '#]]="","EMPTY",_xlfn.IFNA(VLOOKUP(flower[[#This Row],[Scion METRC '#]],DEADC8[],3,FALSE),"Alive"))</f>
        <v>EMPTY</v>
      </c>
      <c r="L1322" s="13" t="str">
        <f>IFERROR(INDEX(exptreatments[[#This Row],[Treatment]],MATCH(flower[[#This Row],[Scion METRC '#]],exptreatments[[#This Row],[METRC]],0)),"")</f>
        <v/>
      </c>
      <c r="M1322" s="13" t="str">
        <f>_xlfn.IFNA(VLOOKUP(flower[[#This Row],[Scion METRC '#]],DEADC8[],4,FALSE),"")</f>
        <v/>
      </c>
      <c r="N1322" s="14" t="str">
        <f>_xlfn.IFNA(VLOOKUP(flower[[#This Row],[Scion METRC '#]],DEADC8[],4,FALSE),"")</f>
        <v/>
      </c>
      <c r="O1322" s="13" t="str">
        <f>IF(ISNUMBER(SEARCH(".",flower[[#This Row],[Pheno Barcode]])),CONCATENATE("1A4070000000065000",RIGHT(flower[[#This Row],[Pheno Barcode]],6)),"")</f>
        <v/>
      </c>
      <c r="P1322" s="8" t="str">
        <f>IF(flower[[#This Row],[Plant]]&lt;10,_xlfn.CONCAT('Group Info'!$F$2,"_",flower[[#This Row],[Table]],"-0",flower[[#This Row],[Plant]]),_xlfn.CONCAT('Group Info'!$F$2,"_",flower[[#This Row],[Table]],"-",flower[[#This Row],[Plant]]))</f>
        <v>_QL3-09</v>
      </c>
    </row>
    <row r="1323" spans="1:16" x14ac:dyDescent="0.25">
      <c r="A1323" s="8" t="s">
        <v>9</v>
      </c>
      <c r="B1323" s="9">
        <v>10</v>
      </c>
      <c r="C1323" s="13" t="s">
        <v>564</v>
      </c>
      <c r="D1323" s="13"/>
      <c r="E1323" s="13" t="str">
        <f>_xlfn.IFNA(VLOOKUP(flower[[#This Row],[Scion METRC '#]],METRCC8[],2,FALSE),"METRC ERROR")</f>
        <v>METRC ERROR</v>
      </c>
      <c r="F1323" s="13" t="str">
        <f>IF(LEFT(flower[[#This Row],[Strain]],4)=LEFT(flower[[#This Row],[Pheno '#]],4),"match","MISMATCH")</f>
        <v>MISMATCH</v>
      </c>
      <c r="G1323" s="13" t="str">
        <f>_xlfn.IFNA(VLOOKUP(flower[[#This Row],[Scion METRC '#]],VEGC8[[#All],[Scion METRC '#]:[Pheno Barcode]],2,FALSE),"")</f>
        <v/>
      </c>
      <c r="H1323" s="13" t="str">
        <f>LEFT(flower[[#This Row],[Pheno Barcode]],7)</f>
        <v/>
      </c>
      <c r="I1323" s="10" t="str">
        <f>_xlfn.IFNA(VLOOKUP(flower[[#This Row],[Strain]],VEGC8[[#All],[Scion METRC '#]:[Health]],5,FALSE),"")</f>
        <v/>
      </c>
      <c r="J1323" s="13"/>
      <c r="K1323" s="13" t="str">
        <f>IF(flower[[#This Row],[Scion METRC '#]]="","EMPTY",_xlfn.IFNA(VLOOKUP(flower[[#This Row],[Scion METRC '#]],DEADC8[],3,FALSE),"Alive"))</f>
        <v>EMPTY</v>
      </c>
      <c r="L1323" s="13" t="str">
        <f>IFERROR(INDEX(exptreatments[[#This Row],[Treatment]],MATCH(flower[[#This Row],[Scion METRC '#]],exptreatments[[#This Row],[METRC]],0)),"")</f>
        <v/>
      </c>
      <c r="M1323" s="13" t="str">
        <f>_xlfn.IFNA(VLOOKUP(flower[[#This Row],[Scion METRC '#]],DEADC8[],4,FALSE),"")</f>
        <v/>
      </c>
      <c r="N1323" s="14" t="str">
        <f>_xlfn.IFNA(VLOOKUP(flower[[#This Row],[Scion METRC '#]],DEADC8[],4,FALSE),"")</f>
        <v/>
      </c>
      <c r="O1323" s="13" t="str">
        <f>IF(ISNUMBER(SEARCH(".",flower[[#This Row],[Pheno Barcode]])),CONCATENATE("1A4070000000065000",RIGHT(flower[[#This Row],[Pheno Barcode]],6)),"")</f>
        <v/>
      </c>
      <c r="P1323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_QL3-10</v>
      </c>
    </row>
    <row r="1324" spans="1:16" x14ac:dyDescent="0.25">
      <c r="A1324" s="8" t="s">
        <v>9</v>
      </c>
      <c r="B1324" s="9">
        <v>11</v>
      </c>
      <c r="C1324" s="13" t="s">
        <v>564</v>
      </c>
      <c r="D1324" s="13"/>
      <c r="E1324" s="13" t="str">
        <f>_xlfn.IFNA(VLOOKUP(flower[[#This Row],[Scion METRC '#]],METRCC8[],2,FALSE),"METRC ERROR")</f>
        <v>METRC ERROR</v>
      </c>
      <c r="F1324" s="13" t="str">
        <f>IF(LEFT(flower[[#This Row],[Strain]],4)=LEFT(flower[[#This Row],[Pheno '#]],4),"match","MISMATCH")</f>
        <v>MISMATCH</v>
      </c>
      <c r="G1324" s="13" t="str">
        <f>_xlfn.IFNA(VLOOKUP(flower[[#This Row],[Scion METRC '#]],VEGC8[[#All],[Scion METRC '#]:[Pheno Barcode]],2,FALSE),"")</f>
        <v/>
      </c>
      <c r="H1324" s="13" t="str">
        <f>LEFT(flower[[#This Row],[Pheno Barcode]],7)</f>
        <v/>
      </c>
      <c r="I1324" s="10" t="str">
        <f>_xlfn.IFNA(VLOOKUP(flower[[#This Row],[Strain]],VEGC8[[#All],[Scion METRC '#]:[Health]],5,FALSE),"")</f>
        <v/>
      </c>
      <c r="J1324" s="13"/>
      <c r="K1324" s="13" t="str">
        <f>IF(flower[[#This Row],[Scion METRC '#]]="","EMPTY",_xlfn.IFNA(VLOOKUP(flower[[#This Row],[Scion METRC '#]],DEADC8[],3,FALSE),"Alive"))</f>
        <v>EMPTY</v>
      </c>
      <c r="L1324" s="13" t="str">
        <f>IFERROR(INDEX(exptreatments[[#This Row],[Treatment]],MATCH(flower[[#This Row],[Scion METRC '#]],exptreatments[[#This Row],[METRC]],0)),"")</f>
        <v/>
      </c>
      <c r="M1324" s="13" t="str">
        <f>_xlfn.IFNA(VLOOKUP(flower[[#This Row],[Scion METRC '#]],DEADC8[],4,FALSE),"")</f>
        <v/>
      </c>
      <c r="N1324" s="14" t="str">
        <f>_xlfn.IFNA(VLOOKUP(flower[[#This Row],[Scion METRC '#]],DEADC8[],4,FALSE),"")</f>
        <v/>
      </c>
      <c r="O1324" s="13" t="str">
        <f>IF(ISNUMBER(SEARCH(".",flower[[#This Row],[Pheno Barcode]])),CONCATENATE("1A4070000000065000",RIGHT(flower[[#This Row],[Pheno Barcode]],6)),"")</f>
        <v/>
      </c>
      <c r="P1324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_QL3-11</v>
      </c>
    </row>
    <row r="1325" spans="1:16" x14ac:dyDescent="0.25">
      <c r="A1325" s="8" t="s">
        <v>9</v>
      </c>
      <c r="B1325" s="9">
        <v>12</v>
      </c>
      <c r="C1325" s="13" t="s">
        <v>564</v>
      </c>
      <c r="D1325" s="13"/>
      <c r="E1325" s="13" t="str">
        <f>_xlfn.IFNA(VLOOKUP(flower[[#This Row],[Scion METRC '#]],METRCC8[],2,FALSE),"METRC ERROR")</f>
        <v>METRC ERROR</v>
      </c>
      <c r="F1325" s="13" t="str">
        <f>IF(LEFT(flower[[#This Row],[Strain]],4)=LEFT(flower[[#This Row],[Pheno '#]],4),"match","MISMATCH")</f>
        <v>MISMATCH</v>
      </c>
      <c r="G1325" s="13" t="str">
        <f>_xlfn.IFNA(VLOOKUP(flower[[#This Row],[Scion METRC '#]],VEGC8[[#All],[Scion METRC '#]:[Pheno Barcode]],2,FALSE),"")</f>
        <v/>
      </c>
      <c r="H1325" s="13" t="str">
        <f>LEFT(flower[[#This Row],[Pheno Barcode]],7)</f>
        <v/>
      </c>
      <c r="I1325" s="10" t="str">
        <f>_xlfn.IFNA(VLOOKUP(flower[[#This Row],[Strain]],VEGC8[[#All],[Scion METRC '#]:[Health]],5,FALSE),"")</f>
        <v/>
      </c>
      <c r="J1325" s="13"/>
      <c r="K1325" s="13" t="str">
        <f>IF(flower[[#This Row],[Scion METRC '#]]="","EMPTY",_xlfn.IFNA(VLOOKUP(flower[[#This Row],[Scion METRC '#]],DEADC8[],3,FALSE),"Alive"))</f>
        <v>EMPTY</v>
      </c>
      <c r="L1325" s="13" t="str">
        <f>IFERROR(INDEX(exptreatments[[#This Row],[Treatment]],MATCH(flower[[#This Row],[Scion METRC '#]],exptreatments[[#This Row],[METRC]],0)),"")</f>
        <v/>
      </c>
      <c r="M1325" s="13" t="str">
        <f>_xlfn.IFNA(VLOOKUP(flower[[#This Row],[Scion METRC '#]],DEADC8[],4,FALSE),"")</f>
        <v/>
      </c>
      <c r="N1325" s="14" t="str">
        <f>_xlfn.IFNA(VLOOKUP(flower[[#This Row],[Scion METRC '#]],DEADC8[],4,FALSE),"")</f>
        <v/>
      </c>
      <c r="O1325" s="13" t="str">
        <f>IF(ISNUMBER(SEARCH(".",flower[[#This Row],[Pheno Barcode]])),CONCATENATE("1A4070000000065000",RIGHT(flower[[#This Row],[Pheno Barcode]],6)),"")</f>
        <v/>
      </c>
      <c r="P1325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_QL3-12</v>
      </c>
    </row>
    <row r="1326" spans="1:16" x14ac:dyDescent="0.25">
      <c r="A1326" s="8" t="s">
        <v>9</v>
      </c>
      <c r="B1326" s="9">
        <v>13</v>
      </c>
      <c r="C1326" s="13" t="s">
        <v>564</v>
      </c>
      <c r="D1326" s="13"/>
      <c r="E1326" s="13" t="str">
        <f>_xlfn.IFNA(VLOOKUP(flower[[#This Row],[Scion METRC '#]],METRCC8[],2,FALSE),"METRC ERROR")</f>
        <v>METRC ERROR</v>
      </c>
      <c r="F1326" s="13" t="str">
        <f>IF(LEFT(flower[[#This Row],[Strain]],4)=LEFT(flower[[#This Row],[Pheno '#]],4),"match","MISMATCH")</f>
        <v>MISMATCH</v>
      </c>
      <c r="G1326" s="13" t="str">
        <f>_xlfn.IFNA(VLOOKUP(flower[[#This Row],[Scion METRC '#]],VEGC8[[#All],[Scion METRC '#]:[Pheno Barcode]],2,FALSE),"")</f>
        <v/>
      </c>
      <c r="H1326" s="13" t="str">
        <f>LEFT(flower[[#This Row],[Pheno Barcode]],7)</f>
        <v/>
      </c>
      <c r="I1326" s="10" t="str">
        <f>_xlfn.IFNA(VLOOKUP(flower[[#This Row],[Strain]],VEGC8[[#All],[Scion METRC '#]:[Health]],5,FALSE),"")</f>
        <v/>
      </c>
      <c r="J1326" s="13"/>
      <c r="K1326" s="13" t="str">
        <f>IF(flower[[#This Row],[Scion METRC '#]]="","EMPTY",_xlfn.IFNA(VLOOKUP(flower[[#This Row],[Scion METRC '#]],DEADC8[],3,FALSE),"Alive"))</f>
        <v>EMPTY</v>
      </c>
      <c r="L1326" s="13" t="str">
        <f>IFERROR(INDEX(exptreatments[[#This Row],[Treatment]],MATCH(flower[[#This Row],[Scion METRC '#]],exptreatments[[#This Row],[METRC]],0)),"")</f>
        <v/>
      </c>
      <c r="M1326" s="13" t="str">
        <f>_xlfn.IFNA(VLOOKUP(flower[[#This Row],[Scion METRC '#]],DEADC8[],4,FALSE),"")</f>
        <v/>
      </c>
      <c r="N1326" s="14" t="str">
        <f>_xlfn.IFNA(VLOOKUP(flower[[#This Row],[Scion METRC '#]],DEADC8[],4,FALSE),"")</f>
        <v/>
      </c>
      <c r="O1326" s="13" t="str">
        <f>IF(ISNUMBER(SEARCH(".",flower[[#This Row],[Pheno Barcode]])),CONCATENATE("1A4070000000065000",RIGHT(flower[[#This Row],[Pheno Barcode]],6)),"")</f>
        <v/>
      </c>
      <c r="P1326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_QL3-13</v>
      </c>
    </row>
    <row r="1327" spans="1:16" x14ac:dyDescent="0.25">
      <c r="A1327" s="8" t="s">
        <v>9</v>
      </c>
      <c r="B1327" s="9">
        <v>14</v>
      </c>
      <c r="C1327" s="13" t="s">
        <v>564</v>
      </c>
      <c r="D1327" s="13"/>
      <c r="E1327" s="13" t="str">
        <f>_xlfn.IFNA(VLOOKUP(flower[[#This Row],[Scion METRC '#]],METRCC8[],2,FALSE),"METRC ERROR")</f>
        <v>METRC ERROR</v>
      </c>
      <c r="F1327" s="13" t="str">
        <f>IF(LEFT(flower[[#This Row],[Strain]],4)=LEFT(flower[[#This Row],[Pheno '#]],4),"match","MISMATCH")</f>
        <v>MISMATCH</v>
      </c>
      <c r="G1327" s="13" t="str">
        <f>_xlfn.IFNA(VLOOKUP(flower[[#This Row],[Scion METRC '#]],VEGC8[[#All],[Scion METRC '#]:[Pheno Barcode]],2,FALSE),"")</f>
        <v/>
      </c>
      <c r="H1327" s="13" t="str">
        <f>LEFT(flower[[#This Row],[Pheno Barcode]],7)</f>
        <v/>
      </c>
      <c r="I1327" s="10" t="str">
        <f>_xlfn.IFNA(VLOOKUP(flower[[#This Row],[Strain]],VEGC8[[#All],[Scion METRC '#]:[Health]],5,FALSE),"")</f>
        <v/>
      </c>
      <c r="J1327" s="13"/>
      <c r="K1327" s="13" t="str">
        <f>IF(flower[[#This Row],[Scion METRC '#]]="","EMPTY",_xlfn.IFNA(VLOOKUP(flower[[#This Row],[Scion METRC '#]],DEADC8[],3,FALSE),"Alive"))</f>
        <v>EMPTY</v>
      </c>
      <c r="L1327" s="13" t="str">
        <f>IFERROR(INDEX(exptreatments[[#This Row],[Treatment]],MATCH(flower[[#This Row],[Scion METRC '#]],exptreatments[[#This Row],[METRC]],0)),"")</f>
        <v/>
      </c>
      <c r="M1327" s="13" t="str">
        <f>_xlfn.IFNA(VLOOKUP(flower[[#This Row],[Scion METRC '#]],DEADC8[],4,FALSE),"")</f>
        <v/>
      </c>
      <c r="N1327" s="14" t="str">
        <f>_xlfn.IFNA(VLOOKUP(flower[[#This Row],[Scion METRC '#]],DEADC8[],4,FALSE),"")</f>
        <v/>
      </c>
      <c r="O1327" s="13" t="str">
        <f>IF(ISNUMBER(SEARCH(".",flower[[#This Row],[Pheno Barcode]])),CONCATENATE("1A4070000000065000",RIGHT(flower[[#This Row],[Pheno Barcode]],6)),"")</f>
        <v/>
      </c>
      <c r="P1327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_QL3-14</v>
      </c>
    </row>
    <row r="1328" spans="1:16" x14ac:dyDescent="0.25">
      <c r="A1328" s="8" t="s">
        <v>9</v>
      </c>
      <c r="B1328" s="9">
        <v>15</v>
      </c>
      <c r="C1328" s="13" t="s">
        <v>564</v>
      </c>
      <c r="D1328" s="13"/>
      <c r="E1328" s="13" t="str">
        <f>_xlfn.IFNA(VLOOKUP(flower[[#This Row],[Scion METRC '#]],METRCC8[],2,FALSE),"METRC ERROR")</f>
        <v>METRC ERROR</v>
      </c>
      <c r="F1328" s="13" t="str">
        <f>IF(LEFT(flower[[#This Row],[Strain]],4)=LEFT(flower[[#This Row],[Pheno '#]],4),"match","MISMATCH")</f>
        <v>MISMATCH</v>
      </c>
      <c r="G1328" s="13" t="str">
        <f>_xlfn.IFNA(VLOOKUP(flower[[#This Row],[Scion METRC '#]],VEGC8[[#All],[Scion METRC '#]:[Pheno Barcode]],2,FALSE),"")</f>
        <v/>
      </c>
      <c r="H1328" s="13" t="str">
        <f>LEFT(flower[[#This Row],[Pheno Barcode]],7)</f>
        <v/>
      </c>
      <c r="I1328" s="10" t="str">
        <f>_xlfn.IFNA(VLOOKUP(flower[[#This Row],[Strain]],VEGC8[[#All],[Scion METRC '#]:[Health]],5,FALSE),"")</f>
        <v/>
      </c>
      <c r="J1328" s="13"/>
      <c r="K1328" s="13" t="str">
        <f>IF(flower[[#This Row],[Scion METRC '#]]="","EMPTY",_xlfn.IFNA(VLOOKUP(flower[[#This Row],[Scion METRC '#]],DEADC8[],3,FALSE),"Alive"))</f>
        <v>EMPTY</v>
      </c>
      <c r="L1328" s="13" t="str">
        <f>IFERROR(INDEX(exptreatments[[#This Row],[Treatment]],MATCH(flower[[#This Row],[Scion METRC '#]],exptreatments[[#This Row],[METRC]],0)),"")</f>
        <v/>
      </c>
      <c r="M1328" s="13" t="str">
        <f>_xlfn.IFNA(VLOOKUP(flower[[#This Row],[Scion METRC '#]],DEADC8[],4,FALSE),"")</f>
        <v/>
      </c>
      <c r="N1328" s="14" t="str">
        <f>_xlfn.IFNA(VLOOKUP(flower[[#This Row],[Scion METRC '#]],DEADC8[],4,FALSE),"")</f>
        <v/>
      </c>
      <c r="O1328" s="13" t="str">
        <f>IF(ISNUMBER(SEARCH(".",flower[[#This Row],[Pheno Barcode]])),CONCATENATE("1A4070000000065000",RIGHT(flower[[#This Row],[Pheno Barcode]],6)),"")</f>
        <v/>
      </c>
      <c r="P1328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_QL3-15</v>
      </c>
    </row>
    <row r="1329" spans="1:16" x14ac:dyDescent="0.25">
      <c r="A1329" s="8" t="s">
        <v>9</v>
      </c>
      <c r="B1329" s="9">
        <v>16</v>
      </c>
      <c r="C1329" s="13" t="s">
        <v>564</v>
      </c>
      <c r="D1329" s="13"/>
      <c r="E1329" s="13" t="str">
        <f>_xlfn.IFNA(VLOOKUP(flower[[#This Row],[Scion METRC '#]],METRCC8[],2,FALSE),"METRC ERROR")</f>
        <v>METRC ERROR</v>
      </c>
      <c r="F1329" s="13" t="str">
        <f>IF(LEFT(flower[[#This Row],[Strain]],4)=LEFT(flower[[#This Row],[Pheno '#]],4),"match","MISMATCH")</f>
        <v>MISMATCH</v>
      </c>
      <c r="G1329" s="13" t="str">
        <f>_xlfn.IFNA(VLOOKUP(flower[[#This Row],[Scion METRC '#]],VEGC8[[#All],[Scion METRC '#]:[Pheno Barcode]],2,FALSE),"")</f>
        <v/>
      </c>
      <c r="H1329" s="13" t="str">
        <f>LEFT(flower[[#This Row],[Pheno Barcode]],7)</f>
        <v/>
      </c>
      <c r="I1329" s="10" t="str">
        <f>_xlfn.IFNA(VLOOKUP(flower[[#This Row],[Strain]],VEGC8[[#All],[Scion METRC '#]:[Health]],5,FALSE),"")</f>
        <v/>
      </c>
      <c r="J1329" s="13"/>
      <c r="K1329" s="13" t="str">
        <f>IF(flower[[#This Row],[Scion METRC '#]]="","EMPTY",_xlfn.IFNA(VLOOKUP(flower[[#This Row],[Scion METRC '#]],DEADC8[],3,FALSE),"Alive"))</f>
        <v>EMPTY</v>
      </c>
      <c r="L1329" s="13" t="str">
        <f>IFERROR(INDEX(exptreatments[[#This Row],[Treatment]],MATCH(flower[[#This Row],[Scion METRC '#]],exptreatments[[#This Row],[METRC]],0)),"")</f>
        <v/>
      </c>
      <c r="M1329" s="13" t="str">
        <f>_xlfn.IFNA(VLOOKUP(flower[[#This Row],[Scion METRC '#]],DEADC8[],4,FALSE),"")</f>
        <v/>
      </c>
      <c r="N1329" s="14" t="str">
        <f>_xlfn.IFNA(VLOOKUP(flower[[#This Row],[Scion METRC '#]],DEADC8[],4,FALSE),"")</f>
        <v/>
      </c>
      <c r="O1329" s="13" t="str">
        <f>IF(ISNUMBER(SEARCH(".",flower[[#This Row],[Pheno Barcode]])),CONCATENATE("1A4070000000065000",RIGHT(flower[[#This Row],[Pheno Barcode]],6)),"")</f>
        <v/>
      </c>
      <c r="P1329" s="8" t="str">
        <f>IF(flower[[#This Row],[Plant]]&lt;10,_xlfn.CONCAT('Group Info'!$F$2,"_",flower[[#This Row],[Table]],"-0",flower[[#This Row],[Plant]]),_xlfn.CONCAT('Group Info'!$F$2,"_",flower[[#This Row],[Table]],"-",flower[[#This Row],[Plant]]))</f>
        <v>_QL3-16</v>
      </c>
    </row>
    <row r="1330" spans="1:16" x14ac:dyDescent="0.25">
      <c r="A1330" s="8" t="s">
        <v>9</v>
      </c>
      <c r="B1330" s="9">
        <v>1</v>
      </c>
      <c r="C1330" s="13" t="s">
        <v>565</v>
      </c>
      <c r="D1330" s="13"/>
      <c r="E1330" s="13" t="str">
        <f>_xlfn.IFNA(VLOOKUP(flower[[#This Row],[Scion METRC '#]],METRCC8[],2,FALSE),"METRC ERROR")</f>
        <v>METRC ERROR</v>
      </c>
      <c r="F1330" s="13" t="str">
        <f>IF(LEFT(flower[[#This Row],[Strain]],4)=LEFT(flower[[#This Row],[Pheno '#]],4),"match","MISMATCH")</f>
        <v>MISMATCH</v>
      </c>
      <c r="G1330" s="13" t="str">
        <f>_xlfn.IFNA(VLOOKUP(flower[[#This Row],[Scion METRC '#]],VEGC8[[#All],[Scion METRC '#]:[Pheno Barcode]],2,FALSE),"")</f>
        <v/>
      </c>
      <c r="H1330" s="13" t="str">
        <f>LEFT(flower[[#This Row],[Pheno Barcode]],7)</f>
        <v/>
      </c>
      <c r="I1330" s="10" t="str">
        <f>_xlfn.IFNA(VLOOKUP(flower[[#This Row],[Strain]],VEGC8[[#All],[Scion METRC '#]:[Health]],5,FALSE),"")</f>
        <v/>
      </c>
      <c r="J1330" s="13"/>
      <c r="K1330" s="13" t="str">
        <f>IF(flower[[#This Row],[Scion METRC '#]]="","EMPTY",_xlfn.IFNA(VLOOKUP(flower[[#This Row],[Scion METRC '#]],DEADC8[],3,FALSE),"Alive"))</f>
        <v>EMPTY</v>
      </c>
      <c r="L1330" s="13" t="str">
        <f>IFERROR(INDEX(exptreatments[[#This Row],[Treatment]],MATCH(flower[[#This Row],[Scion METRC '#]],exptreatments[[#This Row],[METRC]],0)),"")</f>
        <v/>
      </c>
      <c r="M1330" s="13" t="str">
        <f>_xlfn.IFNA(VLOOKUP(flower[[#This Row],[Scion METRC '#]],DEADC8[],4,FALSE),"")</f>
        <v/>
      </c>
      <c r="N1330" s="14" t="str">
        <f>_xlfn.IFNA(VLOOKUP(flower[[#This Row],[Scion METRC '#]],DEADC8[],4,FALSE),"")</f>
        <v/>
      </c>
      <c r="O1330" s="13" t="str">
        <f>IF(ISNUMBER(SEARCH(".",flower[[#This Row],[Pheno Barcode]])),CONCATENATE("1A4070000000065000",RIGHT(flower[[#This Row],[Pheno Barcode]],6)),"")</f>
        <v/>
      </c>
      <c r="P1330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_QL4-01</v>
      </c>
    </row>
    <row r="1331" spans="1:16" x14ac:dyDescent="0.25">
      <c r="A1331" s="8" t="s">
        <v>9</v>
      </c>
      <c r="B1331" s="9">
        <v>2</v>
      </c>
      <c r="C1331" s="13" t="s">
        <v>565</v>
      </c>
      <c r="D1331" s="13"/>
      <c r="E1331" s="13" t="str">
        <f>_xlfn.IFNA(VLOOKUP(flower[[#This Row],[Scion METRC '#]],METRCC8[],2,FALSE),"METRC ERROR")</f>
        <v>METRC ERROR</v>
      </c>
      <c r="F1331" s="13" t="str">
        <f>IF(LEFT(flower[[#This Row],[Strain]],4)=LEFT(flower[[#This Row],[Pheno '#]],4),"match","MISMATCH")</f>
        <v>MISMATCH</v>
      </c>
      <c r="G1331" s="13" t="str">
        <f>_xlfn.IFNA(VLOOKUP(flower[[#This Row],[Scion METRC '#]],VEGC8[[#All],[Scion METRC '#]:[Pheno Barcode]],2,FALSE),"")</f>
        <v/>
      </c>
      <c r="H1331" s="13" t="str">
        <f>LEFT(flower[[#This Row],[Pheno Barcode]],7)</f>
        <v/>
      </c>
      <c r="I1331" s="10" t="str">
        <f>_xlfn.IFNA(VLOOKUP(flower[[#This Row],[Strain]],VEGC8[[#All],[Scion METRC '#]:[Health]],5,FALSE),"")</f>
        <v/>
      </c>
      <c r="J1331" s="13"/>
      <c r="K1331" s="13" t="str">
        <f>IF(flower[[#This Row],[Scion METRC '#]]="","EMPTY",_xlfn.IFNA(VLOOKUP(flower[[#This Row],[Scion METRC '#]],DEADC8[],3,FALSE),"Alive"))</f>
        <v>EMPTY</v>
      </c>
      <c r="L1331" s="13" t="str">
        <f>IFERROR(INDEX(exptreatments[[#This Row],[Treatment]],MATCH(flower[[#This Row],[Scion METRC '#]],exptreatments[[#This Row],[METRC]],0)),"")</f>
        <v/>
      </c>
      <c r="M1331" s="13" t="str">
        <f>_xlfn.IFNA(VLOOKUP(flower[[#This Row],[Scion METRC '#]],DEADC8[],4,FALSE),"")</f>
        <v/>
      </c>
      <c r="N1331" s="14" t="str">
        <f>_xlfn.IFNA(VLOOKUP(flower[[#This Row],[Scion METRC '#]],DEADC8[],4,FALSE),"")</f>
        <v/>
      </c>
      <c r="O1331" s="13" t="str">
        <f>IF(ISNUMBER(SEARCH(".",flower[[#This Row],[Pheno Barcode]])),CONCATENATE("1A4070000000065000",RIGHT(flower[[#This Row],[Pheno Barcode]],6)),"")</f>
        <v/>
      </c>
      <c r="P1331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_QL4-02</v>
      </c>
    </row>
    <row r="1332" spans="1:16" x14ac:dyDescent="0.25">
      <c r="A1332" s="8" t="s">
        <v>9</v>
      </c>
      <c r="B1332" s="9">
        <v>3</v>
      </c>
      <c r="C1332" s="13" t="s">
        <v>565</v>
      </c>
      <c r="D1332" s="13"/>
      <c r="E1332" s="13" t="str">
        <f>_xlfn.IFNA(VLOOKUP(flower[[#This Row],[Scion METRC '#]],METRCC8[],2,FALSE),"METRC ERROR")</f>
        <v>METRC ERROR</v>
      </c>
      <c r="F1332" s="13" t="str">
        <f>IF(LEFT(flower[[#This Row],[Strain]],4)=LEFT(flower[[#This Row],[Pheno '#]],4),"match","MISMATCH")</f>
        <v>MISMATCH</v>
      </c>
      <c r="G1332" s="13" t="str">
        <f>_xlfn.IFNA(VLOOKUP(flower[[#This Row],[Scion METRC '#]],VEGC8[[#All],[Scion METRC '#]:[Pheno Barcode]],2,FALSE),"")</f>
        <v/>
      </c>
      <c r="H1332" s="13" t="str">
        <f>LEFT(flower[[#This Row],[Pheno Barcode]],7)</f>
        <v/>
      </c>
      <c r="I1332" s="10" t="str">
        <f>_xlfn.IFNA(VLOOKUP(flower[[#This Row],[Strain]],VEGC8[[#All],[Scion METRC '#]:[Health]],5,FALSE),"")</f>
        <v/>
      </c>
      <c r="J1332" s="13"/>
      <c r="K1332" s="13" t="str">
        <f>IF(flower[[#This Row],[Scion METRC '#]]="","EMPTY",_xlfn.IFNA(VLOOKUP(flower[[#This Row],[Scion METRC '#]],DEADC8[],3,FALSE),"Alive"))</f>
        <v>EMPTY</v>
      </c>
      <c r="L1332" s="13" t="str">
        <f>IFERROR(INDEX(exptreatments[[#This Row],[Treatment]],MATCH(flower[[#This Row],[Scion METRC '#]],exptreatments[[#This Row],[METRC]],0)),"")</f>
        <v/>
      </c>
      <c r="M1332" s="13" t="str">
        <f>_xlfn.IFNA(VLOOKUP(flower[[#This Row],[Scion METRC '#]],DEADC8[],4,FALSE),"")</f>
        <v/>
      </c>
      <c r="N1332" s="14" t="str">
        <f>_xlfn.IFNA(VLOOKUP(flower[[#This Row],[Scion METRC '#]],DEADC8[],4,FALSE),"")</f>
        <v/>
      </c>
      <c r="O1332" s="13" t="str">
        <f>IF(ISNUMBER(SEARCH(".",flower[[#This Row],[Pheno Barcode]])),CONCATENATE("1A4070000000065000",RIGHT(flower[[#This Row],[Pheno Barcode]],6)),"")</f>
        <v/>
      </c>
      <c r="P1332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_QL4-03</v>
      </c>
    </row>
    <row r="1333" spans="1:16" x14ac:dyDescent="0.25">
      <c r="A1333" s="8" t="s">
        <v>9</v>
      </c>
      <c r="B1333" s="9">
        <v>4</v>
      </c>
      <c r="C1333" s="13" t="s">
        <v>565</v>
      </c>
      <c r="D1333" s="13"/>
      <c r="E1333" s="13" t="str">
        <f>_xlfn.IFNA(VLOOKUP(flower[[#This Row],[Scion METRC '#]],METRCC8[],2,FALSE),"METRC ERROR")</f>
        <v>METRC ERROR</v>
      </c>
      <c r="F1333" s="13" t="str">
        <f>IF(LEFT(flower[[#This Row],[Strain]],4)=LEFT(flower[[#This Row],[Pheno '#]],4),"match","MISMATCH")</f>
        <v>MISMATCH</v>
      </c>
      <c r="G1333" s="13" t="str">
        <f>_xlfn.IFNA(VLOOKUP(flower[[#This Row],[Scion METRC '#]],VEGC8[[#All],[Scion METRC '#]:[Pheno Barcode]],2,FALSE),"")</f>
        <v/>
      </c>
      <c r="H1333" s="13" t="str">
        <f>LEFT(flower[[#This Row],[Pheno Barcode]],7)</f>
        <v/>
      </c>
      <c r="I1333" s="10" t="str">
        <f>_xlfn.IFNA(VLOOKUP(flower[[#This Row],[Strain]],VEGC8[[#All],[Scion METRC '#]:[Health]],5,FALSE),"")</f>
        <v/>
      </c>
      <c r="J1333" s="13"/>
      <c r="K1333" s="13" t="str">
        <f>IF(flower[[#This Row],[Scion METRC '#]]="","EMPTY",_xlfn.IFNA(VLOOKUP(flower[[#This Row],[Scion METRC '#]],DEADC8[],3,FALSE),"Alive"))</f>
        <v>EMPTY</v>
      </c>
      <c r="L1333" s="13" t="str">
        <f>IFERROR(INDEX(exptreatments[[#This Row],[Treatment]],MATCH(flower[[#This Row],[Scion METRC '#]],exptreatments[[#This Row],[METRC]],0)),"")</f>
        <v/>
      </c>
      <c r="M1333" s="13" t="str">
        <f>_xlfn.IFNA(VLOOKUP(flower[[#This Row],[Scion METRC '#]],DEADC8[],4,FALSE),"")</f>
        <v/>
      </c>
      <c r="N1333" s="14" t="str">
        <f>_xlfn.IFNA(VLOOKUP(flower[[#This Row],[Scion METRC '#]],DEADC8[],4,FALSE),"")</f>
        <v/>
      </c>
      <c r="O1333" s="13" t="str">
        <f>IF(ISNUMBER(SEARCH(".",flower[[#This Row],[Pheno Barcode]])),CONCATENATE("1A4070000000065000",RIGHT(flower[[#This Row],[Pheno Barcode]],6)),"")</f>
        <v/>
      </c>
      <c r="P1333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_QL4-04</v>
      </c>
    </row>
    <row r="1334" spans="1:16" x14ac:dyDescent="0.25">
      <c r="A1334" s="8" t="s">
        <v>9</v>
      </c>
      <c r="B1334" s="9">
        <v>5</v>
      </c>
      <c r="C1334" s="13" t="s">
        <v>565</v>
      </c>
      <c r="D1334" s="13"/>
      <c r="E1334" s="13" t="str">
        <f>_xlfn.IFNA(VLOOKUP(flower[[#This Row],[Scion METRC '#]],METRCC8[],2,FALSE),"METRC ERROR")</f>
        <v>METRC ERROR</v>
      </c>
      <c r="F1334" s="13" t="str">
        <f>IF(LEFT(flower[[#This Row],[Strain]],4)=LEFT(flower[[#This Row],[Pheno '#]],4),"match","MISMATCH")</f>
        <v>MISMATCH</v>
      </c>
      <c r="G1334" s="13" t="str">
        <f>_xlfn.IFNA(VLOOKUP(flower[[#This Row],[Scion METRC '#]],VEGC8[[#All],[Scion METRC '#]:[Pheno Barcode]],2,FALSE),"")</f>
        <v/>
      </c>
      <c r="H1334" s="13" t="str">
        <f>LEFT(flower[[#This Row],[Pheno Barcode]],7)</f>
        <v/>
      </c>
      <c r="I1334" s="10" t="str">
        <f>_xlfn.IFNA(VLOOKUP(flower[[#This Row],[Strain]],VEGC8[[#All],[Scion METRC '#]:[Health]],5,FALSE),"")</f>
        <v/>
      </c>
      <c r="J1334" s="13"/>
      <c r="K1334" s="13" t="str">
        <f>IF(flower[[#This Row],[Scion METRC '#]]="","EMPTY",_xlfn.IFNA(VLOOKUP(flower[[#This Row],[Scion METRC '#]],DEADC8[],3,FALSE),"Alive"))</f>
        <v>EMPTY</v>
      </c>
      <c r="L1334" s="13" t="str">
        <f>IFERROR(INDEX(exptreatments[[#This Row],[Treatment]],MATCH(flower[[#This Row],[Scion METRC '#]],exptreatments[[#This Row],[METRC]],0)),"")</f>
        <v/>
      </c>
      <c r="M1334" s="13" t="str">
        <f>_xlfn.IFNA(VLOOKUP(flower[[#This Row],[Scion METRC '#]],DEADC8[],4,FALSE),"")</f>
        <v/>
      </c>
      <c r="N1334" s="14" t="str">
        <f>_xlfn.IFNA(VLOOKUP(flower[[#This Row],[Scion METRC '#]],DEADC8[],4,FALSE),"")</f>
        <v/>
      </c>
      <c r="O1334" s="13" t="str">
        <f>IF(ISNUMBER(SEARCH(".",flower[[#This Row],[Pheno Barcode]])),CONCATENATE("1A4070000000065000",RIGHT(flower[[#This Row],[Pheno Barcode]],6)),"")</f>
        <v/>
      </c>
      <c r="P1334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_QL4-05</v>
      </c>
    </row>
    <row r="1335" spans="1:16" x14ac:dyDescent="0.25">
      <c r="A1335" s="8" t="s">
        <v>9</v>
      </c>
      <c r="B1335" s="9">
        <v>6</v>
      </c>
      <c r="C1335" s="13" t="s">
        <v>565</v>
      </c>
      <c r="D1335" s="13"/>
      <c r="E1335" s="13" t="str">
        <f>_xlfn.IFNA(VLOOKUP(flower[[#This Row],[Scion METRC '#]],METRCC8[],2,FALSE),"METRC ERROR")</f>
        <v>METRC ERROR</v>
      </c>
      <c r="F1335" s="13" t="str">
        <f>IF(LEFT(flower[[#This Row],[Strain]],4)=LEFT(flower[[#This Row],[Pheno '#]],4),"match","MISMATCH")</f>
        <v>MISMATCH</v>
      </c>
      <c r="G1335" s="13" t="str">
        <f>_xlfn.IFNA(VLOOKUP(flower[[#This Row],[Scion METRC '#]],VEGC8[[#All],[Scion METRC '#]:[Pheno Barcode]],2,FALSE),"")</f>
        <v/>
      </c>
      <c r="H1335" s="13" t="str">
        <f>LEFT(flower[[#This Row],[Pheno Barcode]],7)</f>
        <v/>
      </c>
      <c r="I1335" s="10" t="str">
        <f>_xlfn.IFNA(VLOOKUP(flower[[#This Row],[Strain]],VEGC8[[#All],[Scion METRC '#]:[Health]],5,FALSE),"")</f>
        <v/>
      </c>
      <c r="J1335" s="13"/>
      <c r="K1335" s="13" t="str">
        <f>IF(flower[[#This Row],[Scion METRC '#]]="","EMPTY",_xlfn.IFNA(VLOOKUP(flower[[#This Row],[Scion METRC '#]],DEADC8[],3,FALSE),"Alive"))</f>
        <v>EMPTY</v>
      </c>
      <c r="L1335" s="13" t="str">
        <f>IFERROR(INDEX(exptreatments[[#This Row],[Treatment]],MATCH(flower[[#This Row],[Scion METRC '#]],exptreatments[[#This Row],[METRC]],0)),"")</f>
        <v/>
      </c>
      <c r="M1335" s="13" t="str">
        <f>_xlfn.IFNA(VLOOKUP(flower[[#This Row],[Scion METRC '#]],DEADC8[],4,FALSE),"")</f>
        <v/>
      </c>
      <c r="N1335" s="14" t="str">
        <f>_xlfn.IFNA(VLOOKUP(flower[[#This Row],[Scion METRC '#]],DEADC8[],4,FALSE),"")</f>
        <v/>
      </c>
      <c r="O1335" s="13" t="str">
        <f>IF(ISNUMBER(SEARCH(".",flower[[#This Row],[Pheno Barcode]])),CONCATENATE("1A4070000000065000",RIGHT(flower[[#This Row],[Pheno Barcode]],6)),"")</f>
        <v/>
      </c>
      <c r="P1335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_QL4-06</v>
      </c>
    </row>
    <row r="1336" spans="1:16" x14ac:dyDescent="0.25">
      <c r="A1336" s="8" t="s">
        <v>9</v>
      </c>
      <c r="B1336" s="9">
        <v>7</v>
      </c>
      <c r="C1336" s="13" t="s">
        <v>565</v>
      </c>
      <c r="D1336" s="13"/>
      <c r="E1336" s="13" t="str">
        <f>_xlfn.IFNA(VLOOKUP(flower[[#This Row],[Scion METRC '#]],METRCC8[],2,FALSE),"METRC ERROR")</f>
        <v>METRC ERROR</v>
      </c>
      <c r="F1336" s="13" t="str">
        <f>IF(LEFT(flower[[#This Row],[Strain]],4)=LEFT(flower[[#This Row],[Pheno '#]],4),"match","MISMATCH")</f>
        <v>MISMATCH</v>
      </c>
      <c r="G1336" s="13" t="str">
        <f>_xlfn.IFNA(VLOOKUP(flower[[#This Row],[Scion METRC '#]],VEGC8[[#All],[Scion METRC '#]:[Pheno Barcode]],2,FALSE),"")</f>
        <v/>
      </c>
      <c r="H1336" s="13" t="str">
        <f>LEFT(flower[[#This Row],[Pheno Barcode]],7)</f>
        <v/>
      </c>
      <c r="I1336" s="10" t="str">
        <f>_xlfn.IFNA(VLOOKUP(flower[[#This Row],[Strain]],VEGC8[[#All],[Scion METRC '#]:[Health]],5,FALSE),"")</f>
        <v/>
      </c>
      <c r="J1336" s="13"/>
      <c r="K1336" s="13" t="str">
        <f>IF(flower[[#This Row],[Scion METRC '#]]="","EMPTY",_xlfn.IFNA(VLOOKUP(flower[[#This Row],[Scion METRC '#]],DEADC8[],3,FALSE),"Alive"))</f>
        <v>EMPTY</v>
      </c>
      <c r="L1336" s="13" t="str">
        <f>IFERROR(INDEX(exptreatments[[#This Row],[Treatment]],MATCH(flower[[#This Row],[Scion METRC '#]],exptreatments[[#This Row],[METRC]],0)),"")</f>
        <v/>
      </c>
      <c r="M1336" s="13" t="str">
        <f>_xlfn.IFNA(VLOOKUP(flower[[#This Row],[Scion METRC '#]],DEADC8[],4,FALSE),"")</f>
        <v/>
      </c>
      <c r="N1336" s="14" t="str">
        <f>_xlfn.IFNA(VLOOKUP(flower[[#This Row],[Scion METRC '#]],DEADC8[],4,FALSE),"")</f>
        <v/>
      </c>
      <c r="O1336" s="13" t="str">
        <f>IF(ISNUMBER(SEARCH(".",flower[[#This Row],[Pheno Barcode]])),CONCATENATE("1A4070000000065000",RIGHT(flower[[#This Row],[Pheno Barcode]],6)),"")</f>
        <v/>
      </c>
      <c r="P1336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_QL4-07</v>
      </c>
    </row>
    <row r="1337" spans="1:16" x14ac:dyDescent="0.25">
      <c r="A1337" s="8" t="s">
        <v>9</v>
      </c>
      <c r="B1337" s="9">
        <v>8</v>
      </c>
      <c r="C1337" s="13" t="s">
        <v>565</v>
      </c>
      <c r="D1337" s="13"/>
      <c r="E1337" s="13" t="str">
        <f>_xlfn.IFNA(VLOOKUP(flower[[#This Row],[Scion METRC '#]],METRCC8[],2,FALSE),"METRC ERROR")</f>
        <v>METRC ERROR</v>
      </c>
      <c r="F1337" s="13" t="str">
        <f>IF(LEFT(flower[[#This Row],[Strain]],4)=LEFT(flower[[#This Row],[Pheno '#]],4),"match","MISMATCH")</f>
        <v>MISMATCH</v>
      </c>
      <c r="G1337" s="13" t="str">
        <f>_xlfn.IFNA(VLOOKUP(flower[[#This Row],[Scion METRC '#]],VEGC8[[#All],[Scion METRC '#]:[Pheno Barcode]],2,FALSE),"")</f>
        <v/>
      </c>
      <c r="H1337" s="13" t="str">
        <f>LEFT(flower[[#This Row],[Pheno Barcode]],7)</f>
        <v/>
      </c>
      <c r="I1337" s="10" t="str">
        <f>_xlfn.IFNA(VLOOKUP(flower[[#This Row],[Strain]],VEGC8[[#All],[Scion METRC '#]:[Health]],5,FALSE),"")</f>
        <v/>
      </c>
      <c r="J1337" s="13"/>
      <c r="K1337" s="13" t="str">
        <f>IF(flower[[#This Row],[Scion METRC '#]]="","EMPTY",_xlfn.IFNA(VLOOKUP(flower[[#This Row],[Scion METRC '#]],DEADC8[],3,FALSE),"Alive"))</f>
        <v>EMPTY</v>
      </c>
      <c r="L1337" s="13" t="str">
        <f>IFERROR(INDEX(exptreatments[[#This Row],[Treatment]],MATCH(flower[[#This Row],[Scion METRC '#]],exptreatments[[#This Row],[METRC]],0)),"")</f>
        <v/>
      </c>
      <c r="M1337" s="13" t="str">
        <f>_xlfn.IFNA(VLOOKUP(flower[[#This Row],[Scion METRC '#]],DEADC8[],4,FALSE),"")</f>
        <v/>
      </c>
      <c r="N1337" s="14" t="str">
        <f>_xlfn.IFNA(VLOOKUP(flower[[#This Row],[Scion METRC '#]],DEADC8[],4,FALSE),"")</f>
        <v/>
      </c>
      <c r="O1337" s="13" t="str">
        <f>IF(ISNUMBER(SEARCH(".",flower[[#This Row],[Pheno Barcode]])),CONCATENATE("1A4070000000065000",RIGHT(flower[[#This Row],[Pheno Barcode]],6)),"")</f>
        <v/>
      </c>
      <c r="P1337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_QL4-08</v>
      </c>
    </row>
    <row r="1338" spans="1:16" x14ac:dyDescent="0.25">
      <c r="A1338" s="8" t="s">
        <v>9</v>
      </c>
      <c r="B1338" s="9">
        <v>9</v>
      </c>
      <c r="C1338" s="13" t="s">
        <v>565</v>
      </c>
      <c r="D1338" s="13"/>
      <c r="E1338" s="13" t="str">
        <f>_xlfn.IFNA(VLOOKUP(flower[[#This Row],[Scion METRC '#]],METRCC8[],2,FALSE),"METRC ERROR")</f>
        <v>METRC ERROR</v>
      </c>
      <c r="F1338" s="13" t="str">
        <f>IF(LEFT(flower[[#This Row],[Strain]],4)=LEFT(flower[[#This Row],[Pheno '#]],4),"match","MISMATCH")</f>
        <v>MISMATCH</v>
      </c>
      <c r="G1338" s="13" t="str">
        <f>_xlfn.IFNA(VLOOKUP(flower[[#This Row],[Scion METRC '#]],VEGC8[[#All],[Scion METRC '#]:[Pheno Barcode]],2,FALSE),"")</f>
        <v/>
      </c>
      <c r="H1338" s="13" t="str">
        <f>LEFT(flower[[#This Row],[Pheno Barcode]],7)</f>
        <v/>
      </c>
      <c r="I1338" s="10" t="str">
        <f>_xlfn.IFNA(VLOOKUP(flower[[#This Row],[Strain]],VEGC8[[#All],[Scion METRC '#]:[Health]],5,FALSE),"")</f>
        <v/>
      </c>
      <c r="J1338" s="13"/>
      <c r="K1338" s="13" t="str">
        <f>IF(flower[[#This Row],[Scion METRC '#]]="","EMPTY",_xlfn.IFNA(VLOOKUP(flower[[#This Row],[Scion METRC '#]],DEADC8[],3,FALSE),"Alive"))</f>
        <v>EMPTY</v>
      </c>
      <c r="L1338" s="13" t="str">
        <f>IFERROR(INDEX(exptreatments[[#This Row],[Treatment]],MATCH(flower[[#This Row],[Scion METRC '#]],exptreatments[[#This Row],[METRC]],0)),"")</f>
        <v/>
      </c>
      <c r="M1338" s="13" t="str">
        <f>_xlfn.IFNA(VLOOKUP(flower[[#This Row],[Scion METRC '#]],DEADC8[],4,FALSE),"")</f>
        <v/>
      </c>
      <c r="N1338" s="14" t="str">
        <f>_xlfn.IFNA(VLOOKUP(flower[[#This Row],[Scion METRC '#]],DEADC8[],4,FALSE),"")</f>
        <v/>
      </c>
      <c r="O1338" s="13" t="str">
        <f>IF(ISNUMBER(SEARCH(".",flower[[#This Row],[Pheno Barcode]])),CONCATENATE("1A4070000000065000",RIGHT(flower[[#This Row],[Pheno Barcode]],6)),"")</f>
        <v/>
      </c>
      <c r="P1338" s="8" t="str">
        <f>IF(flower[[#This Row],[Plant]]&lt;10,_xlfn.CONCAT('Group Info'!$F$2,"_",flower[[#This Row],[Table]],"-0",flower[[#This Row],[Plant]]),_xlfn.CONCAT('Group Info'!$F$2,"_",flower[[#This Row],[Table]],"-",flower[[#This Row],[Plant]]))</f>
        <v>_QL4-09</v>
      </c>
    </row>
    <row r="1339" spans="1:16" x14ac:dyDescent="0.25">
      <c r="A1339" s="8" t="s">
        <v>9</v>
      </c>
      <c r="B1339" s="9">
        <v>10</v>
      </c>
      <c r="C1339" s="13" t="s">
        <v>565</v>
      </c>
      <c r="D1339" s="13"/>
      <c r="E1339" s="13" t="str">
        <f>_xlfn.IFNA(VLOOKUP(flower[[#This Row],[Scion METRC '#]],METRCC8[],2,FALSE),"METRC ERROR")</f>
        <v>METRC ERROR</v>
      </c>
      <c r="F1339" s="13" t="str">
        <f>IF(LEFT(flower[[#This Row],[Strain]],4)=LEFT(flower[[#This Row],[Pheno '#]],4),"match","MISMATCH")</f>
        <v>MISMATCH</v>
      </c>
      <c r="G1339" s="13" t="str">
        <f>_xlfn.IFNA(VLOOKUP(flower[[#This Row],[Scion METRC '#]],VEGC8[[#All],[Scion METRC '#]:[Pheno Barcode]],2,FALSE),"")</f>
        <v/>
      </c>
      <c r="H1339" s="13" t="str">
        <f>LEFT(flower[[#This Row],[Pheno Barcode]],7)</f>
        <v/>
      </c>
      <c r="I1339" s="10" t="str">
        <f>_xlfn.IFNA(VLOOKUP(flower[[#This Row],[Strain]],VEGC8[[#All],[Scion METRC '#]:[Health]],5,FALSE),"")</f>
        <v/>
      </c>
      <c r="J1339" s="13"/>
      <c r="K1339" s="13" t="str">
        <f>IF(flower[[#This Row],[Scion METRC '#]]="","EMPTY",_xlfn.IFNA(VLOOKUP(flower[[#This Row],[Scion METRC '#]],DEADC8[],3,FALSE),"Alive"))</f>
        <v>EMPTY</v>
      </c>
      <c r="L1339" s="13" t="str">
        <f>IFERROR(INDEX(exptreatments[[#This Row],[Treatment]],MATCH(flower[[#This Row],[Scion METRC '#]],exptreatments[[#This Row],[METRC]],0)),"")</f>
        <v/>
      </c>
      <c r="M1339" s="13" t="str">
        <f>_xlfn.IFNA(VLOOKUP(flower[[#This Row],[Scion METRC '#]],DEADC8[],4,FALSE),"")</f>
        <v/>
      </c>
      <c r="N1339" s="14" t="str">
        <f>_xlfn.IFNA(VLOOKUP(flower[[#This Row],[Scion METRC '#]],DEADC8[],4,FALSE),"")</f>
        <v/>
      </c>
      <c r="O1339" s="13" t="str">
        <f>IF(ISNUMBER(SEARCH(".",flower[[#This Row],[Pheno Barcode]])),CONCATENATE("1A4070000000065000",RIGHT(flower[[#This Row],[Pheno Barcode]],6)),"")</f>
        <v/>
      </c>
      <c r="P1339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_QL4-10</v>
      </c>
    </row>
    <row r="1340" spans="1:16" x14ac:dyDescent="0.25">
      <c r="A1340" s="8" t="s">
        <v>9</v>
      </c>
      <c r="B1340" s="9">
        <v>11</v>
      </c>
      <c r="C1340" s="13" t="s">
        <v>565</v>
      </c>
      <c r="D1340" s="13"/>
      <c r="E1340" s="13" t="str">
        <f>_xlfn.IFNA(VLOOKUP(flower[[#This Row],[Scion METRC '#]],METRCC8[],2,FALSE),"METRC ERROR")</f>
        <v>METRC ERROR</v>
      </c>
      <c r="F1340" s="13" t="str">
        <f>IF(LEFT(flower[[#This Row],[Strain]],4)=LEFT(flower[[#This Row],[Pheno '#]],4),"match","MISMATCH")</f>
        <v>MISMATCH</v>
      </c>
      <c r="G1340" s="13" t="str">
        <f>_xlfn.IFNA(VLOOKUP(flower[[#This Row],[Scion METRC '#]],VEGC8[[#All],[Scion METRC '#]:[Pheno Barcode]],2,FALSE),"")</f>
        <v/>
      </c>
      <c r="H1340" s="13" t="str">
        <f>LEFT(flower[[#This Row],[Pheno Barcode]],7)</f>
        <v/>
      </c>
      <c r="I1340" s="10" t="str">
        <f>_xlfn.IFNA(VLOOKUP(flower[[#This Row],[Strain]],VEGC8[[#All],[Scion METRC '#]:[Health]],5,FALSE),"")</f>
        <v/>
      </c>
      <c r="J1340" s="13"/>
      <c r="K1340" s="13" t="str">
        <f>IF(flower[[#This Row],[Scion METRC '#]]="","EMPTY",_xlfn.IFNA(VLOOKUP(flower[[#This Row],[Scion METRC '#]],DEADC8[],3,FALSE),"Alive"))</f>
        <v>EMPTY</v>
      </c>
      <c r="L1340" s="13" t="str">
        <f>IFERROR(INDEX(exptreatments[[#This Row],[Treatment]],MATCH(flower[[#This Row],[Scion METRC '#]],exptreatments[[#This Row],[METRC]],0)),"")</f>
        <v/>
      </c>
      <c r="M1340" s="13" t="str">
        <f>_xlfn.IFNA(VLOOKUP(flower[[#This Row],[Scion METRC '#]],DEADC8[],4,FALSE),"")</f>
        <v/>
      </c>
      <c r="N1340" s="14" t="str">
        <f>_xlfn.IFNA(VLOOKUP(flower[[#This Row],[Scion METRC '#]],DEADC8[],4,FALSE),"")</f>
        <v/>
      </c>
      <c r="O1340" s="13" t="str">
        <f>IF(ISNUMBER(SEARCH(".",flower[[#This Row],[Pheno Barcode]])),CONCATENATE("1A4070000000065000",RIGHT(flower[[#This Row],[Pheno Barcode]],6)),"")</f>
        <v/>
      </c>
      <c r="P1340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_QL4-11</v>
      </c>
    </row>
    <row r="1341" spans="1:16" x14ac:dyDescent="0.25">
      <c r="A1341" s="8" t="s">
        <v>9</v>
      </c>
      <c r="B1341" s="9">
        <v>12</v>
      </c>
      <c r="C1341" s="13" t="s">
        <v>565</v>
      </c>
      <c r="D1341" s="13"/>
      <c r="E1341" s="13" t="str">
        <f>_xlfn.IFNA(VLOOKUP(flower[[#This Row],[Scion METRC '#]],METRCC8[],2,FALSE),"METRC ERROR")</f>
        <v>METRC ERROR</v>
      </c>
      <c r="F1341" s="13" t="str">
        <f>IF(LEFT(flower[[#This Row],[Strain]],4)=LEFT(flower[[#This Row],[Pheno '#]],4),"match","MISMATCH")</f>
        <v>MISMATCH</v>
      </c>
      <c r="G1341" s="13" t="str">
        <f>_xlfn.IFNA(VLOOKUP(flower[[#This Row],[Scion METRC '#]],VEGC8[[#All],[Scion METRC '#]:[Pheno Barcode]],2,FALSE),"")</f>
        <v/>
      </c>
      <c r="H1341" s="13" t="str">
        <f>LEFT(flower[[#This Row],[Pheno Barcode]],7)</f>
        <v/>
      </c>
      <c r="I1341" s="10" t="str">
        <f>_xlfn.IFNA(VLOOKUP(flower[[#This Row],[Strain]],VEGC8[[#All],[Scion METRC '#]:[Health]],5,FALSE),"")</f>
        <v/>
      </c>
      <c r="J1341" s="13"/>
      <c r="K1341" s="13" t="str">
        <f>IF(flower[[#This Row],[Scion METRC '#]]="","EMPTY",_xlfn.IFNA(VLOOKUP(flower[[#This Row],[Scion METRC '#]],DEADC8[],3,FALSE),"Alive"))</f>
        <v>EMPTY</v>
      </c>
      <c r="L1341" s="13" t="str">
        <f>IFERROR(INDEX(exptreatments[[#This Row],[Treatment]],MATCH(flower[[#This Row],[Scion METRC '#]],exptreatments[[#This Row],[METRC]],0)),"")</f>
        <v/>
      </c>
      <c r="M1341" s="13" t="str">
        <f>_xlfn.IFNA(VLOOKUP(flower[[#This Row],[Scion METRC '#]],DEADC8[],4,FALSE),"")</f>
        <v/>
      </c>
      <c r="N1341" s="14" t="str">
        <f>_xlfn.IFNA(VLOOKUP(flower[[#This Row],[Scion METRC '#]],DEADC8[],4,FALSE),"")</f>
        <v/>
      </c>
      <c r="O1341" s="13" t="str">
        <f>IF(ISNUMBER(SEARCH(".",flower[[#This Row],[Pheno Barcode]])),CONCATENATE("1A4070000000065000",RIGHT(flower[[#This Row],[Pheno Barcode]],6)),"")</f>
        <v/>
      </c>
      <c r="P1341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_QL4-12</v>
      </c>
    </row>
    <row r="1342" spans="1:16" x14ac:dyDescent="0.25">
      <c r="A1342" s="8" t="s">
        <v>9</v>
      </c>
      <c r="B1342" s="9">
        <v>13</v>
      </c>
      <c r="C1342" s="13" t="s">
        <v>565</v>
      </c>
      <c r="D1342" s="13"/>
      <c r="E1342" s="13" t="str">
        <f>_xlfn.IFNA(VLOOKUP(flower[[#This Row],[Scion METRC '#]],METRCC8[],2,FALSE),"METRC ERROR")</f>
        <v>METRC ERROR</v>
      </c>
      <c r="F1342" s="13" t="str">
        <f>IF(LEFT(flower[[#This Row],[Strain]],4)=LEFT(flower[[#This Row],[Pheno '#]],4),"match","MISMATCH")</f>
        <v>MISMATCH</v>
      </c>
      <c r="G1342" s="13" t="str">
        <f>_xlfn.IFNA(VLOOKUP(flower[[#This Row],[Scion METRC '#]],VEGC8[[#All],[Scion METRC '#]:[Pheno Barcode]],2,FALSE),"")</f>
        <v/>
      </c>
      <c r="H1342" s="13" t="str">
        <f>LEFT(flower[[#This Row],[Pheno Barcode]],7)</f>
        <v/>
      </c>
      <c r="I1342" s="10" t="str">
        <f>_xlfn.IFNA(VLOOKUP(flower[[#This Row],[Strain]],VEGC8[[#All],[Scion METRC '#]:[Health]],5,FALSE),"")</f>
        <v/>
      </c>
      <c r="J1342" s="13"/>
      <c r="K1342" s="13" t="str">
        <f>IF(flower[[#This Row],[Scion METRC '#]]="","EMPTY",_xlfn.IFNA(VLOOKUP(flower[[#This Row],[Scion METRC '#]],DEADC8[],3,FALSE),"Alive"))</f>
        <v>EMPTY</v>
      </c>
      <c r="L1342" s="13" t="str">
        <f>IFERROR(INDEX(exptreatments[[#This Row],[Treatment]],MATCH(flower[[#This Row],[Scion METRC '#]],exptreatments[[#This Row],[METRC]],0)),"")</f>
        <v/>
      </c>
      <c r="M1342" s="13" t="str">
        <f>_xlfn.IFNA(VLOOKUP(flower[[#This Row],[Scion METRC '#]],DEADC8[],4,FALSE),"")</f>
        <v/>
      </c>
      <c r="N1342" s="14" t="str">
        <f>_xlfn.IFNA(VLOOKUP(flower[[#This Row],[Scion METRC '#]],DEADC8[],4,FALSE),"")</f>
        <v/>
      </c>
      <c r="O1342" s="13" t="str">
        <f>IF(ISNUMBER(SEARCH(".",flower[[#This Row],[Pheno Barcode]])),CONCATENATE("1A4070000000065000",RIGHT(flower[[#This Row],[Pheno Barcode]],6)),"")</f>
        <v/>
      </c>
      <c r="P1342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_QL4-13</v>
      </c>
    </row>
    <row r="1343" spans="1:16" x14ac:dyDescent="0.25">
      <c r="A1343" s="8" t="s">
        <v>9</v>
      </c>
      <c r="B1343" s="9">
        <v>14</v>
      </c>
      <c r="C1343" s="13" t="s">
        <v>565</v>
      </c>
      <c r="D1343" s="13"/>
      <c r="E1343" s="13" t="str">
        <f>_xlfn.IFNA(VLOOKUP(flower[[#This Row],[Scion METRC '#]],METRCC8[],2,FALSE),"METRC ERROR")</f>
        <v>METRC ERROR</v>
      </c>
      <c r="F1343" s="13" t="str">
        <f>IF(LEFT(flower[[#This Row],[Strain]],4)=LEFT(flower[[#This Row],[Pheno '#]],4),"match","MISMATCH")</f>
        <v>MISMATCH</v>
      </c>
      <c r="G1343" s="13" t="str">
        <f>_xlfn.IFNA(VLOOKUP(flower[[#This Row],[Scion METRC '#]],VEGC8[[#All],[Scion METRC '#]:[Pheno Barcode]],2,FALSE),"")</f>
        <v/>
      </c>
      <c r="H1343" s="13" t="str">
        <f>LEFT(flower[[#This Row],[Pheno Barcode]],7)</f>
        <v/>
      </c>
      <c r="I1343" s="10" t="str">
        <f>_xlfn.IFNA(VLOOKUP(flower[[#This Row],[Strain]],VEGC8[[#All],[Scion METRC '#]:[Health]],5,FALSE),"")</f>
        <v/>
      </c>
      <c r="J1343" s="13"/>
      <c r="K1343" s="13" t="str">
        <f>IF(flower[[#This Row],[Scion METRC '#]]="","EMPTY",_xlfn.IFNA(VLOOKUP(flower[[#This Row],[Scion METRC '#]],DEADC8[],3,FALSE),"Alive"))</f>
        <v>EMPTY</v>
      </c>
      <c r="L1343" s="13" t="str">
        <f>IFERROR(INDEX(exptreatments[[#This Row],[Treatment]],MATCH(flower[[#This Row],[Scion METRC '#]],exptreatments[[#This Row],[METRC]],0)),"")</f>
        <v/>
      </c>
      <c r="M1343" s="13" t="str">
        <f>_xlfn.IFNA(VLOOKUP(flower[[#This Row],[Scion METRC '#]],DEADC8[],4,FALSE),"")</f>
        <v/>
      </c>
      <c r="N1343" s="14" t="str">
        <f>_xlfn.IFNA(VLOOKUP(flower[[#This Row],[Scion METRC '#]],DEADC8[],4,FALSE),"")</f>
        <v/>
      </c>
      <c r="O1343" s="13" t="str">
        <f>IF(ISNUMBER(SEARCH(".",flower[[#This Row],[Pheno Barcode]])),CONCATENATE("1A4070000000065000",RIGHT(flower[[#This Row],[Pheno Barcode]],6)),"")</f>
        <v/>
      </c>
      <c r="P1343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_QL4-14</v>
      </c>
    </row>
    <row r="1344" spans="1:16" x14ac:dyDescent="0.25">
      <c r="A1344" s="8" t="s">
        <v>9</v>
      </c>
      <c r="B1344" s="9">
        <v>15</v>
      </c>
      <c r="C1344" s="13" t="s">
        <v>565</v>
      </c>
      <c r="D1344" s="13"/>
      <c r="E1344" s="13" t="str">
        <f>_xlfn.IFNA(VLOOKUP(flower[[#This Row],[Scion METRC '#]],METRCC8[],2,FALSE),"METRC ERROR")</f>
        <v>METRC ERROR</v>
      </c>
      <c r="F1344" s="13" t="str">
        <f>IF(LEFT(flower[[#This Row],[Strain]],4)=LEFT(flower[[#This Row],[Pheno '#]],4),"match","MISMATCH")</f>
        <v>MISMATCH</v>
      </c>
      <c r="G1344" s="13" t="str">
        <f>_xlfn.IFNA(VLOOKUP(flower[[#This Row],[Scion METRC '#]],VEGC8[[#All],[Scion METRC '#]:[Pheno Barcode]],2,FALSE),"")</f>
        <v/>
      </c>
      <c r="H1344" s="13" t="str">
        <f>LEFT(flower[[#This Row],[Pheno Barcode]],7)</f>
        <v/>
      </c>
      <c r="I1344" s="10" t="str">
        <f>_xlfn.IFNA(VLOOKUP(flower[[#This Row],[Strain]],VEGC8[[#All],[Scion METRC '#]:[Health]],5,FALSE),"")</f>
        <v/>
      </c>
      <c r="J1344" s="13"/>
      <c r="K1344" s="13" t="str">
        <f>IF(flower[[#This Row],[Scion METRC '#]]="","EMPTY",_xlfn.IFNA(VLOOKUP(flower[[#This Row],[Scion METRC '#]],DEADC8[],3,FALSE),"Alive"))</f>
        <v>EMPTY</v>
      </c>
      <c r="L1344" s="13" t="str">
        <f>IFERROR(INDEX(exptreatments[[#This Row],[Treatment]],MATCH(flower[[#This Row],[Scion METRC '#]],exptreatments[[#This Row],[METRC]],0)),"")</f>
        <v/>
      </c>
      <c r="M1344" s="13" t="str">
        <f>_xlfn.IFNA(VLOOKUP(flower[[#This Row],[Scion METRC '#]],DEADC8[],4,FALSE),"")</f>
        <v/>
      </c>
      <c r="N1344" s="14" t="str">
        <f>_xlfn.IFNA(VLOOKUP(flower[[#This Row],[Scion METRC '#]],DEADC8[],4,FALSE),"")</f>
        <v/>
      </c>
      <c r="O1344" s="13" t="str">
        <f>IF(ISNUMBER(SEARCH(".",flower[[#This Row],[Pheno Barcode]])),CONCATENATE("1A4070000000065000",RIGHT(flower[[#This Row],[Pheno Barcode]],6)),"")</f>
        <v/>
      </c>
      <c r="P1344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_QL4-15</v>
      </c>
    </row>
    <row r="1345" spans="1:16" x14ac:dyDescent="0.25">
      <c r="A1345" s="8" t="s">
        <v>9</v>
      </c>
      <c r="B1345" s="9">
        <v>16</v>
      </c>
      <c r="C1345" s="13" t="s">
        <v>565</v>
      </c>
      <c r="D1345" s="13"/>
      <c r="E1345" s="13" t="str">
        <f>_xlfn.IFNA(VLOOKUP(flower[[#This Row],[Scion METRC '#]],METRCC8[],2,FALSE),"METRC ERROR")</f>
        <v>METRC ERROR</v>
      </c>
      <c r="F1345" s="13" t="str">
        <f>IF(LEFT(flower[[#This Row],[Strain]],4)=LEFT(flower[[#This Row],[Pheno '#]],4),"match","MISMATCH")</f>
        <v>MISMATCH</v>
      </c>
      <c r="G1345" s="13" t="str">
        <f>_xlfn.IFNA(VLOOKUP(flower[[#This Row],[Scion METRC '#]],VEGC8[[#All],[Scion METRC '#]:[Pheno Barcode]],2,FALSE),"")</f>
        <v/>
      </c>
      <c r="H1345" s="13" t="str">
        <f>LEFT(flower[[#This Row],[Pheno Barcode]],7)</f>
        <v/>
      </c>
      <c r="I1345" s="10" t="str">
        <f>_xlfn.IFNA(VLOOKUP(flower[[#This Row],[Strain]],VEGC8[[#All],[Scion METRC '#]:[Health]],5,FALSE),"")</f>
        <v/>
      </c>
      <c r="J1345" s="13"/>
      <c r="K1345" s="13" t="str">
        <f>IF(flower[[#This Row],[Scion METRC '#]]="","EMPTY",_xlfn.IFNA(VLOOKUP(flower[[#This Row],[Scion METRC '#]],DEADC8[],3,FALSE),"Alive"))</f>
        <v>EMPTY</v>
      </c>
      <c r="L1345" s="13" t="str">
        <f>IFERROR(INDEX(exptreatments[[#This Row],[Treatment]],MATCH(flower[[#This Row],[Scion METRC '#]],exptreatments[[#This Row],[METRC]],0)),"")</f>
        <v/>
      </c>
      <c r="M1345" s="13" t="str">
        <f>_xlfn.IFNA(VLOOKUP(flower[[#This Row],[Scion METRC '#]],DEADC8[],4,FALSE),"")</f>
        <v/>
      </c>
      <c r="N1345" s="14" t="str">
        <f>_xlfn.IFNA(VLOOKUP(flower[[#This Row],[Scion METRC '#]],DEADC8[],4,FALSE),"")</f>
        <v/>
      </c>
      <c r="O1345" s="13" t="str">
        <f>IF(ISNUMBER(SEARCH(".",flower[[#This Row],[Pheno Barcode]])),CONCATENATE("1A4070000000065000",RIGHT(flower[[#This Row],[Pheno Barcode]],6)),"")</f>
        <v/>
      </c>
      <c r="P1345" s="8" t="str">
        <f>IF(flower[[#This Row],[Plant]]&lt;10,_xlfn.CONCAT('Group Info'!$F$2,"_",flower[[#This Row],[Table]],"-0",flower[[#This Row],[Plant]]),_xlfn.CONCAT('Group Info'!$F$2,"_",flower[[#This Row],[Table]],"-",flower[[#This Row],[Plant]]))</f>
        <v>_QL4-16</v>
      </c>
    </row>
    <row r="1346" spans="1:16" x14ac:dyDescent="0.25">
      <c r="A1346" s="8" t="s">
        <v>9</v>
      </c>
      <c r="B1346" s="9">
        <v>1</v>
      </c>
      <c r="C1346" s="13" t="s">
        <v>566</v>
      </c>
      <c r="D1346" s="9"/>
      <c r="E1346" s="9" t="str">
        <f>_xlfn.IFNA(VLOOKUP(flower[[#This Row],[Scion METRC '#]],METRCC8[],2,FALSE),"METRC ERROR")</f>
        <v>METRC ERROR</v>
      </c>
      <c r="F1346" s="9" t="str">
        <f>IF(LEFT(flower[[#This Row],[Strain]],4)=LEFT(flower[[#This Row],[Pheno '#]],4),"match","MISMATCH")</f>
        <v>MISMATCH</v>
      </c>
      <c r="G1346" s="9" t="str">
        <f>_xlfn.IFNA(VLOOKUP(flower[[#This Row],[Scion METRC '#]],VEGC8[[#All],[Scion METRC '#]:[Pheno Barcode]],2,FALSE),"")</f>
        <v/>
      </c>
      <c r="H1346" s="9" t="str">
        <f>LEFT(flower[[#This Row],[Pheno Barcode]],7)</f>
        <v/>
      </c>
      <c r="I1346" s="10" t="str">
        <f>_xlfn.IFNA(VLOOKUP(flower[[#This Row],[Strain]],VEGC8[[#All],[Scion METRC '#]:[Health]],5,FALSE),"")</f>
        <v/>
      </c>
      <c r="J1346" s="9"/>
      <c r="K1346" s="9" t="str">
        <f>IF(flower[[#This Row],[Scion METRC '#]]="","EMPTY",_xlfn.IFNA(VLOOKUP(flower[[#This Row],[Scion METRC '#]],DEADC8[],3,FALSE),"Alive"))</f>
        <v>EMPTY</v>
      </c>
      <c r="L1346" s="65" t="str">
        <f>IFERROR(INDEX(exptreatments[[#This Row],[Treatment]],MATCH(flower[[#This Row],[Scion METRC '#]],exptreatments[[#This Row],[METRC]],0)),"")</f>
        <v/>
      </c>
      <c r="M1346" s="13" t="str">
        <f>_xlfn.IFNA(VLOOKUP(flower[[#This Row],[Scion METRC '#]],DEADC8[],4,FALSE),"")</f>
        <v/>
      </c>
      <c r="N1346" s="14" t="str">
        <f>_xlfn.IFNA(VLOOKUP(flower[[#This Row],[Scion METRC '#]],DEADC8[],4,FALSE),"")</f>
        <v/>
      </c>
      <c r="O1346" s="13" t="str">
        <f>IF(ISNUMBER(SEARCH(".",flower[[#This Row],[Pheno Barcode]])),CONCATENATE("1A4070000000065000",RIGHT(flower[[#This Row],[Pheno Barcode]],6)),"")</f>
        <v/>
      </c>
      <c r="P1346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_QL5-01</v>
      </c>
    </row>
    <row r="1347" spans="1:16" x14ac:dyDescent="0.25">
      <c r="A1347" s="8" t="s">
        <v>9</v>
      </c>
      <c r="B1347" s="9">
        <v>2</v>
      </c>
      <c r="C1347" s="13" t="s">
        <v>566</v>
      </c>
      <c r="D1347" s="13"/>
      <c r="E1347" s="13" t="str">
        <f>_xlfn.IFNA(VLOOKUP(flower[[#This Row],[Scion METRC '#]],METRCC8[],2,FALSE),"METRC ERROR")</f>
        <v>METRC ERROR</v>
      </c>
      <c r="F1347" s="13" t="str">
        <f>IF(LEFT(flower[[#This Row],[Strain]],4)=LEFT(flower[[#This Row],[Pheno '#]],4),"match","MISMATCH")</f>
        <v>MISMATCH</v>
      </c>
      <c r="G1347" s="13" t="str">
        <f>_xlfn.IFNA(VLOOKUP(flower[[#This Row],[Scion METRC '#]],VEGC8[[#All],[Scion METRC '#]:[Pheno Barcode]],2,FALSE),"")</f>
        <v/>
      </c>
      <c r="H1347" s="13" t="str">
        <f>LEFT(flower[[#This Row],[Pheno Barcode]],7)</f>
        <v/>
      </c>
      <c r="I1347" s="10" t="str">
        <f>_xlfn.IFNA(VLOOKUP(flower[[#This Row],[Strain]],VEGC8[[#All],[Scion METRC '#]:[Health]],5,FALSE),"")</f>
        <v/>
      </c>
      <c r="J1347" s="13"/>
      <c r="K1347" s="13" t="str">
        <f>IF(flower[[#This Row],[Scion METRC '#]]="","EMPTY",_xlfn.IFNA(VLOOKUP(flower[[#This Row],[Scion METRC '#]],DEADC8[],3,FALSE),"Alive"))</f>
        <v>EMPTY</v>
      </c>
      <c r="L1347" s="13" t="str">
        <f>IFERROR(INDEX(exptreatments[[#This Row],[Treatment]],MATCH(flower[[#This Row],[Scion METRC '#]],exptreatments[[#This Row],[METRC]],0)),"")</f>
        <v/>
      </c>
      <c r="M1347" s="13" t="str">
        <f>_xlfn.IFNA(VLOOKUP(flower[[#This Row],[Scion METRC '#]],DEADC8[],4,FALSE),"")</f>
        <v/>
      </c>
      <c r="N1347" s="14" t="str">
        <f>_xlfn.IFNA(VLOOKUP(flower[[#This Row],[Scion METRC '#]],DEADC8[],4,FALSE),"")</f>
        <v/>
      </c>
      <c r="O1347" s="13" t="str">
        <f>IF(ISNUMBER(SEARCH(".",flower[[#This Row],[Pheno Barcode]])),CONCATENATE("1A4070000000065000",RIGHT(flower[[#This Row],[Pheno Barcode]],6)),"")</f>
        <v/>
      </c>
      <c r="P1347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_QL5-02</v>
      </c>
    </row>
    <row r="1348" spans="1:16" x14ac:dyDescent="0.25">
      <c r="A1348" s="8" t="s">
        <v>9</v>
      </c>
      <c r="B1348" s="9">
        <v>3</v>
      </c>
      <c r="C1348" s="13" t="s">
        <v>566</v>
      </c>
      <c r="D1348" s="13"/>
      <c r="E1348" s="13" t="str">
        <f>_xlfn.IFNA(VLOOKUP(flower[[#This Row],[Scion METRC '#]],METRCC8[],2,FALSE),"METRC ERROR")</f>
        <v>METRC ERROR</v>
      </c>
      <c r="F1348" s="13" t="str">
        <f>IF(LEFT(flower[[#This Row],[Strain]],4)=LEFT(flower[[#This Row],[Pheno '#]],4),"match","MISMATCH")</f>
        <v>MISMATCH</v>
      </c>
      <c r="G1348" s="13" t="str">
        <f>_xlfn.IFNA(VLOOKUP(flower[[#This Row],[Scion METRC '#]],VEGC8[[#All],[Scion METRC '#]:[Pheno Barcode]],2,FALSE),"")</f>
        <v/>
      </c>
      <c r="H1348" s="13" t="str">
        <f>LEFT(flower[[#This Row],[Pheno Barcode]],7)</f>
        <v/>
      </c>
      <c r="I1348" s="10" t="str">
        <f>_xlfn.IFNA(VLOOKUP(flower[[#This Row],[Strain]],VEGC8[[#All],[Scion METRC '#]:[Health]],5,FALSE),"")</f>
        <v/>
      </c>
      <c r="J1348" s="13"/>
      <c r="K1348" s="13" t="str">
        <f>IF(flower[[#This Row],[Scion METRC '#]]="","EMPTY",_xlfn.IFNA(VLOOKUP(flower[[#This Row],[Scion METRC '#]],DEADC8[],3,FALSE),"Alive"))</f>
        <v>EMPTY</v>
      </c>
      <c r="L1348" s="13" t="str">
        <f>IFERROR(INDEX(exptreatments[[#This Row],[Treatment]],MATCH(flower[[#This Row],[Scion METRC '#]],exptreatments[[#This Row],[METRC]],0)),"")</f>
        <v/>
      </c>
      <c r="M1348" s="13" t="str">
        <f>_xlfn.IFNA(VLOOKUP(flower[[#This Row],[Scion METRC '#]],DEADC8[],4,FALSE),"")</f>
        <v/>
      </c>
      <c r="N1348" s="14" t="str">
        <f>_xlfn.IFNA(VLOOKUP(flower[[#This Row],[Scion METRC '#]],DEADC8[],4,FALSE),"")</f>
        <v/>
      </c>
      <c r="O1348" s="13" t="str">
        <f>IF(ISNUMBER(SEARCH(".",flower[[#This Row],[Pheno Barcode]])),CONCATENATE("1A4070000000065000",RIGHT(flower[[#This Row],[Pheno Barcode]],6)),"")</f>
        <v/>
      </c>
      <c r="P1348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_QL5-03</v>
      </c>
    </row>
    <row r="1349" spans="1:16" x14ac:dyDescent="0.25">
      <c r="A1349" s="8" t="s">
        <v>9</v>
      </c>
      <c r="B1349" s="9">
        <v>4</v>
      </c>
      <c r="C1349" s="13" t="s">
        <v>566</v>
      </c>
      <c r="D1349" s="13"/>
      <c r="E1349" s="13" t="str">
        <f>_xlfn.IFNA(VLOOKUP(flower[[#This Row],[Scion METRC '#]],METRCC8[],2,FALSE),"METRC ERROR")</f>
        <v>METRC ERROR</v>
      </c>
      <c r="F1349" s="13" t="str">
        <f>IF(LEFT(flower[[#This Row],[Strain]],4)=LEFT(flower[[#This Row],[Pheno '#]],4),"match","MISMATCH")</f>
        <v>MISMATCH</v>
      </c>
      <c r="G1349" s="13" t="str">
        <f>_xlfn.IFNA(VLOOKUP(flower[[#This Row],[Scion METRC '#]],VEGC8[[#All],[Scion METRC '#]:[Pheno Barcode]],2,FALSE),"")</f>
        <v/>
      </c>
      <c r="H1349" s="13" t="str">
        <f>LEFT(flower[[#This Row],[Pheno Barcode]],7)</f>
        <v/>
      </c>
      <c r="I1349" s="10" t="str">
        <f>_xlfn.IFNA(VLOOKUP(flower[[#This Row],[Strain]],VEGC8[[#All],[Scion METRC '#]:[Health]],5,FALSE),"")</f>
        <v/>
      </c>
      <c r="J1349" s="13"/>
      <c r="K1349" s="13" t="str">
        <f>IF(flower[[#This Row],[Scion METRC '#]]="","EMPTY",_xlfn.IFNA(VLOOKUP(flower[[#This Row],[Scion METRC '#]],DEADC8[],3,FALSE),"Alive"))</f>
        <v>EMPTY</v>
      </c>
      <c r="L1349" s="13" t="str">
        <f>IFERROR(INDEX(exptreatments[[#This Row],[Treatment]],MATCH(flower[[#This Row],[Scion METRC '#]],exptreatments[[#This Row],[METRC]],0)),"")</f>
        <v/>
      </c>
      <c r="M1349" s="13" t="str">
        <f>_xlfn.IFNA(VLOOKUP(flower[[#This Row],[Scion METRC '#]],DEADC8[],4,FALSE),"")</f>
        <v/>
      </c>
      <c r="N1349" s="14" t="str">
        <f>_xlfn.IFNA(VLOOKUP(flower[[#This Row],[Scion METRC '#]],DEADC8[],4,FALSE),"")</f>
        <v/>
      </c>
      <c r="O1349" s="13" t="str">
        <f>IF(ISNUMBER(SEARCH(".",flower[[#This Row],[Pheno Barcode]])),CONCATENATE("1A4070000000065000",RIGHT(flower[[#This Row],[Pheno Barcode]],6)),"")</f>
        <v/>
      </c>
      <c r="P1349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_QL5-04</v>
      </c>
    </row>
    <row r="1350" spans="1:16" x14ac:dyDescent="0.25">
      <c r="A1350" s="8" t="s">
        <v>9</v>
      </c>
      <c r="B1350" s="9">
        <v>5</v>
      </c>
      <c r="C1350" s="13" t="s">
        <v>566</v>
      </c>
      <c r="D1350" s="13"/>
      <c r="E1350" s="13" t="str">
        <f>_xlfn.IFNA(VLOOKUP(flower[[#This Row],[Scion METRC '#]],METRCC8[],2,FALSE),"METRC ERROR")</f>
        <v>METRC ERROR</v>
      </c>
      <c r="F1350" s="13" t="str">
        <f>IF(LEFT(flower[[#This Row],[Strain]],4)=LEFT(flower[[#This Row],[Pheno '#]],4),"match","MISMATCH")</f>
        <v>MISMATCH</v>
      </c>
      <c r="G1350" s="13" t="str">
        <f>_xlfn.IFNA(VLOOKUP(flower[[#This Row],[Scion METRC '#]],VEGC8[[#All],[Scion METRC '#]:[Pheno Barcode]],2,FALSE),"")</f>
        <v/>
      </c>
      <c r="H1350" s="13" t="str">
        <f>LEFT(flower[[#This Row],[Pheno Barcode]],7)</f>
        <v/>
      </c>
      <c r="I1350" s="10" t="str">
        <f>_xlfn.IFNA(VLOOKUP(flower[[#This Row],[Strain]],VEGC8[[#All],[Scion METRC '#]:[Health]],5,FALSE),"")</f>
        <v/>
      </c>
      <c r="J1350" s="13"/>
      <c r="K1350" s="13" t="str">
        <f>IF(flower[[#This Row],[Scion METRC '#]]="","EMPTY",_xlfn.IFNA(VLOOKUP(flower[[#This Row],[Scion METRC '#]],DEADC8[],3,FALSE),"Alive"))</f>
        <v>EMPTY</v>
      </c>
      <c r="L1350" s="13" t="str">
        <f>IFERROR(INDEX(exptreatments[[#This Row],[Treatment]],MATCH(flower[[#This Row],[Scion METRC '#]],exptreatments[[#This Row],[METRC]],0)),"")</f>
        <v/>
      </c>
      <c r="M1350" s="13" t="str">
        <f>_xlfn.IFNA(VLOOKUP(flower[[#This Row],[Scion METRC '#]],DEADC8[],4,FALSE),"")</f>
        <v/>
      </c>
      <c r="N1350" s="14" t="str">
        <f>_xlfn.IFNA(VLOOKUP(flower[[#This Row],[Scion METRC '#]],DEADC8[],4,FALSE),"")</f>
        <v/>
      </c>
      <c r="O1350" s="13" t="str">
        <f>IF(ISNUMBER(SEARCH(".",flower[[#This Row],[Pheno Barcode]])),CONCATENATE("1A4070000000065000",RIGHT(flower[[#This Row],[Pheno Barcode]],6)),"")</f>
        <v/>
      </c>
      <c r="P1350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_QL5-05</v>
      </c>
    </row>
    <row r="1351" spans="1:16" x14ac:dyDescent="0.25">
      <c r="A1351" s="8" t="s">
        <v>9</v>
      </c>
      <c r="B1351" s="9">
        <v>6</v>
      </c>
      <c r="C1351" s="13" t="s">
        <v>566</v>
      </c>
      <c r="D1351" s="13"/>
      <c r="E1351" s="13" t="str">
        <f>_xlfn.IFNA(VLOOKUP(flower[[#This Row],[Scion METRC '#]],METRCC8[],2,FALSE),"METRC ERROR")</f>
        <v>METRC ERROR</v>
      </c>
      <c r="F1351" s="13" t="str">
        <f>IF(LEFT(flower[[#This Row],[Strain]],4)=LEFT(flower[[#This Row],[Pheno '#]],4),"match","MISMATCH")</f>
        <v>MISMATCH</v>
      </c>
      <c r="G1351" s="13" t="str">
        <f>_xlfn.IFNA(VLOOKUP(flower[[#This Row],[Scion METRC '#]],VEGC8[[#All],[Scion METRC '#]:[Pheno Barcode]],2,FALSE),"")</f>
        <v/>
      </c>
      <c r="H1351" s="13" t="str">
        <f>LEFT(flower[[#This Row],[Pheno Barcode]],7)</f>
        <v/>
      </c>
      <c r="I1351" s="10" t="str">
        <f>_xlfn.IFNA(VLOOKUP(flower[[#This Row],[Strain]],VEGC8[[#All],[Scion METRC '#]:[Health]],5,FALSE),"")</f>
        <v/>
      </c>
      <c r="J1351" s="13"/>
      <c r="K1351" s="13" t="str">
        <f>IF(flower[[#This Row],[Scion METRC '#]]="","EMPTY",_xlfn.IFNA(VLOOKUP(flower[[#This Row],[Scion METRC '#]],DEADC8[],3,FALSE),"Alive"))</f>
        <v>EMPTY</v>
      </c>
      <c r="L1351" s="13" t="str">
        <f>IFERROR(INDEX(exptreatments[[#This Row],[Treatment]],MATCH(flower[[#This Row],[Scion METRC '#]],exptreatments[[#This Row],[METRC]],0)),"")</f>
        <v/>
      </c>
      <c r="M1351" s="13" t="str">
        <f>_xlfn.IFNA(VLOOKUP(flower[[#This Row],[Scion METRC '#]],DEADC8[],4,FALSE),"")</f>
        <v/>
      </c>
      <c r="N1351" s="14" t="str">
        <f>_xlfn.IFNA(VLOOKUP(flower[[#This Row],[Scion METRC '#]],DEADC8[],4,FALSE),"")</f>
        <v/>
      </c>
      <c r="O1351" s="13" t="str">
        <f>IF(ISNUMBER(SEARCH(".",flower[[#This Row],[Pheno Barcode]])),CONCATENATE("1A4070000000065000",RIGHT(flower[[#This Row],[Pheno Barcode]],6)),"")</f>
        <v/>
      </c>
      <c r="P1351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_QL5-06</v>
      </c>
    </row>
    <row r="1352" spans="1:16" x14ac:dyDescent="0.25">
      <c r="A1352" s="8" t="s">
        <v>9</v>
      </c>
      <c r="B1352" s="9">
        <v>7</v>
      </c>
      <c r="C1352" s="13" t="s">
        <v>566</v>
      </c>
      <c r="D1352" s="13"/>
      <c r="E1352" s="13" t="str">
        <f>_xlfn.IFNA(VLOOKUP(flower[[#This Row],[Scion METRC '#]],METRCC8[],2,FALSE),"METRC ERROR")</f>
        <v>METRC ERROR</v>
      </c>
      <c r="F1352" s="13" t="str">
        <f>IF(LEFT(flower[[#This Row],[Strain]],4)=LEFT(flower[[#This Row],[Pheno '#]],4),"match","MISMATCH")</f>
        <v>MISMATCH</v>
      </c>
      <c r="G1352" s="13" t="str">
        <f>_xlfn.IFNA(VLOOKUP(flower[[#This Row],[Scion METRC '#]],VEGC8[[#All],[Scion METRC '#]:[Pheno Barcode]],2,FALSE),"")</f>
        <v/>
      </c>
      <c r="H1352" s="13" t="str">
        <f>LEFT(flower[[#This Row],[Pheno Barcode]],7)</f>
        <v/>
      </c>
      <c r="I1352" s="10" t="str">
        <f>_xlfn.IFNA(VLOOKUP(flower[[#This Row],[Strain]],VEGC8[[#All],[Scion METRC '#]:[Health]],5,FALSE),"")</f>
        <v/>
      </c>
      <c r="J1352" s="13"/>
      <c r="K1352" s="13" t="str">
        <f>IF(flower[[#This Row],[Scion METRC '#]]="","EMPTY",_xlfn.IFNA(VLOOKUP(flower[[#This Row],[Scion METRC '#]],DEADC8[],3,FALSE),"Alive"))</f>
        <v>EMPTY</v>
      </c>
      <c r="L1352" s="13" t="str">
        <f>IFERROR(INDEX(exptreatments[[#This Row],[Treatment]],MATCH(flower[[#This Row],[Scion METRC '#]],exptreatments[[#This Row],[METRC]],0)),"")</f>
        <v/>
      </c>
      <c r="M1352" s="13" t="str">
        <f>_xlfn.IFNA(VLOOKUP(flower[[#This Row],[Scion METRC '#]],DEADC8[],4,FALSE),"")</f>
        <v/>
      </c>
      <c r="N1352" s="14" t="str">
        <f>_xlfn.IFNA(VLOOKUP(flower[[#This Row],[Scion METRC '#]],DEADC8[],4,FALSE),"")</f>
        <v/>
      </c>
      <c r="O1352" s="13" t="str">
        <f>IF(ISNUMBER(SEARCH(".",flower[[#This Row],[Pheno Barcode]])),CONCATENATE("1A4070000000065000",RIGHT(flower[[#This Row],[Pheno Barcode]],6)),"")</f>
        <v/>
      </c>
      <c r="P1352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_QL5-07</v>
      </c>
    </row>
    <row r="1353" spans="1:16" x14ac:dyDescent="0.25">
      <c r="A1353" s="8" t="s">
        <v>9</v>
      </c>
      <c r="B1353" s="9">
        <v>8</v>
      </c>
      <c r="C1353" s="13" t="s">
        <v>566</v>
      </c>
      <c r="D1353" s="13"/>
      <c r="E1353" s="13" t="str">
        <f>_xlfn.IFNA(VLOOKUP(flower[[#This Row],[Scion METRC '#]],METRCC8[],2,FALSE),"METRC ERROR")</f>
        <v>METRC ERROR</v>
      </c>
      <c r="F1353" s="13" t="str">
        <f>IF(LEFT(flower[[#This Row],[Strain]],4)=LEFT(flower[[#This Row],[Pheno '#]],4),"match","MISMATCH")</f>
        <v>MISMATCH</v>
      </c>
      <c r="G1353" s="13" t="str">
        <f>_xlfn.IFNA(VLOOKUP(flower[[#This Row],[Scion METRC '#]],VEGC8[[#All],[Scion METRC '#]:[Pheno Barcode]],2,FALSE),"")</f>
        <v/>
      </c>
      <c r="H1353" s="13" t="str">
        <f>LEFT(flower[[#This Row],[Pheno Barcode]],7)</f>
        <v/>
      </c>
      <c r="I1353" s="10" t="str">
        <f>_xlfn.IFNA(VLOOKUP(flower[[#This Row],[Strain]],VEGC8[[#All],[Scion METRC '#]:[Health]],5,FALSE),"")</f>
        <v/>
      </c>
      <c r="J1353" s="13"/>
      <c r="K1353" s="13" t="str">
        <f>IF(flower[[#This Row],[Scion METRC '#]]="","EMPTY",_xlfn.IFNA(VLOOKUP(flower[[#This Row],[Scion METRC '#]],DEADC8[],3,FALSE),"Alive"))</f>
        <v>EMPTY</v>
      </c>
      <c r="L1353" s="13" t="str">
        <f>IFERROR(INDEX(exptreatments[[#This Row],[Treatment]],MATCH(flower[[#This Row],[Scion METRC '#]],exptreatments[[#This Row],[METRC]],0)),"")</f>
        <v/>
      </c>
      <c r="M1353" s="13" t="str">
        <f>_xlfn.IFNA(VLOOKUP(flower[[#This Row],[Scion METRC '#]],DEADC8[],4,FALSE),"")</f>
        <v/>
      </c>
      <c r="N1353" s="14" t="str">
        <f>_xlfn.IFNA(VLOOKUP(flower[[#This Row],[Scion METRC '#]],DEADC8[],4,FALSE),"")</f>
        <v/>
      </c>
      <c r="O1353" s="13" t="str">
        <f>IF(ISNUMBER(SEARCH(".",flower[[#This Row],[Pheno Barcode]])),CONCATENATE("1A4070000000065000",RIGHT(flower[[#This Row],[Pheno Barcode]],6)),"")</f>
        <v/>
      </c>
      <c r="P1353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_QL5-08</v>
      </c>
    </row>
    <row r="1354" spans="1:16" x14ac:dyDescent="0.25">
      <c r="A1354" s="8" t="s">
        <v>9</v>
      </c>
      <c r="B1354" s="9">
        <v>9</v>
      </c>
      <c r="C1354" s="13" t="s">
        <v>566</v>
      </c>
      <c r="D1354" s="13"/>
      <c r="E1354" s="13" t="str">
        <f>_xlfn.IFNA(VLOOKUP(flower[[#This Row],[Scion METRC '#]],METRCC8[],2,FALSE),"METRC ERROR")</f>
        <v>METRC ERROR</v>
      </c>
      <c r="F1354" s="13" t="str">
        <f>IF(LEFT(flower[[#This Row],[Strain]],4)=LEFT(flower[[#This Row],[Pheno '#]],4),"match","MISMATCH")</f>
        <v>MISMATCH</v>
      </c>
      <c r="G1354" s="13" t="str">
        <f>_xlfn.IFNA(VLOOKUP(flower[[#This Row],[Scion METRC '#]],VEGC8[[#All],[Scion METRC '#]:[Pheno Barcode]],2,FALSE),"")</f>
        <v/>
      </c>
      <c r="H1354" s="13" t="str">
        <f>LEFT(flower[[#This Row],[Pheno Barcode]],7)</f>
        <v/>
      </c>
      <c r="I1354" s="10" t="str">
        <f>_xlfn.IFNA(VLOOKUP(flower[[#This Row],[Strain]],VEGC8[[#All],[Scion METRC '#]:[Health]],5,FALSE),"")</f>
        <v/>
      </c>
      <c r="J1354" s="13"/>
      <c r="K1354" s="13" t="str">
        <f>IF(flower[[#This Row],[Scion METRC '#]]="","EMPTY",_xlfn.IFNA(VLOOKUP(flower[[#This Row],[Scion METRC '#]],DEADC8[],3,FALSE),"Alive"))</f>
        <v>EMPTY</v>
      </c>
      <c r="L1354" s="13" t="str">
        <f>IFERROR(INDEX(exptreatments[[#This Row],[Treatment]],MATCH(flower[[#This Row],[Scion METRC '#]],exptreatments[[#This Row],[METRC]],0)),"")</f>
        <v/>
      </c>
      <c r="M1354" s="13" t="str">
        <f>_xlfn.IFNA(VLOOKUP(flower[[#This Row],[Scion METRC '#]],DEADC8[],4,FALSE),"")</f>
        <v/>
      </c>
      <c r="N1354" s="14" t="str">
        <f>_xlfn.IFNA(VLOOKUP(flower[[#This Row],[Scion METRC '#]],DEADC8[],4,FALSE),"")</f>
        <v/>
      </c>
      <c r="O1354" s="13" t="str">
        <f>IF(ISNUMBER(SEARCH(".",flower[[#This Row],[Pheno Barcode]])),CONCATENATE("1A4070000000065000",RIGHT(flower[[#This Row],[Pheno Barcode]],6)),"")</f>
        <v/>
      </c>
      <c r="P1354" s="8" t="str">
        <f>IF(flower[[#This Row],[Plant]]&lt;10,_xlfn.CONCAT('Group Info'!$F$2,"_",flower[[#This Row],[Table]],"-0",flower[[#This Row],[Plant]]),_xlfn.CONCAT('Group Info'!$F$2,"_",flower[[#This Row],[Table]],"-",flower[[#This Row],[Plant]]))</f>
        <v>_QL5-09</v>
      </c>
    </row>
    <row r="1355" spans="1:16" x14ac:dyDescent="0.25">
      <c r="A1355" s="8" t="s">
        <v>9</v>
      </c>
      <c r="B1355" s="9">
        <v>10</v>
      </c>
      <c r="C1355" s="13" t="s">
        <v>566</v>
      </c>
      <c r="D1355" s="13"/>
      <c r="E1355" s="13" t="str">
        <f>_xlfn.IFNA(VLOOKUP(flower[[#This Row],[Scion METRC '#]],METRCC8[],2,FALSE),"METRC ERROR")</f>
        <v>METRC ERROR</v>
      </c>
      <c r="F1355" s="13" t="str">
        <f>IF(LEFT(flower[[#This Row],[Strain]],4)=LEFT(flower[[#This Row],[Pheno '#]],4),"match","MISMATCH")</f>
        <v>MISMATCH</v>
      </c>
      <c r="G1355" s="13" t="str">
        <f>_xlfn.IFNA(VLOOKUP(flower[[#This Row],[Scion METRC '#]],VEGC8[[#All],[Scion METRC '#]:[Pheno Barcode]],2,FALSE),"")</f>
        <v/>
      </c>
      <c r="H1355" s="13" t="str">
        <f>LEFT(flower[[#This Row],[Pheno Barcode]],7)</f>
        <v/>
      </c>
      <c r="I1355" s="10" t="str">
        <f>_xlfn.IFNA(VLOOKUP(flower[[#This Row],[Strain]],VEGC8[[#All],[Scion METRC '#]:[Health]],5,FALSE),"")</f>
        <v/>
      </c>
      <c r="J1355" s="13"/>
      <c r="K1355" s="13" t="str">
        <f>IF(flower[[#This Row],[Scion METRC '#]]="","EMPTY",_xlfn.IFNA(VLOOKUP(flower[[#This Row],[Scion METRC '#]],DEADC8[],3,FALSE),"Alive"))</f>
        <v>EMPTY</v>
      </c>
      <c r="L1355" s="13" t="str">
        <f>IFERROR(INDEX(exptreatments[[#This Row],[Treatment]],MATCH(flower[[#This Row],[Scion METRC '#]],exptreatments[[#This Row],[METRC]],0)),"")</f>
        <v/>
      </c>
      <c r="M1355" s="13" t="str">
        <f>_xlfn.IFNA(VLOOKUP(flower[[#This Row],[Scion METRC '#]],DEADC8[],4,FALSE),"")</f>
        <v/>
      </c>
      <c r="N1355" s="14" t="str">
        <f>_xlfn.IFNA(VLOOKUP(flower[[#This Row],[Scion METRC '#]],DEADC8[],4,FALSE),"")</f>
        <v/>
      </c>
      <c r="O1355" s="13" t="str">
        <f>IF(ISNUMBER(SEARCH(".",flower[[#This Row],[Pheno Barcode]])),CONCATENATE("1A4070000000065000",RIGHT(flower[[#This Row],[Pheno Barcode]],6)),"")</f>
        <v/>
      </c>
      <c r="P1355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_QL5-10</v>
      </c>
    </row>
    <row r="1356" spans="1:16" x14ac:dyDescent="0.25">
      <c r="A1356" s="8" t="s">
        <v>9</v>
      </c>
      <c r="B1356" s="9">
        <v>11</v>
      </c>
      <c r="C1356" s="13" t="s">
        <v>566</v>
      </c>
      <c r="D1356" s="13"/>
      <c r="E1356" s="13" t="str">
        <f>_xlfn.IFNA(VLOOKUP(flower[[#This Row],[Scion METRC '#]],METRCC8[],2,FALSE),"METRC ERROR")</f>
        <v>METRC ERROR</v>
      </c>
      <c r="F1356" s="13" t="str">
        <f>IF(LEFT(flower[[#This Row],[Strain]],4)=LEFT(flower[[#This Row],[Pheno '#]],4),"match","MISMATCH")</f>
        <v>MISMATCH</v>
      </c>
      <c r="G1356" s="13" t="str">
        <f>_xlfn.IFNA(VLOOKUP(flower[[#This Row],[Scion METRC '#]],VEGC8[[#All],[Scion METRC '#]:[Pheno Barcode]],2,FALSE),"")</f>
        <v/>
      </c>
      <c r="H1356" s="13" t="str">
        <f>LEFT(flower[[#This Row],[Pheno Barcode]],7)</f>
        <v/>
      </c>
      <c r="I1356" s="10" t="str">
        <f>_xlfn.IFNA(VLOOKUP(flower[[#This Row],[Strain]],VEGC8[[#All],[Scion METRC '#]:[Health]],5,FALSE),"")</f>
        <v/>
      </c>
      <c r="J1356" s="13"/>
      <c r="K1356" s="13" t="str">
        <f>IF(flower[[#This Row],[Scion METRC '#]]="","EMPTY",_xlfn.IFNA(VLOOKUP(flower[[#This Row],[Scion METRC '#]],DEADC8[],3,FALSE),"Alive"))</f>
        <v>EMPTY</v>
      </c>
      <c r="L1356" s="13" t="str">
        <f>IFERROR(INDEX(exptreatments[[#This Row],[Treatment]],MATCH(flower[[#This Row],[Scion METRC '#]],exptreatments[[#This Row],[METRC]],0)),"")</f>
        <v/>
      </c>
      <c r="M1356" s="13" t="str">
        <f>_xlfn.IFNA(VLOOKUP(flower[[#This Row],[Scion METRC '#]],DEADC8[],4,FALSE),"")</f>
        <v/>
      </c>
      <c r="N1356" s="14" t="str">
        <f>_xlfn.IFNA(VLOOKUP(flower[[#This Row],[Scion METRC '#]],DEADC8[],4,FALSE),"")</f>
        <v/>
      </c>
      <c r="O1356" s="13" t="str">
        <f>IF(ISNUMBER(SEARCH(".",flower[[#This Row],[Pheno Barcode]])),CONCATENATE("1A4070000000065000",RIGHT(flower[[#This Row],[Pheno Barcode]],6)),"")</f>
        <v/>
      </c>
      <c r="P1356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_QL5-11</v>
      </c>
    </row>
    <row r="1357" spans="1:16" x14ac:dyDescent="0.25">
      <c r="A1357" s="8" t="s">
        <v>9</v>
      </c>
      <c r="B1357" s="9">
        <v>12</v>
      </c>
      <c r="C1357" s="13" t="s">
        <v>566</v>
      </c>
      <c r="D1357" s="13"/>
      <c r="E1357" s="13" t="str">
        <f>_xlfn.IFNA(VLOOKUP(flower[[#This Row],[Scion METRC '#]],METRCC8[],2,FALSE),"METRC ERROR")</f>
        <v>METRC ERROR</v>
      </c>
      <c r="F1357" s="13" t="str">
        <f>IF(LEFT(flower[[#This Row],[Strain]],4)=LEFT(flower[[#This Row],[Pheno '#]],4),"match","MISMATCH")</f>
        <v>MISMATCH</v>
      </c>
      <c r="G1357" s="13" t="str">
        <f>_xlfn.IFNA(VLOOKUP(flower[[#This Row],[Scion METRC '#]],VEGC8[[#All],[Scion METRC '#]:[Pheno Barcode]],2,FALSE),"")</f>
        <v/>
      </c>
      <c r="H1357" s="13" t="str">
        <f>LEFT(flower[[#This Row],[Pheno Barcode]],7)</f>
        <v/>
      </c>
      <c r="I1357" s="10" t="str">
        <f>_xlfn.IFNA(VLOOKUP(flower[[#This Row],[Strain]],VEGC8[[#All],[Scion METRC '#]:[Health]],5,FALSE),"")</f>
        <v/>
      </c>
      <c r="J1357" s="13"/>
      <c r="K1357" s="13" t="str">
        <f>IF(flower[[#This Row],[Scion METRC '#]]="","EMPTY",_xlfn.IFNA(VLOOKUP(flower[[#This Row],[Scion METRC '#]],DEADC8[],3,FALSE),"Alive"))</f>
        <v>EMPTY</v>
      </c>
      <c r="L1357" s="13" t="str">
        <f>IFERROR(INDEX(exptreatments[[#This Row],[Treatment]],MATCH(flower[[#This Row],[Scion METRC '#]],exptreatments[[#This Row],[METRC]],0)),"")</f>
        <v/>
      </c>
      <c r="M1357" s="13" t="str">
        <f>_xlfn.IFNA(VLOOKUP(flower[[#This Row],[Scion METRC '#]],DEADC8[],4,FALSE),"")</f>
        <v/>
      </c>
      <c r="N1357" s="14" t="str">
        <f>_xlfn.IFNA(VLOOKUP(flower[[#This Row],[Scion METRC '#]],DEADC8[],4,FALSE),"")</f>
        <v/>
      </c>
      <c r="O1357" s="13" t="str">
        <f>IF(ISNUMBER(SEARCH(".",flower[[#This Row],[Pheno Barcode]])),CONCATENATE("1A4070000000065000",RIGHT(flower[[#This Row],[Pheno Barcode]],6)),"")</f>
        <v/>
      </c>
      <c r="P1357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_QL5-12</v>
      </c>
    </row>
    <row r="1358" spans="1:16" x14ac:dyDescent="0.25">
      <c r="A1358" s="8" t="s">
        <v>9</v>
      </c>
      <c r="B1358" s="9">
        <v>13</v>
      </c>
      <c r="C1358" s="13" t="s">
        <v>566</v>
      </c>
      <c r="D1358" s="13"/>
      <c r="E1358" s="13" t="str">
        <f>_xlfn.IFNA(VLOOKUP(flower[[#This Row],[Scion METRC '#]],METRCC8[],2,FALSE),"METRC ERROR")</f>
        <v>METRC ERROR</v>
      </c>
      <c r="F1358" s="13" t="str">
        <f>IF(LEFT(flower[[#This Row],[Strain]],4)=LEFT(flower[[#This Row],[Pheno '#]],4),"match","MISMATCH")</f>
        <v>MISMATCH</v>
      </c>
      <c r="G1358" s="13" t="str">
        <f>_xlfn.IFNA(VLOOKUP(flower[[#This Row],[Scion METRC '#]],VEGC8[[#All],[Scion METRC '#]:[Pheno Barcode]],2,FALSE),"")</f>
        <v/>
      </c>
      <c r="H1358" s="13" t="str">
        <f>LEFT(flower[[#This Row],[Pheno Barcode]],7)</f>
        <v/>
      </c>
      <c r="I1358" s="10" t="str">
        <f>_xlfn.IFNA(VLOOKUP(flower[[#This Row],[Strain]],VEGC8[[#All],[Scion METRC '#]:[Health]],5,FALSE),"")</f>
        <v/>
      </c>
      <c r="J1358" s="13"/>
      <c r="K1358" s="13" t="str">
        <f>IF(flower[[#This Row],[Scion METRC '#]]="","EMPTY",_xlfn.IFNA(VLOOKUP(flower[[#This Row],[Scion METRC '#]],DEADC8[],3,FALSE),"Alive"))</f>
        <v>EMPTY</v>
      </c>
      <c r="L1358" s="13" t="str">
        <f>IFERROR(INDEX(exptreatments[[#This Row],[Treatment]],MATCH(flower[[#This Row],[Scion METRC '#]],exptreatments[[#This Row],[METRC]],0)),"")</f>
        <v/>
      </c>
      <c r="M1358" s="13" t="str">
        <f>_xlfn.IFNA(VLOOKUP(flower[[#This Row],[Scion METRC '#]],DEADC8[],4,FALSE),"")</f>
        <v/>
      </c>
      <c r="N1358" s="14" t="str">
        <f>_xlfn.IFNA(VLOOKUP(flower[[#This Row],[Scion METRC '#]],DEADC8[],4,FALSE),"")</f>
        <v/>
      </c>
      <c r="O1358" s="13" t="str">
        <f>IF(ISNUMBER(SEARCH(".",flower[[#This Row],[Pheno Barcode]])),CONCATENATE("1A4070000000065000",RIGHT(flower[[#This Row],[Pheno Barcode]],6)),"")</f>
        <v/>
      </c>
      <c r="P1358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_QL5-13</v>
      </c>
    </row>
    <row r="1359" spans="1:16" x14ac:dyDescent="0.25">
      <c r="A1359" s="8" t="s">
        <v>9</v>
      </c>
      <c r="B1359" s="9">
        <v>14</v>
      </c>
      <c r="C1359" s="13" t="s">
        <v>566</v>
      </c>
      <c r="D1359" s="13"/>
      <c r="E1359" s="13" t="str">
        <f>_xlfn.IFNA(VLOOKUP(flower[[#This Row],[Scion METRC '#]],METRCC8[],2,FALSE),"METRC ERROR")</f>
        <v>METRC ERROR</v>
      </c>
      <c r="F1359" s="13" t="str">
        <f>IF(LEFT(flower[[#This Row],[Strain]],4)=LEFT(flower[[#This Row],[Pheno '#]],4),"match","MISMATCH")</f>
        <v>MISMATCH</v>
      </c>
      <c r="G1359" s="13" t="str">
        <f>_xlfn.IFNA(VLOOKUP(flower[[#This Row],[Scion METRC '#]],VEGC8[[#All],[Scion METRC '#]:[Pheno Barcode]],2,FALSE),"")</f>
        <v/>
      </c>
      <c r="H1359" s="13" t="str">
        <f>LEFT(flower[[#This Row],[Pheno Barcode]],7)</f>
        <v/>
      </c>
      <c r="I1359" s="10" t="str">
        <f>_xlfn.IFNA(VLOOKUP(flower[[#This Row],[Strain]],VEGC8[[#All],[Scion METRC '#]:[Health]],5,FALSE),"")</f>
        <v/>
      </c>
      <c r="J1359" s="13"/>
      <c r="K1359" s="13" t="str">
        <f>IF(flower[[#This Row],[Scion METRC '#]]="","EMPTY",_xlfn.IFNA(VLOOKUP(flower[[#This Row],[Scion METRC '#]],DEADC8[],3,FALSE),"Alive"))</f>
        <v>EMPTY</v>
      </c>
      <c r="L1359" s="13" t="str">
        <f>IFERROR(INDEX(exptreatments[[#This Row],[Treatment]],MATCH(flower[[#This Row],[Scion METRC '#]],exptreatments[[#This Row],[METRC]],0)),"")</f>
        <v/>
      </c>
      <c r="M1359" s="13" t="str">
        <f>_xlfn.IFNA(VLOOKUP(flower[[#This Row],[Scion METRC '#]],DEADC8[],4,FALSE),"")</f>
        <v/>
      </c>
      <c r="N1359" s="14" t="str">
        <f>_xlfn.IFNA(VLOOKUP(flower[[#This Row],[Scion METRC '#]],DEADC8[],4,FALSE),"")</f>
        <v/>
      </c>
      <c r="O1359" s="13" t="str">
        <f>IF(ISNUMBER(SEARCH(".",flower[[#This Row],[Pheno Barcode]])),CONCATENATE("1A4070000000065000",RIGHT(flower[[#This Row],[Pheno Barcode]],6)),"")</f>
        <v/>
      </c>
      <c r="P1359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_QL5-14</v>
      </c>
    </row>
    <row r="1360" spans="1:16" x14ac:dyDescent="0.25">
      <c r="A1360" s="8" t="s">
        <v>9</v>
      </c>
      <c r="B1360" s="9">
        <v>15</v>
      </c>
      <c r="C1360" s="13" t="s">
        <v>566</v>
      </c>
      <c r="D1360" s="13"/>
      <c r="E1360" s="13" t="str">
        <f>_xlfn.IFNA(VLOOKUP(flower[[#This Row],[Scion METRC '#]],METRCC8[],2,FALSE),"METRC ERROR")</f>
        <v>METRC ERROR</v>
      </c>
      <c r="F1360" s="13" t="str">
        <f>IF(LEFT(flower[[#This Row],[Strain]],4)=LEFT(flower[[#This Row],[Pheno '#]],4),"match","MISMATCH")</f>
        <v>MISMATCH</v>
      </c>
      <c r="G1360" s="13" t="str">
        <f>_xlfn.IFNA(VLOOKUP(flower[[#This Row],[Scion METRC '#]],VEGC8[[#All],[Scion METRC '#]:[Pheno Barcode]],2,FALSE),"")</f>
        <v/>
      </c>
      <c r="H1360" s="13" t="str">
        <f>LEFT(flower[[#This Row],[Pheno Barcode]],7)</f>
        <v/>
      </c>
      <c r="I1360" s="10" t="str">
        <f>_xlfn.IFNA(VLOOKUP(flower[[#This Row],[Strain]],VEGC8[[#All],[Scion METRC '#]:[Health]],5,FALSE),"")</f>
        <v/>
      </c>
      <c r="J1360" s="13"/>
      <c r="K1360" s="13" t="str">
        <f>IF(flower[[#This Row],[Scion METRC '#]]="","EMPTY",_xlfn.IFNA(VLOOKUP(flower[[#This Row],[Scion METRC '#]],DEADC8[],3,FALSE),"Alive"))</f>
        <v>EMPTY</v>
      </c>
      <c r="L1360" s="13" t="str">
        <f>IFERROR(INDEX(exptreatments[[#This Row],[Treatment]],MATCH(flower[[#This Row],[Scion METRC '#]],exptreatments[[#This Row],[METRC]],0)),"")</f>
        <v/>
      </c>
      <c r="M1360" s="13" t="str">
        <f>_xlfn.IFNA(VLOOKUP(flower[[#This Row],[Scion METRC '#]],DEADC8[],4,FALSE),"")</f>
        <v/>
      </c>
      <c r="N1360" s="14" t="str">
        <f>_xlfn.IFNA(VLOOKUP(flower[[#This Row],[Scion METRC '#]],DEADC8[],4,FALSE),"")</f>
        <v/>
      </c>
      <c r="O1360" s="13" t="str">
        <f>IF(ISNUMBER(SEARCH(".",flower[[#This Row],[Pheno Barcode]])),CONCATENATE("1A4070000000065000",RIGHT(flower[[#This Row],[Pheno Barcode]],6)),"")</f>
        <v/>
      </c>
      <c r="P1360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_QL5-15</v>
      </c>
    </row>
    <row r="1361" spans="1:16" x14ac:dyDescent="0.25">
      <c r="A1361" s="8" t="s">
        <v>9</v>
      </c>
      <c r="B1361" s="9">
        <v>16</v>
      </c>
      <c r="C1361" s="13" t="s">
        <v>566</v>
      </c>
      <c r="D1361" s="13"/>
      <c r="E1361" s="13" t="str">
        <f>_xlfn.IFNA(VLOOKUP(flower[[#This Row],[Scion METRC '#]],METRCC8[],2,FALSE),"METRC ERROR")</f>
        <v>METRC ERROR</v>
      </c>
      <c r="F1361" s="13" t="str">
        <f>IF(LEFT(flower[[#This Row],[Strain]],4)=LEFT(flower[[#This Row],[Pheno '#]],4),"match","MISMATCH")</f>
        <v>MISMATCH</v>
      </c>
      <c r="G1361" s="13" t="str">
        <f>_xlfn.IFNA(VLOOKUP(flower[[#This Row],[Scion METRC '#]],VEGC8[[#All],[Scion METRC '#]:[Pheno Barcode]],2,FALSE),"")</f>
        <v/>
      </c>
      <c r="H1361" s="13" t="str">
        <f>LEFT(flower[[#This Row],[Pheno Barcode]],7)</f>
        <v/>
      </c>
      <c r="I1361" s="10" t="str">
        <f>_xlfn.IFNA(VLOOKUP(flower[[#This Row],[Strain]],VEGC8[[#All],[Scion METRC '#]:[Health]],5,FALSE),"")</f>
        <v/>
      </c>
      <c r="J1361" s="13"/>
      <c r="K1361" s="13" t="str">
        <f>IF(flower[[#This Row],[Scion METRC '#]]="","EMPTY",_xlfn.IFNA(VLOOKUP(flower[[#This Row],[Scion METRC '#]],DEADC8[],3,FALSE),"Alive"))</f>
        <v>EMPTY</v>
      </c>
      <c r="L1361" s="13" t="str">
        <f>IFERROR(INDEX(exptreatments[[#This Row],[Treatment]],MATCH(flower[[#This Row],[Scion METRC '#]],exptreatments[[#This Row],[METRC]],0)),"")</f>
        <v/>
      </c>
      <c r="M1361" s="13" t="str">
        <f>_xlfn.IFNA(VLOOKUP(flower[[#This Row],[Scion METRC '#]],DEADC8[],4,FALSE),"")</f>
        <v/>
      </c>
      <c r="N1361" s="14" t="str">
        <f>_xlfn.IFNA(VLOOKUP(flower[[#This Row],[Scion METRC '#]],DEADC8[],4,FALSE),"")</f>
        <v/>
      </c>
      <c r="O1361" s="13" t="str">
        <f>IF(ISNUMBER(SEARCH(".",flower[[#This Row],[Pheno Barcode]])),CONCATENATE("1A4070000000065000",RIGHT(flower[[#This Row],[Pheno Barcode]],6)),"")</f>
        <v/>
      </c>
      <c r="P1361" s="8" t="str">
        <f>IF(flower[[#This Row],[Plant]]&lt;10,_xlfn.CONCAT('Group Info'!$F$2,"_",flower[[#This Row],[Table]],"-0",flower[[#This Row],[Plant]]),_xlfn.CONCAT('Group Info'!$F$2,"_",flower[[#This Row],[Table]],"-",flower[[#This Row],[Plant]]))</f>
        <v>_QL5-16</v>
      </c>
    </row>
    <row r="1362" spans="1:16" x14ac:dyDescent="0.25">
      <c r="A1362" s="8" t="s">
        <v>9</v>
      </c>
      <c r="B1362" s="9">
        <v>1</v>
      </c>
      <c r="C1362" s="13" t="s">
        <v>567</v>
      </c>
      <c r="D1362" s="13"/>
      <c r="E1362" s="13" t="str">
        <f>_xlfn.IFNA(VLOOKUP(flower[[#This Row],[Scion METRC '#]],METRCC8[],2,FALSE),"METRC ERROR")</f>
        <v>METRC ERROR</v>
      </c>
      <c r="F1362" s="13" t="str">
        <f>IF(LEFT(flower[[#This Row],[Strain]],4)=LEFT(flower[[#This Row],[Pheno '#]],4),"match","MISMATCH")</f>
        <v>MISMATCH</v>
      </c>
      <c r="G1362" s="13" t="str">
        <f>_xlfn.IFNA(VLOOKUP(flower[[#This Row],[Scion METRC '#]],VEGC8[[#All],[Scion METRC '#]:[Pheno Barcode]],2,FALSE),"")</f>
        <v/>
      </c>
      <c r="H1362" s="13" t="str">
        <f>LEFT(flower[[#This Row],[Pheno Barcode]],7)</f>
        <v/>
      </c>
      <c r="I1362" s="10" t="str">
        <f>_xlfn.IFNA(VLOOKUP(flower[[#This Row],[Strain]],VEGC8[[#All],[Scion METRC '#]:[Health]],5,FALSE),"")</f>
        <v/>
      </c>
      <c r="J1362" s="13"/>
      <c r="K1362" s="13" t="str">
        <f>IF(flower[[#This Row],[Scion METRC '#]]="","EMPTY",_xlfn.IFNA(VLOOKUP(flower[[#This Row],[Scion METRC '#]],DEADC8[],3,FALSE),"Alive"))</f>
        <v>EMPTY</v>
      </c>
      <c r="L1362" s="13" t="str">
        <f>IFERROR(INDEX(exptreatments[[#This Row],[Treatment]],MATCH(flower[[#This Row],[Scion METRC '#]],exptreatments[[#This Row],[METRC]],0)),"")</f>
        <v/>
      </c>
      <c r="M1362" s="13" t="str">
        <f>_xlfn.IFNA(VLOOKUP(flower[[#This Row],[Scion METRC '#]],DEADC8[],4,FALSE),"")</f>
        <v/>
      </c>
      <c r="N1362" s="14" t="str">
        <f>_xlfn.IFNA(VLOOKUP(flower[[#This Row],[Scion METRC '#]],DEADC8[],4,FALSE),"")</f>
        <v/>
      </c>
      <c r="O1362" s="13" t="str">
        <f>IF(ISNUMBER(SEARCH(".",flower[[#This Row],[Pheno Barcode]])),CONCATENATE("1A4070000000065000",RIGHT(flower[[#This Row],[Pheno Barcode]],6)),"")</f>
        <v/>
      </c>
      <c r="P1362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_RL1-01</v>
      </c>
    </row>
    <row r="1363" spans="1:16" x14ac:dyDescent="0.25">
      <c r="A1363" s="8" t="s">
        <v>9</v>
      </c>
      <c r="B1363" s="9">
        <v>2</v>
      </c>
      <c r="C1363" s="13" t="s">
        <v>567</v>
      </c>
      <c r="D1363" s="13"/>
      <c r="E1363" s="13" t="str">
        <f>_xlfn.IFNA(VLOOKUP(flower[[#This Row],[Scion METRC '#]],METRCC8[],2,FALSE),"METRC ERROR")</f>
        <v>METRC ERROR</v>
      </c>
      <c r="F1363" s="13" t="str">
        <f>IF(LEFT(flower[[#This Row],[Strain]],4)=LEFT(flower[[#This Row],[Pheno '#]],4),"match","MISMATCH")</f>
        <v>MISMATCH</v>
      </c>
      <c r="G1363" s="13" t="str">
        <f>_xlfn.IFNA(VLOOKUP(flower[[#This Row],[Scion METRC '#]],VEGC8[[#All],[Scion METRC '#]:[Pheno Barcode]],2,FALSE),"")</f>
        <v/>
      </c>
      <c r="H1363" s="13" t="str">
        <f>LEFT(flower[[#This Row],[Pheno Barcode]],7)</f>
        <v/>
      </c>
      <c r="I1363" s="10" t="str">
        <f>_xlfn.IFNA(VLOOKUP(flower[[#This Row],[Strain]],VEGC8[[#All],[Scion METRC '#]:[Health]],5,FALSE),"")</f>
        <v/>
      </c>
      <c r="J1363" s="13"/>
      <c r="K1363" s="13" t="str">
        <f>IF(flower[[#This Row],[Scion METRC '#]]="","EMPTY",_xlfn.IFNA(VLOOKUP(flower[[#This Row],[Scion METRC '#]],DEADC8[],3,FALSE),"Alive"))</f>
        <v>EMPTY</v>
      </c>
      <c r="L1363" s="13" t="str">
        <f>IFERROR(INDEX(exptreatments[[#This Row],[Treatment]],MATCH(flower[[#This Row],[Scion METRC '#]],exptreatments[[#This Row],[METRC]],0)),"")</f>
        <v/>
      </c>
      <c r="M1363" s="13" t="str">
        <f>_xlfn.IFNA(VLOOKUP(flower[[#This Row],[Scion METRC '#]],DEADC8[],4,FALSE),"")</f>
        <v/>
      </c>
      <c r="N1363" s="14" t="str">
        <f>_xlfn.IFNA(VLOOKUP(flower[[#This Row],[Scion METRC '#]],DEADC8[],4,FALSE),"")</f>
        <v/>
      </c>
      <c r="O1363" s="13" t="str">
        <f>IF(ISNUMBER(SEARCH(".",flower[[#This Row],[Pheno Barcode]])),CONCATENATE("1A4070000000065000",RIGHT(flower[[#This Row],[Pheno Barcode]],6)),"")</f>
        <v/>
      </c>
      <c r="P1363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_RL1-02</v>
      </c>
    </row>
    <row r="1364" spans="1:16" x14ac:dyDescent="0.25">
      <c r="A1364" s="8" t="s">
        <v>9</v>
      </c>
      <c r="B1364" s="9">
        <v>3</v>
      </c>
      <c r="C1364" s="13" t="s">
        <v>567</v>
      </c>
      <c r="D1364" s="13"/>
      <c r="E1364" s="13" t="str">
        <f>_xlfn.IFNA(VLOOKUP(flower[[#This Row],[Scion METRC '#]],METRCC8[],2,FALSE),"METRC ERROR")</f>
        <v>METRC ERROR</v>
      </c>
      <c r="F1364" s="13" t="str">
        <f>IF(LEFT(flower[[#This Row],[Strain]],4)=LEFT(flower[[#This Row],[Pheno '#]],4),"match","MISMATCH")</f>
        <v>MISMATCH</v>
      </c>
      <c r="G1364" s="13" t="str">
        <f>_xlfn.IFNA(VLOOKUP(flower[[#This Row],[Scion METRC '#]],VEGC8[[#All],[Scion METRC '#]:[Pheno Barcode]],2,FALSE),"")</f>
        <v/>
      </c>
      <c r="H1364" s="13" t="str">
        <f>LEFT(flower[[#This Row],[Pheno Barcode]],7)</f>
        <v/>
      </c>
      <c r="I1364" s="10" t="str">
        <f>_xlfn.IFNA(VLOOKUP(flower[[#This Row],[Strain]],VEGC8[[#All],[Scion METRC '#]:[Health]],5,FALSE),"")</f>
        <v/>
      </c>
      <c r="J1364" s="13"/>
      <c r="K1364" s="13" t="str">
        <f>IF(flower[[#This Row],[Scion METRC '#]]="","EMPTY",_xlfn.IFNA(VLOOKUP(flower[[#This Row],[Scion METRC '#]],DEADC8[],3,FALSE),"Alive"))</f>
        <v>EMPTY</v>
      </c>
      <c r="L1364" s="13" t="str">
        <f>IFERROR(INDEX(exptreatments[[#This Row],[Treatment]],MATCH(flower[[#This Row],[Scion METRC '#]],exptreatments[[#This Row],[METRC]],0)),"")</f>
        <v/>
      </c>
      <c r="M1364" s="13" t="str">
        <f>_xlfn.IFNA(VLOOKUP(flower[[#This Row],[Scion METRC '#]],DEADC8[],4,FALSE),"")</f>
        <v/>
      </c>
      <c r="N1364" s="14" t="str">
        <f>_xlfn.IFNA(VLOOKUP(flower[[#This Row],[Scion METRC '#]],DEADC8[],4,FALSE),"")</f>
        <v/>
      </c>
      <c r="O1364" s="13" t="str">
        <f>IF(ISNUMBER(SEARCH(".",flower[[#This Row],[Pheno Barcode]])),CONCATENATE("1A4070000000065000",RIGHT(flower[[#This Row],[Pheno Barcode]],6)),"")</f>
        <v/>
      </c>
      <c r="P1364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_RL1-03</v>
      </c>
    </row>
    <row r="1365" spans="1:16" x14ac:dyDescent="0.25">
      <c r="A1365" s="8" t="s">
        <v>9</v>
      </c>
      <c r="B1365" s="9">
        <v>4</v>
      </c>
      <c r="C1365" s="13" t="s">
        <v>567</v>
      </c>
      <c r="D1365" s="13"/>
      <c r="E1365" s="13" t="str">
        <f>_xlfn.IFNA(VLOOKUP(flower[[#This Row],[Scion METRC '#]],METRCC8[],2,FALSE),"METRC ERROR")</f>
        <v>METRC ERROR</v>
      </c>
      <c r="F1365" s="13" t="str">
        <f>IF(LEFT(flower[[#This Row],[Strain]],4)=LEFT(flower[[#This Row],[Pheno '#]],4),"match","MISMATCH")</f>
        <v>MISMATCH</v>
      </c>
      <c r="G1365" s="13" t="str">
        <f>_xlfn.IFNA(VLOOKUP(flower[[#This Row],[Scion METRC '#]],VEGC8[[#All],[Scion METRC '#]:[Pheno Barcode]],2,FALSE),"")</f>
        <v/>
      </c>
      <c r="H1365" s="13" t="str">
        <f>LEFT(flower[[#This Row],[Pheno Barcode]],7)</f>
        <v/>
      </c>
      <c r="I1365" s="10" t="str">
        <f>_xlfn.IFNA(VLOOKUP(flower[[#This Row],[Strain]],VEGC8[[#All],[Scion METRC '#]:[Health]],5,FALSE),"")</f>
        <v/>
      </c>
      <c r="J1365" s="13"/>
      <c r="K1365" s="13" t="str">
        <f>IF(flower[[#This Row],[Scion METRC '#]]="","EMPTY",_xlfn.IFNA(VLOOKUP(flower[[#This Row],[Scion METRC '#]],DEADC8[],3,FALSE),"Alive"))</f>
        <v>EMPTY</v>
      </c>
      <c r="L1365" s="13" t="str">
        <f>IFERROR(INDEX(exptreatments[[#This Row],[Treatment]],MATCH(flower[[#This Row],[Scion METRC '#]],exptreatments[[#This Row],[METRC]],0)),"")</f>
        <v/>
      </c>
      <c r="M1365" s="13" t="str">
        <f>_xlfn.IFNA(VLOOKUP(flower[[#This Row],[Scion METRC '#]],DEADC8[],4,FALSE),"")</f>
        <v/>
      </c>
      <c r="N1365" s="14" t="str">
        <f>_xlfn.IFNA(VLOOKUP(flower[[#This Row],[Scion METRC '#]],DEADC8[],4,FALSE),"")</f>
        <v/>
      </c>
      <c r="O1365" s="13" t="str">
        <f>IF(ISNUMBER(SEARCH(".",flower[[#This Row],[Pheno Barcode]])),CONCATENATE("1A4070000000065000",RIGHT(flower[[#This Row],[Pheno Barcode]],6)),"")</f>
        <v/>
      </c>
      <c r="P1365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_RL1-04</v>
      </c>
    </row>
    <row r="1366" spans="1:16" x14ac:dyDescent="0.25">
      <c r="A1366" s="8" t="s">
        <v>9</v>
      </c>
      <c r="B1366" s="9">
        <v>5</v>
      </c>
      <c r="C1366" s="13" t="s">
        <v>567</v>
      </c>
      <c r="D1366" s="13"/>
      <c r="E1366" s="13" t="str">
        <f>_xlfn.IFNA(VLOOKUP(flower[[#This Row],[Scion METRC '#]],METRCC8[],2,FALSE),"METRC ERROR")</f>
        <v>METRC ERROR</v>
      </c>
      <c r="F1366" s="13" t="str">
        <f>IF(LEFT(flower[[#This Row],[Strain]],4)=LEFT(flower[[#This Row],[Pheno '#]],4),"match","MISMATCH")</f>
        <v>MISMATCH</v>
      </c>
      <c r="G1366" s="13" t="str">
        <f>_xlfn.IFNA(VLOOKUP(flower[[#This Row],[Scion METRC '#]],VEGC8[[#All],[Scion METRC '#]:[Pheno Barcode]],2,FALSE),"")</f>
        <v/>
      </c>
      <c r="H1366" s="13" t="str">
        <f>LEFT(flower[[#This Row],[Pheno Barcode]],7)</f>
        <v/>
      </c>
      <c r="I1366" s="10" t="str">
        <f>_xlfn.IFNA(VLOOKUP(flower[[#This Row],[Strain]],VEGC8[[#All],[Scion METRC '#]:[Health]],5,FALSE),"")</f>
        <v/>
      </c>
      <c r="J1366" s="13"/>
      <c r="K1366" s="13" t="str">
        <f>IF(flower[[#This Row],[Scion METRC '#]]="","EMPTY",_xlfn.IFNA(VLOOKUP(flower[[#This Row],[Scion METRC '#]],DEADC8[],3,FALSE),"Alive"))</f>
        <v>EMPTY</v>
      </c>
      <c r="L1366" s="13" t="str">
        <f>IFERROR(INDEX(exptreatments[[#This Row],[Treatment]],MATCH(flower[[#This Row],[Scion METRC '#]],exptreatments[[#This Row],[METRC]],0)),"")</f>
        <v/>
      </c>
      <c r="M1366" s="13" t="str">
        <f>_xlfn.IFNA(VLOOKUP(flower[[#This Row],[Scion METRC '#]],DEADC8[],4,FALSE),"")</f>
        <v/>
      </c>
      <c r="N1366" s="14" t="str">
        <f>_xlfn.IFNA(VLOOKUP(flower[[#This Row],[Scion METRC '#]],DEADC8[],4,FALSE),"")</f>
        <v/>
      </c>
      <c r="O1366" s="13" t="str">
        <f>IF(ISNUMBER(SEARCH(".",flower[[#This Row],[Pheno Barcode]])),CONCATENATE("1A4070000000065000",RIGHT(flower[[#This Row],[Pheno Barcode]],6)),"")</f>
        <v/>
      </c>
      <c r="P1366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_RL1-05</v>
      </c>
    </row>
    <row r="1367" spans="1:16" x14ac:dyDescent="0.25">
      <c r="A1367" s="8" t="s">
        <v>9</v>
      </c>
      <c r="B1367" s="9">
        <v>6</v>
      </c>
      <c r="C1367" s="13" t="s">
        <v>567</v>
      </c>
      <c r="D1367" s="13"/>
      <c r="E1367" s="13" t="str">
        <f>_xlfn.IFNA(VLOOKUP(flower[[#This Row],[Scion METRC '#]],METRCC8[],2,FALSE),"METRC ERROR")</f>
        <v>METRC ERROR</v>
      </c>
      <c r="F1367" s="13" t="str">
        <f>IF(LEFT(flower[[#This Row],[Strain]],4)=LEFT(flower[[#This Row],[Pheno '#]],4),"match","MISMATCH")</f>
        <v>MISMATCH</v>
      </c>
      <c r="G1367" s="13" t="str">
        <f>_xlfn.IFNA(VLOOKUP(flower[[#This Row],[Scion METRC '#]],VEGC8[[#All],[Scion METRC '#]:[Pheno Barcode]],2,FALSE),"")</f>
        <v/>
      </c>
      <c r="H1367" s="13" t="str">
        <f>LEFT(flower[[#This Row],[Pheno Barcode]],7)</f>
        <v/>
      </c>
      <c r="I1367" s="10" t="str">
        <f>_xlfn.IFNA(VLOOKUP(flower[[#This Row],[Strain]],VEGC8[[#All],[Scion METRC '#]:[Health]],5,FALSE),"")</f>
        <v/>
      </c>
      <c r="J1367" s="13"/>
      <c r="K1367" s="13" t="str">
        <f>IF(flower[[#This Row],[Scion METRC '#]]="","EMPTY",_xlfn.IFNA(VLOOKUP(flower[[#This Row],[Scion METRC '#]],DEADC8[],3,FALSE),"Alive"))</f>
        <v>EMPTY</v>
      </c>
      <c r="L1367" s="13" t="str">
        <f>IFERROR(INDEX(exptreatments[[#This Row],[Treatment]],MATCH(flower[[#This Row],[Scion METRC '#]],exptreatments[[#This Row],[METRC]],0)),"")</f>
        <v/>
      </c>
      <c r="M1367" s="13" t="str">
        <f>_xlfn.IFNA(VLOOKUP(flower[[#This Row],[Scion METRC '#]],DEADC8[],4,FALSE),"")</f>
        <v/>
      </c>
      <c r="N1367" s="14" t="str">
        <f>_xlfn.IFNA(VLOOKUP(flower[[#This Row],[Scion METRC '#]],DEADC8[],4,FALSE),"")</f>
        <v/>
      </c>
      <c r="O1367" s="13" t="str">
        <f>IF(ISNUMBER(SEARCH(".",flower[[#This Row],[Pheno Barcode]])),CONCATENATE("1A4070000000065000",RIGHT(flower[[#This Row],[Pheno Barcode]],6)),"")</f>
        <v/>
      </c>
      <c r="P1367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_RL1-06</v>
      </c>
    </row>
    <row r="1368" spans="1:16" x14ac:dyDescent="0.25">
      <c r="A1368" s="8" t="s">
        <v>9</v>
      </c>
      <c r="B1368" s="9">
        <v>7</v>
      </c>
      <c r="C1368" s="13" t="s">
        <v>567</v>
      </c>
      <c r="D1368" s="13"/>
      <c r="E1368" s="13" t="str">
        <f>_xlfn.IFNA(VLOOKUP(flower[[#This Row],[Scion METRC '#]],METRCC8[],2,FALSE),"METRC ERROR")</f>
        <v>METRC ERROR</v>
      </c>
      <c r="F1368" s="13" t="str">
        <f>IF(LEFT(flower[[#This Row],[Strain]],4)=LEFT(flower[[#This Row],[Pheno '#]],4),"match","MISMATCH")</f>
        <v>MISMATCH</v>
      </c>
      <c r="G1368" s="13" t="str">
        <f>_xlfn.IFNA(VLOOKUP(flower[[#This Row],[Scion METRC '#]],VEGC8[[#All],[Scion METRC '#]:[Pheno Barcode]],2,FALSE),"")</f>
        <v/>
      </c>
      <c r="H1368" s="13" t="str">
        <f>LEFT(flower[[#This Row],[Pheno Barcode]],7)</f>
        <v/>
      </c>
      <c r="I1368" s="10" t="str">
        <f>_xlfn.IFNA(VLOOKUP(flower[[#This Row],[Strain]],VEGC8[[#All],[Scion METRC '#]:[Health]],5,FALSE),"")</f>
        <v/>
      </c>
      <c r="J1368" s="13"/>
      <c r="K1368" s="13" t="str">
        <f>IF(flower[[#This Row],[Scion METRC '#]]="","EMPTY",_xlfn.IFNA(VLOOKUP(flower[[#This Row],[Scion METRC '#]],DEADC8[],3,FALSE),"Alive"))</f>
        <v>EMPTY</v>
      </c>
      <c r="L1368" s="13" t="str">
        <f>IFERROR(INDEX(exptreatments[[#This Row],[Treatment]],MATCH(flower[[#This Row],[Scion METRC '#]],exptreatments[[#This Row],[METRC]],0)),"")</f>
        <v/>
      </c>
      <c r="M1368" s="13" t="str">
        <f>_xlfn.IFNA(VLOOKUP(flower[[#This Row],[Scion METRC '#]],DEADC8[],4,FALSE),"")</f>
        <v/>
      </c>
      <c r="N1368" s="14" t="str">
        <f>_xlfn.IFNA(VLOOKUP(flower[[#This Row],[Scion METRC '#]],DEADC8[],4,FALSE),"")</f>
        <v/>
      </c>
      <c r="O1368" s="13" t="str">
        <f>IF(ISNUMBER(SEARCH(".",flower[[#This Row],[Pheno Barcode]])),CONCATENATE("1A4070000000065000",RIGHT(flower[[#This Row],[Pheno Barcode]],6)),"")</f>
        <v/>
      </c>
      <c r="P1368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_RL1-07</v>
      </c>
    </row>
    <row r="1369" spans="1:16" x14ac:dyDescent="0.25">
      <c r="A1369" s="8" t="s">
        <v>9</v>
      </c>
      <c r="B1369" s="9">
        <v>8</v>
      </c>
      <c r="C1369" s="13" t="s">
        <v>567</v>
      </c>
      <c r="D1369" s="13"/>
      <c r="E1369" s="13" t="str">
        <f>_xlfn.IFNA(VLOOKUP(flower[[#This Row],[Scion METRC '#]],METRCC8[],2,FALSE),"METRC ERROR")</f>
        <v>METRC ERROR</v>
      </c>
      <c r="F1369" s="13" t="str">
        <f>IF(LEFT(flower[[#This Row],[Strain]],4)=LEFT(flower[[#This Row],[Pheno '#]],4),"match","MISMATCH")</f>
        <v>MISMATCH</v>
      </c>
      <c r="G1369" s="13" t="str">
        <f>_xlfn.IFNA(VLOOKUP(flower[[#This Row],[Scion METRC '#]],VEGC8[[#All],[Scion METRC '#]:[Pheno Barcode]],2,FALSE),"")</f>
        <v/>
      </c>
      <c r="H1369" s="13" t="str">
        <f>LEFT(flower[[#This Row],[Pheno Barcode]],7)</f>
        <v/>
      </c>
      <c r="I1369" s="10" t="str">
        <f>_xlfn.IFNA(VLOOKUP(flower[[#This Row],[Strain]],VEGC8[[#All],[Scion METRC '#]:[Health]],5,FALSE),"")</f>
        <v/>
      </c>
      <c r="J1369" s="13"/>
      <c r="K1369" s="13" t="str">
        <f>IF(flower[[#This Row],[Scion METRC '#]]="","EMPTY",_xlfn.IFNA(VLOOKUP(flower[[#This Row],[Scion METRC '#]],DEADC8[],3,FALSE),"Alive"))</f>
        <v>EMPTY</v>
      </c>
      <c r="L1369" s="13" t="str">
        <f>IFERROR(INDEX(exptreatments[[#This Row],[Treatment]],MATCH(flower[[#This Row],[Scion METRC '#]],exptreatments[[#This Row],[METRC]],0)),"")</f>
        <v/>
      </c>
      <c r="M1369" s="13" t="str">
        <f>_xlfn.IFNA(VLOOKUP(flower[[#This Row],[Scion METRC '#]],DEADC8[],4,FALSE),"")</f>
        <v/>
      </c>
      <c r="N1369" s="14" t="str">
        <f>_xlfn.IFNA(VLOOKUP(flower[[#This Row],[Scion METRC '#]],DEADC8[],4,FALSE),"")</f>
        <v/>
      </c>
      <c r="O1369" s="13" t="str">
        <f>IF(ISNUMBER(SEARCH(".",flower[[#This Row],[Pheno Barcode]])),CONCATENATE("1A4070000000065000",RIGHT(flower[[#This Row],[Pheno Barcode]],6)),"")</f>
        <v/>
      </c>
      <c r="P1369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_RL1-08</v>
      </c>
    </row>
    <row r="1370" spans="1:16" x14ac:dyDescent="0.25">
      <c r="A1370" s="8" t="s">
        <v>9</v>
      </c>
      <c r="B1370" s="9">
        <v>9</v>
      </c>
      <c r="C1370" s="13" t="s">
        <v>567</v>
      </c>
      <c r="D1370" s="13"/>
      <c r="E1370" s="13" t="str">
        <f>_xlfn.IFNA(VLOOKUP(flower[[#This Row],[Scion METRC '#]],METRCC8[],2,FALSE),"METRC ERROR")</f>
        <v>METRC ERROR</v>
      </c>
      <c r="F1370" s="13" t="str">
        <f>IF(LEFT(flower[[#This Row],[Strain]],4)=LEFT(flower[[#This Row],[Pheno '#]],4),"match","MISMATCH")</f>
        <v>MISMATCH</v>
      </c>
      <c r="G1370" s="13" t="str">
        <f>_xlfn.IFNA(VLOOKUP(flower[[#This Row],[Scion METRC '#]],VEGC8[[#All],[Scion METRC '#]:[Pheno Barcode]],2,FALSE),"")</f>
        <v/>
      </c>
      <c r="H1370" s="13" t="str">
        <f>LEFT(flower[[#This Row],[Pheno Barcode]],7)</f>
        <v/>
      </c>
      <c r="I1370" s="10" t="str">
        <f>_xlfn.IFNA(VLOOKUP(flower[[#This Row],[Strain]],VEGC8[[#All],[Scion METRC '#]:[Health]],5,FALSE),"")</f>
        <v/>
      </c>
      <c r="J1370" s="13"/>
      <c r="K1370" s="13" t="str">
        <f>IF(flower[[#This Row],[Scion METRC '#]]="","EMPTY",_xlfn.IFNA(VLOOKUP(flower[[#This Row],[Scion METRC '#]],DEADC8[],3,FALSE),"Alive"))</f>
        <v>EMPTY</v>
      </c>
      <c r="L1370" s="13" t="str">
        <f>IFERROR(INDEX(exptreatments[[#This Row],[Treatment]],MATCH(flower[[#This Row],[Scion METRC '#]],exptreatments[[#This Row],[METRC]],0)),"")</f>
        <v/>
      </c>
      <c r="M1370" s="13" t="str">
        <f>_xlfn.IFNA(VLOOKUP(flower[[#This Row],[Scion METRC '#]],DEADC8[],4,FALSE),"")</f>
        <v/>
      </c>
      <c r="N1370" s="14" t="str">
        <f>_xlfn.IFNA(VLOOKUP(flower[[#This Row],[Scion METRC '#]],DEADC8[],4,FALSE),"")</f>
        <v/>
      </c>
      <c r="O1370" s="13" t="str">
        <f>IF(ISNUMBER(SEARCH(".",flower[[#This Row],[Pheno Barcode]])),CONCATENATE("1A4070000000065000",RIGHT(flower[[#This Row],[Pheno Barcode]],6)),"")</f>
        <v/>
      </c>
      <c r="P1370" s="8" t="str">
        <f>IF(flower[[#This Row],[Plant]]&lt;10,_xlfn.CONCAT('Group Info'!$F$2,"_",flower[[#This Row],[Table]],"-0",flower[[#This Row],[Plant]]),_xlfn.CONCAT('Group Info'!$F$2,"_",flower[[#This Row],[Table]],"-",flower[[#This Row],[Plant]]))</f>
        <v>_RL1-09</v>
      </c>
    </row>
    <row r="1371" spans="1:16" x14ac:dyDescent="0.25">
      <c r="A1371" s="8" t="s">
        <v>9</v>
      </c>
      <c r="B1371" s="9">
        <v>10</v>
      </c>
      <c r="C1371" s="13" t="s">
        <v>567</v>
      </c>
      <c r="D1371" s="13"/>
      <c r="E1371" s="13" t="str">
        <f>_xlfn.IFNA(VLOOKUP(flower[[#This Row],[Scion METRC '#]],METRCC8[],2,FALSE),"METRC ERROR")</f>
        <v>METRC ERROR</v>
      </c>
      <c r="F1371" s="13" t="str">
        <f>IF(LEFT(flower[[#This Row],[Strain]],4)=LEFT(flower[[#This Row],[Pheno '#]],4),"match","MISMATCH")</f>
        <v>MISMATCH</v>
      </c>
      <c r="G1371" s="13" t="str">
        <f>_xlfn.IFNA(VLOOKUP(flower[[#This Row],[Scion METRC '#]],VEGC8[[#All],[Scion METRC '#]:[Pheno Barcode]],2,FALSE),"")</f>
        <v/>
      </c>
      <c r="H1371" s="13" t="str">
        <f>LEFT(flower[[#This Row],[Pheno Barcode]],7)</f>
        <v/>
      </c>
      <c r="I1371" s="10" t="str">
        <f>_xlfn.IFNA(VLOOKUP(flower[[#This Row],[Strain]],VEGC8[[#All],[Scion METRC '#]:[Health]],5,FALSE),"")</f>
        <v/>
      </c>
      <c r="J1371" s="13"/>
      <c r="K1371" s="13" t="str">
        <f>IF(flower[[#This Row],[Scion METRC '#]]="","EMPTY",_xlfn.IFNA(VLOOKUP(flower[[#This Row],[Scion METRC '#]],DEADC8[],3,FALSE),"Alive"))</f>
        <v>EMPTY</v>
      </c>
      <c r="L1371" s="13" t="str">
        <f>IFERROR(INDEX(exptreatments[[#This Row],[Treatment]],MATCH(flower[[#This Row],[Scion METRC '#]],exptreatments[[#This Row],[METRC]],0)),"")</f>
        <v/>
      </c>
      <c r="M1371" s="13" t="str">
        <f>_xlfn.IFNA(VLOOKUP(flower[[#This Row],[Scion METRC '#]],DEADC8[],4,FALSE),"")</f>
        <v/>
      </c>
      <c r="N1371" s="14" t="str">
        <f>_xlfn.IFNA(VLOOKUP(flower[[#This Row],[Scion METRC '#]],DEADC8[],4,FALSE),"")</f>
        <v/>
      </c>
      <c r="O1371" s="13" t="str">
        <f>IF(ISNUMBER(SEARCH(".",flower[[#This Row],[Pheno Barcode]])),CONCATENATE("1A4070000000065000",RIGHT(flower[[#This Row],[Pheno Barcode]],6)),"")</f>
        <v/>
      </c>
      <c r="P1371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_RL1-10</v>
      </c>
    </row>
    <row r="1372" spans="1:16" x14ac:dyDescent="0.25">
      <c r="A1372" s="8" t="s">
        <v>9</v>
      </c>
      <c r="B1372" s="9">
        <v>11</v>
      </c>
      <c r="C1372" s="13" t="s">
        <v>567</v>
      </c>
      <c r="D1372" s="13"/>
      <c r="E1372" s="13" t="str">
        <f>_xlfn.IFNA(VLOOKUP(flower[[#This Row],[Scion METRC '#]],METRCC8[],2,FALSE),"METRC ERROR")</f>
        <v>METRC ERROR</v>
      </c>
      <c r="F1372" s="13" t="str">
        <f>IF(LEFT(flower[[#This Row],[Strain]],4)=LEFT(flower[[#This Row],[Pheno '#]],4),"match","MISMATCH")</f>
        <v>MISMATCH</v>
      </c>
      <c r="G1372" s="13" t="str">
        <f>_xlfn.IFNA(VLOOKUP(flower[[#This Row],[Scion METRC '#]],VEGC8[[#All],[Scion METRC '#]:[Pheno Barcode]],2,FALSE),"")</f>
        <v/>
      </c>
      <c r="H1372" s="13" t="str">
        <f>LEFT(flower[[#This Row],[Pheno Barcode]],7)</f>
        <v/>
      </c>
      <c r="I1372" s="10" t="str">
        <f>_xlfn.IFNA(VLOOKUP(flower[[#This Row],[Strain]],VEGC8[[#All],[Scion METRC '#]:[Health]],5,FALSE),"")</f>
        <v/>
      </c>
      <c r="J1372" s="13"/>
      <c r="K1372" s="13" t="str">
        <f>IF(flower[[#This Row],[Scion METRC '#]]="","EMPTY",_xlfn.IFNA(VLOOKUP(flower[[#This Row],[Scion METRC '#]],DEADC8[],3,FALSE),"Alive"))</f>
        <v>EMPTY</v>
      </c>
      <c r="L1372" s="13" t="str">
        <f>IFERROR(INDEX(exptreatments[[#This Row],[Treatment]],MATCH(flower[[#This Row],[Scion METRC '#]],exptreatments[[#This Row],[METRC]],0)),"")</f>
        <v/>
      </c>
      <c r="M1372" s="13" t="str">
        <f>_xlfn.IFNA(VLOOKUP(flower[[#This Row],[Scion METRC '#]],DEADC8[],4,FALSE),"")</f>
        <v/>
      </c>
      <c r="N1372" s="14" t="str">
        <f>_xlfn.IFNA(VLOOKUP(flower[[#This Row],[Scion METRC '#]],DEADC8[],4,FALSE),"")</f>
        <v/>
      </c>
      <c r="O1372" s="13" t="str">
        <f>IF(ISNUMBER(SEARCH(".",flower[[#This Row],[Pheno Barcode]])),CONCATENATE("1A4070000000065000",RIGHT(flower[[#This Row],[Pheno Barcode]],6)),"")</f>
        <v/>
      </c>
      <c r="P1372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_RL1-11</v>
      </c>
    </row>
    <row r="1373" spans="1:16" x14ac:dyDescent="0.25">
      <c r="A1373" s="8" t="s">
        <v>9</v>
      </c>
      <c r="B1373" s="9">
        <v>12</v>
      </c>
      <c r="C1373" s="13" t="s">
        <v>567</v>
      </c>
      <c r="D1373" s="13"/>
      <c r="E1373" s="13" t="str">
        <f>_xlfn.IFNA(VLOOKUP(flower[[#This Row],[Scion METRC '#]],METRCC8[],2,FALSE),"METRC ERROR")</f>
        <v>METRC ERROR</v>
      </c>
      <c r="F1373" s="13" t="str">
        <f>IF(LEFT(flower[[#This Row],[Strain]],4)=LEFT(flower[[#This Row],[Pheno '#]],4),"match","MISMATCH")</f>
        <v>MISMATCH</v>
      </c>
      <c r="G1373" s="13" t="str">
        <f>_xlfn.IFNA(VLOOKUP(flower[[#This Row],[Scion METRC '#]],VEGC8[[#All],[Scion METRC '#]:[Pheno Barcode]],2,FALSE),"")</f>
        <v/>
      </c>
      <c r="H1373" s="13" t="str">
        <f>LEFT(flower[[#This Row],[Pheno Barcode]],7)</f>
        <v/>
      </c>
      <c r="I1373" s="10" t="str">
        <f>_xlfn.IFNA(VLOOKUP(flower[[#This Row],[Strain]],VEGC8[[#All],[Scion METRC '#]:[Health]],5,FALSE),"")</f>
        <v/>
      </c>
      <c r="J1373" s="13"/>
      <c r="K1373" s="13" t="str">
        <f>IF(flower[[#This Row],[Scion METRC '#]]="","EMPTY",_xlfn.IFNA(VLOOKUP(flower[[#This Row],[Scion METRC '#]],DEADC8[],3,FALSE),"Alive"))</f>
        <v>EMPTY</v>
      </c>
      <c r="L1373" s="13" t="str">
        <f>IFERROR(INDEX(exptreatments[[#This Row],[Treatment]],MATCH(flower[[#This Row],[Scion METRC '#]],exptreatments[[#This Row],[METRC]],0)),"")</f>
        <v/>
      </c>
      <c r="M1373" s="13" t="str">
        <f>_xlfn.IFNA(VLOOKUP(flower[[#This Row],[Scion METRC '#]],DEADC8[],4,FALSE),"")</f>
        <v/>
      </c>
      <c r="N1373" s="14" t="str">
        <f>_xlfn.IFNA(VLOOKUP(flower[[#This Row],[Scion METRC '#]],DEADC8[],4,FALSE),"")</f>
        <v/>
      </c>
      <c r="O1373" s="13" t="str">
        <f>IF(ISNUMBER(SEARCH(".",flower[[#This Row],[Pheno Barcode]])),CONCATENATE("1A4070000000065000",RIGHT(flower[[#This Row],[Pheno Barcode]],6)),"")</f>
        <v/>
      </c>
      <c r="P1373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_RL1-12</v>
      </c>
    </row>
    <row r="1374" spans="1:16" x14ac:dyDescent="0.25">
      <c r="A1374" s="8" t="s">
        <v>9</v>
      </c>
      <c r="B1374" s="9">
        <v>13</v>
      </c>
      <c r="C1374" s="13" t="s">
        <v>567</v>
      </c>
      <c r="D1374" s="13"/>
      <c r="E1374" s="13" t="str">
        <f>_xlfn.IFNA(VLOOKUP(flower[[#This Row],[Scion METRC '#]],METRCC8[],2,FALSE),"METRC ERROR")</f>
        <v>METRC ERROR</v>
      </c>
      <c r="F1374" s="13" t="str">
        <f>IF(LEFT(flower[[#This Row],[Strain]],4)=LEFT(flower[[#This Row],[Pheno '#]],4),"match","MISMATCH")</f>
        <v>MISMATCH</v>
      </c>
      <c r="G1374" s="13" t="str">
        <f>_xlfn.IFNA(VLOOKUP(flower[[#This Row],[Scion METRC '#]],VEGC8[[#All],[Scion METRC '#]:[Pheno Barcode]],2,FALSE),"")</f>
        <v/>
      </c>
      <c r="H1374" s="13" t="str">
        <f>LEFT(flower[[#This Row],[Pheno Barcode]],7)</f>
        <v/>
      </c>
      <c r="I1374" s="10" t="str">
        <f>_xlfn.IFNA(VLOOKUP(flower[[#This Row],[Strain]],VEGC8[[#All],[Scion METRC '#]:[Health]],5,FALSE),"")</f>
        <v/>
      </c>
      <c r="J1374" s="13"/>
      <c r="K1374" s="13" t="str">
        <f>IF(flower[[#This Row],[Scion METRC '#]]="","EMPTY",_xlfn.IFNA(VLOOKUP(flower[[#This Row],[Scion METRC '#]],DEADC8[],3,FALSE),"Alive"))</f>
        <v>EMPTY</v>
      </c>
      <c r="L1374" s="13" t="str">
        <f>IFERROR(INDEX(exptreatments[[#This Row],[Treatment]],MATCH(flower[[#This Row],[Scion METRC '#]],exptreatments[[#This Row],[METRC]],0)),"")</f>
        <v/>
      </c>
      <c r="M1374" s="13" t="str">
        <f>_xlfn.IFNA(VLOOKUP(flower[[#This Row],[Scion METRC '#]],DEADC8[],4,FALSE),"")</f>
        <v/>
      </c>
      <c r="N1374" s="14" t="str">
        <f>_xlfn.IFNA(VLOOKUP(flower[[#This Row],[Scion METRC '#]],DEADC8[],4,FALSE),"")</f>
        <v/>
      </c>
      <c r="O1374" s="13" t="str">
        <f>IF(ISNUMBER(SEARCH(".",flower[[#This Row],[Pheno Barcode]])),CONCATENATE("1A4070000000065000",RIGHT(flower[[#This Row],[Pheno Barcode]],6)),"")</f>
        <v/>
      </c>
      <c r="P1374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_RL1-13</v>
      </c>
    </row>
    <row r="1375" spans="1:16" x14ac:dyDescent="0.25">
      <c r="A1375" s="8" t="s">
        <v>9</v>
      </c>
      <c r="B1375" s="9">
        <v>14</v>
      </c>
      <c r="C1375" s="13" t="s">
        <v>567</v>
      </c>
      <c r="D1375" s="13"/>
      <c r="E1375" s="13" t="str">
        <f>_xlfn.IFNA(VLOOKUP(flower[[#This Row],[Scion METRC '#]],METRCC8[],2,FALSE),"METRC ERROR")</f>
        <v>METRC ERROR</v>
      </c>
      <c r="F1375" s="13" t="str">
        <f>IF(LEFT(flower[[#This Row],[Strain]],4)=LEFT(flower[[#This Row],[Pheno '#]],4),"match","MISMATCH")</f>
        <v>MISMATCH</v>
      </c>
      <c r="G1375" s="13" t="str">
        <f>_xlfn.IFNA(VLOOKUP(flower[[#This Row],[Scion METRC '#]],VEGC8[[#All],[Scion METRC '#]:[Pheno Barcode]],2,FALSE),"")</f>
        <v/>
      </c>
      <c r="H1375" s="13" t="str">
        <f>LEFT(flower[[#This Row],[Pheno Barcode]],7)</f>
        <v/>
      </c>
      <c r="I1375" s="10" t="str">
        <f>_xlfn.IFNA(VLOOKUP(flower[[#This Row],[Strain]],VEGC8[[#All],[Scion METRC '#]:[Health]],5,FALSE),"")</f>
        <v/>
      </c>
      <c r="J1375" s="13"/>
      <c r="K1375" s="13" t="str">
        <f>IF(flower[[#This Row],[Scion METRC '#]]="","EMPTY",_xlfn.IFNA(VLOOKUP(flower[[#This Row],[Scion METRC '#]],DEADC8[],3,FALSE),"Alive"))</f>
        <v>EMPTY</v>
      </c>
      <c r="L1375" s="13" t="str">
        <f>IFERROR(INDEX(exptreatments[[#This Row],[Treatment]],MATCH(flower[[#This Row],[Scion METRC '#]],exptreatments[[#This Row],[METRC]],0)),"")</f>
        <v/>
      </c>
      <c r="M1375" s="13" t="str">
        <f>_xlfn.IFNA(VLOOKUP(flower[[#This Row],[Scion METRC '#]],DEADC8[],4,FALSE),"")</f>
        <v/>
      </c>
      <c r="N1375" s="14" t="str">
        <f>_xlfn.IFNA(VLOOKUP(flower[[#This Row],[Scion METRC '#]],DEADC8[],4,FALSE),"")</f>
        <v/>
      </c>
      <c r="O1375" s="13" t="str">
        <f>IF(ISNUMBER(SEARCH(".",flower[[#This Row],[Pheno Barcode]])),CONCATENATE("1A4070000000065000",RIGHT(flower[[#This Row],[Pheno Barcode]],6)),"")</f>
        <v/>
      </c>
      <c r="P1375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_RL1-14</v>
      </c>
    </row>
    <row r="1376" spans="1:16" x14ac:dyDescent="0.25">
      <c r="A1376" s="8" t="s">
        <v>9</v>
      </c>
      <c r="B1376" s="9">
        <v>15</v>
      </c>
      <c r="C1376" s="13" t="s">
        <v>567</v>
      </c>
      <c r="D1376" s="13"/>
      <c r="E1376" s="13" t="str">
        <f>_xlfn.IFNA(VLOOKUP(flower[[#This Row],[Scion METRC '#]],METRCC8[],2,FALSE),"METRC ERROR")</f>
        <v>METRC ERROR</v>
      </c>
      <c r="F1376" s="13" t="str">
        <f>IF(LEFT(flower[[#This Row],[Strain]],4)=LEFT(flower[[#This Row],[Pheno '#]],4),"match","MISMATCH")</f>
        <v>MISMATCH</v>
      </c>
      <c r="G1376" s="13" t="str">
        <f>_xlfn.IFNA(VLOOKUP(flower[[#This Row],[Scion METRC '#]],VEGC8[[#All],[Scion METRC '#]:[Pheno Barcode]],2,FALSE),"")</f>
        <v/>
      </c>
      <c r="H1376" s="13" t="str">
        <f>LEFT(flower[[#This Row],[Pheno Barcode]],7)</f>
        <v/>
      </c>
      <c r="I1376" s="10" t="str">
        <f>_xlfn.IFNA(VLOOKUP(flower[[#This Row],[Strain]],VEGC8[[#All],[Scion METRC '#]:[Health]],5,FALSE),"")</f>
        <v/>
      </c>
      <c r="J1376" s="13"/>
      <c r="K1376" s="13" t="str">
        <f>IF(flower[[#This Row],[Scion METRC '#]]="","EMPTY",_xlfn.IFNA(VLOOKUP(flower[[#This Row],[Scion METRC '#]],DEADC8[],3,FALSE),"Alive"))</f>
        <v>EMPTY</v>
      </c>
      <c r="L1376" s="13" t="str">
        <f>IFERROR(INDEX(exptreatments[[#This Row],[Treatment]],MATCH(flower[[#This Row],[Scion METRC '#]],exptreatments[[#This Row],[METRC]],0)),"")</f>
        <v/>
      </c>
      <c r="M1376" s="13" t="str">
        <f>_xlfn.IFNA(VLOOKUP(flower[[#This Row],[Scion METRC '#]],DEADC8[],4,FALSE),"")</f>
        <v/>
      </c>
      <c r="N1376" s="14" t="str">
        <f>_xlfn.IFNA(VLOOKUP(flower[[#This Row],[Scion METRC '#]],DEADC8[],4,FALSE),"")</f>
        <v/>
      </c>
      <c r="O1376" s="13" t="str">
        <f>IF(ISNUMBER(SEARCH(".",flower[[#This Row],[Pheno Barcode]])),CONCATENATE("1A4070000000065000",RIGHT(flower[[#This Row],[Pheno Barcode]],6)),"")</f>
        <v/>
      </c>
      <c r="P1376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_RL1-15</v>
      </c>
    </row>
    <row r="1377" spans="1:16" x14ac:dyDescent="0.25">
      <c r="A1377" s="8" t="s">
        <v>9</v>
      </c>
      <c r="B1377" s="9">
        <v>16</v>
      </c>
      <c r="C1377" s="13" t="s">
        <v>567</v>
      </c>
      <c r="D1377" s="13"/>
      <c r="E1377" s="13" t="str">
        <f>_xlfn.IFNA(VLOOKUP(flower[[#This Row],[Scion METRC '#]],METRCC8[],2,FALSE),"METRC ERROR")</f>
        <v>METRC ERROR</v>
      </c>
      <c r="F1377" s="13" t="str">
        <f>IF(LEFT(flower[[#This Row],[Strain]],4)=LEFT(flower[[#This Row],[Pheno '#]],4),"match","MISMATCH")</f>
        <v>MISMATCH</v>
      </c>
      <c r="G1377" s="13" t="str">
        <f>_xlfn.IFNA(VLOOKUP(flower[[#This Row],[Scion METRC '#]],VEGC8[[#All],[Scion METRC '#]:[Pheno Barcode]],2,FALSE),"")</f>
        <v/>
      </c>
      <c r="H1377" s="13" t="str">
        <f>LEFT(flower[[#This Row],[Pheno Barcode]],7)</f>
        <v/>
      </c>
      <c r="I1377" s="10" t="str">
        <f>_xlfn.IFNA(VLOOKUP(flower[[#This Row],[Strain]],VEGC8[[#All],[Scion METRC '#]:[Health]],5,FALSE),"")</f>
        <v/>
      </c>
      <c r="J1377" s="13"/>
      <c r="K1377" s="13" t="str">
        <f>IF(flower[[#This Row],[Scion METRC '#]]="","EMPTY",_xlfn.IFNA(VLOOKUP(flower[[#This Row],[Scion METRC '#]],DEADC8[],3,FALSE),"Alive"))</f>
        <v>EMPTY</v>
      </c>
      <c r="L1377" s="13" t="str">
        <f>IFERROR(INDEX(exptreatments[[#This Row],[Treatment]],MATCH(flower[[#This Row],[Scion METRC '#]],exptreatments[[#This Row],[METRC]],0)),"")</f>
        <v/>
      </c>
      <c r="M1377" s="13" t="str">
        <f>_xlfn.IFNA(VLOOKUP(flower[[#This Row],[Scion METRC '#]],DEADC8[],4,FALSE),"")</f>
        <v/>
      </c>
      <c r="N1377" s="14" t="str">
        <f>_xlfn.IFNA(VLOOKUP(flower[[#This Row],[Scion METRC '#]],DEADC8[],4,FALSE),"")</f>
        <v/>
      </c>
      <c r="O1377" s="13" t="str">
        <f>IF(ISNUMBER(SEARCH(".",flower[[#This Row],[Pheno Barcode]])),CONCATENATE("1A4070000000065000",RIGHT(flower[[#This Row],[Pheno Barcode]],6)),"")</f>
        <v/>
      </c>
      <c r="P1377" s="8" t="str">
        <f>IF(flower[[#This Row],[Plant]]&lt;10,_xlfn.CONCAT('Group Info'!$F$2,"_",flower[[#This Row],[Table]],"-0",flower[[#This Row],[Plant]]),_xlfn.CONCAT('Group Info'!$F$2,"_",flower[[#This Row],[Table]],"-",flower[[#This Row],[Plant]]))</f>
        <v>_RL1-16</v>
      </c>
    </row>
    <row r="1378" spans="1:16" x14ac:dyDescent="0.25">
      <c r="A1378" s="8" t="s">
        <v>9</v>
      </c>
      <c r="B1378" s="9">
        <v>1</v>
      </c>
      <c r="C1378" s="13" t="s">
        <v>568</v>
      </c>
      <c r="D1378" s="13"/>
      <c r="E1378" s="13" t="str">
        <f>_xlfn.IFNA(VLOOKUP(flower[[#This Row],[Scion METRC '#]],METRCC8[],2,FALSE),"METRC ERROR")</f>
        <v>METRC ERROR</v>
      </c>
      <c r="F1378" s="13" t="str">
        <f>IF(LEFT(flower[[#This Row],[Strain]],4)=LEFT(flower[[#This Row],[Pheno '#]],4),"match","MISMATCH")</f>
        <v>MISMATCH</v>
      </c>
      <c r="G1378" s="13" t="str">
        <f>_xlfn.IFNA(VLOOKUP(flower[[#This Row],[Scion METRC '#]],VEGC8[[#All],[Scion METRC '#]:[Pheno Barcode]],2,FALSE),"")</f>
        <v/>
      </c>
      <c r="H1378" s="13" t="str">
        <f>LEFT(flower[[#This Row],[Pheno Barcode]],7)</f>
        <v/>
      </c>
      <c r="I1378" s="10" t="str">
        <f>_xlfn.IFNA(VLOOKUP(flower[[#This Row],[Strain]],VEGC8[[#All],[Scion METRC '#]:[Health]],5,FALSE),"")</f>
        <v/>
      </c>
      <c r="J1378" s="13"/>
      <c r="K1378" s="13" t="str">
        <f>IF(flower[[#This Row],[Scion METRC '#]]="","EMPTY",_xlfn.IFNA(VLOOKUP(flower[[#This Row],[Scion METRC '#]],DEADC8[],3,FALSE),"Alive"))</f>
        <v>EMPTY</v>
      </c>
      <c r="L1378" s="13" t="str">
        <f>IFERROR(INDEX(exptreatments[[#This Row],[Treatment]],MATCH(flower[[#This Row],[Scion METRC '#]],exptreatments[[#This Row],[METRC]],0)),"")</f>
        <v/>
      </c>
      <c r="M1378" s="13" t="str">
        <f>_xlfn.IFNA(VLOOKUP(flower[[#This Row],[Scion METRC '#]],DEADC8[],4,FALSE),"")</f>
        <v/>
      </c>
      <c r="N1378" s="14" t="str">
        <f>_xlfn.IFNA(VLOOKUP(flower[[#This Row],[Scion METRC '#]],DEADC8[],4,FALSE),"")</f>
        <v/>
      </c>
      <c r="O1378" s="13" t="str">
        <f>IF(ISNUMBER(SEARCH(".",flower[[#This Row],[Pheno Barcode]])),CONCATENATE("1A4070000000065000",RIGHT(flower[[#This Row],[Pheno Barcode]],6)),"")</f>
        <v/>
      </c>
      <c r="P1378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_RL2-01</v>
      </c>
    </row>
    <row r="1379" spans="1:16" x14ac:dyDescent="0.25">
      <c r="A1379" s="8" t="s">
        <v>9</v>
      </c>
      <c r="B1379" s="9">
        <v>2</v>
      </c>
      <c r="C1379" s="13" t="s">
        <v>568</v>
      </c>
      <c r="D1379" s="13"/>
      <c r="E1379" s="13" t="str">
        <f>_xlfn.IFNA(VLOOKUP(flower[[#This Row],[Scion METRC '#]],METRCC8[],2,FALSE),"METRC ERROR")</f>
        <v>METRC ERROR</v>
      </c>
      <c r="F1379" s="13" t="str">
        <f>IF(LEFT(flower[[#This Row],[Strain]],4)=LEFT(flower[[#This Row],[Pheno '#]],4),"match","MISMATCH")</f>
        <v>MISMATCH</v>
      </c>
      <c r="G1379" s="13" t="str">
        <f>_xlfn.IFNA(VLOOKUP(flower[[#This Row],[Scion METRC '#]],VEGC8[[#All],[Scion METRC '#]:[Pheno Barcode]],2,FALSE),"")</f>
        <v/>
      </c>
      <c r="H1379" s="13" t="str">
        <f>LEFT(flower[[#This Row],[Pheno Barcode]],7)</f>
        <v/>
      </c>
      <c r="I1379" s="10" t="str">
        <f>_xlfn.IFNA(VLOOKUP(flower[[#This Row],[Strain]],VEGC8[[#All],[Scion METRC '#]:[Health]],5,FALSE),"")</f>
        <v/>
      </c>
      <c r="J1379" s="13"/>
      <c r="K1379" s="13" t="str">
        <f>IF(flower[[#This Row],[Scion METRC '#]]="","EMPTY",_xlfn.IFNA(VLOOKUP(flower[[#This Row],[Scion METRC '#]],DEADC8[],3,FALSE),"Alive"))</f>
        <v>EMPTY</v>
      </c>
      <c r="L1379" s="13" t="str">
        <f>IFERROR(INDEX(exptreatments[[#This Row],[Treatment]],MATCH(flower[[#This Row],[Scion METRC '#]],exptreatments[[#This Row],[METRC]],0)),"")</f>
        <v/>
      </c>
      <c r="M1379" s="13" t="str">
        <f>_xlfn.IFNA(VLOOKUP(flower[[#This Row],[Scion METRC '#]],DEADC8[],4,FALSE),"")</f>
        <v/>
      </c>
      <c r="N1379" s="14" t="str">
        <f>_xlfn.IFNA(VLOOKUP(flower[[#This Row],[Scion METRC '#]],DEADC8[],4,FALSE),"")</f>
        <v/>
      </c>
      <c r="O1379" s="13" t="str">
        <f>IF(ISNUMBER(SEARCH(".",flower[[#This Row],[Pheno Barcode]])),CONCATENATE("1A4070000000065000",RIGHT(flower[[#This Row],[Pheno Barcode]],6)),"")</f>
        <v/>
      </c>
      <c r="P1379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_RL2-02</v>
      </c>
    </row>
    <row r="1380" spans="1:16" x14ac:dyDescent="0.25">
      <c r="A1380" s="8" t="s">
        <v>9</v>
      </c>
      <c r="B1380" s="9">
        <v>3</v>
      </c>
      <c r="C1380" s="13" t="s">
        <v>568</v>
      </c>
      <c r="D1380" s="13"/>
      <c r="E1380" s="13" t="str">
        <f>_xlfn.IFNA(VLOOKUP(flower[[#This Row],[Scion METRC '#]],METRCC8[],2,FALSE),"METRC ERROR")</f>
        <v>METRC ERROR</v>
      </c>
      <c r="F1380" s="13" t="str">
        <f>IF(LEFT(flower[[#This Row],[Strain]],4)=LEFT(flower[[#This Row],[Pheno '#]],4),"match","MISMATCH")</f>
        <v>MISMATCH</v>
      </c>
      <c r="G1380" s="13" t="str">
        <f>_xlfn.IFNA(VLOOKUP(flower[[#This Row],[Scion METRC '#]],VEGC8[[#All],[Scion METRC '#]:[Pheno Barcode]],2,FALSE),"")</f>
        <v/>
      </c>
      <c r="H1380" s="13" t="str">
        <f>LEFT(flower[[#This Row],[Pheno Barcode]],7)</f>
        <v/>
      </c>
      <c r="I1380" s="10" t="str">
        <f>_xlfn.IFNA(VLOOKUP(flower[[#This Row],[Strain]],VEGC8[[#All],[Scion METRC '#]:[Health]],5,FALSE),"")</f>
        <v/>
      </c>
      <c r="J1380" s="13"/>
      <c r="K1380" s="13" t="str">
        <f>IF(flower[[#This Row],[Scion METRC '#]]="","EMPTY",_xlfn.IFNA(VLOOKUP(flower[[#This Row],[Scion METRC '#]],DEADC8[],3,FALSE),"Alive"))</f>
        <v>EMPTY</v>
      </c>
      <c r="L1380" s="13" t="str">
        <f>IFERROR(INDEX(exptreatments[[#This Row],[Treatment]],MATCH(flower[[#This Row],[Scion METRC '#]],exptreatments[[#This Row],[METRC]],0)),"")</f>
        <v/>
      </c>
      <c r="M1380" s="13" t="str">
        <f>_xlfn.IFNA(VLOOKUP(flower[[#This Row],[Scion METRC '#]],DEADC8[],4,FALSE),"")</f>
        <v/>
      </c>
      <c r="N1380" s="14" t="str">
        <f>_xlfn.IFNA(VLOOKUP(flower[[#This Row],[Scion METRC '#]],DEADC8[],4,FALSE),"")</f>
        <v/>
      </c>
      <c r="O1380" s="13" t="str">
        <f>IF(ISNUMBER(SEARCH(".",flower[[#This Row],[Pheno Barcode]])),CONCATENATE("1A4070000000065000",RIGHT(flower[[#This Row],[Pheno Barcode]],6)),"")</f>
        <v/>
      </c>
      <c r="P1380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_RL2-03</v>
      </c>
    </row>
    <row r="1381" spans="1:16" x14ac:dyDescent="0.25">
      <c r="A1381" s="8" t="s">
        <v>9</v>
      </c>
      <c r="B1381" s="9">
        <v>4</v>
      </c>
      <c r="C1381" s="13" t="s">
        <v>568</v>
      </c>
      <c r="D1381" s="13"/>
      <c r="E1381" s="13" t="str">
        <f>_xlfn.IFNA(VLOOKUP(flower[[#This Row],[Scion METRC '#]],METRCC8[],2,FALSE),"METRC ERROR")</f>
        <v>METRC ERROR</v>
      </c>
      <c r="F1381" s="13" t="str">
        <f>IF(LEFT(flower[[#This Row],[Strain]],4)=LEFT(flower[[#This Row],[Pheno '#]],4),"match","MISMATCH")</f>
        <v>MISMATCH</v>
      </c>
      <c r="G1381" s="13" t="str">
        <f>_xlfn.IFNA(VLOOKUP(flower[[#This Row],[Scion METRC '#]],VEGC8[[#All],[Scion METRC '#]:[Pheno Barcode]],2,FALSE),"")</f>
        <v/>
      </c>
      <c r="H1381" s="13" t="str">
        <f>LEFT(flower[[#This Row],[Pheno Barcode]],7)</f>
        <v/>
      </c>
      <c r="I1381" s="10" t="str">
        <f>_xlfn.IFNA(VLOOKUP(flower[[#This Row],[Strain]],VEGC8[[#All],[Scion METRC '#]:[Health]],5,FALSE),"")</f>
        <v/>
      </c>
      <c r="J1381" s="13"/>
      <c r="K1381" s="13" t="str">
        <f>IF(flower[[#This Row],[Scion METRC '#]]="","EMPTY",_xlfn.IFNA(VLOOKUP(flower[[#This Row],[Scion METRC '#]],DEADC8[],3,FALSE),"Alive"))</f>
        <v>EMPTY</v>
      </c>
      <c r="L1381" s="13" t="str">
        <f>IFERROR(INDEX(exptreatments[[#This Row],[Treatment]],MATCH(flower[[#This Row],[Scion METRC '#]],exptreatments[[#This Row],[METRC]],0)),"")</f>
        <v/>
      </c>
      <c r="M1381" s="13" t="str">
        <f>_xlfn.IFNA(VLOOKUP(flower[[#This Row],[Scion METRC '#]],DEADC8[],4,FALSE),"")</f>
        <v/>
      </c>
      <c r="N1381" s="14" t="str">
        <f>_xlfn.IFNA(VLOOKUP(flower[[#This Row],[Scion METRC '#]],DEADC8[],4,FALSE),"")</f>
        <v/>
      </c>
      <c r="O1381" s="13" t="str">
        <f>IF(ISNUMBER(SEARCH(".",flower[[#This Row],[Pheno Barcode]])),CONCATENATE("1A4070000000065000",RIGHT(flower[[#This Row],[Pheno Barcode]],6)),"")</f>
        <v/>
      </c>
      <c r="P1381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_RL2-04</v>
      </c>
    </row>
    <row r="1382" spans="1:16" x14ac:dyDescent="0.25">
      <c r="A1382" s="8" t="s">
        <v>9</v>
      </c>
      <c r="B1382" s="9">
        <v>5</v>
      </c>
      <c r="C1382" s="13" t="s">
        <v>568</v>
      </c>
      <c r="D1382" s="13"/>
      <c r="E1382" s="13" t="str">
        <f>_xlfn.IFNA(VLOOKUP(flower[[#This Row],[Scion METRC '#]],METRCC8[],2,FALSE),"METRC ERROR")</f>
        <v>METRC ERROR</v>
      </c>
      <c r="F1382" s="13" t="str">
        <f>IF(LEFT(flower[[#This Row],[Strain]],4)=LEFT(flower[[#This Row],[Pheno '#]],4),"match","MISMATCH")</f>
        <v>MISMATCH</v>
      </c>
      <c r="G1382" s="13" t="str">
        <f>_xlfn.IFNA(VLOOKUP(flower[[#This Row],[Scion METRC '#]],VEGC8[[#All],[Scion METRC '#]:[Pheno Barcode]],2,FALSE),"")</f>
        <v/>
      </c>
      <c r="H1382" s="13" t="str">
        <f>LEFT(flower[[#This Row],[Pheno Barcode]],7)</f>
        <v/>
      </c>
      <c r="I1382" s="10" t="str">
        <f>_xlfn.IFNA(VLOOKUP(flower[[#This Row],[Strain]],VEGC8[[#All],[Scion METRC '#]:[Health]],5,FALSE),"")</f>
        <v/>
      </c>
      <c r="J1382" s="13"/>
      <c r="K1382" s="13" t="str">
        <f>IF(flower[[#This Row],[Scion METRC '#]]="","EMPTY",_xlfn.IFNA(VLOOKUP(flower[[#This Row],[Scion METRC '#]],DEADC8[],3,FALSE),"Alive"))</f>
        <v>EMPTY</v>
      </c>
      <c r="L1382" s="13" t="str">
        <f>IFERROR(INDEX(exptreatments[[#This Row],[Treatment]],MATCH(flower[[#This Row],[Scion METRC '#]],exptreatments[[#This Row],[METRC]],0)),"")</f>
        <v/>
      </c>
      <c r="M1382" s="13" t="str">
        <f>_xlfn.IFNA(VLOOKUP(flower[[#This Row],[Scion METRC '#]],DEADC8[],4,FALSE),"")</f>
        <v/>
      </c>
      <c r="N1382" s="14" t="str">
        <f>_xlfn.IFNA(VLOOKUP(flower[[#This Row],[Scion METRC '#]],DEADC8[],4,FALSE),"")</f>
        <v/>
      </c>
      <c r="O1382" s="13" t="str">
        <f>IF(ISNUMBER(SEARCH(".",flower[[#This Row],[Pheno Barcode]])),CONCATENATE("1A4070000000065000",RIGHT(flower[[#This Row],[Pheno Barcode]],6)),"")</f>
        <v/>
      </c>
      <c r="P1382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_RL2-05</v>
      </c>
    </row>
    <row r="1383" spans="1:16" x14ac:dyDescent="0.25">
      <c r="A1383" s="8" t="s">
        <v>9</v>
      </c>
      <c r="B1383" s="9">
        <v>6</v>
      </c>
      <c r="C1383" s="13" t="s">
        <v>568</v>
      </c>
      <c r="D1383" s="13"/>
      <c r="E1383" s="13" t="str">
        <f>_xlfn.IFNA(VLOOKUP(flower[[#This Row],[Scion METRC '#]],METRCC8[],2,FALSE),"METRC ERROR")</f>
        <v>METRC ERROR</v>
      </c>
      <c r="F1383" s="13" t="str">
        <f>IF(LEFT(flower[[#This Row],[Strain]],4)=LEFT(flower[[#This Row],[Pheno '#]],4),"match","MISMATCH")</f>
        <v>MISMATCH</v>
      </c>
      <c r="G1383" s="13" t="str">
        <f>_xlfn.IFNA(VLOOKUP(flower[[#This Row],[Scion METRC '#]],VEGC8[[#All],[Scion METRC '#]:[Pheno Barcode]],2,FALSE),"")</f>
        <v/>
      </c>
      <c r="H1383" s="13" t="str">
        <f>LEFT(flower[[#This Row],[Pheno Barcode]],7)</f>
        <v/>
      </c>
      <c r="I1383" s="10" t="str">
        <f>_xlfn.IFNA(VLOOKUP(flower[[#This Row],[Strain]],VEGC8[[#All],[Scion METRC '#]:[Health]],5,FALSE),"")</f>
        <v/>
      </c>
      <c r="J1383" s="13"/>
      <c r="K1383" s="13" t="str">
        <f>IF(flower[[#This Row],[Scion METRC '#]]="","EMPTY",_xlfn.IFNA(VLOOKUP(flower[[#This Row],[Scion METRC '#]],DEADC8[],3,FALSE),"Alive"))</f>
        <v>EMPTY</v>
      </c>
      <c r="L1383" s="13" t="str">
        <f>IFERROR(INDEX(exptreatments[[#This Row],[Treatment]],MATCH(flower[[#This Row],[Scion METRC '#]],exptreatments[[#This Row],[METRC]],0)),"")</f>
        <v/>
      </c>
      <c r="M1383" s="13" t="str">
        <f>_xlfn.IFNA(VLOOKUP(flower[[#This Row],[Scion METRC '#]],DEADC8[],4,FALSE),"")</f>
        <v/>
      </c>
      <c r="N1383" s="14" t="str">
        <f>_xlfn.IFNA(VLOOKUP(flower[[#This Row],[Scion METRC '#]],DEADC8[],4,FALSE),"")</f>
        <v/>
      </c>
      <c r="O1383" s="13" t="str">
        <f>IF(ISNUMBER(SEARCH(".",flower[[#This Row],[Pheno Barcode]])),CONCATENATE("1A4070000000065000",RIGHT(flower[[#This Row],[Pheno Barcode]],6)),"")</f>
        <v/>
      </c>
      <c r="P1383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_RL2-06</v>
      </c>
    </row>
    <row r="1384" spans="1:16" x14ac:dyDescent="0.25">
      <c r="A1384" s="8" t="s">
        <v>9</v>
      </c>
      <c r="B1384" s="9">
        <v>7</v>
      </c>
      <c r="C1384" s="13" t="s">
        <v>568</v>
      </c>
      <c r="D1384" s="13"/>
      <c r="E1384" s="13" t="str">
        <f>_xlfn.IFNA(VLOOKUP(flower[[#This Row],[Scion METRC '#]],METRCC8[],2,FALSE),"METRC ERROR")</f>
        <v>METRC ERROR</v>
      </c>
      <c r="F1384" s="13" t="str">
        <f>IF(LEFT(flower[[#This Row],[Strain]],4)=LEFT(flower[[#This Row],[Pheno '#]],4),"match","MISMATCH")</f>
        <v>MISMATCH</v>
      </c>
      <c r="G1384" s="13" t="str">
        <f>_xlfn.IFNA(VLOOKUP(flower[[#This Row],[Scion METRC '#]],VEGC8[[#All],[Scion METRC '#]:[Pheno Barcode]],2,FALSE),"")</f>
        <v/>
      </c>
      <c r="H1384" s="13" t="str">
        <f>LEFT(flower[[#This Row],[Pheno Barcode]],7)</f>
        <v/>
      </c>
      <c r="I1384" s="10" t="str">
        <f>_xlfn.IFNA(VLOOKUP(flower[[#This Row],[Strain]],VEGC8[[#All],[Scion METRC '#]:[Health]],5,FALSE),"")</f>
        <v/>
      </c>
      <c r="J1384" s="13"/>
      <c r="K1384" s="13" t="str">
        <f>IF(flower[[#This Row],[Scion METRC '#]]="","EMPTY",_xlfn.IFNA(VLOOKUP(flower[[#This Row],[Scion METRC '#]],DEADC8[],3,FALSE),"Alive"))</f>
        <v>EMPTY</v>
      </c>
      <c r="L1384" s="13" t="str">
        <f>IFERROR(INDEX(exptreatments[[#This Row],[Treatment]],MATCH(flower[[#This Row],[Scion METRC '#]],exptreatments[[#This Row],[METRC]],0)),"")</f>
        <v/>
      </c>
      <c r="M1384" s="13" t="str">
        <f>_xlfn.IFNA(VLOOKUP(flower[[#This Row],[Scion METRC '#]],DEADC8[],4,FALSE),"")</f>
        <v/>
      </c>
      <c r="N1384" s="14" t="str">
        <f>_xlfn.IFNA(VLOOKUP(flower[[#This Row],[Scion METRC '#]],DEADC8[],4,FALSE),"")</f>
        <v/>
      </c>
      <c r="O1384" s="13" t="str">
        <f>IF(ISNUMBER(SEARCH(".",flower[[#This Row],[Pheno Barcode]])),CONCATENATE("1A4070000000065000",RIGHT(flower[[#This Row],[Pheno Barcode]],6)),"")</f>
        <v/>
      </c>
      <c r="P1384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_RL2-07</v>
      </c>
    </row>
    <row r="1385" spans="1:16" x14ac:dyDescent="0.25">
      <c r="A1385" s="8" t="s">
        <v>9</v>
      </c>
      <c r="B1385" s="9">
        <v>8</v>
      </c>
      <c r="C1385" s="13" t="s">
        <v>568</v>
      </c>
      <c r="D1385" s="13"/>
      <c r="E1385" s="13" t="str">
        <f>_xlfn.IFNA(VLOOKUP(flower[[#This Row],[Scion METRC '#]],METRCC8[],2,FALSE),"METRC ERROR")</f>
        <v>METRC ERROR</v>
      </c>
      <c r="F1385" s="13" t="str">
        <f>IF(LEFT(flower[[#This Row],[Strain]],4)=LEFT(flower[[#This Row],[Pheno '#]],4),"match","MISMATCH")</f>
        <v>MISMATCH</v>
      </c>
      <c r="G1385" s="13" t="str">
        <f>_xlfn.IFNA(VLOOKUP(flower[[#This Row],[Scion METRC '#]],VEGC8[[#All],[Scion METRC '#]:[Pheno Barcode]],2,FALSE),"")</f>
        <v/>
      </c>
      <c r="H1385" s="13" t="str">
        <f>LEFT(flower[[#This Row],[Pheno Barcode]],7)</f>
        <v/>
      </c>
      <c r="I1385" s="10" t="str">
        <f>_xlfn.IFNA(VLOOKUP(flower[[#This Row],[Strain]],VEGC8[[#All],[Scion METRC '#]:[Health]],5,FALSE),"")</f>
        <v/>
      </c>
      <c r="J1385" s="13"/>
      <c r="K1385" s="13" t="str">
        <f>IF(flower[[#This Row],[Scion METRC '#]]="","EMPTY",_xlfn.IFNA(VLOOKUP(flower[[#This Row],[Scion METRC '#]],DEADC8[],3,FALSE),"Alive"))</f>
        <v>EMPTY</v>
      </c>
      <c r="L1385" s="13" t="str">
        <f>IFERROR(INDEX(exptreatments[[#This Row],[Treatment]],MATCH(flower[[#This Row],[Scion METRC '#]],exptreatments[[#This Row],[METRC]],0)),"")</f>
        <v/>
      </c>
      <c r="M1385" s="13" t="str">
        <f>_xlfn.IFNA(VLOOKUP(flower[[#This Row],[Scion METRC '#]],DEADC8[],4,FALSE),"")</f>
        <v/>
      </c>
      <c r="N1385" s="14" t="str">
        <f>_xlfn.IFNA(VLOOKUP(flower[[#This Row],[Scion METRC '#]],DEADC8[],4,FALSE),"")</f>
        <v/>
      </c>
      <c r="O1385" s="13" t="str">
        <f>IF(ISNUMBER(SEARCH(".",flower[[#This Row],[Pheno Barcode]])),CONCATENATE("1A4070000000065000",RIGHT(flower[[#This Row],[Pheno Barcode]],6)),"")</f>
        <v/>
      </c>
      <c r="P1385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_RL2-08</v>
      </c>
    </row>
    <row r="1386" spans="1:16" x14ac:dyDescent="0.25">
      <c r="A1386" s="8" t="s">
        <v>9</v>
      </c>
      <c r="B1386" s="9">
        <v>9</v>
      </c>
      <c r="C1386" s="13" t="s">
        <v>568</v>
      </c>
      <c r="D1386" s="13"/>
      <c r="E1386" s="13" t="str">
        <f>_xlfn.IFNA(VLOOKUP(flower[[#This Row],[Scion METRC '#]],METRCC8[],2,FALSE),"METRC ERROR")</f>
        <v>METRC ERROR</v>
      </c>
      <c r="F1386" s="13" t="str">
        <f>IF(LEFT(flower[[#This Row],[Strain]],4)=LEFT(flower[[#This Row],[Pheno '#]],4),"match","MISMATCH")</f>
        <v>MISMATCH</v>
      </c>
      <c r="G1386" s="13" t="str">
        <f>_xlfn.IFNA(VLOOKUP(flower[[#This Row],[Scion METRC '#]],VEGC8[[#All],[Scion METRC '#]:[Pheno Barcode]],2,FALSE),"")</f>
        <v/>
      </c>
      <c r="H1386" s="13" t="str">
        <f>LEFT(flower[[#This Row],[Pheno Barcode]],7)</f>
        <v/>
      </c>
      <c r="I1386" s="10" t="str">
        <f>_xlfn.IFNA(VLOOKUP(flower[[#This Row],[Strain]],VEGC8[[#All],[Scion METRC '#]:[Health]],5,FALSE),"")</f>
        <v/>
      </c>
      <c r="J1386" s="13"/>
      <c r="K1386" s="13" t="str">
        <f>IF(flower[[#This Row],[Scion METRC '#]]="","EMPTY",_xlfn.IFNA(VLOOKUP(flower[[#This Row],[Scion METRC '#]],DEADC8[],3,FALSE),"Alive"))</f>
        <v>EMPTY</v>
      </c>
      <c r="L1386" s="13" t="str">
        <f>IFERROR(INDEX(exptreatments[[#This Row],[Treatment]],MATCH(flower[[#This Row],[Scion METRC '#]],exptreatments[[#This Row],[METRC]],0)),"")</f>
        <v/>
      </c>
      <c r="M1386" s="13" t="str">
        <f>_xlfn.IFNA(VLOOKUP(flower[[#This Row],[Scion METRC '#]],DEADC8[],4,FALSE),"")</f>
        <v/>
      </c>
      <c r="N1386" s="14" t="str">
        <f>_xlfn.IFNA(VLOOKUP(flower[[#This Row],[Scion METRC '#]],DEADC8[],4,FALSE),"")</f>
        <v/>
      </c>
      <c r="O1386" s="13" t="str">
        <f>IF(ISNUMBER(SEARCH(".",flower[[#This Row],[Pheno Barcode]])),CONCATENATE("1A4070000000065000",RIGHT(flower[[#This Row],[Pheno Barcode]],6)),"")</f>
        <v/>
      </c>
      <c r="P1386" s="8" t="str">
        <f>IF(flower[[#This Row],[Plant]]&lt;10,_xlfn.CONCAT('Group Info'!$F$2,"_",flower[[#This Row],[Table]],"-0",flower[[#This Row],[Plant]]),_xlfn.CONCAT('Group Info'!$F$2,"_",flower[[#This Row],[Table]],"-",flower[[#This Row],[Plant]]))</f>
        <v>_RL2-09</v>
      </c>
    </row>
    <row r="1387" spans="1:16" x14ac:dyDescent="0.25">
      <c r="A1387" s="8" t="s">
        <v>9</v>
      </c>
      <c r="B1387" s="9">
        <v>10</v>
      </c>
      <c r="C1387" s="13" t="s">
        <v>568</v>
      </c>
      <c r="D1387" s="13"/>
      <c r="E1387" s="13" t="str">
        <f>_xlfn.IFNA(VLOOKUP(flower[[#This Row],[Scion METRC '#]],METRCC8[],2,FALSE),"METRC ERROR")</f>
        <v>METRC ERROR</v>
      </c>
      <c r="F1387" s="13" t="str">
        <f>IF(LEFT(flower[[#This Row],[Strain]],4)=LEFT(flower[[#This Row],[Pheno '#]],4),"match","MISMATCH")</f>
        <v>MISMATCH</v>
      </c>
      <c r="G1387" s="13" t="str">
        <f>_xlfn.IFNA(VLOOKUP(flower[[#This Row],[Scion METRC '#]],VEGC8[[#All],[Scion METRC '#]:[Pheno Barcode]],2,FALSE),"")</f>
        <v/>
      </c>
      <c r="H1387" s="13" t="str">
        <f>LEFT(flower[[#This Row],[Pheno Barcode]],7)</f>
        <v/>
      </c>
      <c r="I1387" s="10" t="str">
        <f>_xlfn.IFNA(VLOOKUP(flower[[#This Row],[Strain]],VEGC8[[#All],[Scion METRC '#]:[Health]],5,FALSE),"")</f>
        <v/>
      </c>
      <c r="J1387" s="13"/>
      <c r="K1387" s="13" t="str">
        <f>IF(flower[[#This Row],[Scion METRC '#]]="","EMPTY",_xlfn.IFNA(VLOOKUP(flower[[#This Row],[Scion METRC '#]],DEADC8[],3,FALSE),"Alive"))</f>
        <v>EMPTY</v>
      </c>
      <c r="L1387" s="13" t="str">
        <f>IFERROR(INDEX(exptreatments[[#This Row],[Treatment]],MATCH(flower[[#This Row],[Scion METRC '#]],exptreatments[[#This Row],[METRC]],0)),"")</f>
        <v/>
      </c>
      <c r="M1387" s="13" t="str">
        <f>_xlfn.IFNA(VLOOKUP(flower[[#This Row],[Scion METRC '#]],DEADC8[],4,FALSE),"")</f>
        <v/>
      </c>
      <c r="N1387" s="14" t="str">
        <f>_xlfn.IFNA(VLOOKUP(flower[[#This Row],[Scion METRC '#]],DEADC8[],4,FALSE),"")</f>
        <v/>
      </c>
      <c r="O1387" s="13" t="str">
        <f>IF(ISNUMBER(SEARCH(".",flower[[#This Row],[Pheno Barcode]])),CONCATENATE("1A4070000000065000",RIGHT(flower[[#This Row],[Pheno Barcode]],6)),"")</f>
        <v/>
      </c>
      <c r="P1387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_RL2-10</v>
      </c>
    </row>
    <row r="1388" spans="1:16" x14ac:dyDescent="0.25">
      <c r="A1388" s="8" t="s">
        <v>9</v>
      </c>
      <c r="B1388" s="9">
        <v>11</v>
      </c>
      <c r="C1388" s="13" t="s">
        <v>568</v>
      </c>
      <c r="D1388" s="13"/>
      <c r="E1388" s="13" t="str">
        <f>_xlfn.IFNA(VLOOKUP(flower[[#This Row],[Scion METRC '#]],METRCC8[],2,FALSE),"METRC ERROR")</f>
        <v>METRC ERROR</v>
      </c>
      <c r="F1388" s="13" t="str">
        <f>IF(LEFT(flower[[#This Row],[Strain]],4)=LEFT(flower[[#This Row],[Pheno '#]],4),"match","MISMATCH")</f>
        <v>MISMATCH</v>
      </c>
      <c r="G1388" s="13" t="str">
        <f>_xlfn.IFNA(VLOOKUP(flower[[#This Row],[Scion METRC '#]],VEGC8[[#All],[Scion METRC '#]:[Pheno Barcode]],2,FALSE),"")</f>
        <v/>
      </c>
      <c r="H1388" s="13" t="str">
        <f>LEFT(flower[[#This Row],[Pheno Barcode]],7)</f>
        <v/>
      </c>
      <c r="I1388" s="10" t="str">
        <f>_xlfn.IFNA(VLOOKUP(flower[[#This Row],[Strain]],VEGC8[[#All],[Scion METRC '#]:[Health]],5,FALSE),"")</f>
        <v/>
      </c>
      <c r="J1388" s="13"/>
      <c r="K1388" s="13" t="str">
        <f>IF(flower[[#This Row],[Scion METRC '#]]="","EMPTY",_xlfn.IFNA(VLOOKUP(flower[[#This Row],[Scion METRC '#]],DEADC8[],3,FALSE),"Alive"))</f>
        <v>EMPTY</v>
      </c>
      <c r="L1388" s="13" t="str">
        <f>IFERROR(INDEX(exptreatments[[#This Row],[Treatment]],MATCH(flower[[#This Row],[Scion METRC '#]],exptreatments[[#This Row],[METRC]],0)),"")</f>
        <v/>
      </c>
      <c r="M1388" s="13" t="str">
        <f>_xlfn.IFNA(VLOOKUP(flower[[#This Row],[Scion METRC '#]],DEADC8[],4,FALSE),"")</f>
        <v/>
      </c>
      <c r="N1388" s="14" t="str">
        <f>_xlfn.IFNA(VLOOKUP(flower[[#This Row],[Scion METRC '#]],DEADC8[],4,FALSE),"")</f>
        <v/>
      </c>
      <c r="O1388" s="13" t="str">
        <f>IF(ISNUMBER(SEARCH(".",flower[[#This Row],[Pheno Barcode]])),CONCATENATE("1A4070000000065000",RIGHT(flower[[#This Row],[Pheno Barcode]],6)),"")</f>
        <v/>
      </c>
      <c r="P1388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_RL2-11</v>
      </c>
    </row>
    <row r="1389" spans="1:16" x14ac:dyDescent="0.25">
      <c r="A1389" s="8" t="s">
        <v>9</v>
      </c>
      <c r="B1389" s="9">
        <v>12</v>
      </c>
      <c r="C1389" s="13" t="s">
        <v>568</v>
      </c>
      <c r="D1389" s="13"/>
      <c r="E1389" s="13" t="str">
        <f>_xlfn.IFNA(VLOOKUP(flower[[#This Row],[Scion METRC '#]],METRCC8[],2,FALSE),"METRC ERROR")</f>
        <v>METRC ERROR</v>
      </c>
      <c r="F1389" s="13" t="str">
        <f>IF(LEFT(flower[[#This Row],[Strain]],4)=LEFT(flower[[#This Row],[Pheno '#]],4),"match","MISMATCH")</f>
        <v>MISMATCH</v>
      </c>
      <c r="G1389" s="13" t="str">
        <f>_xlfn.IFNA(VLOOKUP(flower[[#This Row],[Scion METRC '#]],VEGC8[[#All],[Scion METRC '#]:[Pheno Barcode]],2,FALSE),"")</f>
        <v/>
      </c>
      <c r="H1389" s="13" t="str">
        <f>LEFT(flower[[#This Row],[Pheno Barcode]],7)</f>
        <v/>
      </c>
      <c r="I1389" s="10" t="str">
        <f>_xlfn.IFNA(VLOOKUP(flower[[#This Row],[Strain]],VEGC8[[#All],[Scion METRC '#]:[Health]],5,FALSE),"")</f>
        <v/>
      </c>
      <c r="J1389" s="13"/>
      <c r="K1389" s="13" t="str">
        <f>IF(flower[[#This Row],[Scion METRC '#]]="","EMPTY",_xlfn.IFNA(VLOOKUP(flower[[#This Row],[Scion METRC '#]],DEADC8[],3,FALSE),"Alive"))</f>
        <v>EMPTY</v>
      </c>
      <c r="L1389" s="13" t="str">
        <f>IFERROR(INDEX(exptreatments[[#This Row],[Treatment]],MATCH(flower[[#This Row],[Scion METRC '#]],exptreatments[[#This Row],[METRC]],0)),"")</f>
        <v/>
      </c>
      <c r="M1389" s="13" t="str">
        <f>_xlfn.IFNA(VLOOKUP(flower[[#This Row],[Scion METRC '#]],DEADC8[],4,FALSE),"")</f>
        <v/>
      </c>
      <c r="N1389" s="14" t="str">
        <f>_xlfn.IFNA(VLOOKUP(flower[[#This Row],[Scion METRC '#]],DEADC8[],4,FALSE),"")</f>
        <v/>
      </c>
      <c r="O1389" s="13" t="str">
        <f>IF(ISNUMBER(SEARCH(".",flower[[#This Row],[Pheno Barcode]])),CONCATENATE("1A4070000000065000",RIGHT(flower[[#This Row],[Pheno Barcode]],6)),"")</f>
        <v/>
      </c>
      <c r="P1389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_RL2-12</v>
      </c>
    </row>
    <row r="1390" spans="1:16" x14ac:dyDescent="0.25">
      <c r="A1390" s="8" t="s">
        <v>9</v>
      </c>
      <c r="B1390" s="9">
        <v>13</v>
      </c>
      <c r="C1390" s="13" t="s">
        <v>568</v>
      </c>
      <c r="D1390" s="13"/>
      <c r="E1390" s="13" t="str">
        <f>_xlfn.IFNA(VLOOKUP(flower[[#This Row],[Scion METRC '#]],METRCC8[],2,FALSE),"METRC ERROR")</f>
        <v>METRC ERROR</v>
      </c>
      <c r="F1390" s="13" t="str">
        <f>IF(LEFT(flower[[#This Row],[Strain]],4)=LEFT(flower[[#This Row],[Pheno '#]],4),"match","MISMATCH")</f>
        <v>MISMATCH</v>
      </c>
      <c r="G1390" s="13" t="str">
        <f>_xlfn.IFNA(VLOOKUP(flower[[#This Row],[Scion METRC '#]],VEGC8[[#All],[Scion METRC '#]:[Pheno Barcode]],2,FALSE),"")</f>
        <v/>
      </c>
      <c r="H1390" s="13" t="str">
        <f>LEFT(flower[[#This Row],[Pheno Barcode]],7)</f>
        <v/>
      </c>
      <c r="I1390" s="10" t="str">
        <f>_xlfn.IFNA(VLOOKUP(flower[[#This Row],[Strain]],VEGC8[[#All],[Scion METRC '#]:[Health]],5,FALSE),"")</f>
        <v/>
      </c>
      <c r="J1390" s="13"/>
      <c r="K1390" s="13" t="str">
        <f>IF(flower[[#This Row],[Scion METRC '#]]="","EMPTY",_xlfn.IFNA(VLOOKUP(flower[[#This Row],[Scion METRC '#]],DEADC8[],3,FALSE),"Alive"))</f>
        <v>EMPTY</v>
      </c>
      <c r="L1390" s="13" t="str">
        <f>IFERROR(INDEX(exptreatments[[#This Row],[Treatment]],MATCH(flower[[#This Row],[Scion METRC '#]],exptreatments[[#This Row],[METRC]],0)),"")</f>
        <v/>
      </c>
      <c r="M1390" s="13" t="str">
        <f>_xlfn.IFNA(VLOOKUP(flower[[#This Row],[Scion METRC '#]],DEADC8[],4,FALSE),"")</f>
        <v/>
      </c>
      <c r="N1390" s="14" t="str">
        <f>_xlfn.IFNA(VLOOKUP(flower[[#This Row],[Scion METRC '#]],DEADC8[],4,FALSE),"")</f>
        <v/>
      </c>
      <c r="O1390" s="13" t="str">
        <f>IF(ISNUMBER(SEARCH(".",flower[[#This Row],[Pheno Barcode]])),CONCATENATE("1A4070000000065000",RIGHT(flower[[#This Row],[Pheno Barcode]],6)),"")</f>
        <v/>
      </c>
      <c r="P1390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_RL2-13</v>
      </c>
    </row>
    <row r="1391" spans="1:16" x14ac:dyDescent="0.25">
      <c r="A1391" s="8" t="s">
        <v>9</v>
      </c>
      <c r="B1391" s="9">
        <v>14</v>
      </c>
      <c r="C1391" s="13" t="s">
        <v>568</v>
      </c>
      <c r="D1391" s="13"/>
      <c r="E1391" s="13" t="str">
        <f>_xlfn.IFNA(VLOOKUP(flower[[#This Row],[Scion METRC '#]],METRCC8[],2,FALSE),"METRC ERROR")</f>
        <v>METRC ERROR</v>
      </c>
      <c r="F1391" s="13" t="str">
        <f>IF(LEFT(flower[[#This Row],[Strain]],4)=LEFT(flower[[#This Row],[Pheno '#]],4),"match","MISMATCH")</f>
        <v>MISMATCH</v>
      </c>
      <c r="G1391" s="13" t="str">
        <f>_xlfn.IFNA(VLOOKUP(flower[[#This Row],[Scion METRC '#]],VEGC8[[#All],[Scion METRC '#]:[Pheno Barcode]],2,FALSE),"")</f>
        <v/>
      </c>
      <c r="H1391" s="13" t="str">
        <f>LEFT(flower[[#This Row],[Pheno Barcode]],7)</f>
        <v/>
      </c>
      <c r="I1391" s="10" t="str">
        <f>_xlfn.IFNA(VLOOKUP(flower[[#This Row],[Strain]],VEGC8[[#All],[Scion METRC '#]:[Health]],5,FALSE),"")</f>
        <v/>
      </c>
      <c r="J1391" s="13"/>
      <c r="K1391" s="13" t="str">
        <f>IF(flower[[#This Row],[Scion METRC '#]]="","EMPTY",_xlfn.IFNA(VLOOKUP(flower[[#This Row],[Scion METRC '#]],DEADC8[],3,FALSE),"Alive"))</f>
        <v>EMPTY</v>
      </c>
      <c r="L1391" s="13" t="str">
        <f>IFERROR(INDEX(exptreatments[[#This Row],[Treatment]],MATCH(flower[[#This Row],[Scion METRC '#]],exptreatments[[#This Row],[METRC]],0)),"")</f>
        <v/>
      </c>
      <c r="M1391" s="13" t="str">
        <f>_xlfn.IFNA(VLOOKUP(flower[[#This Row],[Scion METRC '#]],DEADC8[],4,FALSE),"")</f>
        <v/>
      </c>
      <c r="N1391" s="14" t="str">
        <f>_xlfn.IFNA(VLOOKUP(flower[[#This Row],[Scion METRC '#]],DEADC8[],4,FALSE),"")</f>
        <v/>
      </c>
      <c r="O1391" s="13" t="str">
        <f>IF(ISNUMBER(SEARCH(".",flower[[#This Row],[Pheno Barcode]])),CONCATENATE("1A4070000000065000",RIGHT(flower[[#This Row],[Pheno Barcode]],6)),"")</f>
        <v/>
      </c>
      <c r="P1391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_RL2-14</v>
      </c>
    </row>
    <row r="1392" spans="1:16" x14ac:dyDescent="0.25">
      <c r="A1392" s="8" t="s">
        <v>9</v>
      </c>
      <c r="B1392" s="9">
        <v>15</v>
      </c>
      <c r="C1392" s="13" t="s">
        <v>568</v>
      </c>
      <c r="D1392" s="13"/>
      <c r="E1392" s="13" t="str">
        <f>_xlfn.IFNA(VLOOKUP(flower[[#This Row],[Scion METRC '#]],METRCC8[],2,FALSE),"METRC ERROR")</f>
        <v>METRC ERROR</v>
      </c>
      <c r="F1392" s="13" t="str">
        <f>IF(LEFT(flower[[#This Row],[Strain]],4)=LEFT(flower[[#This Row],[Pheno '#]],4),"match","MISMATCH")</f>
        <v>MISMATCH</v>
      </c>
      <c r="G1392" s="13" t="str">
        <f>_xlfn.IFNA(VLOOKUP(flower[[#This Row],[Scion METRC '#]],VEGC8[[#All],[Scion METRC '#]:[Pheno Barcode]],2,FALSE),"")</f>
        <v/>
      </c>
      <c r="H1392" s="13" t="str">
        <f>LEFT(flower[[#This Row],[Pheno Barcode]],7)</f>
        <v/>
      </c>
      <c r="I1392" s="10" t="str">
        <f>_xlfn.IFNA(VLOOKUP(flower[[#This Row],[Strain]],VEGC8[[#All],[Scion METRC '#]:[Health]],5,FALSE),"")</f>
        <v/>
      </c>
      <c r="J1392" s="13"/>
      <c r="K1392" s="13" t="str">
        <f>IF(flower[[#This Row],[Scion METRC '#]]="","EMPTY",_xlfn.IFNA(VLOOKUP(flower[[#This Row],[Scion METRC '#]],DEADC8[],3,FALSE),"Alive"))</f>
        <v>EMPTY</v>
      </c>
      <c r="L1392" s="13" t="str">
        <f>IFERROR(INDEX(exptreatments[[#This Row],[Treatment]],MATCH(flower[[#This Row],[Scion METRC '#]],exptreatments[[#This Row],[METRC]],0)),"")</f>
        <v/>
      </c>
      <c r="M1392" s="13" t="str">
        <f>_xlfn.IFNA(VLOOKUP(flower[[#This Row],[Scion METRC '#]],DEADC8[],4,FALSE),"")</f>
        <v/>
      </c>
      <c r="N1392" s="14" t="str">
        <f>_xlfn.IFNA(VLOOKUP(flower[[#This Row],[Scion METRC '#]],DEADC8[],4,FALSE),"")</f>
        <v/>
      </c>
      <c r="O1392" s="13" t="str">
        <f>IF(ISNUMBER(SEARCH(".",flower[[#This Row],[Pheno Barcode]])),CONCATENATE("1A4070000000065000",RIGHT(flower[[#This Row],[Pheno Barcode]],6)),"")</f>
        <v/>
      </c>
      <c r="P1392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_RL2-15</v>
      </c>
    </row>
    <row r="1393" spans="1:16" x14ac:dyDescent="0.25">
      <c r="A1393" s="8" t="s">
        <v>9</v>
      </c>
      <c r="B1393" s="9">
        <v>16</v>
      </c>
      <c r="C1393" s="13" t="s">
        <v>568</v>
      </c>
      <c r="D1393" s="13"/>
      <c r="E1393" s="13" t="str">
        <f>_xlfn.IFNA(VLOOKUP(flower[[#This Row],[Scion METRC '#]],METRCC8[],2,FALSE),"METRC ERROR")</f>
        <v>METRC ERROR</v>
      </c>
      <c r="F1393" s="13" t="str">
        <f>IF(LEFT(flower[[#This Row],[Strain]],4)=LEFT(flower[[#This Row],[Pheno '#]],4),"match","MISMATCH")</f>
        <v>MISMATCH</v>
      </c>
      <c r="G1393" s="13" t="str">
        <f>_xlfn.IFNA(VLOOKUP(flower[[#This Row],[Scion METRC '#]],VEGC8[[#All],[Scion METRC '#]:[Pheno Barcode]],2,FALSE),"")</f>
        <v/>
      </c>
      <c r="H1393" s="13" t="str">
        <f>LEFT(flower[[#This Row],[Pheno Barcode]],7)</f>
        <v/>
      </c>
      <c r="I1393" s="10" t="str">
        <f>_xlfn.IFNA(VLOOKUP(flower[[#This Row],[Strain]],VEGC8[[#All],[Scion METRC '#]:[Health]],5,FALSE),"")</f>
        <v/>
      </c>
      <c r="J1393" s="13"/>
      <c r="K1393" s="13" t="str">
        <f>IF(flower[[#This Row],[Scion METRC '#]]="","EMPTY",_xlfn.IFNA(VLOOKUP(flower[[#This Row],[Scion METRC '#]],DEADC8[],3,FALSE),"Alive"))</f>
        <v>EMPTY</v>
      </c>
      <c r="L1393" s="13" t="str">
        <f>IFERROR(INDEX(exptreatments[[#This Row],[Treatment]],MATCH(flower[[#This Row],[Scion METRC '#]],exptreatments[[#This Row],[METRC]],0)),"")</f>
        <v/>
      </c>
      <c r="M1393" s="13" t="str">
        <f>_xlfn.IFNA(VLOOKUP(flower[[#This Row],[Scion METRC '#]],DEADC8[],4,FALSE),"")</f>
        <v/>
      </c>
      <c r="N1393" s="14" t="str">
        <f>_xlfn.IFNA(VLOOKUP(flower[[#This Row],[Scion METRC '#]],DEADC8[],4,FALSE),"")</f>
        <v/>
      </c>
      <c r="O1393" s="13" t="str">
        <f>IF(ISNUMBER(SEARCH(".",flower[[#This Row],[Pheno Barcode]])),CONCATENATE("1A4070000000065000",RIGHT(flower[[#This Row],[Pheno Barcode]],6)),"")</f>
        <v/>
      </c>
      <c r="P1393" s="8" t="str">
        <f>IF(flower[[#This Row],[Plant]]&lt;10,_xlfn.CONCAT('Group Info'!$F$2,"_",flower[[#This Row],[Table]],"-0",flower[[#This Row],[Plant]]),_xlfn.CONCAT('Group Info'!$F$2,"_",flower[[#This Row],[Table]],"-",flower[[#This Row],[Plant]]))</f>
        <v>_RL2-16</v>
      </c>
    </row>
    <row r="1394" spans="1:16" x14ac:dyDescent="0.25">
      <c r="A1394" s="8" t="s">
        <v>9</v>
      </c>
      <c r="B1394" s="9">
        <v>1</v>
      </c>
      <c r="C1394" s="13" t="s">
        <v>569</v>
      </c>
      <c r="D1394" s="13"/>
      <c r="E1394" s="13" t="str">
        <f>_xlfn.IFNA(VLOOKUP(flower[[#This Row],[Scion METRC '#]],METRCC8[],2,FALSE),"METRC ERROR")</f>
        <v>METRC ERROR</v>
      </c>
      <c r="F1394" s="13" t="str">
        <f>IF(LEFT(flower[[#This Row],[Strain]],4)=LEFT(flower[[#This Row],[Pheno '#]],4),"match","MISMATCH")</f>
        <v>MISMATCH</v>
      </c>
      <c r="G1394" s="13" t="str">
        <f>_xlfn.IFNA(VLOOKUP(flower[[#This Row],[Scion METRC '#]],VEGC8[[#All],[Scion METRC '#]:[Pheno Barcode]],2,FALSE),"")</f>
        <v/>
      </c>
      <c r="H1394" s="13" t="str">
        <f>LEFT(flower[[#This Row],[Pheno Barcode]],7)</f>
        <v/>
      </c>
      <c r="I1394" s="10" t="str">
        <f>_xlfn.IFNA(VLOOKUP(flower[[#This Row],[Strain]],VEGC8[[#All],[Scion METRC '#]:[Health]],5,FALSE),"")</f>
        <v/>
      </c>
      <c r="J1394" s="13"/>
      <c r="K1394" s="13" t="str">
        <f>IF(flower[[#This Row],[Scion METRC '#]]="","EMPTY",_xlfn.IFNA(VLOOKUP(flower[[#This Row],[Scion METRC '#]],DEADC8[],3,FALSE),"Alive"))</f>
        <v>EMPTY</v>
      </c>
      <c r="L1394" s="13" t="str">
        <f>IFERROR(INDEX(exptreatments[[#This Row],[Treatment]],MATCH(flower[[#This Row],[Scion METRC '#]],exptreatments[[#This Row],[METRC]],0)),"")</f>
        <v/>
      </c>
      <c r="M1394" s="13" t="str">
        <f>_xlfn.IFNA(VLOOKUP(flower[[#This Row],[Scion METRC '#]],DEADC8[],4,FALSE),"")</f>
        <v/>
      </c>
      <c r="N1394" s="14" t="str">
        <f>_xlfn.IFNA(VLOOKUP(flower[[#This Row],[Scion METRC '#]],DEADC8[],4,FALSE),"")</f>
        <v/>
      </c>
      <c r="O1394" s="13" t="str">
        <f>IF(ISNUMBER(SEARCH(".",flower[[#This Row],[Pheno Barcode]])),CONCATENATE("1A4070000000065000",RIGHT(flower[[#This Row],[Pheno Barcode]],6)),"")</f>
        <v/>
      </c>
      <c r="P1394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_RL3-01</v>
      </c>
    </row>
    <row r="1395" spans="1:16" x14ac:dyDescent="0.25">
      <c r="A1395" s="8" t="s">
        <v>9</v>
      </c>
      <c r="B1395" s="9">
        <v>2</v>
      </c>
      <c r="C1395" s="13" t="s">
        <v>569</v>
      </c>
      <c r="D1395" s="13"/>
      <c r="E1395" s="13" t="str">
        <f>_xlfn.IFNA(VLOOKUP(flower[[#This Row],[Scion METRC '#]],METRCC8[],2,FALSE),"METRC ERROR")</f>
        <v>METRC ERROR</v>
      </c>
      <c r="F1395" s="13" t="str">
        <f>IF(LEFT(flower[[#This Row],[Strain]],4)=LEFT(flower[[#This Row],[Pheno '#]],4),"match","MISMATCH")</f>
        <v>MISMATCH</v>
      </c>
      <c r="G1395" s="13" t="str">
        <f>_xlfn.IFNA(VLOOKUP(flower[[#This Row],[Scion METRC '#]],VEGC8[[#All],[Scion METRC '#]:[Pheno Barcode]],2,FALSE),"")</f>
        <v/>
      </c>
      <c r="H1395" s="13" t="str">
        <f>LEFT(flower[[#This Row],[Pheno Barcode]],7)</f>
        <v/>
      </c>
      <c r="I1395" s="10" t="str">
        <f>_xlfn.IFNA(VLOOKUP(flower[[#This Row],[Strain]],VEGC8[[#All],[Scion METRC '#]:[Health]],5,FALSE),"")</f>
        <v/>
      </c>
      <c r="J1395" s="13"/>
      <c r="K1395" s="13" t="str">
        <f>IF(flower[[#This Row],[Scion METRC '#]]="","EMPTY",_xlfn.IFNA(VLOOKUP(flower[[#This Row],[Scion METRC '#]],DEADC8[],3,FALSE),"Alive"))</f>
        <v>EMPTY</v>
      </c>
      <c r="L1395" s="13" t="str">
        <f>IFERROR(INDEX(exptreatments[[#This Row],[Treatment]],MATCH(flower[[#This Row],[Scion METRC '#]],exptreatments[[#This Row],[METRC]],0)),"")</f>
        <v/>
      </c>
      <c r="M1395" s="13" t="str">
        <f>_xlfn.IFNA(VLOOKUP(flower[[#This Row],[Scion METRC '#]],DEADC8[],4,FALSE),"")</f>
        <v/>
      </c>
      <c r="N1395" s="14" t="str">
        <f>_xlfn.IFNA(VLOOKUP(flower[[#This Row],[Scion METRC '#]],DEADC8[],4,FALSE),"")</f>
        <v/>
      </c>
      <c r="O1395" s="13" t="str">
        <f>IF(ISNUMBER(SEARCH(".",flower[[#This Row],[Pheno Barcode]])),CONCATENATE("1A4070000000065000",RIGHT(flower[[#This Row],[Pheno Barcode]],6)),"")</f>
        <v/>
      </c>
      <c r="P1395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_RL3-02</v>
      </c>
    </row>
    <row r="1396" spans="1:16" x14ac:dyDescent="0.25">
      <c r="A1396" s="8" t="s">
        <v>9</v>
      </c>
      <c r="B1396" s="9">
        <v>3</v>
      </c>
      <c r="C1396" s="13" t="s">
        <v>569</v>
      </c>
      <c r="D1396" s="13"/>
      <c r="E1396" s="13" t="str">
        <f>_xlfn.IFNA(VLOOKUP(flower[[#This Row],[Scion METRC '#]],METRCC8[],2,FALSE),"METRC ERROR")</f>
        <v>METRC ERROR</v>
      </c>
      <c r="F1396" s="13" t="str">
        <f>IF(LEFT(flower[[#This Row],[Strain]],4)=LEFT(flower[[#This Row],[Pheno '#]],4),"match","MISMATCH")</f>
        <v>MISMATCH</v>
      </c>
      <c r="G1396" s="13" t="str">
        <f>_xlfn.IFNA(VLOOKUP(flower[[#This Row],[Scion METRC '#]],VEGC8[[#All],[Scion METRC '#]:[Pheno Barcode]],2,FALSE),"")</f>
        <v/>
      </c>
      <c r="H1396" s="13" t="str">
        <f>LEFT(flower[[#This Row],[Pheno Barcode]],7)</f>
        <v/>
      </c>
      <c r="I1396" s="10" t="str">
        <f>_xlfn.IFNA(VLOOKUP(flower[[#This Row],[Strain]],VEGC8[[#All],[Scion METRC '#]:[Health]],5,FALSE),"")</f>
        <v/>
      </c>
      <c r="J1396" s="13"/>
      <c r="K1396" s="13" t="str">
        <f>IF(flower[[#This Row],[Scion METRC '#]]="","EMPTY",_xlfn.IFNA(VLOOKUP(flower[[#This Row],[Scion METRC '#]],DEADC8[],3,FALSE),"Alive"))</f>
        <v>EMPTY</v>
      </c>
      <c r="L1396" s="13" t="str">
        <f>IFERROR(INDEX(exptreatments[[#This Row],[Treatment]],MATCH(flower[[#This Row],[Scion METRC '#]],exptreatments[[#This Row],[METRC]],0)),"")</f>
        <v/>
      </c>
      <c r="M1396" s="13" t="str">
        <f>_xlfn.IFNA(VLOOKUP(flower[[#This Row],[Scion METRC '#]],DEADC8[],4,FALSE),"")</f>
        <v/>
      </c>
      <c r="N1396" s="14" t="str">
        <f>_xlfn.IFNA(VLOOKUP(flower[[#This Row],[Scion METRC '#]],DEADC8[],4,FALSE),"")</f>
        <v/>
      </c>
      <c r="O1396" s="13" t="str">
        <f>IF(ISNUMBER(SEARCH(".",flower[[#This Row],[Pheno Barcode]])),CONCATENATE("1A4070000000065000",RIGHT(flower[[#This Row],[Pheno Barcode]],6)),"")</f>
        <v/>
      </c>
      <c r="P1396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_RL3-03</v>
      </c>
    </row>
    <row r="1397" spans="1:16" x14ac:dyDescent="0.25">
      <c r="A1397" s="8" t="s">
        <v>9</v>
      </c>
      <c r="B1397" s="9">
        <v>4</v>
      </c>
      <c r="C1397" s="13" t="s">
        <v>569</v>
      </c>
      <c r="D1397" s="13"/>
      <c r="E1397" s="13" t="str">
        <f>_xlfn.IFNA(VLOOKUP(flower[[#This Row],[Scion METRC '#]],METRCC8[],2,FALSE),"METRC ERROR")</f>
        <v>METRC ERROR</v>
      </c>
      <c r="F1397" s="13" t="str">
        <f>IF(LEFT(flower[[#This Row],[Strain]],4)=LEFT(flower[[#This Row],[Pheno '#]],4),"match","MISMATCH")</f>
        <v>MISMATCH</v>
      </c>
      <c r="G1397" s="13" t="str">
        <f>_xlfn.IFNA(VLOOKUP(flower[[#This Row],[Scion METRC '#]],VEGC8[[#All],[Scion METRC '#]:[Pheno Barcode]],2,FALSE),"")</f>
        <v/>
      </c>
      <c r="H1397" s="13" t="str">
        <f>LEFT(flower[[#This Row],[Pheno Barcode]],7)</f>
        <v/>
      </c>
      <c r="I1397" s="10" t="str">
        <f>_xlfn.IFNA(VLOOKUP(flower[[#This Row],[Strain]],VEGC8[[#All],[Scion METRC '#]:[Health]],5,FALSE),"")</f>
        <v/>
      </c>
      <c r="J1397" s="13"/>
      <c r="K1397" s="13" t="str">
        <f>IF(flower[[#This Row],[Scion METRC '#]]="","EMPTY",_xlfn.IFNA(VLOOKUP(flower[[#This Row],[Scion METRC '#]],DEADC8[],3,FALSE),"Alive"))</f>
        <v>EMPTY</v>
      </c>
      <c r="L1397" s="13" t="str">
        <f>IFERROR(INDEX(exptreatments[[#This Row],[Treatment]],MATCH(flower[[#This Row],[Scion METRC '#]],exptreatments[[#This Row],[METRC]],0)),"")</f>
        <v/>
      </c>
      <c r="M1397" s="13" t="str">
        <f>_xlfn.IFNA(VLOOKUP(flower[[#This Row],[Scion METRC '#]],DEADC8[],4,FALSE),"")</f>
        <v/>
      </c>
      <c r="N1397" s="14" t="str">
        <f>_xlfn.IFNA(VLOOKUP(flower[[#This Row],[Scion METRC '#]],DEADC8[],4,FALSE),"")</f>
        <v/>
      </c>
      <c r="O1397" s="13" t="str">
        <f>IF(ISNUMBER(SEARCH(".",flower[[#This Row],[Pheno Barcode]])),CONCATENATE("1A4070000000065000",RIGHT(flower[[#This Row],[Pheno Barcode]],6)),"")</f>
        <v/>
      </c>
      <c r="P1397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_RL3-04</v>
      </c>
    </row>
    <row r="1398" spans="1:16" x14ac:dyDescent="0.25">
      <c r="A1398" s="8" t="s">
        <v>9</v>
      </c>
      <c r="B1398" s="9">
        <v>5</v>
      </c>
      <c r="C1398" s="13" t="s">
        <v>569</v>
      </c>
      <c r="D1398" s="13"/>
      <c r="E1398" s="13" t="str">
        <f>_xlfn.IFNA(VLOOKUP(flower[[#This Row],[Scion METRC '#]],METRCC8[],2,FALSE),"METRC ERROR")</f>
        <v>METRC ERROR</v>
      </c>
      <c r="F1398" s="13" t="str">
        <f>IF(LEFT(flower[[#This Row],[Strain]],4)=LEFT(flower[[#This Row],[Pheno '#]],4),"match","MISMATCH")</f>
        <v>MISMATCH</v>
      </c>
      <c r="G1398" s="13" t="str">
        <f>_xlfn.IFNA(VLOOKUP(flower[[#This Row],[Scion METRC '#]],VEGC8[[#All],[Scion METRC '#]:[Pheno Barcode]],2,FALSE),"")</f>
        <v/>
      </c>
      <c r="H1398" s="13" t="str">
        <f>LEFT(flower[[#This Row],[Pheno Barcode]],7)</f>
        <v/>
      </c>
      <c r="I1398" s="10" t="str">
        <f>_xlfn.IFNA(VLOOKUP(flower[[#This Row],[Strain]],VEGC8[[#All],[Scion METRC '#]:[Health]],5,FALSE),"")</f>
        <v/>
      </c>
      <c r="J1398" s="13"/>
      <c r="K1398" s="13" t="str">
        <f>IF(flower[[#This Row],[Scion METRC '#]]="","EMPTY",_xlfn.IFNA(VLOOKUP(flower[[#This Row],[Scion METRC '#]],DEADC8[],3,FALSE),"Alive"))</f>
        <v>EMPTY</v>
      </c>
      <c r="L1398" s="13" t="str">
        <f>IFERROR(INDEX(exptreatments[[#This Row],[Treatment]],MATCH(flower[[#This Row],[Scion METRC '#]],exptreatments[[#This Row],[METRC]],0)),"")</f>
        <v/>
      </c>
      <c r="M1398" s="13" t="str">
        <f>_xlfn.IFNA(VLOOKUP(flower[[#This Row],[Scion METRC '#]],DEADC8[],4,FALSE),"")</f>
        <v/>
      </c>
      <c r="N1398" s="14" t="str">
        <f>_xlfn.IFNA(VLOOKUP(flower[[#This Row],[Scion METRC '#]],DEADC8[],4,FALSE),"")</f>
        <v/>
      </c>
      <c r="O1398" s="13" t="str">
        <f>IF(ISNUMBER(SEARCH(".",flower[[#This Row],[Pheno Barcode]])),CONCATENATE("1A4070000000065000",RIGHT(flower[[#This Row],[Pheno Barcode]],6)),"")</f>
        <v/>
      </c>
      <c r="P1398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_RL3-05</v>
      </c>
    </row>
    <row r="1399" spans="1:16" x14ac:dyDescent="0.25">
      <c r="A1399" s="8" t="s">
        <v>9</v>
      </c>
      <c r="B1399" s="9">
        <v>6</v>
      </c>
      <c r="C1399" s="13" t="s">
        <v>569</v>
      </c>
      <c r="D1399" s="13"/>
      <c r="E1399" s="13" t="str">
        <f>_xlfn.IFNA(VLOOKUP(flower[[#This Row],[Scion METRC '#]],METRCC8[],2,FALSE),"METRC ERROR")</f>
        <v>METRC ERROR</v>
      </c>
      <c r="F1399" s="13" t="str">
        <f>IF(LEFT(flower[[#This Row],[Strain]],4)=LEFT(flower[[#This Row],[Pheno '#]],4),"match","MISMATCH")</f>
        <v>MISMATCH</v>
      </c>
      <c r="G1399" s="13" t="str">
        <f>_xlfn.IFNA(VLOOKUP(flower[[#This Row],[Scion METRC '#]],VEGC8[[#All],[Scion METRC '#]:[Pheno Barcode]],2,FALSE),"")</f>
        <v/>
      </c>
      <c r="H1399" s="13" t="str">
        <f>LEFT(flower[[#This Row],[Pheno Barcode]],7)</f>
        <v/>
      </c>
      <c r="I1399" s="10" t="str">
        <f>_xlfn.IFNA(VLOOKUP(flower[[#This Row],[Strain]],VEGC8[[#All],[Scion METRC '#]:[Health]],5,FALSE),"")</f>
        <v/>
      </c>
      <c r="J1399" s="13"/>
      <c r="K1399" s="13" t="str">
        <f>IF(flower[[#This Row],[Scion METRC '#]]="","EMPTY",_xlfn.IFNA(VLOOKUP(flower[[#This Row],[Scion METRC '#]],DEADC8[],3,FALSE),"Alive"))</f>
        <v>EMPTY</v>
      </c>
      <c r="L1399" s="13" t="str">
        <f>IFERROR(INDEX(exptreatments[[#This Row],[Treatment]],MATCH(flower[[#This Row],[Scion METRC '#]],exptreatments[[#This Row],[METRC]],0)),"")</f>
        <v/>
      </c>
      <c r="M1399" s="13" t="str">
        <f>_xlfn.IFNA(VLOOKUP(flower[[#This Row],[Scion METRC '#]],DEADC8[],4,FALSE),"")</f>
        <v/>
      </c>
      <c r="N1399" s="14" t="str">
        <f>_xlfn.IFNA(VLOOKUP(flower[[#This Row],[Scion METRC '#]],DEADC8[],4,FALSE),"")</f>
        <v/>
      </c>
      <c r="O1399" s="13" t="str">
        <f>IF(ISNUMBER(SEARCH(".",flower[[#This Row],[Pheno Barcode]])),CONCATENATE("1A4070000000065000",RIGHT(flower[[#This Row],[Pheno Barcode]],6)),"")</f>
        <v/>
      </c>
      <c r="P1399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_RL3-06</v>
      </c>
    </row>
    <row r="1400" spans="1:16" x14ac:dyDescent="0.25">
      <c r="A1400" s="8" t="s">
        <v>9</v>
      </c>
      <c r="B1400" s="9">
        <v>7</v>
      </c>
      <c r="C1400" s="13" t="s">
        <v>569</v>
      </c>
      <c r="D1400" s="13"/>
      <c r="E1400" s="13" t="str">
        <f>_xlfn.IFNA(VLOOKUP(flower[[#This Row],[Scion METRC '#]],METRCC8[],2,FALSE),"METRC ERROR")</f>
        <v>METRC ERROR</v>
      </c>
      <c r="F1400" s="13" t="str">
        <f>IF(LEFT(flower[[#This Row],[Strain]],4)=LEFT(flower[[#This Row],[Pheno '#]],4),"match","MISMATCH")</f>
        <v>MISMATCH</v>
      </c>
      <c r="G1400" s="13" t="str">
        <f>_xlfn.IFNA(VLOOKUP(flower[[#This Row],[Scion METRC '#]],VEGC8[[#All],[Scion METRC '#]:[Pheno Barcode]],2,FALSE),"")</f>
        <v/>
      </c>
      <c r="H1400" s="13" t="str">
        <f>LEFT(flower[[#This Row],[Pheno Barcode]],7)</f>
        <v/>
      </c>
      <c r="I1400" s="10" t="str">
        <f>_xlfn.IFNA(VLOOKUP(flower[[#This Row],[Strain]],VEGC8[[#All],[Scion METRC '#]:[Health]],5,FALSE),"")</f>
        <v/>
      </c>
      <c r="J1400" s="13"/>
      <c r="K1400" s="13" t="str">
        <f>IF(flower[[#This Row],[Scion METRC '#]]="","EMPTY",_xlfn.IFNA(VLOOKUP(flower[[#This Row],[Scion METRC '#]],DEADC8[],3,FALSE),"Alive"))</f>
        <v>EMPTY</v>
      </c>
      <c r="L1400" s="13" t="str">
        <f>IFERROR(INDEX(exptreatments[[#This Row],[Treatment]],MATCH(flower[[#This Row],[Scion METRC '#]],exptreatments[[#This Row],[METRC]],0)),"")</f>
        <v/>
      </c>
      <c r="M1400" s="13" t="str">
        <f>_xlfn.IFNA(VLOOKUP(flower[[#This Row],[Scion METRC '#]],DEADC8[],4,FALSE),"")</f>
        <v/>
      </c>
      <c r="N1400" s="14" t="str">
        <f>_xlfn.IFNA(VLOOKUP(flower[[#This Row],[Scion METRC '#]],DEADC8[],4,FALSE),"")</f>
        <v/>
      </c>
      <c r="O1400" s="13" t="str">
        <f>IF(ISNUMBER(SEARCH(".",flower[[#This Row],[Pheno Barcode]])),CONCATENATE("1A4070000000065000",RIGHT(flower[[#This Row],[Pheno Barcode]],6)),"")</f>
        <v/>
      </c>
      <c r="P1400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_RL3-07</v>
      </c>
    </row>
    <row r="1401" spans="1:16" x14ac:dyDescent="0.25">
      <c r="A1401" s="8" t="s">
        <v>9</v>
      </c>
      <c r="B1401" s="9">
        <v>8</v>
      </c>
      <c r="C1401" s="13" t="s">
        <v>569</v>
      </c>
      <c r="D1401" s="13"/>
      <c r="E1401" s="13" t="str">
        <f>_xlfn.IFNA(VLOOKUP(flower[[#This Row],[Scion METRC '#]],METRCC8[],2,FALSE),"METRC ERROR")</f>
        <v>METRC ERROR</v>
      </c>
      <c r="F1401" s="13" t="str">
        <f>IF(LEFT(flower[[#This Row],[Strain]],4)=LEFT(flower[[#This Row],[Pheno '#]],4),"match","MISMATCH")</f>
        <v>MISMATCH</v>
      </c>
      <c r="G1401" s="13" t="str">
        <f>_xlfn.IFNA(VLOOKUP(flower[[#This Row],[Scion METRC '#]],VEGC8[[#All],[Scion METRC '#]:[Pheno Barcode]],2,FALSE),"")</f>
        <v/>
      </c>
      <c r="H1401" s="13" t="str">
        <f>LEFT(flower[[#This Row],[Pheno Barcode]],7)</f>
        <v/>
      </c>
      <c r="I1401" s="10" t="str">
        <f>_xlfn.IFNA(VLOOKUP(flower[[#This Row],[Strain]],VEGC8[[#All],[Scion METRC '#]:[Health]],5,FALSE),"")</f>
        <v/>
      </c>
      <c r="J1401" s="13"/>
      <c r="K1401" s="13" t="str">
        <f>IF(flower[[#This Row],[Scion METRC '#]]="","EMPTY",_xlfn.IFNA(VLOOKUP(flower[[#This Row],[Scion METRC '#]],DEADC8[],3,FALSE),"Alive"))</f>
        <v>EMPTY</v>
      </c>
      <c r="L1401" s="13" t="str">
        <f>IFERROR(INDEX(exptreatments[[#This Row],[Treatment]],MATCH(flower[[#This Row],[Scion METRC '#]],exptreatments[[#This Row],[METRC]],0)),"")</f>
        <v/>
      </c>
      <c r="M1401" s="13" t="str">
        <f>_xlfn.IFNA(VLOOKUP(flower[[#This Row],[Scion METRC '#]],DEADC8[],4,FALSE),"")</f>
        <v/>
      </c>
      <c r="N1401" s="14" t="str">
        <f>_xlfn.IFNA(VLOOKUP(flower[[#This Row],[Scion METRC '#]],DEADC8[],4,FALSE),"")</f>
        <v/>
      </c>
      <c r="O1401" s="13" t="str">
        <f>IF(ISNUMBER(SEARCH(".",flower[[#This Row],[Pheno Barcode]])),CONCATENATE("1A4070000000065000",RIGHT(flower[[#This Row],[Pheno Barcode]],6)),"")</f>
        <v/>
      </c>
      <c r="P1401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_RL3-08</v>
      </c>
    </row>
    <row r="1402" spans="1:16" x14ac:dyDescent="0.25">
      <c r="A1402" s="8" t="s">
        <v>9</v>
      </c>
      <c r="B1402" s="9">
        <v>9</v>
      </c>
      <c r="C1402" s="13" t="s">
        <v>569</v>
      </c>
      <c r="D1402" s="13"/>
      <c r="E1402" s="13" t="str">
        <f>_xlfn.IFNA(VLOOKUP(flower[[#This Row],[Scion METRC '#]],METRCC8[],2,FALSE),"METRC ERROR")</f>
        <v>METRC ERROR</v>
      </c>
      <c r="F1402" s="13" t="str">
        <f>IF(LEFT(flower[[#This Row],[Strain]],4)=LEFT(flower[[#This Row],[Pheno '#]],4),"match","MISMATCH")</f>
        <v>MISMATCH</v>
      </c>
      <c r="G1402" s="13" t="str">
        <f>_xlfn.IFNA(VLOOKUP(flower[[#This Row],[Scion METRC '#]],VEGC8[[#All],[Scion METRC '#]:[Pheno Barcode]],2,FALSE),"")</f>
        <v/>
      </c>
      <c r="H1402" s="13" t="str">
        <f>LEFT(flower[[#This Row],[Pheno Barcode]],7)</f>
        <v/>
      </c>
      <c r="I1402" s="10" t="str">
        <f>_xlfn.IFNA(VLOOKUP(flower[[#This Row],[Strain]],VEGC8[[#All],[Scion METRC '#]:[Health]],5,FALSE),"")</f>
        <v/>
      </c>
      <c r="J1402" s="13"/>
      <c r="K1402" s="13" t="str">
        <f>IF(flower[[#This Row],[Scion METRC '#]]="","EMPTY",_xlfn.IFNA(VLOOKUP(flower[[#This Row],[Scion METRC '#]],DEADC8[],3,FALSE),"Alive"))</f>
        <v>EMPTY</v>
      </c>
      <c r="L1402" s="13" t="str">
        <f>IFERROR(INDEX(exptreatments[[#This Row],[Treatment]],MATCH(flower[[#This Row],[Scion METRC '#]],exptreatments[[#This Row],[METRC]],0)),"")</f>
        <v/>
      </c>
      <c r="M1402" s="13" t="str">
        <f>_xlfn.IFNA(VLOOKUP(flower[[#This Row],[Scion METRC '#]],DEADC8[],4,FALSE),"")</f>
        <v/>
      </c>
      <c r="N1402" s="14" t="str">
        <f>_xlfn.IFNA(VLOOKUP(flower[[#This Row],[Scion METRC '#]],DEADC8[],4,FALSE),"")</f>
        <v/>
      </c>
      <c r="O1402" s="13" t="str">
        <f>IF(ISNUMBER(SEARCH(".",flower[[#This Row],[Pheno Barcode]])),CONCATENATE("1A4070000000065000",RIGHT(flower[[#This Row],[Pheno Barcode]],6)),"")</f>
        <v/>
      </c>
      <c r="P1402" s="8" t="str">
        <f>IF(flower[[#This Row],[Plant]]&lt;10,_xlfn.CONCAT('Group Info'!$F$2,"_",flower[[#This Row],[Table]],"-0",flower[[#This Row],[Plant]]),_xlfn.CONCAT('Group Info'!$F$2,"_",flower[[#This Row],[Table]],"-",flower[[#This Row],[Plant]]))</f>
        <v>_RL3-09</v>
      </c>
    </row>
    <row r="1403" spans="1:16" x14ac:dyDescent="0.25">
      <c r="A1403" s="8" t="s">
        <v>9</v>
      </c>
      <c r="B1403" s="9">
        <v>10</v>
      </c>
      <c r="C1403" s="13" t="s">
        <v>569</v>
      </c>
      <c r="D1403" s="13"/>
      <c r="E1403" s="13" t="str">
        <f>_xlfn.IFNA(VLOOKUP(flower[[#This Row],[Scion METRC '#]],METRCC8[],2,FALSE),"METRC ERROR")</f>
        <v>METRC ERROR</v>
      </c>
      <c r="F1403" s="13" t="str">
        <f>IF(LEFT(flower[[#This Row],[Strain]],4)=LEFT(flower[[#This Row],[Pheno '#]],4),"match","MISMATCH")</f>
        <v>MISMATCH</v>
      </c>
      <c r="G1403" s="13" t="str">
        <f>_xlfn.IFNA(VLOOKUP(flower[[#This Row],[Scion METRC '#]],VEGC8[[#All],[Scion METRC '#]:[Pheno Barcode]],2,FALSE),"")</f>
        <v/>
      </c>
      <c r="H1403" s="13" t="str">
        <f>LEFT(flower[[#This Row],[Pheno Barcode]],7)</f>
        <v/>
      </c>
      <c r="I1403" s="10" t="str">
        <f>_xlfn.IFNA(VLOOKUP(flower[[#This Row],[Strain]],VEGC8[[#All],[Scion METRC '#]:[Health]],5,FALSE),"")</f>
        <v/>
      </c>
      <c r="J1403" s="13"/>
      <c r="K1403" s="13" t="str">
        <f>IF(flower[[#This Row],[Scion METRC '#]]="","EMPTY",_xlfn.IFNA(VLOOKUP(flower[[#This Row],[Scion METRC '#]],DEADC8[],3,FALSE),"Alive"))</f>
        <v>EMPTY</v>
      </c>
      <c r="L1403" s="13" t="str">
        <f>IFERROR(INDEX(exptreatments[[#This Row],[Treatment]],MATCH(flower[[#This Row],[Scion METRC '#]],exptreatments[[#This Row],[METRC]],0)),"")</f>
        <v/>
      </c>
      <c r="M1403" s="13" t="str">
        <f>_xlfn.IFNA(VLOOKUP(flower[[#This Row],[Scion METRC '#]],DEADC8[],4,FALSE),"")</f>
        <v/>
      </c>
      <c r="N1403" s="14" t="str">
        <f>_xlfn.IFNA(VLOOKUP(flower[[#This Row],[Scion METRC '#]],DEADC8[],4,FALSE),"")</f>
        <v/>
      </c>
      <c r="O1403" s="13" t="str">
        <f>IF(ISNUMBER(SEARCH(".",flower[[#This Row],[Pheno Barcode]])),CONCATENATE("1A4070000000065000",RIGHT(flower[[#This Row],[Pheno Barcode]],6)),"")</f>
        <v/>
      </c>
      <c r="P1403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_RL3-10</v>
      </c>
    </row>
    <row r="1404" spans="1:16" x14ac:dyDescent="0.25">
      <c r="A1404" s="8" t="s">
        <v>9</v>
      </c>
      <c r="B1404" s="9">
        <v>11</v>
      </c>
      <c r="C1404" s="13" t="s">
        <v>569</v>
      </c>
      <c r="D1404" s="13"/>
      <c r="E1404" s="13" t="str">
        <f>_xlfn.IFNA(VLOOKUP(flower[[#This Row],[Scion METRC '#]],METRCC8[],2,FALSE),"METRC ERROR")</f>
        <v>METRC ERROR</v>
      </c>
      <c r="F1404" s="13" t="str">
        <f>IF(LEFT(flower[[#This Row],[Strain]],4)=LEFT(flower[[#This Row],[Pheno '#]],4),"match","MISMATCH")</f>
        <v>MISMATCH</v>
      </c>
      <c r="G1404" s="13" t="str">
        <f>_xlfn.IFNA(VLOOKUP(flower[[#This Row],[Scion METRC '#]],VEGC8[[#All],[Scion METRC '#]:[Pheno Barcode]],2,FALSE),"")</f>
        <v/>
      </c>
      <c r="H1404" s="13" t="str">
        <f>LEFT(flower[[#This Row],[Pheno Barcode]],7)</f>
        <v/>
      </c>
      <c r="I1404" s="10" t="str">
        <f>_xlfn.IFNA(VLOOKUP(flower[[#This Row],[Strain]],VEGC8[[#All],[Scion METRC '#]:[Health]],5,FALSE),"")</f>
        <v/>
      </c>
      <c r="J1404" s="13"/>
      <c r="K1404" s="13" t="str">
        <f>IF(flower[[#This Row],[Scion METRC '#]]="","EMPTY",_xlfn.IFNA(VLOOKUP(flower[[#This Row],[Scion METRC '#]],DEADC8[],3,FALSE),"Alive"))</f>
        <v>EMPTY</v>
      </c>
      <c r="L1404" s="13" t="str">
        <f>IFERROR(INDEX(exptreatments[[#This Row],[Treatment]],MATCH(flower[[#This Row],[Scion METRC '#]],exptreatments[[#This Row],[METRC]],0)),"")</f>
        <v/>
      </c>
      <c r="M1404" s="13" t="str">
        <f>_xlfn.IFNA(VLOOKUP(flower[[#This Row],[Scion METRC '#]],DEADC8[],4,FALSE),"")</f>
        <v/>
      </c>
      <c r="N1404" s="14" t="str">
        <f>_xlfn.IFNA(VLOOKUP(flower[[#This Row],[Scion METRC '#]],DEADC8[],4,FALSE),"")</f>
        <v/>
      </c>
      <c r="O1404" s="13" t="str">
        <f>IF(ISNUMBER(SEARCH(".",flower[[#This Row],[Pheno Barcode]])),CONCATENATE("1A4070000000065000",RIGHT(flower[[#This Row],[Pheno Barcode]],6)),"")</f>
        <v/>
      </c>
      <c r="P1404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_RL3-11</v>
      </c>
    </row>
    <row r="1405" spans="1:16" x14ac:dyDescent="0.25">
      <c r="A1405" s="8" t="s">
        <v>9</v>
      </c>
      <c r="B1405" s="9">
        <v>12</v>
      </c>
      <c r="C1405" s="13" t="s">
        <v>569</v>
      </c>
      <c r="D1405" s="13"/>
      <c r="E1405" s="13" t="str">
        <f>_xlfn.IFNA(VLOOKUP(flower[[#This Row],[Scion METRC '#]],METRCC8[],2,FALSE),"METRC ERROR")</f>
        <v>METRC ERROR</v>
      </c>
      <c r="F1405" s="13" t="str">
        <f>IF(LEFT(flower[[#This Row],[Strain]],4)=LEFT(flower[[#This Row],[Pheno '#]],4),"match","MISMATCH")</f>
        <v>MISMATCH</v>
      </c>
      <c r="G1405" s="13" t="str">
        <f>_xlfn.IFNA(VLOOKUP(flower[[#This Row],[Scion METRC '#]],VEGC8[[#All],[Scion METRC '#]:[Pheno Barcode]],2,FALSE),"")</f>
        <v/>
      </c>
      <c r="H1405" s="13" t="str">
        <f>LEFT(flower[[#This Row],[Pheno Barcode]],7)</f>
        <v/>
      </c>
      <c r="I1405" s="10" t="str">
        <f>_xlfn.IFNA(VLOOKUP(flower[[#This Row],[Strain]],VEGC8[[#All],[Scion METRC '#]:[Health]],5,FALSE),"")</f>
        <v/>
      </c>
      <c r="J1405" s="13"/>
      <c r="K1405" s="13" t="str">
        <f>IF(flower[[#This Row],[Scion METRC '#]]="","EMPTY",_xlfn.IFNA(VLOOKUP(flower[[#This Row],[Scion METRC '#]],DEADC8[],3,FALSE),"Alive"))</f>
        <v>EMPTY</v>
      </c>
      <c r="L1405" s="13" t="str">
        <f>IFERROR(INDEX(exptreatments[[#This Row],[Treatment]],MATCH(flower[[#This Row],[Scion METRC '#]],exptreatments[[#This Row],[METRC]],0)),"")</f>
        <v/>
      </c>
      <c r="M1405" s="13" t="str">
        <f>_xlfn.IFNA(VLOOKUP(flower[[#This Row],[Scion METRC '#]],DEADC8[],4,FALSE),"")</f>
        <v/>
      </c>
      <c r="N1405" s="14" t="str">
        <f>_xlfn.IFNA(VLOOKUP(flower[[#This Row],[Scion METRC '#]],DEADC8[],4,FALSE),"")</f>
        <v/>
      </c>
      <c r="O1405" s="13" t="str">
        <f>IF(ISNUMBER(SEARCH(".",flower[[#This Row],[Pheno Barcode]])),CONCATENATE("1A4070000000065000",RIGHT(flower[[#This Row],[Pheno Barcode]],6)),"")</f>
        <v/>
      </c>
      <c r="P1405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_RL3-12</v>
      </c>
    </row>
    <row r="1406" spans="1:16" x14ac:dyDescent="0.25">
      <c r="A1406" s="8" t="s">
        <v>9</v>
      </c>
      <c r="B1406" s="9">
        <v>13</v>
      </c>
      <c r="C1406" s="13" t="s">
        <v>569</v>
      </c>
      <c r="D1406" s="13"/>
      <c r="E1406" s="13" t="str">
        <f>_xlfn.IFNA(VLOOKUP(flower[[#This Row],[Scion METRC '#]],METRCC8[],2,FALSE),"METRC ERROR")</f>
        <v>METRC ERROR</v>
      </c>
      <c r="F1406" s="13" t="str">
        <f>IF(LEFT(flower[[#This Row],[Strain]],4)=LEFT(flower[[#This Row],[Pheno '#]],4),"match","MISMATCH")</f>
        <v>MISMATCH</v>
      </c>
      <c r="G1406" s="13" t="str">
        <f>_xlfn.IFNA(VLOOKUP(flower[[#This Row],[Scion METRC '#]],VEGC8[[#All],[Scion METRC '#]:[Pheno Barcode]],2,FALSE),"")</f>
        <v/>
      </c>
      <c r="H1406" s="13" t="str">
        <f>LEFT(flower[[#This Row],[Pheno Barcode]],7)</f>
        <v/>
      </c>
      <c r="I1406" s="10" t="str">
        <f>_xlfn.IFNA(VLOOKUP(flower[[#This Row],[Strain]],VEGC8[[#All],[Scion METRC '#]:[Health]],5,FALSE),"")</f>
        <v/>
      </c>
      <c r="J1406" s="13"/>
      <c r="K1406" s="13" t="str">
        <f>IF(flower[[#This Row],[Scion METRC '#]]="","EMPTY",_xlfn.IFNA(VLOOKUP(flower[[#This Row],[Scion METRC '#]],DEADC8[],3,FALSE),"Alive"))</f>
        <v>EMPTY</v>
      </c>
      <c r="L1406" s="13" t="str">
        <f>IFERROR(INDEX(exptreatments[[#This Row],[Treatment]],MATCH(flower[[#This Row],[Scion METRC '#]],exptreatments[[#This Row],[METRC]],0)),"")</f>
        <v/>
      </c>
      <c r="M1406" s="13" t="str">
        <f>_xlfn.IFNA(VLOOKUP(flower[[#This Row],[Scion METRC '#]],DEADC8[],4,FALSE),"")</f>
        <v/>
      </c>
      <c r="N1406" s="14" t="str">
        <f>_xlfn.IFNA(VLOOKUP(flower[[#This Row],[Scion METRC '#]],DEADC8[],4,FALSE),"")</f>
        <v/>
      </c>
      <c r="O1406" s="13" t="str">
        <f>IF(ISNUMBER(SEARCH(".",flower[[#This Row],[Pheno Barcode]])),CONCATENATE("1A4070000000065000",RIGHT(flower[[#This Row],[Pheno Barcode]],6)),"")</f>
        <v/>
      </c>
      <c r="P1406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_RL3-13</v>
      </c>
    </row>
    <row r="1407" spans="1:16" x14ac:dyDescent="0.25">
      <c r="A1407" s="8" t="s">
        <v>9</v>
      </c>
      <c r="B1407" s="9">
        <v>14</v>
      </c>
      <c r="C1407" s="13" t="s">
        <v>569</v>
      </c>
      <c r="D1407" s="13"/>
      <c r="E1407" s="13" t="str">
        <f>_xlfn.IFNA(VLOOKUP(flower[[#This Row],[Scion METRC '#]],METRCC8[],2,FALSE),"METRC ERROR")</f>
        <v>METRC ERROR</v>
      </c>
      <c r="F1407" s="13" t="str">
        <f>IF(LEFT(flower[[#This Row],[Strain]],4)=LEFT(flower[[#This Row],[Pheno '#]],4),"match","MISMATCH")</f>
        <v>MISMATCH</v>
      </c>
      <c r="G1407" s="13" t="str">
        <f>_xlfn.IFNA(VLOOKUP(flower[[#This Row],[Scion METRC '#]],VEGC8[[#All],[Scion METRC '#]:[Pheno Barcode]],2,FALSE),"")</f>
        <v/>
      </c>
      <c r="H1407" s="13" t="str">
        <f>LEFT(flower[[#This Row],[Pheno Barcode]],7)</f>
        <v/>
      </c>
      <c r="I1407" s="10" t="str">
        <f>_xlfn.IFNA(VLOOKUP(flower[[#This Row],[Strain]],VEGC8[[#All],[Scion METRC '#]:[Health]],5,FALSE),"")</f>
        <v/>
      </c>
      <c r="J1407" s="13"/>
      <c r="K1407" s="13" t="str">
        <f>IF(flower[[#This Row],[Scion METRC '#]]="","EMPTY",_xlfn.IFNA(VLOOKUP(flower[[#This Row],[Scion METRC '#]],DEADC8[],3,FALSE),"Alive"))</f>
        <v>EMPTY</v>
      </c>
      <c r="L1407" s="13" t="str">
        <f>IFERROR(INDEX(exptreatments[[#This Row],[Treatment]],MATCH(flower[[#This Row],[Scion METRC '#]],exptreatments[[#This Row],[METRC]],0)),"")</f>
        <v/>
      </c>
      <c r="M1407" s="13" t="str">
        <f>_xlfn.IFNA(VLOOKUP(flower[[#This Row],[Scion METRC '#]],DEADC8[],4,FALSE),"")</f>
        <v/>
      </c>
      <c r="N1407" s="14" t="str">
        <f>_xlfn.IFNA(VLOOKUP(flower[[#This Row],[Scion METRC '#]],DEADC8[],4,FALSE),"")</f>
        <v/>
      </c>
      <c r="O1407" s="13" t="str">
        <f>IF(ISNUMBER(SEARCH(".",flower[[#This Row],[Pheno Barcode]])),CONCATENATE("1A4070000000065000",RIGHT(flower[[#This Row],[Pheno Barcode]],6)),"")</f>
        <v/>
      </c>
      <c r="P1407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_RL3-14</v>
      </c>
    </row>
    <row r="1408" spans="1:16" x14ac:dyDescent="0.25">
      <c r="A1408" s="8" t="s">
        <v>9</v>
      </c>
      <c r="B1408" s="9">
        <v>15</v>
      </c>
      <c r="C1408" s="13" t="s">
        <v>569</v>
      </c>
      <c r="D1408" s="13"/>
      <c r="E1408" s="13" t="str">
        <f>_xlfn.IFNA(VLOOKUP(flower[[#This Row],[Scion METRC '#]],METRCC8[],2,FALSE),"METRC ERROR")</f>
        <v>METRC ERROR</v>
      </c>
      <c r="F1408" s="13" t="str">
        <f>IF(LEFT(flower[[#This Row],[Strain]],4)=LEFT(flower[[#This Row],[Pheno '#]],4),"match","MISMATCH")</f>
        <v>MISMATCH</v>
      </c>
      <c r="G1408" s="13" t="str">
        <f>_xlfn.IFNA(VLOOKUP(flower[[#This Row],[Scion METRC '#]],VEGC8[[#All],[Scion METRC '#]:[Pheno Barcode]],2,FALSE),"")</f>
        <v/>
      </c>
      <c r="H1408" s="13" t="str">
        <f>LEFT(flower[[#This Row],[Pheno Barcode]],7)</f>
        <v/>
      </c>
      <c r="I1408" s="10" t="str">
        <f>_xlfn.IFNA(VLOOKUP(flower[[#This Row],[Strain]],VEGC8[[#All],[Scion METRC '#]:[Health]],5,FALSE),"")</f>
        <v/>
      </c>
      <c r="J1408" s="13"/>
      <c r="K1408" s="13" t="str">
        <f>IF(flower[[#This Row],[Scion METRC '#]]="","EMPTY",_xlfn.IFNA(VLOOKUP(flower[[#This Row],[Scion METRC '#]],DEADC8[],3,FALSE),"Alive"))</f>
        <v>EMPTY</v>
      </c>
      <c r="L1408" s="13" t="str">
        <f>IFERROR(INDEX(exptreatments[[#This Row],[Treatment]],MATCH(flower[[#This Row],[Scion METRC '#]],exptreatments[[#This Row],[METRC]],0)),"")</f>
        <v/>
      </c>
      <c r="M1408" s="13" t="str">
        <f>_xlfn.IFNA(VLOOKUP(flower[[#This Row],[Scion METRC '#]],DEADC8[],4,FALSE),"")</f>
        <v/>
      </c>
      <c r="N1408" s="14" t="str">
        <f>_xlfn.IFNA(VLOOKUP(flower[[#This Row],[Scion METRC '#]],DEADC8[],4,FALSE),"")</f>
        <v/>
      </c>
      <c r="O1408" s="13" t="str">
        <f>IF(ISNUMBER(SEARCH(".",flower[[#This Row],[Pheno Barcode]])),CONCATENATE("1A4070000000065000",RIGHT(flower[[#This Row],[Pheno Barcode]],6)),"")</f>
        <v/>
      </c>
      <c r="P1408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_RL3-15</v>
      </c>
    </row>
    <row r="1409" spans="1:16" x14ac:dyDescent="0.25">
      <c r="A1409" s="8" t="s">
        <v>9</v>
      </c>
      <c r="B1409" s="9">
        <v>16</v>
      </c>
      <c r="C1409" s="13" t="s">
        <v>569</v>
      </c>
      <c r="D1409" s="13"/>
      <c r="E1409" s="13" t="str">
        <f>_xlfn.IFNA(VLOOKUP(flower[[#This Row],[Scion METRC '#]],METRCC8[],2,FALSE),"METRC ERROR")</f>
        <v>METRC ERROR</v>
      </c>
      <c r="F1409" s="13" t="str">
        <f>IF(LEFT(flower[[#This Row],[Strain]],4)=LEFT(flower[[#This Row],[Pheno '#]],4),"match","MISMATCH")</f>
        <v>MISMATCH</v>
      </c>
      <c r="G1409" s="13" t="str">
        <f>_xlfn.IFNA(VLOOKUP(flower[[#This Row],[Scion METRC '#]],VEGC8[[#All],[Scion METRC '#]:[Pheno Barcode]],2,FALSE),"")</f>
        <v/>
      </c>
      <c r="H1409" s="13" t="str">
        <f>LEFT(flower[[#This Row],[Pheno Barcode]],7)</f>
        <v/>
      </c>
      <c r="I1409" s="10" t="str">
        <f>_xlfn.IFNA(VLOOKUP(flower[[#This Row],[Strain]],VEGC8[[#All],[Scion METRC '#]:[Health]],5,FALSE),"")</f>
        <v/>
      </c>
      <c r="J1409" s="13"/>
      <c r="K1409" s="13" t="str">
        <f>IF(flower[[#This Row],[Scion METRC '#]]="","EMPTY",_xlfn.IFNA(VLOOKUP(flower[[#This Row],[Scion METRC '#]],DEADC8[],3,FALSE),"Alive"))</f>
        <v>EMPTY</v>
      </c>
      <c r="L1409" s="13" t="str">
        <f>IFERROR(INDEX(exptreatments[[#This Row],[Treatment]],MATCH(flower[[#This Row],[Scion METRC '#]],exptreatments[[#This Row],[METRC]],0)),"")</f>
        <v/>
      </c>
      <c r="M1409" s="13" t="str">
        <f>_xlfn.IFNA(VLOOKUP(flower[[#This Row],[Scion METRC '#]],DEADC8[],4,FALSE),"")</f>
        <v/>
      </c>
      <c r="N1409" s="14" t="str">
        <f>_xlfn.IFNA(VLOOKUP(flower[[#This Row],[Scion METRC '#]],DEADC8[],4,FALSE),"")</f>
        <v/>
      </c>
      <c r="O1409" s="13" t="str">
        <f>IF(ISNUMBER(SEARCH(".",flower[[#This Row],[Pheno Barcode]])),CONCATENATE("1A4070000000065000",RIGHT(flower[[#This Row],[Pheno Barcode]],6)),"")</f>
        <v/>
      </c>
      <c r="P1409" s="8" t="str">
        <f>IF(flower[[#This Row],[Plant]]&lt;10,_xlfn.CONCAT('Group Info'!$F$2,"_",flower[[#This Row],[Table]],"-0",flower[[#This Row],[Plant]]),_xlfn.CONCAT('Group Info'!$F$2,"_",flower[[#This Row],[Table]],"-",flower[[#This Row],[Plant]]))</f>
        <v>_RL3-16</v>
      </c>
    </row>
    <row r="1410" spans="1:16" x14ac:dyDescent="0.25">
      <c r="A1410" s="8" t="s">
        <v>9</v>
      </c>
      <c r="B1410" s="9">
        <v>1</v>
      </c>
      <c r="C1410" s="13" t="s">
        <v>570</v>
      </c>
      <c r="D1410" s="13"/>
      <c r="E1410" s="13" t="str">
        <f>_xlfn.IFNA(VLOOKUP(flower[[#This Row],[Scion METRC '#]],METRCC8[],2,FALSE),"METRC ERROR")</f>
        <v>METRC ERROR</v>
      </c>
      <c r="F1410" s="13" t="str">
        <f>IF(LEFT(flower[[#This Row],[Strain]],4)=LEFT(flower[[#This Row],[Pheno '#]],4),"match","MISMATCH")</f>
        <v>MISMATCH</v>
      </c>
      <c r="G1410" s="13" t="str">
        <f>_xlfn.IFNA(VLOOKUP(flower[[#This Row],[Scion METRC '#]],VEGC8[[#All],[Scion METRC '#]:[Pheno Barcode]],2,FALSE),"")</f>
        <v/>
      </c>
      <c r="H1410" s="13" t="str">
        <f>LEFT(flower[[#This Row],[Pheno Barcode]],7)</f>
        <v/>
      </c>
      <c r="I1410" s="10" t="str">
        <f>_xlfn.IFNA(VLOOKUP(flower[[#This Row],[Strain]],VEGC8[[#All],[Scion METRC '#]:[Health]],5,FALSE),"")</f>
        <v/>
      </c>
      <c r="J1410" s="13"/>
      <c r="K1410" s="13" t="str">
        <f>IF(flower[[#This Row],[Scion METRC '#]]="","EMPTY",_xlfn.IFNA(VLOOKUP(flower[[#This Row],[Scion METRC '#]],DEADC8[],3,FALSE),"Alive"))</f>
        <v>EMPTY</v>
      </c>
      <c r="L1410" s="13" t="str">
        <f>IFERROR(INDEX(exptreatments[[#This Row],[Treatment]],MATCH(flower[[#This Row],[Scion METRC '#]],exptreatments[[#This Row],[METRC]],0)),"")</f>
        <v/>
      </c>
      <c r="M1410" s="13" t="str">
        <f>_xlfn.IFNA(VLOOKUP(flower[[#This Row],[Scion METRC '#]],DEADC8[],4,FALSE),"")</f>
        <v/>
      </c>
      <c r="N1410" s="14" t="str">
        <f>_xlfn.IFNA(VLOOKUP(flower[[#This Row],[Scion METRC '#]],DEADC8[],4,FALSE),"")</f>
        <v/>
      </c>
      <c r="O1410" s="13" t="str">
        <f>IF(ISNUMBER(SEARCH(".",flower[[#This Row],[Pheno Barcode]])),CONCATENATE("1A4070000000065000",RIGHT(flower[[#This Row],[Pheno Barcode]],6)),"")</f>
        <v/>
      </c>
      <c r="P1410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_RL4-01</v>
      </c>
    </row>
    <row r="1411" spans="1:16" x14ac:dyDescent="0.25">
      <c r="A1411" s="8" t="s">
        <v>9</v>
      </c>
      <c r="B1411" s="9">
        <v>2</v>
      </c>
      <c r="C1411" s="13" t="s">
        <v>570</v>
      </c>
      <c r="D1411" s="13"/>
      <c r="E1411" s="13" t="str">
        <f>_xlfn.IFNA(VLOOKUP(flower[[#This Row],[Scion METRC '#]],METRCC8[],2,FALSE),"METRC ERROR")</f>
        <v>METRC ERROR</v>
      </c>
      <c r="F1411" s="13" t="str">
        <f>IF(LEFT(flower[[#This Row],[Strain]],4)=LEFT(flower[[#This Row],[Pheno '#]],4),"match","MISMATCH")</f>
        <v>MISMATCH</v>
      </c>
      <c r="G1411" s="13" t="str">
        <f>_xlfn.IFNA(VLOOKUP(flower[[#This Row],[Scion METRC '#]],VEGC8[[#All],[Scion METRC '#]:[Pheno Barcode]],2,FALSE),"")</f>
        <v/>
      </c>
      <c r="H1411" s="13" t="str">
        <f>LEFT(flower[[#This Row],[Pheno Barcode]],7)</f>
        <v/>
      </c>
      <c r="I1411" s="10" t="str">
        <f>_xlfn.IFNA(VLOOKUP(flower[[#This Row],[Strain]],VEGC8[[#All],[Scion METRC '#]:[Health]],5,FALSE),"")</f>
        <v/>
      </c>
      <c r="J1411" s="13"/>
      <c r="K1411" s="13" t="str">
        <f>IF(flower[[#This Row],[Scion METRC '#]]="","EMPTY",_xlfn.IFNA(VLOOKUP(flower[[#This Row],[Scion METRC '#]],DEADC8[],3,FALSE),"Alive"))</f>
        <v>EMPTY</v>
      </c>
      <c r="L1411" s="13" t="str">
        <f>IFERROR(INDEX(exptreatments[[#This Row],[Treatment]],MATCH(flower[[#This Row],[Scion METRC '#]],exptreatments[[#This Row],[METRC]],0)),"")</f>
        <v/>
      </c>
      <c r="M1411" s="13" t="str">
        <f>_xlfn.IFNA(VLOOKUP(flower[[#This Row],[Scion METRC '#]],DEADC8[],4,FALSE),"")</f>
        <v/>
      </c>
      <c r="N1411" s="14" t="str">
        <f>_xlfn.IFNA(VLOOKUP(flower[[#This Row],[Scion METRC '#]],DEADC8[],4,FALSE),"")</f>
        <v/>
      </c>
      <c r="O1411" s="13" t="str">
        <f>IF(ISNUMBER(SEARCH(".",flower[[#This Row],[Pheno Barcode]])),CONCATENATE("1A4070000000065000",RIGHT(flower[[#This Row],[Pheno Barcode]],6)),"")</f>
        <v/>
      </c>
      <c r="P1411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_RL4-02</v>
      </c>
    </row>
    <row r="1412" spans="1:16" x14ac:dyDescent="0.25">
      <c r="A1412" s="8" t="s">
        <v>9</v>
      </c>
      <c r="B1412" s="9">
        <v>3</v>
      </c>
      <c r="C1412" s="13" t="s">
        <v>570</v>
      </c>
      <c r="D1412" s="13"/>
      <c r="E1412" s="13" t="str">
        <f>_xlfn.IFNA(VLOOKUP(flower[[#This Row],[Scion METRC '#]],METRCC8[],2,FALSE),"METRC ERROR")</f>
        <v>METRC ERROR</v>
      </c>
      <c r="F1412" s="13" t="str">
        <f>IF(LEFT(flower[[#This Row],[Strain]],4)=LEFT(flower[[#This Row],[Pheno '#]],4),"match","MISMATCH")</f>
        <v>MISMATCH</v>
      </c>
      <c r="G1412" s="13" t="str">
        <f>_xlfn.IFNA(VLOOKUP(flower[[#This Row],[Scion METRC '#]],VEGC8[[#All],[Scion METRC '#]:[Pheno Barcode]],2,FALSE),"")</f>
        <v/>
      </c>
      <c r="H1412" s="13" t="str">
        <f>LEFT(flower[[#This Row],[Pheno Barcode]],7)</f>
        <v/>
      </c>
      <c r="I1412" s="10" t="str">
        <f>_xlfn.IFNA(VLOOKUP(flower[[#This Row],[Strain]],VEGC8[[#All],[Scion METRC '#]:[Health]],5,FALSE),"")</f>
        <v/>
      </c>
      <c r="J1412" s="13"/>
      <c r="K1412" s="13" t="str">
        <f>IF(flower[[#This Row],[Scion METRC '#]]="","EMPTY",_xlfn.IFNA(VLOOKUP(flower[[#This Row],[Scion METRC '#]],DEADC8[],3,FALSE),"Alive"))</f>
        <v>EMPTY</v>
      </c>
      <c r="L1412" s="13" t="str">
        <f>IFERROR(INDEX(exptreatments[[#This Row],[Treatment]],MATCH(flower[[#This Row],[Scion METRC '#]],exptreatments[[#This Row],[METRC]],0)),"")</f>
        <v/>
      </c>
      <c r="M1412" s="13" t="str">
        <f>_xlfn.IFNA(VLOOKUP(flower[[#This Row],[Scion METRC '#]],DEADC8[],4,FALSE),"")</f>
        <v/>
      </c>
      <c r="N1412" s="14" t="str">
        <f>_xlfn.IFNA(VLOOKUP(flower[[#This Row],[Scion METRC '#]],DEADC8[],4,FALSE),"")</f>
        <v/>
      </c>
      <c r="O1412" s="13" t="str">
        <f>IF(ISNUMBER(SEARCH(".",flower[[#This Row],[Pheno Barcode]])),CONCATENATE("1A4070000000065000",RIGHT(flower[[#This Row],[Pheno Barcode]],6)),"")</f>
        <v/>
      </c>
      <c r="P1412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_RL4-03</v>
      </c>
    </row>
    <row r="1413" spans="1:16" x14ac:dyDescent="0.25">
      <c r="A1413" s="8" t="s">
        <v>9</v>
      </c>
      <c r="B1413" s="9">
        <v>4</v>
      </c>
      <c r="C1413" s="13" t="s">
        <v>570</v>
      </c>
      <c r="D1413" s="13"/>
      <c r="E1413" s="13" t="str">
        <f>_xlfn.IFNA(VLOOKUP(flower[[#This Row],[Scion METRC '#]],METRCC8[],2,FALSE),"METRC ERROR")</f>
        <v>METRC ERROR</v>
      </c>
      <c r="F1413" s="13" t="str">
        <f>IF(LEFT(flower[[#This Row],[Strain]],4)=LEFT(flower[[#This Row],[Pheno '#]],4),"match","MISMATCH")</f>
        <v>MISMATCH</v>
      </c>
      <c r="G1413" s="13" t="str">
        <f>_xlfn.IFNA(VLOOKUP(flower[[#This Row],[Scion METRC '#]],VEGC8[[#All],[Scion METRC '#]:[Pheno Barcode]],2,FALSE),"")</f>
        <v/>
      </c>
      <c r="H1413" s="13" t="str">
        <f>LEFT(flower[[#This Row],[Pheno Barcode]],7)</f>
        <v/>
      </c>
      <c r="I1413" s="10" t="str">
        <f>_xlfn.IFNA(VLOOKUP(flower[[#This Row],[Strain]],VEGC8[[#All],[Scion METRC '#]:[Health]],5,FALSE),"")</f>
        <v/>
      </c>
      <c r="J1413" s="13"/>
      <c r="K1413" s="13" t="str">
        <f>IF(flower[[#This Row],[Scion METRC '#]]="","EMPTY",_xlfn.IFNA(VLOOKUP(flower[[#This Row],[Scion METRC '#]],DEADC8[],3,FALSE),"Alive"))</f>
        <v>EMPTY</v>
      </c>
      <c r="L1413" s="13" t="str">
        <f>IFERROR(INDEX(exptreatments[[#This Row],[Treatment]],MATCH(flower[[#This Row],[Scion METRC '#]],exptreatments[[#This Row],[METRC]],0)),"")</f>
        <v/>
      </c>
      <c r="M1413" s="13" t="str">
        <f>_xlfn.IFNA(VLOOKUP(flower[[#This Row],[Scion METRC '#]],DEADC8[],4,FALSE),"")</f>
        <v/>
      </c>
      <c r="N1413" s="14" t="str">
        <f>_xlfn.IFNA(VLOOKUP(flower[[#This Row],[Scion METRC '#]],DEADC8[],4,FALSE),"")</f>
        <v/>
      </c>
      <c r="O1413" s="13" t="str">
        <f>IF(ISNUMBER(SEARCH(".",flower[[#This Row],[Pheno Barcode]])),CONCATENATE("1A4070000000065000",RIGHT(flower[[#This Row],[Pheno Barcode]],6)),"")</f>
        <v/>
      </c>
      <c r="P1413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_RL4-04</v>
      </c>
    </row>
    <row r="1414" spans="1:16" x14ac:dyDescent="0.25">
      <c r="A1414" s="8" t="s">
        <v>9</v>
      </c>
      <c r="B1414" s="9">
        <v>5</v>
      </c>
      <c r="C1414" s="13" t="s">
        <v>570</v>
      </c>
      <c r="D1414" s="13"/>
      <c r="E1414" s="13" t="str">
        <f>_xlfn.IFNA(VLOOKUP(flower[[#This Row],[Scion METRC '#]],METRCC8[],2,FALSE),"METRC ERROR")</f>
        <v>METRC ERROR</v>
      </c>
      <c r="F1414" s="13" t="str">
        <f>IF(LEFT(flower[[#This Row],[Strain]],4)=LEFT(flower[[#This Row],[Pheno '#]],4),"match","MISMATCH")</f>
        <v>MISMATCH</v>
      </c>
      <c r="G1414" s="13" t="str">
        <f>_xlfn.IFNA(VLOOKUP(flower[[#This Row],[Scion METRC '#]],VEGC8[[#All],[Scion METRC '#]:[Pheno Barcode]],2,FALSE),"")</f>
        <v/>
      </c>
      <c r="H1414" s="13" t="str">
        <f>LEFT(flower[[#This Row],[Pheno Barcode]],7)</f>
        <v/>
      </c>
      <c r="I1414" s="10" t="str">
        <f>_xlfn.IFNA(VLOOKUP(flower[[#This Row],[Strain]],VEGC8[[#All],[Scion METRC '#]:[Health]],5,FALSE),"")</f>
        <v/>
      </c>
      <c r="J1414" s="13"/>
      <c r="K1414" s="13" t="str">
        <f>IF(flower[[#This Row],[Scion METRC '#]]="","EMPTY",_xlfn.IFNA(VLOOKUP(flower[[#This Row],[Scion METRC '#]],DEADC8[],3,FALSE),"Alive"))</f>
        <v>EMPTY</v>
      </c>
      <c r="L1414" s="13" t="str">
        <f>IFERROR(INDEX(exptreatments[[#This Row],[Treatment]],MATCH(flower[[#This Row],[Scion METRC '#]],exptreatments[[#This Row],[METRC]],0)),"")</f>
        <v/>
      </c>
      <c r="M1414" s="13" t="str">
        <f>_xlfn.IFNA(VLOOKUP(flower[[#This Row],[Scion METRC '#]],DEADC8[],4,FALSE),"")</f>
        <v/>
      </c>
      <c r="N1414" s="14" t="str">
        <f>_xlfn.IFNA(VLOOKUP(flower[[#This Row],[Scion METRC '#]],DEADC8[],4,FALSE),"")</f>
        <v/>
      </c>
      <c r="O1414" s="13" t="str">
        <f>IF(ISNUMBER(SEARCH(".",flower[[#This Row],[Pheno Barcode]])),CONCATENATE("1A4070000000065000",RIGHT(flower[[#This Row],[Pheno Barcode]],6)),"")</f>
        <v/>
      </c>
      <c r="P1414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_RL4-05</v>
      </c>
    </row>
    <row r="1415" spans="1:16" x14ac:dyDescent="0.25">
      <c r="A1415" s="8" t="s">
        <v>9</v>
      </c>
      <c r="B1415" s="9">
        <v>6</v>
      </c>
      <c r="C1415" s="13" t="s">
        <v>570</v>
      </c>
      <c r="D1415" s="13"/>
      <c r="E1415" s="13" t="str">
        <f>_xlfn.IFNA(VLOOKUP(flower[[#This Row],[Scion METRC '#]],METRCC8[],2,FALSE),"METRC ERROR")</f>
        <v>METRC ERROR</v>
      </c>
      <c r="F1415" s="13" t="str">
        <f>IF(LEFT(flower[[#This Row],[Strain]],4)=LEFT(flower[[#This Row],[Pheno '#]],4),"match","MISMATCH")</f>
        <v>MISMATCH</v>
      </c>
      <c r="G1415" s="13" t="str">
        <f>_xlfn.IFNA(VLOOKUP(flower[[#This Row],[Scion METRC '#]],VEGC8[[#All],[Scion METRC '#]:[Pheno Barcode]],2,FALSE),"")</f>
        <v/>
      </c>
      <c r="H1415" s="13" t="str">
        <f>LEFT(flower[[#This Row],[Pheno Barcode]],7)</f>
        <v/>
      </c>
      <c r="I1415" s="10" t="str">
        <f>_xlfn.IFNA(VLOOKUP(flower[[#This Row],[Strain]],VEGC8[[#All],[Scion METRC '#]:[Health]],5,FALSE),"")</f>
        <v/>
      </c>
      <c r="J1415" s="13"/>
      <c r="K1415" s="13" t="str">
        <f>IF(flower[[#This Row],[Scion METRC '#]]="","EMPTY",_xlfn.IFNA(VLOOKUP(flower[[#This Row],[Scion METRC '#]],DEADC8[],3,FALSE),"Alive"))</f>
        <v>EMPTY</v>
      </c>
      <c r="L1415" s="13" t="str">
        <f>IFERROR(INDEX(exptreatments[[#This Row],[Treatment]],MATCH(flower[[#This Row],[Scion METRC '#]],exptreatments[[#This Row],[METRC]],0)),"")</f>
        <v/>
      </c>
      <c r="M1415" s="13" t="str">
        <f>_xlfn.IFNA(VLOOKUP(flower[[#This Row],[Scion METRC '#]],DEADC8[],4,FALSE),"")</f>
        <v/>
      </c>
      <c r="N1415" s="14" t="str">
        <f>_xlfn.IFNA(VLOOKUP(flower[[#This Row],[Scion METRC '#]],DEADC8[],4,FALSE),"")</f>
        <v/>
      </c>
      <c r="O1415" s="13" t="str">
        <f>IF(ISNUMBER(SEARCH(".",flower[[#This Row],[Pheno Barcode]])),CONCATENATE("1A4070000000065000",RIGHT(flower[[#This Row],[Pheno Barcode]],6)),"")</f>
        <v/>
      </c>
      <c r="P1415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_RL4-06</v>
      </c>
    </row>
    <row r="1416" spans="1:16" x14ac:dyDescent="0.25">
      <c r="A1416" s="8" t="s">
        <v>9</v>
      </c>
      <c r="B1416" s="9">
        <v>7</v>
      </c>
      <c r="C1416" s="13" t="s">
        <v>570</v>
      </c>
      <c r="D1416" s="13"/>
      <c r="E1416" s="13" t="str">
        <f>_xlfn.IFNA(VLOOKUP(flower[[#This Row],[Scion METRC '#]],METRCC8[],2,FALSE),"METRC ERROR")</f>
        <v>METRC ERROR</v>
      </c>
      <c r="F1416" s="13" t="str">
        <f>IF(LEFT(flower[[#This Row],[Strain]],4)=LEFT(flower[[#This Row],[Pheno '#]],4),"match","MISMATCH")</f>
        <v>MISMATCH</v>
      </c>
      <c r="G1416" s="13" t="str">
        <f>_xlfn.IFNA(VLOOKUP(flower[[#This Row],[Scion METRC '#]],VEGC8[[#All],[Scion METRC '#]:[Pheno Barcode]],2,FALSE),"")</f>
        <v/>
      </c>
      <c r="H1416" s="13" t="str">
        <f>LEFT(flower[[#This Row],[Pheno Barcode]],7)</f>
        <v/>
      </c>
      <c r="I1416" s="10" t="str">
        <f>_xlfn.IFNA(VLOOKUP(flower[[#This Row],[Strain]],VEGC8[[#All],[Scion METRC '#]:[Health]],5,FALSE),"")</f>
        <v/>
      </c>
      <c r="J1416" s="13"/>
      <c r="K1416" s="13" t="str">
        <f>IF(flower[[#This Row],[Scion METRC '#]]="","EMPTY",_xlfn.IFNA(VLOOKUP(flower[[#This Row],[Scion METRC '#]],DEADC8[],3,FALSE),"Alive"))</f>
        <v>EMPTY</v>
      </c>
      <c r="L1416" s="13" t="str">
        <f>IFERROR(INDEX(exptreatments[[#This Row],[Treatment]],MATCH(flower[[#This Row],[Scion METRC '#]],exptreatments[[#This Row],[METRC]],0)),"")</f>
        <v/>
      </c>
      <c r="M1416" s="13" t="str">
        <f>_xlfn.IFNA(VLOOKUP(flower[[#This Row],[Scion METRC '#]],DEADC8[],4,FALSE),"")</f>
        <v/>
      </c>
      <c r="N1416" s="14" t="str">
        <f>_xlfn.IFNA(VLOOKUP(flower[[#This Row],[Scion METRC '#]],DEADC8[],4,FALSE),"")</f>
        <v/>
      </c>
      <c r="O1416" s="13" t="str">
        <f>IF(ISNUMBER(SEARCH(".",flower[[#This Row],[Pheno Barcode]])),CONCATENATE("1A4070000000065000",RIGHT(flower[[#This Row],[Pheno Barcode]],6)),"")</f>
        <v/>
      </c>
      <c r="P1416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_RL4-07</v>
      </c>
    </row>
    <row r="1417" spans="1:16" x14ac:dyDescent="0.25">
      <c r="A1417" s="8" t="s">
        <v>9</v>
      </c>
      <c r="B1417" s="9">
        <v>8</v>
      </c>
      <c r="C1417" s="13" t="s">
        <v>570</v>
      </c>
      <c r="D1417" s="13"/>
      <c r="E1417" s="13" t="str">
        <f>_xlfn.IFNA(VLOOKUP(flower[[#This Row],[Scion METRC '#]],METRCC8[],2,FALSE),"METRC ERROR")</f>
        <v>METRC ERROR</v>
      </c>
      <c r="F1417" s="13" t="str">
        <f>IF(LEFT(flower[[#This Row],[Strain]],4)=LEFT(flower[[#This Row],[Pheno '#]],4),"match","MISMATCH")</f>
        <v>MISMATCH</v>
      </c>
      <c r="G1417" s="13" t="str">
        <f>_xlfn.IFNA(VLOOKUP(flower[[#This Row],[Scion METRC '#]],VEGC8[[#All],[Scion METRC '#]:[Pheno Barcode]],2,FALSE),"")</f>
        <v/>
      </c>
      <c r="H1417" s="13" t="str">
        <f>LEFT(flower[[#This Row],[Pheno Barcode]],7)</f>
        <v/>
      </c>
      <c r="I1417" s="10" t="str">
        <f>_xlfn.IFNA(VLOOKUP(flower[[#This Row],[Strain]],VEGC8[[#All],[Scion METRC '#]:[Health]],5,FALSE),"")</f>
        <v/>
      </c>
      <c r="J1417" s="13"/>
      <c r="K1417" s="13" t="str">
        <f>IF(flower[[#This Row],[Scion METRC '#]]="","EMPTY",_xlfn.IFNA(VLOOKUP(flower[[#This Row],[Scion METRC '#]],DEADC8[],3,FALSE),"Alive"))</f>
        <v>EMPTY</v>
      </c>
      <c r="L1417" s="13" t="str">
        <f>IFERROR(INDEX(exptreatments[[#This Row],[Treatment]],MATCH(flower[[#This Row],[Scion METRC '#]],exptreatments[[#This Row],[METRC]],0)),"")</f>
        <v/>
      </c>
      <c r="M1417" s="13" t="str">
        <f>_xlfn.IFNA(VLOOKUP(flower[[#This Row],[Scion METRC '#]],DEADC8[],4,FALSE),"")</f>
        <v/>
      </c>
      <c r="N1417" s="14" t="str">
        <f>_xlfn.IFNA(VLOOKUP(flower[[#This Row],[Scion METRC '#]],DEADC8[],4,FALSE),"")</f>
        <v/>
      </c>
      <c r="O1417" s="13" t="str">
        <f>IF(ISNUMBER(SEARCH(".",flower[[#This Row],[Pheno Barcode]])),CONCATENATE("1A4070000000065000",RIGHT(flower[[#This Row],[Pheno Barcode]],6)),"")</f>
        <v/>
      </c>
      <c r="P1417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_RL4-08</v>
      </c>
    </row>
    <row r="1418" spans="1:16" x14ac:dyDescent="0.25">
      <c r="A1418" s="8" t="s">
        <v>9</v>
      </c>
      <c r="B1418" s="9">
        <v>9</v>
      </c>
      <c r="C1418" s="13" t="s">
        <v>570</v>
      </c>
      <c r="D1418" s="13"/>
      <c r="E1418" s="13" t="str">
        <f>_xlfn.IFNA(VLOOKUP(flower[[#This Row],[Scion METRC '#]],METRCC8[],2,FALSE),"METRC ERROR")</f>
        <v>METRC ERROR</v>
      </c>
      <c r="F1418" s="13" t="str">
        <f>IF(LEFT(flower[[#This Row],[Strain]],4)=LEFT(flower[[#This Row],[Pheno '#]],4),"match","MISMATCH")</f>
        <v>MISMATCH</v>
      </c>
      <c r="G1418" s="13" t="str">
        <f>_xlfn.IFNA(VLOOKUP(flower[[#This Row],[Scion METRC '#]],VEGC8[[#All],[Scion METRC '#]:[Pheno Barcode]],2,FALSE),"")</f>
        <v/>
      </c>
      <c r="H1418" s="13" t="str">
        <f>LEFT(flower[[#This Row],[Pheno Barcode]],7)</f>
        <v/>
      </c>
      <c r="I1418" s="10" t="str">
        <f>_xlfn.IFNA(VLOOKUP(flower[[#This Row],[Strain]],VEGC8[[#All],[Scion METRC '#]:[Health]],5,FALSE),"")</f>
        <v/>
      </c>
      <c r="J1418" s="13"/>
      <c r="K1418" s="13" t="str">
        <f>IF(flower[[#This Row],[Scion METRC '#]]="","EMPTY",_xlfn.IFNA(VLOOKUP(flower[[#This Row],[Scion METRC '#]],DEADC8[],3,FALSE),"Alive"))</f>
        <v>EMPTY</v>
      </c>
      <c r="L1418" s="13" t="str">
        <f>IFERROR(INDEX(exptreatments[[#This Row],[Treatment]],MATCH(flower[[#This Row],[Scion METRC '#]],exptreatments[[#This Row],[METRC]],0)),"")</f>
        <v/>
      </c>
      <c r="M1418" s="13" t="str">
        <f>_xlfn.IFNA(VLOOKUP(flower[[#This Row],[Scion METRC '#]],DEADC8[],4,FALSE),"")</f>
        <v/>
      </c>
      <c r="N1418" s="14" t="str">
        <f>_xlfn.IFNA(VLOOKUP(flower[[#This Row],[Scion METRC '#]],DEADC8[],4,FALSE),"")</f>
        <v/>
      </c>
      <c r="O1418" s="13" t="str">
        <f>IF(ISNUMBER(SEARCH(".",flower[[#This Row],[Pheno Barcode]])),CONCATENATE("1A4070000000065000",RIGHT(flower[[#This Row],[Pheno Barcode]],6)),"")</f>
        <v/>
      </c>
      <c r="P1418" s="8" t="str">
        <f>IF(flower[[#This Row],[Plant]]&lt;10,_xlfn.CONCAT('Group Info'!$F$2,"_",flower[[#This Row],[Table]],"-0",flower[[#This Row],[Plant]]),_xlfn.CONCAT('Group Info'!$F$2,"_",flower[[#This Row],[Table]],"-",flower[[#This Row],[Plant]]))</f>
        <v>_RL4-09</v>
      </c>
    </row>
    <row r="1419" spans="1:16" x14ac:dyDescent="0.25">
      <c r="A1419" s="8" t="s">
        <v>9</v>
      </c>
      <c r="B1419" s="9">
        <v>10</v>
      </c>
      <c r="C1419" s="13" t="s">
        <v>570</v>
      </c>
      <c r="D1419" s="13"/>
      <c r="E1419" s="13" t="str">
        <f>_xlfn.IFNA(VLOOKUP(flower[[#This Row],[Scion METRC '#]],METRCC8[],2,FALSE),"METRC ERROR")</f>
        <v>METRC ERROR</v>
      </c>
      <c r="F1419" s="13" t="str">
        <f>IF(LEFT(flower[[#This Row],[Strain]],4)=LEFT(flower[[#This Row],[Pheno '#]],4),"match","MISMATCH")</f>
        <v>MISMATCH</v>
      </c>
      <c r="G1419" s="13" t="str">
        <f>_xlfn.IFNA(VLOOKUP(flower[[#This Row],[Scion METRC '#]],VEGC8[[#All],[Scion METRC '#]:[Pheno Barcode]],2,FALSE),"")</f>
        <v/>
      </c>
      <c r="H1419" s="13" t="str">
        <f>LEFT(flower[[#This Row],[Pheno Barcode]],7)</f>
        <v/>
      </c>
      <c r="I1419" s="10" t="str">
        <f>_xlfn.IFNA(VLOOKUP(flower[[#This Row],[Strain]],VEGC8[[#All],[Scion METRC '#]:[Health]],5,FALSE),"")</f>
        <v/>
      </c>
      <c r="J1419" s="13"/>
      <c r="K1419" s="13" t="str">
        <f>IF(flower[[#This Row],[Scion METRC '#]]="","EMPTY",_xlfn.IFNA(VLOOKUP(flower[[#This Row],[Scion METRC '#]],DEADC8[],3,FALSE),"Alive"))</f>
        <v>EMPTY</v>
      </c>
      <c r="L1419" s="13" t="str">
        <f>IFERROR(INDEX(exptreatments[[#This Row],[Treatment]],MATCH(flower[[#This Row],[Scion METRC '#]],exptreatments[[#This Row],[METRC]],0)),"")</f>
        <v/>
      </c>
      <c r="M1419" s="13" t="str">
        <f>_xlfn.IFNA(VLOOKUP(flower[[#This Row],[Scion METRC '#]],DEADC8[],4,FALSE),"")</f>
        <v/>
      </c>
      <c r="N1419" s="14" t="str">
        <f>_xlfn.IFNA(VLOOKUP(flower[[#This Row],[Scion METRC '#]],DEADC8[],4,FALSE),"")</f>
        <v/>
      </c>
      <c r="O1419" s="13" t="str">
        <f>IF(ISNUMBER(SEARCH(".",flower[[#This Row],[Pheno Barcode]])),CONCATENATE("1A4070000000065000",RIGHT(flower[[#This Row],[Pheno Barcode]],6)),"")</f>
        <v/>
      </c>
      <c r="P1419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_RL4-10</v>
      </c>
    </row>
    <row r="1420" spans="1:16" x14ac:dyDescent="0.25">
      <c r="A1420" s="8" t="s">
        <v>9</v>
      </c>
      <c r="B1420" s="9">
        <v>11</v>
      </c>
      <c r="C1420" s="13" t="s">
        <v>570</v>
      </c>
      <c r="D1420" s="13"/>
      <c r="E1420" s="13" t="str">
        <f>_xlfn.IFNA(VLOOKUP(flower[[#This Row],[Scion METRC '#]],METRCC8[],2,FALSE),"METRC ERROR")</f>
        <v>METRC ERROR</v>
      </c>
      <c r="F1420" s="13" t="str">
        <f>IF(LEFT(flower[[#This Row],[Strain]],4)=LEFT(flower[[#This Row],[Pheno '#]],4),"match","MISMATCH")</f>
        <v>MISMATCH</v>
      </c>
      <c r="G1420" s="13" t="str">
        <f>_xlfn.IFNA(VLOOKUP(flower[[#This Row],[Scion METRC '#]],VEGC8[[#All],[Scion METRC '#]:[Pheno Barcode]],2,FALSE),"")</f>
        <v/>
      </c>
      <c r="H1420" s="13" t="str">
        <f>LEFT(flower[[#This Row],[Pheno Barcode]],7)</f>
        <v/>
      </c>
      <c r="I1420" s="10" t="str">
        <f>_xlfn.IFNA(VLOOKUP(flower[[#This Row],[Strain]],VEGC8[[#All],[Scion METRC '#]:[Health]],5,FALSE),"")</f>
        <v/>
      </c>
      <c r="J1420" s="13"/>
      <c r="K1420" s="13" t="str">
        <f>IF(flower[[#This Row],[Scion METRC '#]]="","EMPTY",_xlfn.IFNA(VLOOKUP(flower[[#This Row],[Scion METRC '#]],DEADC8[],3,FALSE),"Alive"))</f>
        <v>EMPTY</v>
      </c>
      <c r="L1420" s="13" t="str">
        <f>IFERROR(INDEX(exptreatments[[#This Row],[Treatment]],MATCH(flower[[#This Row],[Scion METRC '#]],exptreatments[[#This Row],[METRC]],0)),"")</f>
        <v/>
      </c>
      <c r="M1420" s="13" t="str">
        <f>_xlfn.IFNA(VLOOKUP(flower[[#This Row],[Scion METRC '#]],DEADC8[],4,FALSE),"")</f>
        <v/>
      </c>
      <c r="N1420" s="14" t="str">
        <f>_xlfn.IFNA(VLOOKUP(flower[[#This Row],[Scion METRC '#]],DEADC8[],4,FALSE),"")</f>
        <v/>
      </c>
      <c r="O1420" s="13" t="str">
        <f>IF(ISNUMBER(SEARCH(".",flower[[#This Row],[Pheno Barcode]])),CONCATENATE("1A4070000000065000",RIGHT(flower[[#This Row],[Pheno Barcode]],6)),"")</f>
        <v/>
      </c>
      <c r="P1420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_RL4-11</v>
      </c>
    </row>
    <row r="1421" spans="1:16" x14ac:dyDescent="0.25">
      <c r="A1421" s="8" t="s">
        <v>9</v>
      </c>
      <c r="B1421" s="9">
        <v>12</v>
      </c>
      <c r="C1421" s="13" t="s">
        <v>570</v>
      </c>
      <c r="D1421" s="13"/>
      <c r="E1421" s="13" t="str">
        <f>_xlfn.IFNA(VLOOKUP(flower[[#This Row],[Scion METRC '#]],METRCC8[],2,FALSE),"METRC ERROR")</f>
        <v>METRC ERROR</v>
      </c>
      <c r="F1421" s="13" t="str">
        <f>IF(LEFT(flower[[#This Row],[Strain]],4)=LEFT(flower[[#This Row],[Pheno '#]],4),"match","MISMATCH")</f>
        <v>MISMATCH</v>
      </c>
      <c r="G1421" s="13" t="str">
        <f>_xlfn.IFNA(VLOOKUP(flower[[#This Row],[Scion METRC '#]],VEGC8[[#All],[Scion METRC '#]:[Pheno Barcode]],2,FALSE),"")</f>
        <v/>
      </c>
      <c r="H1421" s="13" t="str">
        <f>LEFT(flower[[#This Row],[Pheno Barcode]],7)</f>
        <v/>
      </c>
      <c r="I1421" s="10" t="str">
        <f>_xlfn.IFNA(VLOOKUP(flower[[#This Row],[Strain]],VEGC8[[#All],[Scion METRC '#]:[Health]],5,FALSE),"")</f>
        <v/>
      </c>
      <c r="J1421" s="13"/>
      <c r="K1421" s="13" t="str">
        <f>IF(flower[[#This Row],[Scion METRC '#]]="","EMPTY",_xlfn.IFNA(VLOOKUP(flower[[#This Row],[Scion METRC '#]],DEADC8[],3,FALSE),"Alive"))</f>
        <v>EMPTY</v>
      </c>
      <c r="L1421" s="13" t="str">
        <f>IFERROR(INDEX(exptreatments[[#This Row],[Treatment]],MATCH(flower[[#This Row],[Scion METRC '#]],exptreatments[[#This Row],[METRC]],0)),"")</f>
        <v/>
      </c>
      <c r="M1421" s="13" t="str">
        <f>_xlfn.IFNA(VLOOKUP(flower[[#This Row],[Scion METRC '#]],DEADC8[],4,FALSE),"")</f>
        <v/>
      </c>
      <c r="N1421" s="14" t="str">
        <f>_xlfn.IFNA(VLOOKUP(flower[[#This Row],[Scion METRC '#]],DEADC8[],4,FALSE),"")</f>
        <v/>
      </c>
      <c r="O1421" s="13" t="str">
        <f>IF(ISNUMBER(SEARCH(".",flower[[#This Row],[Pheno Barcode]])),CONCATENATE("1A4070000000065000",RIGHT(flower[[#This Row],[Pheno Barcode]],6)),"")</f>
        <v/>
      </c>
      <c r="P1421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_RL4-12</v>
      </c>
    </row>
    <row r="1422" spans="1:16" x14ac:dyDescent="0.25">
      <c r="A1422" s="8" t="s">
        <v>9</v>
      </c>
      <c r="B1422" s="9">
        <v>13</v>
      </c>
      <c r="C1422" s="13" t="s">
        <v>570</v>
      </c>
      <c r="D1422" s="13"/>
      <c r="E1422" s="13" t="str">
        <f>_xlfn.IFNA(VLOOKUP(flower[[#This Row],[Scion METRC '#]],METRCC8[],2,FALSE),"METRC ERROR")</f>
        <v>METRC ERROR</v>
      </c>
      <c r="F1422" s="13" t="str">
        <f>IF(LEFT(flower[[#This Row],[Strain]],4)=LEFT(flower[[#This Row],[Pheno '#]],4),"match","MISMATCH")</f>
        <v>MISMATCH</v>
      </c>
      <c r="G1422" s="13" t="str">
        <f>_xlfn.IFNA(VLOOKUP(flower[[#This Row],[Scion METRC '#]],VEGC8[[#All],[Scion METRC '#]:[Pheno Barcode]],2,FALSE),"")</f>
        <v/>
      </c>
      <c r="H1422" s="13" t="str">
        <f>LEFT(flower[[#This Row],[Pheno Barcode]],7)</f>
        <v/>
      </c>
      <c r="I1422" s="10" t="str">
        <f>_xlfn.IFNA(VLOOKUP(flower[[#This Row],[Strain]],VEGC8[[#All],[Scion METRC '#]:[Health]],5,FALSE),"")</f>
        <v/>
      </c>
      <c r="J1422" s="13"/>
      <c r="K1422" s="13" t="str">
        <f>IF(flower[[#This Row],[Scion METRC '#]]="","EMPTY",_xlfn.IFNA(VLOOKUP(flower[[#This Row],[Scion METRC '#]],DEADC8[],3,FALSE),"Alive"))</f>
        <v>EMPTY</v>
      </c>
      <c r="L1422" s="13" t="str">
        <f>IFERROR(INDEX(exptreatments[[#This Row],[Treatment]],MATCH(flower[[#This Row],[Scion METRC '#]],exptreatments[[#This Row],[METRC]],0)),"")</f>
        <v/>
      </c>
      <c r="M1422" s="13" t="str">
        <f>_xlfn.IFNA(VLOOKUP(flower[[#This Row],[Scion METRC '#]],DEADC8[],4,FALSE),"")</f>
        <v/>
      </c>
      <c r="N1422" s="14" t="str">
        <f>_xlfn.IFNA(VLOOKUP(flower[[#This Row],[Scion METRC '#]],DEADC8[],4,FALSE),"")</f>
        <v/>
      </c>
      <c r="O1422" s="13" t="str">
        <f>IF(ISNUMBER(SEARCH(".",flower[[#This Row],[Pheno Barcode]])),CONCATENATE("1A4070000000065000",RIGHT(flower[[#This Row],[Pheno Barcode]],6)),"")</f>
        <v/>
      </c>
      <c r="P1422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_RL4-13</v>
      </c>
    </row>
    <row r="1423" spans="1:16" x14ac:dyDescent="0.25">
      <c r="A1423" s="8" t="s">
        <v>9</v>
      </c>
      <c r="B1423" s="9">
        <v>14</v>
      </c>
      <c r="C1423" s="13" t="s">
        <v>570</v>
      </c>
      <c r="D1423" s="13"/>
      <c r="E1423" s="13" t="str">
        <f>_xlfn.IFNA(VLOOKUP(flower[[#This Row],[Scion METRC '#]],METRCC8[],2,FALSE),"METRC ERROR")</f>
        <v>METRC ERROR</v>
      </c>
      <c r="F1423" s="13" t="str">
        <f>IF(LEFT(flower[[#This Row],[Strain]],4)=LEFT(flower[[#This Row],[Pheno '#]],4),"match","MISMATCH")</f>
        <v>MISMATCH</v>
      </c>
      <c r="G1423" s="13" t="str">
        <f>_xlfn.IFNA(VLOOKUP(flower[[#This Row],[Scion METRC '#]],VEGC8[[#All],[Scion METRC '#]:[Pheno Barcode]],2,FALSE),"")</f>
        <v/>
      </c>
      <c r="H1423" s="13" t="str">
        <f>LEFT(flower[[#This Row],[Pheno Barcode]],7)</f>
        <v/>
      </c>
      <c r="I1423" s="10" t="str">
        <f>_xlfn.IFNA(VLOOKUP(flower[[#This Row],[Strain]],VEGC8[[#All],[Scion METRC '#]:[Health]],5,FALSE),"")</f>
        <v/>
      </c>
      <c r="J1423" s="13"/>
      <c r="K1423" s="13" t="str">
        <f>IF(flower[[#This Row],[Scion METRC '#]]="","EMPTY",_xlfn.IFNA(VLOOKUP(flower[[#This Row],[Scion METRC '#]],DEADC8[],3,FALSE),"Alive"))</f>
        <v>EMPTY</v>
      </c>
      <c r="L1423" s="13" t="str">
        <f>IFERROR(INDEX(exptreatments[[#This Row],[Treatment]],MATCH(flower[[#This Row],[Scion METRC '#]],exptreatments[[#This Row],[METRC]],0)),"")</f>
        <v/>
      </c>
      <c r="M1423" s="13" t="str">
        <f>_xlfn.IFNA(VLOOKUP(flower[[#This Row],[Scion METRC '#]],DEADC8[],4,FALSE),"")</f>
        <v/>
      </c>
      <c r="N1423" s="14" t="str">
        <f>_xlfn.IFNA(VLOOKUP(flower[[#This Row],[Scion METRC '#]],DEADC8[],4,FALSE),"")</f>
        <v/>
      </c>
      <c r="O1423" s="13" t="str">
        <f>IF(ISNUMBER(SEARCH(".",flower[[#This Row],[Pheno Barcode]])),CONCATENATE("1A4070000000065000",RIGHT(flower[[#This Row],[Pheno Barcode]],6)),"")</f>
        <v/>
      </c>
      <c r="P1423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_RL4-14</v>
      </c>
    </row>
    <row r="1424" spans="1:16" x14ac:dyDescent="0.25">
      <c r="A1424" s="8" t="s">
        <v>9</v>
      </c>
      <c r="B1424" s="9">
        <v>15</v>
      </c>
      <c r="C1424" s="13" t="s">
        <v>570</v>
      </c>
      <c r="D1424" s="13"/>
      <c r="E1424" s="13" t="str">
        <f>_xlfn.IFNA(VLOOKUP(flower[[#This Row],[Scion METRC '#]],METRCC8[],2,FALSE),"METRC ERROR")</f>
        <v>METRC ERROR</v>
      </c>
      <c r="F1424" s="13" t="str">
        <f>IF(LEFT(flower[[#This Row],[Strain]],4)=LEFT(flower[[#This Row],[Pheno '#]],4),"match","MISMATCH")</f>
        <v>MISMATCH</v>
      </c>
      <c r="G1424" s="13" t="str">
        <f>_xlfn.IFNA(VLOOKUP(flower[[#This Row],[Scion METRC '#]],VEGC8[[#All],[Scion METRC '#]:[Pheno Barcode]],2,FALSE),"")</f>
        <v/>
      </c>
      <c r="H1424" s="13" t="str">
        <f>LEFT(flower[[#This Row],[Pheno Barcode]],7)</f>
        <v/>
      </c>
      <c r="I1424" s="10" t="str">
        <f>_xlfn.IFNA(VLOOKUP(flower[[#This Row],[Strain]],VEGC8[[#All],[Scion METRC '#]:[Health]],5,FALSE),"")</f>
        <v/>
      </c>
      <c r="J1424" s="13"/>
      <c r="K1424" s="13" t="str">
        <f>IF(flower[[#This Row],[Scion METRC '#]]="","EMPTY",_xlfn.IFNA(VLOOKUP(flower[[#This Row],[Scion METRC '#]],DEADC8[],3,FALSE),"Alive"))</f>
        <v>EMPTY</v>
      </c>
      <c r="L1424" s="13" t="str">
        <f>IFERROR(INDEX(exptreatments[[#This Row],[Treatment]],MATCH(flower[[#This Row],[Scion METRC '#]],exptreatments[[#This Row],[METRC]],0)),"")</f>
        <v/>
      </c>
      <c r="M1424" s="13" t="str">
        <f>_xlfn.IFNA(VLOOKUP(flower[[#This Row],[Scion METRC '#]],DEADC8[],4,FALSE),"")</f>
        <v/>
      </c>
      <c r="N1424" s="14" t="str">
        <f>_xlfn.IFNA(VLOOKUP(flower[[#This Row],[Scion METRC '#]],DEADC8[],4,FALSE),"")</f>
        <v/>
      </c>
      <c r="O1424" s="13" t="str">
        <f>IF(ISNUMBER(SEARCH(".",flower[[#This Row],[Pheno Barcode]])),CONCATENATE("1A4070000000065000",RIGHT(flower[[#This Row],[Pheno Barcode]],6)),"")</f>
        <v/>
      </c>
      <c r="P1424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_RL4-15</v>
      </c>
    </row>
    <row r="1425" spans="1:16" x14ac:dyDescent="0.25">
      <c r="A1425" s="8" t="s">
        <v>9</v>
      </c>
      <c r="B1425" s="9">
        <v>16</v>
      </c>
      <c r="C1425" s="13" t="s">
        <v>570</v>
      </c>
      <c r="D1425" s="13"/>
      <c r="E1425" s="13" t="str">
        <f>_xlfn.IFNA(VLOOKUP(flower[[#This Row],[Scion METRC '#]],METRCC8[],2,FALSE),"METRC ERROR")</f>
        <v>METRC ERROR</v>
      </c>
      <c r="F1425" s="13" t="str">
        <f>IF(LEFT(flower[[#This Row],[Strain]],4)=LEFT(flower[[#This Row],[Pheno '#]],4),"match","MISMATCH")</f>
        <v>MISMATCH</v>
      </c>
      <c r="G1425" s="13" t="str">
        <f>_xlfn.IFNA(VLOOKUP(flower[[#This Row],[Scion METRC '#]],VEGC8[[#All],[Scion METRC '#]:[Pheno Barcode]],2,FALSE),"")</f>
        <v/>
      </c>
      <c r="H1425" s="13" t="str">
        <f>LEFT(flower[[#This Row],[Pheno Barcode]],7)</f>
        <v/>
      </c>
      <c r="I1425" s="10" t="str">
        <f>_xlfn.IFNA(VLOOKUP(flower[[#This Row],[Strain]],VEGC8[[#All],[Scion METRC '#]:[Health]],5,FALSE),"")</f>
        <v/>
      </c>
      <c r="J1425" s="13"/>
      <c r="K1425" s="13" t="str">
        <f>IF(flower[[#This Row],[Scion METRC '#]]="","EMPTY",_xlfn.IFNA(VLOOKUP(flower[[#This Row],[Scion METRC '#]],DEADC8[],3,FALSE),"Alive"))</f>
        <v>EMPTY</v>
      </c>
      <c r="L1425" s="13" t="str">
        <f>IFERROR(INDEX(exptreatments[[#This Row],[Treatment]],MATCH(flower[[#This Row],[Scion METRC '#]],exptreatments[[#This Row],[METRC]],0)),"")</f>
        <v/>
      </c>
      <c r="M1425" s="13" t="str">
        <f>_xlfn.IFNA(VLOOKUP(flower[[#This Row],[Scion METRC '#]],DEADC8[],4,FALSE),"")</f>
        <v/>
      </c>
      <c r="N1425" s="14" t="str">
        <f>_xlfn.IFNA(VLOOKUP(flower[[#This Row],[Scion METRC '#]],DEADC8[],4,FALSE),"")</f>
        <v/>
      </c>
      <c r="O1425" s="13" t="str">
        <f>IF(ISNUMBER(SEARCH(".",flower[[#This Row],[Pheno Barcode]])),CONCATENATE("1A4070000000065000",RIGHT(flower[[#This Row],[Pheno Barcode]],6)),"")</f>
        <v/>
      </c>
      <c r="P1425" s="8" t="str">
        <f>IF(flower[[#This Row],[Plant]]&lt;10,_xlfn.CONCAT('Group Info'!$F$2,"_",flower[[#This Row],[Table]],"-0",flower[[#This Row],[Plant]]),_xlfn.CONCAT('Group Info'!$F$2,"_",flower[[#This Row],[Table]],"-",flower[[#This Row],[Plant]]))</f>
        <v>_RL4-16</v>
      </c>
    </row>
    <row r="1426" spans="1:16" x14ac:dyDescent="0.25">
      <c r="A1426" s="8" t="s">
        <v>9</v>
      </c>
      <c r="B1426" s="9">
        <v>1</v>
      </c>
      <c r="C1426" s="13" t="s">
        <v>571</v>
      </c>
      <c r="D1426" s="9"/>
      <c r="E1426" s="9" t="str">
        <f>_xlfn.IFNA(VLOOKUP(flower[[#This Row],[Scion METRC '#]],METRCC8[],2,FALSE),"METRC ERROR")</f>
        <v>METRC ERROR</v>
      </c>
      <c r="F1426" s="9" t="str">
        <f>IF(LEFT(flower[[#This Row],[Strain]],4)=LEFT(flower[[#This Row],[Pheno '#]],4),"match","MISMATCH")</f>
        <v>MISMATCH</v>
      </c>
      <c r="G1426" s="9" t="str">
        <f>_xlfn.IFNA(VLOOKUP(flower[[#This Row],[Scion METRC '#]],VEGC8[[#All],[Scion METRC '#]:[Pheno Barcode]],2,FALSE),"")</f>
        <v/>
      </c>
      <c r="H1426" s="9" t="str">
        <f>LEFT(flower[[#This Row],[Pheno Barcode]],7)</f>
        <v/>
      </c>
      <c r="I1426" s="10" t="str">
        <f>_xlfn.IFNA(VLOOKUP(flower[[#This Row],[Strain]],VEGC8[[#All],[Scion METRC '#]:[Health]],5,FALSE),"")</f>
        <v/>
      </c>
      <c r="J1426" s="9"/>
      <c r="K1426" s="9" t="str">
        <f>IF(flower[[#This Row],[Scion METRC '#]]="","EMPTY",_xlfn.IFNA(VLOOKUP(flower[[#This Row],[Scion METRC '#]],DEADC8[],3,FALSE),"Alive"))</f>
        <v>EMPTY</v>
      </c>
      <c r="L1426" s="65" t="str">
        <f>IFERROR(INDEX(exptreatments[[#This Row],[Treatment]],MATCH(flower[[#This Row],[Scion METRC '#]],exptreatments[[#This Row],[METRC]],0)),"")</f>
        <v/>
      </c>
      <c r="M1426" s="13" t="str">
        <f>_xlfn.IFNA(VLOOKUP(flower[[#This Row],[Scion METRC '#]],DEADC8[],4,FALSE),"")</f>
        <v/>
      </c>
      <c r="N1426" s="14" t="str">
        <f>_xlfn.IFNA(VLOOKUP(flower[[#This Row],[Scion METRC '#]],DEADC8[],4,FALSE),"")</f>
        <v/>
      </c>
      <c r="O1426" s="13" t="str">
        <f>IF(ISNUMBER(SEARCH(".",flower[[#This Row],[Pheno Barcode]])),CONCATENATE("1A4070000000065000",RIGHT(flower[[#This Row],[Pheno Barcode]],6)),"")</f>
        <v/>
      </c>
      <c r="P1426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_RL5-01</v>
      </c>
    </row>
    <row r="1427" spans="1:16" x14ac:dyDescent="0.25">
      <c r="A1427" s="8" t="s">
        <v>9</v>
      </c>
      <c r="B1427" s="9">
        <v>2</v>
      </c>
      <c r="C1427" s="13" t="s">
        <v>571</v>
      </c>
      <c r="D1427" s="13"/>
      <c r="E1427" s="13" t="str">
        <f>_xlfn.IFNA(VLOOKUP(flower[[#This Row],[Scion METRC '#]],METRCC8[],2,FALSE),"METRC ERROR")</f>
        <v>METRC ERROR</v>
      </c>
      <c r="F1427" s="13" t="str">
        <f>IF(LEFT(flower[[#This Row],[Strain]],4)=LEFT(flower[[#This Row],[Pheno '#]],4),"match","MISMATCH")</f>
        <v>MISMATCH</v>
      </c>
      <c r="G1427" s="13" t="str">
        <f>_xlfn.IFNA(VLOOKUP(flower[[#This Row],[Scion METRC '#]],VEGC8[[#All],[Scion METRC '#]:[Pheno Barcode]],2,FALSE),"")</f>
        <v/>
      </c>
      <c r="H1427" s="13" t="str">
        <f>LEFT(flower[[#This Row],[Pheno Barcode]],7)</f>
        <v/>
      </c>
      <c r="I1427" s="10" t="str">
        <f>_xlfn.IFNA(VLOOKUP(flower[[#This Row],[Strain]],VEGC8[[#All],[Scion METRC '#]:[Health]],5,FALSE),"")</f>
        <v/>
      </c>
      <c r="J1427" s="13"/>
      <c r="K1427" s="13" t="str">
        <f>IF(flower[[#This Row],[Scion METRC '#]]="","EMPTY",_xlfn.IFNA(VLOOKUP(flower[[#This Row],[Scion METRC '#]],DEADC8[],3,FALSE),"Alive"))</f>
        <v>EMPTY</v>
      </c>
      <c r="L1427" s="13" t="str">
        <f>IFERROR(INDEX(exptreatments[[#This Row],[Treatment]],MATCH(flower[[#This Row],[Scion METRC '#]],exptreatments[[#This Row],[METRC]],0)),"")</f>
        <v/>
      </c>
      <c r="M1427" s="13" t="str">
        <f>_xlfn.IFNA(VLOOKUP(flower[[#This Row],[Scion METRC '#]],DEADC8[],4,FALSE),"")</f>
        <v/>
      </c>
      <c r="N1427" s="14" t="str">
        <f>_xlfn.IFNA(VLOOKUP(flower[[#This Row],[Scion METRC '#]],DEADC8[],4,FALSE),"")</f>
        <v/>
      </c>
      <c r="O1427" s="13" t="str">
        <f>IF(ISNUMBER(SEARCH(".",flower[[#This Row],[Pheno Barcode]])),CONCATENATE("1A4070000000065000",RIGHT(flower[[#This Row],[Pheno Barcode]],6)),"")</f>
        <v/>
      </c>
      <c r="P1427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_RL5-02</v>
      </c>
    </row>
    <row r="1428" spans="1:16" x14ac:dyDescent="0.25">
      <c r="A1428" s="8" t="s">
        <v>9</v>
      </c>
      <c r="B1428" s="9">
        <v>3</v>
      </c>
      <c r="C1428" s="13" t="s">
        <v>571</v>
      </c>
      <c r="D1428" s="13"/>
      <c r="E1428" s="13" t="str">
        <f>_xlfn.IFNA(VLOOKUP(flower[[#This Row],[Scion METRC '#]],METRCC8[],2,FALSE),"METRC ERROR")</f>
        <v>METRC ERROR</v>
      </c>
      <c r="F1428" s="13" t="str">
        <f>IF(LEFT(flower[[#This Row],[Strain]],4)=LEFT(flower[[#This Row],[Pheno '#]],4),"match","MISMATCH")</f>
        <v>MISMATCH</v>
      </c>
      <c r="G1428" s="13" t="str">
        <f>_xlfn.IFNA(VLOOKUP(flower[[#This Row],[Scion METRC '#]],VEGC8[[#All],[Scion METRC '#]:[Pheno Barcode]],2,FALSE),"")</f>
        <v/>
      </c>
      <c r="H1428" s="13" t="str">
        <f>LEFT(flower[[#This Row],[Pheno Barcode]],7)</f>
        <v/>
      </c>
      <c r="I1428" s="10" t="str">
        <f>_xlfn.IFNA(VLOOKUP(flower[[#This Row],[Strain]],VEGC8[[#All],[Scion METRC '#]:[Health]],5,FALSE),"")</f>
        <v/>
      </c>
      <c r="J1428" s="13"/>
      <c r="K1428" s="13" t="str">
        <f>IF(flower[[#This Row],[Scion METRC '#]]="","EMPTY",_xlfn.IFNA(VLOOKUP(flower[[#This Row],[Scion METRC '#]],DEADC8[],3,FALSE),"Alive"))</f>
        <v>EMPTY</v>
      </c>
      <c r="L1428" s="13" t="str">
        <f>IFERROR(INDEX(exptreatments[[#This Row],[Treatment]],MATCH(flower[[#This Row],[Scion METRC '#]],exptreatments[[#This Row],[METRC]],0)),"")</f>
        <v/>
      </c>
      <c r="M1428" s="13" t="str">
        <f>_xlfn.IFNA(VLOOKUP(flower[[#This Row],[Scion METRC '#]],DEADC8[],4,FALSE),"")</f>
        <v/>
      </c>
      <c r="N1428" s="14" t="str">
        <f>_xlfn.IFNA(VLOOKUP(flower[[#This Row],[Scion METRC '#]],DEADC8[],4,FALSE),"")</f>
        <v/>
      </c>
      <c r="O1428" s="13" t="str">
        <f>IF(ISNUMBER(SEARCH(".",flower[[#This Row],[Pheno Barcode]])),CONCATENATE("1A4070000000065000",RIGHT(flower[[#This Row],[Pheno Barcode]],6)),"")</f>
        <v/>
      </c>
      <c r="P1428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_RL5-03</v>
      </c>
    </row>
    <row r="1429" spans="1:16" x14ac:dyDescent="0.25">
      <c r="A1429" s="8" t="s">
        <v>9</v>
      </c>
      <c r="B1429" s="9">
        <v>4</v>
      </c>
      <c r="C1429" s="13" t="s">
        <v>571</v>
      </c>
      <c r="D1429" s="13"/>
      <c r="E1429" s="13" t="str">
        <f>_xlfn.IFNA(VLOOKUP(flower[[#This Row],[Scion METRC '#]],METRCC8[],2,FALSE),"METRC ERROR")</f>
        <v>METRC ERROR</v>
      </c>
      <c r="F1429" s="13" t="str">
        <f>IF(LEFT(flower[[#This Row],[Strain]],4)=LEFT(flower[[#This Row],[Pheno '#]],4),"match","MISMATCH")</f>
        <v>MISMATCH</v>
      </c>
      <c r="G1429" s="13" t="str">
        <f>_xlfn.IFNA(VLOOKUP(flower[[#This Row],[Scion METRC '#]],VEGC8[[#All],[Scion METRC '#]:[Pheno Barcode]],2,FALSE),"")</f>
        <v/>
      </c>
      <c r="H1429" s="13" t="str">
        <f>LEFT(flower[[#This Row],[Pheno Barcode]],7)</f>
        <v/>
      </c>
      <c r="I1429" s="10" t="str">
        <f>_xlfn.IFNA(VLOOKUP(flower[[#This Row],[Strain]],VEGC8[[#All],[Scion METRC '#]:[Health]],5,FALSE),"")</f>
        <v/>
      </c>
      <c r="J1429" s="13"/>
      <c r="K1429" s="13" t="str">
        <f>IF(flower[[#This Row],[Scion METRC '#]]="","EMPTY",_xlfn.IFNA(VLOOKUP(flower[[#This Row],[Scion METRC '#]],DEADC8[],3,FALSE),"Alive"))</f>
        <v>EMPTY</v>
      </c>
      <c r="L1429" s="13" t="str">
        <f>IFERROR(INDEX(exptreatments[[#This Row],[Treatment]],MATCH(flower[[#This Row],[Scion METRC '#]],exptreatments[[#This Row],[METRC]],0)),"")</f>
        <v/>
      </c>
      <c r="M1429" s="13" t="str">
        <f>_xlfn.IFNA(VLOOKUP(flower[[#This Row],[Scion METRC '#]],DEADC8[],4,FALSE),"")</f>
        <v/>
      </c>
      <c r="N1429" s="14" t="str">
        <f>_xlfn.IFNA(VLOOKUP(flower[[#This Row],[Scion METRC '#]],DEADC8[],4,FALSE),"")</f>
        <v/>
      </c>
      <c r="O1429" s="13" t="str">
        <f>IF(ISNUMBER(SEARCH(".",flower[[#This Row],[Pheno Barcode]])),CONCATENATE("1A4070000000065000",RIGHT(flower[[#This Row],[Pheno Barcode]],6)),"")</f>
        <v/>
      </c>
      <c r="P1429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_RL5-04</v>
      </c>
    </row>
    <row r="1430" spans="1:16" x14ac:dyDescent="0.25">
      <c r="A1430" s="8" t="s">
        <v>9</v>
      </c>
      <c r="B1430" s="9">
        <v>5</v>
      </c>
      <c r="C1430" s="13" t="s">
        <v>571</v>
      </c>
      <c r="D1430" s="13"/>
      <c r="E1430" s="13" t="str">
        <f>_xlfn.IFNA(VLOOKUP(flower[[#This Row],[Scion METRC '#]],METRCC8[],2,FALSE),"METRC ERROR")</f>
        <v>METRC ERROR</v>
      </c>
      <c r="F1430" s="13" t="str">
        <f>IF(LEFT(flower[[#This Row],[Strain]],4)=LEFT(flower[[#This Row],[Pheno '#]],4),"match","MISMATCH")</f>
        <v>MISMATCH</v>
      </c>
      <c r="G1430" s="13" t="str">
        <f>_xlfn.IFNA(VLOOKUP(flower[[#This Row],[Scion METRC '#]],VEGC8[[#All],[Scion METRC '#]:[Pheno Barcode]],2,FALSE),"")</f>
        <v/>
      </c>
      <c r="H1430" s="13" t="str">
        <f>LEFT(flower[[#This Row],[Pheno Barcode]],7)</f>
        <v/>
      </c>
      <c r="I1430" s="10" t="str">
        <f>_xlfn.IFNA(VLOOKUP(flower[[#This Row],[Strain]],VEGC8[[#All],[Scion METRC '#]:[Health]],5,FALSE),"")</f>
        <v/>
      </c>
      <c r="J1430" s="13"/>
      <c r="K1430" s="13" t="str">
        <f>IF(flower[[#This Row],[Scion METRC '#]]="","EMPTY",_xlfn.IFNA(VLOOKUP(flower[[#This Row],[Scion METRC '#]],DEADC8[],3,FALSE),"Alive"))</f>
        <v>EMPTY</v>
      </c>
      <c r="L1430" s="13" t="str">
        <f>IFERROR(INDEX(exptreatments[[#This Row],[Treatment]],MATCH(flower[[#This Row],[Scion METRC '#]],exptreatments[[#This Row],[METRC]],0)),"")</f>
        <v/>
      </c>
      <c r="M1430" s="13" t="str">
        <f>_xlfn.IFNA(VLOOKUP(flower[[#This Row],[Scion METRC '#]],DEADC8[],4,FALSE),"")</f>
        <v/>
      </c>
      <c r="N1430" s="14" t="str">
        <f>_xlfn.IFNA(VLOOKUP(flower[[#This Row],[Scion METRC '#]],DEADC8[],4,FALSE),"")</f>
        <v/>
      </c>
      <c r="O1430" s="13" t="str">
        <f>IF(ISNUMBER(SEARCH(".",flower[[#This Row],[Pheno Barcode]])),CONCATENATE("1A4070000000065000",RIGHT(flower[[#This Row],[Pheno Barcode]],6)),"")</f>
        <v/>
      </c>
      <c r="P1430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_RL5-05</v>
      </c>
    </row>
    <row r="1431" spans="1:16" x14ac:dyDescent="0.25">
      <c r="A1431" s="8" t="s">
        <v>9</v>
      </c>
      <c r="B1431" s="9">
        <v>6</v>
      </c>
      <c r="C1431" s="13" t="s">
        <v>571</v>
      </c>
      <c r="D1431" s="13"/>
      <c r="E1431" s="13" t="str">
        <f>_xlfn.IFNA(VLOOKUP(flower[[#This Row],[Scion METRC '#]],METRCC8[],2,FALSE),"METRC ERROR")</f>
        <v>METRC ERROR</v>
      </c>
      <c r="F1431" s="13" t="str">
        <f>IF(LEFT(flower[[#This Row],[Strain]],4)=LEFT(flower[[#This Row],[Pheno '#]],4),"match","MISMATCH")</f>
        <v>MISMATCH</v>
      </c>
      <c r="G1431" s="13" t="str">
        <f>_xlfn.IFNA(VLOOKUP(flower[[#This Row],[Scion METRC '#]],VEGC8[[#All],[Scion METRC '#]:[Pheno Barcode]],2,FALSE),"")</f>
        <v/>
      </c>
      <c r="H1431" s="13" t="str">
        <f>LEFT(flower[[#This Row],[Pheno Barcode]],7)</f>
        <v/>
      </c>
      <c r="I1431" s="10" t="str">
        <f>_xlfn.IFNA(VLOOKUP(flower[[#This Row],[Strain]],VEGC8[[#All],[Scion METRC '#]:[Health]],5,FALSE),"")</f>
        <v/>
      </c>
      <c r="J1431" s="13"/>
      <c r="K1431" s="13" t="str">
        <f>IF(flower[[#This Row],[Scion METRC '#]]="","EMPTY",_xlfn.IFNA(VLOOKUP(flower[[#This Row],[Scion METRC '#]],DEADC8[],3,FALSE),"Alive"))</f>
        <v>EMPTY</v>
      </c>
      <c r="L1431" s="13" t="str">
        <f>IFERROR(INDEX(exptreatments[[#This Row],[Treatment]],MATCH(flower[[#This Row],[Scion METRC '#]],exptreatments[[#This Row],[METRC]],0)),"")</f>
        <v/>
      </c>
      <c r="M1431" s="13" t="str">
        <f>_xlfn.IFNA(VLOOKUP(flower[[#This Row],[Scion METRC '#]],DEADC8[],4,FALSE),"")</f>
        <v/>
      </c>
      <c r="N1431" s="14" t="str">
        <f>_xlfn.IFNA(VLOOKUP(flower[[#This Row],[Scion METRC '#]],DEADC8[],4,FALSE),"")</f>
        <v/>
      </c>
      <c r="O1431" s="13" t="str">
        <f>IF(ISNUMBER(SEARCH(".",flower[[#This Row],[Pheno Barcode]])),CONCATENATE("1A4070000000065000",RIGHT(flower[[#This Row],[Pheno Barcode]],6)),"")</f>
        <v/>
      </c>
      <c r="P1431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_RL5-06</v>
      </c>
    </row>
    <row r="1432" spans="1:16" x14ac:dyDescent="0.25">
      <c r="A1432" s="8" t="s">
        <v>9</v>
      </c>
      <c r="B1432" s="9">
        <v>7</v>
      </c>
      <c r="C1432" s="13" t="s">
        <v>571</v>
      </c>
      <c r="D1432" s="13"/>
      <c r="E1432" s="13" t="str">
        <f>_xlfn.IFNA(VLOOKUP(flower[[#This Row],[Scion METRC '#]],METRCC8[],2,FALSE),"METRC ERROR")</f>
        <v>METRC ERROR</v>
      </c>
      <c r="F1432" s="13" t="str">
        <f>IF(LEFT(flower[[#This Row],[Strain]],4)=LEFT(flower[[#This Row],[Pheno '#]],4),"match","MISMATCH")</f>
        <v>MISMATCH</v>
      </c>
      <c r="G1432" s="13" t="str">
        <f>_xlfn.IFNA(VLOOKUP(flower[[#This Row],[Scion METRC '#]],VEGC8[[#All],[Scion METRC '#]:[Pheno Barcode]],2,FALSE),"")</f>
        <v/>
      </c>
      <c r="H1432" s="13" t="str">
        <f>LEFT(flower[[#This Row],[Pheno Barcode]],7)</f>
        <v/>
      </c>
      <c r="I1432" s="10" t="str">
        <f>_xlfn.IFNA(VLOOKUP(flower[[#This Row],[Strain]],VEGC8[[#All],[Scion METRC '#]:[Health]],5,FALSE),"")</f>
        <v/>
      </c>
      <c r="J1432" s="13"/>
      <c r="K1432" s="13" t="str">
        <f>IF(flower[[#This Row],[Scion METRC '#]]="","EMPTY",_xlfn.IFNA(VLOOKUP(flower[[#This Row],[Scion METRC '#]],DEADC8[],3,FALSE),"Alive"))</f>
        <v>EMPTY</v>
      </c>
      <c r="L1432" s="13" t="str">
        <f>IFERROR(INDEX(exptreatments[[#This Row],[Treatment]],MATCH(flower[[#This Row],[Scion METRC '#]],exptreatments[[#This Row],[METRC]],0)),"")</f>
        <v/>
      </c>
      <c r="M1432" s="13" t="str">
        <f>_xlfn.IFNA(VLOOKUP(flower[[#This Row],[Scion METRC '#]],DEADC8[],4,FALSE),"")</f>
        <v/>
      </c>
      <c r="N1432" s="14" t="str">
        <f>_xlfn.IFNA(VLOOKUP(flower[[#This Row],[Scion METRC '#]],DEADC8[],4,FALSE),"")</f>
        <v/>
      </c>
      <c r="O1432" s="13" t="str">
        <f>IF(ISNUMBER(SEARCH(".",flower[[#This Row],[Pheno Barcode]])),CONCATENATE("1A4070000000065000",RIGHT(flower[[#This Row],[Pheno Barcode]],6)),"")</f>
        <v/>
      </c>
      <c r="P1432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_RL5-07</v>
      </c>
    </row>
    <row r="1433" spans="1:16" x14ac:dyDescent="0.25">
      <c r="A1433" s="8" t="s">
        <v>9</v>
      </c>
      <c r="B1433" s="9">
        <v>8</v>
      </c>
      <c r="C1433" s="13" t="s">
        <v>571</v>
      </c>
      <c r="D1433" s="13"/>
      <c r="E1433" s="13" t="str">
        <f>_xlfn.IFNA(VLOOKUP(flower[[#This Row],[Scion METRC '#]],METRCC8[],2,FALSE),"METRC ERROR")</f>
        <v>METRC ERROR</v>
      </c>
      <c r="F1433" s="13" t="str">
        <f>IF(LEFT(flower[[#This Row],[Strain]],4)=LEFT(flower[[#This Row],[Pheno '#]],4),"match","MISMATCH")</f>
        <v>MISMATCH</v>
      </c>
      <c r="G1433" s="13" t="str">
        <f>_xlfn.IFNA(VLOOKUP(flower[[#This Row],[Scion METRC '#]],VEGC8[[#All],[Scion METRC '#]:[Pheno Barcode]],2,FALSE),"")</f>
        <v/>
      </c>
      <c r="H1433" s="13" t="str">
        <f>LEFT(flower[[#This Row],[Pheno Barcode]],7)</f>
        <v/>
      </c>
      <c r="I1433" s="10" t="str">
        <f>_xlfn.IFNA(VLOOKUP(flower[[#This Row],[Strain]],VEGC8[[#All],[Scion METRC '#]:[Health]],5,FALSE),"")</f>
        <v/>
      </c>
      <c r="J1433" s="13"/>
      <c r="K1433" s="13" t="str">
        <f>IF(flower[[#This Row],[Scion METRC '#]]="","EMPTY",_xlfn.IFNA(VLOOKUP(flower[[#This Row],[Scion METRC '#]],DEADC8[],3,FALSE),"Alive"))</f>
        <v>EMPTY</v>
      </c>
      <c r="L1433" s="13" t="str">
        <f>IFERROR(INDEX(exptreatments[[#This Row],[Treatment]],MATCH(flower[[#This Row],[Scion METRC '#]],exptreatments[[#This Row],[METRC]],0)),"")</f>
        <v/>
      </c>
      <c r="M1433" s="13" t="str">
        <f>_xlfn.IFNA(VLOOKUP(flower[[#This Row],[Scion METRC '#]],DEADC8[],4,FALSE),"")</f>
        <v/>
      </c>
      <c r="N1433" s="14" t="str">
        <f>_xlfn.IFNA(VLOOKUP(flower[[#This Row],[Scion METRC '#]],DEADC8[],4,FALSE),"")</f>
        <v/>
      </c>
      <c r="O1433" s="13" t="str">
        <f>IF(ISNUMBER(SEARCH(".",flower[[#This Row],[Pheno Barcode]])),CONCATENATE("1A4070000000065000",RIGHT(flower[[#This Row],[Pheno Barcode]],6)),"")</f>
        <v/>
      </c>
      <c r="P1433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_RL5-08</v>
      </c>
    </row>
    <row r="1434" spans="1:16" x14ac:dyDescent="0.25">
      <c r="A1434" s="8" t="s">
        <v>9</v>
      </c>
      <c r="B1434" s="9">
        <v>9</v>
      </c>
      <c r="C1434" s="13" t="s">
        <v>571</v>
      </c>
      <c r="D1434" s="13"/>
      <c r="E1434" s="13" t="str">
        <f>_xlfn.IFNA(VLOOKUP(flower[[#This Row],[Scion METRC '#]],METRCC8[],2,FALSE),"METRC ERROR")</f>
        <v>METRC ERROR</v>
      </c>
      <c r="F1434" s="13" t="str">
        <f>IF(LEFT(flower[[#This Row],[Strain]],4)=LEFT(flower[[#This Row],[Pheno '#]],4),"match","MISMATCH")</f>
        <v>MISMATCH</v>
      </c>
      <c r="G1434" s="13" t="str">
        <f>_xlfn.IFNA(VLOOKUP(flower[[#This Row],[Scion METRC '#]],VEGC8[[#All],[Scion METRC '#]:[Pheno Barcode]],2,FALSE),"")</f>
        <v/>
      </c>
      <c r="H1434" s="13" t="str">
        <f>LEFT(flower[[#This Row],[Pheno Barcode]],7)</f>
        <v/>
      </c>
      <c r="I1434" s="10" t="str">
        <f>_xlfn.IFNA(VLOOKUP(flower[[#This Row],[Strain]],VEGC8[[#All],[Scion METRC '#]:[Health]],5,FALSE),"")</f>
        <v/>
      </c>
      <c r="J1434" s="13"/>
      <c r="K1434" s="13" t="str">
        <f>IF(flower[[#This Row],[Scion METRC '#]]="","EMPTY",_xlfn.IFNA(VLOOKUP(flower[[#This Row],[Scion METRC '#]],DEADC8[],3,FALSE),"Alive"))</f>
        <v>EMPTY</v>
      </c>
      <c r="L1434" s="13" t="str">
        <f>IFERROR(INDEX(exptreatments[[#This Row],[Treatment]],MATCH(flower[[#This Row],[Scion METRC '#]],exptreatments[[#This Row],[METRC]],0)),"")</f>
        <v/>
      </c>
      <c r="M1434" s="13" t="str">
        <f>_xlfn.IFNA(VLOOKUP(flower[[#This Row],[Scion METRC '#]],DEADC8[],4,FALSE),"")</f>
        <v/>
      </c>
      <c r="N1434" s="14" t="str">
        <f>_xlfn.IFNA(VLOOKUP(flower[[#This Row],[Scion METRC '#]],DEADC8[],4,FALSE),"")</f>
        <v/>
      </c>
      <c r="O1434" s="13" t="str">
        <f>IF(ISNUMBER(SEARCH(".",flower[[#This Row],[Pheno Barcode]])),CONCATENATE("1A4070000000065000",RIGHT(flower[[#This Row],[Pheno Barcode]],6)),"")</f>
        <v/>
      </c>
      <c r="P1434" s="8" t="str">
        <f>IF(flower[[#This Row],[Plant]]&lt;10,_xlfn.CONCAT('Group Info'!$F$2,"_",flower[[#This Row],[Table]],"-0",flower[[#This Row],[Plant]]),_xlfn.CONCAT('Group Info'!$F$2,"_",flower[[#This Row],[Table]],"-",flower[[#This Row],[Plant]]))</f>
        <v>_RL5-09</v>
      </c>
    </row>
    <row r="1435" spans="1:16" x14ac:dyDescent="0.25">
      <c r="A1435" s="8" t="s">
        <v>9</v>
      </c>
      <c r="B1435" s="9">
        <v>10</v>
      </c>
      <c r="C1435" s="13" t="s">
        <v>571</v>
      </c>
      <c r="D1435" s="13"/>
      <c r="E1435" s="13" t="str">
        <f>_xlfn.IFNA(VLOOKUP(flower[[#This Row],[Scion METRC '#]],METRCC8[],2,FALSE),"METRC ERROR")</f>
        <v>METRC ERROR</v>
      </c>
      <c r="F1435" s="13" t="str">
        <f>IF(LEFT(flower[[#This Row],[Strain]],4)=LEFT(flower[[#This Row],[Pheno '#]],4),"match","MISMATCH")</f>
        <v>MISMATCH</v>
      </c>
      <c r="G1435" s="13" t="str">
        <f>_xlfn.IFNA(VLOOKUP(flower[[#This Row],[Scion METRC '#]],VEGC8[[#All],[Scion METRC '#]:[Pheno Barcode]],2,FALSE),"")</f>
        <v/>
      </c>
      <c r="H1435" s="13" t="str">
        <f>LEFT(flower[[#This Row],[Pheno Barcode]],7)</f>
        <v/>
      </c>
      <c r="I1435" s="10" t="str">
        <f>_xlfn.IFNA(VLOOKUP(flower[[#This Row],[Strain]],VEGC8[[#All],[Scion METRC '#]:[Health]],5,FALSE),"")</f>
        <v/>
      </c>
      <c r="J1435" s="13"/>
      <c r="K1435" s="13" t="str">
        <f>IF(flower[[#This Row],[Scion METRC '#]]="","EMPTY",_xlfn.IFNA(VLOOKUP(flower[[#This Row],[Scion METRC '#]],DEADC8[],3,FALSE),"Alive"))</f>
        <v>EMPTY</v>
      </c>
      <c r="L1435" s="13" t="str">
        <f>IFERROR(INDEX(exptreatments[[#This Row],[Treatment]],MATCH(flower[[#This Row],[Scion METRC '#]],exptreatments[[#This Row],[METRC]],0)),"")</f>
        <v/>
      </c>
      <c r="M1435" s="13" t="str">
        <f>_xlfn.IFNA(VLOOKUP(flower[[#This Row],[Scion METRC '#]],DEADC8[],4,FALSE),"")</f>
        <v/>
      </c>
      <c r="N1435" s="14" t="str">
        <f>_xlfn.IFNA(VLOOKUP(flower[[#This Row],[Scion METRC '#]],DEADC8[],4,FALSE),"")</f>
        <v/>
      </c>
      <c r="O1435" s="13" t="str">
        <f>IF(ISNUMBER(SEARCH(".",flower[[#This Row],[Pheno Barcode]])),CONCATENATE("1A4070000000065000",RIGHT(flower[[#This Row],[Pheno Barcode]],6)),"")</f>
        <v/>
      </c>
      <c r="P1435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_RL5-10</v>
      </c>
    </row>
    <row r="1436" spans="1:16" x14ac:dyDescent="0.25">
      <c r="A1436" s="8" t="s">
        <v>9</v>
      </c>
      <c r="B1436" s="9">
        <v>11</v>
      </c>
      <c r="C1436" s="13" t="s">
        <v>571</v>
      </c>
      <c r="D1436" s="13"/>
      <c r="E1436" s="13" t="str">
        <f>_xlfn.IFNA(VLOOKUP(flower[[#This Row],[Scion METRC '#]],METRCC8[],2,FALSE),"METRC ERROR")</f>
        <v>METRC ERROR</v>
      </c>
      <c r="F1436" s="13" t="str">
        <f>IF(LEFT(flower[[#This Row],[Strain]],4)=LEFT(flower[[#This Row],[Pheno '#]],4),"match","MISMATCH")</f>
        <v>MISMATCH</v>
      </c>
      <c r="G1436" s="13" t="str">
        <f>_xlfn.IFNA(VLOOKUP(flower[[#This Row],[Scion METRC '#]],VEGC8[[#All],[Scion METRC '#]:[Pheno Barcode]],2,FALSE),"")</f>
        <v/>
      </c>
      <c r="H1436" s="13" t="str">
        <f>LEFT(flower[[#This Row],[Pheno Barcode]],7)</f>
        <v/>
      </c>
      <c r="I1436" s="10" t="str">
        <f>_xlfn.IFNA(VLOOKUP(flower[[#This Row],[Strain]],VEGC8[[#All],[Scion METRC '#]:[Health]],5,FALSE),"")</f>
        <v/>
      </c>
      <c r="J1436" s="13"/>
      <c r="K1436" s="13" t="str">
        <f>IF(flower[[#This Row],[Scion METRC '#]]="","EMPTY",_xlfn.IFNA(VLOOKUP(flower[[#This Row],[Scion METRC '#]],DEADC8[],3,FALSE),"Alive"))</f>
        <v>EMPTY</v>
      </c>
      <c r="L1436" s="13" t="str">
        <f>IFERROR(INDEX(exptreatments[[#This Row],[Treatment]],MATCH(flower[[#This Row],[Scion METRC '#]],exptreatments[[#This Row],[METRC]],0)),"")</f>
        <v/>
      </c>
      <c r="M1436" s="13" t="str">
        <f>_xlfn.IFNA(VLOOKUP(flower[[#This Row],[Scion METRC '#]],DEADC8[],4,FALSE),"")</f>
        <v/>
      </c>
      <c r="N1436" s="14" t="str">
        <f>_xlfn.IFNA(VLOOKUP(flower[[#This Row],[Scion METRC '#]],DEADC8[],4,FALSE),"")</f>
        <v/>
      </c>
      <c r="O1436" s="13" t="str">
        <f>IF(ISNUMBER(SEARCH(".",flower[[#This Row],[Pheno Barcode]])),CONCATENATE("1A4070000000065000",RIGHT(flower[[#This Row],[Pheno Barcode]],6)),"")</f>
        <v/>
      </c>
      <c r="P1436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_RL5-11</v>
      </c>
    </row>
    <row r="1437" spans="1:16" x14ac:dyDescent="0.25">
      <c r="A1437" s="8" t="s">
        <v>9</v>
      </c>
      <c r="B1437" s="9">
        <v>12</v>
      </c>
      <c r="C1437" s="13" t="s">
        <v>571</v>
      </c>
      <c r="D1437" s="13"/>
      <c r="E1437" s="13" t="str">
        <f>_xlfn.IFNA(VLOOKUP(flower[[#This Row],[Scion METRC '#]],METRCC8[],2,FALSE),"METRC ERROR")</f>
        <v>METRC ERROR</v>
      </c>
      <c r="F1437" s="13" t="str">
        <f>IF(LEFT(flower[[#This Row],[Strain]],4)=LEFT(flower[[#This Row],[Pheno '#]],4),"match","MISMATCH")</f>
        <v>MISMATCH</v>
      </c>
      <c r="G1437" s="13" t="str">
        <f>_xlfn.IFNA(VLOOKUP(flower[[#This Row],[Scion METRC '#]],VEGC8[[#All],[Scion METRC '#]:[Pheno Barcode]],2,FALSE),"")</f>
        <v/>
      </c>
      <c r="H1437" s="13" t="str">
        <f>LEFT(flower[[#This Row],[Pheno Barcode]],7)</f>
        <v/>
      </c>
      <c r="I1437" s="10" t="str">
        <f>_xlfn.IFNA(VLOOKUP(flower[[#This Row],[Strain]],VEGC8[[#All],[Scion METRC '#]:[Health]],5,FALSE),"")</f>
        <v/>
      </c>
      <c r="J1437" s="13"/>
      <c r="K1437" s="13" t="str">
        <f>IF(flower[[#This Row],[Scion METRC '#]]="","EMPTY",_xlfn.IFNA(VLOOKUP(flower[[#This Row],[Scion METRC '#]],DEADC8[],3,FALSE),"Alive"))</f>
        <v>EMPTY</v>
      </c>
      <c r="L1437" s="13" t="str">
        <f>IFERROR(INDEX(exptreatments[[#This Row],[Treatment]],MATCH(flower[[#This Row],[Scion METRC '#]],exptreatments[[#This Row],[METRC]],0)),"")</f>
        <v/>
      </c>
      <c r="M1437" s="13" t="str">
        <f>_xlfn.IFNA(VLOOKUP(flower[[#This Row],[Scion METRC '#]],DEADC8[],4,FALSE),"")</f>
        <v/>
      </c>
      <c r="N1437" s="14" t="str">
        <f>_xlfn.IFNA(VLOOKUP(flower[[#This Row],[Scion METRC '#]],DEADC8[],4,FALSE),"")</f>
        <v/>
      </c>
      <c r="O1437" s="13" t="str">
        <f>IF(ISNUMBER(SEARCH(".",flower[[#This Row],[Pheno Barcode]])),CONCATENATE("1A4070000000065000",RIGHT(flower[[#This Row],[Pheno Barcode]],6)),"")</f>
        <v/>
      </c>
      <c r="P1437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_RL5-12</v>
      </c>
    </row>
    <row r="1438" spans="1:16" x14ac:dyDescent="0.25">
      <c r="A1438" s="8" t="s">
        <v>9</v>
      </c>
      <c r="B1438" s="9">
        <v>13</v>
      </c>
      <c r="C1438" s="13" t="s">
        <v>571</v>
      </c>
      <c r="D1438" s="13"/>
      <c r="E1438" s="13" t="str">
        <f>_xlfn.IFNA(VLOOKUP(flower[[#This Row],[Scion METRC '#]],METRCC8[],2,FALSE),"METRC ERROR")</f>
        <v>METRC ERROR</v>
      </c>
      <c r="F1438" s="13" t="str">
        <f>IF(LEFT(flower[[#This Row],[Strain]],4)=LEFT(flower[[#This Row],[Pheno '#]],4),"match","MISMATCH")</f>
        <v>MISMATCH</v>
      </c>
      <c r="G1438" s="13" t="str">
        <f>_xlfn.IFNA(VLOOKUP(flower[[#This Row],[Scion METRC '#]],VEGC8[[#All],[Scion METRC '#]:[Pheno Barcode]],2,FALSE),"")</f>
        <v/>
      </c>
      <c r="H1438" s="13" t="str">
        <f>LEFT(flower[[#This Row],[Pheno Barcode]],7)</f>
        <v/>
      </c>
      <c r="I1438" s="10" t="str">
        <f>_xlfn.IFNA(VLOOKUP(flower[[#This Row],[Strain]],VEGC8[[#All],[Scion METRC '#]:[Health]],5,FALSE),"")</f>
        <v/>
      </c>
      <c r="J1438" s="13"/>
      <c r="K1438" s="13" t="str">
        <f>IF(flower[[#This Row],[Scion METRC '#]]="","EMPTY",_xlfn.IFNA(VLOOKUP(flower[[#This Row],[Scion METRC '#]],DEADC8[],3,FALSE),"Alive"))</f>
        <v>EMPTY</v>
      </c>
      <c r="L1438" s="13" t="str">
        <f>IFERROR(INDEX(exptreatments[[#This Row],[Treatment]],MATCH(flower[[#This Row],[Scion METRC '#]],exptreatments[[#This Row],[METRC]],0)),"")</f>
        <v/>
      </c>
      <c r="M1438" s="13" t="str">
        <f>_xlfn.IFNA(VLOOKUP(flower[[#This Row],[Scion METRC '#]],DEADC8[],4,FALSE),"")</f>
        <v/>
      </c>
      <c r="N1438" s="14" t="str">
        <f>_xlfn.IFNA(VLOOKUP(flower[[#This Row],[Scion METRC '#]],DEADC8[],4,FALSE),"")</f>
        <v/>
      </c>
      <c r="O1438" s="13" t="str">
        <f>IF(ISNUMBER(SEARCH(".",flower[[#This Row],[Pheno Barcode]])),CONCATENATE("1A4070000000065000",RIGHT(flower[[#This Row],[Pheno Barcode]],6)),"")</f>
        <v/>
      </c>
      <c r="P1438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_RL5-13</v>
      </c>
    </row>
    <row r="1439" spans="1:16" x14ac:dyDescent="0.25">
      <c r="A1439" s="8" t="s">
        <v>9</v>
      </c>
      <c r="B1439" s="9">
        <v>14</v>
      </c>
      <c r="C1439" s="13" t="s">
        <v>571</v>
      </c>
      <c r="D1439" s="13"/>
      <c r="E1439" s="13" t="str">
        <f>_xlfn.IFNA(VLOOKUP(flower[[#This Row],[Scion METRC '#]],METRCC8[],2,FALSE),"METRC ERROR")</f>
        <v>METRC ERROR</v>
      </c>
      <c r="F1439" s="13" t="str">
        <f>IF(LEFT(flower[[#This Row],[Strain]],4)=LEFT(flower[[#This Row],[Pheno '#]],4),"match","MISMATCH")</f>
        <v>MISMATCH</v>
      </c>
      <c r="G1439" s="13" t="str">
        <f>_xlfn.IFNA(VLOOKUP(flower[[#This Row],[Scion METRC '#]],VEGC8[[#All],[Scion METRC '#]:[Pheno Barcode]],2,FALSE),"")</f>
        <v/>
      </c>
      <c r="H1439" s="13" t="str">
        <f>LEFT(flower[[#This Row],[Pheno Barcode]],7)</f>
        <v/>
      </c>
      <c r="I1439" s="10" t="str">
        <f>_xlfn.IFNA(VLOOKUP(flower[[#This Row],[Strain]],VEGC8[[#All],[Scion METRC '#]:[Health]],5,FALSE),"")</f>
        <v/>
      </c>
      <c r="J1439" s="13"/>
      <c r="K1439" s="13" t="str">
        <f>IF(flower[[#This Row],[Scion METRC '#]]="","EMPTY",_xlfn.IFNA(VLOOKUP(flower[[#This Row],[Scion METRC '#]],DEADC8[],3,FALSE),"Alive"))</f>
        <v>EMPTY</v>
      </c>
      <c r="L1439" s="13" t="str">
        <f>IFERROR(INDEX(exptreatments[[#This Row],[Treatment]],MATCH(flower[[#This Row],[Scion METRC '#]],exptreatments[[#This Row],[METRC]],0)),"")</f>
        <v/>
      </c>
      <c r="M1439" s="13" t="str">
        <f>_xlfn.IFNA(VLOOKUP(flower[[#This Row],[Scion METRC '#]],DEADC8[],4,FALSE),"")</f>
        <v/>
      </c>
      <c r="N1439" s="14" t="str">
        <f>_xlfn.IFNA(VLOOKUP(flower[[#This Row],[Scion METRC '#]],DEADC8[],4,FALSE),"")</f>
        <v/>
      </c>
      <c r="O1439" s="13" t="str">
        <f>IF(ISNUMBER(SEARCH(".",flower[[#This Row],[Pheno Barcode]])),CONCATENATE("1A4070000000065000",RIGHT(flower[[#This Row],[Pheno Barcode]],6)),"")</f>
        <v/>
      </c>
      <c r="P1439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_RL5-14</v>
      </c>
    </row>
    <row r="1440" spans="1:16" x14ac:dyDescent="0.25">
      <c r="A1440" s="8" t="s">
        <v>9</v>
      </c>
      <c r="B1440" s="9">
        <v>15</v>
      </c>
      <c r="C1440" s="13" t="s">
        <v>571</v>
      </c>
      <c r="D1440" s="13"/>
      <c r="E1440" s="13" t="str">
        <f>_xlfn.IFNA(VLOOKUP(flower[[#This Row],[Scion METRC '#]],METRCC8[],2,FALSE),"METRC ERROR")</f>
        <v>METRC ERROR</v>
      </c>
      <c r="F1440" s="13" t="str">
        <f>IF(LEFT(flower[[#This Row],[Strain]],4)=LEFT(flower[[#This Row],[Pheno '#]],4),"match","MISMATCH")</f>
        <v>MISMATCH</v>
      </c>
      <c r="G1440" s="13" t="str">
        <f>_xlfn.IFNA(VLOOKUP(flower[[#This Row],[Scion METRC '#]],VEGC8[[#All],[Scion METRC '#]:[Pheno Barcode]],2,FALSE),"")</f>
        <v/>
      </c>
      <c r="H1440" s="13" t="str">
        <f>LEFT(flower[[#This Row],[Pheno Barcode]],7)</f>
        <v/>
      </c>
      <c r="I1440" s="10" t="str">
        <f>_xlfn.IFNA(VLOOKUP(flower[[#This Row],[Strain]],VEGC8[[#All],[Scion METRC '#]:[Health]],5,FALSE),"")</f>
        <v/>
      </c>
      <c r="J1440" s="13"/>
      <c r="K1440" s="13" t="str">
        <f>IF(flower[[#This Row],[Scion METRC '#]]="","EMPTY",_xlfn.IFNA(VLOOKUP(flower[[#This Row],[Scion METRC '#]],DEADC8[],3,FALSE),"Alive"))</f>
        <v>EMPTY</v>
      </c>
      <c r="L1440" s="13" t="str">
        <f>IFERROR(INDEX(exptreatments[[#This Row],[Treatment]],MATCH(flower[[#This Row],[Scion METRC '#]],exptreatments[[#This Row],[METRC]],0)),"")</f>
        <v/>
      </c>
      <c r="M1440" s="13" t="str">
        <f>_xlfn.IFNA(VLOOKUP(flower[[#This Row],[Scion METRC '#]],DEADC8[],4,FALSE),"")</f>
        <v/>
      </c>
      <c r="N1440" s="14" t="str">
        <f>_xlfn.IFNA(VLOOKUP(flower[[#This Row],[Scion METRC '#]],DEADC8[],4,FALSE),"")</f>
        <v/>
      </c>
      <c r="O1440" s="13" t="str">
        <f>IF(ISNUMBER(SEARCH(".",flower[[#This Row],[Pheno Barcode]])),CONCATENATE("1A4070000000065000",RIGHT(flower[[#This Row],[Pheno Barcode]],6)),"")</f>
        <v/>
      </c>
      <c r="P1440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_RL5-15</v>
      </c>
    </row>
    <row r="1441" spans="1:16" x14ac:dyDescent="0.25">
      <c r="A1441" s="8" t="s">
        <v>9</v>
      </c>
      <c r="B1441" s="9">
        <v>16</v>
      </c>
      <c r="C1441" s="13" t="s">
        <v>571</v>
      </c>
      <c r="D1441" s="13"/>
      <c r="E1441" s="13" t="str">
        <f>_xlfn.IFNA(VLOOKUP(flower[[#This Row],[Scion METRC '#]],METRCC8[],2,FALSE),"METRC ERROR")</f>
        <v>METRC ERROR</v>
      </c>
      <c r="F1441" s="13" t="str">
        <f>IF(LEFT(flower[[#This Row],[Strain]],4)=LEFT(flower[[#This Row],[Pheno '#]],4),"match","MISMATCH")</f>
        <v>MISMATCH</v>
      </c>
      <c r="G1441" s="13" t="str">
        <f>_xlfn.IFNA(VLOOKUP(flower[[#This Row],[Scion METRC '#]],VEGC8[[#All],[Scion METRC '#]:[Pheno Barcode]],2,FALSE),"")</f>
        <v/>
      </c>
      <c r="H1441" s="13" t="str">
        <f>LEFT(flower[[#This Row],[Pheno Barcode]],7)</f>
        <v/>
      </c>
      <c r="I1441" s="10" t="str">
        <f>_xlfn.IFNA(VLOOKUP(flower[[#This Row],[Strain]],VEGC8[[#All],[Scion METRC '#]:[Health]],5,FALSE),"")</f>
        <v/>
      </c>
      <c r="J1441" s="13"/>
      <c r="K1441" s="13" t="str">
        <f>IF(flower[[#This Row],[Scion METRC '#]]="","EMPTY",_xlfn.IFNA(VLOOKUP(flower[[#This Row],[Scion METRC '#]],DEADC8[],3,FALSE),"Alive"))</f>
        <v>EMPTY</v>
      </c>
      <c r="L1441" s="13" t="str">
        <f>IFERROR(INDEX(exptreatments[[#This Row],[Treatment]],MATCH(flower[[#This Row],[Scion METRC '#]],exptreatments[[#This Row],[METRC]],0)),"")</f>
        <v/>
      </c>
      <c r="M1441" s="13" t="str">
        <f>_xlfn.IFNA(VLOOKUP(flower[[#This Row],[Scion METRC '#]],DEADC8[],4,FALSE),"")</f>
        <v/>
      </c>
      <c r="N1441" s="14" t="str">
        <f>_xlfn.IFNA(VLOOKUP(flower[[#This Row],[Scion METRC '#]],DEADC8[],4,FALSE),"")</f>
        <v/>
      </c>
      <c r="O1441" s="13" t="str">
        <f>IF(ISNUMBER(SEARCH(".",flower[[#This Row],[Pheno Barcode]])),CONCATENATE("1A4070000000065000",RIGHT(flower[[#This Row],[Pheno Barcode]],6)),"")</f>
        <v/>
      </c>
      <c r="P1441" s="8" t="str">
        <f>IF(flower[[#This Row],[Plant]]&lt;10,_xlfn.CONCAT('Group Info'!$F$2,"_",flower[[#This Row],[Table]],"-0",flower[[#This Row],[Plant]]),_xlfn.CONCAT('Group Info'!$F$2,"_",flower[[#This Row],[Table]],"-",flower[[#This Row],[Plant]]))</f>
        <v>_RL5-16</v>
      </c>
    </row>
    <row r="1442" spans="1:16" x14ac:dyDescent="0.25">
      <c r="A1442" s="8" t="s">
        <v>9</v>
      </c>
      <c r="B1442" s="9">
        <v>1</v>
      </c>
      <c r="C1442" s="13" t="s">
        <v>572</v>
      </c>
      <c r="D1442" s="13"/>
      <c r="E1442" s="13" t="str">
        <f>_xlfn.IFNA(VLOOKUP(flower[[#This Row],[Scion METRC '#]],METRCC8[],2,FALSE),"METRC ERROR")</f>
        <v>METRC ERROR</v>
      </c>
      <c r="F1442" s="13" t="str">
        <f>IF(LEFT(flower[[#This Row],[Strain]],4)=LEFT(flower[[#This Row],[Pheno '#]],4),"match","MISMATCH")</f>
        <v>MISMATCH</v>
      </c>
      <c r="G1442" s="13" t="str">
        <f>_xlfn.IFNA(VLOOKUP(flower[[#This Row],[Scion METRC '#]],VEGC8[[#All],[Scion METRC '#]:[Pheno Barcode]],2,FALSE),"")</f>
        <v/>
      </c>
      <c r="H1442" s="13" t="str">
        <f>LEFT(flower[[#This Row],[Pheno Barcode]],7)</f>
        <v/>
      </c>
      <c r="I1442" s="10" t="str">
        <f>_xlfn.IFNA(VLOOKUP(flower[[#This Row],[Strain]],VEGC8[[#All],[Scion METRC '#]:[Health]],5,FALSE),"")</f>
        <v/>
      </c>
      <c r="J1442" s="13"/>
      <c r="K1442" s="13" t="str">
        <f>IF(flower[[#This Row],[Scion METRC '#]]="","EMPTY",_xlfn.IFNA(VLOOKUP(flower[[#This Row],[Scion METRC '#]],DEADC8[],3,FALSE),"Alive"))</f>
        <v>EMPTY</v>
      </c>
      <c r="L1442" s="13" t="str">
        <f>IFERROR(INDEX(exptreatments[[#This Row],[Treatment]],MATCH(flower[[#This Row],[Scion METRC '#]],exptreatments[[#This Row],[METRC]],0)),"")</f>
        <v/>
      </c>
      <c r="M1442" s="13" t="str">
        <f>_xlfn.IFNA(VLOOKUP(flower[[#This Row],[Scion METRC '#]],DEADC8[],4,FALSE),"")</f>
        <v/>
      </c>
      <c r="N1442" s="14" t="str">
        <f>_xlfn.IFNA(VLOOKUP(flower[[#This Row],[Scion METRC '#]],DEADC8[],4,FALSE),"")</f>
        <v/>
      </c>
      <c r="O1442" s="13" t="str">
        <f>IF(ISNUMBER(SEARCH(".",flower[[#This Row],[Pheno Barcode]])),CONCATENATE("1A4070000000065000",RIGHT(flower[[#This Row],[Pheno Barcode]],6)),"")</f>
        <v/>
      </c>
      <c r="P1442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_SL1-01</v>
      </c>
    </row>
    <row r="1443" spans="1:16" x14ac:dyDescent="0.25">
      <c r="A1443" s="8" t="s">
        <v>9</v>
      </c>
      <c r="B1443" s="9">
        <v>2</v>
      </c>
      <c r="C1443" s="13" t="s">
        <v>572</v>
      </c>
      <c r="D1443" s="13"/>
      <c r="E1443" s="13" t="str">
        <f>_xlfn.IFNA(VLOOKUP(flower[[#This Row],[Scion METRC '#]],METRCC8[],2,FALSE),"METRC ERROR")</f>
        <v>METRC ERROR</v>
      </c>
      <c r="F1443" s="13" t="str">
        <f>IF(LEFT(flower[[#This Row],[Strain]],4)=LEFT(flower[[#This Row],[Pheno '#]],4),"match","MISMATCH")</f>
        <v>MISMATCH</v>
      </c>
      <c r="G1443" s="13" t="str">
        <f>_xlfn.IFNA(VLOOKUP(flower[[#This Row],[Scion METRC '#]],VEGC8[[#All],[Scion METRC '#]:[Pheno Barcode]],2,FALSE),"")</f>
        <v/>
      </c>
      <c r="H1443" s="13" t="str">
        <f>LEFT(flower[[#This Row],[Pheno Barcode]],7)</f>
        <v/>
      </c>
      <c r="I1443" s="10" t="str">
        <f>_xlfn.IFNA(VLOOKUP(flower[[#This Row],[Strain]],VEGC8[[#All],[Scion METRC '#]:[Health]],5,FALSE),"")</f>
        <v/>
      </c>
      <c r="J1443" s="13"/>
      <c r="K1443" s="13" t="str">
        <f>IF(flower[[#This Row],[Scion METRC '#]]="","EMPTY",_xlfn.IFNA(VLOOKUP(flower[[#This Row],[Scion METRC '#]],DEADC8[],3,FALSE),"Alive"))</f>
        <v>EMPTY</v>
      </c>
      <c r="L1443" s="13" t="str">
        <f>IFERROR(INDEX(exptreatments[[#This Row],[Treatment]],MATCH(flower[[#This Row],[Scion METRC '#]],exptreatments[[#This Row],[METRC]],0)),"")</f>
        <v/>
      </c>
      <c r="M1443" s="13" t="str">
        <f>_xlfn.IFNA(VLOOKUP(flower[[#This Row],[Scion METRC '#]],DEADC8[],4,FALSE),"")</f>
        <v/>
      </c>
      <c r="N1443" s="14" t="str">
        <f>_xlfn.IFNA(VLOOKUP(flower[[#This Row],[Scion METRC '#]],DEADC8[],4,FALSE),"")</f>
        <v/>
      </c>
      <c r="O1443" s="13" t="str">
        <f>IF(ISNUMBER(SEARCH(".",flower[[#This Row],[Pheno Barcode]])),CONCATENATE("1A4070000000065000",RIGHT(flower[[#This Row],[Pheno Barcode]],6)),"")</f>
        <v/>
      </c>
      <c r="P1443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_SL1-02</v>
      </c>
    </row>
    <row r="1444" spans="1:16" x14ac:dyDescent="0.25">
      <c r="A1444" s="8" t="s">
        <v>9</v>
      </c>
      <c r="B1444" s="9">
        <v>3</v>
      </c>
      <c r="C1444" s="13" t="s">
        <v>572</v>
      </c>
      <c r="D1444" s="13"/>
      <c r="E1444" s="13" t="str">
        <f>_xlfn.IFNA(VLOOKUP(flower[[#This Row],[Scion METRC '#]],METRCC8[],2,FALSE),"METRC ERROR")</f>
        <v>METRC ERROR</v>
      </c>
      <c r="F1444" s="13" t="str">
        <f>IF(LEFT(flower[[#This Row],[Strain]],4)=LEFT(flower[[#This Row],[Pheno '#]],4),"match","MISMATCH")</f>
        <v>MISMATCH</v>
      </c>
      <c r="G1444" s="13" t="str">
        <f>_xlfn.IFNA(VLOOKUP(flower[[#This Row],[Scion METRC '#]],VEGC8[[#All],[Scion METRC '#]:[Pheno Barcode]],2,FALSE),"")</f>
        <v/>
      </c>
      <c r="H1444" s="13" t="str">
        <f>LEFT(flower[[#This Row],[Pheno Barcode]],7)</f>
        <v/>
      </c>
      <c r="I1444" s="10" t="str">
        <f>_xlfn.IFNA(VLOOKUP(flower[[#This Row],[Strain]],VEGC8[[#All],[Scion METRC '#]:[Health]],5,FALSE),"")</f>
        <v/>
      </c>
      <c r="J1444" s="13"/>
      <c r="K1444" s="13" t="str">
        <f>IF(flower[[#This Row],[Scion METRC '#]]="","EMPTY",_xlfn.IFNA(VLOOKUP(flower[[#This Row],[Scion METRC '#]],DEADC8[],3,FALSE),"Alive"))</f>
        <v>EMPTY</v>
      </c>
      <c r="L1444" s="13" t="str">
        <f>IFERROR(INDEX(exptreatments[[#This Row],[Treatment]],MATCH(flower[[#This Row],[Scion METRC '#]],exptreatments[[#This Row],[METRC]],0)),"")</f>
        <v/>
      </c>
      <c r="M1444" s="13" t="str">
        <f>_xlfn.IFNA(VLOOKUP(flower[[#This Row],[Scion METRC '#]],DEADC8[],4,FALSE),"")</f>
        <v/>
      </c>
      <c r="N1444" s="14" t="str">
        <f>_xlfn.IFNA(VLOOKUP(flower[[#This Row],[Scion METRC '#]],DEADC8[],4,FALSE),"")</f>
        <v/>
      </c>
      <c r="O1444" s="13" t="str">
        <f>IF(ISNUMBER(SEARCH(".",flower[[#This Row],[Pheno Barcode]])),CONCATENATE("1A4070000000065000",RIGHT(flower[[#This Row],[Pheno Barcode]],6)),"")</f>
        <v/>
      </c>
      <c r="P1444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_SL1-03</v>
      </c>
    </row>
    <row r="1445" spans="1:16" x14ac:dyDescent="0.25">
      <c r="A1445" s="8" t="s">
        <v>9</v>
      </c>
      <c r="B1445" s="9">
        <v>4</v>
      </c>
      <c r="C1445" s="13" t="s">
        <v>572</v>
      </c>
      <c r="D1445" s="13"/>
      <c r="E1445" s="13" t="str">
        <f>_xlfn.IFNA(VLOOKUP(flower[[#This Row],[Scion METRC '#]],METRCC8[],2,FALSE),"METRC ERROR")</f>
        <v>METRC ERROR</v>
      </c>
      <c r="F1445" s="13" t="str">
        <f>IF(LEFT(flower[[#This Row],[Strain]],4)=LEFT(flower[[#This Row],[Pheno '#]],4),"match","MISMATCH")</f>
        <v>MISMATCH</v>
      </c>
      <c r="G1445" s="13" t="str">
        <f>_xlfn.IFNA(VLOOKUP(flower[[#This Row],[Scion METRC '#]],VEGC8[[#All],[Scion METRC '#]:[Pheno Barcode]],2,FALSE),"")</f>
        <v/>
      </c>
      <c r="H1445" s="13" t="str">
        <f>LEFT(flower[[#This Row],[Pheno Barcode]],7)</f>
        <v/>
      </c>
      <c r="I1445" s="10" t="str">
        <f>_xlfn.IFNA(VLOOKUP(flower[[#This Row],[Strain]],VEGC8[[#All],[Scion METRC '#]:[Health]],5,FALSE),"")</f>
        <v/>
      </c>
      <c r="J1445" s="13"/>
      <c r="K1445" s="13" t="str">
        <f>IF(flower[[#This Row],[Scion METRC '#]]="","EMPTY",_xlfn.IFNA(VLOOKUP(flower[[#This Row],[Scion METRC '#]],DEADC8[],3,FALSE),"Alive"))</f>
        <v>EMPTY</v>
      </c>
      <c r="L1445" s="13" t="str">
        <f>IFERROR(INDEX(exptreatments[[#This Row],[Treatment]],MATCH(flower[[#This Row],[Scion METRC '#]],exptreatments[[#This Row],[METRC]],0)),"")</f>
        <v/>
      </c>
      <c r="M1445" s="13" t="str">
        <f>_xlfn.IFNA(VLOOKUP(flower[[#This Row],[Scion METRC '#]],DEADC8[],4,FALSE),"")</f>
        <v/>
      </c>
      <c r="N1445" s="14" t="str">
        <f>_xlfn.IFNA(VLOOKUP(flower[[#This Row],[Scion METRC '#]],DEADC8[],4,FALSE),"")</f>
        <v/>
      </c>
      <c r="O1445" s="13" t="str">
        <f>IF(ISNUMBER(SEARCH(".",flower[[#This Row],[Pheno Barcode]])),CONCATENATE("1A4070000000065000",RIGHT(flower[[#This Row],[Pheno Barcode]],6)),"")</f>
        <v/>
      </c>
      <c r="P1445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_SL1-04</v>
      </c>
    </row>
    <row r="1446" spans="1:16" x14ac:dyDescent="0.25">
      <c r="A1446" s="8" t="s">
        <v>9</v>
      </c>
      <c r="B1446" s="9">
        <v>5</v>
      </c>
      <c r="C1446" s="13" t="s">
        <v>572</v>
      </c>
      <c r="D1446" s="13"/>
      <c r="E1446" s="13" t="str">
        <f>_xlfn.IFNA(VLOOKUP(flower[[#This Row],[Scion METRC '#]],METRCC8[],2,FALSE),"METRC ERROR")</f>
        <v>METRC ERROR</v>
      </c>
      <c r="F1446" s="13" t="str">
        <f>IF(LEFT(flower[[#This Row],[Strain]],4)=LEFT(flower[[#This Row],[Pheno '#]],4),"match","MISMATCH")</f>
        <v>MISMATCH</v>
      </c>
      <c r="G1446" s="13" t="str">
        <f>_xlfn.IFNA(VLOOKUP(flower[[#This Row],[Scion METRC '#]],VEGC8[[#All],[Scion METRC '#]:[Pheno Barcode]],2,FALSE),"")</f>
        <v/>
      </c>
      <c r="H1446" s="13" t="str">
        <f>LEFT(flower[[#This Row],[Pheno Barcode]],7)</f>
        <v/>
      </c>
      <c r="I1446" s="10" t="str">
        <f>_xlfn.IFNA(VLOOKUP(flower[[#This Row],[Strain]],VEGC8[[#All],[Scion METRC '#]:[Health]],5,FALSE),"")</f>
        <v/>
      </c>
      <c r="J1446" s="13"/>
      <c r="K1446" s="13" t="str">
        <f>IF(flower[[#This Row],[Scion METRC '#]]="","EMPTY",_xlfn.IFNA(VLOOKUP(flower[[#This Row],[Scion METRC '#]],DEADC8[],3,FALSE),"Alive"))</f>
        <v>EMPTY</v>
      </c>
      <c r="L1446" s="13" t="str">
        <f>IFERROR(INDEX(exptreatments[[#This Row],[Treatment]],MATCH(flower[[#This Row],[Scion METRC '#]],exptreatments[[#This Row],[METRC]],0)),"")</f>
        <v/>
      </c>
      <c r="M1446" s="13" t="str">
        <f>_xlfn.IFNA(VLOOKUP(flower[[#This Row],[Scion METRC '#]],DEADC8[],4,FALSE),"")</f>
        <v/>
      </c>
      <c r="N1446" s="14" t="str">
        <f>_xlfn.IFNA(VLOOKUP(flower[[#This Row],[Scion METRC '#]],DEADC8[],4,FALSE),"")</f>
        <v/>
      </c>
      <c r="O1446" s="13" t="str">
        <f>IF(ISNUMBER(SEARCH(".",flower[[#This Row],[Pheno Barcode]])),CONCATENATE("1A4070000000065000",RIGHT(flower[[#This Row],[Pheno Barcode]],6)),"")</f>
        <v/>
      </c>
      <c r="P1446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_SL1-05</v>
      </c>
    </row>
    <row r="1447" spans="1:16" x14ac:dyDescent="0.25">
      <c r="A1447" s="8" t="s">
        <v>9</v>
      </c>
      <c r="B1447" s="9">
        <v>6</v>
      </c>
      <c r="C1447" s="13" t="s">
        <v>572</v>
      </c>
      <c r="D1447" s="13"/>
      <c r="E1447" s="13" t="str">
        <f>_xlfn.IFNA(VLOOKUP(flower[[#This Row],[Scion METRC '#]],METRCC8[],2,FALSE),"METRC ERROR")</f>
        <v>METRC ERROR</v>
      </c>
      <c r="F1447" s="13" t="str">
        <f>IF(LEFT(flower[[#This Row],[Strain]],4)=LEFT(flower[[#This Row],[Pheno '#]],4),"match","MISMATCH")</f>
        <v>MISMATCH</v>
      </c>
      <c r="G1447" s="13" t="str">
        <f>_xlfn.IFNA(VLOOKUP(flower[[#This Row],[Scion METRC '#]],VEGC8[[#All],[Scion METRC '#]:[Pheno Barcode]],2,FALSE),"")</f>
        <v/>
      </c>
      <c r="H1447" s="13" t="str">
        <f>LEFT(flower[[#This Row],[Pheno Barcode]],7)</f>
        <v/>
      </c>
      <c r="I1447" s="10" t="str">
        <f>_xlfn.IFNA(VLOOKUP(flower[[#This Row],[Strain]],VEGC8[[#All],[Scion METRC '#]:[Health]],5,FALSE),"")</f>
        <v/>
      </c>
      <c r="J1447" s="13"/>
      <c r="K1447" s="13" t="str">
        <f>IF(flower[[#This Row],[Scion METRC '#]]="","EMPTY",_xlfn.IFNA(VLOOKUP(flower[[#This Row],[Scion METRC '#]],DEADC8[],3,FALSE),"Alive"))</f>
        <v>EMPTY</v>
      </c>
      <c r="L1447" s="13" t="str">
        <f>IFERROR(INDEX(exptreatments[[#This Row],[Treatment]],MATCH(flower[[#This Row],[Scion METRC '#]],exptreatments[[#This Row],[METRC]],0)),"")</f>
        <v/>
      </c>
      <c r="M1447" s="13" t="str">
        <f>_xlfn.IFNA(VLOOKUP(flower[[#This Row],[Scion METRC '#]],DEADC8[],4,FALSE),"")</f>
        <v/>
      </c>
      <c r="N1447" s="14" t="str">
        <f>_xlfn.IFNA(VLOOKUP(flower[[#This Row],[Scion METRC '#]],DEADC8[],4,FALSE),"")</f>
        <v/>
      </c>
      <c r="O1447" s="13" t="str">
        <f>IF(ISNUMBER(SEARCH(".",flower[[#This Row],[Pheno Barcode]])),CONCATENATE("1A4070000000065000",RIGHT(flower[[#This Row],[Pheno Barcode]],6)),"")</f>
        <v/>
      </c>
      <c r="P1447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_SL1-06</v>
      </c>
    </row>
    <row r="1448" spans="1:16" x14ac:dyDescent="0.25">
      <c r="A1448" s="8" t="s">
        <v>9</v>
      </c>
      <c r="B1448" s="9">
        <v>7</v>
      </c>
      <c r="C1448" s="13" t="s">
        <v>572</v>
      </c>
      <c r="D1448" s="13"/>
      <c r="E1448" s="13" t="str">
        <f>_xlfn.IFNA(VLOOKUP(flower[[#This Row],[Scion METRC '#]],METRCC8[],2,FALSE),"METRC ERROR")</f>
        <v>METRC ERROR</v>
      </c>
      <c r="F1448" s="13" t="str">
        <f>IF(LEFT(flower[[#This Row],[Strain]],4)=LEFT(flower[[#This Row],[Pheno '#]],4),"match","MISMATCH")</f>
        <v>MISMATCH</v>
      </c>
      <c r="G1448" s="13" t="str">
        <f>_xlfn.IFNA(VLOOKUP(flower[[#This Row],[Scion METRC '#]],VEGC8[[#All],[Scion METRC '#]:[Pheno Barcode]],2,FALSE),"")</f>
        <v/>
      </c>
      <c r="H1448" s="13" t="str">
        <f>LEFT(flower[[#This Row],[Pheno Barcode]],7)</f>
        <v/>
      </c>
      <c r="I1448" s="10" t="str">
        <f>_xlfn.IFNA(VLOOKUP(flower[[#This Row],[Strain]],VEGC8[[#All],[Scion METRC '#]:[Health]],5,FALSE),"")</f>
        <v/>
      </c>
      <c r="J1448" s="13"/>
      <c r="K1448" s="13" t="str">
        <f>IF(flower[[#This Row],[Scion METRC '#]]="","EMPTY",_xlfn.IFNA(VLOOKUP(flower[[#This Row],[Scion METRC '#]],DEADC8[],3,FALSE),"Alive"))</f>
        <v>EMPTY</v>
      </c>
      <c r="L1448" s="13" t="str">
        <f>IFERROR(INDEX(exptreatments[[#This Row],[Treatment]],MATCH(flower[[#This Row],[Scion METRC '#]],exptreatments[[#This Row],[METRC]],0)),"")</f>
        <v/>
      </c>
      <c r="M1448" s="13" t="str">
        <f>_xlfn.IFNA(VLOOKUP(flower[[#This Row],[Scion METRC '#]],DEADC8[],4,FALSE),"")</f>
        <v/>
      </c>
      <c r="N1448" s="14" t="str">
        <f>_xlfn.IFNA(VLOOKUP(flower[[#This Row],[Scion METRC '#]],DEADC8[],4,FALSE),"")</f>
        <v/>
      </c>
      <c r="O1448" s="13" t="str">
        <f>IF(ISNUMBER(SEARCH(".",flower[[#This Row],[Pheno Barcode]])),CONCATENATE("1A4070000000065000",RIGHT(flower[[#This Row],[Pheno Barcode]],6)),"")</f>
        <v/>
      </c>
      <c r="P1448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_SL1-07</v>
      </c>
    </row>
    <row r="1449" spans="1:16" x14ac:dyDescent="0.25">
      <c r="A1449" s="8" t="s">
        <v>9</v>
      </c>
      <c r="B1449" s="9">
        <v>8</v>
      </c>
      <c r="C1449" s="13" t="s">
        <v>572</v>
      </c>
      <c r="D1449" s="13"/>
      <c r="E1449" s="13" t="str">
        <f>_xlfn.IFNA(VLOOKUP(flower[[#This Row],[Scion METRC '#]],METRCC8[],2,FALSE),"METRC ERROR")</f>
        <v>METRC ERROR</v>
      </c>
      <c r="F1449" s="13" t="str">
        <f>IF(LEFT(flower[[#This Row],[Strain]],4)=LEFT(flower[[#This Row],[Pheno '#]],4),"match","MISMATCH")</f>
        <v>MISMATCH</v>
      </c>
      <c r="G1449" s="13" t="str">
        <f>_xlfn.IFNA(VLOOKUP(flower[[#This Row],[Scion METRC '#]],VEGC8[[#All],[Scion METRC '#]:[Pheno Barcode]],2,FALSE),"")</f>
        <v/>
      </c>
      <c r="H1449" s="13" t="str">
        <f>LEFT(flower[[#This Row],[Pheno Barcode]],7)</f>
        <v/>
      </c>
      <c r="I1449" s="10" t="str">
        <f>_xlfn.IFNA(VLOOKUP(flower[[#This Row],[Strain]],VEGC8[[#All],[Scion METRC '#]:[Health]],5,FALSE),"")</f>
        <v/>
      </c>
      <c r="J1449" s="13"/>
      <c r="K1449" s="13" t="str">
        <f>IF(flower[[#This Row],[Scion METRC '#]]="","EMPTY",_xlfn.IFNA(VLOOKUP(flower[[#This Row],[Scion METRC '#]],DEADC8[],3,FALSE),"Alive"))</f>
        <v>EMPTY</v>
      </c>
      <c r="L1449" s="13" t="str">
        <f>IFERROR(INDEX(exptreatments[[#This Row],[Treatment]],MATCH(flower[[#This Row],[Scion METRC '#]],exptreatments[[#This Row],[METRC]],0)),"")</f>
        <v/>
      </c>
      <c r="M1449" s="13" t="str">
        <f>_xlfn.IFNA(VLOOKUP(flower[[#This Row],[Scion METRC '#]],DEADC8[],4,FALSE),"")</f>
        <v/>
      </c>
      <c r="N1449" s="14" t="str">
        <f>_xlfn.IFNA(VLOOKUP(flower[[#This Row],[Scion METRC '#]],DEADC8[],4,FALSE),"")</f>
        <v/>
      </c>
      <c r="O1449" s="13" t="str">
        <f>IF(ISNUMBER(SEARCH(".",flower[[#This Row],[Pheno Barcode]])),CONCATENATE("1A4070000000065000",RIGHT(flower[[#This Row],[Pheno Barcode]],6)),"")</f>
        <v/>
      </c>
      <c r="P1449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_SL1-08</v>
      </c>
    </row>
    <row r="1450" spans="1:16" x14ac:dyDescent="0.25">
      <c r="A1450" s="8" t="s">
        <v>9</v>
      </c>
      <c r="B1450" s="9">
        <v>9</v>
      </c>
      <c r="C1450" s="13" t="s">
        <v>572</v>
      </c>
      <c r="D1450" s="13"/>
      <c r="E1450" s="13" t="str">
        <f>_xlfn.IFNA(VLOOKUP(flower[[#This Row],[Scion METRC '#]],METRCC8[],2,FALSE),"METRC ERROR")</f>
        <v>METRC ERROR</v>
      </c>
      <c r="F1450" s="13" t="str">
        <f>IF(LEFT(flower[[#This Row],[Strain]],4)=LEFT(flower[[#This Row],[Pheno '#]],4),"match","MISMATCH")</f>
        <v>MISMATCH</v>
      </c>
      <c r="G1450" s="13" t="str">
        <f>_xlfn.IFNA(VLOOKUP(flower[[#This Row],[Scion METRC '#]],VEGC8[[#All],[Scion METRC '#]:[Pheno Barcode]],2,FALSE),"")</f>
        <v/>
      </c>
      <c r="H1450" s="13" t="str">
        <f>LEFT(flower[[#This Row],[Pheno Barcode]],7)</f>
        <v/>
      </c>
      <c r="I1450" s="10" t="str">
        <f>_xlfn.IFNA(VLOOKUP(flower[[#This Row],[Strain]],VEGC8[[#All],[Scion METRC '#]:[Health]],5,FALSE),"")</f>
        <v/>
      </c>
      <c r="J1450" s="13"/>
      <c r="K1450" s="13" t="str">
        <f>IF(flower[[#This Row],[Scion METRC '#]]="","EMPTY",_xlfn.IFNA(VLOOKUP(flower[[#This Row],[Scion METRC '#]],DEADC8[],3,FALSE),"Alive"))</f>
        <v>EMPTY</v>
      </c>
      <c r="L1450" s="13" t="str">
        <f>IFERROR(INDEX(exptreatments[[#This Row],[Treatment]],MATCH(flower[[#This Row],[Scion METRC '#]],exptreatments[[#This Row],[METRC]],0)),"")</f>
        <v/>
      </c>
      <c r="M1450" s="13" t="str">
        <f>_xlfn.IFNA(VLOOKUP(flower[[#This Row],[Scion METRC '#]],DEADC8[],4,FALSE),"")</f>
        <v/>
      </c>
      <c r="N1450" s="14" t="str">
        <f>_xlfn.IFNA(VLOOKUP(flower[[#This Row],[Scion METRC '#]],DEADC8[],4,FALSE),"")</f>
        <v/>
      </c>
      <c r="O1450" s="13" t="str">
        <f>IF(ISNUMBER(SEARCH(".",flower[[#This Row],[Pheno Barcode]])),CONCATENATE("1A4070000000065000",RIGHT(flower[[#This Row],[Pheno Barcode]],6)),"")</f>
        <v/>
      </c>
      <c r="P1450" s="8" t="str">
        <f>IF(flower[[#This Row],[Plant]]&lt;10,_xlfn.CONCAT('Group Info'!$F$2,"_",flower[[#This Row],[Table]],"-0",flower[[#This Row],[Plant]]),_xlfn.CONCAT('Group Info'!$F$2,"_",flower[[#This Row],[Table]],"-",flower[[#This Row],[Plant]]))</f>
        <v>_SL1-09</v>
      </c>
    </row>
    <row r="1451" spans="1:16" x14ac:dyDescent="0.25">
      <c r="A1451" s="8" t="s">
        <v>9</v>
      </c>
      <c r="B1451" s="9">
        <v>10</v>
      </c>
      <c r="C1451" s="13" t="s">
        <v>572</v>
      </c>
      <c r="D1451" s="13"/>
      <c r="E1451" s="13" t="str">
        <f>_xlfn.IFNA(VLOOKUP(flower[[#This Row],[Scion METRC '#]],METRCC8[],2,FALSE),"METRC ERROR")</f>
        <v>METRC ERROR</v>
      </c>
      <c r="F1451" s="13" t="str">
        <f>IF(LEFT(flower[[#This Row],[Strain]],4)=LEFT(flower[[#This Row],[Pheno '#]],4),"match","MISMATCH")</f>
        <v>MISMATCH</v>
      </c>
      <c r="G1451" s="13" t="str">
        <f>_xlfn.IFNA(VLOOKUP(flower[[#This Row],[Scion METRC '#]],VEGC8[[#All],[Scion METRC '#]:[Pheno Barcode]],2,FALSE),"")</f>
        <v/>
      </c>
      <c r="H1451" s="13" t="str">
        <f>LEFT(flower[[#This Row],[Pheno Barcode]],7)</f>
        <v/>
      </c>
      <c r="I1451" s="10" t="str">
        <f>_xlfn.IFNA(VLOOKUP(flower[[#This Row],[Strain]],VEGC8[[#All],[Scion METRC '#]:[Health]],5,FALSE),"")</f>
        <v/>
      </c>
      <c r="J1451" s="13"/>
      <c r="K1451" s="13" t="str">
        <f>IF(flower[[#This Row],[Scion METRC '#]]="","EMPTY",_xlfn.IFNA(VLOOKUP(flower[[#This Row],[Scion METRC '#]],DEADC8[],3,FALSE),"Alive"))</f>
        <v>EMPTY</v>
      </c>
      <c r="L1451" s="13" t="str">
        <f>IFERROR(INDEX(exptreatments[[#This Row],[Treatment]],MATCH(flower[[#This Row],[Scion METRC '#]],exptreatments[[#This Row],[METRC]],0)),"")</f>
        <v/>
      </c>
      <c r="M1451" s="13" t="str">
        <f>_xlfn.IFNA(VLOOKUP(flower[[#This Row],[Scion METRC '#]],DEADC8[],4,FALSE),"")</f>
        <v/>
      </c>
      <c r="N1451" s="14" t="str">
        <f>_xlfn.IFNA(VLOOKUP(flower[[#This Row],[Scion METRC '#]],DEADC8[],4,FALSE),"")</f>
        <v/>
      </c>
      <c r="O1451" s="13" t="str">
        <f>IF(ISNUMBER(SEARCH(".",flower[[#This Row],[Pheno Barcode]])),CONCATENATE("1A4070000000065000",RIGHT(flower[[#This Row],[Pheno Barcode]],6)),"")</f>
        <v/>
      </c>
      <c r="P1451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_SL1-10</v>
      </c>
    </row>
    <row r="1452" spans="1:16" x14ac:dyDescent="0.25">
      <c r="A1452" s="8" t="s">
        <v>9</v>
      </c>
      <c r="B1452" s="9">
        <v>11</v>
      </c>
      <c r="C1452" s="13" t="s">
        <v>572</v>
      </c>
      <c r="D1452" s="13"/>
      <c r="E1452" s="13" t="str">
        <f>_xlfn.IFNA(VLOOKUP(flower[[#This Row],[Scion METRC '#]],METRCC8[],2,FALSE),"METRC ERROR")</f>
        <v>METRC ERROR</v>
      </c>
      <c r="F1452" s="13" t="str">
        <f>IF(LEFT(flower[[#This Row],[Strain]],4)=LEFT(flower[[#This Row],[Pheno '#]],4),"match","MISMATCH")</f>
        <v>MISMATCH</v>
      </c>
      <c r="G1452" s="13" t="str">
        <f>_xlfn.IFNA(VLOOKUP(flower[[#This Row],[Scion METRC '#]],VEGC8[[#All],[Scion METRC '#]:[Pheno Barcode]],2,FALSE),"")</f>
        <v/>
      </c>
      <c r="H1452" s="13" t="str">
        <f>LEFT(flower[[#This Row],[Pheno Barcode]],7)</f>
        <v/>
      </c>
      <c r="I1452" s="10" t="str">
        <f>_xlfn.IFNA(VLOOKUP(flower[[#This Row],[Strain]],VEGC8[[#All],[Scion METRC '#]:[Health]],5,FALSE),"")</f>
        <v/>
      </c>
      <c r="J1452" s="13"/>
      <c r="K1452" s="13" t="str">
        <f>IF(flower[[#This Row],[Scion METRC '#]]="","EMPTY",_xlfn.IFNA(VLOOKUP(flower[[#This Row],[Scion METRC '#]],DEADC8[],3,FALSE),"Alive"))</f>
        <v>EMPTY</v>
      </c>
      <c r="L1452" s="13" t="str">
        <f>IFERROR(INDEX(exptreatments[[#This Row],[Treatment]],MATCH(flower[[#This Row],[Scion METRC '#]],exptreatments[[#This Row],[METRC]],0)),"")</f>
        <v/>
      </c>
      <c r="M1452" s="13" t="str">
        <f>_xlfn.IFNA(VLOOKUP(flower[[#This Row],[Scion METRC '#]],DEADC8[],4,FALSE),"")</f>
        <v/>
      </c>
      <c r="N1452" s="14" t="str">
        <f>_xlfn.IFNA(VLOOKUP(flower[[#This Row],[Scion METRC '#]],DEADC8[],4,FALSE),"")</f>
        <v/>
      </c>
      <c r="O1452" s="13" t="str">
        <f>IF(ISNUMBER(SEARCH(".",flower[[#This Row],[Pheno Barcode]])),CONCATENATE("1A4070000000065000",RIGHT(flower[[#This Row],[Pheno Barcode]],6)),"")</f>
        <v/>
      </c>
      <c r="P1452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_SL1-11</v>
      </c>
    </row>
    <row r="1453" spans="1:16" x14ac:dyDescent="0.25">
      <c r="A1453" s="8" t="s">
        <v>9</v>
      </c>
      <c r="B1453" s="9">
        <v>12</v>
      </c>
      <c r="C1453" s="13" t="s">
        <v>572</v>
      </c>
      <c r="D1453" s="13"/>
      <c r="E1453" s="13" t="str">
        <f>_xlfn.IFNA(VLOOKUP(flower[[#This Row],[Scion METRC '#]],METRCC8[],2,FALSE),"METRC ERROR")</f>
        <v>METRC ERROR</v>
      </c>
      <c r="F1453" s="13" t="str">
        <f>IF(LEFT(flower[[#This Row],[Strain]],4)=LEFT(flower[[#This Row],[Pheno '#]],4),"match","MISMATCH")</f>
        <v>MISMATCH</v>
      </c>
      <c r="G1453" s="13" t="str">
        <f>_xlfn.IFNA(VLOOKUP(flower[[#This Row],[Scion METRC '#]],VEGC8[[#All],[Scion METRC '#]:[Pheno Barcode]],2,FALSE),"")</f>
        <v/>
      </c>
      <c r="H1453" s="13" t="str">
        <f>LEFT(flower[[#This Row],[Pheno Barcode]],7)</f>
        <v/>
      </c>
      <c r="I1453" s="10" t="str">
        <f>_xlfn.IFNA(VLOOKUP(flower[[#This Row],[Strain]],VEGC8[[#All],[Scion METRC '#]:[Health]],5,FALSE),"")</f>
        <v/>
      </c>
      <c r="J1453" s="13"/>
      <c r="K1453" s="13" t="str">
        <f>IF(flower[[#This Row],[Scion METRC '#]]="","EMPTY",_xlfn.IFNA(VLOOKUP(flower[[#This Row],[Scion METRC '#]],DEADC8[],3,FALSE),"Alive"))</f>
        <v>EMPTY</v>
      </c>
      <c r="L1453" s="13" t="str">
        <f>IFERROR(INDEX(exptreatments[[#This Row],[Treatment]],MATCH(flower[[#This Row],[Scion METRC '#]],exptreatments[[#This Row],[METRC]],0)),"")</f>
        <v/>
      </c>
      <c r="M1453" s="13" t="str">
        <f>_xlfn.IFNA(VLOOKUP(flower[[#This Row],[Scion METRC '#]],DEADC8[],4,FALSE),"")</f>
        <v/>
      </c>
      <c r="N1453" s="14" t="str">
        <f>_xlfn.IFNA(VLOOKUP(flower[[#This Row],[Scion METRC '#]],DEADC8[],4,FALSE),"")</f>
        <v/>
      </c>
      <c r="O1453" s="13" t="str">
        <f>IF(ISNUMBER(SEARCH(".",flower[[#This Row],[Pheno Barcode]])),CONCATENATE("1A4070000000065000",RIGHT(flower[[#This Row],[Pheno Barcode]],6)),"")</f>
        <v/>
      </c>
      <c r="P1453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_SL1-12</v>
      </c>
    </row>
    <row r="1454" spans="1:16" x14ac:dyDescent="0.25">
      <c r="A1454" s="8" t="s">
        <v>9</v>
      </c>
      <c r="B1454" s="9">
        <v>13</v>
      </c>
      <c r="C1454" s="13" t="s">
        <v>572</v>
      </c>
      <c r="D1454" s="13"/>
      <c r="E1454" s="13" t="str">
        <f>_xlfn.IFNA(VLOOKUP(flower[[#This Row],[Scion METRC '#]],METRCC8[],2,FALSE),"METRC ERROR")</f>
        <v>METRC ERROR</v>
      </c>
      <c r="F1454" s="13" t="str">
        <f>IF(LEFT(flower[[#This Row],[Strain]],4)=LEFT(flower[[#This Row],[Pheno '#]],4),"match","MISMATCH")</f>
        <v>MISMATCH</v>
      </c>
      <c r="G1454" s="13" t="str">
        <f>_xlfn.IFNA(VLOOKUP(flower[[#This Row],[Scion METRC '#]],VEGC8[[#All],[Scion METRC '#]:[Pheno Barcode]],2,FALSE),"")</f>
        <v/>
      </c>
      <c r="H1454" s="13" t="str">
        <f>LEFT(flower[[#This Row],[Pheno Barcode]],7)</f>
        <v/>
      </c>
      <c r="I1454" s="10" t="str">
        <f>_xlfn.IFNA(VLOOKUP(flower[[#This Row],[Strain]],VEGC8[[#All],[Scion METRC '#]:[Health]],5,FALSE),"")</f>
        <v/>
      </c>
      <c r="J1454" s="13"/>
      <c r="K1454" s="13" t="str">
        <f>IF(flower[[#This Row],[Scion METRC '#]]="","EMPTY",_xlfn.IFNA(VLOOKUP(flower[[#This Row],[Scion METRC '#]],DEADC8[],3,FALSE),"Alive"))</f>
        <v>EMPTY</v>
      </c>
      <c r="L1454" s="13" t="str">
        <f>IFERROR(INDEX(exptreatments[[#This Row],[Treatment]],MATCH(flower[[#This Row],[Scion METRC '#]],exptreatments[[#This Row],[METRC]],0)),"")</f>
        <v/>
      </c>
      <c r="M1454" s="13" t="str">
        <f>_xlfn.IFNA(VLOOKUP(flower[[#This Row],[Scion METRC '#]],DEADC8[],4,FALSE),"")</f>
        <v/>
      </c>
      <c r="N1454" s="14" t="str">
        <f>_xlfn.IFNA(VLOOKUP(flower[[#This Row],[Scion METRC '#]],DEADC8[],4,FALSE),"")</f>
        <v/>
      </c>
      <c r="O1454" s="13" t="str">
        <f>IF(ISNUMBER(SEARCH(".",flower[[#This Row],[Pheno Barcode]])),CONCATENATE("1A4070000000065000",RIGHT(flower[[#This Row],[Pheno Barcode]],6)),"")</f>
        <v/>
      </c>
      <c r="P1454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_SL1-13</v>
      </c>
    </row>
    <row r="1455" spans="1:16" x14ac:dyDescent="0.25">
      <c r="A1455" s="8" t="s">
        <v>9</v>
      </c>
      <c r="B1455" s="9">
        <v>14</v>
      </c>
      <c r="C1455" s="13" t="s">
        <v>572</v>
      </c>
      <c r="D1455" s="13"/>
      <c r="E1455" s="13" t="str">
        <f>_xlfn.IFNA(VLOOKUP(flower[[#This Row],[Scion METRC '#]],METRCC8[],2,FALSE),"METRC ERROR")</f>
        <v>METRC ERROR</v>
      </c>
      <c r="F1455" s="13" t="str">
        <f>IF(LEFT(flower[[#This Row],[Strain]],4)=LEFT(flower[[#This Row],[Pheno '#]],4),"match","MISMATCH")</f>
        <v>MISMATCH</v>
      </c>
      <c r="G1455" s="13" t="str">
        <f>_xlfn.IFNA(VLOOKUP(flower[[#This Row],[Scion METRC '#]],VEGC8[[#All],[Scion METRC '#]:[Pheno Barcode]],2,FALSE),"")</f>
        <v/>
      </c>
      <c r="H1455" s="13" t="str">
        <f>LEFT(flower[[#This Row],[Pheno Barcode]],7)</f>
        <v/>
      </c>
      <c r="I1455" s="10" t="str">
        <f>_xlfn.IFNA(VLOOKUP(flower[[#This Row],[Strain]],VEGC8[[#All],[Scion METRC '#]:[Health]],5,FALSE),"")</f>
        <v/>
      </c>
      <c r="J1455" s="13"/>
      <c r="K1455" s="13" t="str">
        <f>IF(flower[[#This Row],[Scion METRC '#]]="","EMPTY",_xlfn.IFNA(VLOOKUP(flower[[#This Row],[Scion METRC '#]],DEADC8[],3,FALSE),"Alive"))</f>
        <v>EMPTY</v>
      </c>
      <c r="L1455" s="13" t="str">
        <f>IFERROR(INDEX(exptreatments[[#This Row],[Treatment]],MATCH(flower[[#This Row],[Scion METRC '#]],exptreatments[[#This Row],[METRC]],0)),"")</f>
        <v/>
      </c>
      <c r="M1455" s="13" t="str">
        <f>_xlfn.IFNA(VLOOKUP(flower[[#This Row],[Scion METRC '#]],DEADC8[],4,FALSE),"")</f>
        <v/>
      </c>
      <c r="N1455" s="14" t="str">
        <f>_xlfn.IFNA(VLOOKUP(flower[[#This Row],[Scion METRC '#]],DEADC8[],4,FALSE),"")</f>
        <v/>
      </c>
      <c r="O1455" s="13" t="str">
        <f>IF(ISNUMBER(SEARCH(".",flower[[#This Row],[Pheno Barcode]])),CONCATENATE("1A4070000000065000",RIGHT(flower[[#This Row],[Pheno Barcode]],6)),"")</f>
        <v/>
      </c>
      <c r="P1455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_SL1-14</v>
      </c>
    </row>
    <row r="1456" spans="1:16" x14ac:dyDescent="0.25">
      <c r="A1456" s="8" t="s">
        <v>9</v>
      </c>
      <c r="B1456" s="9">
        <v>15</v>
      </c>
      <c r="C1456" s="13" t="s">
        <v>572</v>
      </c>
      <c r="D1456" s="13"/>
      <c r="E1456" s="13" t="str">
        <f>_xlfn.IFNA(VLOOKUP(flower[[#This Row],[Scion METRC '#]],METRCC8[],2,FALSE),"METRC ERROR")</f>
        <v>METRC ERROR</v>
      </c>
      <c r="F1456" s="13" t="str">
        <f>IF(LEFT(flower[[#This Row],[Strain]],4)=LEFT(flower[[#This Row],[Pheno '#]],4),"match","MISMATCH")</f>
        <v>MISMATCH</v>
      </c>
      <c r="G1456" s="13" t="str">
        <f>_xlfn.IFNA(VLOOKUP(flower[[#This Row],[Scion METRC '#]],VEGC8[[#All],[Scion METRC '#]:[Pheno Barcode]],2,FALSE),"")</f>
        <v/>
      </c>
      <c r="H1456" s="13" t="str">
        <f>LEFT(flower[[#This Row],[Pheno Barcode]],7)</f>
        <v/>
      </c>
      <c r="I1456" s="10" t="str">
        <f>_xlfn.IFNA(VLOOKUP(flower[[#This Row],[Strain]],VEGC8[[#All],[Scion METRC '#]:[Health]],5,FALSE),"")</f>
        <v/>
      </c>
      <c r="J1456" s="13"/>
      <c r="K1456" s="13" t="str">
        <f>IF(flower[[#This Row],[Scion METRC '#]]="","EMPTY",_xlfn.IFNA(VLOOKUP(flower[[#This Row],[Scion METRC '#]],DEADC8[],3,FALSE),"Alive"))</f>
        <v>EMPTY</v>
      </c>
      <c r="L1456" s="13" t="str">
        <f>IFERROR(INDEX(exptreatments[[#This Row],[Treatment]],MATCH(flower[[#This Row],[Scion METRC '#]],exptreatments[[#This Row],[METRC]],0)),"")</f>
        <v/>
      </c>
      <c r="M1456" s="13" t="str">
        <f>_xlfn.IFNA(VLOOKUP(flower[[#This Row],[Scion METRC '#]],DEADC8[],4,FALSE),"")</f>
        <v/>
      </c>
      <c r="N1456" s="14" t="str">
        <f>_xlfn.IFNA(VLOOKUP(flower[[#This Row],[Scion METRC '#]],DEADC8[],4,FALSE),"")</f>
        <v/>
      </c>
      <c r="O1456" s="13" t="str">
        <f>IF(ISNUMBER(SEARCH(".",flower[[#This Row],[Pheno Barcode]])),CONCATENATE("1A4070000000065000",RIGHT(flower[[#This Row],[Pheno Barcode]],6)),"")</f>
        <v/>
      </c>
      <c r="P1456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_SL1-15</v>
      </c>
    </row>
    <row r="1457" spans="1:16" x14ac:dyDescent="0.25">
      <c r="A1457" s="8" t="s">
        <v>9</v>
      </c>
      <c r="B1457" s="9">
        <v>16</v>
      </c>
      <c r="C1457" s="13" t="s">
        <v>572</v>
      </c>
      <c r="D1457" s="13"/>
      <c r="E1457" s="13" t="str">
        <f>_xlfn.IFNA(VLOOKUP(flower[[#This Row],[Scion METRC '#]],METRCC8[],2,FALSE),"METRC ERROR")</f>
        <v>METRC ERROR</v>
      </c>
      <c r="F1457" s="13" t="str">
        <f>IF(LEFT(flower[[#This Row],[Strain]],4)=LEFT(flower[[#This Row],[Pheno '#]],4),"match","MISMATCH")</f>
        <v>MISMATCH</v>
      </c>
      <c r="G1457" s="13" t="str">
        <f>_xlfn.IFNA(VLOOKUP(flower[[#This Row],[Scion METRC '#]],VEGC8[[#All],[Scion METRC '#]:[Pheno Barcode]],2,FALSE),"")</f>
        <v/>
      </c>
      <c r="H1457" s="13" t="str">
        <f>LEFT(flower[[#This Row],[Pheno Barcode]],7)</f>
        <v/>
      </c>
      <c r="I1457" s="10" t="str">
        <f>_xlfn.IFNA(VLOOKUP(flower[[#This Row],[Strain]],VEGC8[[#All],[Scion METRC '#]:[Health]],5,FALSE),"")</f>
        <v/>
      </c>
      <c r="J1457" s="13"/>
      <c r="K1457" s="13" t="str">
        <f>IF(flower[[#This Row],[Scion METRC '#]]="","EMPTY",_xlfn.IFNA(VLOOKUP(flower[[#This Row],[Scion METRC '#]],DEADC8[],3,FALSE),"Alive"))</f>
        <v>EMPTY</v>
      </c>
      <c r="L1457" s="13" t="str">
        <f>IFERROR(INDEX(exptreatments[[#This Row],[Treatment]],MATCH(flower[[#This Row],[Scion METRC '#]],exptreatments[[#This Row],[METRC]],0)),"")</f>
        <v/>
      </c>
      <c r="M1457" s="13" t="str">
        <f>_xlfn.IFNA(VLOOKUP(flower[[#This Row],[Scion METRC '#]],DEADC8[],4,FALSE),"")</f>
        <v/>
      </c>
      <c r="N1457" s="14" t="str">
        <f>_xlfn.IFNA(VLOOKUP(flower[[#This Row],[Scion METRC '#]],DEADC8[],4,FALSE),"")</f>
        <v/>
      </c>
      <c r="O1457" s="13" t="str">
        <f>IF(ISNUMBER(SEARCH(".",flower[[#This Row],[Pheno Barcode]])),CONCATENATE("1A4070000000065000",RIGHT(flower[[#This Row],[Pheno Barcode]],6)),"")</f>
        <v/>
      </c>
      <c r="P1457" s="8" t="str">
        <f>IF(flower[[#This Row],[Plant]]&lt;10,_xlfn.CONCAT('Group Info'!$F$2,"_",flower[[#This Row],[Table]],"-0",flower[[#This Row],[Plant]]),_xlfn.CONCAT('Group Info'!$F$2,"_",flower[[#This Row],[Table]],"-",flower[[#This Row],[Plant]]))</f>
        <v>_SL1-16</v>
      </c>
    </row>
    <row r="1458" spans="1:16" x14ac:dyDescent="0.25">
      <c r="A1458" s="8" t="s">
        <v>9</v>
      </c>
      <c r="B1458" s="9">
        <v>1</v>
      </c>
      <c r="C1458" s="13" t="s">
        <v>573</v>
      </c>
      <c r="D1458" s="13"/>
      <c r="E1458" s="13" t="str">
        <f>_xlfn.IFNA(VLOOKUP(flower[[#This Row],[Scion METRC '#]],METRCC8[],2,FALSE),"METRC ERROR")</f>
        <v>METRC ERROR</v>
      </c>
      <c r="F1458" s="13" t="str">
        <f>IF(LEFT(flower[[#This Row],[Strain]],4)=LEFT(flower[[#This Row],[Pheno '#]],4),"match","MISMATCH")</f>
        <v>MISMATCH</v>
      </c>
      <c r="G1458" s="13" t="str">
        <f>_xlfn.IFNA(VLOOKUP(flower[[#This Row],[Scion METRC '#]],VEGC8[[#All],[Scion METRC '#]:[Pheno Barcode]],2,FALSE),"")</f>
        <v/>
      </c>
      <c r="H1458" s="13" t="str">
        <f>LEFT(flower[[#This Row],[Pheno Barcode]],7)</f>
        <v/>
      </c>
      <c r="I1458" s="10" t="str">
        <f>_xlfn.IFNA(VLOOKUP(flower[[#This Row],[Strain]],VEGC8[[#All],[Scion METRC '#]:[Health]],5,FALSE),"")</f>
        <v/>
      </c>
      <c r="J1458" s="13"/>
      <c r="K1458" s="13" t="str">
        <f>IF(flower[[#This Row],[Scion METRC '#]]="","EMPTY",_xlfn.IFNA(VLOOKUP(flower[[#This Row],[Scion METRC '#]],DEADC8[],3,FALSE),"Alive"))</f>
        <v>EMPTY</v>
      </c>
      <c r="L1458" s="13" t="str">
        <f>IFERROR(INDEX(exptreatments[[#This Row],[Treatment]],MATCH(flower[[#This Row],[Scion METRC '#]],exptreatments[[#This Row],[METRC]],0)),"")</f>
        <v/>
      </c>
      <c r="M1458" s="13" t="str">
        <f>_xlfn.IFNA(VLOOKUP(flower[[#This Row],[Scion METRC '#]],DEADC8[],4,FALSE),"")</f>
        <v/>
      </c>
      <c r="N1458" s="14" t="str">
        <f>_xlfn.IFNA(VLOOKUP(flower[[#This Row],[Scion METRC '#]],DEADC8[],4,FALSE),"")</f>
        <v/>
      </c>
      <c r="O1458" s="13" t="str">
        <f>IF(ISNUMBER(SEARCH(".",flower[[#This Row],[Pheno Barcode]])),CONCATENATE("1A4070000000065000",RIGHT(flower[[#This Row],[Pheno Barcode]],6)),"")</f>
        <v/>
      </c>
      <c r="P1458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_SL2-01</v>
      </c>
    </row>
    <row r="1459" spans="1:16" x14ac:dyDescent="0.25">
      <c r="A1459" s="8" t="s">
        <v>9</v>
      </c>
      <c r="B1459" s="9">
        <v>2</v>
      </c>
      <c r="C1459" s="13" t="s">
        <v>573</v>
      </c>
      <c r="D1459" s="13"/>
      <c r="E1459" s="13" t="str">
        <f>_xlfn.IFNA(VLOOKUP(flower[[#This Row],[Scion METRC '#]],METRCC8[],2,FALSE),"METRC ERROR")</f>
        <v>METRC ERROR</v>
      </c>
      <c r="F1459" s="13" t="str">
        <f>IF(LEFT(flower[[#This Row],[Strain]],4)=LEFT(flower[[#This Row],[Pheno '#]],4),"match","MISMATCH")</f>
        <v>MISMATCH</v>
      </c>
      <c r="G1459" s="13" t="str">
        <f>_xlfn.IFNA(VLOOKUP(flower[[#This Row],[Scion METRC '#]],VEGC8[[#All],[Scion METRC '#]:[Pheno Barcode]],2,FALSE),"")</f>
        <v/>
      </c>
      <c r="H1459" s="13" t="str">
        <f>LEFT(flower[[#This Row],[Pheno Barcode]],7)</f>
        <v/>
      </c>
      <c r="I1459" s="10" t="str">
        <f>_xlfn.IFNA(VLOOKUP(flower[[#This Row],[Strain]],VEGC8[[#All],[Scion METRC '#]:[Health]],5,FALSE),"")</f>
        <v/>
      </c>
      <c r="J1459" s="13"/>
      <c r="K1459" s="13" t="str">
        <f>IF(flower[[#This Row],[Scion METRC '#]]="","EMPTY",_xlfn.IFNA(VLOOKUP(flower[[#This Row],[Scion METRC '#]],DEADC8[],3,FALSE),"Alive"))</f>
        <v>EMPTY</v>
      </c>
      <c r="L1459" s="13" t="str">
        <f>IFERROR(INDEX(exptreatments[[#This Row],[Treatment]],MATCH(flower[[#This Row],[Scion METRC '#]],exptreatments[[#This Row],[METRC]],0)),"")</f>
        <v/>
      </c>
      <c r="M1459" s="13" t="str">
        <f>_xlfn.IFNA(VLOOKUP(flower[[#This Row],[Scion METRC '#]],DEADC8[],4,FALSE),"")</f>
        <v/>
      </c>
      <c r="N1459" s="14" t="str">
        <f>_xlfn.IFNA(VLOOKUP(flower[[#This Row],[Scion METRC '#]],DEADC8[],4,FALSE),"")</f>
        <v/>
      </c>
      <c r="O1459" s="13" t="str">
        <f>IF(ISNUMBER(SEARCH(".",flower[[#This Row],[Pheno Barcode]])),CONCATENATE("1A4070000000065000",RIGHT(flower[[#This Row],[Pheno Barcode]],6)),"")</f>
        <v/>
      </c>
      <c r="P1459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_SL2-02</v>
      </c>
    </row>
    <row r="1460" spans="1:16" x14ac:dyDescent="0.25">
      <c r="A1460" s="8" t="s">
        <v>9</v>
      </c>
      <c r="B1460" s="9">
        <v>3</v>
      </c>
      <c r="C1460" s="13" t="s">
        <v>573</v>
      </c>
      <c r="D1460" s="13"/>
      <c r="E1460" s="13" t="str">
        <f>_xlfn.IFNA(VLOOKUP(flower[[#This Row],[Scion METRC '#]],METRCC8[],2,FALSE),"METRC ERROR")</f>
        <v>METRC ERROR</v>
      </c>
      <c r="F1460" s="13" t="str">
        <f>IF(LEFT(flower[[#This Row],[Strain]],4)=LEFT(flower[[#This Row],[Pheno '#]],4),"match","MISMATCH")</f>
        <v>MISMATCH</v>
      </c>
      <c r="G1460" s="13" t="str">
        <f>_xlfn.IFNA(VLOOKUP(flower[[#This Row],[Scion METRC '#]],VEGC8[[#All],[Scion METRC '#]:[Pheno Barcode]],2,FALSE),"")</f>
        <v/>
      </c>
      <c r="H1460" s="13" t="str">
        <f>LEFT(flower[[#This Row],[Pheno Barcode]],7)</f>
        <v/>
      </c>
      <c r="I1460" s="10" t="str">
        <f>_xlfn.IFNA(VLOOKUP(flower[[#This Row],[Strain]],VEGC8[[#All],[Scion METRC '#]:[Health]],5,FALSE),"")</f>
        <v/>
      </c>
      <c r="J1460" s="13"/>
      <c r="K1460" s="13" t="str">
        <f>IF(flower[[#This Row],[Scion METRC '#]]="","EMPTY",_xlfn.IFNA(VLOOKUP(flower[[#This Row],[Scion METRC '#]],DEADC8[],3,FALSE),"Alive"))</f>
        <v>EMPTY</v>
      </c>
      <c r="L1460" s="13" t="str">
        <f>IFERROR(INDEX(exptreatments[[#This Row],[Treatment]],MATCH(flower[[#This Row],[Scion METRC '#]],exptreatments[[#This Row],[METRC]],0)),"")</f>
        <v/>
      </c>
      <c r="M1460" s="13" t="str">
        <f>_xlfn.IFNA(VLOOKUP(flower[[#This Row],[Scion METRC '#]],DEADC8[],4,FALSE),"")</f>
        <v/>
      </c>
      <c r="N1460" s="14" t="str">
        <f>_xlfn.IFNA(VLOOKUP(flower[[#This Row],[Scion METRC '#]],DEADC8[],4,FALSE),"")</f>
        <v/>
      </c>
      <c r="O1460" s="13" t="str">
        <f>IF(ISNUMBER(SEARCH(".",flower[[#This Row],[Pheno Barcode]])),CONCATENATE("1A4070000000065000",RIGHT(flower[[#This Row],[Pheno Barcode]],6)),"")</f>
        <v/>
      </c>
      <c r="P1460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_SL2-03</v>
      </c>
    </row>
    <row r="1461" spans="1:16" x14ac:dyDescent="0.25">
      <c r="A1461" s="8" t="s">
        <v>9</v>
      </c>
      <c r="B1461" s="9">
        <v>4</v>
      </c>
      <c r="C1461" s="13" t="s">
        <v>573</v>
      </c>
      <c r="D1461" s="13"/>
      <c r="E1461" s="13" t="str">
        <f>_xlfn.IFNA(VLOOKUP(flower[[#This Row],[Scion METRC '#]],METRCC8[],2,FALSE),"METRC ERROR")</f>
        <v>METRC ERROR</v>
      </c>
      <c r="F1461" s="13" t="str">
        <f>IF(LEFT(flower[[#This Row],[Strain]],4)=LEFT(flower[[#This Row],[Pheno '#]],4),"match","MISMATCH")</f>
        <v>MISMATCH</v>
      </c>
      <c r="G1461" s="13" t="str">
        <f>_xlfn.IFNA(VLOOKUP(flower[[#This Row],[Scion METRC '#]],VEGC8[[#All],[Scion METRC '#]:[Pheno Barcode]],2,FALSE),"")</f>
        <v/>
      </c>
      <c r="H1461" s="13" t="str">
        <f>LEFT(flower[[#This Row],[Pheno Barcode]],7)</f>
        <v/>
      </c>
      <c r="I1461" s="10" t="str">
        <f>_xlfn.IFNA(VLOOKUP(flower[[#This Row],[Strain]],VEGC8[[#All],[Scion METRC '#]:[Health]],5,FALSE),"")</f>
        <v/>
      </c>
      <c r="J1461" s="13"/>
      <c r="K1461" s="13" t="str">
        <f>IF(flower[[#This Row],[Scion METRC '#]]="","EMPTY",_xlfn.IFNA(VLOOKUP(flower[[#This Row],[Scion METRC '#]],DEADC8[],3,FALSE),"Alive"))</f>
        <v>EMPTY</v>
      </c>
      <c r="L1461" s="13" t="str">
        <f>IFERROR(INDEX(exptreatments[[#This Row],[Treatment]],MATCH(flower[[#This Row],[Scion METRC '#]],exptreatments[[#This Row],[METRC]],0)),"")</f>
        <v/>
      </c>
      <c r="M1461" s="13" t="str">
        <f>_xlfn.IFNA(VLOOKUP(flower[[#This Row],[Scion METRC '#]],DEADC8[],4,FALSE),"")</f>
        <v/>
      </c>
      <c r="N1461" s="14" t="str">
        <f>_xlfn.IFNA(VLOOKUP(flower[[#This Row],[Scion METRC '#]],DEADC8[],4,FALSE),"")</f>
        <v/>
      </c>
      <c r="O1461" s="13" t="str">
        <f>IF(ISNUMBER(SEARCH(".",flower[[#This Row],[Pheno Barcode]])),CONCATENATE("1A4070000000065000",RIGHT(flower[[#This Row],[Pheno Barcode]],6)),"")</f>
        <v/>
      </c>
      <c r="P1461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_SL2-04</v>
      </c>
    </row>
    <row r="1462" spans="1:16" x14ac:dyDescent="0.25">
      <c r="A1462" s="8" t="s">
        <v>9</v>
      </c>
      <c r="B1462" s="9">
        <v>5</v>
      </c>
      <c r="C1462" s="13" t="s">
        <v>573</v>
      </c>
      <c r="D1462" s="13"/>
      <c r="E1462" s="13" t="str">
        <f>_xlfn.IFNA(VLOOKUP(flower[[#This Row],[Scion METRC '#]],METRCC8[],2,FALSE),"METRC ERROR")</f>
        <v>METRC ERROR</v>
      </c>
      <c r="F1462" s="13" t="str">
        <f>IF(LEFT(flower[[#This Row],[Strain]],4)=LEFT(flower[[#This Row],[Pheno '#]],4),"match","MISMATCH")</f>
        <v>MISMATCH</v>
      </c>
      <c r="G1462" s="13" t="str">
        <f>_xlfn.IFNA(VLOOKUP(flower[[#This Row],[Scion METRC '#]],VEGC8[[#All],[Scion METRC '#]:[Pheno Barcode]],2,FALSE),"")</f>
        <v/>
      </c>
      <c r="H1462" s="13" t="str">
        <f>LEFT(flower[[#This Row],[Pheno Barcode]],7)</f>
        <v/>
      </c>
      <c r="I1462" s="10" t="str">
        <f>_xlfn.IFNA(VLOOKUP(flower[[#This Row],[Strain]],VEGC8[[#All],[Scion METRC '#]:[Health]],5,FALSE),"")</f>
        <v/>
      </c>
      <c r="J1462" s="13"/>
      <c r="K1462" s="13" t="str">
        <f>IF(flower[[#This Row],[Scion METRC '#]]="","EMPTY",_xlfn.IFNA(VLOOKUP(flower[[#This Row],[Scion METRC '#]],DEADC8[],3,FALSE),"Alive"))</f>
        <v>EMPTY</v>
      </c>
      <c r="L1462" s="13" t="str">
        <f>IFERROR(INDEX(exptreatments[[#This Row],[Treatment]],MATCH(flower[[#This Row],[Scion METRC '#]],exptreatments[[#This Row],[METRC]],0)),"")</f>
        <v/>
      </c>
      <c r="M1462" s="13" t="str">
        <f>_xlfn.IFNA(VLOOKUP(flower[[#This Row],[Scion METRC '#]],DEADC8[],4,FALSE),"")</f>
        <v/>
      </c>
      <c r="N1462" s="14" t="str">
        <f>_xlfn.IFNA(VLOOKUP(flower[[#This Row],[Scion METRC '#]],DEADC8[],4,FALSE),"")</f>
        <v/>
      </c>
      <c r="O1462" s="13" t="str">
        <f>IF(ISNUMBER(SEARCH(".",flower[[#This Row],[Pheno Barcode]])),CONCATENATE("1A4070000000065000",RIGHT(flower[[#This Row],[Pheno Barcode]],6)),"")</f>
        <v/>
      </c>
      <c r="P1462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_SL2-05</v>
      </c>
    </row>
    <row r="1463" spans="1:16" x14ac:dyDescent="0.25">
      <c r="A1463" s="8" t="s">
        <v>9</v>
      </c>
      <c r="B1463" s="9">
        <v>6</v>
      </c>
      <c r="C1463" s="13" t="s">
        <v>573</v>
      </c>
      <c r="D1463" s="13"/>
      <c r="E1463" s="13" t="str">
        <f>_xlfn.IFNA(VLOOKUP(flower[[#This Row],[Scion METRC '#]],METRCC8[],2,FALSE),"METRC ERROR")</f>
        <v>METRC ERROR</v>
      </c>
      <c r="F1463" s="13" t="str">
        <f>IF(LEFT(flower[[#This Row],[Strain]],4)=LEFT(flower[[#This Row],[Pheno '#]],4),"match","MISMATCH")</f>
        <v>MISMATCH</v>
      </c>
      <c r="G1463" s="13" t="str">
        <f>_xlfn.IFNA(VLOOKUP(flower[[#This Row],[Scion METRC '#]],VEGC8[[#All],[Scion METRC '#]:[Pheno Barcode]],2,FALSE),"")</f>
        <v/>
      </c>
      <c r="H1463" s="13" t="str">
        <f>LEFT(flower[[#This Row],[Pheno Barcode]],7)</f>
        <v/>
      </c>
      <c r="I1463" s="10" t="str">
        <f>_xlfn.IFNA(VLOOKUP(flower[[#This Row],[Strain]],VEGC8[[#All],[Scion METRC '#]:[Health]],5,FALSE),"")</f>
        <v/>
      </c>
      <c r="J1463" s="13"/>
      <c r="K1463" s="13" t="str">
        <f>IF(flower[[#This Row],[Scion METRC '#]]="","EMPTY",_xlfn.IFNA(VLOOKUP(flower[[#This Row],[Scion METRC '#]],DEADC8[],3,FALSE),"Alive"))</f>
        <v>EMPTY</v>
      </c>
      <c r="L1463" s="13" t="str">
        <f>IFERROR(INDEX(exptreatments[[#This Row],[Treatment]],MATCH(flower[[#This Row],[Scion METRC '#]],exptreatments[[#This Row],[METRC]],0)),"")</f>
        <v/>
      </c>
      <c r="M1463" s="13" t="str">
        <f>_xlfn.IFNA(VLOOKUP(flower[[#This Row],[Scion METRC '#]],DEADC8[],4,FALSE),"")</f>
        <v/>
      </c>
      <c r="N1463" s="14" t="str">
        <f>_xlfn.IFNA(VLOOKUP(flower[[#This Row],[Scion METRC '#]],DEADC8[],4,FALSE),"")</f>
        <v/>
      </c>
      <c r="O1463" s="13" t="str">
        <f>IF(ISNUMBER(SEARCH(".",flower[[#This Row],[Pheno Barcode]])),CONCATENATE("1A4070000000065000",RIGHT(flower[[#This Row],[Pheno Barcode]],6)),"")</f>
        <v/>
      </c>
      <c r="P1463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_SL2-06</v>
      </c>
    </row>
    <row r="1464" spans="1:16" x14ac:dyDescent="0.25">
      <c r="A1464" s="8" t="s">
        <v>9</v>
      </c>
      <c r="B1464" s="9">
        <v>7</v>
      </c>
      <c r="C1464" s="13" t="s">
        <v>573</v>
      </c>
      <c r="D1464" s="13"/>
      <c r="E1464" s="13" t="str">
        <f>_xlfn.IFNA(VLOOKUP(flower[[#This Row],[Scion METRC '#]],METRCC8[],2,FALSE),"METRC ERROR")</f>
        <v>METRC ERROR</v>
      </c>
      <c r="F1464" s="13" t="str">
        <f>IF(LEFT(flower[[#This Row],[Strain]],4)=LEFT(flower[[#This Row],[Pheno '#]],4),"match","MISMATCH")</f>
        <v>MISMATCH</v>
      </c>
      <c r="G1464" s="13" t="str">
        <f>_xlfn.IFNA(VLOOKUP(flower[[#This Row],[Scion METRC '#]],VEGC8[[#All],[Scion METRC '#]:[Pheno Barcode]],2,FALSE),"")</f>
        <v/>
      </c>
      <c r="H1464" s="13" t="str">
        <f>LEFT(flower[[#This Row],[Pheno Barcode]],7)</f>
        <v/>
      </c>
      <c r="I1464" s="10" t="str">
        <f>_xlfn.IFNA(VLOOKUP(flower[[#This Row],[Strain]],VEGC8[[#All],[Scion METRC '#]:[Health]],5,FALSE),"")</f>
        <v/>
      </c>
      <c r="J1464" s="13"/>
      <c r="K1464" s="13" t="str">
        <f>IF(flower[[#This Row],[Scion METRC '#]]="","EMPTY",_xlfn.IFNA(VLOOKUP(flower[[#This Row],[Scion METRC '#]],DEADC8[],3,FALSE),"Alive"))</f>
        <v>EMPTY</v>
      </c>
      <c r="L1464" s="13" t="str">
        <f>IFERROR(INDEX(exptreatments[[#This Row],[Treatment]],MATCH(flower[[#This Row],[Scion METRC '#]],exptreatments[[#This Row],[METRC]],0)),"")</f>
        <v/>
      </c>
      <c r="M1464" s="13" t="str">
        <f>_xlfn.IFNA(VLOOKUP(flower[[#This Row],[Scion METRC '#]],DEADC8[],4,FALSE),"")</f>
        <v/>
      </c>
      <c r="N1464" s="14" t="str">
        <f>_xlfn.IFNA(VLOOKUP(flower[[#This Row],[Scion METRC '#]],DEADC8[],4,FALSE),"")</f>
        <v/>
      </c>
      <c r="O1464" s="13" t="str">
        <f>IF(ISNUMBER(SEARCH(".",flower[[#This Row],[Pheno Barcode]])),CONCATENATE("1A4070000000065000",RIGHT(flower[[#This Row],[Pheno Barcode]],6)),"")</f>
        <v/>
      </c>
      <c r="P1464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_SL2-07</v>
      </c>
    </row>
    <row r="1465" spans="1:16" x14ac:dyDescent="0.25">
      <c r="A1465" s="8" t="s">
        <v>9</v>
      </c>
      <c r="B1465" s="9">
        <v>8</v>
      </c>
      <c r="C1465" s="13" t="s">
        <v>573</v>
      </c>
      <c r="D1465" s="13"/>
      <c r="E1465" s="13" t="str">
        <f>_xlfn.IFNA(VLOOKUP(flower[[#This Row],[Scion METRC '#]],METRCC8[],2,FALSE),"METRC ERROR")</f>
        <v>METRC ERROR</v>
      </c>
      <c r="F1465" s="13" t="str">
        <f>IF(LEFT(flower[[#This Row],[Strain]],4)=LEFT(flower[[#This Row],[Pheno '#]],4),"match","MISMATCH")</f>
        <v>MISMATCH</v>
      </c>
      <c r="G1465" s="13" t="str">
        <f>_xlfn.IFNA(VLOOKUP(flower[[#This Row],[Scion METRC '#]],VEGC8[[#All],[Scion METRC '#]:[Pheno Barcode]],2,FALSE),"")</f>
        <v/>
      </c>
      <c r="H1465" s="13" t="str">
        <f>LEFT(flower[[#This Row],[Pheno Barcode]],7)</f>
        <v/>
      </c>
      <c r="I1465" s="10" t="str">
        <f>_xlfn.IFNA(VLOOKUP(flower[[#This Row],[Strain]],VEGC8[[#All],[Scion METRC '#]:[Health]],5,FALSE),"")</f>
        <v/>
      </c>
      <c r="J1465" s="13"/>
      <c r="K1465" s="13" t="str">
        <f>IF(flower[[#This Row],[Scion METRC '#]]="","EMPTY",_xlfn.IFNA(VLOOKUP(flower[[#This Row],[Scion METRC '#]],DEADC8[],3,FALSE),"Alive"))</f>
        <v>EMPTY</v>
      </c>
      <c r="L1465" s="13" t="str">
        <f>IFERROR(INDEX(exptreatments[[#This Row],[Treatment]],MATCH(flower[[#This Row],[Scion METRC '#]],exptreatments[[#This Row],[METRC]],0)),"")</f>
        <v/>
      </c>
      <c r="M1465" s="13" t="str">
        <f>_xlfn.IFNA(VLOOKUP(flower[[#This Row],[Scion METRC '#]],DEADC8[],4,FALSE),"")</f>
        <v/>
      </c>
      <c r="N1465" s="14" t="str">
        <f>_xlfn.IFNA(VLOOKUP(flower[[#This Row],[Scion METRC '#]],DEADC8[],4,FALSE),"")</f>
        <v/>
      </c>
      <c r="O1465" s="13" t="str">
        <f>IF(ISNUMBER(SEARCH(".",flower[[#This Row],[Pheno Barcode]])),CONCATENATE("1A4070000000065000",RIGHT(flower[[#This Row],[Pheno Barcode]],6)),"")</f>
        <v/>
      </c>
      <c r="P1465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_SL2-08</v>
      </c>
    </row>
    <row r="1466" spans="1:16" x14ac:dyDescent="0.25">
      <c r="A1466" s="8" t="s">
        <v>9</v>
      </c>
      <c r="B1466" s="9">
        <v>9</v>
      </c>
      <c r="C1466" s="13" t="s">
        <v>573</v>
      </c>
      <c r="D1466" s="13"/>
      <c r="E1466" s="13" t="str">
        <f>_xlfn.IFNA(VLOOKUP(flower[[#This Row],[Scion METRC '#]],METRCC8[],2,FALSE),"METRC ERROR")</f>
        <v>METRC ERROR</v>
      </c>
      <c r="F1466" s="13" t="str">
        <f>IF(LEFT(flower[[#This Row],[Strain]],4)=LEFT(flower[[#This Row],[Pheno '#]],4),"match","MISMATCH")</f>
        <v>MISMATCH</v>
      </c>
      <c r="G1466" s="13" t="str">
        <f>_xlfn.IFNA(VLOOKUP(flower[[#This Row],[Scion METRC '#]],VEGC8[[#All],[Scion METRC '#]:[Pheno Barcode]],2,FALSE),"")</f>
        <v/>
      </c>
      <c r="H1466" s="13" t="str">
        <f>LEFT(flower[[#This Row],[Pheno Barcode]],7)</f>
        <v/>
      </c>
      <c r="I1466" s="10" t="str">
        <f>_xlfn.IFNA(VLOOKUP(flower[[#This Row],[Strain]],VEGC8[[#All],[Scion METRC '#]:[Health]],5,FALSE),"")</f>
        <v/>
      </c>
      <c r="J1466" s="13"/>
      <c r="K1466" s="13" t="str">
        <f>IF(flower[[#This Row],[Scion METRC '#]]="","EMPTY",_xlfn.IFNA(VLOOKUP(flower[[#This Row],[Scion METRC '#]],DEADC8[],3,FALSE),"Alive"))</f>
        <v>EMPTY</v>
      </c>
      <c r="L1466" s="13" t="str">
        <f>IFERROR(INDEX(exptreatments[[#This Row],[Treatment]],MATCH(flower[[#This Row],[Scion METRC '#]],exptreatments[[#This Row],[METRC]],0)),"")</f>
        <v/>
      </c>
      <c r="M1466" s="13" t="str">
        <f>_xlfn.IFNA(VLOOKUP(flower[[#This Row],[Scion METRC '#]],DEADC8[],4,FALSE),"")</f>
        <v/>
      </c>
      <c r="N1466" s="14" t="str">
        <f>_xlfn.IFNA(VLOOKUP(flower[[#This Row],[Scion METRC '#]],DEADC8[],4,FALSE),"")</f>
        <v/>
      </c>
      <c r="O1466" s="13" t="str">
        <f>IF(ISNUMBER(SEARCH(".",flower[[#This Row],[Pheno Barcode]])),CONCATENATE("1A4070000000065000",RIGHT(flower[[#This Row],[Pheno Barcode]],6)),"")</f>
        <v/>
      </c>
      <c r="P1466" s="8" t="str">
        <f>IF(flower[[#This Row],[Plant]]&lt;10,_xlfn.CONCAT('Group Info'!$F$2,"_",flower[[#This Row],[Table]],"-0",flower[[#This Row],[Plant]]),_xlfn.CONCAT('Group Info'!$F$2,"_",flower[[#This Row],[Table]],"-",flower[[#This Row],[Plant]]))</f>
        <v>_SL2-09</v>
      </c>
    </row>
    <row r="1467" spans="1:16" x14ac:dyDescent="0.25">
      <c r="A1467" s="8" t="s">
        <v>9</v>
      </c>
      <c r="B1467" s="9">
        <v>10</v>
      </c>
      <c r="C1467" s="13" t="s">
        <v>573</v>
      </c>
      <c r="D1467" s="13"/>
      <c r="E1467" s="13" t="str">
        <f>_xlfn.IFNA(VLOOKUP(flower[[#This Row],[Scion METRC '#]],METRCC8[],2,FALSE),"METRC ERROR")</f>
        <v>METRC ERROR</v>
      </c>
      <c r="F1467" s="13" t="str">
        <f>IF(LEFT(flower[[#This Row],[Strain]],4)=LEFT(flower[[#This Row],[Pheno '#]],4),"match","MISMATCH")</f>
        <v>MISMATCH</v>
      </c>
      <c r="G1467" s="13" t="str">
        <f>_xlfn.IFNA(VLOOKUP(flower[[#This Row],[Scion METRC '#]],VEGC8[[#All],[Scion METRC '#]:[Pheno Barcode]],2,FALSE),"")</f>
        <v/>
      </c>
      <c r="H1467" s="13" t="str">
        <f>LEFT(flower[[#This Row],[Pheno Barcode]],7)</f>
        <v/>
      </c>
      <c r="I1467" s="10" t="str">
        <f>_xlfn.IFNA(VLOOKUP(flower[[#This Row],[Strain]],VEGC8[[#All],[Scion METRC '#]:[Health]],5,FALSE),"")</f>
        <v/>
      </c>
      <c r="J1467" s="13"/>
      <c r="K1467" s="13" t="str">
        <f>IF(flower[[#This Row],[Scion METRC '#]]="","EMPTY",_xlfn.IFNA(VLOOKUP(flower[[#This Row],[Scion METRC '#]],DEADC8[],3,FALSE),"Alive"))</f>
        <v>EMPTY</v>
      </c>
      <c r="L1467" s="13" t="str">
        <f>IFERROR(INDEX(exptreatments[[#This Row],[Treatment]],MATCH(flower[[#This Row],[Scion METRC '#]],exptreatments[[#This Row],[METRC]],0)),"")</f>
        <v/>
      </c>
      <c r="M1467" s="13" t="str">
        <f>_xlfn.IFNA(VLOOKUP(flower[[#This Row],[Scion METRC '#]],DEADC8[],4,FALSE),"")</f>
        <v/>
      </c>
      <c r="N1467" s="14" t="str">
        <f>_xlfn.IFNA(VLOOKUP(flower[[#This Row],[Scion METRC '#]],DEADC8[],4,FALSE),"")</f>
        <v/>
      </c>
      <c r="O1467" s="13" t="str">
        <f>IF(ISNUMBER(SEARCH(".",flower[[#This Row],[Pheno Barcode]])),CONCATENATE("1A4070000000065000",RIGHT(flower[[#This Row],[Pheno Barcode]],6)),"")</f>
        <v/>
      </c>
      <c r="P1467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_SL2-10</v>
      </c>
    </row>
    <row r="1468" spans="1:16" x14ac:dyDescent="0.25">
      <c r="A1468" s="8" t="s">
        <v>9</v>
      </c>
      <c r="B1468" s="9">
        <v>11</v>
      </c>
      <c r="C1468" s="13" t="s">
        <v>573</v>
      </c>
      <c r="D1468" s="13"/>
      <c r="E1468" s="13" t="str">
        <f>_xlfn.IFNA(VLOOKUP(flower[[#This Row],[Scion METRC '#]],METRCC8[],2,FALSE),"METRC ERROR")</f>
        <v>METRC ERROR</v>
      </c>
      <c r="F1468" s="13" t="str">
        <f>IF(LEFT(flower[[#This Row],[Strain]],4)=LEFT(flower[[#This Row],[Pheno '#]],4),"match","MISMATCH")</f>
        <v>MISMATCH</v>
      </c>
      <c r="G1468" s="13" t="str">
        <f>_xlfn.IFNA(VLOOKUP(flower[[#This Row],[Scion METRC '#]],VEGC8[[#All],[Scion METRC '#]:[Pheno Barcode]],2,FALSE),"")</f>
        <v/>
      </c>
      <c r="H1468" s="13" t="str">
        <f>LEFT(flower[[#This Row],[Pheno Barcode]],7)</f>
        <v/>
      </c>
      <c r="I1468" s="10" t="str">
        <f>_xlfn.IFNA(VLOOKUP(flower[[#This Row],[Strain]],VEGC8[[#All],[Scion METRC '#]:[Health]],5,FALSE),"")</f>
        <v/>
      </c>
      <c r="J1468" s="13"/>
      <c r="K1468" s="13" t="str">
        <f>IF(flower[[#This Row],[Scion METRC '#]]="","EMPTY",_xlfn.IFNA(VLOOKUP(flower[[#This Row],[Scion METRC '#]],DEADC8[],3,FALSE),"Alive"))</f>
        <v>EMPTY</v>
      </c>
      <c r="L1468" s="13" t="str">
        <f>IFERROR(INDEX(exptreatments[[#This Row],[Treatment]],MATCH(flower[[#This Row],[Scion METRC '#]],exptreatments[[#This Row],[METRC]],0)),"")</f>
        <v/>
      </c>
      <c r="M1468" s="13" t="str">
        <f>_xlfn.IFNA(VLOOKUP(flower[[#This Row],[Scion METRC '#]],DEADC8[],4,FALSE),"")</f>
        <v/>
      </c>
      <c r="N1468" s="14" t="str">
        <f>_xlfn.IFNA(VLOOKUP(flower[[#This Row],[Scion METRC '#]],DEADC8[],4,FALSE),"")</f>
        <v/>
      </c>
      <c r="O1468" s="13" t="str">
        <f>IF(ISNUMBER(SEARCH(".",flower[[#This Row],[Pheno Barcode]])),CONCATENATE("1A4070000000065000",RIGHT(flower[[#This Row],[Pheno Barcode]],6)),"")</f>
        <v/>
      </c>
      <c r="P1468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_SL2-11</v>
      </c>
    </row>
    <row r="1469" spans="1:16" x14ac:dyDescent="0.25">
      <c r="A1469" s="8" t="s">
        <v>9</v>
      </c>
      <c r="B1469" s="9">
        <v>12</v>
      </c>
      <c r="C1469" s="13" t="s">
        <v>573</v>
      </c>
      <c r="D1469" s="13"/>
      <c r="E1469" s="13" t="str">
        <f>_xlfn.IFNA(VLOOKUP(flower[[#This Row],[Scion METRC '#]],METRCC8[],2,FALSE),"METRC ERROR")</f>
        <v>METRC ERROR</v>
      </c>
      <c r="F1469" s="13" t="str">
        <f>IF(LEFT(flower[[#This Row],[Strain]],4)=LEFT(flower[[#This Row],[Pheno '#]],4),"match","MISMATCH")</f>
        <v>MISMATCH</v>
      </c>
      <c r="G1469" s="13" t="str">
        <f>_xlfn.IFNA(VLOOKUP(flower[[#This Row],[Scion METRC '#]],VEGC8[[#All],[Scion METRC '#]:[Pheno Barcode]],2,FALSE),"")</f>
        <v/>
      </c>
      <c r="H1469" s="13" t="str">
        <f>LEFT(flower[[#This Row],[Pheno Barcode]],7)</f>
        <v/>
      </c>
      <c r="I1469" s="10" t="str">
        <f>_xlfn.IFNA(VLOOKUP(flower[[#This Row],[Strain]],VEGC8[[#All],[Scion METRC '#]:[Health]],5,FALSE),"")</f>
        <v/>
      </c>
      <c r="J1469" s="13"/>
      <c r="K1469" s="13" t="str">
        <f>IF(flower[[#This Row],[Scion METRC '#]]="","EMPTY",_xlfn.IFNA(VLOOKUP(flower[[#This Row],[Scion METRC '#]],DEADC8[],3,FALSE),"Alive"))</f>
        <v>EMPTY</v>
      </c>
      <c r="L1469" s="13" t="str">
        <f>IFERROR(INDEX(exptreatments[[#This Row],[Treatment]],MATCH(flower[[#This Row],[Scion METRC '#]],exptreatments[[#This Row],[METRC]],0)),"")</f>
        <v/>
      </c>
      <c r="M1469" s="13" t="str">
        <f>_xlfn.IFNA(VLOOKUP(flower[[#This Row],[Scion METRC '#]],DEADC8[],4,FALSE),"")</f>
        <v/>
      </c>
      <c r="N1469" s="14" t="str">
        <f>_xlfn.IFNA(VLOOKUP(flower[[#This Row],[Scion METRC '#]],DEADC8[],4,FALSE),"")</f>
        <v/>
      </c>
      <c r="O1469" s="13" t="str">
        <f>IF(ISNUMBER(SEARCH(".",flower[[#This Row],[Pheno Barcode]])),CONCATENATE("1A4070000000065000",RIGHT(flower[[#This Row],[Pheno Barcode]],6)),"")</f>
        <v/>
      </c>
      <c r="P1469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_SL2-12</v>
      </c>
    </row>
    <row r="1470" spans="1:16" x14ac:dyDescent="0.25">
      <c r="A1470" s="8" t="s">
        <v>9</v>
      </c>
      <c r="B1470" s="9">
        <v>13</v>
      </c>
      <c r="C1470" s="13" t="s">
        <v>573</v>
      </c>
      <c r="D1470" s="13"/>
      <c r="E1470" s="13" t="str">
        <f>_xlfn.IFNA(VLOOKUP(flower[[#This Row],[Scion METRC '#]],METRCC8[],2,FALSE),"METRC ERROR")</f>
        <v>METRC ERROR</v>
      </c>
      <c r="F1470" s="13" t="str">
        <f>IF(LEFT(flower[[#This Row],[Strain]],4)=LEFT(flower[[#This Row],[Pheno '#]],4),"match","MISMATCH")</f>
        <v>MISMATCH</v>
      </c>
      <c r="G1470" s="13" t="str">
        <f>_xlfn.IFNA(VLOOKUP(flower[[#This Row],[Scion METRC '#]],VEGC8[[#All],[Scion METRC '#]:[Pheno Barcode]],2,FALSE),"")</f>
        <v/>
      </c>
      <c r="H1470" s="13" t="str">
        <f>LEFT(flower[[#This Row],[Pheno Barcode]],7)</f>
        <v/>
      </c>
      <c r="I1470" s="10" t="str">
        <f>_xlfn.IFNA(VLOOKUP(flower[[#This Row],[Strain]],VEGC8[[#All],[Scion METRC '#]:[Health]],5,FALSE),"")</f>
        <v/>
      </c>
      <c r="J1470" s="13"/>
      <c r="K1470" s="13" t="str">
        <f>IF(flower[[#This Row],[Scion METRC '#]]="","EMPTY",_xlfn.IFNA(VLOOKUP(flower[[#This Row],[Scion METRC '#]],DEADC8[],3,FALSE),"Alive"))</f>
        <v>EMPTY</v>
      </c>
      <c r="L1470" s="13" t="str">
        <f>IFERROR(INDEX(exptreatments[[#This Row],[Treatment]],MATCH(flower[[#This Row],[Scion METRC '#]],exptreatments[[#This Row],[METRC]],0)),"")</f>
        <v/>
      </c>
      <c r="M1470" s="13" t="str">
        <f>_xlfn.IFNA(VLOOKUP(flower[[#This Row],[Scion METRC '#]],DEADC8[],4,FALSE),"")</f>
        <v/>
      </c>
      <c r="N1470" s="14" t="str">
        <f>_xlfn.IFNA(VLOOKUP(flower[[#This Row],[Scion METRC '#]],DEADC8[],4,FALSE),"")</f>
        <v/>
      </c>
      <c r="O1470" s="13" t="str">
        <f>IF(ISNUMBER(SEARCH(".",flower[[#This Row],[Pheno Barcode]])),CONCATENATE("1A4070000000065000",RIGHT(flower[[#This Row],[Pheno Barcode]],6)),"")</f>
        <v/>
      </c>
      <c r="P1470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_SL2-13</v>
      </c>
    </row>
    <row r="1471" spans="1:16" x14ac:dyDescent="0.25">
      <c r="A1471" s="8" t="s">
        <v>9</v>
      </c>
      <c r="B1471" s="9">
        <v>14</v>
      </c>
      <c r="C1471" s="13" t="s">
        <v>573</v>
      </c>
      <c r="D1471" s="13"/>
      <c r="E1471" s="13" t="str">
        <f>_xlfn.IFNA(VLOOKUP(flower[[#This Row],[Scion METRC '#]],METRCC8[],2,FALSE),"METRC ERROR")</f>
        <v>METRC ERROR</v>
      </c>
      <c r="F1471" s="13" t="str">
        <f>IF(LEFT(flower[[#This Row],[Strain]],4)=LEFT(flower[[#This Row],[Pheno '#]],4),"match","MISMATCH")</f>
        <v>MISMATCH</v>
      </c>
      <c r="G1471" s="13" t="str">
        <f>_xlfn.IFNA(VLOOKUP(flower[[#This Row],[Scion METRC '#]],VEGC8[[#All],[Scion METRC '#]:[Pheno Barcode]],2,FALSE),"")</f>
        <v/>
      </c>
      <c r="H1471" s="13" t="str">
        <f>LEFT(flower[[#This Row],[Pheno Barcode]],7)</f>
        <v/>
      </c>
      <c r="I1471" s="10" t="str">
        <f>_xlfn.IFNA(VLOOKUP(flower[[#This Row],[Strain]],VEGC8[[#All],[Scion METRC '#]:[Health]],5,FALSE),"")</f>
        <v/>
      </c>
      <c r="J1471" s="13"/>
      <c r="K1471" s="13" t="str">
        <f>IF(flower[[#This Row],[Scion METRC '#]]="","EMPTY",_xlfn.IFNA(VLOOKUP(flower[[#This Row],[Scion METRC '#]],DEADC8[],3,FALSE),"Alive"))</f>
        <v>EMPTY</v>
      </c>
      <c r="L1471" s="13" t="str">
        <f>IFERROR(INDEX(exptreatments[[#This Row],[Treatment]],MATCH(flower[[#This Row],[Scion METRC '#]],exptreatments[[#This Row],[METRC]],0)),"")</f>
        <v/>
      </c>
      <c r="M1471" s="13" t="str">
        <f>_xlfn.IFNA(VLOOKUP(flower[[#This Row],[Scion METRC '#]],DEADC8[],4,FALSE),"")</f>
        <v/>
      </c>
      <c r="N1471" s="14" t="str">
        <f>_xlfn.IFNA(VLOOKUP(flower[[#This Row],[Scion METRC '#]],DEADC8[],4,FALSE),"")</f>
        <v/>
      </c>
      <c r="O1471" s="13" t="str">
        <f>IF(ISNUMBER(SEARCH(".",flower[[#This Row],[Pheno Barcode]])),CONCATENATE("1A4070000000065000",RIGHT(flower[[#This Row],[Pheno Barcode]],6)),"")</f>
        <v/>
      </c>
      <c r="P1471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_SL2-14</v>
      </c>
    </row>
    <row r="1472" spans="1:16" x14ac:dyDescent="0.25">
      <c r="A1472" s="8" t="s">
        <v>9</v>
      </c>
      <c r="B1472" s="9">
        <v>15</v>
      </c>
      <c r="C1472" s="13" t="s">
        <v>573</v>
      </c>
      <c r="D1472" s="13"/>
      <c r="E1472" s="13" t="str">
        <f>_xlfn.IFNA(VLOOKUP(flower[[#This Row],[Scion METRC '#]],METRCC8[],2,FALSE),"METRC ERROR")</f>
        <v>METRC ERROR</v>
      </c>
      <c r="F1472" s="13" t="str">
        <f>IF(LEFT(flower[[#This Row],[Strain]],4)=LEFT(flower[[#This Row],[Pheno '#]],4),"match","MISMATCH")</f>
        <v>MISMATCH</v>
      </c>
      <c r="G1472" s="13" t="str">
        <f>_xlfn.IFNA(VLOOKUP(flower[[#This Row],[Scion METRC '#]],VEGC8[[#All],[Scion METRC '#]:[Pheno Barcode]],2,FALSE),"")</f>
        <v/>
      </c>
      <c r="H1472" s="13" t="str">
        <f>LEFT(flower[[#This Row],[Pheno Barcode]],7)</f>
        <v/>
      </c>
      <c r="I1472" s="10" t="str">
        <f>_xlfn.IFNA(VLOOKUP(flower[[#This Row],[Strain]],VEGC8[[#All],[Scion METRC '#]:[Health]],5,FALSE),"")</f>
        <v/>
      </c>
      <c r="J1472" s="13"/>
      <c r="K1472" s="13" t="str">
        <f>IF(flower[[#This Row],[Scion METRC '#]]="","EMPTY",_xlfn.IFNA(VLOOKUP(flower[[#This Row],[Scion METRC '#]],DEADC8[],3,FALSE),"Alive"))</f>
        <v>EMPTY</v>
      </c>
      <c r="L1472" s="13" t="str">
        <f>IFERROR(INDEX(exptreatments[[#This Row],[Treatment]],MATCH(flower[[#This Row],[Scion METRC '#]],exptreatments[[#This Row],[METRC]],0)),"")</f>
        <v/>
      </c>
      <c r="M1472" s="13" t="str">
        <f>_xlfn.IFNA(VLOOKUP(flower[[#This Row],[Scion METRC '#]],DEADC8[],4,FALSE),"")</f>
        <v/>
      </c>
      <c r="N1472" s="14" t="str">
        <f>_xlfn.IFNA(VLOOKUP(flower[[#This Row],[Scion METRC '#]],DEADC8[],4,FALSE),"")</f>
        <v/>
      </c>
      <c r="O1472" s="13" t="str">
        <f>IF(ISNUMBER(SEARCH(".",flower[[#This Row],[Pheno Barcode]])),CONCATENATE("1A4070000000065000",RIGHT(flower[[#This Row],[Pheno Barcode]],6)),"")</f>
        <v/>
      </c>
      <c r="P1472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_SL2-15</v>
      </c>
    </row>
    <row r="1473" spans="1:16" x14ac:dyDescent="0.25">
      <c r="A1473" s="8" t="s">
        <v>9</v>
      </c>
      <c r="B1473" s="9">
        <v>16</v>
      </c>
      <c r="C1473" s="13" t="s">
        <v>573</v>
      </c>
      <c r="D1473" s="13"/>
      <c r="E1473" s="13" t="str">
        <f>_xlfn.IFNA(VLOOKUP(flower[[#This Row],[Scion METRC '#]],METRCC8[],2,FALSE),"METRC ERROR")</f>
        <v>METRC ERROR</v>
      </c>
      <c r="F1473" s="13" t="str">
        <f>IF(LEFT(flower[[#This Row],[Strain]],4)=LEFT(flower[[#This Row],[Pheno '#]],4),"match","MISMATCH")</f>
        <v>MISMATCH</v>
      </c>
      <c r="G1473" s="13" t="str">
        <f>_xlfn.IFNA(VLOOKUP(flower[[#This Row],[Scion METRC '#]],VEGC8[[#All],[Scion METRC '#]:[Pheno Barcode]],2,FALSE),"")</f>
        <v/>
      </c>
      <c r="H1473" s="13" t="str">
        <f>LEFT(flower[[#This Row],[Pheno Barcode]],7)</f>
        <v/>
      </c>
      <c r="I1473" s="10" t="str">
        <f>_xlfn.IFNA(VLOOKUP(flower[[#This Row],[Strain]],VEGC8[[#All],[Scion METRC '#]:[Health]],5,FALSE),"")</f>
        <v/>
      </c>
      <c r="J1473" s="13"/>
      <c r="K1473" s="13" t="str">
        <f>IF(flower[[#This Row],[Scion METRC '#]]="","EMPTY",_xlfn.IFNA(VLOOKUP(flower[[#This Row],[Scion METRC '#]],DEADC8[],3,FALSE),"Alive"))</f>
        <v>EMPTY</v>
      </c>
      <c r="L1473" s="13" t="str">
        <f>IFERROR(INDEX(exptreatments[[#This Row],[Treatment]],MATCH(flower[[#This Row],[Scion METRC '#]],exptreatments[[#This Row],[METRC]],0)),"")</f>
        <v/>
      </c>
      <c r="M1473" s="13" t="str">
        <f>_xlfn.IFNA(VLOOKUP(flower[[#This Row],[Scion METRC '#]],DEADC8[],4,FALSE),"")</f>
        <v/>
      </c>
      <c r="N1473" s="14" t="str">
        <f>_xlfn.IFNA(VLOOKUP(flower[[#This Row],[Scion METRC '#]],DEADC8[],4,FALSE),"")</f>
        <v/>
      </c>
      <c r="O1473" s="13" t="str">
        <f>IF(ISNUMBER(SEARCH(".",flower[[#This Row],[Pheno Barcode]])),CONCATENATE("1A4070000000065000",RIGHT(flower[[#This Row],[Pheno Barcode]],6)),"")</f>
        <v/>
      </c>
      <c r="P1473" s="8" t="str">
        <f>IF(flower[[#This Row],[Plant]]&lt;10,_xlfn.CONCAT('Group Info'!$F$2,"_",flower[[#This Row],[Table]],"-0",flower[[#This Row],[Plant]]),_xlfn.CONCAT('Group Info'!$F$2,"_",flower[[#This Row],[Table]],"-",flower[[#This Row],[Plant]]))</f>
        <v>_SL2-16</v>
      </c>
    </row>
    <row r="1474" spans="1:16" x14ac:dyDescent="0.25">
      <c r="A1474" s="8" t="s">
        <v>9</v>
      </c>
      <c r="B1474" s="9">
        <v>1</v>
      </c>
      <c r="C1474" s="13" t="s">
        <v>574</v>
      </c>
      <c r="D1474" s="13"/>
      <c r="E1474" s="13" t="str">
        <f>_xlfn.IFNA(VLOOKUP(flower[[#This Row],[Scion METRC '#]],METRCC8[],2,FALSE),"METRC ERROR")</f>
        <v>METRC ERROR</v>
      </c>
      <c r="F1474" s="13" t="str">
        <f>IF(LEFT(flower[[#This Row],[Strain]],4)=LEFT(flower[[#This Row],[Pheno '#]],4),"match","MISMATCH")</f>
        <v>MISMATCH</v>
      </c>
      <c r="G1474" s="13" t="str">
        <f>_xlfn.IFNA(VLOOKUP(flower[[#This Row],[Scion METRC '#]],VEGC8[[#All],[Scion METRC '#]:[Pheno Barcode]],2,FALSE),"")</f>
        <v/>
      </c>
      <c r="H1474" s="13" t="str">
        <f>LEFT(flower[[#This Row],[Pheno Barcode]],7)</f>
        <v/>
      </c>
      <c r="I1474" s="10" t="str">
        <f>_xlfn.IFNA(VLOOKUP(flower[[#This Row],[Strain]],VEGC8[[#All],[Scion METRC '#]:[Health]],5,FALSE),"")</f>
        <v/>
      </c>
      <c r="J1474" s="13"/>
      <c r="K1474" s="13" t="str">
        <f>IF(flower[[#This Row],[Scion METRC '#]]="","EMPTY",_xlfn.IFNA(VLOOKUP(flower[[#This Row],[Scion METRC '#]],DEADC8[],3,FALSE),"Alive"))</f>
        <v>EMPTY</v>
      </c>
      <c r="L1474" s="13" t="str">
        <f>IFERROR(INDEX(exptreatments[[#This Row],[Treatment]],MATCH(flower[[#This Row],[Scion METRC '#]],exptreatments[[#This Row],[METRC]],0)),"")</f>
        <v/>
      </c>
      <c r="M1474" s="13" t="str">
        <f>_xlfn.IFNA(VLOOKUP(flower[[#This Row],[Scion METRC '#]],DEADC8[],4,FALSE),"")</f>
        <v/>
      </c>
      <c r="N1474" s="14" t="str">
        <f>_xlfn.IFNA(VLOOKUP(flower[[#This Row],[Scion METRC '#]],DEADC8[],4,FALSE),"")</f>
        <v/>
      </c>
      <c r="O1474" s="13" t="str">
        <f>IF(ISNUMBER(SEARCH(".",flower[[#This Row],[Pheno Barcode]])),CONCATENATE("1A4070000000065000",RIGHT(flower[[#This Row],[Pheno Barcode]],6)),"")</f>
        <v/>
      </c>
      <c r="P1474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_SL3-01</v>
      </c>
    </row>
    <row r="1475" spans="1:16" x14ac:dyDescent="0.25">
      <c r="A1475" s="8" t="s">
        <v>9</v>
      </c>
      <c r="B1475" s="9">
        <v>2</v>
      </c>
      <c r="C1475" s="13" t="s">
        <v>574</v>
      </c>
      <c r="D1475" s="13"/>
      <c r="E1475" s="13" t="str">
        <f>_xlfn.IFNA(VLOOKUP(flower[[#This Row],[Scion METRC '#]],METRCC8[],2,FALSE),"METRC ERROR")</f>
        <v>METRC ERROR</v>
      </c>
      <c r="F1475" s="13" t="str">
        <f>IF(LEFT(flower[[#This Row],[Strain]],4)=LEFT(flower[[#This Row],[Pheno '#]],4),"match","MISMATCH")</f>
        <v>MISMATCH</v>
      </c>
      <c r="G1475" s="13" t="str">
        <f>_xlfn.IFNA(VLOOKUP(flower[[#This Row],[Scion METRC '#]],VEGC8[[#All],[Scion METRC '#]:[Pheno Barcode]],2,FALSE),"")</f>
        <v/>
      </c>
      <c r="H1475" s="13" t="str">
        <f>LEFT(flower[[#This Row],[Pheno Barcode]],7)</f>
        <v/>
      </c>
      <c r="I1475" s="10" t="str">
        <f>_xlfn.IFNA(VLOOKUP(flower[[#This Row],[Strain]],VEGC8[[#All],[Scion METRC '#]:[Health]],5,FALSE),"")</f>
        <v/>
      </c>
      <c r="J1475" s="13"/>
      <c r="K1475" s="13" t="str">
        <f>IF(flower[[#This Row],[Scion METRC '#]]="","EMPTY",_xlfn.IFNA(VLOOKUP(flower[[#This Row],[Scion METRC '#]],DEADC8[],3,FALSE),"Alive"))</f>
        <v>EMPTY</v>
      </c>
      <c r="L1475" s="13" t="str">
        <f>IFERROR(INDEX(exptreatments[[#This Row],[Treatment]],MATCH(flower[[#This Row],[Scion METRC '#]],exptreatments[[#This Row],[METRC]],0)),"")</f>
        <v/>
      </c>
      <c r="M1475" s="13" t="str">
        <f>_xlfn.IFNA(VLOOKUP(flower[[#This Row],[Scion METRC '#]],DEADC8[],4,FALSE),"")</f>
        <v/>
      </c>
      <c r="N1475" s="14" t="str">
        <f>_xlfn.IFNA(VLOOKUP(flower[[#This Row],[Scion METRC '#]],DEADC8[],4,FALSE),"")</f>
        <v/>
      </c>
      <c r="O1475" s="13" t="str">
        <f>IF(ISNUMBER(SEARCH(".",flower[[#This Row],[Pheno Barcode]])),CONCATENATE("1A4070000000065000",RIGHT(flower[[#This Row],[Pheno Barcode]],6)),"")</f>
        <v/>
      </c>
      <c r="P1475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_SL3-02</v>
      </c>
    </row>
    <row r="1476" spans="1:16" x14ac:dyDescent="0.25">
      <c r="A1476" s="8" t="s">
        <v>9</v>
      </c>
      <c r="B1476" s="9">
        <v>3</v>
      </c>
      <c r="C1476" s="13" t="s">
        <v>574</v>
      </c>
      <c r="D1476" s="13"/>
      <c r="E1476" s="13" t="str">
        <f>_xlfn.IFNA(VLOOKUP(flower[[#This Row],[Scion METRC '#]],METRCC8[],2,FALSE),"METRC ERROR")</f>
        <v>METRC ERROR</v>
      </c>
      <c r="F1476" s="13" t="str">
        <f>IF(LEFT(flower[[#This Row],[Strain]],4)=LEFT(flower[[#This Row],[Pheno '#]],4),"match","MISMATCH")</f>
        <v>MISMATCH</v>
      </c>
      <c r="G1476" s="13" t="str">
        <f>_xlfn.IFNA(VLOOKUP(flower[[#This Row],[Scion METRC '#]],VEGC8[[#All],[Scion METRC '#]:[Pheno Barcode]],2,FALSE),"")</f>
        <v/>
      </c>
      <c r="H1476" s="13" t="str">
        <f>LEFT(flower[[#This Row],[Pheno Barcode]],7)</f>
        <v/>
      </c>
      <c r="I1476" s="10" t="str">
        <f>_xlfn.IFNA(VLOOKUP(flower[[#This Row],[Strain]],VEGC8[[#All],[Scion METRC '#]:[Health]],5,FALSE),"")</f>
        <v/>
      </c>
      <c r="J1476" s="13"/>
      <c r="K1476" s="13" t="str">
        <f>IF(flower[[#This Row],[Scion METRC '#]]="","EMPTY",_xlfn.IFNA(VLOOKUP(flower[[#This Row],[Scion METRC '#]],DEADC8[],3,FALSE),"Alive"))</f>
        <v>EMPTY</v>
      </c>
      <c r="L1476" s="13" t="str">
        <f>IFERROR(INDEX(exptreatments[[#This Row],[Treatment]],MATCH(flower[[#This Row],[Scion METRC '#]],exptreatments[[#This Row],[METRC]],0)),"")</f>
        <v/>
      </c>
      <c r="M1476" s="13" t="str">
        <f>_xlfn.IFNA(VLOOKUP(flower[[#This Row],[Scion METRC '#]],DEADC8[],4,FALSE),"")</f>
        <v/>
      </c>
      <c r="N1476" s="14" t="str">
        <f>_xlfn.IFNA(VLOOKUP(flower[[#This Row],[Scion METRC '#]],DEADC8[],4,FALSE),"")</f>
        <v/>
      </c>
      <c r="O1476" s="13" t="str">
        <f>IF(ISNUMBER(SEARCH(".",flower[[#This Row],[Pheno Barcode]])),CONCATENATE("1A4070000000065000",RIGHT(flower[[#This Row],[Pheno Barcode]],6)),"")</f>
        <v/>
      </c>
      <c r="P1476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_SL3-03</v>
      </c>
    </row>
    <row r="1477" spans="1:16" x14ac:dyDescent="0.25">
      <c r="A1477" s="8" t="s">
        <v>9</v>
      </c>
      <c r="B1477" s="9">
        <v>4</v>
      </c>
      <c r="C1477" s="13" t="s">
        <v>574</v>
      </c>
      <c r="D1477" s="13"/>
      <c r="E1477" s="13" t="str">
        <f>_xlfn.IFNA(VLOOKUP(flower[[#This Row],[Scion METRC '#]],METRCC8[],2,FALSE),"METRC ERROR")</f>
        <v>METRC ERROR</v>
      </c>
      <c r="F1477" s="13" t="str">
        <f>IF(LEFT(flower[[#This Row],[Strain]],4)=LEFT(flower[[#This Row],[Pheno '#]],4),"match","MISMATCH")</f>
        <v>MISMATCH</v>
      </c>
      <c r="G1477" s="13" t="str">
        <f>_xlfn.IFNA(VLOOKUP(flower[[#This Row],[Scion METRC '#]],VEGC8[[#All],[Scion METRC '#]:[Pheno Barcode]],2,FALSE),"")</f>
        <v/>
      </c>
      <c r="H1477" s="13" t="str">
        <f>LEFT(flower[[#This Row],[Pheno Barcode]],7)</f>
        <v/>
      </c>
      <c r="I1477" s="10" t="str">
        <f>_xlfn.IFNA(VLOOKUP(flower[[#This Row],[Strain]],VEGC8[[#All],[Scion METRC '#]:[Health]],5,FALSE),"")</f>
        <v/>
      </c>
      <c r="J1477" s="13"/>
      <c r="K1477" s="13" t="str">
        <f>IF(flower[[#This Row],[Scion METRC '#]]="","EMPTY",_xlfn.IFNA(VLOOKUP(flower[[#This Row],[Scion METRC '#]],DEADC8[],3,FALSE),"Alive"))</f>
        <v>EMPTY</v>
      </c>
      <c r="L1477" s="13" t="str">
        <f>IFERROR(INDEX(exptreatments[[#This Row],[Treatment]],MATCH(flower[[#This Row],[Scion METRC '#]],exptreatments[[#This Row],[METRC]],0)),"")</f>
        <v/>
      </c>
      <c r="M1477" s="13" t="str">
        <f>_xlfn.IFNA(VLOOKUP(flower[[#This Row],[Scion METRC '#]],DEADC8[],4,FALSE),"")</f>
        <v/>
      </c>
      <c r="N1477" s="14" t="str">
        <f>_xlfn.IFNA(VLOOKUP(flower[[#This Row],[Scion METRC '#]],DEADC8[],4,FALSE),"")</f>
        <v/>
      </c>
      <c r="O1477" s="13" t="str">
        <f>IF(ISNUMBER(SEARCH(".",flower[[#This Row],[Pheno Barcode]])),CONCATENATE("1A4070000000065000",RIGHT(flower[[#This Row],[Pheno Barcode]],6)),"")</f>
        <v/>
      </c>
      <c r="P1477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_SL3-04</v>
      </c>
    </row>
    <row r="1478" spans="1:16" x14ac:dyDescent="0.25">
      <c r="A1478" s="8" t="s">
        <v>9</v>
      </c>
      <c r="B1478" s="9">
        <v>5</v>
      </c>
      <c r="C1478" s="13" t="s">
        <v>574</v>
      </c>
      <c r="D1478" s="13"/>
      <c r="E1478" s="13" t="str">
        <f>_xlfn.IFNA(VLOOKUP(flower[[#This Row],[Scion METRC '#]],METRCC8[],2,FALSE),"METRC ERROR")</f>
        <v>METRC ERROR</v>
      </c>
      <c r="F1478" s="13" t="str">
        <f>IF(LEFT(flower[[#This Row],[Strain]],4)=LEFT(flower[[#This Row],[Pheno '#]],4),"match","MISMATCH")</f>
        <v>MISMATCH</v>
      </c>
      <c r="G1478" s="13" t="str">
        <f>_xlfn.IFNA(VLOOKUP(flower[[#This Row],[Scion METRC '#]],VEGC8[[#All],[Scion METRC '#]:[Pheno Barcode]],2,FALSE),"")</f>
        <v/>
      </c>
      <c r="H1478" s="13" t="str">
        <f>LEFT(flower[[#This Row],[Pheno Barcode]],7)</f>
        <v/>
      </c>
      <c r="I1478" s="10" t="str">
        <f>_xlfn.IFNA(VLOOKUP(flower[[#This Row],[Strain]],VEGC8[[#All],[Scion METRC '#]:[Health]],5,FALSE),"")</f>
        <v/>
      </c>
      <c r="J1478" s="13"/>
      <c r="K1478" s="13" t="str">
        <f>IF(flower[[#This Row],[Scion METRC '#]]="","EMPTY",_xlfn.IFNA(VLOOKUP(flower[[#This Row],[Scion METRC '#]],DEADC8[],3,FALSE),"Alive"))</f>
        <v>EMPTY</v>
      </c>
      <c r="L1478" s="13" t="str">
        <f>IFERROR(INDEX(exptreatments[[#This Row],[Treatment]],MATCH(flower[[#This Row],[Scion METRC '#]],exptreatments[[#This Row],[METRC]],0)),"")</f>
        <v/>
      </c>
      <c r="M1478" s="13" t="str">
        <f>_xlfn.IFNA(VLOOKUP(flower[[#This Row],[Scion METRC '#]],DEADC8[],4,FALSE),"")</f>
        <v/>
      </c>
      <c r="N1478" s="14" t="str">
        <f>_xlfn.IFNA(VLOOKUP(flower[[#This Row],[Scion METRC '#]],DEADC8[],4,FALSE),"")</f>
        <v/>
      </c>
      <c r="O1478" s="13" t="str">
        <f>IF(ISNUMBER(SEARCH(".",flower[[#This Row],[Pheno Barcode]])),CONCATENATE("1A4070000000065000",RIGHT(flower[[#This Row],[Pheno Barcode]],6)),"")</f>
        <v/>
      </c>
      <c r="P1478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_SL3-05</v>
      </c>
    </row>
    <row r="1479" spans="1:16" x14ac:dyDescent="0.25">
      <c r="A1479" s="8" t="s">
        <v>9</v>
      </c>
      <c r="B1479" s="9">
        <v>6</v>
      </c>
      <c r="C1479" s="13" t="s">
        <v>574</v>
      </c>
      <c r="D1479" s="13"/>
      <c r="E1479" s="13" t="str">
        <f>_xlfn.IFNA(VLOOKUP(flower[[#This Row],[Scion METRC '#]],METRCC8[],2,FALSE),"METRC ERROR")</f>
        <v>METRC ERROR</v>
      </c>
      <c r="F1479" s="13" t="str">
        <f>IF(LEFT(flower[[#This Row],[Strain]],4)=LEFT(flower[[#This Row],[Pheno '#]],4),"match","MISMATCH")</f>
        <v>MISMATCH</v>
      </c>
      <c r="G1479" s="13" t="str">
        <f>_xlfn.IFNA(VLOOKUP(flower[[#This Row],[Scion METRC '#]],VEGC8[[#All],[Scion METRC '#]:[Pheno Barcode]],2,FALSE),"")</f>
        <v/>
      </c>
      <c r="H1479" s="13" t="str">
        <f>LEFT(flower[[#This Row],[Pheno Barcode]],7)</f>
        <v/>
      </c>
      <c r="I1479" s="10" t="str">
        <f>_xlfn.IFNA(VLOOKUP(flower[[#This Row],[Strain]],VEGC8[[#All],[Scion METRC '#]:[Health]],5,FALSE),"")</f>
        <v/>
      </c>
      <c r="J1479" s="13"/>
      <c r="K1479" s="13" t="str">
        <f>IF(flower[[#This Row],[Scion METRC '#]]="","EMPTY",_xlfn.IFNA(VLOOKUP(flower[[#This Row],[Scion METRC '#]],DEADC8[],3,FALSE),"Alive"))</f>
        <v>EMPTY</v>
      </c>
      <c r="L1479" s="13" t="str">
        <f>IFERROR(INDEX(exptreatments[[#This Row],[Treatment]],MATCH(flower[[#This Row],[Scion METRC '#]],exptreatments[[#This Row],[METRC]],0)),"")</f>
        <v/>
      </c>
      <c r="M1479" s="13" t="str">
        <f>_xlfn.IFNA(VLOOKUP(flower[[#This Row],[Scion METRC '#]],DEADC8[],4,FALSE),"")</f>
        <v/>
      </c>
      <c r="N1479" s="14" t="str">
        <f>_xlfn.IFNA(VLOOKUP(flower[[#This Row],[Scion METRC '#]],DEADC8[],4,FALSE),"")</f>
        <v/>
      </c>
      <c r="O1479" s="13" t="str">
        <f>IF(ISNUMBER(SEARCH(".",flower[[#This Row],[Pheno Barcode]])),CONCATENATE("1A4070000000065000",RIGHT(flower[[#This Row],[Pheno Barcode]],6)),"")</f>
        <v/>
      </c>
      <c r="P1479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_SL3-06</v>
      </c>
    </row>
    <row r="1480" spans="1:16" x14ac:dyDescent="0.25">
      <c r="A1480" s="8" t="s">
        <v>9</v>
      </c>
      <c r="B1480" s="9">
        <v>7</v>
      </c>
      <c r="C1480" s="13" t="s">
        <v>574</v>
      </c>
      <c r="D1480" s="13"/>
      <c r="E1480" s="13" t="str">
        <f>_xlfn.IFNA(VLOOKUP(flower[[#This Row],[Scion METRC '#]],METRCC8[],2,FALSE),"METRC ERROR")</f>
        <v>METRC ERROR</v>
      </c>
      <c r="F1480" s="13" t="str">
        <f>IF(LEFT(flower[[#This Row],[Strain]],4)=LEFT(flower[[#This Row],[Pheno '#]],4),"match","MISMATCH")</f>
        <v>MISMATCH</v>
      </c>
      <c r="G1480" s="13" t="str">
        <f>_xlfn.IFNA(VLOOKUP(flower[[#This Row],[Scion METRC '#]],VEGC8[[#All],[Scion METRC '#]:[Pheno Barcode]],2,FALSE),"")</f>
        <v/>
      </c>
      <c r="H1480" s="13" t="str">
        <f>LEFT(flower[[#This Row],[Pheno Barcode]],7)</f>
        <v/>
      </c>
      <c r="I1480" s="10" t="str">
        <f>_xlfn.IFNA(VLOOKUP(flower[[#This Row],[Strain]],VEGC8[[#All],[Scion METRC '#]:[Health]],5,FALSE),"")</f>
        <v/>
      </c>
      <c r="J1480" s="13"/>
      <c r="K1480" s="13" t="str">
        <f>IF(flower[[#This Row],[Scion METRC '#]]="","EMPTY",_xlfn.IFNA(VLOOKUP(flower[[#This Row],[Scion METRC '#]],DEADC8[],3,FALSE),"Alive"))</f>
        <v>EMPTY</v>
      </c>
      <c r="L1480" s="13" t="str">
        <f>IFERROR(INDEX(exptreatments[[#This Row],[Treatment]],MATCH(flower[[#This Row],[Scion METRC '#]],exptreatments[[#This Row],[METRC]],0)),"")</f>
        <v/>
      </c>
      <c r="M1480" s="13" t="str">
        <f>_xlfn.IFNA(VLOOKUP(flower[[#This Row],[Scion METRC '#]],DEADC8[],4,FALSE),"")</f>
        <v/>
      </c>
      <c r="N1480" s="14" t="str">
        <f>_xlfn.IFNA(VLOOKUP(flower[[#This Row],[Scion METRC '#]],DEADC8[],4,FALSE),"")</f>
        <v/>
      </c>
      <c r="O1480" s="13" t="str">
        <f>IF(ISNUMBER(SEARCH(".",flower[[#This Row],[Pheno Barcode]])),CONCATENATE("1A4070000000065000",RIGHT(flower[[#This Row],[Pheno Barcode]],6)),"")</f>
        <v/>
      </c>
      <c r="P1480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_SL3-07</v>
      </c>
    </row>
    <row r="1481" spans="1:16" x14ac:dyDescent="0.25">
      <c r="A1481" s="8" t="s">
        <v>9</v>
      </c>
      <c r="B1481" s="9">
        <v>8</v>
      </c>
      <c r="C1481" s="13" t="s">
        <v>574</v>
      </c>
      <c r="D1481" s="13"/>
      <c r="E1481" s="13" t="str">
        <f>_xlfn.IFNA(VLOOKUP(flower[[#This Row],[Scion METRC '#]],METRCC8[],2,FALSE),"METRC ERROR")</f>
        <v>METRC ERROR</v>
      </c>
      <c r="F1481" s="13" t="str">
        <f>IF(LEFT(flower[[#This Row],[Strain]],4)=LEFT(flower[[#This Row],[Pheno '#]],4),"match","MISMATCH")</f>
        <v>MISMATCH</v>
      </c>
      <c r="G1481" s="13" t="str">
        <f>_xlfn.IFNA(VLOOKUP(flower[[#This Row],[Scion METRC '#]],VEGC8[[#All],[Scion METRC '#]:[Pheno Barcode]],2,FALSE),"")</f>
        <v/>
      </c>
      <c r="H1481" s="13" t="str">
        <f>LEFT(flower[[#This Row],[Pheno Barcode]],7)</f>
        <v/>
      </c>
      <c r="I1481" s="10" t="str">
        <f>_xlfn.IFNA(VLOOKUP(flower[[#This Row],[Strain]],VEGC8[[#All],[Scion METRC '#]:[Health]],5,FALSE),"")</f>
        <v/>
      </c>
      <c r="J1481" s="13"/>
      <c r="K1481" s="13" t="str">
        <f>IF(flower[[#This Row],[Scion METRC '#]]="","EMPTY",_xlfn.IFNA(VLOOKUP(flower[[#This Row],[Scion METRC '#]],DEADC8[],3,FALSE),"Alive"))</f>
        <v>EMPTY</v>
      </c>
      <c r="L1481" s="13" t="str">
        <f>IFERROR(INDEX(exptreatments[[#This Row],[Treatment]],MATCH(flower[[#This Row],[Scion METRC '#]],exptreatments[[#This Row],[METRC]],0)),"")</f>
        <v/>
      </c>
      <c r="M1481" s="13" t="str">
        <f>_xlfn.IFNA(VLOOKUP(flower[[#This Row],[Scion METRC '#]],DEADC8[],4,FALSE),"")</f>
        <v/>
      </c>
      <c r="N1481" s="14" t="str">
        <f>_xlfn.IFNA(VLOOKUP(flower[[#This Row],[Scion METRC '#]],DEADC8[],4,FALSE),"")</f>
        <v/>
      </c>
      <c r="O1481" s="13" t="str">
        <f>IF(ISNUMBER(SEARCH(".",flower[[#This Row],[Pheno Barcode]])),CONCATENATE("1A4070000000065000",RIGHT(flower[[#This Row],[Pheno Barcode]],6)),"")</f>
        <v/>
      </c>
      <c r="P1481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_SL3-08</v>
      </c>
    </row>
    <row r="1482" spans="1:16" x14ac:dyDescent="0.25">
      <c r="A1482" s="8" t="s">
        <v>9</v>
      </c>
      <c r="B1482" s="9">
        <v>9</v>
      </c>
      <c r="C1482" s="13" t="s">
        <v>574</v>
      </c>
      <c r="D1482" s="13"/>
      <c r="E1482" s="13" t="str">
        <f>_xlfn.IFNA(VLOOKUP(flower[[#This Row],[Scion METRC '#]],METRCC8[],2,FALSE),"METRC ERROR")</f>
        <v>METRC ERROR</v>
      </c>
      <c r="F1482" s="13" t="str">
        <f>IF(LEFT(flower[[#This Row],[Strain]],4)=LEFT(flower[[#This Row],[Pheno '#]],4),"match","MISMATCH")</f>
        <v>MISMATCH</v>
      </c>
      <c r="G1482" s="13" t="str">
        <f>_xlfn.IFNA(VLOOKUP(flower[[#This Row],[Scion METRC '#]],VEGC8[[#All],[Scion METRC '#]:[Pheno Barcode]],2,FALSE),"")</f>
        <v/>
      </c>
      <c r="H1482" s="13" t="str">
        <f>LEFT(flower[[#This Row],[Pheno Barcode]],7)</f>
        <v/>
      </c>
      <c r="I1482" s="10" t="str">
        <f>_xlfn.IFNA(VLOOKUP(flower[[#This Row],[Strain]],VEGC8[[#All],[Scion METRC '#]:[Health]],5,FALSE),"")</f>
        <v/>
      </c>
      <c r="J1482" s="13"/>
      <c r="K1482" s="13" t="str">
        <f>IF(flower[[#This Row],[Scion METRC '#]]="","EMPTY",_xlfn.IFNA(VLOOKUP(flower[[#This Row],[Scion METRC '#]],DEADC8[],3,FALSE),"Alive"))</f>
        <v>EMPTY</v>
      </c>
      <c r="L1482" s="13" t="str">
        <f>IFERROR(INDEX(exptreatments[[#This Row],[Treatment]],MATCH(flower[[#This Row],[Scion METRC '#]],exptreatments[[#This Row],[METRC]],0)),"")</f>
        <v/>
      </c>
      <c r="M1482" s="13" t="str">
        <f>_xlfn.IFNA(VLOOKUP(flower[[#This Row],[Scion METRC '#]],DEADC8[],4,FALSE),"")</f>
        <v/>
      </c>
      <c r="N1482" s="14" t="str">
        <f>_xlfn.IFNA(VLOOKUP(flower[[#This Row],[Scion METRC '#]],DEADC8[],4,FALSE),"")</f>
        <v/>
      </c>
      <c r="O1482" s="13" t="str">
        <f>IF(ISNUMBER(SEARCH(".",flower[[#This Row],[Pheno Barcode]])),CONCATENATE("1A4070000000065000",RIGHT(flower[[#This Row],[Pheno Barcode]],6)),"")</f>
        <v/>
      </c>
      <c r="P1482" s="8" t="str">
        <f>IF(flower[[#This Row],[Plant]]&lt;10,_xlfn.CONCAT('Group Info'!$F$2,"_",flower[[#This Row],[Table]],"-0",flower[[#This Row],[Plant]]),_xlfn.CONCAT('Group Info'!$F$2,"_",flower[[#This Row],[Table]],"-",flower[[#This Row],[Plant]]))</f>
        <v>_SL3-09</v>
      </c>
    </row>
    <row r="1483" spans="1:16" x14ac:dyDescent="0.25">
      <c r="A1483" s="8" t="s">
        <v>9</v>
      </c>
      <c r="B1483" s="9">
        <v>10</v>
      </c>
      <c r="C1483" s="13" t="s">
        <v>574</v>
      </c>
      <c r="D1483" s="13"/>
      <c r="E1483" s="13" t="str">
        <f>_xlfn.IFNA(VLOOKUP(flower[[#This Row],[Scion METRC '#]],METRCC8[],2,FALSE),"METRC ERROR")</f>
        <v>METRC ERROR</v>
      </c>
      <c r="F1483" s="13" t="str">
        <f>IF(LEFT(flower[[#This Row],[Strain]],4)=LEFT(flower[[#This Row],[Pheno '#]],4),"match","MISMATCH")</f>
        <v>MISMATCH</v>
      </c>
      <c r="G1483" s="13" t="str">
        <f>_xlfn.IFNA(VLOOKUP(flower[[#This Row],[Scion METRC '#]],VEGC8[[#All],[Scion METRC '#]:[Pheno Barcode]],2,FALSE),"")</f>
        <v/>
      </c>
      <c r="H1483" s="13" t="str">
        <f>LEFT(flower[[#This Row],[Pheno Barcode]],7)</f>
        <v/>
      </c>
      <c r="I1483" s="10" t="str">
        <f>_xlfn.IFNA(VLOOKUP(flower[[#This Row],[Strain]],VEGC8[[#All],[Scion METRC '#]:[Health]],5,FALSE),"")</f>
        <v/>
      </c>
      <c r="J1483" s="13"/>
      <c r="K1483" s="13" t="str">
        <f>IF(flower[[#This Row],[Scion METRC '#]]="","EMPTY",_xlfn.IFNA(VLOOKUP(flower[[#This Row],[Scion METRC '#]],DEADC8[],3,FALSE),"Alive"))</f>
        <v>EMPTY</v>
      </c>
      <c r="L1483" s="13" t="str">
        <f>IFERROR(INDEX(exptreatments[[#This Row],[Treatment]],MATCH(flower[[#This Row],[Scion METRC '#]],exptreatments[[#This Row],[METRC]],0)),"")</f>
        <v/>
      </c>
      <c r="M1483" s="13" t="str">
        <f>_xlfn.IFNA(VLOOKUP(flower[[#This Row],[Scion METRC '#]],DEADC8[],4,FALSE),"")</f>
        <v/>
      </c>
      <c r="N1483" s="14" t="str">
        <f>_xlfn.IFNA(VLOOKUP(flower[[#This Row],[Scion METRC '#]],DEADC8[],4,FALSE),"")</f>
        <v/>
      </c>
      <c r="O1483" s="13" t="str">
        <f>IF(ISNUMBER(SEARCH(".",flower[[#This Row],[Pheno Barcode]])),CONCATENATE("1A4070000000065000",RIGHT(flower[[#This Row],[Pheno Barcode]],6)),"")</f>
        <v/>
      </c>
      <c r="P1483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_SL3-10</v>
      </c>
    </row>
    <row r="1484" spans="1:16" x14ac:dyDescent="0.25">
      <c r="A1484" s="8" t="s">
        <v>9</v>
      </c>
      <c r="B1484" s="9">
        <v>11</v>
      </c>
      <c r="C1484" s="13" t="s">
        <v>574</v>
      </c>
      <c r="D1484" s="13"/>
      <c r="E1484" s="13" t="str">
        <f>_xlfn.IFNA(VLOOKUP(flower[[#This Row],[Scion METRC '#]],METRCC8[],2,FALSE),"METRC ERROR")</f>
        <v>METRC ERROR</v>
      </c>
      <c r="F1484" s="13" t="str">
        <f>IF(LEFT(flower[[#This Row],[Strain]],4)=LEFT(flower[[#This Row],[Pheno '#]],4),"match","MISMATCH")</f>
        <v>MISMATCH</v>
      </c>
      <c r="G1484" s="13" t="str">
        <f>_xlfn.IFNA(VLOOKUP(flower[[#This Row],[Scion METRC '#]],VEGC8[[#All],[Scion METRC '#]:[Pheno Barcode]],2,FALSE),"")</f>
        <v/>
      </c>
      <c r="H1484" s="13" t="str">
        <f>LEFT(flower[[#This Row],[Pheno Barcode]],7)</f>
        <v/>
      </c>
      <c r="I1484" s="10" t="str">
        <f>_xlfn.IFNA(VLOOKUP(flower[[#This Row],[Strain]],VEGC8[[#All],[Scion METRC '#]:[Health]],5,FALSE),"")</f>
        <v/>
      </c>
      <c r="J1484" s="13"/>
      <c r="K1484" s="13" t="str">
        <f>IF(flower[[#This Row],[Scion METRC '#]]="","EMPTY",_xlfn.IFNA(VLOOKUP(flower[[#This Row],[Scion METRC '#]],DEADC8[],3,FALSE),"Alive"))</f>
        <v>EMPTY</v>
      </c>
      <c r="L1484" s="13" t="str">
        <f>IFERROR(INDEX(exptreatments[[#This Row],[Treatment]],MATCH(flower[[#This Row],[Scion METRC '#]],exptreatments[[#This Row],[METRC]],0)),"")</f>
        <v/>
      </c>
      <c r="M1484" s="13" t="str">
        <f>_xlfn.IFNA(VLOOKUP(flower[[#This Row],[Scion METRC '#]],DEADC8[],4,FALSE),"")</f>
        <v/>
      </c>
      <c r="N1484" s="14" t="str">
        <f>_xlfn.IFNA(VLOOKUP(flower[[#This Row],[Scion METRC '#]],DEADC8[],4,FALSE),"")</f>
        <v/>
      </c>
      <c r="O1484" s="13" t="str">
        <f>IF(ISNUMBER(SEARCH(".",flower[[#This Row],[Pheno Barcode]])),CONCATENATE("1A4070000000065000",RIGHT(flower[[#This Row],[Pheno Barcode]],6)),"")</f>
        <v/>
      </c>
      <c r="P1484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_SL3-11</v>
      </c>
    </row>
    <row r="1485" spans="1:16" x14ac:dyDescent="0.25">
      <c r="A1485" s="8" t="s">
        <v>9</v>
      </c>
      <c r="B1485" s="9">
        <v>12</v>
      </c>
      <c r="C1485" s="13" t="s">
        <v>574</v>
      </c>
      <c r="D1485" s="13"/>
      <c r="E1485" s="13" t="str">
        <f>_xlfn.IFNA(VLOOKUP(flower[[#This Row],[Scion METRC '#]],METRCC8[],2,FALSE),"METRC ERROR")</f>
        <v>METRC ERROR</v>
      </c>
      <c r="F1485" s="13" t="str">
        <f>IF(LEFT(flower[[#This Row],[Strain]],4)=LEFT(flower[[#This Row],[Pheno '#]],4),"match","MISMATCH")</f>
        <v>MISMATCH</v>
      </c>
      <c r="G1485" s="13" t="str">
        <f>_xlfn.IFNA(VLOOKUP(flower[[#This Row],[Scion METRC '#]],VEGC8[[#All],[Scion METRC '#]:[Pheno Barcode]],2,FALSE),"")</f>
        <v/>
      </c>
      <c r="H1485" s="13" t="str">
        <f>LEFT(flower[[#This Row],[Pheno Barcode]],7)</f>
        <v/>
      </c>
      <c r="I1485" s="10" t="str">
        <f>_xlfn.IFNA(VLOOKUP(flower[[#This Row],[Strain]],VEGC8[[#All],[Scion METRC '#]:[Health]],5,FALSE),"")</f>
        <v/>
      </c>
      <c r="J1485" s="13"/>
      <c r="K1485" s="13" t="str">
        <f>IF(flower[[#This Row],[Scion METRC '#]]="","EMPTY",_xlfn.IFNA(VLOOKUP(flower[[#This Row],[Scion METRC '#]],DEADC8[],3,FALSE),"Alive"))</f>
        <v>EMPTY</v>
      </c>
      <c r="L1485" s="13" t="str">
        <f>IFERROR(INDEX(exptreatments[[#This Row],[Treatment]],MATCH(flower[[#This Row],[Scion METRC '#]],exptreatments[[#This Row],[METRC]],0)),"")</f>
        <v/>
      </c>
      <c r="M1485" s="13" t="str">
        <f>_xlfn.IFNA(VLOOKUP(flower[[#This Row],[Scion METRC '#]],DEADC8[],4,FALSE),"")</f>
        <v/>
      </c>
      <c r="N1485" s="14" t="str">
        <f>_xlfn.IFNA(VLOOKUP(flower[[#This Row],[Scion METRC '#]],DEADC8[],4,FALSE),"")</f>
        <v/>
      </c>
      <c r="O1485" s="13" t="str">
        <f>IF(ISNUMBER(SEARCH(".",flower[[#This Row],[Pheno Barcode]])),CONCATENATE("1A4070000000065000",RIGHT(flower[[#This Row],[Pheno Barcode]],6)),"")</f>
        <v/>
      </c>
      <c r="P1485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_SL3-12</v>
      </c>
    </row>
    <row r="1486" spans="1:16" x14ac:dyDescent="0.25">
      <c r="A1486" s="8" t="s">
        <v>9</v>
      </c>
      <c r="B1486" s="9">
        <v>13</v>
      </c>
      <c r="C1486" s="13" t="s">
        <v>574</v>
      </c>
      <c r="D1486" s="13"/>
      <c r="E1486" s="13" t="str">
        <f>_xlfn.IFNA(VLOOKUP(flower[[#This Row],[Scion METRC '#]],METRCC8[],2,FALSE),"METRC ERROR")</f>
        <v>METRC ERROR</v>
      </c>
      <c r="F1486" s="13" t="str">
        <f>IF(LEFT(flower[[#This Row],[Strain]],4)=LEFT(flower[[#This Row],[Pheno '#]],4),"match","MISMATCH")</f>
        <v>MISMATCH</v>
      </c>
      <c r="G1486" s="13" t="str">
        <f>_xlfn.IFNA(VLOOKUP(flower[[#This Row],[Scion METRC '#]],VEGC8[[#All],[Scion METRC '#]:[Pheno Barcode]],2,FALSE),"")</f>
        <v/>
      </c>
      <c r="H1486" s="13" t="str">
        <f>LEFT(flower[[#This Row],[Pheno Barcode]],7)</f>
        <v/>
      </c>
      <c r="I1486" s="10" t="str">
        <f>_xlfn.IFNA(VLOOKUP(flower[[#This Row],[Strain]],VEGC8[[#All],[Scion METRC '#]:[Health]],5,FALSE),"")</f>
        <v/>
      </c>
      <c r="J1486" s="13"/>
      <c r="K1486" s="13" t="str">
        <f>IF(flower[[#This Row],[Scion METRC '#]]="","EMPTY",_xlfn.IFNA(VLOOKUP(flower[[#This Row],[Scion METRC '#]],DEADC8[],3,FALSE),"Alive"))</f>
        <v>EMPTY</v>
      </c>
      <c r="L1486" s="13" t="str">
        <f>IFERROR(INDEX(exptreatments[[#This Row],[Treatment]],MATCH(flower[[#This Row],[Scion METRC '#]],exptreatments[[#This Row],[METRC]],0)),"")</f>
        <v/>
      </c>
      <c r="M1486" s="13" t="str">
        <f>_xlfn.IFNA(VLOOKUP(flower[[#This Row],[Scion METRC '#]],DEADC8[],4,FALSE),"")</f>
        <v/>
      </c>
      <c r="N1486" s="14" t="str">
        <f>_xlfn.IFNA(VLOOKUP(flower[[#This Row],[Scion METRC '#]],DEADC8[],4,FALSE),"")</f>
        <v/>
      </c>
      <c r="O1486" s="13" t="str">
        <f>IF(ISNUMBER(SEARCH(".",flower[[#This Row],[Pheno Barcode]])),CONCATENATE("1A4070000000065000",RIGHT(flower[[#This Row],[Pheno Barcode]],6)),"")</f>
        <v/>
      </c>
      <c r="P1486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_SL3-13</v>
      </c>
    </row>
    <row r="1487" spans="1:16" x14ac:dyDescent="0.25">
      <c r="A1487" s="8" t="s">
        <v>9</v>
      </c>
      <c r="B1487" s="9">
        <v>14</v>
      </c>
      <c r="C1487" s="13" t="s">
        <v>574</v>
      </c>
      <c r="D1487" s="13"/>
      <c r="E1487" s="13" t="str">
        <f>_xlfn.IFNA(VLOOKUP(flower[[#This Row],[Scion METRC '#]],METRCC8[],2,FALSE),"METRC ERROR")</f>
        <v>METRC ERROR</v>
      </c>
      <c r="F1487" s="13" t="str">
        <f>IF(LEFT(flower[[#This Row],[Strain]],4)=LEFT(flower[[#This Row],[Pheno '#]],4),"match","MISMATCH")</f>
        <v>MISMATCH</v>
      </c>
      <c r="G1487" s="13" t="str">
        <f>_xlfn.IFNA(VLOOKUP(flower[[#This Row],[Scion METRC '#]],VEGC8[[#All],[Scion METRC '#]:[Pheno Barcode]],2,FALSE),"")</f>
        <v/>
      </c>
      <c r="H1487" s="13" t="str">
        <f>LEFT(flower[[#This Row],[Pheno Barcode]],7)</f>
        <v/>
      </c>
      <c r="I1487" s="10" t="str">
        <f>_xlfn.IFNA(VLOOKUP(flower[[#This Row],[Strain]],VEGC8[[#All],[Scion METRC '#]:[Health]],5,FALSE),"")</f>
        <v/>
      </c>
      <c r="J1487" s="13"/>
      <c r="K1487" s="13" t="str">
        <f>IF(flower[[#This Row],[Scion METRC '#]]="","EMPTY",_xlfn.IFNA(VLOOKUP(flower[[#This Row],[Scion METRC '#]],DEADC8[],3,FALSE),"Alive"))</f>
        <v>EMPTY</v>
      </c>
      <c r="L1487" s="13" t="str">
        <f>IFERROR(INDEX(exptreatments[[#This Row],[Treatment]],MATCH(flower[[#This Row],[Scion METRC '#]],exptreatments[[#This Row],[METRC]],0)),"")</f>
        <v/>
      </c>
      <c r="M1487" s="13" t="str">
        <f>_xlfn.IFNA(VLOOKUP(flower[[#This Row],[Scion METRC '#]],DEADC8[],4,FALSE),"")</f>
        <v/>
      </c>
      <c r="N1487" s="14" t="str">
        <f>_xlfn.IFNA(VLOOKUP(flower[[#This Row],[Scion METRC '#]],DEADC8[],4,FALSE),"")</f>
        <v/>
      </c>
      <c r="O1487" s="13" t="str">
        <f>IF(ISNUMBER(SEARCH(".",flower[[#This Row],[Pheno Barcode]])),CONCATENATE("1A4070000000065000",RIGHT(flower[[#This Row],[Pheno Barcode]],6)),"")</f>
        <v/>
      </c>
      <c r="P1487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_SL3-14</v>
      </c>
    </row>
    <row r="1488" spans="1:16" x14ac:dyDescent="0.25">
      <c r="A1488" s="8" t="s">
        <v>9</v>
      </c>
      <c r="B1488" s="9">
        <v>15</v>
      </c>
      <c r="C1488" s="13" t="s">
        <v>574</v>
      </c>
      <c r="D1488" s="13"/>
      <c r="E1488" s="13" t="str">
        <f>_xlfn.IFNA(VLOOKUP(flower[[#This Row],[Scion METRC '#]],METRCC8[],2,FALSE),"METRC ERROR")</f>
        <v>METRC ERROR</v>
      </c>
      <c r="F1488" s="13" t="str">
        <f>IF(LEFT(flower[[#This Row],[Strain]],4)=LEFT(flower[[#This Row],[Pheno '#]],4),"match","MISMATCH")</f>
        <v>MISMATCH</v>
      </c>
      <c r="G1488" s="13" t="str">
        <f>_xlfn.IFNA(VLOOKUP(flower[[#This Row],[Scion METRC '#]],VEGC8[[#All],[Scion METRC '#]:[Pheno Barcode]],2,FALSE),"")</f>
        <v/>
      </c>
      <c r="H1488" s="13" t="str">
        <f>LEFT(flower[[#This Row],[Pheno Barcode]],7)</f>
        <v/>
      </c>
      <c r="I1488" s="10" t="str">
        <f>_xlfn.IFNA(VLOOKUP(flower[[#This Row],[Strain]],VEGC8[[#All],[Scion METRC '#]:[Health]],5,FALSE),"")</f>
        <v/>
      </c>
      <c r="J1488" s="13"/>
      <c r="K1488" s="13" t="str">
        <f>IF(flower[[#This Row],[Scion METRC '#]]="","EMPTY",_xlfn.IFNA(VLOOKUP(flower[[#This Row],[Scion METRC '#]],DEADC8[],3,FALSE),"Alive"))</f>
        <v>EMPTY</v>
      </c>
      <c r="L1488" s="13" t="str">
        <f>IFERROR(INDEX(exptreatments[[#This Row],[Treatment]],MATCH(flower[[#This Row],[Scion METRC '#]],exptreatments[[#This Row],[METRC]],0)),"")</f>
        <v/>
      </c>
      <c r="M1488" s="13" t="str">
        <f>_xlfn.IFNA(VLOOKUP(flower[[#This Row],[Scion METRC '#]],DEADC8[],4,FALSE),"")</f>
        <v/>
      </c>
      <c r="N1488" s="14" t="str">
        <f>_xlfn.IFNA(VLOOKUP(flower[[#This Row],[Scion METRC '#]],DEADC8[],4,FALSE),"")</f>
        <v/>
      </c>
      <c r="O1488" s="13" t="str">
        <f>IF(ISNUMBER(SEARCH(".",flower[[#This Row],[Pheno Barcode]])),CONCATENATE("1A4070000000065000",RIGHT(flower[[#This Row],[Pheno Barcode]],6)),"")</f>
        <v/>
      </c>
      <c r="P1488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_SL3-15</v>
      </c>
    </row>
    <row r="1489" spans="1:16" x14ac:dyDescent="0.25">
      <c r="A1489" s="8" t="s">
        <v>9</v>
      </c>
      <c r="B1489" s="9">
        <v>16</v>
      </c>
      <c r="C1489" s="13" t="s">
        <v>574</v>
      </c>
      <c r="D1489" s="13"/>
      <c r="E1489" s="13" t="str">
        <f>_xlfn.IFNA(VLOOKUP(flower[[#This Row],[Scion METRC '#]],METRCC8[],2,FALSE),"METRC ERROR")</f>
        <v>METRC ERROR</v>
      </c>
      <c r="F1489" s="13" t="str">
        <f>IF(LEFT(flower[[#This Row],[Strain]],4)=LEFT(flower[[#This Row],[Pheno '#]],4),"match","MISMATCH")</f>
        <v>MISMATCH</v>
      </c>
      <c r="G1489" s="13" t="str">
        <f>_xlfn.IFNA(VLOOKUP(flower[[#This Row],[Scion METRC '#]],VEGC8[[#All],[Scion METRC '#]:[Pheno Barcode]],2,FALSE),"")</f>
        <v/>
      </c>
      <c r="H1489" s="13" t="str">
        <f>LEFT(flower[[#This Row],[Pheno Barcode]],7)</f>
        <v/>
      </c>
      <c r="I1489" s="10" t="str">
        <f>_xlfn.IFNA(VLOOKUP(flower[[#This Row],[Strain]],VEGC8[[#All],[Scion METRC '#]:[Health]],5,FALSE),"")</f>
        <v/>
      </c>
      <c r="J1489" s="13"/>
      <c r="K1489" s="13" t="str">
        <f>IF(flower[[#This Row],[Scion METRC '#]]="","EMPTY",_xlfn.IFNA(VLOOKUP(flower[[#This Row],[Scion METRC '#]],DEADC8[],3,FALSE),"Alive"))</f>
        <v>EMPTY</v>
      </c>
      <c r="L1489" s="13" t="str">
        <f>IFERROR(INDEX(exptreatments[[#This Row],[Treatment]],MATCH(flower[[#This Row],[Scion METRC '#]],exptreatments[[#This Row],[METRC]],0)),"")</f>
        <v/>
      </c>
      <c r="M1489" s="13" t="str">
        <f>_xlfn.IFNA(VLOOKUP(flower[[#This Row],[Scion METRC '#]],DEADC8[],4,FALSE),"")</f>
        <v/>
      </c>
      <c r="N1489" s="14" t="str">
        <f>_xlfn.IFNA(VLOOKUP(flower[[#This Row],[Scion METRC '#]],DEADC8[],4,FALSE),"")</f>
        <v/>
      </c>
      <c r="O1489" s="13" t="str">
        <f>IF(ISNUMBER(SEARCH(".",flower[[#This Row],[Pheno Barcode]])),CONCATENATE("1A4070000000065000",RIGHT(flower[[#This Row],[Pheno Barcode]],6)),"")</f>
        <v/>
      </c>
      <c r="P1489" s="8" t="str">
        <f>IF(flower[[#This Row],[Plant]]&lt;10,_xlfn.CONCAT('Group Info'!$F$2,"_",flower[[#This Row],[Table]],"-0",flower[[#This Row],[Plant]]),_xlfn.CONCAT('Group Info'!$F$2,"_",flower[[#This Row],[Table]],"-",flower[[#This Row],[Plant]]))</f>
        <v>_SL3-16</v>
      </c>
    </row>
    <row r="1490" spans="1:16" x14ac:dyDescent="0.25">
      <c r="A1490" s="8" t="s">
        <v>9</v>
      </c>
      <c r="B1490" s="9">
        <v>1</v>
      </c>
      <c r="C1490" s="13" t="s">
        <v>575</v>
      </c>
      <c r="D1490" s="13"/>
      <c r="E1490" s="13" t="str">
        <f>_xlfn.IFNA(VLOOKUP(flower[[#This Row],[Scion METRC '#]],METRCC8[],2,FALSE),"METRC ERROR")</f>
        <v>METRC ERROR</v>
      </c>
      <c r="F1490" s="13" t="str">
        <f>IF(LEFT(flower[[#This Row],[Strain]],4)=LEFT(flower[[#This Row],[Pheno '#]],4),"match","MISMATCH")</f>
        <v>MISMATCH</v>
      </c>
      <c r="G1490" s="13" t="str">
        <f>_xlfn.IFNA(VLOOKUP(flower[[#This Row],[Scion METRC '#]],VEGC8[[#All],[Scion METRC '#]:[Pheno Barcode]],2,FALSE),"")</f>
        <v/>
      </c>
      <c r="H1490" s="13" t="str">
        <f>LEFT(flower[[#This Row],[Pheno Barcode]],7)</f>
        <v/>
      </c>
      <c r="I1490" s="10" t="str">
        <f>_xlfn.IFNA(VLOOKUP(flower[[#This Row],[Strain]],VEGC8[[#All],[Scion METRC '#]:[Health]],5,FALSE),"")</f>
        <v/>
      </c>
      <c r="J1490" s="13"/>
      <c r="K1490" s="13" t="str">
        <f>IF(flower[[#This Row],[Scion METRC '#]]="","EMPTY",_xlfn.IFNA(VLOOKUP(flower[[#This Row],[Scion METRC '#]],DEADC8[],3,FALSE),"Alive"))</f>
        <v>EMPTY</v>
      </c>
      <c r="L1490" s="13" t="str">
        <f>IFERROR(INDEX(exptreatments[[#This Row],[Treatment]],MATCH(flower[[#This Row],[Scion METRC '#]],exptreatments[[#This Row],[METRC]],0)),"")</f>
        <v/>
      </c>
      <c r="M1490" s="13" t="str">
        <f>_xlfn.IFNA(VLOOKUP(flower[[#This Row],[Scion METRC '#]],DEADC8[],4,FALSE),"")</f>
        <v/>
      </c>
      <c r="N1490" s="14" t="str">
        <f>_xlfn.IFNA(VLOOKUP(flower[[#This Row],[Scion METRC '#]],DEADC8[],4,FALSE),"")</f>
        <v/>
      </c>
      <c r="O1490" s="13" t="str">
        <f>IF(ISNUMBER(SEARCH(".",flower[[#This Row],[Pheno Barcode]])),CONCATENATE("1A4070000000065000",RIGHT(flower[[#This Row],[Pheno Barcode]],6)),"")</f>
        <v/>
      </c>
      <c r="P1490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_SL4-01</v>
      </c>
    </row>
    <row r="1491" spans="1:16" x14ac:dyDescent="0.25">
      <c r="A1491" s="8" t="s">
        <v>9</v>
      </c>
      <c r="B1491" s="9">
        <v>2</v>
      </c>
      <c r="C1491" s="13" t="s">
        <v>575</v>
      </c>
      <c r="D1491" s="13"/>
      <c r="E1491" s="13" t="str">
        <f>_xlfn.IFNA(VLOOKUP(flower[[#This Row],[Scion METRC '#]],METRCC8[],2,FALSE),"METRC ERROR")</f>
        <v>METRC ERROR</v>
      </c>
      <c r="F1491" s="13" t="str">
        <f>IF(LEFT(flower[[#This Row],[Strain]],4)=LEFT(flower[[#This Row],[Pheno '#]],4),"match","MISMATCH")</f>
        <v>MISMATCH</v>
      </c>
      <c r="G1491" s="13" t="str">
        <f>_xlfn.IFNA(VLOOKUP(flower[[#This Row],[Scion METRC '#]],VEGC8[[#All],[Scion METRC '#]:[Pheno Barcode]],2,FALSE),"")</f>
        <v/>
      </c>
      <c r="H1491" s="13" t="str">
        <f>LEFT(flower[[#This Row],[Pheno Barcode]],7)</f>
        <v/>
      </c>
      <c r="I1491" s="10" t="str">
        <f>_xlfn.IFNA(VLOOKUP(flower[[#This Row],[Strain]],VEGC8[[#All],[Scion METRC '#]:[Health]],5,FALSE),"")</f>
        <v/>
      </c>
      <c r="J1491" s="13"/>
      <c r="K1491" s="13" t="str">
        <f>IF(flower[[#This Row],[Scion METRC '#]]="","EMPTY",_xlfn.IFNA(VLOOKUP(flower[[#This Row],[Scion METRC '#]],DEADC8[],3,FALSE),"Alive"))</f>
        <v>EMPTY</v>
      </c>
      <c r="L1491" s="13" t="str">
        <f>IFERROR(INDEX(exptreatments[[#This Row],[Treatment]],MATCH(flower[[#This Row],[Scion METRC '#]],exptreatments[[#This Row],[METRC]],0)),"")</f>
        <v/>
      </c>
      <c r="M1491" s="13" t="str">
        <f>_xlfn.IFNA(VLOOKUP(flower[[#This Row],[Scion METRC '#]],DEADC8[],4,FALSE),"")</f>
        <v/>
      </c>
      <c r="N1491" s="14" t="str">
        <f>_xlfn.IFNA(VLOOKUP(flower[[#This Row],[Scion METRC '#]],DEADC8[],4,FALSE),"")</f>
        <v/>
      </c>
      <c r="O1491" s="13" t="str">
        <f>IF(ISNUMBER(SEARCH(".",flower[[#This Row],[Pheno Barcode]])),CONCATENATE("1A4070000000065000",RIGHT(flower[[#This Row],[Pheno Barcode]],6)),"")</f>
        <v/>
      </c>
      <c r="P1491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_SL4-02</v>
      </c>
    </row>
    <row r="1492" spans="1:16" x14ac:dyDescent="0.25">
      <c r="A1492" s="8" t="s">
        <v>9</v>
      </c>
      <c r="B1492" s="9">
        <v>3</v>
      </c>
      <c r="C1492" s="13" t="s">
        <v>575</v>
      </c>
      <c r="D1492" s="13"/>
      <c r="E1492" s="13" t="str">
        <f>_xlfn.IFNA(VLOOKUP(flower[[#This Row],[Scion METRC '#]],METRCC8[],2,FALSE),"METRC ERROR")</f>
        <v>METRC ERROR</v>
      </c>
      <c r="F1492" s="13" t="str">
        <f>IF(LEFT(flower[[#This Row],[Strain]],4)=LEFT(flower[[#This Row],[Pheno '#]],4),"match","MISMATCH")</f>
        <v>MISMATCH</v>
      </c>
      <c r="G1492" s="13" t="str">
        <f>_xlfn.IFNA(VLOOKUP(flower[[#This Row],[Scion METRC '#]],VEGC8[[#All],[Scion METRC '#]:[Pheno Barcode]],2,FALSE),"")</f>
        <v/>
      </c>
      <c r="H1492" s="13" t="str">
        <f>LEFT(flower[[#This Row],[Pheno Barcode]],7)</f>
        <v/>
      </c>
      <c r="I1492" s="10" t="str">
        <f>_xlfn.IFNA(VLOOKUP(flower[[#This Row],[Strain]],VEGC8[[#All],[Scion METRC '#]:[Health]],5,FALSE),"")</f>
        <v/>
      </c>
      <c r="J1492" s="13"/>
      <c r="K1492" s="13" t="str">
        <f>IF(flower[[#This Row],[Scion METRC '#]]="","EMPTY",_xlfn.IFNA(VLOOKUP(flower[[#This Row],[Scion METRC '#]],DEADC8[],3,FALSE),"Alive"))</f>
        <v>EMPTY</v>
      </c>
      <c r="L1492" s="13" t="str">
        <f>IFERROR(INDEX(exptreatments[[#This Row],[Treatment]],MATCH(flower[[#This Row],[Scion METRC '#]],exptreatments[[#This Row],[METRC]],0)),"")</f>
        <v/>
      </c>
      <c r="M1492" s="13" t="str">
        <f>_xlfn.IFNA(VLOOKUP(flower[[#This Row],[Scion METRC '#]],DEADC8[],4,FALSE),"")</f>
        <v/>
      </c>
      <c r="N1492" s="14" t="str">
        <f>_xlfn.IFNA(VLOOKUP(flower[[#This Row],[Scion METRC '#]],DEADC8[],4,FALSE),"")</f>
        <v/>
      </c>
      <c r="O1492" s="13" t="str">
        <f>IF(ISNUMBER(SEARCH(".",flower[[#This Row],[Pheno Barcode]])),CONCATENATE("1A4070000000065000",RIGHT(flower[[#This Row],[Pheno Barcode]],6)),"")</f>
        <v/>
      </c>
      <c r="P1492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_SL4-03</v>
      </c>
    </row>
    <row r="1493" spans="1:16" x14ac:dyDescent="0.25">
      <c r="A1493" s="8" t="s">
        <v>9</v>
      </c>
      <c r="B1493" s="9">
        <v>4</v>
      </c>
      <c r="C1493" s="13" t="s">
        <v>575</v>
      </c>
      <c r="D1493" s="13"/>
      <c r="E1493" s="13" t="str">
        <f>_xlfn.IFNA(VLOOKUP(flower[[#This Row],[Scion METRC '#]],METRCC8[],2,FALSE),"METRC ERROR")</f>
        <v>METRC ERROR</v>
      </c>
      <c r="F1493" s="13" t="str">
        <f>IF(LEFT(flower[[#This Row],[Strain]],4)=LEFT(flower[[#This Row],[Pheno '#]],4),"match","MISMATCH")</f>
        <v>MISMATCH</v>
      </c>
      <c r="G1493" s="13" t="str">
        <f>_xlfn.IFNA(VLOOKUP(flower[[#This Row],[Scion METRC '#]],VEGC8[[#All],[Scion METRC '#]:[Pheno Barcode]],2,FALSE),"")</f>
        <v/>
      </c>
      <c r="H1493" s="13" t="str">
        <f>LEFT(flower[[#This Row],[Pheno Barcode]],7)</f>
        <v/>
      </c>
      <c r="I1493" s="10" t="str">
        <f>_xlfn.IFNA(VLOOKUP(flower[[#This Row],[Strain]],VEGC8[[#All],[Scion METRC '#]:[Health]],5,FALSE),"")</f>
        <v/>
      </c>
      <c r="J1493" s="13"/>
      <c r="K1493" s="13" t="str">
        <f>IF(flower[[#This Row],[Scion METRC '#]]="","EMPTY",_xlfn.IFNA(VLOOKUP(flower[[#This Row],[Scion METRC '#]],DEADC8[],3,FALSE),"Alive"))</f>
        <v>EMPTY</v>
      </c>
      <c r="L1493" s="13" t="str">
        <f>IFERROR(INDEX(exptreatments[[#This Row],[Treatment]],MATCH(flower[[#This Row],[Scion METRC '#]],exptreatments[[#This Row],[METRC]],0)),"")</f>
        <v/>
      </c>
      <c r="M1493" s="13" t="str">
        <f>_xlfn.IFNA(VLOOKUP(flower[[#This Row],[Scion METRC '#]],DEADC8[],4,FALSE),"")</f>
        <v/>
      </c>
      <c r="N1493" s="14" t="str">
        <f>_xlfn.IFNA(VLOOKUP(flower[[#This Row],[Scion METRC '#]],DEADC8[],4,FALSE),"")</f>
        <v/>
      </c>
      <c r="O1493" s="13" t="str">
        <f>IF(ISNUMBER(SEARCH(".",flower[[#This Row],[Pheno Barcode]])),CONCATENATE("1A4070000000065000",RIGHT(flower[[#This Row],[Pheno Barcode]],6)),"")</f>
        <v/>
      </c>
      <c r="P1493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_SL4-04</v>
      </c>
    </row>
    <row r="1494" spans="1:16" x14ac:dyDescent="0.25">
      <c r="A1494" s="8" t="s">
        <v>9</v>
      </c>
      <c r="B1494" s="9">
        <v>5</v>
      </c>
      <c r="C1494" s="13" t="s">
        <v>575</v>
      </c>
      <c r="D1494" s="13"/>
      <c r="E1494" s="13" t="str">
        <f>_xlfn.IFNA(VLOOKUP(flower[[#This Row],[Scion METRC '#]],METRCC8[],2,FALSE),"METRC ERROR")</f>
        <v>METRC ERROR</v>
      </c>
      <c r="F1494" s="13" t="str">
        <f>IF(LEFT(flower[[#This Row],[Strain]],4)=LEFT(flower[[#This Row],[Pheno '#]],4),"match","MISMATCH")</f>
        <v>MISMATCH</v>
      </c>
      <c r="G1494" s="13" t="str">
        <f>_xlfn.IFNA(VLOOKUP(flower[[#This Row],[Scion METRC '#]],VEGC8[[#All],[Scion METRC '#]:[Pheno Barcode]],2,FALSE),"")</f>
        <v/>
      </c>
      <c r="H1494" s="13" t="str">
        <f>LEFT(flower[[#This Row],[Pheno Barcode]],7)</f>
        <v/>
      </c>
      <c r="I1494" s="10" t="str">
        <f>_xlfn.IFNA(VLOOKUP(flower[[#This Row],[Strain]],VEGC8[[#All],[Scion METRC '#]:[Health]],5,FALSE),"")</f>
        <v/>
      </c>
      <c r="J1494" s="13"/>
      <c r="K1494" s="13" t="str">
        <f>IF(flower[[#This Row],[Scion METRC '#]]="","EMPTY",_xlfn.IFNA(VLOOKUP(flower[[#This Row],[Scion METRC '#]],DEADC8[],3,FALSE),"Alive"))</f>
        <v>EMPTY</v>
      </c>
      <c r="L1494" s="13" t="str">
        <f>IFERROR(INDEX(exptreatments[[#This Row],[Treatment]],MATCH(flower[[#This Row],[Scion METRC '#]],exptreatments[[#This Row],[METRC]],0)),"")</f>
        <v/>
      </c>
      <c r="M1494" s="13" t="str">
        <f>_xlfn.IFNA(VLOOKUP(flower[[#This Row],[Scion METRC '#]],DEADC8[],4,FALSE),"")</f>
        <v/>
      </c>
      <c r="N1494" s="14" t="str">
        <f>_xlfn.IFNA(VLOOKUP(flower[[#This Row],[Scion METRC '#]],DEADC8[],4,FALSE),"")</f>
        <v/>
      </c>
      <c r="O1494" s="13" t="str">
        <f>IF(ISNUMBER(SEARCH(".",flower[[#This Row],[Pheno Barcode]])),CONCATENATE("1A4070000000065000",RIGHT(flower[[#This Row],[Pheno Barcode]],6)),"")</f>
        <v/>
      </c>
      <c r="P1494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_SL4-05</v>
      </c>
    </row>
    <row r="1495" spans="1:16" x14ac:dyDescent="0.25">
      <c r="A1495" s="8" t="s">
        <v>9</v>
      </c>
      <c r="B1495" s="9">
        <v>6</v>
      </c>
      <c r="C1495" s="13" t="s">
        <v>575</v>
      </c>
      <c r="D1495" s="13"/>
      <c r="E1495" s="13" t="str">
        <f>_xlfn.IFNA(VLOOKUP(flower[[#This Row],[Scion METRC '#]],METRCC8[],2,FALSE),"METRC ERROR")</f>
        <v>METRC ERROR</v>
      </c>
      <c r="F1495" s="13" t="str">
        <f>IF(LEFT(flower[[#This Row],[Strain]],4)=LEFT(flower[[#This Row],[Pheno '#]],4),"match","MISMATCH")</f>
        <v>MISMATCH</v>
      </c>
      <c r="G1495" s="13" t="str">
        <f>_xlfn.IFNA(VLOOKUP(flower[[#This Row],[Scion METRC '#]],VEGC8[[#All],[Scion METRC '#]:[Pheno Barcode]],2,FALSE),"")</f>
        <v/>
      </c>
      <c r="H1495" s="13" t="str">
        <f>LEFT(flower[[#This Row],[Pheno Barcode]],7)</f>
        <v/>
      </c>
      <c r="I1495" s="10" t="str">
        <f>_xlfn.IFNA(VLOOKUP(flower[[#This Row],[Strain]],VEGC8[[#All],[Scion METRC '#]:[Health]],5,FALSE),"")</f>
        <v/>
      </c>
      <c r="J1495" s="13"/>
      <c r="K1495" s="13" t="str">
        <f>IF(flower[[#This Row],[Scion METRC '#]]="","EMPTY",_xlfn.IFNA(VLOOKUP(flower[[#This Row],[Scion METRC '#]],DEADC8[],3,FALSE),"Alive"))</f>
        <v>EMPTY</v>
      </c>
      <c r="L1495" s="13" t="str">
        <f>IFERROR(INDEX(exptreatments[[#This Row],[Treatment]],MATCH(flower[[#This Row],[Scion METRC '#]],exptreatments[[#This Row],[METRC]],0)),"")</f>
        <v/>
      </c>
      <c r="M1495" s="13" t="str">
        <f>_xlfn.IFNA(VLOOKUP(flower[[#This Row],[Scion METRC '#]],DEADC8[],4,FALSE),"")</f>
        <v/>
      </c>
      <c r="N1495" s="14" t="str">
        <f>_xlfn.IFNA(VLOOKUP(flower[[#This Row],[Scion METRC '#]],DEADC8[],4,FALSE),"")</f>
        <v/>
      </c>
      <c r="O1495" s="13" t="str">
        <f>IF(ISNUMBER(SEARCH(".",flower[[#This Row],[Pheno Barcode]])),CONCATENATE("1A4070000000065000",RIGHT(flower[[#This Row],[Pheno Barcode]],6)),"")</f>
        <v/>
      </c>
      <c r="P1495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_SL4-06</v>
      </c>
    </row>
    <row r="1496" spans="1:16" x14ac:dyDescent="0.25">
      <c r="A1496" s="8" t="s">
        <v>9</v>
      </c>
      <c r="B1496" s="9">
        <v>7</v>
      </c>
      <c r="C1496" s="13" t="s">
        <v>575</v>
      </c>
      <c r="D1496" s="13"/>
      <c r="E1496" s="13" t="str">
        <f>_xlfn.IFNA(VLOOKUP(flower[[#This Row],[Scion METRC '#]],METRCC8[],2,FALSE),"METRC ERROR")</f>
        <v>METRC ERROR</v>
      </c>
      <c r="F1496" s="13" t="str">
        <f>IF(LEFT(flower[[#This Row],[Strain]],4)=LEFT(flower[[#This Row],[Pheno '#]],4),"match","MISMATCH")</f>
        <v>MISMATCH</v>
      </c>
      <c r="G1496" s="13" t="str">
        <f>_xlfn.IFNA(VLOOKUP(flower[[#This Row],[Scion METRC '#]],VEGC8[[#All],[Scion METRC '#]:[Pheno Barcode]],2,FALSE),"")</f>
        <v/>
      </c>
      <c r="H1496" s="13" t="str">
        <f>LEFT(flower[[#This Row],[Pheno Barcode]],7)</f>
        <v/>
      </c>
      <c r="I1496" s="10" t="str">
        <f>_xlfn.IFNA(VLOOKUP(flower[[#This Row],[Strain]],VEGC8[[#All],[Scion METRC '#]:[Health]],5,FALSE),"")</f>
        <v/>
      </c>
      <c r="J1496" s="13"/>
      <c r="K1496" s="13" t="str">
        <f>IF(flower[[#This Row],[Scion METRC '#]]="","EMPTY",_xlfn.IFNA(VLOOKUP(flower[[#This Row],[Scion METRC '#]],DEADC8[],3,FALSE),"Alive"))</f>
        <v>EMPTY</v>
      </c>
      <c r="L1496" s="13" t="str">
        <f>IFERROR(INDEX(exptreatments[[#This Row],[Treatment]],MATCH(flower[[#This Row],[Scion METRC '#]],exptreatments[[#This Row],[METRC]],0)),"")</f>
        <v/>
      </c>
      <c r="M1496" s="13" t="str">
        <f>_xlfn.IFNA(VLOOKUP(flower[[#This Row],[Scion METRC '#]],DEADC8[],4,FALSE),"")</f>
        <v/>
      </c>
      <c r="N1496" s="14" t="str">
        <f>_xlfn.IFNA(VLOOKUP(flower[[#This Row],[Scion METRC '#]],DEADC8[],4,FALSE),"")</f>
        <v/>
      </c>
      <c r="O1496" s="13" t="str">
        <f>IF(ISNUMBER(SEARCH(".",flower[[#This Row],[Pheno Barcode]])),CONCATENATE("1A4070000000065000",RIGHT(flower[[#This Row],[Pheno Barcode]],6)),"")</f>
        <v/>
      </c>
      <c r="P1496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_SL4-07</v>
      </c>
    </row>
    <row r="1497" spans="1:16" x14ac:dyDescent="0.25">
      <c r="A1497" s="8" t="s">
        <v>9</v>
      </c>
      <c r="B1497" s="9">
        <v>8</v>
      </c>
      <c r="C1497" s="13" t="s">
        <v>575</v>
      </c>
      <c r="D1497" s="13"/>
      <c r="E1497" s="13" t="str">
        <f>_xlfn.IFNA(VLOOKUP(flower[[#This Row],[Scion METRC '#]],METRCC8[],2,FALSE),"METRC ERROR")</f>
        <v>METRC ERROR</v>
      </c>
      <c r="F1497" s="13" t="str">
        <f>IF(LEFT(flower[[#This Row],[Strain]],4)=LEFT(flower[[#This Row],[Pheno '#]],4),"match","MISMATCH")</f>
        <v>MISMATCH</v>
      </c>
      <c r="G1497" s="13" t="str">
        <f>_xlfn.IFNA(VLOOKUP(flower[[#This Row],[Scion METRC '#]],VEGC8[[#All],[Scion METRC '#]:[Pheno Barcode]],2,FALSE),"")</f>
        <v/>
      </c>
      <c r="H1497" s="13" t="str">
        <f>LEFT(flower[[#This Row],[Pheno Barcode]],7)</f>
        <v/>
      </c>
      <c r="I1497" s="10" t="str">
        <f>_xlfn.IFNA(VLOOKUP(flower[[#This Row],[Strain]],VEGC8[[#All],[Scion METRC '#]:[Health]],5,FALSE),"")</f>
        <v/>
      </c>
      <c r="J1497" s="13"/>
      <c r="K1497" s="13" t="str">
        <f>IF(flower[[#This Row],[Scion METRC '#]]="","EMPTY",_xlfn.IFNA(VLOOKUP(flower[[#This Row],[Scion METRC '#]],DEADC8[],3,FALSE),"Alive"))</f>
        <v>EMPTY</v>
      </c>
      <c r="L1497" s="13" t="str">
        <f>IFERROR(INDEX(exptreatments[[#This Row],[Treatment]],MATCH(flower[[#This Row],[Scion METRC '#]],exptreatments[[#This Row],[METRC]],0)),"")</f>
        <v/>
      </c>
      <c r="M1497" s="13" t="str">
        <f>_xlfn.IFNA(VLOOKUP(flower[[#This Row],[Scion METRC '#]],DEADC8[],4,FALSE),"")</f>
        <v/>
      </c>
      <c r="N1497" s="14" t="str">
        <f>_xlfn.IFNA(VLOOKUP(flower[[#This Row],[Scion METRC '#]],DEADC8[],4,FALSE),"")</f>
        <v/>
      </c>
      <c r="O1497" s="13" t="str">
        <f>IF(ISNUMBER(SEARCH(".",flower[[#This Row],[Pheno Barcode]])),CONCATENATE("1A4070000000065000",RIGHT(flower[[#This Row],[Pheno Barcode]],6)),"")</f>
        <v/>
      </c>
      <c r="P1497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_SL4-08</v>
      </c>
    </row>
    <row r="1498" spans="1:16" x14ac:dyDescent="0.25">
      <c r="A1498" s="8" t="s">
        <v>9</v>
      </c>
      <c r="B1498" s="9">
        <v>9</v>
      </c>
      <c r="C1498" s="13" t="s">
        <v>575</v>
      </c>
      <c r="D1498" s="13"/>
      <c r="E1498" s="13" t="str">
        <f>_xlfn.IFNA(VLOOKUP(flower[[#This Row],[Scion METRC '#]],METRCC8[],2,FALSE),"METRC ERROR")</f>
        <v>METRC ERROR</v>
      </c>
      <c r="F1498" s="13" t="str">
        <f>IF(LEFT(flower[[#This Row],[Strain]],4)=LEFT(flower[[#This Row],[Pheno '#]],4),"match","MISMATCH")</f>
        <v>MISMATCH</v>
      </c>
      <c r="G1498" s="13" t="str">
        <f>_xlfn.IFNA(VLOOKUP(flower[[#This Row],[Scion METRC '#]],VEGC8[[#All],[Scion METRC '#]:[Pheno Barcode]],2,FALSE),"")</f>
        <v/>
      </c>
      <c r="H1498" s="13" t="str">
        <f>LEFT(flower[[#This Row],[Pheno Barcode]],7)</f>
        <v/>
      </c>
      <c r="I1498" s="10" t="str">
        <f>_xlfn.IFNA(VLOOKUP(flower[[#This Row],[Strain]],VEGC8[[#All],[Scion METRC '#]:[Health]],5,FALSE),"")</f>
        <v/>
      </c>
      <c r="J1498" s="13"/>
      <c r="K1498" s="13" t="str">
        <f>IF(flower[[#This Row],[Scion METRC '#]]="","EMPTY",_xlfn.IFNA(VLOOKUP(flower[[#This Row],[Scion METRC '#]],DEADC8[],3,FALSE),"Alive"))</f>
        <v>EMPTY</v>
      </c>
      <c r="L1498" s="13" t="str">
        <f>IFERROR(INDEX(exptreatments[[#This Row],[Treatment]],MATCH(flower[[#This Row],[Scion METRC '#]],exptreatments[[#This Row],[METRC]],0)),"")</f>
        <v/>
      </c>
      <c r="M1498" s="13" t="str">
        <f>_xlfn.IFNA(VLOOKUP(flower[[#This Row],[Scion METRC '#]],DEADC8[],4,FALSE),"")</f>
        <v/>
      </c>
      <c r="N1498" s="14" t="str">
        <f>_xlfn.IFNA(VLOOKUP(flower[[#This Row],[Scion METRC '#]],DEADC8[],4,FALSE),"")</f>
        <v/>
      </c>
      <c r="O1498" s="13" t="str">
        <f>IF(ISNUMBER(SEARCH(".",flower[[#This Row],[Pheno Barcode]])),CONCATENATE("1A4070000000065000",RIGHT(flower[[#This Row],[Pheno Barcode]],6)),"")</f>
        <v/>
      </c>
      <c r="P1498" s="8" t="str">
        <f>IF(flower[[#This Row],[Plant]]&lt;10,_xlfn.CONCAT('Group Info'!$F$2,"_",flower[[#This Row],[Table]],"-0",flower[[#This Row],[Plant]]),_xlfn.CONCAT('Group Info'!$F$2,"_",flower[[#This Row],[Table]],"-",flower[[#This Row],[Plant]]))</f>
        <v>_SL4-09</v>
      </c>
    </row>
    <row r="1499" spans="1:16" x14ac:dyDescent="0.25">
      <c r="A1499" s="8" t="s">
        <v>9</v>
      </c>
      <c r="B1499" s="9">
        <v>10</v>
      </c>
      <c r="C1499" s="13" t="s">
        <v>575</v>
      </c>
      <c r="D1499" s="13"/>
      <c r="E1499" s="13" t="str">
        <f>_xlfn.IFNA(VLOOKUP(flower[[#This Row],[Scion METRC '#]],METRCC8[],2,FALSE),"METRC ERROR")</f>
        <v>METRC ERROR</v>
      </c>
      <c r="F1499" s="13" t="str">
        <f>IF(LEFT(flower[[#This Row],[Strain]],4)=LEFT(flower[[#This Row],[Pheno '#]],4),"match","MISMATCH")</f>
        <v>MISMATCH</v>
      </c>
      <c r="G1499" s="13" t="str">
        <f>_xlfn.IFNA(VLOOKUP(flower[[#This Row],[Scion METRC '#]],VEGC8[[#All],[Scion METRC '#]:[Pheno Barcode]],2,FALSE),"")</f>
        <v/>
      </c>
      <c r="H1499" s="13" t="str">
        <f>LEFT(flower[[#This Row],[Pheno Barcode]],7)</f>
        <v/>
      </c>
      <c r="I1499" s="10" t="str">
        <f>_xlfn.IFNA(VLOOKUP(flower[[#This Row],[Strain]],VEGC8[[#All],[Scion METRC '#]:[Health]],5,FALSE),"")</f>
        <v/>
      </c>
      <c r="J1499" s="13"/>
      <c r="K1499" s="13" t="str">
        <f>IF(flower[[#This Row],[Scion METRC '#]]="","EMPTY",_xlfn.IFNA(VLOOKUP(flower[[#This Row],[Scion METRC '#]],DEADC8[],3,FALSE),"Alive"))</f>
        <v>EMPTY</v>
      </c>
      <c r="L1499" s="13" t="str">
        <f>IFERROR(INDEX(exptreatments[[#This Row],[Treatment]],MATCH(flower[[#This Row],[Scion METRC '#]],exptreatments[[#This Row],[METRC]],0)),"")</f>
        <v/>
      </c>
      <c r="M1499" s="13" t="str">
        <f>_xlfn.IFNA(VLOOKUP(flower[[#This Row],[Scion METRC '#]],DEADC8[],4,FALSE),"")</f>
        <v/>
      </c>
      <c r="N1499" s="14" t="str">
        <f>_xlfn.IFNA(VLOOKUP(flower[[#This Row],[Scion METRC '#]],DEADC8[],4,FALSE),"")</f>
        <v/>
      </c>
      <c r="O1499" s="13" t="str">
        <f>IF(ISNUMBER(SEARCH(".",flower[[#This Row],[Pheno Barcode]])),CONCATENATE("1A4070000000065000",RIGHT(flower[[#This Row],[Pheno Barcode]],6)),"")</f>
        <v/>
      </c>
      <c r="P1499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_SL4-10</v>
      </c>
    </row>
    <row r="1500" spans="1:16" x14ac:dyDescent="0.25">
      <c r="A1500" s="8" t="s">
        <v>9</v>
      </c>
      <c r="B1500" s="9">
        <v>11</v>
      </c>
      <c r="C1500" s="13" t="s">
        <v>575</v>
      </c>
      <c r="D1500" s="13"/>
      <c r="E1500" s="13" t="str">
        <f>_xlfn.IFNA(VLOOKUP(flower[[#This Row],[Scion METRC '#]],METRCC8[],2,FALSE),"METRC ERROR")</f>
        <v>METRC ERROR</v>
      </c>
      <c r="F1500" s="13" t="str">
        <f>IF(LEFT(flower[[#This Row],[Strain]],4)=LEFT(flower[[#This Row],[Pheno '#]],4),"match","MISMATCH")</f>
        <v>MISMATCH</v>
      </c>
      <c r="G1500" s="13" t="str">
        <f>_xlfn.IFNA(VLOOKUP(flower[[#This Row],[Scion METRC '#]],VEGC8[[#All],[Scion METRC '#]:[Pheno Barcode]],2,FALSE),"")</f>
        <v/>
      </c>
      <c r="H1500" s="13" t="str">
        <f>LEFT(flower[[#This Row],[Pheno Barcode]],7)</f>
        <v/>
      </c>
      <c r="I1500" s="10" t="str">
        <f>_xlfn.IFNA(VLOOKUP(flower[[#This Row],[Strain]],VEGC8[[#All],[Scion METRC '#]:[Health]],5,FALSE),"")</f>
        <v/>
      </c>
      <c r="J1500" s="13"/>
      <c r="K1500" s="13" t="str">
        <f>IF(flower[[#This Row],[Scion METRC '#]]="","EMPTY",_xlfn.IFNA(VLOOKUP(flower[[#This Row],[Scion METRC '#]],DEADC8[],3,FALSE),"Alive"))</f>
        <v>EMPTY</v>
      </c>
      <c r="L1500" s="13" t="str">
        <f>IFERROR(INDEX(exptreatments[[#This Row],[Treatment]],MATCH(flower[[#This Row],[Scion METRC '#]],exptreatments[[#This Row],[METRC]],0)),"")</f>
        <v/>
      </c>
      <c r="M1500" s="13" t="str">
        <f>_xlfn.IFNA(VLOOKUP(flower[[#This Row],[Scion METRC '#]],DEADC8[],4,FALSE),"")</f>
        <v/>
      </c>
      <c r="N1500" s="14" t="str">
        <f>_xlfn.IFNA(VLOOKUP(flower[[#This Row],[Scion METRC '#]],DEADC8[],4,FALSE),"")</f>
        <v/>
      </c>
      <c r="O1500" s="13" t="str">
        <f>IF(ISNUMBER(SEARCH(".",flower[[#This Row],[Pheno Barcode]])),CONCATENATE("1A4070000000065000",RIGHT(flower[[#This Row],[Pheno Barcode]],6)),"")</f>
        <v/>
      </c>
      <c r="P1500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_SL4-11</v>
      </c>
    </row>
    <row r="1501" spans="1:16" x14ac:dyDescent="0.25">
      <c r="A1501" s="8" t="s">
        <v>9</v>
      </c>
      <c r="B1501" s="9">
        <v>12</v>
      </c>
      <c r="C1501" s="13" t="s">
        <v>575</v>
      </c>
      <c r="D1501" s="13"/>
      <c r="E1501" s="13" t="str">
        <f>_xlfn.IFNA(VLOOKUP(flower[[#This Row],[Scion METRC '#]],METRCC8[],2,FALSE),"METRC ERROR")</f>
        <v>METRC ERROR</v>
      </c>
      <c r="F1501" s="13" t="str">
        <f>IF(LEFT(flower[[#This Row],[Strain]],4)=LEFT(flower[[#This Row],[Pheno '#]],4),"match","MISMATCH")</f>
        <v>MISMATCH</v>
      </c>
      <c r="G1501" s="13" t="str">
        <f>_xlfn.IFNA(VLOOKUP(flower[[#This Row],[Scion METRC '#]],VEGC8[[#All],[Scion METRC '#]:[Pheno Barcode]],2,FALSE),"")</f>
        <v/>
      </c>
      <c r="H1501" s="13" t="str">
        <f>LEFT(flower[[#This Row],[Pheno Barcode]],7)</f>
        <v/>
      </c>
      <c r="I1501" s="10" t="str">
        <f>_xlfn.IFNA(VLOOKUP(flower[[#This Row],[Strain]],VEGC8[[#All],[Scion METRC '#]:[Health]],5,FALSE),"")</f>
        <v/>
      </c>
      <c r="J1501" s="13"/>
      <c r="K1501" s="13" t="str">
        <f>IF(flower[[#This Row],[Scion METRC '#]]="","EMPTY",_xlfn.IFNA(VLOOKUP(flower[[#This Row],[Scion METRC '#]],DEADC8[],3,FALSE),"Alive"))</f>
        <v>EMPTY</v>
      </c>
      <c r="L1501" s="13" t="str">
        <f>IFERROR(INDEX(exptreatments[[#This Row],[Treatment]],MATCH(flower[[#This Row],[Scion METRC '#]],exptreatments[[#This Row],[METRC]],0)),"")</f>
        <v/>
      </c>
      <c r="M1501" s="13" t="str">
        <f>_xlfn.IFNA(VLOOKUP(flower[[#This Row],[Scion METRC '#]],DEADC8[],4,FALSE),"")</f>
        <v/>
      </c>
      <c r="N1501" s="14" t="str">
        <f>_xlfn.IFNA(VLOOKUP(flower[[#This Row],[Scion METRC '#]],DEADC8[],4,FALSE),"")</f>
        <v/>
      </c>
      <c r="O1501" s="13" t="str">
        <f>IF(ISNUMBER(SEARCH(".",flower[[#This Row],[Pheno Barcode]])),CONCATENATE("1A4070000000065000",RIGHT(flower[[#This Row],[Pheno Barcode]],6)),"")</f>
        <v/>
      </c>
      <c r="P1501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_SL4-12</v>
      </c>
    </row>
    <row r="1502" spans="1:16" x14ac:dyDescent="0.25">
      <c r="A1502" s="8" t="s">
        <v>9</v>
      </c>
      <c r="B1502" s="9">
        <v>13</v>
      </c>
      <c r="C1502" s="13" t="s">
        <v>575</v>
      </c>
      <c r="D1502" s="13"/>
      <c r="E1502" s="13" t="str">
        <f>_xlfn.IFNA(VLOOKUP(flower[[#This Row],[Scion METRC '#]],METRCC8[],2,FALSE),"METRC ERROR")</f>
        <v>METRC ERROR</v>
      </c>
      <c r="F1502" s="13" t="str">
        <f>IF(LEFT(flower[[#This Row],[Strain]],4)=LEFT(flower[[#This Row],[Pheno '#]],4),"match","MISMATCH")</f>
        <v>MISMATCH</v>
      </c>
      <c r="G1502" s="13" t="str">
        <f>_xlfn.IFNA(VLOOKUP(flower[[#This Row],[Scion METRC '#]],VEGC8[[#All],[Scion METRC '#]:[Pheno Barcode]],2,FALSE),"")</f>
        <v/>
      </c>
      <c r="H1502" s="13" t="str">
        <f>LEFT(flower[[#This Row],[Pheno Barcode]],7)</f>
        <v/>
      </c>
      <c r="I1502" s="10" t="str">
        <f>_xlfn.IFNA(VLOOKUP(flower[[#This Row],[Strain]],VEGC8[[#All],[Scion METRC '#]:[Health]],5,FALSE),"")</f>
        <v/>
      </c>
      <c r="J1502" s="13"/>
      <c r="K1502" s="13" t="str">
        <f>IF(flower[[#This Row],[Scion METRC '#]]="","EMPTY",_xlfn.IFNA(VLOOKUP(flower[[#This Row],[Scion METRC '#]],DEADC8[],3,FALSE),"Alive"))</f>
        <v>EMPTY</v>
      </c>
      <c r="L1502" s="13" t="str">
        <f>IFERROR(INDEX(exptreatments[[#This Row],[Treatment]],MATCH(flower[[#This Row],[Scion METRC '#]],exptreatments[[#This Row],[METRC]],0)),"")</f>
        <v/>
      </c>
      <c r="M1502" s="13" t="str">
        <f>_xlfn.IFNA(VLOOKUP(flower[[#This Row],[Scion METRC '#]],DEADC8[],4,FALSE),"")</f>
        <v/>
      </c>
      <c r="N1502" s="14" t="str">
        <f>_xlfn.IFNA(VLOOKUP(flower[[#This Row],[Scion METRC '#]],DEADC8[],4,FALSE),"")</f>
        <v/>
      </c>
      <c r="O1502" s="13" t="str">
        <f>IF(ISNUMBER(SEARCH(".",flower[[#This Row],[Pheno Barcode]])),CONCATENATE("1A4070000000065000",RIGHT(flower[[#This Row],[Pheno Barcode]],6)),"")</f>
        <v/>
      </c>
      <c r="P1502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_SL4-13</v>
      </c>
    </row>
    <row r="1503" spans="1:16" x14ac:dyDescent="0.25">
      <c r="A1503" s="8" t="s">
        <v>9</v>
      </c>
      <c r="B1503" s="9">
        <v>14</v>
      </c>
      <c r="C1503" s="13" t="s">
        <v>575</v>
      </c>
      <c r="D1503" s="13"/>
      <c r="E1503" s="13" t="str">
        <f>_xlfn.IFNA(VLOOKUP(flower[[#This Row],[Scion METRC '#]],METRCC8[],2,FALSE),"METRC ERROR")</f>
        <v>METRC ERROR</v>
      </c>
      <c r="F1503" s="13" t="str">
        <f>IF(LEFT(flower[[#This Row],[Strain]],4)=LEFT(flower[[#This Row],[Pheno '#]],4),"match","MISMATCH")</f>
        <v>MISMATCH</v>
      </c>
      <c r="G1503" s="13" t="str">
        <f>_xlfn.IFNA(VLOOKUP(flower[[#This Row],[Scion METRC '#]],VEGC8[[#All],[Scion METRC '#]:[Pheno Barcode]],2,FALSE),"")</f>
        <v/>
      </c>
      <c r="H1503" s="13" t="str">
        <f>LEFT(flower[[#This Row],[Pheno Barcode]],7)</f>
        <v/>
      </c>
      <c r="I1503" s="10" t="str">
        <f>_xlfn.IFNA(VLOOKUP(flower[[#This Row],[Strain]],VEGC8[[#All],[Scion METRC '#]:[Health]],5,FALSE),"")</f>
        <v/>
      </c>
      <c r="J1503" s="13"/>
      <c r="K1503" s="13" t="str">
        <f>IF(flower[[#This Row],[Scion METRC '#]]="","EMPTY",_xlfn.IFNA(VLOOKUP(flower[[#This Row],[Scion METRC '#]],DEADC8[],3,FALSE),"Alive"))</f>
        <v>EMPTY</v>
      </c>
      <c r="L1503" s="13" t="str">
        <f>IFERROR(INDEX(exptreatments[[#This Row],[Treatment]],MATCH(flower[[#This Row],[Scion METRC '#]],exptreatments[[#This Row],[METRC]],0)),"")</f>
        <v/>
      </c>
      <c r="M1503" s="13" t="str">
        <f>_xlfn.IFNA(VLOOKUP(flower[[#This Row],[Scion METRC '#]],DEADC8[],4,FALSE),"")</f>
        <v/>
      </c>
      <c r="N1503" s="14" t="str">
        <f>_xlfn.IFNA(VLOOKUP(flower[[#This Row],[Scion METRC '#]],DEADC8[],4,FALSE),"")</f>
        <v/>
      </c>
      <c r="O1503" s="13" t="str">
        <f>IF(ISNUMBER(SEARCH(".",flower[[#This Row],[Pheno Barcode]])),CONCATENATE("1A4070000000065000",RIGHT(flower[[#This Row],[Pheno Barcode]],6)),"")</f>
        <v/>
      </c>
      <c r="P1503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_SL4-14</v>
      </c>
    </row>
    <row r="1504" spans="1:16" x14ac:dyDescent="0.25">
      <c r="A1504" s="8" t="s">
        <v>9</v>
      </c>
      <c r="B1504" s="9">
        <v>15</v>
      </c>
      <c r="C1504" s="13" t="s">
        <v>575</v>
      </c>
      <c r="D1504" s="13"/>
      <c r="E1504" s="13" t="str">
        <f>_xlfn.IFNA(VLOOKUP(flower[[#This Row],[Scion METRC '#]],METRCC8[],2,FALSE),"METRC ERROR")</f>
        <v>METRC ERROR</v>
      </c>
      <c r="F1504" s="13" t="str">
        <f>IF(LEFT(flower[[#This Row],[Strain]],4)=LEFT(flower[[#This Row],[Pheno '#]],4),"match","MISMATCH")</f>
        <v>MISMATCH</v>
      </c>
      <c r="G1504" s="13" t="str">
        <f>_xlfn.IFNA(VLOOKUP(flower[[#This Row],[Scion METRC '#]],VEGC8[[#All],[Scion METRC '#]:[Pheno Barcode]],2,FALSE),"")</f>
        <v/>
      </c>
      <c r="H1504" s="13" t="str">
        <f>LEFT(flower[[#This Row],[Pheno Barcode]],7)</f>
        <v/>
      </c>
      <c r="I1504" s="10" t="str">
        <f>_xlfn.IFNA(VLOOKUP(flower[[#This Row],[Strain]],VEGC8[[#All],[Scion METRC '#]:[Health]],5,FALSE),"")</f>
        <v/>
      </c>
      <c r="J1504" s="13"/>
      <c r="K1504" s="13" t="str">
        <f>IF(flower[[#This Row],[Scion METRC '#]]="","EMPTY",_xlfn.IFNA(VLOOKUP(flower[[#This Row],[Scion METRC '#]],DEADC8[],3,FALSE),"Alive"))</f>
        <v>EMPTY</v>
      </c>
      <c r="L1504" s="13" t="str">
        <f>IFERROR(INDEX(exptreatments[[#This Row],[Treatment]],MATCH(flower[[#This Row],[Scion METRC '#]],exptreatments[[#This Row],[METRC]],0)),"")</f>
        <v/>
      </c>
      <c r="M1504" s="13" t="str">
        <f>_xlfn.IFNA(VLOOKUP(flower[[#This Row],[Scion METRC '#]],DEADC8[],4,FALSE),"")</f>
        <v/>
      </c>
      <c r="N1504" s="14" t="str">
        <f>_xlfn.IFNA(VLOOKUP(flower[[#This Row],[Scion METRC '#]],DEADC8[],4,FALSE),"")</f>
        <v/>
      </c>
      <c r="O1504" s="13" t="str">
        <f>IF(ISNUMBER(SEARCH(".",flower[[#This Row],[Pheno Barcode]])),CONCATENATE("1A4070000000065000",RIGHT(flower[[#This Row],[Pheno Barcode]],6)),"")</f>
        <v/>
      </c>
      <c r="P1504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_SL4-15</v>
      </c>
    </row>
    <row r="1505" spans="1:16" x14ac:dyDescent="0.25">
      <c r="A1505" s="8" t="s">
        <v>9</v>
      </c>
      <c r="B1505" s="9">
        <v>16</v>
      </c>
      <c r="C1505" s="13" t="s">
        <v>575</v>
      </c>
      <c r="D1505" s="13"/>
      <c r="E1505" s="13" t="str">
        <f>_xlfn.IFNA(VLOOKUP(flower[[#This Row],[Scion METRC '#]],METRCC8[],2,FALSE),"METRC ERROR")</f>
        <v>METRC ERROR</v>
      </c>
      <c r="F1505" s="13" t="str">
        <f>IF(LEFT(flower[[#This Row],[Strain]],4)=LEFT(flower[[#This Row],[Pheno '#]],4),"match","MISMATCH")</f>
        <v>MISMATCH</v>
      </c>
      <c r="G1505" s="13" t="str">
        <f>_xlfn.IFNA(VLOOKUP(flower[[#This Row],[Scion METRC '#]],VEGC8[[#All],[Scion METRC '#]:[Pheno Barcode]],2,FALSE),"")</f>
        <v/>
      </c>
      <c r="H1505" s="13" t="str">
        <f>LEFT(flower[[#This Row],[Pheno Barcode]],7)</f>
        <v/>
      </c>
      <c r="I1505" s="10" t="str">
        <f>_xlfn.IFNA(VLOOKUP(flower[[#This Row],[Strain]],VEGC8[[#All],[Scion METRC '#]:[Health]],5,FALSE),"")</f>
        <v/>
      </c>
      <c r="J1505" s="13"/>
      <c r="K1505" s="13" t="str">
        <f>IF(flower[[#This Row],[Scion METRC '#]]="","EMPTY",_xlfn.IFNA(VLOOKUP(flower[[#This Row],[Scion METRC '#]],DEADC8[],3,FALSE),"Alive"))</f>
        <v>EMPTY</v>
      </c>
      <c r="L1505" s="13" t="str">
        <f>IFERROR(INDEX(exptreatments[[#This Row],[Treatment]],MATCH(flower[[#This Row],[Scion METRC '#]],exptreatments[[#This Row],[METRC]],0)),"")</f>
        <v/>
      </c>
      <c r="M1505" s="13" t="str">
        <f>_xlfn.IFNA(VLOOKUP(flower[[#This Row],[Scion METRC '#]],DEADC8[],4,FALSE),"")</f>
        <v/>
      </c>
      <c r="N1505" s="14" t="str">
        <f>_xlfn.IFNA(VLOOKUP(flower[[#This Row],[Scion METRC '#]],DEADC8[],4,FALSE),"")</f>
        <v/>
      </c>
      <c r="O1505" s="13" t="str">
        <f>IF(ISNUMBER(SEARCH(".",flower[[#This Row],[Pheno Barcode]])),CONCATENATE("1A4070000000065000",RIGHT(flower[[#This Row],[Pheno Barcode]],6)),"")</f>
        <v/>
      </c>
      <c r="P1505" s="8" t="str">
        <f>IF(flower[[#This Row],[Plant]]&lt;10,_xlfn.CONCAT('Group Info'!$F$2,"_",flower[[#This Row],[Table]],"-0",flower[[#This Row],[Plant]]),_xlfn.CONCAT('Group Info'!$F$2,"_",flower[[#This Row],[Table]],"-",flower[[#This Row],[Plant]]))</f>
        <v>_SL4-16</v>
      </c>
    </row>
    <row r="1506" spans="1:16" x14ac:dyDescent="0.25">
      <c r="A1506" s="8" t="s">
        <v>9</v>
      </c>
      <c r="B1506" s="9">
        <v>1</v>
      </c>
      <c r="C1506" s="13" t="s">
        <v>576</v>
      </c>
      <c r="D1506" s="9"/>
      <c r="E1506" s="9" t="str">
        <f>_xlfn.IFNA(VLOOKUP(flower[[#This Row],[Scion METRC '#]],METRCC8[],2,FALSE),"METRC ERROR")</f>
        <v>METRC ERROR</v>
      </c>
      <c r="F1506" s="9" t="str">
        <f>IF(LEFT(flower[[#This Row],[Strain]],4)=LEFT(flower[[#This Row],[Pheno '#]],4),"match","MISMATCH")</f>
        <v>MISMATCH</v>
      </c>
      <c r="G1506" s="9" t="str">
        <f>_xlfn.IFNA(VLOOKUP(flower[[#This Row],[Scion METRC '#]],VEGC8[[#All],[Scion METRC '#]:[Pheno Barcode]],2,FALSE),"")</f>
        <v/>
      </c>
      <c r="H1506" s="9" t="str">
        <f>LEFT(flower[[#This Row],[Pheno Barcode]],7)</f>
        <v/>
      </c>
      <c r="I1506" s="10" t="str">
        <f>_xlfn.IFNA(VLOOKUP(flower[[#This Row],[Strain]],VEGC8[[#All],[Scion METRC '#]:[Health]],5,FALSE),"")</f>
        <v/>
      </c>
      <c r="J1506" s="9"/>
      <c r="K1506" s="9" t="str">
        <f>IF(flower[[#This Row],[Scion METRC '#]]="","EMPTY",_xlfn.IFNA(VLOOKUP(flower[[#This Row],[Scion METRC '#]],DEADC8[],3,FALSE),"Alive"))</f>
        <v>EMPTY</v>
      </c>
      <c r="L1506" s="65" t="str">
        <f>IFERROR(INDEX(exptreatments[[#This Row],[Treatment]],MATCH(flower[[#This Row],[Scion METRC '#]],exptreatments[[#This Row],[METRC]],0)),"")</f>
        <v/>
      </c>
      <c r="M1506" s="13" t="str">
        <f>_xlfn.IFNA(VLOOKUP(flower[[#This Row],[Scion METRC '#]],DEADC8[],4,FALSE),"")</f>
        <v/>
      </c>
      <c r="N1506" s="14" t="str">
        <f>_xlfn.IFNA(VLOOKUP(flower[[#This Row],[Scion METRC '#]],DEADC8[],4,FALSE),"")</f>
        <v/>
      </c>
      <c r="O1506" s="13" t="str">
        <f>IF(ISNUMBER(SEARCH(".",flower[[#This Row],[Pheno Barcode]])),CONCATENATE("1A4070000000065000",RIGHT(flower[[#This Row],[Pheno Barcode]],6)),"")</f>
        <v/>
      </c>
      <c r="P1506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_SL5-01</v>
      </c>
    </row>
    <row r="1507" spans="1:16" x14ac:dyDescent="0.25">
      <c r="A1507" s="8" t="s">
        <v>9</v>
      </c>
      <c r="B1507" s="9">
        <v>2</v>
      </c>
      <c r="C1507" s="13" t="s">
        <v>576</v>
      </c>
      <c r="D1507" s="13"/>
      <c r="E1507" s="13" t="str">
        <f>_xlfn.IFNA(VLOOKUP(flower[[#This Row],[Scion METRC '#]],METRCC8[],2,FALSE),"METRC ERROR")</f>
        <v>METRC ERROR</v>
      </c>
      <c r="F1507" s="13" t="str">
        <f>IF(LEFT(flower[[#This Row],[Strain]],4)=LEFT(flower[[#This Row],[Pheno '#]],4),"match","MISMATCH")</f>
        <v>MISMATCH</v>
      </c>
      <c r="G1507" s="13" t="str">
        <f>_xlfn.IFNA(VLOOKUP(flower[[#This Row],[Scion METRC '#]],VEGC8[[#All],[Scion METRC '#]:[Pheno Barcode]],2,FALSE),"")</f>
        <v/>
      </c>
      <c r="H1507" s="13" t="str">
        <f>LEFT(flower[[#This Row],[Pheno Barcode]],7)</f>
        <v/>
      </c>
      <c r="I1507" s="10" t="str">
        <f>_xlfn.IFNA(VLOOKUP(flower[[#This Row],[Strain]],VEGC8[[#All],[Scion METRC '#]:[Health]],5,FALSE),"")</f>
        <v/>
      </c>
      <c r="J1507" s="13"/>
      <c r="K1507" s="13" t="str">
        <f>IF(flower[[#This Row],[Scion METRC '#]]="","EMPTY",_xlfn.IFNA(VLOOKUP(flower[[#This Row],[Scion METRC '#]],DEADC8[],3,FALSE),"Alive"))</f>
        <v>EMPTY</v>
      </c>
      <c r="L1507" s="13" t="str">
        <f>IFERROR(INDEX(exptreatments[[#This Row],[Treatment]],MATCH(flower[[#This Row],[Scion METRC '#]],exptreatments[[#This Row],[METRC]],0)),"")</f>
        <v/>
      </c>
      <c r="M1507" s="13" t="str">
        <f>_xlfn.IFNA(VLOOKUP(flower[[#This Row],[Scion METRC '#]],DEADC8[],4,FALSE),"")</f>
        <v/>
      </c>
      <c r="N1507" s="14" t="str">
        <f>_xlfn.IFNA(VLOOKUP(flower[[#This Row],[Scion METRC '#]],DEADC8[],4,FALSE),"")</f>
        <v/>
      </c>
      <c r="O1507" s="13" t="str">
        <f>IF(ISNUMBER(SEARCH(".",flower[[#This Row],[Pheno Barcode]])),CONCATENATE("1A4070000000065000",RIGHT(flower[[#This Row],[Pheno Barcode]],6)),"")</f>
        <v/>
      </c>
      <c r="P1507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_SL5-02</v>
      </c>
    </row>
    <row r="1508" spans="1:16" x14ac:dyDescent="0.25">
      <c r="A1508" s="8" t="s">
        <v>9</v>
      </c>
      <c r="B1508" s="9">
        <v>3</v>
      </c>
      <c r="C1508" s="13" t="s">
        <v>576</v>
      </c>
      <c r="D1508" s="13"/>
      <c r="E1508" s="13" t="str">
        <f>_xlfn.IFNA(VLOOKUP(flower[[#This Row],[Scion METRC '#]],METRCC8[],2,FALSE),"METRC ERROR")</f>
        <v>METRC ERROR</v>
      </c>
      <c r="F1508" s="13" t="str">
        <f>IF(LEFT(flower[[#This Row],[Strain]],4)=LEFT(flower[[#This Row],[Pheno '#]],4),"match","MISMATCH")</f>
        <v>MISMATCH</v>
      </c>
      <c r="G1508" s="13" t="str">
        <f>_xlfn.IFNA(VLOOKUP(flower[[#This Row],[Scion METRC '#]],VEGC8[[#All],[Scion METRC '#]:[Pheno Barcode]],2,FALSE),"")</f>
        <v/>
      </c>
      <c r="H1508" s="13" t="str">
        <f>LEFT(flower[[#This Row],[Pheno Barcode]],7)</f>
        <v/>
      </c>
      <c r="I1508" s="10" t="str">
        <f>_xlfn.IFNA(VLOOKUP(flower[[#This Row],[Strain]],VEGC8[[#All],[Scion METRC '#]:[Health]],5,FALSE),"")</f>
        <v/>
      </c>
      <c r="J1508" s="13"/>
      <c r="K1508" s="13" t="str">
        <f>IF(flower[[#This Row],[Scion METRC '#]]="","EMPTY",_xlfn.IFNA(VLOOKUP(flower[[#This Row],[Scion METRC '#]],DEADC8[],3,FALSE),"Alive"))</f>
        <v>EMPTY</v>
      </c>
      <c r="L1508" s="13" t="str">
        <f>IFERROR(INDEX(exptreatments[[#This Row],[Treatment]],MATCH(flower[[#This Row],[Scion METRC '#]],exptreatments[[#This Row],[METRC]],0)),"")</f>
        <v/>
      </c>
      <c r="M1508" s="13" t="str">
        <f>_xlfn.IFNA(VLOOKUP(flower[[#This Row],[Scion METRC '#]],DEADC8[],4,FALSE),"")</f>
        <v/>
      </c>
      <c r="N1508" s="14" t="str">
        <f>_xlfn.IFNA(VLOOKUP(flower[[#This Row],[Scion METRC '#]],DEADC8[],4,FALSE),"")</f>
        <v/>
      </c>
      <c r="O1508" s="13" t="str">
        <f>IF(ISNUMBER(SEARCH(".",flower[[#This Row],[Pheno Barcode]])),CONCATENATE("1A4070000000065000",RIGHT(flower[[#This Row],[Pheno Barcode]],6)),"")</f>
        <v/>
      </c>
      <c r="P1508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_SL5-03</v>
      </c>
    </row>
    <row r="1509" spans="1:16" x14ac:dyDescent="0.25">
      <c r="A1509" s="8" t="s">
        <v>9</v>
      </c>
      <c r="B1509" s="9">
        <v>4</v>
      </c>
      <c r="C1509" s="13" t="s">
        <v>576</v>
      </c>
      <c r="D1509" s="13"/>
      <c r="E1509" s="13" t="str">
        <f>_xlfn.IFNA(VLOOKUP(flower[[#This Row],[Scion METRC '#]],METRCC8[],2,FALSE),"METRC ERROR")</f>
        <v>METRC ERROR</v>
      </c>
      <c r="F1509" s="13" t="str">
        <f>IF(LEFT(flower[[#This Row],[Strain]],4)=LEFT(flower[[#This Row],[Pheno '#]],4),"match","MISMATCH")</f>
        <v>MISMATCH</v>
      </c>
      <c r="G1509" s="13" t="str">
        <f>_xlfn.IFNA(VLOOKUP(flower[[#This Row],[Scion METRC '#]],VEGC8[[#All],[Scion METRC '#]:[Pheno Barcode]],2,FALSE),"")</f>
        <v/>
      </c>
      <c r="H1509" s="13" t="str">
        <f>LEFT(flower[[#This Row],[Pheno Barcode]],7)</f>
        <v/>
      </c>
      <c r="I1509" s="10" t="str">
        <f>_xlfn.IFNA(VLOOKUP(flower[[#This Row],[Strain]],VEGC8[[#All],[Scion METRC '#]:[Health]],5,FALSE),"")</f>
        <v/>
      </c>
      <c r="J1509" s="13"/>
      <c r="K1509" s="13" t="str">
        <f>IF(flower[[#This Row],[Scion METRC '#]]="","EMPTY",_xlfn.IFNA(VLOOKUP(flower[[#This Row],[Scion METRC '#]],DEADC8[],3,FALSE),"Alive"))</f>
        <v>EMPTY</v>
      </c>
      <c r="L1509" s="13" t="str">
        <f>IFERROR(INDEX(exptreatments[[#This Row],[Treatment]],MATCH(flower[[#This Row],[Scion METRC '#]],exptreatments[[#This Row],[METRC]],0)),"")</f>
        <v/>
      </c>
      <c r="M1509" s="13" t="str">
        <f>_xlfn.IFNA(VLOOKUP(flower[[#This Row],[Scion METRC '#]],DEADC8[],4,FALSE),"")</f>
        <v/>
      </c>
      <c r="N1509" s="14" t="str">
        <f>_xlfn.IFNA(VLOOKUP(flower[[#This Row],[Scion METRC '#]],DEADC8[],4,FALSE),"")</f>
        <v/>
      </c>
      <c r="O1509" s="13" t="str">
        <f>IF(ISNUMBER(SEARCH(".",flower[[#This Row],[Pheno Barcode]])),CONCATENATE("1A4070000000065000",RIGHT(flower[[#This Row],[Pheno Barcode]],6)),"")</f>
        <v/>
      </c>
      <c r="P1509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_SL5-04</v>
      </c>
    </row>
    <row r="1510" spans="1:16" x14ac:dyDescent="0.25">
      <c r="A1510" s="8" t="s">
        <v>9</v>
      </c>
      <c r="B1510" s="9">
        <v>5</v>
      </c>
      <c r="C1510" s="13" t="s">
        <v>576</v>
      </c>
      <c r="D1510" s="13"/>
      <c r="E1510" s="13" t="str">
        <f>_xlfn.IFNA(VLOOKUP(flower[[#This Row],[Scion METRC '#]],METRCC8[],2,FALSE),"METRC ERROR")</f>
        <v>METRC ERROR</v>
      </c>
      <c r="F1510" s="13" t="str">
        <f>IF(LEFT(flower[[#This Row],[Strain]],4)=LEFT(flower[[#This Row],[Pheno '#]],4),"match","MISMATCH")</f>
        <v>MISMATCH</v>
      </c>
      <c r="G1510" s="13" t="str">
        <f>_xlfn.IFNA(VLOOKUP(flower[[#This Row],[Scion METRC '#]],VEGC8[[#All],[Scion METRC '#]:[Pheno Barcode]],2,FALSE),"")</f>
        <v/>
      </c>
      <c r="H1510" s="13" t="str">
        <f>LEFT(flower[[#This Row],[Pheno Barcode]],7)</f>
        <v/>
      </c>
      <c r="I1510" s="10" t="str">
        <f>_xlfn.IFNA(VLOOKUP(flower[[#This Row],[Strain]],VEGC8[[#All],[Scion METRC '#]:[Health]],5,FALSE),"")</f>
        <v/>
      </c>
      <c r="J1510" s="13"/>
      <c r="K1510" s="13" t="str">
        <f>IF(flower[[#This Row],[Scion METRC '#]]="","EMPTY",_xlfn.IFNA(VLOOKUP(flower[[#This Row],[Scion METRC '#]],DEADC8[],3,FALSE),"Alive"))</f>
        <v>EMPTY</v>
      </c>
      <c r="L1510" s="13" t="str">
        <f>IFERROR(INDEX(exptreatments[[#This Row],[Treatment]],MATCH(flower[[#This Row],[Scion METRC '#]],exptreatments[[#This Row],[METRC]],0)),"")</f>
        <v/>
      </c>
      <c r="M1510" s="13" t="str">
        <f>_xlfn.IFNA(VLOOKUP(flower[[#This Row],[Scion METRC '#]],DEADC8[],4,FALSE),"")</f>
        <v/>
      </c>
      <c r="N1510" s="14" t="str">
        <f>_xlfn.IFNA(VLOOKUP(flower[[#This Row],[Scion METRC '#]],DEADC8[],4,FALSE),"")</f>
        <v/>
      </c>
      <c r="O1510" s="13" t="str">
        <f>IF(ISNUMBER(SEARCH(".",flower[[#This Row],[Pheno Barcode]])),CONCATENATE("1A4070000000065000",RIGHT(flower[[#This Row],[Pheno Barcode]],6)),"")</f>
        <v/>
      </c>
      <c r="P1510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_SL5-05</v>
      </c>
    </row>
    <row r="1511" spans="1:16" x14ac:dyDescent="0.25">
      <c r="A1511" s="8" t="s">
        <v>9</v>
      </c>
      <c r="B1511" s="9">
        <v>6</v>
      </c>
      <c r="C1511" s="13" t="s">
        <v>576</v>
      </c>
      <c r="D1511" s="13"/>
      <c r="E1511" s="13" t="str">
        <f>_xlfn.IFNA(VLOOKUP(flower[[#This Row],[Scion METRC '#]],METRCC8[],2,FALSE),"METRC ERROR")</f>
        <v>METRC ERROR</v>
      </c>
      <c r="F1511" s="13" t="str">
        <f>IF(LEFT(flower[[#This Row],[Strain]],4)=LEFT(flower[[#This Row],[Pheno '#]],4),"match","MISMATCH")</f>
        <v>MISMATCH</v>
      </c>
      <c r="G1511" s="13" t="str">
        <f>_xlfn.IFNA(VLOOKUP(flower[[#This Row],[Scion METRC '#]],VEGC8[[#All],[Scion METRC '#]:[Pheno Barcode]],2,FALSE),"")</f>
        <v/>
      </c>
      <c r="H1511" s="13" t="str">
        <f>LEFT(flower[[#This Row],[Pheno Barcode]],7)</f>
        <v/>
      </c>
      <c r="I1511" s="10" t="str">
        <f>_xlfn.IFNA(VLOOKUP(flower[[#This Row],[Strain]],VEGC8[[#All],[Scion METRC '#]:[Health]],5,FALSE),"")</f>
        <v/>
      </c>
      <c r="J1511" s="13"/>
      <c r="K1511" s="13" t="str">
        <f>IF(flower[[#This Row],[Scion METRC '#]]="","EMPTY",_xlfn.IFNA(VLOOKUP(flower[[#This Row],[Scion METRC '#]],DEADC8[],3,FALSE),"Alive"))</f>
        <v>EMPTY</v>
      </c>
      <c r="L1511" s="13" t="str">
        <f>IFERROR(INDEX(exptreatments[[#This Row],[Treatment]],MATCH(flower[[#This Row],[Scion METRC '#]],exptreatments[[#This Row],[METRC]],0)),"")</f>
        <v/>
      </c>
      <c r="M1511" s="13" t="str">
        <f>_xlfn.IFNA(VLOOKUP(flower[[#This Row],[Scion METRC '#]],DEADC8[],4,FALSE),"")</f>
        <v/>
      </c>
      <c r="N1511" s="14" t="str">
        <f>_xlfn.IFNA(VLOOKUP(flower[[#This Row],[Scion METRC '#]],DEADC8[],4,FALSE),"")</f>
        <v/>
      </c>
      <c r="O1511" s="13" t="str">
        <f>IF(ISNUMBER(SEARCH(".",flower[[#This Row],[Pheno Barcode]])),CONCATENATE("1A4070000000065000",RIGHT(flower[[#This Row],[Pheno Barcode]],6)),"")</f>
        <v/>
      </c>
      <c r="P1511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_SL5-06</v>
      </c>
    </row>
    <row r="1512" spans="1:16" x14ac:dyDescent="0.25">
      <c r="A1512" s="8" t="s">
        <v>9</v>
      </c>
      <c r="B1512" s="9">
        <v>7</v>
      </c>
      <c r="C1512" s="13" t="s">
        <v>576</v>
      </c>
      <c r="D1512" s="13"/>
      <c r="E1512" s="13" t="str">
        <f>_xlfn.IFNA(VLOOKUP(flower[[#This Row],[Scion METRC '#]],METRCC8[],2,FALSE),"METRC ERROR")</f>
        <v>METRC ERROR</v>
      </c>
      <c r="F1512" s="13" t="str">
        <f>IF(LEFT(flower[[#This Row],[Strain]],4)=LEFT(flower[[#This Row],[Pheno '#]],4),"match","MISMATCH")</f>
        <v>MISMATCH</v>
      </c>
      <c r="G1512" s="13" t="str">
        <f>_xlfn.IFNA(VLOOKUP(flower[[#This Row],[Scion METRC '#]],VEGC8[[#All],[Scion METRC '#]:[Pheno Barcode]],2,FALSE),"")</f>
        <v/>
      </c>
      <c r="H1512" s="13" t="str">
        <f>LEFT(flower[[#This Row],[Pheno Barcode]],7)</f>
        <v/>
      </c>
      <c r="I1512" s="10" t="str">
        <f>_xlfn.IFNA(VLOOKUP(flower[[#This Row],[Strain]],VEGC8[[#All],[Scion METRC '#]:[Health]],5,FALSE),"")</f>
        <v/>
      </c>
      <c r="J1512" s="13"/>
      <c r="K1512" s="13" t="str">
        <f>IF(flower[[#This Row],[Scion METRC '#]]="","EMPTY",_xlfn.IFNA(VLOOKUP(flower[[#This Row],[Scion METRC '#]],DEADC8[],3,FALSE),"Alive"))</f>
        <v>EMPTY</v>
      </c>
      <c r="L1512" s="13" t="str">
        <f>IFERROR(INDEX(exptreatments[[#This Row],[Treatment]],MATCH(flower[[#This Row],[Scion METRC '#]],exptreatments[[#This Row],[METRC]],0)),"")</f>
        <v/>
      </c>
      <c r="M1512" s="13" t="str">
        <f>_xlfn.IFNA(VLOOKUP(flower[[#This Row],[Scion METRC '#]],DEADC8[],4,FALSE),"")</f>
        <v/>
      </c>
      <c r="N1512" s="14" t="str">
        <f>_xlfn.IFNA(VLOOKUP(flower[[#This Row],[Scion METRC '#]],DEADC8[],4,FALSE),"")</f>
        <v/>
      </c>
      <c r="O1512" s="13" t="str">
        <f>IF(ISNUMBER(SEARCH(".",flower[[#This Row],[Pheno Barcode]])),CONCATENATE("1A4070000000065000",RIGHT(flower[[#This Row],[Pheno Barcode]],6)),"")</f>
        <v/>
      </c>
      <c r="P1512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_SL5-07</v>
      </c>
    </row>
    <row r="1513" spans="1:16" x14ac:dyDescent="0.25">
      <c r="A1513" s="8" t="s">
        <v>9</v>
      </c>
      <c r="B1513" s="9">
        <v>8</v>
      </c>
      <c r="C1513" s="13" t="s">
        <v>576</v>
      </c>
      <c r="D1513" s="13"/>
      <c r="E1513" s="13" t="str">
        <f>_xlfn.IFNA(VLOOKUP(flower[[#This Row],[Scion METRC '#]],METRCC8[],2,FALSE),"METRC ERROR")</f>
        <v>METRC ERROR</v>
      </c>
      <c r="F1513" s="13" t="str">
        <f>IF(LEFT(flower[[#This Row],[Strain]],4)=LEFT(flower[[#This Row],[Pheno '#]],4),"match","MISMATCH")</f>
        <v>MISMATCH</v>
      </c>
      <c r="G1513" s="13" t="str">
        <f>_xlfn.IFNA(VLOOKUP(flower[[#This Row],[Scion METRC '#]],VEGC8[[#All],[Scion METRC '#]:[Pheno Barcode]],2,FALSE),"")</f>
        <v/>
      </c>
      <c r="H1513" s="13" t="str">
        <f>LEFT(flower[[#This Row],[Pheno Barcode]],7)</f>
        <v/>
      </c>
      <c r="I1513" s="10" t="str">
        <f>_xlfn.IFNA(VLOOKUP(flower[[#This Row],[Strain]],VEGC8[[#All],[Scion METRC '#]:[Health]],5,FALSE),"")</f>
        <v/>
      </c>
      <c r="J1513" s="13"/>
      <c r="K1513" s="13" t="str">
        <f>IF(flower[[#This Row],[Scion METRC '#]]="","EMPTY",_xlfn.IFNA(VLOOKUP(flower[[#This Row],[Scion METRC '#]],DEADC8[],3,FALSE),"Alive"))</f>
        <v>EMPTY</v>
      </c>
      <c r="L1513" s="13" t="str">
        <f>IFERROR(INDEX(exptreatments[[#This Row],[Treatment]],MATCH(flower[[#This Row],[Scion METRC '#]],exptreatments[[#This Row],[METRC]],0)),"")</f>
        <v/>
      </c>
      <c r="M1513" s="13" t="str">
        <f>_xlfn.IFNA(VLOOKUP(flower[[#This Row],[Scion METRC '#]],DEADC8[],4,FALSE),"")</f>
        <v/>
      </c>
      <c r="N1513" s="14" t="str">
        <f>_xlfn.IFNA(VLOOKUP(flower[[#This Row],[Scion METRC '#]],DEADC8[],4,FALSE),"")</f>
        <v/>
      </c>
      <c r="O1513" s="13" t="str">
        <f>IF(ISNUMBER(SEARCH(".",flower[[#This Row],[Pheno Barcode]])),CONCATENATE("1A4070000000065000",RIGHT(flower[[#This Row],[Pheno Barcode]],6)),"")</f>
        <v/>
      </c>
      <c r="P1513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_SL5-08</v>
      </c>
    </row>
    <row r="1514" spans="1:16" x14ac:dyDescent="0.25">
      <c r="A1514" s="8" t="s">
        <v>9</v>
      </c>
      <c r="B1514" s="9">
        <v>9</v>
      </c>
      <c r="C1514" s="13" t="s">
        <v>576</v>
      </c>
      <c r="D1514" s="13"/>
      <c r="E1514" s="13" t="str">
        <f>_xlfn.IFNA(VLOOKUP(flower[[#This Row],[Scion METRC '#]],METRCC8[],2,FALSE),"METRC ERROR")</f>
        <v>METRC ERROR</v>
      </c>
      <c r="F1514" s="13" t="str">
        <f>IF(LEFT(flower[[#This Row],[Strain]],4)=LEFT(flower[[#This Row],[Pheno '#]],4),"match","MISMATCH")</f>
        <v>MISMATCH</v>
      </c>
      <c r="G1514" s="13" t="str">
        <f>_xlfn.IFNA(VLOOKUP(flower[[#This Row],[Scion METRC '#]],VEGC8[[#All],[Scion METRC '#]:[Pheno Barcode]],2,FALSE),"")</f>
        <v/>
      </c>
      <c r="H1514" s="13" t="str">
        <f>LEFT(flower[[#This Row],[Pheno Barcode]],7)</f>
        <v/>
      </c>
      <c r="I1514" s="10" t="str">
        <f>_xlfn.IFNA(VLOOKUP(flower[[#This Row],[Strain]],VEGC8[[#All],[Scion METRC '#]:[Health]],5,FALSE),"")</f>
        <v/>
      </c>
      <c r="J1514" s="13"/>
      <c r="K1514" s="13" t="str">
        <f>IF(flower[[#This Row],[Scion METRC '#]]="","EMPTY",_xlfn.IFNA(VLOOKUP(flower[[#This Row],[Scion METRC '#]],DEADC8[],3,FALSE),"Alive"))</f>
        <v>EMPTY</v>
      </c>
      <c r="L1514" s="13" t="str">
        <f>IFERROR(INDEX(exptreatments[[#This Row],[Treatment]],MATCH(flower[[#This Row],[Scion METRC '#]],exptreatments[[#This Row],[METRC]],0)),"")</f>
        <v/>
      </c>
      <c r="M1514" s="13" t="str">
        <f>_xlfn.IFNA(VLOOKUP(flower[[#This Row],[Scion METRC '#]],DEADC8[],4,FALSE),"")</f>
        <v/>
      </c>
      <c r="N1514" s="14" t="str">
        <f>_xlfn.IFNA(VLOOKUP(flower[[#This Row],[Scion METRC '#]],DEADC8[],4,FALSE),"")</f>
        <v/>
      </c>
      <c r="O1514" s="13" t="str">
        <f>IF(ISNUMBER(SEARCH(".",flower[[#This Row],[Pheno Barcode]])),CONCATENATE("1A4070000000065000",RIGHT(flower[[#This Row],[Pheno Barcode]],6)),"")</f>
        <v/>
      </c>
      <c r="P1514" s="8" t="str">
        <f>IF(flower[[#This Row],[Plant]]&lt;10,_xlfn.CONCAT('Group Info'!$F$2,"_",flower[[#This Row],[Table]],"-0",flower[[#This Row],[Plant]]),_xlfn.CONCAT('Group Info'!$F$2,"_",flower[[#This Row],[Table]],"-",flower[[#This Row],[Plant]]))</f>
        <v>_SL5-09</v>
      </c>
    </row>
    <row r="1515" spans="1:16" x14ac:dyDescent="0.25">
      <c r="A1515" s="8" t="s">
        <v>9</v>
      </c>
      <c r="B1515" s="9">
        <v>10</v>
      </c>
      <c r="C1515" s="13" t="s">
        <v>576</v>
      </c>
      <c r="D1515" s="13"/>
      <c r="E1515" s="13" t="str">
        <f>_xlfn.IFNA(VLOOKUP(flower[[#This Row],[Scion METRC '#]],METRCC8[],2,FALSE),"METRC ERROR")</f>
        <v>METRC ERROR</v>
      </c>
      <c r="F1515" s="13" t="str">
        <f>IF(LEFT(flower[[#This Row],[Strain]],4)=LEFT(flower[[#This Row],[Pheno '#]],4),"match","MISMATCH")</f>
        <v>MISMATCH</v>
      </c>
      <c r="G1515" s="13" t="str">
        <f>_xlfn.IFNA(VLOOKUP(flower[[#This Row],[Scion METRC '#]],VEGC8[[#All],[Scion METRC '#]:[Pheno Barcode]],2,FALSE),"")</f>
        <v/>
      </c>
      <c r="H1515" s="13" t="str">
        <f>LEFT(flower[[#This Row],[Pheno Barcode]],7)</f>
        <v/>
      </c>
      <c r="I1515" s="10" t="str">
        <f>_xlfn.IFNA(VLOOKUP(flower[[#This Row],[Strain]],VEGC8[[#All],[Scion METRC '#]:[Health]],5,FALSE),"")</f>
        <v/>
      </c>
      <c r="J1515" s="13"/>
      <c r="K1515" s="13" t="str">
        <f>IF(flower[[#This Row],[Scion METRC '#]]="","EMPTY",_xlfn.IFNA(VLOOKUP(flower[[#This Row],[Scion METRC '#]],DEADC8[],3,FALSE),"Alive"))</f>
        <v>EMPTY</v>
      </c>
      <c r="L1515" s="13" t="str">
        <f>IFERROR(INDEX(exptreatments[[#This Row],[Treatment]],MATCH(flower[[#This Row],[Scion METRC '#]],exptreatments[[#This Row],[METRC]],0)),"")</f>
        <v/>
      </c>
      <c r="M1515" s="13" t="str">
        <f>_xlfn.IFNA(VLOOKUP(flower[[#This Row],[Scion METRC '#]],DEADC8[],4,FALSE),"")</f>
        <v/>
      </c>
      <c r="N1515" s="14" t="str">
        <f>_xlfn.IFNA(VLOOKUP(flower[[#This Row],[Scion METRC '#]],DEADC8[],4,FALSE),"")</f>
        <v/>
      </c>
      <c r="O1515" s="13" t="str">
        <f>IF(ISNUMBER(SEARCH(".",flower[[#This Row],[Pheno Barcode]])),CONCATENATE("1A4070000000065000",RIGHT(flower[[#This Row],[Pheno Barcode]],6)),"")</f>
        <v/>
      </c>
      <c r="P1515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_SL5-10</v>
      </c>
    </row>
    <row r="1516" spans="1:16" x14ac:dyDescent="0.25">
      <c r="A1516" s="8" t="s">
        <v>9</v>
      </c>
      <c r="B1516" s="9">
        <v>11</v>
      </c>
      <c r="C1516" s="13" t="s">
        <v>576</v>
      </c>
      <c r="D1516" s="13"/>
      <c r="E1516" s="13" t="str">
        <f>_xlfn.IFNA(VLOOKUP(flower[[#This Row],[Scion METRC '#]],METRCC8[],2,FALSE),"METRC ERROR")</f>
        <v>METRC ERROR</v>
      </c>
      <c r="F1516" s="13" t="str">
        <f>IF(LEFT(flower[[#This Row],[Strain]],4)=LEFT(flower[[#This Row],[Pheno '#]],4),"match","MISMATCH")</f>
        <v>MISMATCH</v>
      </c>
      <c r="G1516" s="13" t="str">
        <f>_xlfn.IFNA(VLOOKUP(flower[[#This Row],[Scion METRC '#]],VEGC8[[#All],[Scion METRC '#]:[Pheno Barcode]],2,FALSE),"")</f>
        <v/>
      </c>
      <c r="H1516" s="13" t="str">
        <f>LEFT(flower[[#This Row],[Pheno Barcode]],7)</f>
        <v/>
      </c>
      <c r="I1516" s="10" t="str">
        <f>_xlfn.IFNA(VLOOKUP(flower[[#This Row],[Strain]],VEGC8[[#All],[Scion METRC '#]:[Health]],5,FALSE),"")</f>
        <v/>
      </c>
      <c r="J1516" s="13"/>
      <c r="K1516" s="13" t="str">
        <f>IF(flower[[#This Row],[Scion METRC '#]]="","EMPTY",_xlfn.IFNA(VLOOKUP(flower[[#This Row],[Scion METRC '#]],DEADC8[],3,FALSE),"Alive"))</f>
        <v>EMPTY</v>
      </c>
      <c r="L1516" s="13" t="str">
        <f>IFERROR(INDEX(exptreatments[[#This Row],[Treatment]],MATCH(flower[[#This Row],[Scion METRC '#]],exptreatments[[#This Row],[METRC]],0)),"")</f>
        <v/>
      </c>
      <c r="M1516" s="13" t="str">
        <f>_xlfn.IFNA(VLOOKUP(flower[[#This Row],[Scion METRC '#]],DEADC8[],4,FALSE),"")</f>
        <v/>
      </c>
      <c r="N1516" s="14" t="str">
        <f>_xlfn.IFNA(VLOOKUP(flower[[#This Row],[Scion METRC '#]],DEADC8[],4,FALSE),"")</f>
        <v/>
      </c>
      <c r="O1516" s="13" t="str">
        <f>IF(ISNUMBER(SEARCH(".",flower[[#This Row],[Pheno Barcode]])),CONCATENATE("1A4070000000065000",RIGHT(flower[[#This Row],[Pheno Barcode]],6)),"")</f>
        <v/>
      </c>
      <c r="P1516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_SL5-11</v>
      </c>
    </row>
    <row r="1517" spans="1:16" x14ac:dyDescent="0.25">
      <c r="A1517" s="8" t="s">
        <v>9</v>
      </c>
      <c r="B1517" s="9">
        <v>12</v>
      </c>
      <c r="C1517" s="13" t="s">
        <v>576</v>
      </c>
      <c r="D1517" s="13"/>
      <c r="E1517" s="13" t="str">
        <f>_xlfn.IFNA(VLOOKUP(flower[[#This Row],[Scion METRC '#]],METRCC8[],2,FALSE),"METRC ERROR")</f>
        <v>METRC ERROR</v>
      </c>
      <c r="F1517" s="13" t="str">
        <f>IF(LEFT(flower[[#This Row],[Strain]],4)=LEFT(flower[[#This Row],[Pheno '#]],4),"match","MISMATCH")</f>
        <v>MISMATCH</v>
      </c>
      <c r="G1517" s="13" t="str">
        <f>_xlfn.IFNA(VLOOKUP(flower[[#This Row],[Scion METRC '#]],VEGC8[[#All],[Scion METRC '#]:[Pheno Barcode]],2,FALSE),"")</f>
        <v/>
      </c>
      <c r="H1517" s="13" t="str">
        <f>LEFT(flower[[#This Row],[Pheno Barcode]],7)</f>
        <v/>
      </c>
      <c r="I1517" s="10" t="str">
        <f>_xlfn.IFNA(VLOOKUP(flower[[#This Row],[Strain]],VEGC8[[#All],[Scion METRC '#]:[Health]],5,FALSE),"")</f>
        <v/>
      </c>
      <c r="J1517" s="13"/>
      <c r="K1517" s="13" t="str">
        <f>IF(flower[[#This Row],[Scion METRC '#]]="","EMPTY",_xlfn.IFNA(VLOOKUP(flower[[#This Row],[Scion METRC '#]],DEADC8[],3,FALSE),"Alive"))</f>
        <v>EMPTY</v>
      </c>
      <c r="L1517" s="13" t="str">
        <f>IFERROR(INDEX(exptreatments[[#This Row],[Treatment]],MATCH(flower[[#This Row],[Scion METRC '#]],exptreatments[[#This Row],[METRC]],0)),"")</f>
        <v/>
      </c>
      <c r="M1517" s="13" t="str">
        <f>_xlfn.IFNA(VLOOKUP(flower[[#This Row],[Scion METRC '#]],DEADC8[],4,FALSE),"")</f>
        <v/>
      </c>
      <c r="N1517" s="14" t="str">
        <f>_xlfn.IFNA(VLOOKUP(flower[[#This Row],[Scion METRC '#]],DEADC8[],4,FALSE),"")</f>
        <v/>
      </c>
      <c r="O1517" s="13" t="str">
        <f>IF(ISNUMBER(SEARCH(".",flower[[#This Row],[Pheno Barcode]])),CONCATENATE("1A4070000000065000",RIGHT(flower[[#This Row],[Pheno Barcode]],6)),"")</f>
        <v/>
      </c>
      <c r="P1517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_SL5-12</v>
      </c>
    </row>
    <row r="1518" spans="1:16" x14ac:dyDescent="0.25">
      <c r="A1518" s="8" t="s">
        <v>9</v>
      </c>
      <c r="B1518" s="9">
        <v>13</v>
      </c>
      <c r="C1518" s="13" t="s">
        <v>576</v>
      </c>
      <c r="D1518" s="13"/>
      <c r="E1518" s="13" t="str">
        <f>_xlfn.IFNA(VLOOKUP(flower[[#This Row],[Scion METRC '#]],METRCC8[],2,FALSE),"METRC ERROR")</f>
        <v>METRC ERROR</v>
      </c>
      <c r="F1518" s="13" t="str">
        <f>IF(LEFT(flower[[#This Row],[Strain]],4)=LEFT(flower[[#This Row],[Pheno '#]],4),"match","MISMATCH")</f>
        <v>MISMATCH</v>
      </c>
      <c r="G1518" s="13" t="str">
        <f>_xlfn.IFNA(VLOOKUP(flower[[#This Row],[Scion METRC '#]],VEGC8[[#All],[Scion METRC '#]:[Pheno Barcode]],2,FALSE),"")</f>
        <v/>
      </c>
      <c r="H1518" s="13" t="str">
        <f>LEFT(flower[[#This Row],[Pheno Barcode]],7)</f>
        <v/>
      </c>
      <c r="I1518" s="10" t="str">
        <f>_xlfn.IFNA(VLOOKUP(flower[[#This Row],[Strain]],VEGC8[[#All],[Scion METRC '#]:[Health]],5,FALSE),"")</f>
        <v/>
      </c>
      <c r="J1518" s="13"/>
      <c r="K1518" s="13" t="str">
        <f>IF(flower[[#This Row],[Scion METRC '#]]="","EMPTY",_xlfn.IFNA(VLOOKUP(flower[[#This Row],[Scion METRC '#]],DEADC8[],3,FALSE),"Alive"))</f>
        <v>EMPTY</v>
      </c>
      <c r="L1518" s="13" t="str">
        <f>IFERROR(INDEX(exptreatments[[#This Row],[Treatment]],MATCH(flower[[#This Row],[Scion METRC '#]],exptreatments[[#This Row],[METRC]],0)),"")</f>
        <v/>
      </c>
      <c r="M1518" s="13" t="str">
        <f>_xlfn.IFNA(VLOOKUP(flower[[#This Row],[Scion METRC '#]],DEADC8[],4,FALSE),"")</f>
        <v/>
      </c>
      <c r="N1518" s="14" t="str">
        <f>_xlfn.IFNA(VLOOKUP(flower[[#This Row],[Scion METRC '#]],DEADC8[],4,FALSE),"")</f>
        <v/>
      </c>
      <c r="O1518" s="13" t="str">
        <f>IF(ISNUMBER(SEARCH(".",flower[[#This Row],[Pheno Barcode]])),CONCATENATE("1A4070000000065000",RIGHT(flower[[#This Row],[Pheno Barcode]],6)),"")</f>
        <v/>
      </c>
      <c r="P1518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_SL5-13</v>
      </c>
    </row>
    <row r="1519" spans="1:16" x14ac:dyDescent="0.25">
      <c r="A1519" s="8" t="s">
        <v>9</v>
      </c>
      <c r="B1519" s="9">
        <v>14</v>
      </c>
      <c r="C1519" s="13" t="s">
        <v>576</v>
      </c>
      <c r="D1519" s="13"/>
      <c r="E1519" s="13" t="str">
        <f>_xlfn.IFNA(VLOOKUP(flower[[#This Row],[Scion METRC '#]],METRCC8[],2,FALSE),"METRC ERROR")</f>
        <v>METRC ERROR</v>
      </c>
      <c r="F1519" s="13" t="str">
        <f>IF(LEFT(flower[[#This Row],[Strain]],4)=LEFT(flower[[#This Row],[Pheno '#]],4),"match","MISMATCH")</f>
        <v>MISMATCH</v>
      </c>
      <c r="G1519" s="13" t="str">
        <f>_xlfn.IFNA(VLOOKUP(flower[[#This Row],[Scion METRC '#]],VEGC8[[#All],[Scion METRC '#]:[Pheno Barcode]],2,FALSE),"")</f>
        <v/>
      </c>
      <c r="H1519" s="13" t="str">
        <f>LEFT(flower[[#This Row],[Pheno Barcode]],7)</f>
        <v/>
      </c>
      <c r="I1519" s="10" t="str">
        <f>_xlfn.IFNA(VLOOKUP(flower[[#This Row],[Strain]],VEGC8[[#All],[Scion METRC '#]:[Health]],5,FALSE),"")</f>
        <v/>
      </c>
      <c r="J1519" s="13"/>
      <c r="K1519" s="13" t="str">
        <f>IF(flower[[#This Row],[Scion METRC '#]]="","EMPTY",_xlfn.IFNA(VLOOKUP(flower[[#This Row],[Scion METRC '#]],DEADC8[],3,FALSE),"Alive"))</f>
        <v>EMPTY</v>
      </c>
      <c r="L1519" s="13" t="str">
        <f>IFERROR(INDEX(exptreatments[[#This Row],[Treatment]],MATCH(flower[[#This Row],[Scion METRC '#]],exptreatments[[#This Row],[METRC]],0)),"")</f>
        <v/>
      </c>
      <c r="M1519" s="13" t="str">
        <f>_xlfn.IFNA(VLOOKUP(flower[[#This Row],[Scion METRC '#]],DEADC8[],4,FALSE),"")</f>
        <v/>
      </c>
      <c r="N1519" s="14" t="str">
        <f>_xlfn.IFNA(VLOOKUP(flower[[#This Row],[Scion METRC '#]],DEADC8[],4,FALSE),"")</f>
        <v/>
      </c>
      <c r="O1519" s="13" t="str">
        <f>IF(ISNUMBER(SEARCH(".",flower[[#This Row],[Pheno Barcode]])),CONCATENATE("1A4070000000065000",RIGHT(flower[[#This Row],[Pheno Barcode]],6)),"")</f>
        <v/>
      </c>
      <c r="P1519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_SL5-14</v>
      </c>
    </row>
    <row r="1520" spans="1:16" x14ac:dyDescent="0.25">
      <c r="A1520" s="8" t="s">
        <v>9</v>
      </c>
      <c r="B1520" s="9">
        <v>15</v>
      </c>
      <c r="C1520" s="13" t="s">
        <v>576</v>
      </c>
      <c r="D1520" s="13"/>
      <c r="E1520" s="13" t="str">
        <f>_xlfn.IFNA(VLOOKUP(flower[[#This Row],[Scion METRC '#]],METRCC8[],2,FALSE),"METRC ERROR")</f>
        <v>METRC ERROR</v>
      </c>
      <c r="F1520" s="13" t="str">
        <f>IF(LEFT(flower[[#This Row],[Strain]],4)=LEFT(flower[[#This Row],[Pheno '#]],4),"match","MISMATCH")</f>
        <v>MISMATCH</v>
      </c>
      <c r="G1520" s="13" t="str">
        <f>_xlfn.IFNA(VLOOKUP(flower[[#This Row],[Scion METRC '#]],VEGC8[[#All],[Scion METRC '#]:[Pheno Barcode]],2,FALSE),"")</f>
        <v/>
      </c>
      <c r="H1520" s="13" t="str">
        <f>LEFT(flower[[#This Row],[Pheno Barcode]],7)</f>
        <v/>
      </c>
      <c r="I1520" s="10" t="str">
        <f>_xlfn.IFNA(VLOOKUP(flower[[#This Row],[Strain]],VEGC8[[#All],[Scion METRC '#]:[Health]],5,FALSE),"")</f>
        <v/>
      </c>
      <c r="J1520" s="13"/>
      <c r="K1520" s="13" t="str">
        <f>IF(flower[[#This Row],[Scion METRC '#]]="","EMPTY",_xlfn.IFNA(VLOOKUP(flower[[#This Row],[Scion METRC '#]],DEADC8[],3,FALSE),"Alive"))</f>
        <v>EMPTY</v>
      </c>
      <c r="L1520" s="13" t="str">
        <f>IFERROR(INDEX(exptreatments[[#This Row],[Treatment]],MATCH(flower[[#This Row],[Scion METRC '#]],exptreatments[[#This Row],[METRC]],0)),"")</f>
        <v/>
      </c>
      <c r="M1520" s="13" t="str">
        <f>_xlfn.IFNA(VLOOKUP(flower[[#This Row],[Scion METRC '#]],DEADC8[],4,FALSE),"")</f>
        <v/>
      </c>
      <c r="N1520" s="14" t="str">
        <f>_xlfn.IFNA(VLOOKUP(flower[[#This Row],[Scion METRC '#]],DEADC8[],4,FALSE),"")</f>
        <v/>
      </c>
      <c r="O1520" s="13" t="str">
        <f>IF(ISNUMBER(SEARCH(".",flower[[#This Row],[Pheno Barcode]])),CONCATENATE("1A4070000000065000",RIGHT(flower[[#This Row],[Pheno Barcode]],6)),"")</f>
        <v/>
      </c>
      <c r="P1520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_SL5-15</v>
      </c>
    </row>
    <row r="1521" spans="1:16" x14ac:dyDescent="0.25">
      <c r="A1521" s="8" t="s">
        <v>9</v>
      </c>
      <c r="B1521" s="9">
        <v>16</v>
      </c>
      <c r="C1521" s="13" t="s">
        <v>576</v>
      </c>
      <c r="D1521" s="13"/>
      <c r="E1521" s="13" t="str">
        <f>_xlfn.IFNA(VLOOKUP(flower[[#This Row],[Scion METRC '#]],METRCC8[],2,FALSE),"METRC ERROR")</f>
        <v>METRC ERROR</v>
      </c>
      <c r="F1521" s="13" t="str">
        <f>IF(LEFT(flower[[#This Row],[Strain]],4)=LEFT(flower[[#This Row],[Pheno '#]],4),"match","MISMATCH")</f>
        <v>MISMATCH</v>
      </c>
      <c r="G1521" s="13" t="str">
        <f>_xlfn.IFNA(VLOOKUP(flower[[#This Row],[Scion METRC '#]],VEGC8[[#All],[Scion METRC '#]:[Pheno Barcode]],2,FALSE),"")</f>
        <v/>
      </c>
      <c r="H1521" s="13" t="str">
        <f>LEFT(flower[[#This Row],[Pheno Barcode]],7)</f>
        <v/>
      </c>
      <c r="I1521" s="10" t="str">
        <f>_xlfn.IFNA(VLOOKUP(flower[[#This Row],[Strain]],VEGC8[[#All],[Scion METRC '#]:[Health]],5,FALSE),"")</f>
        <v/>
      </c>
      <c r="J1521" s="13"/>
      <c r="K1521" s="13" t="str">
        <f>IF(flower[[#This Row],[Scion METRC '#]]="","EMPTY",_xlfn.IFNA(VLOOKUP(flower[[#This Row],[Scion METRC '#]],DEADC8[],3,FALSE),"Alive"))</f>
        <v>EMPTY</v>
      </c>
      <c r="L1521" s="13" t="str">
        <f>IFERROR(INDEX(exptreatments[[#This Row],[Treatment]],MATCH(flower[[#This Row],[Scion METRC '#]],exptreatments[[#This Row],[METRC]],0)),"")</f>
        <v/>
      </c>
      <c r="M1521" s="13" t="str">
        <f>_xlfn.IFNA(VLOOKUP(flower[[#This Row],[Scion METRC '#]],DEADC8[],4,FALSE),"")</f>
        <v/>
      </c>
      <c r="N1521" s="14" t="str">
        <f>_xlfn.IFNA(VLOOKUP(flower[[#This Row],[Scion METRC '#]],DEADC8[],4,FALSE),"")</f>
        <v/>
      </c>
      <c r="O1521" s="13" t="str">
        <f>IF(ISNUMBER(SEARCH(".",flower[[#This Row],[Pheno Barcode]])),CONCATENATE("1A4070000000065000",RIGHT(flower[[#This Row],[Pheno Barcode]],6)),"")</f>
        <v/>
      </c>
      <c r="P1521" s="8" t="str">
        <f>IF(flower[[#This Row],[Plant]]&lt;10,_xlfn.CONCAT('Group Info'!$F$2,"_",flower[[#This Row],[Table]],"-0",flower[[#This Row],[Plant]]),_xlfn.CONCAT('Group Info'!$F$2,"_",flower[[#This Row],[Table]],"-",flower[[#This Row],[Plant]]))</f>
        <v>_SL5-16</v>
      </c>
    </row>
    <row r="1522" spans="1:16" x14ac:dyDescent="0.25">
      <c r="A1522" s="8" t="s">
        <v>9</v>
      </c>
      <c r="B1522" s="9">
        <v>1</v>
      </c>
      <c r="C1522" s="13" t="s">
        <v>577</v>
      </c>
      <c r="D1522" s="13"/>
      <c r="E1522" s="13" t="str">
        <f>_xlfn.IFNA(VLOOKUP(flower[[#This Row],[Scion METRC '#]],METRCC8[],2,FALSE),"METRC ERROR")</f>
        <v>METRC ERROR</v>
      </c>
      <c r="F1522" s="13" t="str">
        <f>IF(LEFT(flower[[#This Row],[Strain]],4)=LEFT(flower[[#This Row],[Pheno '#]],4),"match","MISMATCH")</f>
        <v>MISMATCH</v>
      </c>
      <c r="G1522" s="13" t="str">
        <f>_xlfn.IFNA(VLOOKUP(flower[[#This Row],[Scion METRC '#]],VEGC8[[#All],[Scion METRC '#]:[Pheno Barcode]],2,FALSE),"")</f>
        <v/>
      </c>
      <c r="H1522" s="13" t="str">
        <f>LEFT(flower[[#This Row],[Pheno Barcode]],7)</f>
        <v/>
      </c>
      <c r="I1522" s="10" t="str">
        <f>_xlfn.IFNA(VLOOKUP(flower[[#This Row],[Strain]],VEGC8[[#All],[Scion METRC '#]:[Health]],5,FALSE),"")</f>
        <v/>
      </c>
      <c r="J1522" s="13"/>
      <c r="K1522" s="13" t="str">
        <f>IF(flower[[#This Row],[Scion METRC '#]]="","EMPTY",_xlfn.IFNA(VLOOKUP(flower[[#This Row],[Scion METRC '#]],DEADC8[],3,FALSE),"Alive"))</f>
        <v>EMPTY</v>
      </c>
      <c r="L1522" s="13" t="str">
        <f>IFERROR(INDEX(exptreatments[[#This Row],[Treatment]],MATCH(flower[[#This Row],[Scion METRC '#]],exptreatments[[#This Row],[METRC]],0)),"")</f>
        <v/>
      </c>
      <c r="M1522" s="13" t="str">
        <f>_xlfn.IFNA(VLOOKUP(flower[[#This Row],[Scion METRC '#]],DEADC8[],4,FALSE),"")</f>
        <v/>
      </c>
      <c r="N1522" s="14" t="str">
        <f>_xlfn.IFNA(VLOOKUP(flower[[#This Row],[Scion METRC '#]],DEADC8[],4,FALSE),"")</f>
        <v/>
      </c>
      <c r="O1522" s="13" t="str">
        <f>IF(ISNUMBER(SEARCH(".",flower[[#This Row],[Pheno Barcode]])),CONCATENATE("1A4070000000065000",RIGHT(flower[[#This Row],[Pheno Barcode]],6)),"")</f>
        <v/>
      </c>
      <c r="P1522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_TL1-01</v>
      </c>
    </row>
    <row r="1523" spans="1:16" x14ac:dyDescent="0.25">
      <c r="A1523" s="8" t="s">
        <v>9</v>
      </c>
      <c r="B1523" s="9">
        <v>2</v>
      </c>
      <c r="C1523" s="13" t="s">
        <v>577</v>
      </c>
      <c r="D1523" s="13"/>
      <c r="E1523" s="13" t="str">
        <f>_xlfn.IFNA(VLOOKUP(flower[[#This Row],[Scion METRC '#]],METRCC8[],2,FALSE),"METRC ERROR")</f>
        <v>METRC ERROR</v>
      </c>
      <c r="F1523" s="13" t="str">
        <f>IF(LEFT(flower[[#This Row],[Strain]],4)=LEFT(flower[[#This Row],[Pheno '#]],4),"match","MISMATCH")</f>
        <v>MISMATCH</v>
      </c>
      <c r="G1523" s="13" t="str">
        <f>_xlfn.IFNA(VLOOKUP(flower[[#This Row],[Scion METRC '#]],VEGC8[[#All],[Scion METRC '#]:[Pheno Barcode]],2,FALSE),"")</f>
        <v/>
      </c>
      <c r="H1523" s="13" t="str">
        <f>LEFT(flower[[#This Row],[Pheno Barcode]],7)</f>
        <v/>
      </c>
      <c r="I1523" s="10" t="str">
        <f>_xlfn.IFNA(VLOOKUP(flower[[#This Row],[Strain]],VEGC8[[#All],[Scion METRC '#]:[Health]],5,FALSE),"")</f>
        <v/>
      </c>
      <c r="J1523" s="13"/>
      <c r="K1523" s="13" t="str">
        <f>IF(flower[[#This Row],[Scion METRC '#]]="","EMPTY",_xlfn.IFNA(VLOOKUP(flower[[#This Row],[Scion METRC '#]],DEADC8[],3,FALSE),"Alive"))</f>
        <v>EMPTY</v>
      </c>
      <c r="L1523" s="13" t="str">
        <f>IFERROR(INDEX(exptreatments[[#This Row],[Treatment]],MATCH(flower[[#This Row],[Scion METRC '#]],exptreatments[[#This Row],[METRC]],0)),"")</f>
        <v/>
      </c>
      <c r="M1523" s="13" t="str">
        <f>_xlfn.IFNA(VLOOKUP(flower[[#This Row],[Scion METRC '#]],DEADC8[],4,FALSE),"")</f>
        <v/>
      </c>
      <c r="N1523" s="14" t="str">
        <f>_xlfn.IFNA(VLOOKUP(flower[[#This Row],[Scion METRC '#]],DEADC8[],4,FALSE),"")</f>
        <v/>
      </c>
      <c r="O1523" s="13" t="str">
        <f>IF(ISNUMBER(SEARCH(".",flower[[#This Row],[Pheno Barcode]])),CONCATENATE("1A4070000000065000",RIGHT(flower[[#This Row],[Pheno Barcode]],6)),"")</f>
        <v/>
      </c>
      <c r="P1523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_TL1-02</v>
      </c>
    </row>
    <row r="1524" spans="1:16" x14ac:dyDescent="0.25">
      <c r="A1524" s="8" t="s">
        <v>9</v>
      </c>
      <c r="B1524" s="9">
        <v>3</v>
      </c>
      <c r="C1524" s="13" t="s">
        <v>577</v>
      </c>
      <c r="D1524" s="13"/>
      <c r="E1524" s="13" t="str">
        <f>_xlfn.IFNA(VLOOKUP(flower[[#This Row],[Scion METRC '#]],METRCC8[],2,FALSE),"METRC ERROR")</f>
        <v>METRC ERROR</v>
      </c>
      <c r="F1524" s="13" t="str">
        <f>IF(LEFT(flower[[#This Row],[Strain]],4)=LEFT(flower[[#This Row],[Pheno '#]],4),"match","MISMATCH")</f>
        <v>MISMATCH</v>
      </c>
      <c r="G1524" s="13" t="str">
        <f>_xlfn.IFNA(VLOOKUP(flower[[#This Row],[Scion METRC '#]],VEGC8[[#All],[Scion METRC '#]:[Pheno Barcode]],2,FALSE),"")</f>
        <v/>
      </c>
      <c r="H1524" s="13" t="str">
        <f>LEFT(flower[[#This Row],[Pheno Barcode]],7)</f>
        <v/>
      </c>
      <c r="I1524" s="10" t="str">
        <f>_xlfn.IFNA(VLOOKUP(flower[[#This Row],[Strain]],VEGC8[[#All],[Scion METRC '#]:[Health]],5,FALSE),"")</f>
        <v/>
      </c>
      <c r="J1524" s="13"/>
      <c r="K1524" s="13" t="str">
        <f>IF(flower[[#This Row],[Scion METRC '#]]="","EMPTY",_xlfn.IFNA(VLOOKUP(flower[[#This Row],[Scion METRC '#]],DEADC8[],3,FALSE),"Alive"))</f>
        <v>EMPTY</v>
      </c>
      <c r="L1524" s="13" t="str">
        <f>IFERROR(INDEX(exptreatments[[#This Row],[Treatment]],MATCH(flower[[#This Row],[Scion METRC '#]],exptreatments[[#This Row],[METRC]],0)),"")</f>
        <v/>
      </c>
      <c r="M1524" s="13" t="str">
        <f>_xlfn.IFNA(VLOOKUP(flower[[#This Row],[Scion METRC '#]],DEADC8[],4,FALSE),"")</f>
        <v/>
      </c>
      <c r="N1524" s="14" t="str">
        <f>_xlfn.IFNA(VLOOKUP(flower[[#This Row],[Scion METRC '#]],DEADC8[],4,FALSE),"")</f>
        <v/>
      </c>
      <c r="O1524" s="13" t="str">
        <f>IF(ISNUMBER(SEARCH(".",flower[[#This Row],[Pheno Barcode]])),CONCATENATE("1A4070000000065000",RIGHT(flower[[#This Row],[Pheno Barcode]],6)),"")</f>
        <v/>
      </c>
      <c r="P1524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_TL1-03</v>
      </c>
    </row>
    <row r="1525" spans="1:16" x14ac:dyDescent="0.25">
      <c r="A1525" s="8" t="s">
        <v>9</v>
      </c>
      <c r="B1525" s="9">
        <v>4</v>
      </c>
      <c r="C1525" s="13" t="s">
        <v>577</v>
      </c>
      <c r="D1525" s="13"/>
      <c r="E1525" s="13" t="str">
        <f>_xlfn.IFNA(VLOOKUP(flower[[#This Row],[Scion METRC '#]],METRCC8[],2,FALSE),"METRC ERROR")</f>
        <v>METRC ERROR</v>
      </c>
      <c r="F1525" s="13" t="str">
        <f>IF(LEFT(flower[[#This Row],[Strain]],4)=LEFT(flower[[#This Row],[Pheno '#]],4),"match","MISMATCH")</f>
        <v>MISMATCH</v>
      </c>
      <c r="G1525" s="13" t="str">
        <f>_xlfn.IFNA(VLOOKUP(flower[[#This Row],[Scion METRC '#]],VEGC8[[#All],[Scion METRC '#]:[Pheno Barcode]],2,FALSE),"")</f>
        <v/>
      </c>
      <c r="H1525" s="13" t="str">
        <f>LEFT(flower[[#This Row],[Pheno Barcode]],7)</f>
        <v/>
      </c>
      <c r="I1525" s="10" t="str">
        <f>_xlfn.IFNA(VLOOKUP(flower[[#This Row],[Strain]],VEGC8[[#All],[Scion METRC '#]:[Health]],5,FALSE),"")</f>
        <v/>
      </c>
      <c r="J1525" s="13"/>
      <c r="K1525" s="13" t="str">
        <f>IF(flower[[#This Row],[Scion METRC '#]]="","EMPTY",_xlfn.IFNA(VLOOKUP(flower[[#This Row],[Scion METRC '#]],DEADC8[],3,FALSE),"Alive"))</f>
        <v>EMPTY</v>
      </c>
      <c r="L1525" s="13" t="str">
        <f>IFERROR(INDEX(exptreatments[[#This Row],[Treatment]],MATCH(flower[[#This Row],[Scion METRC '#]],exptreatments[[#This Row],[METRC]],0)),"")</f>
        <v/>
      </c>
      <c r="M1525" s="13" t="str">
        <f>_xlfn.IFNA(VLOOKUP(flower[[#This Row],[Scion METRC '#]],DEADC8[],4,FALSE),"")</f>
        <v/>
      </c>
      <c r="N1525" s="14" t="str">
        <f>_xlfn.IFNA(VLOOKUP(flower[[#This Row],[Scion METRC '#]],DEADC8[],4,FALSE),"")</f>
        <v/>
      </c>
      <c r="O1525" s="13" t="str">
        <f>IF(ISNUMBER(SEARCH(".",flower[[#This Row],[Pheno Barcode]])),CONCATENATE("1A4070000000065000",RIGHT(flower[[#This Row],[Pheno Barcode]],6)),"")</f>
        <v/>
      </c>
      <c r="P1525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_TL1-04</v>
      </c>
    </row>
    <row r="1526" spans="1:16" x14ac:dyDescent="0.25">
      <c r="A1526" s="8" t="s">
        <v>9</v>
      </c>
      <c r="B1526" s="9">
        <v>5</v>
      </c>
      <c r="C1526" s="13" t="s">
        <v>577</v>
      </c>
      <c r="D1526" s="13"/>
      <c r="E1526" s="13" t="str">
        <f>_xlfn.IFNA(VLOOKUP(flower[[#This Row],[Scion METRC '#]],METRCC8[],2,FALSE),"METRC ERROR")</f>
        <v>METRC ERROR</v>
      </c>
      <c r="F1526" s="13" t="str">
        <f>IF(LEFT(flower[[#This Row],[Strain]],4)=LEFT(flower[[#This Row],[Pheno '#]],4),"match","MISMATCH")</f>
        <v>MISMATCH</v>
      </c>
      <c r="G1526" s="13" t="str">
        <f>_xlfn.IFNA(VLOOKUP(flower[[#This Row],[Scion METRC '#]],VEGC8[[#All],[Scion METRC '#]:[Pheno Barcode]],2,FALSE),"")</f>
        <v/>
      </c>
      <c r="H1526" s="13" t="str">
        <f>LEFT(flower[[#This Row],[Pheno Barcode]],7)</f>
        <v/>
      </c>
      <c r="I1526" s="10" t="str">
        <f>_xlfn.IFNA(VLOOKUP(flower[[#This Row],[Strain]],VEGC8[[#All],[Scion METRC '#]:[Health]],5,FALSE),"")</f>
        <v/>
      </c>
      <c r="J1526" s="13"/>
      <c r="K1526" s="13" t="str">
        <f>IF(flower[[#This Row],[Scion METRC '#]]="","EMPTY",_xlfn.IFNA(VLOOKUP(flower[[#This Row],[Scion METRC '#]],DEADC8[],3,FALSE),"Alive"))</f>
        <v>EMPTY</v>
      </c>
      <c r="L1526" s="13" t="str">
        <f>IFERROR(INDEX(exptreatments[[#This Row],[Treatment]],MATCH(flower[[#This Row],[Scion METRC '#]],exptreatments[[#This Row],[METRC]],0)),"")</f>
        <v/>
      </c>
      <c r="M1526" s="13" t="str">
        <f>_xlfn.IFNA(VLOOKUP(flower[[#This Row],[Scion METRC '#]],DEADC8[],4,FALSE),"")</f>
        <v/>
      </c>
      <c r="N1526" s="14" t="str">
        <f>_xlfn.IFNA(VLOOKUP(flower[[#This Row],[Scion METRC '#]],DEADC8[],4,FALSE),"")</f>
        <v/>
      </c>
      <c r="O1526" s="13" t="str">
        <f>IF(ISNUMBER(SEARCH(".",flower[[#This Row],[Pheno Barcode]])),CONCATENATE("1A4070000000065000",RIGHT(flower[[#This Row],[Pheno Barcode]],6)),"")</f>
        <v/>
      </c>
      <c r="P1526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_TL1-05</v>
      </c>
    </row>
    <row r="1527" spans="1:16" x14ac:dyDescent="0.25">
      <c r="A1527" s="8" t="s">
        <v>9</v>
      </c>
      <c r="B1527" s="9">
        <v>6</v>
      </c>
      <c r="C1527" s="13" t="s">
        <v>577</v>
      </c>
      <c r="D1527" s="13"/>
      <c r="E1527" s="13" t="str">
        <f>_xlfn.IFNA(VLOOKUP(flower[[#This Row],[Scion METRC '#]],METRCC8[],2,FALSE),"METRC ERROR")</f>
        <v>METRC ERROR</v>
      </c>
      <c r="F1527" s="13" t="str">
        <f>IF(LEFT(flower[[#This Row],[Strain]],4)=LEFT(flower[[#This Row],[Pheno '#]],4),"match","MISMATCH")</f>
        <v>MISMATCH</v>
      </c>
      <c r="G1527" s="13" t="str">
        <f>_xlfn.IFNA(VLOOKUP(flower[[#This Row],[Scion METRC '#]],VEGC8[[#All],[Scion METRC '#]:[Pheno Barcode]],2,FALSE),"")</f>
        <v/>
      </c>
      <c r="H1527" s="13" t="str">
        <f>LEFT(flower[[#This Row],[Pheno Barcode]],7)</f>
        <v/>
      </c>
      <c r="I1527" s="10" t="str">
        <f>_xlfn.IFNA(VLOOKUP(flower[[#This Row],[Strain]],VEGC8[[#All],[Scion METRC '#]:[Health]],5,FALSE),"")</f>
        <v/>
      </c>
      <c r="J1527" s="13"/>
      <c r="K1527" s="13" t="str">
        <f>IF(flower[[#This Row],[Scion METRC '#]]="","EMPTY",_xlfn.IFNA(VLOOKUP(flower[[#This Row],[Scion METRC '#]],DEADC8[],3,FALSE),"Alive"))</f>
        <v>EMPTY</v>
      </c>
      <c r="L1527" s="13" t="str">
        <f>IFERROR(INDEX(exptreatments[[#This Row],[Treatment]],MATCH(flower[[#This Row],[Scion METRC '#]],exptreatments[[#This Row],[METRC]],0)),"")</f>
        <v/>
      </c>
      <c r="M1527" s="13" t="str">
        <f>_xlfn.IFNA(VLOOKUP(flower[[#This Row],[Scion METRC '#]],DEADC8[],4,FALSE),"")</f>
        <v/>
      </c>
      <c r="N1527" s="14" t="str">
        <f>_xlfn.IFNA(VLOOKUP(flower[[#This Row],[Scion METRC '#]],DEADC8[],4,FALSE),"")</f>
        <v/>
      </c>
      <c r="O1527" s="13" t="str">
        <f>IF(ISNUMBER(SEARCH(".",flower[[#This Row],[Pheno Barcode]])),CONCATENATE("1A4070000000065000",RIGHT(flower[[#This Row],[Pheno Barcode]],6)),"")</f>
        <v/>
      </c>
      <c r="P1527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_TL1-06</v>
      </c>
    </row>
    <row r="1528" spans="1:16" x14ac:dyDescent="0.25">
      <c r="A1528" s="8" t="s">
        <v>9</v>
      </c>
      <c r="B1528" s="9">
        <v>7</v>
      </c>
      <c r="C1528" s="13" t="s">
        <v>577</v>
      </c>
      <c r="D1528" s="13"/>
      <c r="E1528" s="13" t="str">
        <f>_xlfn.IFNA(VLOOKUP(flower[[#This Row],[Scion METRC '#]],METRCC8[],2,FALSE),"METRC ERROR")</f>
        <v>METRC ERROR</v>
      </c>
      <c r="F1528" s="13" t="str">
        <f>IF(LEFT(flower[[#This Row],[Strain]],4)=LEFT(flower[[#This Row],[Pheno '#]],4),"match","MISMATCH")</f>
        <v>MISMATCH</v>
      </c>
      <c r="G1528" s="13" t="str">
        <f>_xlfn.IFNA(VLOOKUP(flower[[#This Row],[Scion METRC '#]],VEGC8[[#All],[Scion METRC '#]:[Pheno Barcode]],2,FALSE),"")</f>
        <v/>
      </c>
      <c r="H1528" s="13" t="str">
        <f>LEFT(flower[[#This Row],[Pheno Barcode]],7)</f>
        <v/>
      </c>
      <c r="I1528" s="10" t="str">
        <f>_xlfn.IFNA(VLOOKUP(flower[[#This Row],[Strain]],VEGC8[[#All],[Scion METRC '#]:[Health]],5,FALSE),"")</f>
        <v/>
      </c>
      <c r="J1528" s="13"/>
      <c r="K1528" s="13" t="str">
        <f>IF(flower[[#This Row],[Scion METRC '#]]="","EMPTY",_xlfn.IFNA(VLOOKUP(flower[[#This Row],[Scion METRC '#]],DEADC8[],3,FALSE),"Alive"))</f>
        <v>EMPTY</v>
      </c>
      <c r="L1528" s="13" t="str">
        <f>IFERROR(INDEX(exptreatments[[#This Row],[Treatment]],MATCH(flower[[#This Row],[Scion METRC '#]],exptreatments[[#This Row],[METRC]],0)),"")</f>
        <v/>
      </c>
      <c r="M1528" s="13" t="str">
        <f>_xlfn.IFNA(VLOOKUP(flower[[#This Row],[Scion METRC '#]],DEADC8[],4,FALSE),"")</f>
        <v/>
      </c>
      <c r="N1528" s="14" t="str">
        <f>_xlfn.IFNA(VLOOKUP(flower[[#This Row],[Scion METRC '#]],DEADC8[],4,FALSE),"")</f>
        <v/>
      </c>
      <c r="O1528" s="13" t="str">
        <f>IF(ISNUMBER(SEARCH(".",flower[[#This Row],[Pheno Barcode]])),CONCATENATE("1A4070000000065000",RIGHT(flower[[#This Row],[Pheno Barcode]],6)),"")</f>
        <v/>
      </c>
      <c r="P1528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_TL1-07</v>
      </c>
    </row>
    <row r="1529" spans="1:16" x14ac:dyDescent="0.25">
      <c r="A1529" s="8" t="s">
        <v>9</v>
      </c>
      <c r="B1529" s="9">
        <v>8</v>
      </c>
      <c r="C1529" s="13" t="s">
        <v>577</v>
      </c>
      <c r="D1529" s="13"/>
      <c r="E1529" s="13" t="str">
        <f>_xlfn.IFNA(VLOOKUP(flower[[#This Row],[Scion METRC '#]],METRCC8[],2,FALSE),"METRC ERROR")</f>
        <v>METRC ERROR</v>
      </c>
      <c r="F1529" s="13" t="str">
        <f>IF(LEFT(flower[[#This Row],[Strain]],4)=LEFT(flower[[#This Row],[Pheno '#]],4),"match","MISMATCH")</f>
        <v>MISMATCH</v>
      </c>
      <c r="G1529" s="13" t="str">
        <f>_xlfn.IFNA(VLOOKUP(flower[[#This Row],[Scion METRC '#]],VEGC8[[#All],[Scion METRC '#]:[Pheno Barcode]],2,FALSE),"")</f>
        <v/>
      </c>
      <c r="H1529" s="13" t="str">
        <f>LEFT(flower[[#This Row],[Pheno Barcode]],7)</f>
        <v/>
      </c>
      <c r="I1529" s="10" t="str">
        <f>_xlfn.IFNA(VLOOKUP(flower[[#This Row],[Strain]],VEGC8[[#All],[Scion METRC '#]:[Health]],5,FALSE),"")</f>
        <v/>
      </c>
      <c r="J1529" s="13"/>
      <c r="K1529" s="13" t="str">
        <f>IF(flower[[#This Row],[Scion METRC '#]]="","EMPTY",_xlfn.IFNA(VLOOKUP(flower[[#This Row],[Scion METRC '#]],DEADC8[],3,FALSE),"Alive"))</f>
        <v>EMPTY</v>
      </c>
      <c r="L1529" s="13" t="str">
        <f>IFERROR(INDEX(exptreatments[[#This Row],[Treatment]],MATCH(flower[[#This Row],[Scion METRC '#]],exptreatments[[#This Row],[METRC]],0)),"")</f>
        <v/>
      </c>
      <c r="M1529" s="13" t="str">
        <f>_xlfn.IFNA(VLOOKUP(flower[[#This Row],[Scion METRC '#]],DEADC8[],4,FALSE),"")</f>
        <v/>
      </c>
      <c r="N1529" s="14" t="str">
        <f>_xlfn.IFNA(VLOOKUP(flower[[#This Row],[Scion METRC '#]],DEADC8[],4,FALSE),"")</f>
        <v/>
      </c>
      <c r="O1529" s="13" t="str">
        <f>IF(ISNUMBER(SEARCH(".",flower[[#This Row],[Pheno Barcode]])),CONCATENATE("1A4070000000065000",RIGHT(flower[[#This Row],[Pheno Barcode]],6)),"")</f>
        <v/>
      </c>
      <c r="P1529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_TL1-08</v>
      </c>
    </row>
    <row r="1530" spans="1:16" x14ac:dyDescent="0.25">
      <c r="A1530" s="8" t="s">
        <v>9</v>
      </c>
      <c r="B1530" s="9">
        <v>9</v>
      </c>
      <c r="C1530" s="13" t="s">
        <v>577</v>
      </c>
      <c r="D1530" s="13"/>
      <c r="E1530" s="13" t="str">
        <f>_xlfn.IFNA(VLOOKUP(flower[[#This Row],[Scion METRC '#]],METRCC8[],2,FALSE),"METRC ERROR")</f>
        <v>METRC ERROR</v>
      </c>
      <c r="F1530" s="13" t="str">
        <f>IF(LEFT(flower[[#This Row],[Strain]],4)=LEFT(flower[[#This Row],[Pheno '#]],4),"match","MISMATCH")</f>
        <v>MISMATCH</v>
      </c>
      <c r="G1530" s="13" t="str">
        <f>_xlfn.IFNA(VLOOKUP(flower[[#This Row],[Scion METRC '#]],VEGC8[[#All],[Scion METRC '#]:[Pheno Barcode]],2,FALSE),"")</f>
        <v/>
      </c>
      <c r="H1530" s="13" t="str">
        <f>LEFT(flower[[#This Row],[Pheno Barcode]],7)</f>
        <v/>
      </c>
      <c r="I1530" s="10" t="str">
        <f>_xlfn.IFNA(VLOOKUP(flower[[#This Row],[Strain]],VEGC8[[#All],[Scion METRC '#]:[Health]],5,FALSE),"")</f>
        <v/>
      </c>
      <c r="J1530" s="13"/>
      <c r="K1530" s="13" t="str">
        <f>IF(flower[[#This Row],[Scion METRC '#]]="","EMPTY",_xlfn.IFNA(VLOOKUP(flower[[#This Row],[Scion METRC '#]],DEADC8[],3,FALSE),"Alive"))</f>
        <v>EMPTY</v>
      </c>
      <c r="L1530" s="13" t="str">
        <f>IFERROR(INDEX(exptreatments[[#This Row],[Treatment]],MATCH(flower[[#This Row],[Scion METRC '#]],exptreatments[[#This Row],[METRC]],0)),"")</f>
        <v/>
      </c>
      <c r="M1530" s="13" t="str">
        <f>_xlfn.IFNA(VLOOKUP(flower[[#This Row],[Scion METRC '#]],DEADC8[],4,FALSE),"")</f>
        <v/>
      </c>
      <c r="N1530" s="14" t="str">
        <f>_xlfn.IFNA(VLOOKUP(flower[[#This Row],[Scion METRC '#]],DEADC8[],4,FALSE),"")</f>
        <v/>
      </c>
      <c r="O1530" s="13" t="str">
        <f>IF(ISNUMBER(SEARCH(".",flower[[#This Row],[Pheno Barcode]])),CONCATENATE("1A4070000000065000",RIGHT(flower[[#This Row],[Pheno Barcode]],6)),"")</f>
        <v/>
      </c>
      <c r="P1530" s="8" t="str">
        <f>IF(flower[[#This Row],[Plant]]&lt;10,_xlfn.CONCAT('Group Info'!$F$2,"_",flower[[#This Row],[Table]],"-0",flower[[#This Row],[Plant]]),_xlfn.CONCAT('Group Info'!$F$2,"_",flower[[#This Row],[Table]],"-",flower[[#This Row],[Plant]]))</f>
        <v>_TL1-09</v>
      </c>
    </row>
    <row r="1531" spans="1:16" x14ac:dyDescent="0.25">
      <c r="A1531" s="8" t="s">
        <v>9</v>
      </c>
      <c r="B1531" s="9">
        <v>10</v>
      </c>
      <c r="C1531" s="13" t="s">
        <v>577</v>
      </c>
      <c r="D1531" s="13"/>
      <c r="E1531" s="13" t="str">
        <f>_xlfn.IFNA(VLOOKUP(flower[[#This Row],[Scion METRC '#]],METRCC8[],2,FALSE),"METRC ERROR")</f>
        <v>METRC ERROR</v>
      </c>
      <c r="F1531" s="13" t="str">
        <f>IF(LEFT(flower[[#This Row],[Strain]],4)=LEFT(flower[[#This Row],[Pheno '#]],4),"match","MISMATCH")</f>
        <v>MISMATCH</v>
      </c>
      <c r="G1531" s="13" t="str">
        <f>_xlfn.IFNA(VLOOKUP(flower[[#This Row],[Scion METRC '#]],VEGC8[[#All],[Scion METRC '#]:[Pheno Barcode]],2,FALSE),"")</f>
        <v/>
      </c>
      <c r="H1531" s="13" t="str">
        <f>LEFT(flower[[#This Row],[Pheno Barcode]],7)</f>
        <v/>
      </c>
      <c r="I1531" s="10" t="str">
        <f>_xlfn.IFNA(VLOOKUP(flower[[#This Row],[Strain]],VEGC8[[#All],[Scion METRC '#]:[Health]],5,FALSE),"")</f>
        <v/>
      </c>
      <c r="J1531" s="13"/>
      <c r="K1531" s="13" t="str">
        <f>IF(flower[[#This Row],[Scion METRC '#]]="","EMPTY",_xlfn.IFNA(VLOOKUP(flower[[#This Row],[Scion METRC '#]],DEADC8[],3,FALSE),"Alive"))</f>
        <v>EMPTY</v>
      </c>
      <c r="L1531" s="13" t="str">
        <f>IFERROR(INDEX(exptreatments[[#This Row],[Treatment]],MATCH(flower[[#This Row],[Scion METRC '#]],exptreatments[[#This Row],[METRC]],0)),"")</f>
        <v/>
      </c>
      <c r="M1531" s="13" t="str">
        <f>_xlfn.IFNA(VLOOKUP(flower[[#This Row],[Scion METRC '#]],DEADC8[],4,FALSE),"")</f>
        <v/>
      </c>
      <c r="N1531" s="14" t="str">
        <f>_xlfn.IFNA(VLOOKUP(flower[[#This Row],[Scion METRC '#]],DEADC8[],4,FALSE),"")</f>
        <v/>
      </c>
      <c r="O1531" s="13" t="str">
        <f>IF(ISNUMBER(SEARCH(".",flower[[#This Row],[Pheno Barcode]])),CONCATENATE("1A4070000000065000",RIGHT(flower[[#This Row],[Pheno Barcode]],6)),"")</f>
        <v/>
      </c>
      <c r="P1531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_TL1-10</v>
      </c>
    </row>
    <row r="1532" spans="1:16" x14ac:dyDescent="0.25">
      <c r="A1532" s="8" t="s">
        <v>9</v>
      </c>
      <c r="B1532" s="9">
        <v>11</v>
      </c>
      <c r="C1532" s="13" t="s">
        <v>577</v>
      </c>
      <c r="D1532" s="13"/>
      <c r="E1532" s="13" t="str">
        <f>_xlfn.IFNA(VLOOKUP(flower[[#This Row],[Scion METRC '#]],METRCC8[],2,FALSE),"METRC ERROR")</f>
        <v>METRC ERROR</v>
      </c>
      <c r="F1532" s="13" t="str">
        <f>IF(LEFT(flower[[#This Row],[Strain]],4)=LEFT(flower[[#This Row],[Pheno '#]],4),"match","MISMATCH")</f>
        <v>MISMATCH</v>
      </c>
      <c r="G1532" s="13" t="str">
        <f>_xlfn.IFNA(VLOOKUP(flower[[#This Row],[Scion METRC '#]],VEGC8[[#All],[Scion METRC '#]:[Pheno Barcode]],2,FALSE),"")</f>
        <v/>
      </c>
      <c r="H1532" s="13" t="str">
        <f>LEFT(flower[[#This Row],[Pheno Barcode]],7)</f>
        <v/>
      </c>
      <c r="I1532" s="10" t="str">
        <f>_xlfn.IFNA(VLOOKUP(flower[[#This Row],[Strain]],VEGC8[[#All],[Scion METRC '#]:[Health]],5,FALSE),"")</f>
        <v/>
      </c>
      <c r="J1532" s="13"/>
      <c r="K1532" s="13" t="str">
        <f>IF(flower[[#This Row],[Scion METRC '#]]="","EMPTY",_xlfn.IFNA(VLOOKUP(flower[[#This Row],[Scion METRC '#]],DEADC8[],3,FALSE),"Alive"))</f>
        <v>EMPTY</v>
      </c>
      <c r="L1532" s="13" t="str">
        <f>IFERROR(INDEX(exptreatments[[#This Row],[Treatment]],MATCH(flower[[#This Row],[Scion METRC '#]],exptreatments[[#This Row],[METRC]],0)),"")</f>
        <v/>
      </c>
      <c r="M1532" s="13" t="str">
        <f>_xlfn.IFNA(VLOOKUP(flower[[#This Row],[Scion METRC '#]],DEADC8[],4,FALSE),"")</f>
        <v/>
      </c>
      <c r="N1532" s="14" t="str">
        <f>_xlfn.IFNA(VLOOKUP(flower[[#This Row],[Scion METRC '#]],DEADC8[],4,FALSE),"")</f>
        <v/>
      </c>
      <c r="O1532" s="13" t="str">
        <f>IF(ISNUMBER(SEARCH(".",flower[[#This Row],[Pheno Barcode]])),CONCATENATE("1A4070000000065000",RIGHT(flower[[#This Row],[Pheno Barcode]],6)),"")</f>
        <v/>
      </c>
      <c r="P1532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_TL1-11</v>
      </c>
    </row>
    <row r="1533" spans="1:16" x14ac:dyDescent="0.25">
      <c r="A1533" s="8" t="s">
        <v>9</v>
      </c>
      <c r="B1533" s="9">
        <v>12</v>
      </c>
      <c r="C1533" s="13" t="s">
        <v>577</v>
      </c>
      <c r="D1533" s="13"/>
      <c r="E1533" s="13" t="str">
        <f>_xlfn.IFNA(VLOOKUP(flower[[#This Row],[Scion METRC '#]],METRCC8[],2,FALSE),"METRC ERROR")</f>
        <v>METRC ERROR</v>
      </c>
      <c r="F1533" s="13" t="str">
        <f>IF(LEFT(flower[[#This Row],[Strain]],4)=LEFT(flower[[#This Row],[Pheno '#]],4),"match","MISMATCH")</f>
        <v>MISMATCH</v>
      </c>
      <c r="G1533" s="13" t="str">
        <f>_xlfn.IFNA(VLOOKUP(flower[[#This Row],[Scion METRC '#]],VEGC8[[#All],[Scion METRC '#]:[Pheno Barcode]],2,FALSE),"")</f>
        <v/>
      </c>
      <c r="H1533" s="13" t="str">
        <f>LEFT(flower[[#This Row],[Pheno Barcode]],7)</f>
        <v/>
      </c>
      <c r="I1533" s="10" t="str">
        <f>_xlfn.IFNA(VLOOKUP(flower[[#This Row],[Strain]],VEGC8[[#All],[Scion METRC '#]:[Health]],5,FALSE),"")</f>
        <v/>
      </c>
      <c r="J1533" s="13"/>
      <c r="K1533" s="13" t="str">
        <f>IF(flower[[#This Row],[Scion METRC '#]]="","EMPTY",_xlfn.IFNA(VLOOKUP(flower[[#This Row],[Scion METRC '#]],DEADC8[],3,FALSE),"Alive"))</f>
        <v>EMPTY</v>
      </c>
      <c r="L1533" s="13" t="str">
        <f>IFERROR(INDEX(exptreatments[[#This Row],[Treatment]],MATCH(flower[[#This Row],[Scion METRC '#]],exptreatments[[#This Row],[METRC]],0)),"")</f>
        <v/>
      </c>
      <c r="M1533" s="13" t="str">
        <f>_xlfn.IFNA(VLOOKUP(flower[[#This Row],[Scion METRC '#]],DEADC8[],4,FALSE),"")</f>
        <v/>
      </c>
      <c r="N1533" s="14" t="str">
        <f>_xlfn.IFNA(VLOOKUP(flower[[#This Row],[Scion METRC '#]],DEADC8[],4,FALSE),"")</f>
        <v/>
      </c>
      <c r="O1533" s="13" t="str">
        <f>IF(ISNUMBER(SEARCH(".",flower[[#This Row],[Pheno Barcode]])),CONCATENATE("1A4070000000065000",RIGHT(flower[[#This Row],[Pheno Barcode]],6)),"")</f>
        <v/>
      </c>
      <c r="P1533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_TL1-12</v>
      </c>
    </row>
    <row r="1534" spans="1:16" x14ac:dyDescent="0.25">
      <c r="A1534" s="8" t="s">
        <v>9</v>
      </c>
      <c r="B1534" s="9">
        <v>13</v>
      </c>
      <c r="C1534" s="13" t="s">
        <v>577</v>
      </c>
      <c r="D1534" s="13"/>
      <c r="E1534" s="13" t="str">
        <f>_xlfn.IFNA(VLOOKUP(flower[[#This Row],[Scion METRC '#]],METRCC8[],2,FALSE),"METRC ERROR")</f>
        <v>METRC ERROR</v>
      </c>
      <c r="F1534" s="13" t="str">
        <f>IF(LEFT(flower[[#This Row],[Strain]],4)=LEFT(flower[[#This Row],[Pheno '#]],4),"match","MISMATCH")</f>
        <v>MISMATCH</v>
      </c>
      <c r="G1534" s="13" t="str">
        <f>_xlfn.IFNA(VLOOKUP(flower[[#This Row],[Scion METRC '#]],VEGC8[[#All],[Scion METRC '#]:[Pheno Barcode]],2,FALSE),"")</f>
        <v/>
      </c>
      <c r="H1534" s="13" t="str">
        <f>LEFT(flower[[#This Row],[Pheno Barcode]],7)</f>
        <v/>
      </c>
      <c r="I1534" s="10" t="str">
        <f>_xlfn.IFNA(VLOOKUP(flower[[#This Row],[Strain]],VEGC8[[#All],[Scion METRC '#]:[Health]],5,FALSE),"")</f>
        <v/>
      </c>
      <c r="J1534" s="13"/>
      <c r="K1534" s="13" t="str">
        <f>IF(flower[[#This Row],[Scion METRC '#]]="","EMPTY",_xlfn.IFNA(VLOOKUP(flower[[#This Row],[Scion METRC '#]],DEADC8[],3,FALSE),"Alive"))</f>
        <v>EMPTY</v>
      </c>
      <c r="L1534" s="13" t="str">
        <f>IFERROR(INDEX(exptreatments[[#This Row],[Treatment]],MATCH(flower[[#This Row],[Scion METRC '#]],exptreatments[[#This Row],[METRC]],0)),"")</f>
        <v/>
      </c>
      <c r="M1534" s="13" t="str">
        <f>_xlfn.IFNA(VLOOKUP(flower[[#This Row],[Scion METRC '#]],DEADC8[],4,FALSE),"")</f>
        <v/>
      </c>
      <c r="N1534" s="14" t="str">
        <f>_xlfn.IFNA(VLOOKUP(flower[[#This Row],[Scion METRC '#]],DEADC8[],4,FALSE),"")</f>
        <v/>
      </c>
      <c r="O1534" s="13" t="str">
        <f>IF(ISNUMBER(SEARCH(".",flower[[#This Row],[Pheno Barcode]])),CONCATENATE("1A4070000000065000",RIGHT(flower[[#This Row],[Pheno Barcode]],6)),"")</f>
        <v/>
      </c>
      <c r="P1534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_TL1-13</v>
      </c>
    </row>
    <row r="1535" spans="1:16" x14ac:dyDescent="0.25">
      <c r="A1535" s="8" t="s">
        <v>9</v>
      </c>
      <c r="B1535" s="9">
        <v>14</v>
      </c>
      <c r="C1535" s="13" t="s">
        <v>577</v>
      </c>
      <c r="D1535" s="13"/>
      <c r="E1535" s="13" t="str">
        <f>_xlfn.IFNA(VLOOKUP(flower[[#This Row],[Scion METRC '#]],METRCC8[],2,FALSE),"METRC ERROR")</f>
        <v>METRC ERROR</v>
      </c>
      <c r="F1535" s="13" t="str">
        <f>IF(LEFT(flower[[#This Row],[Strain]],4)=LEFT(flower[[#This Row],[Pheno '#]],4),"match","MISMATCH")</f>
        <v>MISMATCH</v>
      </c>
      <c r="G1535" s="13" t="str">
        <f>_xlfn.IFNA(VLOOKUP(flower[[#This Row],[Scion METRC '#]],VEGC8[[#All],[Scion METRC '#]:[Pheno Barcode]],2,FALSE),"")</f>
        <v/>
      </c>
      <c r="H1535" s="13" t="str">
        <f>LEFT(flower[[#This Row],[Pheno Barcode]],7)</f>
        <v/>
      </c>
      <c r="I1535" s="10" t="str">
        <f>_xlfn.IFNA(VLOOKUP(flower[[#This Row],[Strain]],VEGC8[[#All],[Scion METRC '#]:[Health]],5,FALSE),"")</f>
        <v/>
      </c>
      <c r="J1535" s="13"/>
      <c r="K1535" s="13" t="str">
        <f>IF(flower[[#This Row],[Scion METRC '#]]="","EMPTY",_xlfn.IFNA(VLOOKUP(flower[[#This Row],[Scion METRC '#]],DEADC8[],3,FALSE),"Alive"))</f>
        <v>EMPTY</v>
      </c>
      <c r="L1535" s="13" t="str">
        <f>IFERROR(INDEX(exptreatments[[#This Row],[Treatment]],MATCH(flower[[#This Row],[Scion METRC '#]],exptreatments[[#This Row],[METRC]],0)),"")</f>
        <v/>
      </c>
      <c r="M1535" s="13" t="str">
        <f>_xlfn.IFNA(VLOOKUP(flower[[#This Row],[Scion METRC '#]],DEADC8[],4,FALSE),"")</f>
        <v/>
      </c>
      <c r="N1535" s="14" t="str">
        <f>_xlfn.IFNA(VLOOKUP(flower[[#This Row],[Scion METRC '#]],DEADC8[],4,FALSE),"")</f>
        <v/>
      </c>
      <c r="O1535" s="13" t="str">
        <f>IF(ISNUMBER(SEARCH(".",flower[[#This Row],[Pheno Barcode]])),CONCATENATE("1A4070000000065000",RIGHT(flower[[#This Row],[Pheno Barcode]],6)),"")</f>
        <v/>
      </c>
      <c r="P1535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_TL1-14</v>
      </c>
    </row>
    <row r="1536" spans="1:16" x14ac:dyDescent="0.25">
      <c r="A1536" s="8" t="s">
        <v>9</v>
      </c>
      <c r="B1536" s="9">
        <v>15</v>
      </c>
      <c r="C1536" s="13" t="s">
        <v>577</v>
      </c>
      <c r="D1536" s="13"/>
      <c r="E1536" s="13" t="str">
        <f>_xlfn.IFNA(VLOOKUP(flower[[#This Row],[Scion METRC '#]],METRCC8[],2,FALSE),"METRC ERROR")</f>
        <v>METRC ERROR</v>
      </c>
      <c r="F1536" s="13" t="str">
        <f>IF(LEFT(flower[[#This Row],[Strain]],4)=LEFT(flower[[#This Row],[Pheno '#]],4),"match","MISMATCH")</f>
        <v>MISMATCH</v>
      </c>
      <c r="G1536" s="13" t="str">
        <f>_xlfn.IFNA(VLOOKUP(flower[[#This Row],[Scion METRC '#]],VEGC8[[#All],[Scion METRC '#]:[Pheno Barcode]],2,FALSE),"")</f>
        <v/>
      </c>
      <c r="H1536" s="13" t="str">
        <f>LEFT(flower[[#This Row],[Pheno Barcode]],7)</f>
        <v/>
      </c>
      <c r="I1536" s="10" t="str">
        <f>_xlfn.IFNA(VLOOKUP(flower[[#This Row],[Strain]],VEGC8[[#All],[Scion METRC '#]:[Health]],5,FALSE),"")</f>
        <v/>
      </c>
      <c r="J1536" s="13"/>
      <c r="K1536" s="13" t="str">
        <f>IF(flower[[#This Row],[Scion METRC '#]]="","EMPTY",_xlfn.IFNA(VLOOKUP(flower[[#This Row],[Scion METRC '#]],DEADC8[],3,FALSE),"Alive"))</f>
        <v>EMPTY</v>
      </c>
      <c r="L1536" s="13" t="str">
        <f>IFERROR(INDEX(exptreatments[[#This Row],[Treatment]],MATCH(flower[[#This Row],[Scion METRC '#]],exptreatments[[#This Row],[METRC]],0)),"")</f>
        <v/>
      </c>
      <c r="M1536" s="13" t="str">
        <f>_xlfn.IFNA(VLOOKUP(flower[[#This Row],[Scion METRC '#]],DEADC8[],4,FALSE),"")</f>
        <v/>
      </c>
      <c r="N1536" s="14" t="str">
        <f>_xlfn.IFNA(VLOOKUP(flower[[#This Row],[Scion METRC '#]],DEADC8[],4,FALSE),"")</f>
        <v/>
      </c>
      <c r="O1536" s="13" t="str">
        <f>IF(ISNUMBER(SEARCH(".",flower[[#This Row],[Pheno Barcode]])),CONCATENATE("1A4070000000065000",RIGHT(flower[[#This Row],[Pheno Barcode]],6)),"")</f>
        <v/>
      </c>
      <c r="P1536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_TL1-15</v>
      </c>
    </row>
    <row r="1537" spans="1:16" x14ac:dyDescent="0.25">
      <c r="A1537" s="8" t="s">
        <v>9</v>
      </c>
      <c r="B1537" s="9">
        <v>16</v>
      </c>
      <c r="C1537" s="13" t="s">
        <v>577</v>
      </c>
      <c r="D1537" s="13"/>
      <c r="E1537" s="13" t="str">
        <f>_xlfn.IFNA(VLOOKUP(flower[[#This Row],[Scion METRC '#]],METRCC8[],2,FALSE),"METRC ERROR")</f>
        <v>METRC ERROR</v>
      </c>
      <c r="F1537" s="13" t="str">
        <f>IF(LEFT(flower[[#This Row],[Strain]],4)=LEFT(flower[[#This Row],[Pheno '#]],4),"match","MISMATCH")</f>
        <v>MISMATCH</v>
      </c>
      <c r="G1537" s="13" t="str">
        <f>_xlfn.IFNA(VLOOKUP(flower[[#This Row],[Scion METRC '#]],VEGC8[[#All],[Scion METRC '#]:[Pheno Barcode]],2,FALSE),"")</f>
        <v/>
      </c>
      <c r="H1537" s="13" t="str">
        <f>LEFT(flower[[#This Row],[Pheno Barcode]],7)</f>
        <v/>
      </c>
      <c r="I1537" s="10" t="str">
        <f>_xlfn.IFNA(VLOOKUP(flower[[#This Row],[Strain]],VEGC8[[#All],[Scion METRC '#]:[Health]],5,FALSE),"")</f>
        <v/>
      </c>
      <c r="J1537" s="13"/>
      <c r="K1537" s="13" t="str">
        <f>IF(flower[[#This Row],[Scion METRC '#]]="","EMPTY",_xlfn.IFNA(VLOOKUP(flower[[#This Row],[Scion METRC '#]],DEADC8[],3,FALSE),"Alive"))</f>
        <v>EMPTY</v>
      </c>
      <c r="L1537" s="13" t="str">
        <f>IFERROR(INDEX(exptreatments[[#This Row],[Treatment]],MATCH(flower[[#This Row],[Scion METRC '#]],exptreatments[[#This Row],[METRC]],0)),"")</f>
        <v/>
      </c>
      <c r="M1537" s="13" t="str">
        <f>_xlfn.IFNA(VLOOKUP(flower[[#This Row],[Scion METRC '#]],DEADC8[],4,FALSE),"")</f>
        <v/>
      </c>
      <c r="N1537" s="14" t="str">
        <f>_xlfn.IFNA(VLOOKUP(flower[[#This Row],[Scion METRC '#]],DEADC8[],4,FALSE),"")</f>
        <v/>
      </c>
      <c r="O1537" s="13" t="str">
        <f>IF(ISNUMBER(SEARCH(".",flower[[#This Row],[Pheno Barcode]])),CONCATENATE("1A4070000000065000",RIGHT(flower[[#This Row],[Pheno Barcode]],6)),"")</f>
        <v/>
      </c>
      <c r="P1537" s="8" t="str">
        <f>IF(flower[[#This Row],[Plant]]&lt;10,_xlfn.CONCAT('Group Info'!$F$2,"_",flower[[#This Row],[Table]],"-0",flower[[#This Row],[Plant]]),_xlfn.CONCAT('Group Info'!$F$2,"_",flower[[#This Row],[Table]],"-",flower[[#This Row],[Plant]]))</f>
        <v>_TL1-16</v>
      </c>
    </row>
    <row r="1538" spans="1:16" x14ac:dyDescent="0.25">
      <c r="A1538" s="8" t="s">
        <v>9</v>
      </c>
      <c r="B1538" s="9">
        <v>1</v>
      </c>
      <c r="C1538" s="13" t="s">
        <v>578</v>
      </c>
      <c r="D1538" s="13"/>
      <c r="E1538" s="13" t="str">
        <f>_xlfn.IFNA(VLOOKUP(flower[[#This Row],[Scion METRC '#]],METRCC8[],2,FALSE),"METRC ERROR")</f>
        <v>METRC ERROR</v>
      </c>
      <c r="F1538" s="13" t="str">
        <f>IF(LEFT(flower[[#This Row],[Strain]],4)=LEFT(flower[[#This Row],[Pheno '#]],4),"match","MISMATCH")</f>
        <v>MISMATCH</v>
      </c>
      <c r="G1538" s="13" t="str">
        <f>_xlfn.IFNA(VLOOKUP(flower[[#This Row],[Scion METRC '#]],VEGC8[[#All],[Scion METRC '#]:[Pheno Barcode]],2,FALSE),"")</f>
        <v/>
      </c>
      <c r="H1538" s="13" t="str">
        <f>LEFT(flower[[#This Row],[Pheno Barcode]],7)</f>
        <v/>
      </c>
      <c r="I1538" s="10" t="str">
        <f>_xlfn.IFNA(VLOOKUP(flower[[#This Row],[Strain]],VEGC8[[#All],[Scion METRC '#]:[Health]],5,FALSE),"")</f>
        <v/>
      </c>
      <c r="J1538" s="13"/>
      <c r="K1538" s="13" t="str">
        <f>IF(flower[[#This Row],[Scion METRC '#]]="","EMPTY",_xlfn.IFNA(VLOOKUP(flower[[#This Row],[Scion METRC '#]],DEADC8[],3,FALSE),"Alive"))</f>
        <v>EMPTY</v>
      </c>
      <c r="L1538" s="13" t="str">
        <f>IFERROR(INDEX(exptreatments[[#This Row],[Treatment]],MATCH(flower[[#This Row],[Scion METRC '#]],exptreatments[[#This Row],[METRC]],0)),"")</f>
        <v/>
      </c>
      <c r="M1538" s="13" t="str">
        <f>_xlfn.IFNA(VLOOKUP(flower[[#This Row],[Scion METRC '#]],DEADC8[],4,FALSE),"")</f>
        <v/>
      </c>
      <c r="N1538" s="14" t="str">
        <f>_xlfn.IFNA(VLOOKUP(flower[[#This Row],[Scion METRC '#]],DEADC8[],4,FALSE),"")</f>
        <v/>
      </c>
      <c r="O1538" s="13" t="str">
        <f>IF(ISNUMBER(SEARCH(".",flower[[#This Row],[Pheno Barcode]])),CONCATENATE("1A4070000000065000",RIGHT(flower[[#This Row],[Pheno Barcode]],6)),"")</f>
        <v/>
      </c>
      <c r="P1538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_TL2-01</v>
      </c>
    </row>
    <row r="1539" spans="1:16" x14ac:dyDescent="0.25">
      <c r="A1539" s="8" t="s">
        <v>9</v>
      </c>
      <c r="B1539" s="9">
        <v>2</v>
      </c>
      <c r="C1539" s="13" t="s">
        <v>578</v>
      </c>
      <c r="D1539" s="13"/>
      <c r="E1539" s="13" t="str">
        <f>_xlfn.IFNA(VLOOKUP(flower[[#This Row],[Scion METRC '#]],METRCC8[],2,FALSE),"METRC ERROR")</f>
        <v>METRC ERROR</v>
      </c>
      <c r="F1539" s="13" t="str">
        <f>IF(LEFT(flower[[#This Row],[Strain]],4)=LEFT(flower[[#This Row],[Pheno '#]],4),"match","MISMATCH")</f>
        <v>MISMATCH</v>
      </c>
      <c r="G1539" s="13" t="str">
        <f>_xlfn.IFNA(VLOOKUP(flower[[#This Row],[Scion METRC '#]],VEGC8[[#All],[Scion METRC '#]:[Pheno Barcode]],2,FALSE),"")</f>
        <v/>
      </c>
      <c r="H1539" s="13" t="str">
        <f>LEFT(flower[[#This Row],[Pheno Barcode]],7)</f>
        <v/>
      </c>
      <c r="I1539" s="10" t="str">
        <f>_xlfn.IFNA(VLOOKUP(flower[[#This Row],[Strain]],VEGC8[[#All],[Scion METRC '#]:[Health]],5,FALSE),"")</f>
        <v/>
      </c>
      <c r="J1539" s="13"/>
      <c r="K1539" s="13" t="str">
        <f>IF(flower[[#This Row],[Scion METRC '#]]="","EMPTY",_xlfn.IFNA(VLOOKUP(flower[[#This Row],[Scion METRC '#]],DEADC8[],3,FALSE),"Alive"))</f>
        <v>EMPTY</v>
      </c>
      <c r="L1539" s="13" t="str">
        <f>IFERROR(INDEX(exptreatments[[#This Row],[Treatment]],MATCH(flower[[#This Row],[Scion METRC '#]],exptreatments[[#This Row],[METRC]],0)),"")</f>
        <v/>
      </c>
      <c r="M1539" s="13" t="str">
        <f>_xlfn.IFNA(VLOOKUP(flower[[#This Row],[Scion METRC '#]],DEADC8[],4,FALSE),"")</f>
        <v/>
      </c>
      <c r="N1539" s="14" t="str">
        <f>_xlfn.IFNA(VLOOKUP(flower[[#This Row],[Scion METRC '#]],DEADC8[],4,FALSE),"")</f>
        <v/>
      </c>
      <c r="O1539" s="13" t="str">
        <f>IF(ISNUMBER(SEARCH(".",flower[[#This Row],[Pheno Barcode]])),CONCATENATE("1A4070000000065000",RIGHT(flower[[#This Row],[Pheno Barcode]],6)),"")</f>
        <v/>
      </c>
      <c r="P1539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_TL2-02</v>
      </c>
    </row>
    <row r="1540" spans="1:16" x14ac:dyDescent="0.25">
      <c r="A1540" s="8" t="s">
        <v>9</v>
      </c>
      <c r="B1540" s="9">
        <v>3</v>
      </c>
      <c r="C1540" s="13" t="s">
        <v>578</v>
      </c>
      <c r="D1540" s="13"/>
      <c r="E1540" s="13" t="str">
        <f>_xlfn.IFNA(VLOOKUP(flower[[#This Row],[Scion METRC '#]],METRCC8[],2,FALSE),"METRC ERROR")</f>
        <v>METRC ERROR</v>
      </c>
      <c r="F1540" s="13" t="str">
        <f>IF(LEFT(flower[[#This Row],[Strain]],4)=LEFT(flower[[#This Row],[Pheno '#]],4),"match","MISMATCH")</f>
        <v>MISMATCH</v>
      </c>
      <c r="G1540" s="13" t="str">
        <f>_xlfn.IFNA(VLOOKUP(flower[[#This Row],[Scion METRC '#]],VEGC8[[#All],[Scion METRC '#]:[Pheno Barcode]],2,FALSE),"")</f>
        <v/>
      </c>
      <c r="H1540" s="13" t="str">
        <f>LEFT(flower[[#This Row],[Pheno Barcode]],7)</f>
        <v/>
      </c>
      <c r="I1540" s="10" t="str">
        <f>_xlfn.IFNA(VLOOKUP(flower[[#This Row],[Strain]],VEGC8[[#All],[Scion METRC '#]:[Health]],5,FALSE),"")</f>
        <v/>
      </c>
      <c r="J1540" s="13"/>
      <c r="K1540" s="13" t="str">
        <f>IF(flower[[#This Row],[Scion METRC '#]]="","EMPTY",_xlfn.IFNA(VLOOKUP(flower[[#This Row],[Scion METRC '#]],DEADC8[],3,FALSE),"Alive"))</f>
        <v>EMPTY</v>
      </c>
      <c r="L1540" s="13" t="str">
        <f>IFERROR(INDEX(exptreatments[[#This Row],[Treatment]],MATCH(flower[[#This Row],[Scion METRC '#]],exptreatments[[#This Row],[METRC]],0)),"")</f>
        <v/>
      </c>
      <c r="M1540" s="13" t="str">
        <f>_xlfn.IFNA(VLOOKUP(flower[[#This Row],[Scion METRC '#]],DEADC8[],4,FALSE),"")</f>
        <v/>
      </c>
      <c r="N1540" s="14" t="str">
        <f>_xlfn.IFNA(VLOOKUP(flower[[#This Row],[Scion METRC '#]],DEADC8[],4,FALSE),"")</f>
        <v/>
      </c>
      <c r="O1540" s="13" t="str">
        <f>IF(ISNUMBER(SEARCH(".",flower[[#This Row],[Pheno Barcode]])),CONCATENATE("1A4070000000065000",RIGHT(flower[[#This Row],[Pheno Barcode]],6)),"")</f>
        <v/>
      </c>
      <c r="P1540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_TL2-03</v>
      </c>
    </row>
    <row r="1541" spans="1:16" x14ac:dyDescent="0.25">
      <c r="A1541" s="8" t="s">
        <v>9</v>
      </c>
      <c r="B1541" s="9">
        <v>4</v>
      </c>
      <c r="C1541" s="13" t="s">
        <v>578</v>
      </c>
      <c r="D1541" s="13"/>
      <c r="E1541" s="13" t="str">
        <f>_xlfn.IFNA(VLOOKUP(flower[[#This Row],[Scion METRC '#]],METRCC8[],2,FALSE),"METRC ERROR")</f>
        <v>METRC ERROR</v>
      </c>
      <c r="F1541" s="13" t="str">
        <f>IF(LEFT(flower[[#This Row],[Strain]],4)=LEFT(flower[[#This Row],[Pheno '#]],4),"match","MISMATCH")</f>
        <v>MISMATCH</v>
      </c>
      <c r="G1541" s="13" t="str">
        <f>_xlfn.IFNA(VLOOKUP(flower[[#This Row],[Scion METRC '#]],VEGC8[[#All],[Scion METRC '#]:[Pheno Barcode]],2,FALSE),"")</f>
        <v/>
      </c>
      <c r="H1541" s="13" t="str">
        <f>LEFT(flower[[#This Row],[Pheno Barcode]],7)</f>
        <v/>
      </c>
      <c r="I1541" s="10" t="str">
        <f>_xlfn.IFNA(VLOOKUP(flower[[#This Row],[Strain]],VEGC8[[#All],[Scion METRC '#]:[Health]],5,FALSE),"")</f>
        <v/>
      </c>
      <c r="J1541" s="13"/>
      <c r="K1541" s="13" t="str">
        <f>IF(flower[[#This Row],[Scion METRC '#]]="","EMPTY",_xlfn.IFNA(VLOOKUP(flower[[#This Row],[Scion METRC '#]],DEADC8[],3,FALSE),"Alive"))</f>
        <v>EMPTY</v>
      </c>
      <c r="L1541" s="13" t="str">
        <f>IFERROR(INDEX(exptreatments[[#This Row],[Treatment]],MATCH(flower[[#This Row],[Scion METRC '#]],exptreatments[[#This Row],[METRC]],0)),"")</f>
        <v/>
      </c>
      <c r="M1541" s="13" t="str">
        <f>_xlfn.IFNA(VLOOKUP(flower[[#This Row],[Scion METRC '#]],DEADC8[],4,FALSE),"")</f>
        <v/>
      </c>
      <c r="N1541" s="14" t="str">
        <f>_xlfn.IFNA(VLOOKUP(flower[[#This Row],[Scion METRC '#]],DEADC8[],4,FALSE),"")</f>
        <v/>
      </c>
      <c r="O1541" s="13" t="str">
        <f>IF(ISNUMBER(SEARCH(".",flower[[#This Row],[Pheno Barcode]])),CONCATENATE("1A4070000000065000",RIGHT(flower[[#This Row],[Pheno Barcode]],6)),"")</f>
        <v/>
      </c>
      <c r="P1541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_TL2-04</v>
      </c>
    </row>
    <row r="1542" spans="1:16" x14ac:dyDescent="0.25">
      <c r="A1542" s="8" t="s">
        <v>9</v>
      </c>
      <c r="B1542" s="9">
        <v>5</v>
      </c>
      <c r="C1542" s="13" t="s">
        <v>578</v>
      </c>
      <c r="D1542" s="13"/>
      <c r="E1542" s="13" t="str">
        <f>_xlfn.IFNA(VLOOKUP(flower[[#This Row],[Scion METRC '#]],METRCC8[],2,FALSE),"METRC ERROR")</f>
        <v>METRC ERROR</v>
      </c>
      <c r="F1542" s="13" t="str">
        <f>IF(LEFT(flower[[#This Row],[Strain]],4)=LEFT(flower[[#This Row],[Pheno '#]],4),"match","MISMATCH")</f>
        <v>MISMATCH</v>
      </c>
      <c r="G1542" s="13" t="str">
        <f>_xlfn.IFNA(VLOOKUP(flower[[#This Row],[Scion METRC '#]],VEGC8[[#All],[Scion METRC '#]:[Pheno Barcode]],2,FALSE),"")</f>
        <v/>
      </c>
      <c r="H1542" s="13" t="str">
        <f>LEFT(flower[[#This Row],[Pheno Barcode]],7)</f>
        <v/>
      </c>
      <c r="I1542" s="10" t="str">
        <f>_xlfn.IFNA(VLOOKUP(flower[[#This Row],[Strain]],VEGC8[[#All],[Scion METRC '#]:[Health]],5,FALSE),"")</f>
        <v/>
      </c>
      <c r="J1542" s="13"/>
      <c r="K1542" s="13" t="str">
        <f>IF(flower[[#This Row],[Scion METRC '#]]="","EMPTY",_xlfn.IFNA(VLOOKUP(flower[[#This Row],[Scion METRC '#]],DEADC8[],3,FALSE),"Alive"))</f>
        <v>EMPTY</v>
      </c>
      <c r="L1542" s="13" t="str">
        <f>IFERROR(INDEX(exptreatments[[#This Row],[Treatment]],MATCH(flower[[#This Row],[Scion METRC '#]],exptreatments[[#This Row],[METRC]],0)),"")</f>
        <v/>
      </c>
      <c r="M1542" s="13" t="str">
        <f>_xlfn.IFNA(VLOOKUP(flower[[#This Row],[Scion METRC '#]],DEADC8[],4,FALSE),"")</f>
        <v/>
      </c>
      <c r="N1542" s="14" t="str">
        <f>_xlfn.IFNA(VLOOKUP(flower[[#This Row],[Scion METRC '#]],DEADC8[],4,FALSE),"")</f>
        <v/>
      </c>
      <c r="O1542" s="13" t="str">
        <f>IF(ISNUMBER(SEARCH(".",flower[[#This Row],[Pheno Barcode]])),CONCATENATE("1A4070000000065000",RIGHT(flower[[#This Row],[Pheno Barcode]],6)),"")</f>
        <v/>
      </c>
      <c r="P1542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_TL2-05</v>
      </c>
    </row>
    <row r="1543" spans="1:16" x14ac:dyDescent="0.25">
      <c r="A1543" s="8" t="s">
        <v>9</v>
      </c>
      <c r="B1543" s="9">
        <v>6</v>
      </c>
      <c r="C1543" s="13" t="s">
        <v>578</v>
      </c>
      <c r="D1543" s="13"/>
      <c r="E1543" s="13" t="str">
        <f>_xlfn.IFNA(VLOOKUP(flower[[#This Row],[Scion METRC '#]],METRCC8[],2,FALSE),"METRC ERROR")</f>
        <v>METRC ERROR</v>
      </c>
      <c r="F1543" s="13" t="str">
        <f>IF(LEFT(flower[[#This Row],[Strain]],4)=LEFT(flower[[#This Row],[Pheno '#]],4),"match","MISMATCH")</f>
        <v>MISMATCH</v>
      </c>
      <c r="G1543" s="13" t="str">
        <f>_xlfn.IFNA(VLOOKUP(flower[[#This Row],[Scion METRC '#]],VEGC8[[#All],[Scion METRC '#]:[Pheno Barcode]],2,FALSE),"")</f>
        <v/>
      </c>
      <c r="H1543" s="13" t="str">
        <f>LEFT(flower[[#This Row],[Pheno Barcode]],7)</f>
        <v/>
      </c>
      <c r="I1543" s="10" t="str">
        <f>_xlfn.IFNA(VLOOKUP(flower[[#This Row],[Strain]],VEGC8[[#All],[Scion METRC '#]:[Health]],5,FALSE),"")</f>
        <v/>
      </c>
      <c r="J1543" s="13"/>
      <c r="K1543" s="13" t="str">
        <f>IF(flower[[#This Row],[Scion METRC '#]]="","EMPTY",_xlfn.IFNA(VLOOKUP(flower[[#This Row],[Scion METRC '#]],DEADC8[],3,FALSE),"Alive"))</f>
        <v>EMPTY</v>
      </c>
      <c r="L1543" s="13" t="str">
        <f>IFERROR(INDEX(exptreatments[[#This Row],[Treatment]],MATCH(flower[[#This Row],[Scion METRC '#]],exptreatments[[#This Row],[METRC]],0)),"")</f>
        <v/>
      </c>
      <c r="M1543" s="13" t="str">
        <f>_xlfn.IFNA(VLOOKUP(flower[[#This Row],[Scion METRC '#]],DEADC8[],4,FALSE),"")</f>
        <v/>
      </c>
      <c r="N1543" s="14" t="str">
        <f>_xlfn.IFNA(VLOOKUP(flower[[#This Row],[Scion METRC '#]],DEADC8[],4,FALSE),"")</f>
        <v/>
      </c>
      <c r="O1543" s="13" t="str">
        <f>IF(ISNUMBER(SEARCH(".",flower[[#This Row],[Pheno Barcode]])),CONCATENATE("1A4070000000065000",RIGHT(flower[[#This Row],[Pheno Barcode]],6)),"")</f>
        <v/>
      </c>
      <c r="P1543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_TL2-06</v>
      </c>
    </row>
    <row r="1544" spans="1:16" x14ac:dyDescent="0.25">
      <c r="A1544" s="8" t="s">
        <v>9</v>
      </c>
      <c r="B1544" s="9">
        <v>7</v>
      </c>
      <c r="C1544" s="13" t="s">
        <v>578</v>
      </c>
      <c r="D1544" s="13"/>
      <c r="E1544" s="13" t="str">
        <f>_xlfn.IFNA(VLOOKUP(flower[[#This Row],[Scion METRC '#]],METRCC8[],2,FALSE),"METRC ERROR")</f>
        <v>METRC ERROR</v>
      </c>
      <c r="F1544" s="13" t="str">
        <f>IF(LEFT(flower[[#This Row],[Strain]],4)=LEFT(flower[[#This Row],[Pheno '#]],4),"match","MISMATCH")</f>
        <v>MISMATCH</v>
      </c>
      <c r="G1544" s="13" t="str">
        <f>_xlfn.IFNA(VLOOKUP(flower[[#This Row],[Scion METRC '#]],VEGC8[[#All],[Scion METRC '#]:[Pheno Barcode]],2,FALSE),"")</f>
        <v/>
      </c>
      <c r="H1544" s="13" t="str">
        <f>LEFT(flower[[#This Row],[Pheno Barcode]],7)</f>
        <v/>
      </c>
      <c r="I1544" s="10" t="str">
        <f>_xlfn.IFNA(VLOOKUP(flower[[#This Row],[Strain]],VEGC8[[#All],[Scion METRC '#]:[Health]],5,FALSE),"")</f>
        <v/>
      </c>
      <c r="J1544" s="13"/>
      <c r="K1544" s="13" t="str">
        <f>IF(flower[[#This Row],[Scion METRC '#]]="","EMPTY",_xlfn.IFNA(VLOOKUP(flower[[#This Row],[Scion METRC '#]],DEADC8[],3,FALSE),"Alive"))</f>
        <v>EMPTY</v>
      </c>
      <c r="L1544" s="13" t="str">
        <f>IFERROR(INDEX(exptreatments[[#This Row],[Treatment]],MATCH(flower[[#This Row],[Scion METRC '#]],exptreatments[[#This Row],[METRC]],0)),"")</f>
        <v/>
      </c>
      <c r="M1544" s="13" t="str">
        <f>_xlfn.IFNA(VLOOKUP(flower[[#This Row],[Scion METRC '#]],DEADC8[],4,FALSE),"")</f>
        <v/>
      </c>
      <c r="N1544" s="14" t="str">
        <f>_xlfn.IFNA(VLOOKUP(flower[[#This Row],[Scion METRC '#]],DEADC8[],4,FALSE),"")</f>
        <v/>
      </c>
      <c r="O1544" s="13" t="str">
        <f>IF(ISNUMBER(SEARCH(".",flower[[#This Row],[Pheno Barcode]])),CONCATENATE("1A4070000000065000",RIGHT(flower[[#This Row],[Pheno Barcode]],6)),"")</f>
        <v/>
      </c>
      <c r="P1544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_TL2-07</v>
      </c>
    </row>
    <row r="1545" spans="1:16" x14ac:dyDescent="0.25">
      <c r="A1545" s="8" t="s">
        <v>9</v>
      </c>
      <c r="B1545" s="9">
        <v>8</v>
      </c>
      <c r="C1545" s="13" t="s">
        <v>578</v>
      </c>
      <c r="D1545" s="13"/>
      <c r="E1545" s="13" t="str">
        <f>_xlfn.IFNA(VLOOKUP(flower[[#This Row],[Scion METRC '#]],METRCC8[],2,FALSE),"METRC ERROR")</f>
        <v>METRC ERROR</v>
      </c>
      <c r="F1545" s="13" t="str">
        <f>IF(LEFT(flower[[#This Row],[Strain]],4)=LEFT(flower[[#This Row],[Pheno '#]],4),"match","MISMATCH")</f>
        <v>MISMATCH</v>
      </c>
      <c r="G1545" s="13" t="str">
        <f>_xlfn.IFNA(VLOOKUP(flower[[#This Row],[Scion METRC '#]],VEGC8[[#All],[Scion METRC '#]:[Pheno Barcode]],2,FALSE),"")</f>
        <v/>
      </c>
      <c r="H1545" s="13" t="str">
        <f>LEFT(flower[[#This Row],[Pheno Barcode]],7)</f>
        <v/>
      </c>
      <c r="I1545" s="10" t="str">
        <f>_xlfn.IFNA(VLOOKUP(flower[[#This Row],[Strain]],VEGC8[[#All],[Scion METRC '#]:[Health]],5,FALSE),"")</f>
        <v/>
      </c>
      <c r="J1545" s="13"/>
      <c r="K1545" s="13" t="str">
        <f>IF(flower[[#This Row],[Scion METRC '#]]="","EMPTY",_xlfn.IFNA(VLOOKUP(flower[[#This Row],[Scion METRC '#]],DEADC8[],3,FALSE),"Alive"))</f>
        <v>EMPTY</v>
      </c>
      <c r="L1545" s="13" t="str">
        <f>IFERROR(INDEX(exptreatments[[#This Row],[Treatment]],MATCH(flower[[#This Row],[Scion METRC '#]],exptreatments[[#This Row],[METRC]],0)),"")</f>
        <v/>
      </c>
      <c r="M1545" s="13" t="str">
        <f>_xlfn.IFNA(VLOOKUP(flower[[#This Row],[Scion METRC '#]],DEADC8[],4,FALSE),"")</f>
        <v/>
      </c>
      <c r="N1545" s="14" t="str">
        <f>_xlfn.IFNA(VLOOKUP(flower[[#This Row],[Scion METRC '#]],DEADC8[],4,FALSE),"")</f>
        <v/>
      </c>
      <c r="O1545" s="13" t="str">
        <f>IF(ISNUMBER(SEARCH(".",flower[[#This Row],[Pheno Barcode]])),CONCATENATE("1A4070000000065000",RIGHT(flower[[#This Row],[Pheno Barcode]],6)),"")</f>
        <v/>
      </c>
      <c r="P1545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_TL2-08</v>
      </c>
    </row>
    <row r="1546" spans="1:16" x14ac:dyDescent="0.25">
      <c r="A1546" s="8" t="s">
        <v>9</v>
      </c>
      <c r="B1546" s="9">
        <v>9</v>
      </c>
      <c r="C1546" s="13" t="s">
        <v>578</v>
      </c>
      <c r="D1546" s="13"/>
      <c r="E1546" s="13" t="str">
        <f>_xlfn.IFNA(VLOOKUP(flower[[#This Row],[Scion METRC '#]],METRCC8[],2,FALSE),"METRC ERROR")</f>
        <v>METRC ERROR</v>
      </c>
      <c r="F1546" s="13" t="str">
        <f>IF(LEFT(flower[[#This Row],[Strain]],4)=LEFT(flower[[#This Row],[Pheno '#]],4),"match","MISMATCH")</f>
        <v>MISMATCH</v>
      </c>
      <c r="G1546" s="13" t="str">
        <f>_xlfn.IFNA(VLOOKUP(flower[[#This Row],[Scion METRC '#]],VEGC8[[#All],[Scion METRC '#]:[Pheno Barcode]],2,FALSE),"")</f>
        <v/>
      </c>
      <c r="H1546" s="13" t="str">
        <f>LEFT(flower[[#This Row],[Pheno Barcode]],7)</f>
        <v/>
      </c>
      <c r="I1546" s="10" t="str">
        <f>_xlfn.IFNA(VLOOKUP(flower[[#This Row],[Strain]],VEGC8[[#All],[Scion METRC '#]:[Health]],5,FALSE),"")</f>
        <v/>
      </c>
      <c r="J1546" s="13"/>
      <c r="K1546" s="13" t="str">
        <f>IF(flower[[#This Row],[Scion METRC '#]]="","EMPTY",_xlfn.IFNA(VLOOKUP(flower[[#This Row],[Scion METRC '#]],DEADC8[],3,FALSE),"Alive"))</f>
        <v>EMPTY</v>
      </c>
      <c r="L1546" s="13" t="str">
        <f>IFERROR(INDEX(exptreatments[[#This Row],[Treatment]],MATCH(flower[[#This Row],[Scion METRC '#]],exptreatments[[#This Row],[METRC]],0)),"")</f>
        <v/>
      </c>
      <c r="M1546" s="13" t="str">
        <f>_xlfn.IFNA(VLOOKUP(flower[[#This Row],[Scion METRC '#]],DEADC8[],4,FALSE),"")</f>
        <v/>
      </c>
      <c r="N1546" s="14" t="str">
        <f>_xlfn.IFNA(VLOOKUP(flower[[#This Row],[Scion METRC '#]],DEADC8[],4,FALSE),"")</f>
        <v/>
      </c>
      <c r="O1546" s="13" t="str">
        <f>IF(ISNUMBER(SEARCH(".",flower[[#This Row],[Pheno Barcode]])),CONCATENATE("1A4070000000065000",RIGHT(flower[[#This Row],[Pheno Barcode]],6)),"")</f>
        <v/>
      </c>
      <c r="P1546" s="8" t="str">
        <f>IF(flower[[#This Row],[Plant]]&lt;10,_xlfn.CONCAT('Group Info'!$F$2,"_",flower[[#This Row],[Table]],"-0",flower[[#This Row],[Plant]]),_xlfn.CONCAT('Group Info'!$F$2,"_",flower[[#This Row],[Table]],"-",flower[[#This Row],[Plant]]))</f>
        <v>_TL2-09</v>
      </c>
    </row>
    <row r="1547" spans="1:16" x14ac:dyDescent="0.25">
      <c r="A1547" s="8" t="s">
        <v>9</v>
      </c>
      <c r="B1547" s="9">
        <v>10</v>
      </c>
      <c r="C1547" s="13" t="s">
        <v>578</v>
      </c>
      <c r="D1547" s="13"/>
      <c r="E1547" s="13" t="str">
        <f>_xlfn.IFNA(VLOOKUP(flower[[#This Row],[Scion METRC '#]],METRCC8[],2,FALSE),"METRC ERROR")</f>
        <v>METRC ERROR</v>
      </c>
      <c r="F1547" s="13" t="str">
        <f>IF(LEFT(flower[[#This Row],[Strain]],4)=LEFT(flower[[#This Row],[Pheno '#]],4),"match","MISMATCH")</f>
        <v>MISMATCH</v>
      </c>
      <c r="G1547" s="13" t="str">
        <f>_xlfn.IFNA(VLOOKUP(flower[[#This Row],[Scion METRC '#]],VEGC8[[#All],[Scion METRC '#]:[Pheno Barcode]],2,FALSE),"")</f>
        <v/>
      </c>
      <c r="H1547" s="13" t="str">
        <f>LEFT(flower[[#This Row],[Pheno Barcode]],7)</f>
        <v/>
      </c>
      <c r="I1547" s="10" t="str">
        <f>_xlfn.IFNA(VLOOKUP(flower[[#This Row],[Strain]],VEGC8[[#All],[Scion METRC '#]:[Health]],5,FALSE),"")</f>
        <v/>
      </c>
      <c r="J1547" s="13"/>
      <c r="K1547" s="13" t="str">
        <f>IF(flower[[#This Row],[Scion METRC '#]]="","EMPTY",_xlfn.IFNA(VLOOKUP(flower[[#This Row],[Scion METRC '#]],DEADC8[],3,FALSE),"Alive"))</f>
        <v>EMPTY</v>
      </c>
      <c r="L1547" s="13" t="str">
        <f>IFERROR(INDEX(exptreatments[[#This Row],[Treatment]],MATCH(flower[[#This Row],[Scion METRC '#]],exptreatments[[#This Row],[METRC]],0)),"")</f>
        <v/>
      </c>
      <c r="M1547" s="13" t="str">
        <f>_xlfn.IFNA(VLOOKUP(flower[[#This Row],[Scion METRC '#]],DEADC8[],4,FALSE),"")</f>
        <v/>
      </c>
      <c r="N1547" s="14" t="str">
        <f>_xlfn.IFNA(VLOOKUP(flower[[#This Row],[Scion METRC '#]],DEADC8[],4,FALSE),"")</f>
        <v/>
      </c>
      <c r="O1547" s="13" t="str">
        <f>IF(ISNUMBER(SEARCH(".",flower[[#This Row],[Pheno Barcode]])),CONCATENATE("1A4070000000065000",RIGHT(flower[[#This Row],[Pheno Barcode]],6)),"")</f>
        <v/>
      </c>
      <c r="P1547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_TL2-10</v>
      </c>
    </row>
    <row r="1548" spans="1:16" x14ac:dyDescent="0.25">
      <c r="A1548" s="8" t="s">
        <v>9</v>
      </c>
      <c r="B1548" s="9">
        <v>11</v>
      </c>
      <c r="C1548" s="13" t="s">
        <v>578</v>
      </c>
      <c r="D1548" s="13"/>
      <c r="E1548" s="13" t="str">
        <f>_xlfn.IFNA(VLOOKUP(flower[[#This Row],[Scion METRC '#]],METRCC8[],2,FALSE),"METRC ERROR")</f>
        <v>METRC ERROR</v>
      </c>
      <c r="F1548" s="13" t="str">
        <f>IF(LEFT(flower[[#This Row],[Strain]],4)=LEFT(flower[[#This Row],[Pheno '#]],4),"match","MISMATCH")</f>
        <v>MISMATCH</v>
      </c>
      <c r="G1548" s="13" t="str">
        <f>_xlfn.IFNA(VLOOKUP(flower[[#This Row],[Scion METRC '#]],VEGC8[[#All],[Scion METRC '#]:[Pheno Barcode]],2,FALSE),"")</f>
        <v/>
      </c>
      <c r="H1548" s="13" t="str">
        <f>LEFT(flower[[#This Row],[Pheno Barcode]],7)</f>
        <v/>
      </c>
      <c r="I1548" s="10" t="str">
        <f>_xlfn.IFNA(VLOOKUP(flower[[#This Row],[Strain]],VEGC8[[#All],[Scion METRC '#]:[Health]],5,FALSE),"")</f>
        <v/>
      </c>
      <c r="J1548" s="13"/>
      <c r="K1548" s="13" t="str">
        <f>IF(flower[[#This Row],[Scion METRC '#]]="","EMPTY",_xlfn.IFNA(VLOOKUP(flower[[#This Row],[Scion METRC '#]],DEADC8[],3,FALSE),"Alive"))</f>
        <v>EMPTY</v>
      </c>
      <c r="L1548" s="13" t="str">
        <f>IFERROR(INDEX(exptreatments[[#This Row],[Treatment]],MATCH(flower[[#This Row],[Scion METRC '#]],exptreatments[[#This Row],[METRC]],0)),"")</f>
        <v/>
      </c>
      <c r="M1548" s="13" t="str">
        <f>_xlfn.IFNA(VLOOKUP(flower[[#This Row],[Scion METRC '#]],DEADC8[],4,FALSE),"")</f>
        <v/>
      </c>
      <c r="N1548" s="14" t="str">
        <f>_xlfn.IFNA(VLOOKUP(flower[[#This Row],[Scion METRC '#]],DEADC8[],4,FALSE),"")</f>
        <v/>
      </c>
      <c r="O1548" s="13" t="str">
        <f>IF(ISNUMBER(SEARCH(".",flower[[#This Row],[Pheno Barcode]])),CONCATENATE("1A4070000000065000",RIGHT(flower[[#This Row],[Pheno Barcode]],6)),"")</f>
        <v/>
      </c>
      <c r="P1548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_TL2-11</v>
      </c>
    </row>
    <row r="1549" spans="1:16" x14ac:dyDescent="0.25">
      <c r="A1549" s="8" t="s">
        <v>9</v>
      </c>
      <c r="B1549" s="9">
        <v>12</v>
      </c>
      <c r="C1549" s="13" t="s">
        <v>578</v>
      </c>
      <c r="D1549" s="13"/>
      <c r="E1549" s="13" t="str">
        <f>_xlfn.IFNA(VLOOKUP(flower[[#This Row],[Scion METRC '#]],METRCC8[],2,FALSE),"METRC ERROR")</f>
        <v>METRC ERROR</v>
      </c>
      <c r="F1549" s="13" t="str">
        <f>IF(LEFT(flower[[#This Row],[Strain]],4)=LEFT(flower[[#This Row],[Pheno '#]],4),"match","MISMATCH")</f>
        <v>MISMATCH</v>
      </c>
      <c r="G1549" s="13" t="str">
        <f>_xlfn.IFNA(VLOOKUP(flower[[#This Row],[Scion METRC '#]],VEGC8[[#All],[Scion METRC '#]:[Pheno Barcode]],2,FALSE),"")</f>
        <v/>
      </c>
      <c r="H1549" s="13" t="str">
        <f>LEFT(flower[[#This Row],[Pheno Barcode]],7)</f>
        <v/>
      </c>
      <c r="I1549" s="10" t="str">
        <f>_xlfn.IFNA(VLOOKUP(flower[[#This Row],[Strain]],VEGC8[[#All],[Scion METRC '#]:[Health]],5,FALSE),"")</f>
        <v/>
      </c>
      <c r="J1549" s="13"/>
      <c r="K1549" s="13" t="str">
        <f>IF(flower[[#This Row],[Scion METRC '#]]="","EMPTY",_xlfn.IFNA(VLOOKUP(flower[[#This Row],[Scion METRC '#]],DEADC8[],3,FALSE),"Alive"))</f>
        <v>EMPTY</v>
      </c>
      <c r="L1549" s="13" t="str">
        <f>IFERROR(INDEX(exptreatments[[#This Row],[Treatment]],MATCH(flower[[#This Row],[Scion METRC '#]],exptreatments[[#This Row],[METRC]],0)),"")</f>
        <v/>
      </c>
      <c r="M1549" s="13" t="str">
        <f>_xlfn.IFNA(VLOOKUP(flower[[#This Row],[Scion METRC '#]],DEADC8[],4,FALSE),"")</f>
        <v/>
      </c>
      <c r="N1549" s="14" t="str">
        <f>_xlfn.IFNA(VLOOKUP(flower[[#This Row],[Scion METRC '#]],DEADC8[],4,FALSE),"")</f>
        <v/>
      </c>
      <c r="O1549" s="13" t="str">
        <f>IF(ISNUMBER(SEARCH(".",flower[[#This Row],[Pheno Barcode]])),CONCATENATE("1A4070000000065000",RIGHT(flower[[#This Row],[Pheno Barcode]],6)),"")</f>
        <v/>
      </c>
      <c r="P1549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_TL2-12</v>
      </c>
    </row>
    <row r="1550" spans="1:16" x14ac:dyDescent="0.25">
      <c r="A1550" s="8" t="s">
        <v>9</v>
      </c>
      <c r="B1550" s="9">
        <v>13</v>
      </c>
      <c r="C1550" s="13" t="s">
        <v>578</v>
      </c>
      <c r="D1550" s="13"/>
      <c r="E1550" s="13" t="str">
        <f>_xlfn.IFNA(VLOOKUP(flower[[#This Row],[Scion METRC '#]],METRCC8[],2,FALSE),"METRC ERROR")</f>
        <v>METRC ERROR</v>
      </c>
      <c r="F1550" s="13" t="str">
        <f>IF(LEFT(flower[[#This Row],[Strain]],4)=LEFT(flower[[#This Row],[Pheno '#]],4),"match","MISMATCH")</f>
        <v>MISMATCH</v>
      </c>
      <c r="G1550" s="13" t="str">
        <f>_xlfn.IFNA(VLOOKUP(flower[[#This Row],[Scion METRC '#]],VEGC8[[#All],[Scion METRC '#]:[Pheno Barcode]],2,FALSE),"")</f>
        <v/>
      </c>
      <c r="H1550" s="13" t="str">
        <f>LEFT(flower[[#This Row],[Pheno Barcode]],7)</f>
        <v/>
      </c>
      <c r="I1550" s="10" t="str">
        <f>_xlfn.IFNA(VLOOKUP(flower[[#This Row],[Strain]],VEGC8[[#All],[Scion METRC '#]:[Health]],5,FALSE),"")</f>
        <v/>
      </c>
      <c r="J1550" s="13"/>
      <c r="K1550" s="13" t="str">
        <f>IF(flower[[#This Row],[Scion METRC '#]]="","EMPTY",_xlfn.IFNA(VLOOKUP(flower[[#This Row],[Scion METRC '#]],DEADC8[],3,FALSE),"Alive"))</f>
        <v>EMPTY</v>
      </c>
      <c r="L1550" s="13" t="str">
        <f>IFERROR(INDEX(exptreatments[[#This Row],[Treatment]],MATCH(flower[[#This Row],[Scion METRC '#]],exptreatments[[#This Row],[METRC]],0)),"")</f>
        <v/>
      </c>
      <c r="M1550" s="13" t="str">
        <f>_xlfn.IFNA(VLOOKUP(flower[[#This Row],[Scion METRC '#]],DEADC8[],4,FALSE),"")</f>
        <v/>
      </c>
      <c r="N1550" s="14" t="str">
        <f>_xlfn.IFNA(VLOOKUP(flower[[#This Row],[Scion METRC '#]],DEADC8[],4,FALSE),"")</f>
        <v/>
      </c>
      <c r="O1550" s="13" t="str">
        <f>IF(ISNUMBER(SEARCH(".",flower[[#This Row],[Pheno Barcode]])),CONCATENATE("1A4070000000065000",RIGHT(flower[[#This Row],[Pheno Barcode]],6)),"")</f>
        <v/>
      </c>
      <c r="P1550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_TL2-13</v>
      </c>
    </row>
    <row r="1551" spans="1:16" x14ac:dyDescent="0.25">
      <c r="A1551" s="8" t="s">
        <v>9</v>
      </c>
      <c r="B1551" s="9">
        <v>14</v>
      </c>
      <c r="C1551" s="13" t="s">
        <v>578</v>
      </c>
      <c r="D1551" s="13"/>
      <c r="E1551" s="13" t="str">
        <f>_xlfn.IFNA(VLOOKUP(flower[[#This Row],[Scion METRC '#]],METRCC8[],2,FALSE),"METRC ERROR")</f>
        <v>METRC ERROR</v>
      </c>
      <c r="F1551" s="13" t="str">
        <f>IF(LEFT(flower[[#This Row],[Strain]],4)=LEFT(flower[[#This Row],[Pheno '#]],4),"match","MISMATCH")</f>
        <v>MISMATCH</v>
      </c>
      <c r="G1551" s="13" t="str">
        <f>_xlfn.IFNA(VLOOKUP(flower[[#This Row],[Scion METRC '#]],VEGC8[[#All],[Scion METRC '#]:[Pheno Barcode]],2,FALSE),"")</f>
        <v/>
      </c>
      <c r="H1551" s="13" t="str">
        <f>LEFT(flower[[#This Row],[Pheno Barcode]],7)</f>
        <v/>
      </c>
      <c r="I1551" s="10" t="str">
        <f>_xlfn.IFNA(VLOOKUP(flower[[#This Row],[Strain]],VEGC8[[#All],[Scion METRC '#]:[Health]],5,FALSE),"")</f>
        <v/>
      </c>
      <c r="J1551" s="13"/>
      <c r="K1551" s="13" t="str">
        <f>IF(flower[[#This Row],[Scion METRC '#]]="","EMPTY",_xlfn.IFNA(VLOOKUP(flower[[#This Row],[Scion METRC '#]],DEADC8[],3,FALSE),"Alive"))</f>
        <v>EMPTY</v>
      </c>
      <c r="L1551" s="13" t="str">
        <f>IFERROR(INDEX(exptreatments[[#This Row],[Treatment]],MATCH(flower[[#This Row],[Scion METRC '#]],exptreatments[[#This Row],[METRC]],0)),"")</f>
        <v/>
      </c>
      <c r="M1551" s="13" t="str">
        <f>_xlfn.IFNA(VLOOKUP(flower[[#This Row],[Scion METRC '#]],DEADC8[],4,FALSE),"")</f>
        <v/>
      </c>
      <c r="N1551" s="14" t="str">
        <f>_xlfn.IFNA(VLOOKUP(flower[[#This Row],[Scion METRC '#]],DEADC8[],4,FALSE),"")</f>
        <v/>
      </c>
      <c r="O1551" s="13" t="str">
        <f>IF(ISNUMBER(SEARCH(".",flower[[#This Row],[Pheno Barcode]])),CONCATENATE("1A4070000000065000",RIGHT(flower[[#This Row],[Pheno Barcode]],6)),"")</f>
        <v/>
      </c>
      <c r="P1551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_TL2-14</v>
      </c>
    </row>
    <row r="1552" spans="1:16" x14ac:dyDescent="0.25">
      <c r="A1552" s="8" t="s">
        <v>9</v>
      </c>
      <c r="B1552" s="9">
        <v>15</v>
      </c>
      <c r="C1552" s="13" t="s">
        <v>578</v>
      </c>
      <c r="D1552" s="13"/>
      <c r="E1552" s="13" t="str">
        <f>_xlfn.IFNA(VLOOKUP(flower[[#This Row],[Scion METRC '#]],METRCC8[],2,FALSE),"METRC ERROR")</f>
        <v>METRC ERROR</v>
      </c>
      <c r="F1552" s="13" t="str">
        <f>IF(LEFT(flower[[#This Row],[Strain]],4)=LEFT(flower[[#This Row],[Pheno '#]],4),"match","MISMATCH")</f>
        <v>MISMATCH</v>
      </c>
      <c r="G1552" s="13" t="str">
        <f>_xlfn.IFNA(VLOOKUP(flower[[#This Row],[Scion METRC '#]],VEGC8[[#All],[Scion METRC '#]:[Pheno Barcode]],2,FALSE),"")</f>
        <v/>
      </c>
      <c r="H1552" s="13" t="str">
        <f>LEFT(flower[[#This Row],[Pheno Barcode]],7)</f>
        <v/>
      </c>
      <c r="I1552" s="10" t="str">
        <f>_xlfn.IFNA(VLOOKUP(flower[[#This Row],[Strain]],VEGC8[[#All],[Scion METRC '#]:[Health]],5,FALSE),"")</f>
        <v/>
      </c>
      <c r="J1552" s="13"/>
      <c r="K1552" s="13" t="str">
        <f>IF(flower[[#This Row],[Scion METRC '#]]="","EMPTY",_xlfn.IFNA(VLOOKUP(flower[[#This Row],[Scion METRC '#]],DEADC8[],3,FALSE),"Alive"))</f>
        <v>EMPTY</v>
      </c>
      <c r="L1552" s="13" t="str">
        <f>IFERROR(INDEX(exptreatments[[#This Row],[Treatment]],MATCH(flower[[#This Row],[Scion METRC '#]],exptreatments[[#This Row],[METRC]],0)),"")</f>
        <v/>
      </c>
      <c r="M1552" s="13" t="str">
        <f>_xlfn.IFNA(VLOOKUP(flower[[#This Row],[Scion METRC '#]],DEADC8[],4,FALSE),"")</f>
        <v/>
      </c>
      <c r="N1552" s="14" t="str">
        <f>_xlfn.IFNA(VLOOKUP(flower[[#This Row],[Scion METRC '#]],DEADC8[],4,FALSE),"")</f>
        <v/>
      </c>
      <c r="O1552" s="13" t="str">
        <f>IF(ISNUMBER(SEARCH(".",flower[[#This Row],[Pheno Barcode]])),CONCATENATE("1A4070000000065000",RIGHT(flower[[#This Row],[Pheno Barcode]],6)),"")</f>
        <v/>
      </c>
      <c r="P1552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_TL2-15</v>
      </c>
    </row>
    <row r="1553" spans="1:16" x14ac:dyDescent="0.25">
      <c r="A1553" s="8" t="s">
        <v>9</v>
      </c>
      <c r="B1553" s="9">
        <v>16</v>
      </c>
      <c r="C1553" s="13" t="s">
        <v>578</v>
      </c>
      <c r="D1553" s="13"/>
      <c r="E1553" s="13" t="str">
        <f>_xlfn.IFNA(VLOOKUP(flower[[#This Row],[Scion METRC '#]],METRCC8[],2,FALSE),"METRC ERROR")</f>
        <v>METRC ERROR</v>
      </c>
      <c r="F1553" s="13" t="str">
        <f>IF(LEFT(flower[[#This Row],[Strain]],4)=LEFT(flower[[#This Row],[Pheno '#]],4),"match","MISMATCH")</f>
        <v>MISMATCH</v>
      </c>
      <c r="G1553" s="13" t="str">
        <f>_xlfn.IFNA(VLOOKUP(flower[[#This Row],[Scion METRC '#]],VEGC8[[#All],[Scion METRC '#]:[Pheno Barcode]],2,FALSE),"")</f>
        <v/>
      </c>
      <c r="H1553" s="13" t="str">
        <f>LEFT(flower[[#This Row],[Pheno Barcode]],7)</f>
        <v/>
      </c>
      <c r="I1553" s="10" t="str">
        <f>_xlfn.IFNA(VLOOKUP(flower[[#This Row],[Strain]],VEGC8[[#All],[Scion METRC '#]:[Health]],5,FALSE),"")</f>
        <v/>
      </c>
      <c r="J1553" s="13"/>
      <c r="K1553" s="13" t="str">
        <f>IF(flower[[#This Row],[Scion METRC '#]]="","EMPTY",_xlfn.IFNA(VLOOKUP(flower[[#This Row],[Scion METRC '#]],DEADC8[],3,FALSE),"Alive"))</f>
        <v>EMPTY</v>
      </c>
      <c r="L1553" s="13" t="str">
        <f>IFERROR(INDEX(exptreatments[[#This Row],[Treatment]],MATCH(flower[[#This Row],[Scion METRC '#]],exptreatments[[#This Row],[METRC]],0)),"")</f>
        <v/>
      </c>
      <c r="M1553" s="13" t="str">
        <f>_xlfn.IFNA(VLOOKUP(flower[[#This Row],[Scion METRC '#]],DEADC8[],4,FALSE),"")</f>
        <v/>
      </c>
      <c r="N1553" s="14" t="str">
        <f>_xlfn.IFNA(VLOOKUP(flower[[#This Row],[Scion METRC '#]],DEADC8[],4,FALSE),"")</f>
        <v/>
      </c>
      <c r="O1553" s="13" t="str">
        <f>IF(ISNUMBER(SEARCH(".",flower[[#This Row],[Pheno Barcode]])),CONCATENATE("1A4070000000065000",RIGHT(flower[[#This Row],[Pheno Barcode]],6)),"")</f>
        <v/>
      </c>
      <c r="P1553" s="8" t="str">
        <f>IF(flower[[#This Row],[Plant]]&lt;10,_xlfn.CONCAT('Group Info'!$F$2,"_",flower[[#This Row],[Table]],"-0",flower[[#This Row],[Plant]]),_xlfn.CONCAT('Group Info'!$F$2,"_",flower[[#This Row],[Table]],"-",flower[[#This Row],[Plant]]))</f>
        <v>_TL2-16</v>
      </c>
    </row>
    <row r="1554" spans="1:16" x14ac:dyDescent="0.25">
      <c r="A1554" s="8" t="s">
        <v>9</v>
      </c>
      <c r="B1554" s="9">
        <v>1</v>
      </c>
      <c r="C1554" s="13" t="s">
        <v>579</v>
      </c>
      <c r="D1554" s="13"/>
      <c r="E1554" s="13" t="str">
        <f>_xlfn.IFNA(VLOOKUP(flower[[#This Row],[Scion METRC '#]],METRCC8[],2,FALSE),"METRC ERROR")</f>
        <v>METRC ERROR</v>
      </c>
      <c r="F1554" s="13" t="str">
        <f>IF(LEFT(flower[[#This Row],[Strain]],4)=LEFT(flower[[#This Row],[Pheno '#]],4),"match","MISMATCH")</f>
        <v>MISMATCH</v>
      </c>
      <c r="G1554" s="13" t="str">
        <f>_xlfn.IFNA(VLOOKUP(flower[[#This Row],[Scion METRC '#]],VEGC8[[#All],[Scion METRC '#]:[Pheno Barcode]],2,FALSE),"")</f>
        <v/>
      </c>
      <c r="H1554" s="13" t="str">
        <f>LEFT(flower[[#This Row],[Pheno Barcode]],7)</f>
        <v/>
      </c>
      <c r="I1554" s="10" t="str">
        <f>_xlfn.IFNA(VLOOKUP(flower[[#This Row],[Strain]],VEGC8[[#All],[Scion METRC '#]:[Health]],5,FALSE),"")</f>
        <v/>
      </c>
      <c r="J1554" s="13"/>
      <c r="K1554" s="13" t="str">
        <f>IF(flower[[#This Row],[Scion METRC '#]]="","EMPTY",_xlfn.IFNA(VLOOKUP(flower[[#This Row],[Scion METRC '#]],DEADC8[],3,FALSE),"Alive"))</f>
        <v>EMPTY</v>
      </c>
      <c r="L1554" s="13" t="str">
        <f>IFERROR(INDEX(exptreatments[[#This Row],[Treatment]],MATCH(flower[[#This Row],[Scion METRC '#]],exptreatments[[#This Row],[METRC]],0)),"")</f>
        <v/>
      </c>
      <c r="M1554" s="13" t="str">
        <f>_xlfn.IFNA(VLOOKUP(flower[[#This Row],[Scion METRC '#]],DEADC8[],4,FALSE),"")</f>
        <v/>
      </c>
      <c r="N1554" s="14" t="str">
        <f>_xlfn.IFNA(VLOOKUP(flower[[#This Row],[Scion METRC '#]],DEADC8[],4,FALSE),"")</f>
        <v/>
      </c>
      <c r="O1554" s="13" t="str">
        <f>IF(ISNUMBER(SEARCH(".",flower[[#This Row],[Pheno Barcode]])),CONCATENATE("1A4070000000065000",RIGHT(flower[[#This Row],[Pheno Barcode]],6)),"")</f>
        <v/>
      </c>
      <c r="P1554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_TL3-01</v>
      </c>
    </row>
    <row r="1555" spans="1:16" x14ac:dyDescent="0.25">
      <c r="A1555" s="8" t="s">
        <v>9</v>
      </c>
      <c r="B1555" s="9">
        <v>2</v>
      </c>
      <c r="C1555" s="13" t="s">
        <v>579</v>
      </c>
      <c r="D1555" s="13"/>
      <c r="E1555" s="13" t="str">
        <f>_xlfn.IFNA(VLOOKUP(flower[[#This Row],[Scion METRC '#]],METRCC8[],2,FALSE),"METRC ERROR")</f>
        <v>METRC ERROR</v>
      </c>
      <c r="F1555" s="13" t="str">
        <f>IF(LEFT(flower[[#This Row],[Strain]],4)=LEFT(flower[[#This Row],[Pheno '#]],4),"match","MISMATCH")</f>
        <v>MISMATCH</v>
      </c>
      <c r="G1555" s="13" t="str">
        <f>_xlfn.IFNA(VLOOKUP(flower[[#This Row],[Scion METRC '#]],VEGC8[[#All],[Scion METRC '#]:[Pheno Barcode]],2,FALSE),"")</f>
        <v/>
      </c>
      <c r="H1555" s="13" t="str">
        <f>LEFT(flower[[#This Row],[Pheno Barcode]],7)</f>
        <v/>
      </c>
      <c r="I1555" s="10" t="str">
        <f>_xlfn.IFNA(VLOOKUP(flower[[#This Row],[Strain]],VEGC8[[#All],[Scion METRC '#]:[Health]],5,FALSE),"")</f>
        <v/>
      </c>
      <c r="J1555" s="13"/>
      <c r="K1555" s="13" t="str">
        <f>IF(flower[[#This Row],[Scion METRC '#]]="","EMPTY",_xlfn.IFNA(VLOOKUP(flower[[#This Row],[Scion METRC '#]],DEADC8[],3,FALSE),"Alive"))</f>
        <v>EMPTY</v>
      </c>
      <c r="L1555" s="13" t="str">
        <f>IFERROR(INDEX(exptreatments[[#This Row],[Treatment]],MATCH(flower[[#This Row],[Scion METRC '#]],exptreatments[[#This Row],[METRC]],0)),"")</f>
        <v/>
      </c>
      <c r="M1555" s="13" t="str">
        <f>_xlfn.IFNA(VLOOKUP(flower[[#This Row],[Scion METRC '#]],DEADC8[],4,FALSE),"")</f>
        <v/>
      </c>
      <c r="N1555" s="14" t="str">
        <f>_xlfn.IFNA(VLOOKUP(flower[[#This Row],[Scion METRC '#]],DEADC8[],4,FALSE),"")</f>
        <v/>
      </c>
      <c r="O1555" s="13" t="str">
        <f>IF(ISNUMBER(SEARCH(".",flower[[#This Row],[Pheno Barcode]])),CONCATENATE("1A4070000000065000",RIGHT(flower[[#This Row],[Pheno Barcode]],6)),"")</f>
        <v/>
      </c>
      <c r="P1555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_TL3-02</v>
      </c>
    </row>
    <row r="1556" spans="1:16" x14ac:dyDescent="0.25">
      <c r="A1556" s="8" t="s">
        <v>9</v>
      </c>
      <c r="B1556" s="9">
        <v>3</v>
      </c>
      <c r="C1556" s="13" t="s">
        <v>579</v>
      </c>
      <c r="D1556" s="13"/>
      <c r="E1556" s="13" t="str">
        <f>_xlfn.IFNA(VLOOKUP(flower[[#This Row],[Scion METRC '#]],METRCC8[],2,FALSE),"METRC ERROR")</f>
        <v>METRC ERROR</v>
      </c>
      <c r="F1556" s="13" t="str">
        <f>IF(LEFT(flower[[#This Row],[Strain]],4)=LEFT(flower[[#This Row],[Pheno '#]],4),"match","MISMATCH")</f>
        <v>MISMATCH</v>
      </c>
      <c r="G1556" s="13" t="str">
        <f>_xlfn.IFNA(VLOOKUP(flower[[#This Row],[Scion METRC '#]],VEGC8[[#All],[Scion METRC '#]:[Pheno Barcode]],2,FALSE),"")</f>
        <v/>
      </c>
      <c r="H1556" s="13" t="str">
        <f>LEFT(flower[[#This Row],[Pheno Barcode]],7)</f>
        <v/>
      </c>
      <c r="I1556" s="10" t="str">
        <f>_xlfn.IFNA(VLOOKUP(flower[[#This Row],[Strain]],VEGC8[[#All],[Scion METRC '#]:[Health]],5,FALSE),"")</f>
        <v/>
      </c>
      <c r="J1556" s="13"/>
      <c r="K1556" s="13" t="str">
        <f>IF(flower[[#This Row],[Scion METRC '#]]="","EMPTY",_xlfn.IFNA(VLOOKUP(flower[[#This Row],[Scion METRC '#]],DEADC8[],3,FALSE),"Alive"))</f>
        <v>EMPTY</v>
      </c>
      <c r="L1556" s="13" t="str">
        <f>IFERROR(INDEX(exptreatments[[#This Row],[Treatment]],MATCH(flower[[#This Row],[Scion METRC '#]],exptreatments[[#This Row],[METRC]],0)),"")</f>
        <v/>
      </c>
      <c r="M1556" s="13" t="str">
        <f>_xlfn.IFNA(VLOOKUP(flower[[#This Row],[Scion METRC '#]],DEADC8[],4,FALSE),"")</f>
        <v/>
      </c>
      <c r="N1556" s="14" t="str">
        <f>_xlfn.IFNA(VLOOKUP(flower[[#This Row],[Scion METRC '#]],DEADC8[],4,FALSE),"")</f>
        <v/>
      </c>
      <c r="O1556" s="13" t="str">
        <f>IF(ISNUMBER(SEARCH(".",flower[[#This Row],[Pheno Barcode]])),CONCATENATE("1A4070000000065000",RIGHT(flower[[#This Row],[Pheno Barcode]],6)),"")</f>
        <v/>
      </c>
      <c r="P1556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_TL3-03</v>
      </c>
    </row>
    <row r="1557" spans="1:16" x14ac:dyDescent="0.25">
      <c r="A1557" s="8" t="s">
        <v>9</v>
      </c>
      <c r="B1557" s="9">
        <v>4</v>
      </c>
      <c r="C1557" s="13" t="s">
        <v>579</v>
      </c>
      <c r="D1557" s="13"/>
      <c r="E1557" s="13" t="str">
        <f>_xlfn.IFNA(VLOOKUP(flower[[#This Row],[Scion METRC '#]],METRCC8[],2,FALSE),"METRC ERROR")</f>
        <v>METRC ERROR</v>
      </c>
      <c r="F1557" s="13" t="str">
        <f>IF(LEFT(flower[[#This Row],[Strain]],4)=LEFT(flower[[#This Row],[Pheno '#]],4),"match","MISMATCH")</f>
        <v>MISMATCH</v>
      </c>
      <c r="G1557" s="13" t="str">
        <f>_xlfn.IFNA(VLOOKUP(flower[[#This Row],[Scion METRC '#]],VEGC8[[#All],[Scion METRC '#]:[Pheno Barcode]],2,FALSE),"")</f>
        <v/>
      </c>
      <c r="H1557" s="13" t="str">
        <f>LEFT(flower[[#This Row],[Pheno Barcode]],7)</f>
        <v/>
      </c>
      <c r="I1557" s="10" t="str">
        <f>_xlfn.IFNA(VLOOKUP(flower[[#This Row],[Strain]],VEGC8[[#All],[Scion METRC '#]:[Health]],5,FALSE),"")</f>
        <v/>
      </c>
      <c r="J1557" s="13"/>
      <c r="K1557" s="13" t="str">
        <f>IF(flower[[#This Row],[Scion METRC '#]]="","EMPTY",_xlfn.IFNA(VLOOKUP(flower[[#This Row],[Scion METRC '#]],DEADC8[],3,FALSE),"Alive"))</f>
        <v>EMPTY</v>
      </c>
      <c r="L1557" s="13" t="str">
        <f>IFERROR(INDEX(exptreatments[[#This Row],[Treatment]],MATCH(flower[[#This Row],[Scion METRC '#]],exptreatments[[#This Row],[METRC]],0)),"")</f>
        <v/>
      </c>
      <c r="M1557" s="13" t="str">
        <f>_xlfn.IFNA(VLOOKUP(flower[[#This Row],[Scion METRC '#]],DEADC8[],4,FALSE),"")</f>
        <v/>
      </c>
      <c r="N1557" s="14" t="str">
        <f>_xlfn.IFNA(VLOOKUP(flower[[#This Row],[Scion METRC '#]],DEADC8[],4,FALSE),"")</f>
        <v/>
      </c>
      <c r="O1557" s="13" t="str">
        <f>IF(ISNUMBER(SEARCH(".",flower[[#This Row],[Pheno Barcode]])),CONCATENATE("1A4070000000065000",RIGHT(flower[[#This Row],[Pheno Barcode]],6)),"")</f>
        <v/>
      </c>
      <c r="P1557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_TL3-04</v>
      </c>
    </row>
    <row r="1558" spans="1:16" x14ac:dyDescent="0.25">
      <c r="A1558" s="8" t="s">
        <v>9</v>
      </c>
      <c r="B1558" s="9">
        <v>5</v>
      </c>
      <c r="C1558" s="13" t="s">
        <v>579</v>
      </c>
      <c r="D1558" s="13"/>
      <c r="E1558" s="13" t="str">
        <f>_xlfn.IFNA(VLOOKUP(flower[[#This Row],[Scion METRC '#]],METRCC8[],2,FALSE),"METRC ERROR")</f>
        <v>METRC ERROR</v>
      </c>
      <c r="F1558" s="13" t="str">
        <f>IF(LEFT(flower[[#This Row],[Strain]],4)=LEFT(flower[[#This Row],[Pheno '#]],4),"match","MISMATCH")</f>
        <v>MISMATCH</v>
      </c>
      <c r="G1558" s="13" t="str">
        <f>_xlfn.IFNA(VLOOKUP(flower[[#This Row],[Scion METRC '#]],VEGC8[[#All],[Scion METRC '#]:[Pheno Barcode]],2,FALSE),"")</f>
        <v/>
      </c>
      <c r="H1558" s="13" t="str">
        <f>LEFT(flower[[#This Row],[Pheno Barcode]],7)</f>
        <v/>
      </c>
      <c r="I1558" s="10" t="str">
        <f>_xlfn.IFNA(VLOOKUP(flower[[#This Row],[Strain]],VEGC8[[#All],[Scion METRC '#]:[Health]],5,FALSE),"")</f>
        <v/>
      </c>
      <c r="J1558" s="13"/>
      <c r="K1558" s="13" t="str">
        <f>IF(flower[[#This Row],[Scion METRC '#]]="","EMPTY",_xlfn.IFNA(VLOOKUP(flower[[#This Row],[Scion METRC '#]],DEADC8[],3,FALSE),"Alive"))</f>
        <v>EMPTY</v>
      </c>
      <c r="L1558" s="13" t="str">
        <f>IFERROR(INDEX(exptreatments[[#This Row],[Treatment]],MATCH(flower[[#This Row],[Scion METRC '#]],exptreatments[[#This Row],[METRC]],0)),"")</f>
        <v/>
      </c>
      <c r="M1558" s="13" t="str">
        <f>_xlfn.IFNA(VLOOKUP(flower[[#This Row],[Scion METRC '#]],DEADC8[],4,FALSE),"")</f>
        <v/>
      </c>
      <c r="N1558" s="14" t="str">
        <f>_xlfn.IFNA(VLOOKUP(flower[[#This Row],[Scion METRC '#]],DEADC8[],4,FALSE),"")</f>
        <v/>
      </c>
      <c r="O1558" s="13" t="str">
        <f>IF(ISNUMBER(SEARCH(".",flower[[#This Row],[Pheno Barcode]])),CONCATENATE("1A4070000000065000",RIGHT(flower[[#This Row],[Pheno Barcode]],6)),"")</f>
        <v/>
      </c>
      <c r="P1558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_TL3-05</v>
      </c>
    </row>
    <row r="1559" spans="1:16" x14ac:dyDescent="0.25">
      <c r="A1559" s="8" t="s">
        <v>9</v>
      </c>
      <c r="B1559" s="9">
        <v>6</v>
      </c>
      <c r="C1559" s="13" t="s">
        <v>579</v>
      </c>
      <c r="D1559" s="13"/>
      <c r="E1559" s="13" t="str">
        <f>_xlfn.IFNA(VLOOKUP(flower[[#This Row],[Scion METRC '#]],METRCC8[],2,FALSE),"METRC ERROR")</f>
        <v>METRC ERROR</v>
      </c>
      <c r="F1559" s="13" t="str">
        <f>IF(LEFT(flower[[#This Row],[Strain]],4)=LEFT(flower[[#This Row],[Pheno '#]],4),"match","MISMATCH")</f>
        <v>MISMATCH</v>
      </c>
      <c r="G1559" s="13" t="str">
        <f>_xlfn.IFNA(VLOOKUP(flower[[#This Row],[Scion METRC '#]],VEGC8[[#All],[Scion METRC '#]:[Pheno Barcode]],2,FALSE),"")</f>
        <v/>
      </c>
      <c r="H1559" s="13" t="str">
        <f>LEFT(flower[[#This Row],[Pheno Barcode]],7)</f>
        <v/>
      </c>
      <c r="I1559" s="10" t="str">
        <f>_xlfn.IFNA(VLOOKUP(flower[[#This Row],[Strain]],VEGC8[[#All],[Scion METRC '#]:[Health]],5,FALSE),"")</f>
        <v/>
      </c>
      <c r="J1559" s="13"/>
      <c r="K1559" s="13" t="str">
        <f>IF(flower[[#This Row],[Scion METRC '#]]="","EMPTY",_xlfn.IFNA(VLOOKUP(flower[[#This Row],[Scion METRC '#]],DEADC8[],3,FALSE),"Alive"))</f>
        <v>EMPTY</v>
      </c>
      <c r="L1559" s="13" t="str">
        <f>IFERROR(INDEX(exptreatments[[#This Row],[Treatment]],MATCH(flower[[#This Row],[Scion METRC '#]],exptreatments[[#This Row],[METRC]],0)),"")</f>
        <v/>
      </c>
      <c r="M1559" s="13" t="str">
        <f>_xlfn.IFNA(VLOOKUP(flower[[#This Row],[Scion METRC '#]],DEADC8[],4,FALSE),"")</f>
        <v/>
      </c>
      <c r="N1559" s="14" t="str">
        <f>_xlfn.IFNA(VLOOKUP(flower[[#This Row],[Scion METRC '#]],DEADC8[],4,FALSE),"")</f>
        <v/>
      </c>
      <c r="O1559" s="13" t="str">
        <f>IF(ISNUMBER(SEARCH(".",flower[[#This Row],[Pheno Barcode]])),CONCATENATE("1A4070000000065000",RIGHT(flower[[#This Row],[Pheno Barcode]],6)),"")</f>
        <v/>
      </c>
      <c r="P1559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_TL3-06</v>
      </c>
    </row>
    <row r="1560" spans="1:16" x14ac:dyDescent="0.25">
      <c r="A1560" s="8" t="s">
        <v>9</v>
      </c>
      <c r="B1560" s="9">
        <v>7</v>
      </c>
      <c r="C1560" s="13" t="s">
        <v>579</v>
      </c>
      <c r="D1560" s="13"/>
      <c r="E1560" s="13" t="str">
        <f>_xlfn.IFNA(VLOOKUP(flower[[#This Row],[Scion METRC '#]],METRCC8[],2,FALSE),"METRC ERROR")</f>
        <v>METRC ERROR</v>
      </c>
      <c r="F1560" s="13" t="str">
        <f>IF(LEFT(flower[[#This Row],[Strain]],4)=LEFT(flower[[#This Row],[Pheno '#]],4),"match","MISMATCH")</f>
        <v>MISMATCH</v>
      </c>
      <c r="G1560" s="13" t="str">
        <f>_xlfn.IFNA(VLOOKUP(flower[[#This Row],[Scion METRC '#]],VEGC8[[#All],[Scion METRC '#]:[Pheno Barcode]],2,FALSE),"")</f>
        <v/>
      </c>
      <c r="H1560" s="13" t="str">
        <f>LEFT(flower[[#This Row],[Pheno Barcode]],7)</f>
        <v/>
      </c>
      <c r="I1560" s="10" t="str">
        <f>_xlfn.IFNA(VLOOKUP(flower[[#This Row],[Strain]],VEGC8[[#All],[Scion METRC '#]:[Health]],5,FALSE),"")</f>
        <v/>
      </c>
      <c r="J1560" s="13"/>
      <c r="K1560" s="13" t="str">
        <f>IF(flower[[#This Row],[Scion METRC '#]]="","EMPTY",_xlfn.IFNA(VLOOKUP(flower[[#This Row],[Scion METRC '#]],DEADC8[],3,FALSE),"Alive"))</f>
        <v>EMPTY</v>
      </c>
      <c r="L1560" s="13" t="str">
        <f>IFERROR(INDEX(exptreatments[[#This Row],[Treatment]],MATCH(flower[[#This Row],[Scion METRC '#]],exptreatments[[#This Row],[METRC]],0)),"")</f>
        <v/>
      </c>
      <c r="M1560" s="13" t="str">
        <f>_xlfn.IFNA(VLOOKUP(flower[[#This Row],[Scion METRC '#]],DEADC8[],4,FALSE),"")</f>
        <v/>
      </c>
      <c r="N1560" s="14" t="str">
        <f>_xlfn.IFNA(VLOOKUP(flower[[#This Row],[Scion METRC '#]],DEADC8[],4,FALSE),"")</f>
        <v/>
      </c>
      <c r="O1560" s="13" t="str">
        <f>IF(ISNUMBER(SEARCH(".",flower[[#This Row],[Pheno Barcode]])),CONCATENATE("1A4070000000065000",RIGHT(flower[[#This Row],[Pheno Barcode]],6)),"")</f>
        <v/>
      </c>
      <c r="P1560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_TL3-07</v>
      </c>
    </row>
    <row r="1561" spans="1:16" x14ac:dyDescent="0.25">
      <c r="A1561" s="8" t="s">
        <v>9</v>
      </c>
      <c r="B1561" s="9">
        <v>8</v>
      </c>
      <c r="C1561" s="13" t="s">
        <v>579</v>
      </c>
      <c r="D1561" s="13"/>
      <c r="E1561" s="13" t="str">
        <f>_xlfn.IFNA(VLOOKUP(flower[[#This Row],[Scion METRC '#]],METRCC8[],2,FALSE),"METRC ERROR")</f>
        <v>METRC ERROR</v>
      </c>
      <c r="F1561" s="13" t="str">
        <f>IF(LEFT(flower[[#This Row],[Strain]],4)=LEFT(flower[[#This Row],[Pheno '#]],4),"match","MISMATCH")</f>
        <v>MISMATCH</v>
      </c>
      <c r="G1561" s="13" t="str">
        <f>_xlfn.IFNA(VLOOKUP(flower[[#This Row],[Scion METRC '#]],VEGC8[[#All],[Scion METRC '#]:[Pheno Barcode]],2,FALSE),"")</f>
        <v/>
      </c>
      <c r="H1561" s="13" t="str">
        <f>LEFT(flower[[#This Row],[Pheno Barcode]],7)</f>
        <v/>
      </c>
      <c r="I1561" s="10" t="str">
        <f>_xlfn.IFNA(VLOOKUP(flower[[#This Row],[Strain]],VEGC8[[#All],[Scion METRC '#]:[Health]],5,FALSE),"")</f>
        <v/>
      </c>
      <c r="J1561" s="13"/>
      <c r="K1561" s="13" t="str">
        <f>IF(flower[[#This Row],[Scion METRC '#]]="","EMPTY",_xlfn.IFNA(VLOOKUP(flower[[#This Row],[Scion METRC '#]],DEADC8[],3,FALSE),"Alive"))</f>
        <v>EMPTY</v>
      </c>
      <c r="L1561" s="13" t="str">
        <f>IFERROR(INDEX(exptreatments[[#This Row],[Treatment]],MATCH(flower[[#This Row],[Scion METRC '#]],exptreatments[[#This Row],[METRC]],0)),"")</f>
        <v/>
      </c>
      <c r="M1561" s="13" t="str">
        <f>_xlfn.IFNA(VLOOKUP(flower[[#This Row],[Scion METRC '#]],DEADC8[],4,FALSE),"")</f>
        <v/>
      </c>
      <c r="N1561" s="14" t="str">
        <f>_xlfn.IFNA(VLOOKUP(flower[[#This Row],[Scion METRC '#]],DEADC8[],4,FALSE),"")</f>
        <v/>
      </c>
      <c r="O1561" s="13" t="str">
        <f>IF(ISNUMBER(SEARCH(".",flower[[#This Row],[Pheno Barcode]])),CONCATENATE("1A4070000000065000",RIGHT(flower[[#This Row],[Pheno Barcode]],6)),"")</f>
        <v/>
      </c>
      <c r="P1561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_TL3-08</v>
      </c>
    </row>
    <row r="1562" spans="1:16" x14ac:dyDescent="0.25">
      <c r="A1562" s="8" t="s">
        <v>9</v>
      </c>
      <c r="B1562" s="9">
        <v>9</v>
      </c>
      <c r="C1562" s="13" t="s">
        <v>579</v>
      </c>
      <c r="D1562" s="13"/>
      <c r="E1562" s="13" t="str">
        <f>_xlfn.IFNA(VLOOKUP(flower[[#This Row],[Scion METRC '#]],METRCC8[],2,FALSE),"METRC ERROR")</f>
        <v>METRC ERROR</v>
      </c>
      <c r="F1562" s="13" t="str">
        <f>IF(LEFT(flower[[#This Row],[Strain]],4)=LEFT(flower[[#This Row],[Pheno '#]],4),"match","MISMATCH")</f>
        <v>MISMATCH</v>
      </c>
      <c r="G1562" s="13" t="str">
        <f>_xlfn.IFNA(VLOOKUP(flower[[#This Row],[Scion METRC '#]],VEGC8[[#All],[Scion METRC '#]:[Pheno Barcode]],2,FALSE),"")</f>
        <v/>
      </c>
      <c r="H1562" s="13" t="str">
        <f>LEFT(flower[[#This Row],[Pheno Barcode]],7)</f>
        <v/>
      </c>
      <c r="I1562" s="10" t="str">
        <f>_xlfn.IFNA(VLOOKUP(flower[[#This Row],[Strain]],VEGC8[[#All],[Scion METRC '#]:[Health]],5,FALSE),"")</f>
        <v/>
      </c>
      <c r="J1562" s="13"/>
      <c r="K1562" s="13" t="str">
        <f>IF(flower[[#This Row],[Scion METRC '#]]="","EMPTY",_xlfn.IFNA(VLOOKUP(flower[[#This Row],[Scion METRC '#]],DEADC8[],3,FALSE),"Alive"))</f>
        <v>EMPTY</v>
      </c>
      <c r="L1562" s="13" t="str">
        <f>IFERROR(INDEX(exptreatments[[#This Row],[Treatment]],MATCH(flower[[#This Row],[Scion METRC '#]],exptreatments[[#This Row],[METRC]],0)),"")</f>
        <v/>
      </c>
      <c r="M1562" s="13" t="str">
        <f>_xlfn.IFNA(VLOOKUP(flower[[#This Row],[Scion METRC '#]],DEADC8[],4,FALSE),"")</f>
        <v/>
      </c>
      <c r="N1562" s="14" t="str">
        <f>_xlfn.IFNA(VLOOKUP(flower[[#This Row],[Scion METRC '#]],DEADC8[],4,FALSE),"")</f>
        <v/>
      </c>
      <c r="O1562" s="13" t="str">
        <f>IF(ISNUMBER(SEARCH(".",flower[[#This Row],[Pheno Barcode]])),CONCATENATE("1A4070000000065000",RIGHT(flower[[#This Row],[Pheno Barcode]],6)),"")</f>
        <v/>
      </c>
      <c r="P1562" s="8" t="str">
        <f>IF(flower[[#This Row],[Plant]]&lt;10,_xlfn.CONCAT('Group Info'!$F$2,"_",flower[[#This Row],[Table]],"-0",flower[[#This Row],[Plant]]),_xlfn.CONCAT('Group Info'!$F$2,"_",flower[[#This Row],[Table]],"-",flower[[#This Row],[Plant]]))</f>
        <v>_TL3-09</v>
      </c>
    </row>
    <row r="1563" spans="1:16" x14ac:dyDescent="0.25">
      <c r="A1563" s="8" t="s">
        <v>9</v>
      </c>
      <c r="B1563" s="9">
        <v>10</v>
      </c>
      <c r="C1563" s="13" t="s">
        <v>579</v>
      </c>
      <c r="D1563" s="13"/>
      <c r="E1563" s="13" t="str">
        <f>_xlfn.IFNA(VLOOKUP(flower[[#This Row],[Scion METRC '#]],METRCC8[],2,FALSE),"METRC ERROR")</f>
        <v>METRC ERROR</v>
      </c>
      <c r="F1563" s="13" t="str">
        <f>IF(LEFT(flower[[#This Row],[Strain]],4)=LEFT(flower[[#This Row],[Pheno '#]],4),"match","MISMATCH")</f>
        <v>MISMATCH</v>
      </c>
      <c r="G1563" s="13" t="str">
        <f>_xlfn.IFNA(VLOOKUP(flower[[#This Row],[Scion METRC '#]],VEGC8[[#All],[Scion METRC '#]:[Pheno Barcode]],2,FALSE),"")</f>
        <v/>
      </c>
      <c r="H1563" s="13" t="str">
        <f>LEFT(flower[[#This Row],[Pheno Barcode]],7)</f>
        <v/>
      </c>
      <c r="I1563" s="10" t="str">
        <f>_xlfn.IFNA(VLOOKUP(flower[[#This Row],[Strain]],VEGC8[[#All],[Scion METRC '#]:[Health]],5,FALSE),"")</f>
        <v/>
      </c>
      <c r="J1563" s="13"/>
      <c r="K1563" s="13" t="str">
        <f>IF(flower[[#This Row],[Scion METRC '#]]="","EMPTY",_xlfn.IFNA(VLOOKUP(flower[[#This Row],[Scion METRC '#]],DEADC8[],3,FALSE),"Alive"))</f>
        <v>EMPTY</v>
      </c>
      <c r="L1563" s="13" t="str">
        <f>IFERROR(INDEX(exptreatments[[#This Row],[Treatment]],MATCH(flower[[#This Row],[Scion METRC '#]],exptreatments[[#This Row],[METRC]],0)),"")</f>
        <v/>
      </c>
      <c r="M1563" s="13" t="str">
        <f>_xlfn.IFNA(VLOOKUP(flower[[#This Row],[Scion METRC '#]],DEADC8[],4,FALSE),"")</f>
        <v/>
      </c>
      <c r="N1563" s="14" t="str">
        <f>_xlfn.IFNA(VLOOKUP(flower[[#This Row],[Scion METRC '#]],DEADC8[],4,FALSE),"")</f>
        <v/>
      </c>
      <c r="O1563" s="13" t="str">
        <f>IF(ISNUMBER(SEARCH(".",flower[[#This Row],[Pheno Barcode]])),CONCATENATE("1A4070000000065000",RIGHT(flower[[#This Row],[Pheno Barcode]],6)),"")</f>
        <v/>
      </c>
      <c r="P1563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_TL3-10</v>
      </c>
    </row>
    <row r="1564" spans="1:16" x14ac:dyDescent="0.25">
      <c r="A1564" s="8" t="s">
        <v>9</v>
      </c>
      <c r="B1564" s="9">
        <v>11</v>
      </c>
      <c r="C1564" s="13" t="s">
        <v>579</v>
      </c>
      <c r="D1564" s="13"/>
      <c r="E1564" s="13" t="str">
        <f>_xlfn.IFNA(VLOOKUP(flower[[#This Row],[Scion METRC '#]],METRCC8[],2,FALSE),"METRC ERROR")</f>
        <v>METRC ERROR</v>
      </c>
      <c r="F1564" s="13" t="str">
        <f>IF(LEFT(flower[[#This Row],[Strain]],4)=LEFT(flower[[#This Row],[Pheno '#]],4),"match","MISMATCH")</f>
        <v>MISMATCH</v>
      </c>
      <c r="G1564" s="13" t="str">
        <f>_xlfn.IFNA(VLOOKUP(flower[[#This Row],[Scion METRC '#]],VEGC8[[#All],[Scion METRC '#]:[Pheno Barcode]],2,FALSE),"")</f>
        <v/>
      </c>
      <c r="H1564" s="13" t="str">
        <f>LEFT(flower[[#This Row],[Pheno Barcode]],7)</f>
        <v/>
      </c>
      <c r="I1564" s="10" t="str">
        <f>_xlfn.IFNA(VLOOKUP(flower[[#This Row],[Strain]],VEGC8[[#All],[Scion METRC '#]:[Health]],5,FALSE),"")</f>
        <v/>
      </c>
      <c r="J1564" s="13"/>
      <c r="K1564" s="13" t="str">
        <f>IF(flower[[#This Row],[Scion METRC '#]]="","EMPTY",_xlfn.IFNA(VLOOKUP(flower[[#This Row],[Scion METRC '#]],DEADC8[],3,FALSE),"Alive"))</f>
        <v>EMPTY</v>
      </c>
      <c r="L1564" s="13" t="str">
        <f>IFERROR(INDEX(exptreatments[[#This Row],[Treatment]],MATCH(flower[[#This Row],[Scion METRC '#]],exptreatments[[#This Row],[METRC]],0)),"")</f>
        <v/>
      </c>
      <c r="M1564" s="13" t="str">
        <f>_xlfn.IFNA(VLOOKUP(flower[[#This Row],[Scion METRC '#]],DEADC8[],4,FALSE),"")</f>
        <v/>
      </c>
      <c r="N1564" s="14" t="str">
        <f>_xlfn.IFNA(VLOOKUP(flower[[#This Row],[Scion METRC '#]],DEADC8[],4,FALSE),"")</f>
        <v/>
      </c>
      <c r="O1564" s="13" t="str">
        <f>IF(ISNUMBER(SEARCH(".",flower[[#This Row],[Pheno Barcode]])),CONCATENATE("1A4070000000065000",RIGHT(flower[[#This Row],[Pheno Barcode]],6)),"")</f>
        <v/>
      </c>
      <c r="P1564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_TL3-11</v>
      </c>
    </row>
    <row r="1565" spans="1:16" x14ac:dyDescent="0.25">
      <c r="A1565" s="8" t="s">
        <v>9</v>
      </c>
      <c r="B1565" s="9">
        <v>12</v>
      </c>
      <c r="C1565" s="13" t="s">
        <v>579</v>
      </c>
      <c r="D1565" s="13"/>
      <c r="E1565" s="13" t="str">
        <f>_xlfn.IFNA(VLOOKUP(flower[[#This Row],[Scion METRC '#]],METRCC8[],2,FALSE),"METRC ERROR")</f>
        <v>METRC ERROR</v>
      </c>
      <c r="F1565" s="13" t="str">
        <f>IF(LEFT(flower[[#This Row],[Strain]],4)=LEFT(flower[[#This Row],[Pheno '#]],4),"match","MISMATCH")</f>
        <v>MISMATCH</v>
      </c>
      <c r="G1565" s="13" t="str">
        <f>_xlfn.IFNA(VLOOKUP(flower[[#This Row],[Scion METRC '#]],VEGC8[[#All],[Scion METRC '#]:[Pheno Barcode]],2,FALSE),"")</f>
        <v/>
      </c>
      <c r="H1565" s="13" t="str">
        <f>LEFT(flower[[#This Row],[Pheno Barcode]],7)</f>
        <v/>
      </c>
      <c r="I1565" s="10" t="str">
        <f>_xlfn.IFNA(VLOOKUP(flower[[#This Row],[Strain]],VEGC8[[#All],[Scion METRC '#]:[Health]],5,FALSE),"")</f>
        <v/>
      </c>
      <c r="J1565" s="13"/>
      <c r="K1565" s="13" t="str">
        <f>IF(flower[[#This Row],[Scion METRC '#]]="","EMPTY",_xlfn.IFNA(VLOOKUP(flower[[#This Row],[Scion METRC '#]],DEADC8[],3,FALSE),"Alive"))</f>
        <v>EMPTY</v>
      </c>
      <c r="L1565" s="13" t="str">
        <f>IFERROR(INDEX(exptreatments[[#This Row],[Treatment]],MATCH(flower[[#This Row],[Scion METRC '#]],exptreatments[[#This Row],[METRC]],0)),"")</f>
        <v/>
      </c>
      <c r="M1565" s="13" t="str">
        <f>_xlfn.IFNA(VLOOKUP(flower[[#This Row],[Scion METRC '#]],DEADC8[],4,FALSE),"")</f>
        <v/>
      </c>
      <c r="N1565" s="14" t="str">
        <f>_xlfn.IFNA(VLOOKUP(flower[[#This Row],[Scion METRC '#]],DEADC8[],4,FALSE),"")</f>
        <v/>
      </c>
      <c r="O1565" s="13" t="str">
        <f>IF(ISNUMBER(SEARCH(".",flower[[#This Row],[Pheno Barcode]])),CONCATENATE("1A4070000000065000",RIGHT(flower[[#This Row],[Pheno Barcode]],6)),"")</f>
        <v/>
      </c>
      <c r="P1565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_TL3-12</v>
      </c>
    </row>
    <row r="1566" spans="1:16" x14ac:dyDescent="0.25">
      <c r="A1566" s="8" t="s">
        <v>9</v>
      </c>
      <c r="B1566" s="9">
        <v>13</v>
      </c>
      <c r="C1566" s="13" t="s">
        <v>579</v>
      </c>
      <c r="D1566" s="13"/>
      <c r="E1566" s="13" t="str">
        <f>_xlfn.IFNA(VLOOKUP(flower[[#This Row],[Scion METRC '#]],METRCC8[],2,FALSE),"METRC ERROR")</f>
        <v>METRC ERROR</v>
      </c>
      <c r="F1566" s="13" t="str">
        <f>IF(LEFT(flower[[#This Row],[Strain]],4)=LEFT(flower[[#This Row],[Pheno '#]],4),"match","MISMATCH")</f>
        <v>MISMATCH</v>
      </c>
      <c r="G1566" s="13" t="str">
        <f>_xlfn.IFNA(VLOOKUP(flower[[#This Row],[Scion METRC '#]],VEGC8[[#All],[Scion METRC '#]:[Pheno Barcode]],2,FALSE),"")</f>
        <v/>
      </c>
      <c r="H1566" s="13" t="str">
        <f>LEFT(flower[[#This Row],[Pheno Barcode]],7)</f>
        <v/>
      </c>
      <c r="I1566" s="10" t="str">
        <f>_xlfn.IFNA(VLOOKUP(flower[[#This Row],[Strain]],VEGC8[[#All],[Scion METRC '#]:[Health]],5,FALSE),"")</f>
        <v/>
      </c>
      <c r="J1566" s="13"/>
      <c r="K1566" s="13" t="str">
        <f>IF(flower[[#This Row],[Scion METRC '#]]="","EMPTY",_xlfn.IFNA(VLOOKUP(flower[[#This Row],[Scion METRC '#]],DEADC8[],3,FALSE),"Alive"))</f>
        <v>EMPTY</v>
      </c>
      <c r="L1566" s="13" t="str">
        <f>IFERROR(INDEX(exptreatments[[#This Row],[Treatment]],MATCH(flower[[#This Row],[Scion METRC '#]],exptreatments[[#This Row],[METRC]],0)),"")</f>
        <v/>
      </c>
      <c r="M1566" s="13" t="str">
        <f>_xlfn.IFNA(VLOOKUP(flower[[#This Row],[Scion METRC '#]],DEADC8[],4,FALSE),"")</f>
        <v/>
      </c>
      <c r="N1566" s="14" t="str">
        <f>_xlfn.IFNA(VLOOKUP(flower[[#This Row],[Scion METRC '#]],DEADC8[],4,FALSE),"")</f>
        <v/>
      </c>
      <c r="O1566" s="13" t="str">
        <f>IF(ISNUMBER(SEARCH(".",flower[[#This Row],[Pheno Barcode]])),CONCATENATE("1A4070000000065000",RIGHT(flower[[#This Row],[Pheno Barcode]],6)),"")</f>
        <v/>
      </c>
      <c r="P1566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_TL3-13</v>
      </c>
    </row>
    <row r="1567" spans="1:16" x14ac:dyDescent="0.25">
      <c r="A1567" s="8" t="s">
        <v>9</v>
      </c>
      <c r="B1567" s="9">
        <v>14</v>
      </c>
      <c r="C1567" s="13" t="s">
        <v>579</v>
      </c>
      <c r="D1567" s="13"/>
      <c r="E1567" s="13" t="str">
        <f>_xlfn.IFNA(VLOOKUP(flower[[#This Row],[Scion METRC '#]],METRCC8[],2,FALSE),"METRC ERROR")</f>
        <v>METRC ERROR</v>
      </c>
      <c r="F1567" s="13" t="str">
        <f>IF(LEFT(flower[[#This Row],[Strain]],4)=LEFT(flower[[#This Row],[Pheno '#]],4),"match","MISMATCH")</f>
        <v>MISMATCH</v>
      </c>
      <c r="G1567" s="13" t="str">
        <f>_xlfn.IFNA(VLOOKUP(flower[[#This Row],[Scion METRC '#]],VEGC8[[#All],[Scion METRC '#]:[Pheno Barcode]],2,FALSE),"")</f>
        <v/>
      </c>
      <c r="H1567" s="13" t="str">
        <f>LEFT(flower[[#This Row],[Pheno Barcode]],7)</f>
        <v/>
      </c>
      <c r="I1567" s="10" t="str">
        <f>_xlfn.IFNA(VLOOKUP(flower[[#This Row],[Strain]],VEGC8[[#All],[Scion METRC '#]:[Health]],5,FALSE),"")</f>
        <v/>
      </c>
      <c r="J1567" s="13"/>
      <c r="K1567" s="13" t="str">
        <f>IF(flower[[#This Row],[Scion METRC '#]]="","EMPTY",_xlfn.IFNA(VLOOKUP(flower[[#This Row],[Scion METRC '#]],DEADC8[],3,FALSE),"Alive"))</f>
        <v>EMPTY</v>
      </c>
      <c r="L1567" s="13" t="str">
        <f>IFERROR(INDEX(exptreatments[[#This Row],[Treatment]],MATCH(flower[[#This Row],[Scion METRC '#]],exptreatments[[#This Row],[METRC]],0)),"")</f>
        <v/>
      </c>
      <c r="M1567" s="13" t="str">
        <f>_xlfn.IFNA(VLOOKUP(flower[[#This Row],[Scion METRC '#]],DEADC8[],4,FALSE),"")</f>
        <v/>
      </c>
      <c r="N1567" s="14" t="str">
        <f>_xlfn.IFNA(VLOOKUP(flower[[#This Row],[Scion METRC '#]],DEADC8[],4,FALSE),"")</f>
        <v/>
      </c>
      <c r="O1567" s="13" t="str">
        <f>IF(ISNUMBER(SEARCH(".",flower[[#This Row],[Pheno Barcode]])),CONCATENATE("1A4070000000065000",RIGHT(flower[[#This Row],[Pheno Barcode]],6)),"")</f>
        <v/>
      </c>
      <c r="P1567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_TL3-14</v>
      </c>
    </row>
    <row r="1568" spans="1:16" x14ac:dyDescent="0.25">
      <c r="A1568" s="8" t="s">
        <v>9</v>
      </c>
      <c r="B1568" s="9">
        <v>15</v>
      </c>
      <c r="C1568" s="13" t="s">
        <v>579</v>
      </c>
      <c r="D1568" s="13"/>
      <c r="E1568" s="13" t="str">
        <f>_xlfn.IFNA(VLOOKUP(flower[[#This Row],[Scion METRC '#]],METRCC8[],2,FALSE),"METRC ERROR")</f>
        <v>METRC ERROR</v>
      </c>
      <c r="F1568" s="13" t="str">
        <f>IF(LEFT(flower[[#This Row],[Strain]],4)=LEFT(flower[[#This Row],[Pheno '#]],4),"match","MISMATCH")</f>
        <v>MISMATCH</v>
      </c>
      <c r="G1568" s="13" t="str">
        <f>_xlfn.IFNA(VLOOKUP(flower[[#This Row],[Scion METRC '#]],VEGC8[[#All],[Scion METRC '#]:[Pheno Barcode]],2,FALSE),"")</f>
        <v/>
      </c>
      <c r="H1568" s="13" t="str">
        <f>LEFT(flower[[#This Row],[Pheno Barcode]],7)</f>
        <v/>
      </c>
      <c r="I1568" s="10" t="str">
        <f>_xlfn.IFNA(VLOOKUP(flower[[#This Row],[Strain]],VEGC8[[#All],[Scion METRC '#]:[Health]],5,FALSE),"")</f>
        <v/>
      </c>
      <c r="J1568" s="13"/>
      <c r="K1568" s="13" t="str">
        <f>IF(flower[[#This Row],[Scion METRC '#]]="","EMPTY",_xlfn.IFNA(VLOOKUP(flower[[#This Row],[Scion METRC '#]],DEADC8[],3,FALSE),"Alive"))</f>
        <v>EMPTY</v>
      </c>
      <c r="L1568" s="13" t="str">
        <f>IFERROR(INDEX(exptreatments[[#This Row],[Treatment]],MATCH(flower[[#This Row],[Scion METRC '#]],exptreatments[[#This Row],[METRC]],0)),"")</f>
        <v/>
      </c>
      <c r="M1568" s="13" t="str">
        <f>_xlfn.IFNA(VLOOKUP(flower[[#This Row],[Scion METRC '#]],DEADC8[],4,FALSE),"")</f>
        <v/>
      </c>
      <c r="N1568" s="14" t="str">
        <f>_xlfn.IFNA(VLOOKUP(flower[[#This Row],[Scion METRC '#]],DEADC8[],4,FALSE),"")</f>
        <v/>
      </c>
      <c r="O1568" s="13" t="str">
        <f>IF(ISNUMBER(SEARCH(".",flower[[#This Row],[Pheno Barcode]])),CONCATENATE("1A4070000000065000",RIGHT(flower[[#This Row],[Pheno Barcode]],6)),"")</f>
        <v/>
      </c>
      <c r="P1568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_TL3-15</v>
      </c>
    </row>
    <row r="1569" spans="1:16" x14ac:dyDescent="0.25">
      <c r="A1569" s="8" t="s">
        <v>9</v>
      </c>
      <c r="B1569" s="9">
        <v>16</v>
      </c>
      <c r="C1569" s="13" t="s">
        <v>579</v>
      </c>
      <c r="D1569" s="13"/>
      <c r="E1569" s="13" t="str">
        <f>_xlfn.IFNA(VLOOKUP(flower[[#This Row],[Scion METRC '#]],METRCC8[],2,FALSE),"METRC ERROR")</f>
        <v>METRC ERROR</v>
      </c>
      <c r="F1569" s="13" t="str">
        <f>IF(LEFT(flower[[#This Row],[Strain]],4)=LEFT(flower[[#This Row],[Pheno '#]],4),"match","MISMATCH")</f>
        <v>MISMATCH</v>
      </c>
      <c r="G1569" s="13" t="str">
        <f>_xlfn.IFNA(VLOOKUP(flower[[#This Row],[Scion METRC '#]],VEGC8[[#All],[Scion METRC '#]:[Pheno Barcode]],2,FALSE),"")</f>
        <v/>
      </c>
      <c r="H1569" s="13" t="str">
        <f>LEFT(flower[[#This Row],[Pheno Barcode]],7)</f>
        <v/>
      </c>
      <c r="I1569" s="10" t="str">
        <f>_xlfn.IFNA(VLOOKUP(flower[[#This Row],[Strain]],VEGC8[[#All],[Scion METRC '#]:[Health]],5,FALSE),"")</f>
        <v/>
      </c>
      <c r="J1569" s="13"/>
      <c r="K1569" s="13" t="str">
        <f>IF(flower[[#This Row],[Scion METRC '#]]="","EMPTY",_xlfn.IFNA(VLOOKUP(flower[[#This Row],[Scion METRC '#]],DEADC8[],3,FALSE),"Alive"))</f>
        <v>EMPTY</v>
      </c>
      <c r="L1569" s="13" t="str">
        <f>IFERROR(INDEX(exptreatments[[#This Row],[Treatment]],MATCH(flower[[#This Row],[Scion METRC '#]],exptreatments[[#This Row],[METRC]],0)),"")</f>
        <v/>
      </c>
      <c r="M1569" s="13" t="str">
        <f>_xlfn.IFNA(VLOOKUP(flower[[#This Row],[Scion METRC '#]],DEADC8[],4,FALSE),"")</f>
        <v/>
      </c>
      <c r="N1569" s="14" t="str">
        <f>_xlfn.IFNA(VLOOKUP(flower[[#This Row],[Scion METRC '#]],DEADC8[],4,FALSE),"")</f>
        <v/>
      </c>
      <c r="O1569" s="13" t="str">
        <f>IF(ISNUMBER(SEARCH(".",flower[[#This Row],[Pheno Barcode]])),CONCATENATE("1A4070000000065000",RIGHT(flower[[#This Row],[Pheno Barcode]],6)),"")</f>
        <v/>
      </c>
      <c r="P1569" s="8" t="str">
        <f>IF(flower[[#This Row],[Plant]]&lt;10,_xlfn.CONCAT('Group Info'!$F$2,"_",flower[[#This Row],[Table]],"-0",flower[[#This Row],[Plant]]),_xlfn.CONCAT('Group Info'!$F$2,"_",flower[[#This Row],[Table]],"-",flower[[#This Row],[Plant]]))</f>
        <v>_TL3-16</v>
      </c>
    </row>
    <row r="1570" spans="1:16" x14ac:dyDescent="0.25">
      <c r="A1570" s="8" t="s">
        <v>9</v>
      </c>
      <c r="B1570" s="9">
        <v>1</v>
      </c>
      <c r="C1570" s="13" t="s">
        <v>580</v>
      </c>
      <c r="D1570" s="13"/>
      <c r="E1570" s="13" t="str">
        <f>_xlfn.IFNA(VLOOKUP(flower[[#This Row],[Scion METRC '#]],METRCC8[],2,FALSE),"METRC ERROR")</f>
        <v>METRC ERROR</v>
      </c>
      <c r="F1570" s="13" t="str">
        <f>IF(LEFT(flower[[#This Row],[Strain]],4)=LEFT(flower[[#This Row],[Pheno '#]],4),"match","MISMATCH")</f>
        <v>MISMATCH</v>
      </c>
      <c r="G1570" s="13" t="str">
        <f>_xlfn.IFNA(VLOOKUP(flower[[#This Row],[Scion METRC '#]],VEGC8[[#All],[Scion METRC '#]:[Pheno Barcode]],2,FALSE),"")</f>
        <v/>
      </c>
      <c r="H1570" s="13" t="str">
        <f>LEFT(flower[[#This Row],[Pheno Barcode]],7)</f>
        <v/>
      </c>
      <c r="I1570" s="10" t="str">
        <f>_xlfn.IFNA(VLOOKUP(flower[[#This Row],[Strain]],VEGC8[[#All],[Scion METRC '#]:[Health]],5,FALSE),"")</f>
        <v/>
      </c>
      <c r="J1570" s="13"/>
      <c r="K1570" s="13" t="str">
        <f>IF(flower[[#This Row],[Scion METRC '#]]="","EMPTY",_xlfn.IFNA(VLOOKUP(flower[[#This Row],[Scion METRC '#]],DEADC8[],3,FALSE),"Alive"))</f>
        <v>EMPTY</v>
      </c>
      <c r="L1570" s="13" t="str">
        <f>IFERROR(INDEX(exptreatments[[#This Row],[Treatment]],MATCH(flower[[#This Row],[Scion METRC '#]],exptreatments[[#This Row],[METRC]],0)),"")</f>
        <v/>
      </c>
      <c r="M1570" s="13" t="str">
        <f>_xlfn.IFNA(VLOOKUP(flower[[#This Row],[Scion METRC '#]],DEADC8[],4,FALSE),"")</f>
        <v/>
      </c>
      <c r="N1570" s="14" t="str">
        <f>_xlfn.IFNA(VLOOKUP(flower[[#This Row],[Scion METRC '#]],DEADC8[],4,FALSE),"")</f>
        <v/>
      </c>
      <c r="O1570" s="13" t="str">
        <f>IF(ISNUMBER(SEARCH(".",flower[[#This Row],[Pheno Barcode]])),CONCATENATE("1A4070000000065000",RIGHT(flower[[#This Row],[Pheno Barcode]],6)),"")</f>
        <v/>
      </c>
      <c r="P1570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_TL4-01</v>
      </c>
    </row>
    <row r="1571" spans="1:16" x14ac:dyDescent="0.25">
      <c r="A1571" s="8" t="s">
        <v>9</v>
      </c>
      <c r="B1571" s="9">
        <v>2</v>
      </c>
      <c r="C1571" s="13" t="s">
        <v>580</v>
      </c>
      <c r="D1571" s="13"/>
      <c r="E1571" s="13" t="str">
        <f>_xlfn.IFNA(VLOOKUP(flower[[#This Row],[Scion METRC '#]],METRCC8[],2,FALSE),"METRC ERROR")</f>
        <v>METRC ERROR</v>
      </c>
      <c r="F1571" s="13" t="str">
        <f>IF(LEFT(flower[[#This Row],[Strain]],4)=LEFT(flower[[#This Row],[Pheno '#]],4),"match","MISMATCH")</f>
        <v>MISMATCH</v>
      </c>
      <c r="G1571" s="13" t="str">
        <f>_xlfn.IFNA(VLOOKUP(flower[[#This Row],[Scion METRC '#]],VEGC8[[#All],[Scion METRC '#]:[Pheno Barcode]],2,FALSE),"")</f>
        <v/>
      </c>
      <c r="H1571" s="13" t="str">
        <f>LEFT(flower[[#This Row],[Pheno Barcode]],7)</f>
        <v/>
      </c>
      <c r="I1571" s="10" t="str">
        <f>_xlfn.IFNA(VLOOKUP(flower[[#This Row],[Strain]],VEGC8[[#All],[Scion METRC '#]:[Health]],5,FALSE),"")</f>
        <v/>
      </c>
      <c r="J1571" s="13"/>
      <c r="K1571" s="13" t="str">
        <f>IF(flower[[#This Row],[Scion METRC '#]]="","EMPTY",_xlfn.IFNA(VLOOKUP(flower[[#This Row],[Scion METRC '#]],DEADC8[],3,FALSE),"Alive"))</f>
        <v>EMPTY</v>
      </c>
      <c r="L1571" s="13" t="str">
        <f>IFERROR(INDEX(exptreatments[[#This Row],[Treatment]],MATCH(flower[[#This Row],[Scion METRC '#]],exptreatments[[#This Row],[METRC]],0)),"")</f>
        <v/>
      </c>
      <c r="M1571" s="13" t="str">
        <f>_xlfn.IFNA(VLOOKUP(flower[[#This Row],[Scion METRC '#]],DEADC8[],4,FALSE),"")</f>
        <v/>
      </c>
      <c r="N1571" s="14" t="str">
        <f>_xlfn.IFNA(VLOOKUP(flower[[#This Row],[Scion METRC '#]],DEADC8[],4,FALSE),"")</f>
        <v/>
      </c>
      <c r="O1571" s="13" t="str">
        <f>IF(ISNUMBER(SEARCH(".",flower[[#This Row],[Pheno Barcode]])),CONCATENATE("1A4070000000065000",RIGHT(flower[[#This Row],[Pheno Barcode]],6)),"")</f>
        <v/>
      </c>
      <c r="P1571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_TL4-02</v>
      </c>
    </row>
    <row r="1572" spans="1:16" x14ac:dyDescent="0.25">
      <c r="A1572" s="8" t="s">
        <v>9</v>
      </c>
      <c r="B1572" s="9">
        <v>3</v>
      </c>
      <c r="C1572" s="13" t="s">
        <v>580</v>
      </c>
      <c r="D1572" s="13"/>
      <c r="E1572" s="13" t="str">
        <f>_xlfn.IFNA(VLOOKUP(flower[[#This Row],[Scion METRC '#]],METRCC8[],2,FALSE),"METRC ERROR")</f>
        <v>METRC ERROR</v>
      </c>
      <c r="F1572" s="13" t="str">
        <f>IF(LEFT(flower[[#This Row],[Strain]],4)=LEFT(flower[[#This Row],[Pheno '#]],4),"match","MISMATCH")</f>
        <v>MISMATCH</v>
      </c>
      <c r="G1572" s="13" t="str">
        <f>_xlfn.IFNA(VLOOKUP(flower[[#This Row],[Scion METRC '#]],VEGC8[[#All],[Scion METRC '#]:[Pheno Barcode]],2,FALSE),"")</f>
        <v/>
      </c>
      <c r="H1572" s="13" t="str">
        <f>LEFT(flower[[#This Row],[Pheno Barcode]],7)</f>
        <v/>
      </c>
      <c r="I1572" s="10" t="str">
        <f>_xlfn.IFNA(VLOOKUP(flower[[#This Row],[Strain]],VEGC8[[#All],[Scion METRC '#]:[Health]],5,FALSE),"")</f>
        <v/>
      </c>
      <c r="J1572" s="13"/>
      <c r="K1572" s="13" t="str">
        <f>IF(flower[[#This Row],[Scion METRC '#]]="","EMPTY",_xlfn.IFNA(VLOOKUP(flower[[#This Row],[Scion METRC '#]],DEADC8[],3,FALSE),"Alive"))</f>
        <v>EMPTY</v>
      </c>
      <c r="L1572" s="13" t="str">
        <f>IFERROR(INDEX(exptreatments[[#This Row],[Treatment]],MATCH(flower[[#This Row],[Scion METRC '#]],exptreatments[[#This Row],[METRC]],0)),"")</f>
        <v/>
      </c>
      <c r="M1572" s="13" t="str">
        <f>_xlfn.IFNA(VLOOKUP(flower[[#This Row],[Scion METRC '#]],DEADC8[],4,FALSE),"")</f>
        <v/>
      </c>
      <c r="N1572" s="14" t="str">
        <f>_xlfn.IFNA(VLOOKUP(flower[[#This Row],[Scion METRC '#]],DEADC8[],4,FALSE),"")</f>
        <v/>
      </c>
      <c r="O1572" s="13" t="str">
        <f>IF(ISNUMBER(SEARCH(".",flower[[#This Row],[Pheno Barcode]])),CONCATENATE("1A4070000000065000",RIGHT(flower[[#This Row],[Pheno Barcode]],6)),"")</f>
        <v/>
      </c>
      <c r="P1572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_TL4-03</v>
      </c>
    </row>
    <row r="1573" spans="1:16" x14ac:dyDescent="0.25">
      <c r="A1573" s="8" t="s">
        <v>9</v>
      </c>
      <c r="B1573" s="9">
        <v>4</v>
      </c>
      <c r="C1573" s="13" t="s">
        <v>580</v>
      </c>
      <c r="D1573" s="13"/>
      <c r="E1573" s="13" t="str">
        <f>_xlfn.IFNA(VLOOKUP(flower[[#This Row],[Scion METRC '#]],METRCC8[],2,FALSE),"METRC ERROR")</f>
        <v>METRC ERROR</v>
      </c>
      <c r="F1573" s="13" t="str">
        <f>IF(LEFT(flower[[#This Row],[Strain]],4)=LEFT(flower[[#This Row],[Pheno '#]],4),"match","MISMATCH")</f>
        <v>MISMATCH</v>
      </c>
      <c r="G1573" s="13" t="str">
        <f>_xlfn.IFNA(VLOOKUP(flower[[#This Row],[Scion METRC '#]],VEGC8[[#All],[Scion METRC '#]:[Pheno Barcode]],2,FALSE),"")</f>
        <v/>
      </c>
      <c r="H1573" s="13" t="str">
        <f>LEFT(flower[[#This Row],[Pheno Barcode]],7)</f>
        <v/>
      </c>
      <c r="I1573" s="10" t="str">
        <f>_xlfn.IFNA(VLOOKUP(flower[[#This Row],[Strain]],VEGC8[[#All],[Scion METRC '#]:[Health]],5,FALSE),"")</f>
        <v/>
      </c>
      <c r="J1573" s="13"/>
      <c r="K1573" s="13" t="str">
        <f>IF(flower[[#This Row],[Scion METRC '#]]="","EMPTY",_xlfn.IFNA(VLOOKUP(flower[[#This Row],[Scion METRC '#]],DEADC8[],3,FALSE),"Alive"))</f>
        <v>EMPTY</v>
      </c>
      <c r="L1573" s="13" t="str">
        <f>IFERROR(INDEX(exptreatments[[#This Row],[Treatment]],MATCH(flower[[#This Row],[Scion METRC '#]],exptreatments[[#This Row],[METRC]],0)),"")</f>
        <v/>
      </c>
      <c r="M1573" s="13" t="str">
        <f>_xlfn.IFNA(VLOOKUP(flower[[#This Row],[Scion METRC '#]],DEADC8[],4,FALSE),"")</f>
        <v/>
      </c>
      <c r="N1573" s="14" t="str">
        <f>_xlfn.IFNA(VLOOKUP(flower[[#This Row],[Scion METRC '#]],DEADC8[],4,FALSE),"")</f>
        <v/>
      </c>
      <c r="O1573" s="13" t="str">
        <f>IF(ISNUMBER(SEARCH(".",flower[[#This Row],[Pheno Barcode]])),CONCATENATE("1A4070000000065000",RIGHT(flower[[#This Row],[Pheno Barcode]],6)),"")</f>
        <v/>
      </c>
      <c r="P1573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_TL4-04</v>
      </c>
    </row>
    <row r="1574" spans="1:16" x14ac:dyDescent="0.25">
      <c r="A1574" s="8" t="s">
        <v>9</v>
      </c>
      <c r="B1574" s="9">
        <v>5</v>
      </c>
      <c r="C1574" s="13" t="s">
        <v>580</v>
      </c>
      <c r="D1574" s="13"/>
      <c r="E1574" s="13" t="str">
        <f>_xlfn.IFNA(VLOOKUP(flower[[#This Row],[Scion METRC '#]],METRCC8[],2,FALSE),"METRC ERROR")</f>
        <v>METRC ERROR</v>
      </c>
      <c r="F1574" s="13" t="str">
        <f>IF(LEFT(flower[[#This Row],[Strain]],4)=LEFT(flower[[#This Row],[Pheno '#]],4),"match","MISMATCH")</f>
        <v>MISMATCH</v>
      </c>
      <c r="G1574" s="13" t="str">
        <f>_xlfn.IFNA(VLOOKUP(flower[[#This Row],[Scion METRC '#]],VEGC8[[#All],[Scion METRC '#]:[Pheno Barcode]],2,FALSE),"")</f>
        <v/>
      </c>
      <c r="H1574" s="13" t="str">
        <f>LEFT(flower[[#This Row],[Pheno Barcode]],7)</f>
        <v/>
      </c>
      <c r="I1574" s="10" t="str">
        <f>_xlfn.IFNA(VLOOKUP(flower[[#This Row],[Strain]],VEGC8[[#All],[Scion METRC '#]:[Health]],5,FALSE),"")</f>
        <v/>
      </c>
      <c r="J1574" s="13"/>
      <c r="K1574" s="13" t="str">
        <f>IF(flower[[#This Row],[Scion METRC '#]]="","EMPTY",_xlfn.IFNA(VLOOKUP(flower[[#This Row],[Scion METRC '#]],DEADC8[],3,FALSE),"Alive"))</f>
        <v>EMPTY</v>
      </c>
      <c r="L1574" s="13" t="str">
        <f>IFERROR(INDEX(exptreatments[[#This Row],[Treatment]],MATCH(flower[[#This Row],[Scion METRC '#]],exptreatments[[#This Row],[METRC]],0)),"")</f>
        <v/>
      </c>
      <c r="M1574" s="13" t="str">
        <f>_xlfn.IFNA(VLOOKUP(flower[[#This Row],[Scion METRC '#]],DEADC8[],4,FALSE),"")</f>
        <v/>
      </c>
      <c r="N1574" s="14" t="str">
        <f>_xlfn.IFNA(VLOOKUP(flower[[#This Row],[Scion METRC '#]],DEADC8[],4,FALSE),"")</f>
        <v/>
      </c>
      <c r="O1574" s="13" t="str">
        <f>IF(ISNUMBER(SEARCH(".",flower[[#This Row],[Pheno Barcode]])),CONCATENATE("1A4070000000065000",RIGHT(flower[[#This Row],[Pheno Barcode]],6)),"")</f>
        <v/>
      </c>
      <c r="P1574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_TL4-05</v>
      </c>
    </row>
    <row r="1575" spans="1:16" x14ac:dyDescent="0.25">
      <c r="A1575" s="8" t="s">
        <v>9</v>
      </c>
      <c r="B1575" s="9">
        <v>6</v>
      </c>
      <c r="C1575" s="13" t="s">
        <v>580</v>
      </c>
      <c r="D1575" s="13"/>
      <c r="E1575" s="13" t="str">
        <f>_xlfn.IFNA(VLOOKUP(flower[[#This Row],[Scion METRC '#]],METRCC8[],2,FALSE),"METRC ERROR")</f>
        <v>METRC ERROR</v>
      </c>
      <c r="F1575" s="13" t="str">
        <f>IF(LEFT(flower[[#This Row],[Strain]],4)=LEFT(flower[[#This Row],[Pheno '#]],4),"match","MISMATCH")</f>
        <v>MISMATCH</v>
      </c>
      <c r="G1575" s="13" t="str">
        <f>_xlfn.IFNA(VLOOKUP(flower[[#This Row],[Scion METRC '#]],VEGC8[[#All],[Scion METRC '#]:[Pheno Barcode]],2,FALSE),"")</f>
        <v/>
      </c>
      <c r="H1575" s="13" t="str">
        <f>LEFT(flower[[#This Row],[Pheno Barcode]],7)</f>
        <v/>
      </c>
      <c r="I1575" s="10" t="str">
        <f>_xlfn.IFNA(VLOOKUP(flower[[#This Row],[Strain]],VEGC8[[#All],[Scion METRC '#]:[Health]],5,FALSE),"")</f>
        <v/>
      </c>
      <c r="J1575" s="13"/>
      <c r="K1575" s="13" t="str">
        <f>IF(flower[[#This Row],[Scion METRC '#]]="","EMPTY",_xlfn.IFNA(VLOOKUP(flower[[#This Row],[Scion METRC '#]],DEADC8[],3,FALSE),"Alive"))</f>
        <v>EMPTY</v>
      </c>
      <c r="L1575" s="13" t="str">
        <f>IFERROR(INDEX(exptreatments[[#This Row],[Treatment]],MATCH(flower[[#This Row],[Scion METRC '#]],exptreatments[[#This Row],[METRC]],0)),"")</f>
        <v/>
      </c>
      <c r="M1575" s="13" t="str">
        <f>_xlfn.IFNA(VLOOKUP(flower[[#This Row],[Scion METRC '#]],DEADC8[],4,FALSE),"")</f>
        <v/>
      </c>
      <c r="N1575" s="14" t="str">
        <f>_xlfn.IFNA(VLOOKUP(flower[[#This Row],[Scion METRC '#]],DEADC8[],4,FALSE),"")</f>
        <v/>
      </c>
      <c r="O1575" s="13" t="str">
        <f>IF(ISNUMBER(SEARCH(".",flower[[#This Row],[Pheno Barcode]])),CONCATENATE("1A4070000000065000",RIGHT(flower[[#This Row],[Pheno Barcode]],6)),"")</f>
        <v/>
      </c>
      <c r="P1575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_TL4-06</v>
      </c>
    </row>
    <row r="1576" spans="1:16" x14ac:dyDescent="0.25">
      <c r="A1576" s="8" t="s">
        <v>9</v>
      </c>
      <c r="B1576" s="9">
        <v>7</v>
      </c>
      <c r="C1576" s="13" t="s">
        <v>580</v>
      </c>
      <c r="D1576" s="13"/>
      <c r="E1576" s="13" t="str">
        <f>_xlfn.IFNA(VLOOKUP(flower[[#This Row],[Scion METRC '#]],METRCC8[],2,FALSE),"METRC ERROR")</f>
        <v>METRC ERROR</v>
      </c>
      <c r="F1576" s="13" t="str">
        <f>IF(LEFT(flower[[#This Row],[Strain]],4)=LEFT(flower[[#This Row],[Pheno '#]],4),"match","MISMATCH")</f>
        <v>MISMATCH</v>
      </c>
      <c r="G1576" s="13" t="str">
        <f>_xlfn.IFNA(VLOOKUP(flower[[#This Row],[Scion METRC '#]],VEGC8[[#All],[Scion METRC '#]:[Pheno Barcode]],2,FALSE),"")</f>
        <v/>
      </c>
      <c r="H1576" s="13" t="str">
        <f>LEFT(flower[[#This Row],[Pheno Barcode]],7)</f>
        <v/>
      </c>
      <c r="I1576" s="10" t="str">
        <f>_xlfn.IFNA(VLOOKUP(flower[[#This Row],[Strain]],VEGC8[[#All],[Scion METRC '#]:[Health]],5,FALSE),"")</f>
        <v/>
      </c>
      <c r="J1576" s="13"/>
      <c r="K1576" s="13" t="str">
        <f>IF(flower[[#This Row],[Scion METRC '#]]="","EMPTY",_xlfn.IFNA(VLOOKUP(flower[[#This Row],[Scion METRC '#]],DEADC8[],3,FALSE),"Alive"))</f>
        <v>EMPTY</v>
      </c>
      <c r="L1576" s="13" t="str">
        <f>IFERROR(INDEX(exptreatments[[#This Row],[Treatment]],MATCH(flower[[#This Row],[Scion METRC '#]],exptreatments[[#This Row],[METRC]],0)),"")</f>
        <v/>
      </c>
      <c r="M1576" s="13" t="str">
        <f>_xlfn.IFNA(VLOOKUP(flower[[#This Row],[Scion METRC '#]],DEADC8[],4,FALSE),"")</f>
        <v/>
      </c>
      <c r="N1576" s="14" t="str">
        <f>_xlfn.IFNA(VLOOKUP(flower[[#This Row],[Scion METRC '#]],DEADC8[],4,FALSE),"")</f>
        <v/>
      </c>
      <c r="O1576" s="13" t="str">
        <f>IF(ISNUMBER(SEARCH(".",flower[[#This Row],[Pheno Barcode]])),CONCATENATE("1A4070000000065000",RIGHT(flower[[#This Row],[Pheno Barcode]],6)),"")</f>
        <v/>
      </c>
      <c r="P1576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_TL4-07</v>
      </c>
    </row>
    <row r="1577" spans="1:16" x14ac:dyDescent="0.25">
      <c r="A1577" s="8" t="s">
        <v>9</v>
      </c>
      <c r="B1577" s="9">
        <v>8</v>
      </c>
      <c r="C1577" s="13" t="s">
        <v>580</v>
      </c>
      <c r="D1577" s="13"/>
      <c r="E1577" s="13" t="str">
        <f>_xlfn.IFNA(VLOOKUP(flower[[#This Row],[Scion METRC '#]],METRCC8[],2,FALSE),"METRC ERROR")</f>
        <v>METRC ERROR</v>
      </c>
      <c r="F1577" s="13" t="str">
        <f>IF(LEFT(flower[[#This Row],[Strain]],4)=LEFT(flower[[#This Row],[Pheno '#]],4),"match","MISMATCH")</f>
        <v>MISMATCH</v>
      </c>
      <c r="G1577" s="13" t="str">
        <f>_xlfn.IFNA(VLOOKUP(flower[[#This Row],[Scion METRC '#]],VEGC8[[#All],[Scion METRC '#]:[Pheno Barcode]],2,FALSE),"")</f>
        <v/>
      </c>
      <c r="H1577" s="13" t="str">
        <f>LEFT(flower[[#This Row],[Pheno Barcode]],7)</f>
        <v/>
      </c>
      <c r="I1577" s="10" t="str">
        <f>_xlfn.IFNA(VLOOKUP(flower[[#This Row],[Strain]],VEGC8[[#All],[Scion METRC '#]:[Health]],5,FALSE),"")</f>
        <v/>
      </c>
      <c r="J1577" s="13"/>
      <c r="K1577" s="13" t="str">
        <f>IF(flower[[#This Row],[Scion METRC '#]]="","EMPTY",_xlfn.IFNA(VLOOKUP(flower[[#This Row],[Scion METRC '#]],DEADC8[],3,FALSE),"Alive"))</f>
        <v>EMPTY</v>
      </c>
      <c r="L1577" s="13" t="str">
        <f>IFERROR(INDEX(exptreatments[[#This Row],[Treatment]],MATCH(flower[[#This Row],[Scion METRC '#]],exptreatments[[#This Row],[METRC]],0)),"")</f>
        <v/>
      </c>
      <c r="M1577" s="13" t="str">
        <f>_xlfn.IFNA(VLOOKUP(flower[[#This Row],[Scion METRC '#]],DEADC8[],4,FALSE),"")</f>
        <v/>
      </c>
      <c r="N1577" s="14" t="str">
        <f>_xlfn.IFNA(VLOOKUP(flower[[#This Row],[Scion METRC '#]],DEADC8[],4,FALSE),"")</f>
        <v/>
      </c>
      <c r="O1577" s="13" t="str">
        <f>IF(ISNUMBER(SEARCH(".",flower[[#This Row],[Pheno Barcode]])),CONCATENATE("1A4070000000065000",RIGHT(flower[[#This Row],[Pheno Barcode]],6)),"")</f>
        <v/>
      </c>
      <c r="P1577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_TL4-08</v>
      </c>
    </row>
    <row r="1578" spans="1:16" x14ac:dyDescent="0.25">
      <c r="A1578" s="8" t="s">
        <v>9</v>
      </c>
      <c r="B1578" s="9">
        <v>9</v>
      </c>
      <c r="C1578" s="13" t="s">
        <v>580</v>
      </c>
      <c r="D1578" s="13"/>
      <c r="E1578" s="13" t="str">
        <f>_xlfn.IFNA(VLOOKUP(flower[[#This Row],[Scion METRC '#]],METRCC8[],2,FALSE),"METRC ERROR")</f>
        <v>METRC ERROR</v>
      </c>
      <c r="F1578" s="13" t="str">
        <f>IF(LEFT(flower[[#This Row],[Strain]],4)=LEFT(flower[[#This Row],[Pheno '#]],4),"match","MISMATCH")</f>
        <v>MISMATCH</v>
      </c>
      <c r="G1578" s="13" t="str">
        <f>_xlfn.IFNA(VLOOKUP(flower[[#This Row],[Scion METRC '#]],VEGC8[[#All],[Scion METRC '#]:[Pheno Barcode]],2,FALSE),"")</f>
        <v/>
      </c>
      <c r="H1578" s="13" t="str">
        <f>LEFT(flower[[#This Row],[Pheno Barcode]],7)</f>
        <v/>
      </c>
      <c r="I1578" s="10" t="str">
        <f>_xlfn.IFNA(VLOOKUP(flower[[#This Row],[Strain]],VEGC8[[#All],[Scion METRC '#]:[Health]],5,FALSE),"")</f>
        <v/>
      </c>
      <c r="J1578" s="13"/>
      <c r="K1578" s="13" t="str">
        <f>IF(flower[[#This Row],[Scion METRC '#]]="","EMPTY",_xlfn.IFNA(VLOOKUP(flower[[#This Row],[Scion METRC '#]],DEADC8[],3,FALSE),"Alive"))</f>
        <v>EMPTY</v>
      </c>
      <c r="L1578" s="13" t="str">
        <f>IFERROR(INDEX(exptreatments[[#This Row],[Treatment]],MATCH(flower[[#This Row],[Scion METRC '#]],exptreatments[[#This Row],[METRC]],0)),"")</f>
        <v/>
      </c>
      <c r="M1578" s="13" t="str">
        <f>_xlfn.IFNA(VLOOKUP(flower[[#This Row],[Scion METRC '#]],DEADC8[],4,FALSE),"")</f>
        <v/>
      </c>
      <c r="N1578" s="14" t="str">
        <f>_xlfn.IFNA(VLOOKUP(flower[[#This Row],[Scion METRC '#]],DEADC8[],4,FALSE),"")</f>
        <v/>
      </c>
      <c r="O1578" s="13" t="str">
        <f>IF(ISNUMBER(SEARCH(".",flower[[#This Row],[Pheno Barcode]])),CONCATENATE("1A4070000000065000",RIGHT(flower[[#This Row],[Pheno Barcode]],6)),"")</f>
        <v/>
      </c>
      <c r="P1578" s="8" t="str">
        <f>IF(flower[[#This Row],[Plant]]&lt;10,_xlfn.CONCAT('Group Info'!$F$2,"_",flower[[#This Row],[Table]],"-0",flower[[#This Row],[Plant]]),_xlfn.CONCAT('Group Info'!$F$2,"_",flower[[#This Row],[Table]],"-",flower[[#This Row],[Plant]]))</f>
        <v>_TL4-09</v>
      </c>
    </row>
    <row r="1579" spans="1:16" x14ac:dyDescent="0.25">
      <c r="A1579" s="8" t="s">
        <v>9</v>
      </c>
      <c r="B1579" s="9">
        <v>10</v>
      </c>
      <c r="C1579" s="13" t="s">
        <v>580</v>
      </c>
      <c r="D1579" s="13"/>
      <c r="E1579" s="13" t="str">
        <f>_xlfn.IFNA(VLOOKUP(flower[[#This Row],[Scion METRC '#]],METRCC8[],2,FALSE),"METRC ERROR")</f>
        <v>METRC ERROR</v>
      </c>
      <c r="F1579" s="13" t="str">
        <f>IF(LEFT(flower[[#This Row],[Strain]],4)=LEFT(flower[[#This Row],[Pheno '#]],4),"match","MISMATCH")</f>
        <v>MISMATCH</v>
      </c>
      <c r="G1579" s="13" t="str">
        <f>_xlfn.IFNA(VLOOKUP(flower[[#This Row],[Scion METRC '#]],VEGC8[[#All],[Scion METRC '#]:[Pheno Barcode]],2,FALSE),"")</f>
        <v/>
      </c>
      <c r="H1579" s="13" t="str">
        <f>LEFT(flower[[#This Row],[Pheno Barcode]],7)</f>
        <v/>
      </c>
      <c r="I1579" s="10" t="str">
        <f>_xlfn.IFNA(VLOOKUP(flower[[#This Row],[Strain]],VEGC8[[#All],[Scion METRC '#]:[Health]],5,FALSE),"")</f>
        <v/>
      </c>
      <c r="J1579" s="13"/>
      <c r="K1579" s="13" t="str">
        <f>IF(flower[[#This Row],[Scion METRC '#]]="","EMPTY",_xlfn.IFNA(VLOOKUP(flower[[#This Row],[Scion METRC '#]],DEADC8[],3,FALSE),"Alive"))</f>
        <v>EMPTY</v>
      </c>
      <c r="L1579" s="13" t="str">
        <f>IFERROR(INDEX(exptreatments[[#This Row],[Treatment]],MATCH(flower[[#This Row],[Scion METRC '#]],exptreatments[[#This Row],[METRC]],0)),"")</f>
        <v/>
      </c>
      <c r="M1579" s="13" t="str">
        <f>_xlfn.IFNA(VLOOKUP(flower[[#This Row],[Scion METRC '#]],DEADC8[],4,FALSE),"")</f>
        <v/>
      </c>
      <c r="N1579" s="14" t="str">
        <f>_xlfn.IFNA(VLOOKUP(flower[[#This Row],[Scion METRC '#]],DEADC8[],4,FALSE),"")</f>
        <v/>
      </c>
      <c r="O1579" s="13" t="str">
        <f>IF(ISNUMBER(SEARCH(".",flower[[#This Row],[Pheno Barcode]])),CONCATENATE("1A4070000000065000",RIGHT(flower[[#This Row],[Pheno Barcode]],6)),"")</f>
        <v/>
      </c>
      <c r="P1579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_TL4-10</v>
      </c>
    </row>
    <row r="1580" spans="1:16" x14ac:dyDescent="0.25">
      <c r="A1580" s="8" t="s">
        <v>9</v>
      </c>
      <c r="B1580" s="9">
        <v>11</v>
      </c>
      <c r="C1580" s="13" t="s">
        <v>580</v>
      </c>
      <c r="D1580" s="13"/>
      <c r="E1580" s="13" t="str">
        <f>_xlfn.IFNA(VLOOKUP(flower[[#This Row],[Scion METRC '#]],METRCC8[],2,FALSE),"METRC ERROR")</f>
        <v>METRC ERROR</v>
      </c>
      <c r="F1580" s="13" t="str">
        <f>IF(LEFT(flower[[#This Row],[Strain]],4)=LEFT(flower[[#This Row],[Pheno '#]],4),"match","MISMATCH")</f>
        <v>MISMATCH</v>
      </c>
      <c r="G1580" s="13" t="str">
        <f>_xlfn.IFNA(VLOOKUP(flower[[#This Row],[Scion METRC '#]],VEGC8[[#All],[Scion METRC '#]:[Pheno Barcode]],2,FALSE),"")</f>
        <v/>
      </c>
      <c r="H1580" s="13" t="str">
        <f>LEFT(flower[[#This Row],[Pheno Barcode]],7)</f>
        <v/>
      </c>
      <c r="I1580" s="10" t="str">
        <f>_xlfn.IFNA(VLOOKUP(flower[[#This Row],[Strain]],VEGC8[[#All],[Scion METRC '#]:[Health]],5,FALSE),"")</f>
        <v/>
      </c>
      <c r="J1580" s="13"/>
      <c r="K1580" s="13" t="str">
        <f>IF(flower[[#This Row],[Scion METRC '#]]="","EMPTY",_xlfn.IFNA(VLOOKUP(flower[[#This Row],[Scion METRC '#]],DEADC8[],3,FALSE),"Alive"))</f>
        <v>EMPTY</v>
      </c>
      <c r="L1580" s="13" t="str">
        <f>IFERROR(INDEX(exptreatments[[#This Row],[Treatment]],MATCH(flower[[#This Row],[Scion METRC '#]],exptreatments[[#This Row],[METRC]],0)),"")</f>
        <v/>
      </c>
      <c r="M1580" s="13" t="str">
        <f>_xlfn.IFNA(VLOOKUP(flower[[#This Row],[Scion METRC '#]],DEADC8[],4,FALSE),"")</f>
        <v/>
      </c>
      <c r="N1580" s="14" t="str">
        <f>_xlfn.IFNA(VLOOKUP(flower[[#This Row],[Scion METRC '#]],DEADC8[],4,FALSE),"")</f>
        <v/>
      </c>
      <c r="O1580" s="13" t="str">
        <f>IF(ISNUMBER(SEARCH(".",flower[[#This Row],[Pheno Barcode]])),CONCATENATE("1A4070000000065000",RIGHT(flower[[#This Row],[Pheno Barcode]],6)),"")</f>
        <v/>
      </c>
      <c r="P1580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_TL4-11</v>
      </c>
    </row>
    <row r="1581" spans="1:16" x14ac:dyDescent="0.25">
      <c r="A1581" s="8" t="s">
        <v>9</v>
      </c>
      <c r="B1581" s="9">
        <v>12</v>
      </c>
      <c r="C1581" s="13" t="s">
        <v>580</v>
      </c>
      <c r="D1581" s="13"/>
      <c r="E1581" s="13" t="str">
        <f>_xlfn.IFNA(VLOOKUP(flower[[#This Row],[Scion METRC '#]],METRCC8[],2,FALSE),"METRC ERROR")</f>
        <v>METRC ERROR</v>
      </c>
      <c r="F1581" s="13" t="str">
        <f>IF(LEFT(flower[[#This Row],[Strain]],4)=LEFT(flower[[#This Row],[Pheno '#]],4),"match","MISMATCH")</f>
        <v>MISMATCH</v>
      </c>
      <c r="G1581" s="13" t="str">
        <f>_xlfn.IFNA(VLOOKUP(flower[[#This Row],[Scion METRC '#]],VEGC8[[#All],[Scion METRC '#]:[Pheno Barcode]],2,FALSE),"")</f>
        <v/>
      </c>
      <c r="H1581" s="13" t="str">
        <f>LEFT(flower[[#This Row],[Pheno Barcode]],7)</f>
        <v/>
      </c>
      <c r="I1581" s="10" t="str">
        <f>_xlfn.IFNA(VLOOKUP(flower[[#This Row],[Strain]],VEGC8[[#All],[Scion METRC '#]:[Health]],5,FALSE),"")</f>
        <v/>
      </c>
      <c r="J1581" s="13"/>
      <c r="K1581" s="13" t="str">
        <f>IF(flower[[#This Row],[Scion METRC '#]]="","EMPTY",_xlfn.IFNA(VLOOKUP(flower[[#This Row],[Scion METRC '#]],DEADC8[],3,FALSE),"Alive"))</f>
        <v>EMPTY</v>
      </c>
      <c r="L1581" s="13" t="str">
        <f>IFERROR(INDEX(exptreatments[[#This Row],[Treatment]],MATCH(flower[[#This Row],[Scion METRC '#]],exptreatments[[#This Row],[METRC]],0)),"")</f>
        <v/>
      </c>
      <c r="M1581" s="13" t="str">
        <f>_xlfn.IFNA(VLOOKUP(flower[[#This Row],[Scion METRC '#]],DEADC8[],4,FALSE),"")</f>
        <v/>
      </c>
      <c r="N1581" s="14" t="str">
        <f>_xlfn.IFNA(VLOOKUP(flower[[#This Row],[Scion METRC '#]],DEADC8[],4,FALSE),"")</f>
        <v/>
      </c>
      <c r="O1581" s="13" t="str">
        <f>IF(ISNUMBER(SEARCH(".",flower[[#This Row],[Pheno Barcode]])),CONCATENATE("1A4070000000065000",RIGHT(flower[[#This Row],[Pheno Barcode]],6)),"")</f>
        <v/>
      </c>
      <c r="P1581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_TL4-12</v>
      </c>
    </row>
    <row r="1582" spans="1:16" x14ac:dyDescent="0.25">
      <c r="A1582" s="8" t="s">
        <v>9</v>
      </c>
      <c r="B1582" s="9">
        <v>13</v>
      </c>
      <c r="C1582" s="13" t="s">
        <v>580</v>
      </c>
      <c r="D1582" s="13"/>
      <c r="E1582" s="13" t="str">
        <f>_xlfn.IFNA(VLOOKUP(flower[[#This Row],[Scion METRC '#]],METRCC8[],2,FALSE),"METRC ERROR")</f>
        <v>METRC ERROR</v>
      </c>
      <c r="F1582" s="13" t="str">
        <f>IF(LEFT(flower[[#This Row],[Strain]],4)=LEFT(flower[[#This Row],[Pheno '#]],4),"match","MISMATCH")</f>
        <v>MISMATCH</v>
      </c>
      <c r="G1582" s="13" t="str">
        <f>_xlfn.IFNA(VLOOKUP(flower[[#This Row],[Scion METRC '#]],VEGC8[[#All],[Scion METRC '#]:[Pheno Barcode]],2,FALSE),"")</f>
        <v/>
      </c>
      <c r="H1582" s="13" t="str">
        <f>LEFT(flower[[#This Row],[Pheno Barcode]],7)</f>
        <v/>
      </c>
      <c r="I1582" s="10" t="str">
        <f>_xlfn.IFNA(VLOOKUP(flower[[#This Row],[Strain]],VEGC8[[#All],[Scion METRC '#]:[Health]],5,FALSE),"")</f>
        <v/>
      </c>
      <c r="J1582" s="13"/>
      <c r="K1582" s="13" t="str">
        <f>IF(flower[[#This Row],[Scion METRC '#]]="","EMPTY",_xlfn.IFNA(VLOOKUP(flower[[#This Row],[Scion METRC '#]],DEADC8[],3,FALSE),"Alive"))</f>
        <v>EMPTY</v>
      </c>
      <c r="L1582" s="13" t="str">
        <f>IFERROR(INDEX(exptreatments[[#This Row],[Treatment]],MATCH(flower[[#This Row],[Scion METRC '#]],exptreatments[[#This Row],[METRC]],0)),"")</f>
        <v/>
      </c>
      <c r="M1582" s="13" t="str">
        <f>_xlfn.IFNA(VLOOKUP(flower[[#This Row],[Scion METRC '#]],DEADC8[],4,FALSE),"")</f>
        <v/>
      </c>
      <c r="N1582" s="14" t="str">
        <f>_xlfn.IFNA(VLOOKUP(flower[[#This Row],[Scion METRC '#]],DEADC8[],4,FALSE),"")</f>
        <v/>
      </c>
      <c r="O1582" s="13" t="str">
        <f>IF(ISNUMBER(SEARCH(".",flower[[#This Row],[Pheno Barcode]])),CONCATENATE("1A4070000000065000",RIGHT(flower[[#This Row],[Pheno Barcode]],6)),"")</f>
        <v/>
      </c>
      <c r="P1582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_TL4-13</v>
      </c>
    </row>
    <row r="1583" spans="1:16" x14ac:dyDescent="0.25">
      <c r="A1583" s="8" t="s">
        <v>9</v>
      </c>
      <c r="B1583" s="9">
        <v>14</v>
      </c>
      <c r="C1583" s="13" t="s">
        <v>580</v>
      </c>
      <c r="D1583" s="13"/>
      <c r="E1583" s="13" t="str">
        <f>_xlfn.IFNA(VLOOKUP(flower[[#This Row],[Scion METRC '#]],METRCC8[],2,FALSE),"METRC ERROR")</f>
        <v>METRC ERROR</v>
      </c>
      <c r="F1583" s="13" t="str">
        <f>IF(LEFT(flower[[#This Row],[Strain]],4)=LEFT(flower[[#This Row],[Pheno '#]],4),"match","MISMATCH")</f>
        <v>MISMATCH</v>
      </c>
      <c r="G1583" s="13" t="str">
        <f>_xlfn.IFNA(VLOOKUP(flower[[#This Row],[Scion METRC '#]],VEGC8[[#All],[Scion METRC '#]:[Pheno Barcode]],2,FALSE),"")</f>
        <v/>
      </c>
      <c r="H1583" s="13" t="str">
        <f>LEFT(flower[[#This Row],[Pheno Barcode]],7)</f>
        <v/>
      </c>
      <c r="I1583" s="10" t="str">
        <f>_xlfn.IFNA(VLOOKUP(flower[[#This Row],[Strain]],VEGC8[[#All],[Scion METRC '#]:[Health]],5,FALSE),"")</f>
        <v/>
      </c>
      <c r="J1583" s="13"/>
      <c r="K1583" s="13" t="str">
        <f>IF(flower[[#This Row],[Scion METRC '#]]="","EMPTY",_xlfn.IFNA(VLOOKUP(flower[[#This Row],[Scion METRC '#]],DEADC8[],3,FALSE),"Alive"))</f>
        <v>EMPTY</v>
      </c>
      <c r="L1583" s="13" t="str">
        <f>IFERROR(INDEX(exptreatments[[#This Row],[Treatment]],MATCH(flower[[#This Row],[Scion METRC '#]],exptreatments[[#This Row],[METRC]],0)),"")</f>
        <v/>
      </c>
      <c r="M1583" s="13" t="str">
        <f>_xlfn.IFNA(VLOOKUP(flower[[#This Row],[Scion METRC '#]],DEADC8[],4,FALSE),"")</f>
        <v/>
      </c>
      <c r="N1583" s="14" t="str">
        <f>_xlfn.IFNA(VLOOKUP(flower[[#This Row],[Scion METRC '#]],DEADC8[],4,FALSE),"")</f>
        <v/>
      </c>
      <c r="O1583" s="13" t="str">
        <f>IF(ISNUMBER(SEARCH(".",flower[[#This Row],[Pheno Barcode]])),CONCATENATE("1A4070000000065000",RIGHT(flower[[#This Row],[Pheno Barcode]],6)),"")</f>
        <v/>
      </c>
      <c r="P1583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_TL4-14</v>
      </c>
    </row>
    <row r="1584" spans="1:16" x14ac:dyDescent="0.25">
      <c r="A1584" s="8" t="s">
        <v>9</v>
      </c>
      <c r="B1584" s="9">
        <v>15</v>
      </c>
      <c r="C1584" s="13" t="s">
        <v>580</v>
      </c>
      <c r="D1584" s="13"/>
      <c r="E1584" s="13" t="str">
        <f>_xlfn.IFNA(VLOOKUP(flower[[#This Row],[Scion METRC '#]],METRCC8[],2,FALSE),"METRC ERROR")</f>
        <v>METRC ERROR</v>
      </c>
      <c r="F1584" s="13" t="str">
        <f>IF(LEFT(flower[[#This Row],[Strain]],4)=LEFT(flower[[#This Row],[Pheno '#]],4),"match","MISMATCH")</f>
        <v>MISMATCH</v>
      </c>
      <c r="G1584" s="13" t="str">
        <f>_xlfn.IFNA(VLOOKUP(flower[[#This Row],[Scion METRC '#]],VEGC8[[#All],[Scion METRC '#]:[Pheno Barcode]],2,FALSE),"")</f>
        <v/>
      </c>
      <c r="H1584" s="13" t="str">
        <f>LEFT(flower[[#This Row],[Pheno Barcode]],7)</f>
        <v/>
      </c>
      <c r="I1584" s="10" t="str">
        <f>_xlfn.IFNA(VLOOKUP(flower[[#This Row],[Strain]],VEGC8[[#All],[Scion METRC '#]:[Health]],5,FALSE),"")</f>
        <v/>
      </c>
      <c r="J1584" s="13"/>
      <c r="K1584" s="13" t="str">
        <f>IF(flower[[#This Row],[Scion METRC '#]]="","EMPTY",_xlfn.IFNA(VLOOKUP(flower[[#This Row],[Scion METRC '#]],DEADC8[],3,FALSE),"Alive"))</f>
        <v>EMPTY</v>
      </c>
      <c r="L1584" s="13" t="str">
        <f>IFERROR(INDEX(exptreatments[[#This Row],[Treatment]],MATCH(flower[[#This Row],[Scion METRC '#]],exptreatments[[#This Row],[METRC]],0)),"")</f>
        <v/>
      </c>
      <c r="M1584" s="13" t="str">
        <f>_xlfn.IFNA(VLOOKUP(flower[[#This Row],[Scion METRC '#]],DEADC8[],4,FALSE),"")</f>
        <v/>
      </c>
      <c r="N1584" s="14" t="str">
        <f>_xlfn.IFNA(VLOOKUP(flower[[#This Row],[Scion METRC '#]],DEADC8[],4,FALSE),"")</f>
        <v/>
      </c>
      <c r="O1584" s="13" t="str">
        <f>IF(ISNUMBER(SEARCH(".",flower[[#This Row],[Pheno Barcode]])),CONCATENATE("1A4070000000065000",RIGHT(flower[[#This Row],[Pheno Barcode]],6)),"")</f>
        <v/>
      </c>
      <c r="P1584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_TL4-15</v>
      </c>
    </row>
    <row r="1585" spans="1:16" x14ac:dyDescent="0.25">
      <c r="A1585" s="8" t="s">
        <v>9</v>
      </c>
      <c r="B1585" s="9">
        <v>16</v>
      </c>
      <c r="C1585" s="13" t="s">
        <v>580</v>
      </c>
      <c r="D1585" s="13"/>
      <c r="E1585" s="13" t="str">
        <f>_xlfn.IFNA(VLOOKUP(flower[[#This Row],[Scion METRC '#]],METRCC8[],2,FALSE),"METRC ERROR")</f>
        <v>METRC ERROR</v>
      </c>
      <c r="F1585" s="13" t="str">
        <f>IF(LEFT(flower[[#This Row],[Strain]],4)=LEFT(flower[[#This Row],[Pheno '#]],4),"match","MISMATCH")</f>
        <v>MISMATCH</v>
      </c>
      <c r="G1585" s="13" t="str">
        <f>_xlfn.IFNA(VLOOKUP(flower[[#This Row],[Scion METRC '#]],VEGC8[[#All],[Scion METRC '#]:[Pheno Barcode]],2,FALSE),"")</f>
        <v/>
      </c>
      <c r="H1585" s="13" t="str">
        <f>LEFT(flower[[#This Row],[Pheno Barcode]],7)</f>
        <v/>
      </c>
      <c r="I1585" s="10" t="str">
        <f>_xlfn.IFNA(VLOOKUP(flower[[#This Row],[Strain]],VEGC8[[#All],[Scion METRC '#]:[Health]],5,FALSE),"")</f>
        <v/>
      </c>
      <c r="J1585" s="13"/>
      <c r="K1585" s="13" t="str">
        <f>IF(flower[[#This Row],[Scion METRC '#]]="","EMPTY",_xlfn.IFNA(VLOOKUP(flower[[#This Row],[Scion METRC '#]],DEADC8[],3,FALSE),"Alive"))</f>
        <v>EMPTY</v>
      </c>
      <c r="L1585" s="13" t="str">
        <f>IFERROR(INDEX(exptreatments[[#This Row],[Treatment]],MATCH(flower[[#This Row],[Scion METRC '#]],exptreatments[[#This Row],[METRC]],0)),"")</f>
        <v/>
      </c>
      <c r="M1585" s="13" t="str">
        <f>_xlfn.IFNA(VLOOKUP(flower[[#This Row],[Scion METRC '#]],DEADC8[],4,FALSE),"")</f>
        <v/>
      </c>
      <c r="N1585" s="14" t="str">
        <f>_xlfn.IFNA(VLOOKUP(flower[[#This Row],[Scion METRC '#]],DEADC8[],4,FALSE),"")</f>
        <v/>
      </c>
      <c r="O1585" s="13" t="str">
        <f>IF(ISNUMBER(SEARCH(".",flower[[#This Row],[Pheno Barcode]])),CONCATENATE("1A4070000000065000",RIGHT(flower[[#This Row],[Pheno Barcode]],6)),"")</f>
        <v/>
      </c>
      <c r="P1585" s="8" t="str">
        <f>IF(flower[[#This Row],[Plant]]&lt;10,_xlfn.CONCAT('Group Info'!$F$2,"_",flower[[#This Row],[Table]],"-0",flower[[#This Row],[Plant]]),_xlfn.CONCAT('Group Info'!$F$2,"_",flower[[#This Row],[Table]],"-",flower[[#This Row],[Plant]]))</f>
        <v>_TL4-16</v>
      </c>
    </row>
    <row r="1586" spans="1:16" x14ac:dyDescent="0.25">
      <c r="A1586" s="8" t="s">
        <v>9</v>
      </c>
      <c r="B1586" s="9">
        <v>1</v>
      </c>
      <c r="C1586" s="13" t="s">
        <v>581</v>
      </c>
      <c r="D1586" s="9"/>
      <c r="E1586" s="9" t="str">
        <f>_xlfn.IFNA(VLOOKUP(flower[[#This Row],[Scion METRC '#]],METRCC8[],2,FALSE),"METRC ERROR")</f>
        <v>METRC ERROR</v>
      </c>
      <c r="F1586" s="9" t="str">
        <f>IF(LEFT(flower[[#This Row],[Strain]],4)=LEFT(flower[[#This Row],[Pheno '#]],4),"match","MISMATCH")</f>
        <v>MISMATCH</v>
      </c>
      <c r="G1586" s="9" t="str">
        <f>_xlfn.IFNA(VLOOKUP(flower[[#This Row],[Scion METRC '#]],VEGC8[[#All],[Scion METRC '#]:[Pheno Barcode]],2,FALSE),"")</f>
        <v/>
      </c>
      <c r="H1586" s="9" t="str">
        <f>LEFT(flower[[#This Row],[Pheno Barcode]],7)</f>
        <v/>
      </c>
      <c r="I1586" s="10" t="str">
        <f>_xlfn.IFNA(VLOOKUP(flower[[#This Row],[Strain]],VEGC8[[#All],[Scion METRC '#]:[Health]],5,FALSE),"")</f>
        <v/>
      </c>
      <c r="J1586" s="9"/>
      <c r="K1586" s="9" t="str">
        <f>IF(flower[[#This Row],[Scion METRC '#]]="","EMPTY",_xlfn.IFNA(VLOOKUP(flower[[#This Row],[Scion METRC '#]],DEADC8[],3,FALSE),"Alive"))</f>
        <v>EMPTY</v>
      </c>
      <c r="L1586" s="65" t="str">
        <f>IFERROR(INDEX(exptreatments[[#This Row],[Treatment]],MATCH(flower[[#This Row],[Scion METRC '#]],exptreatments[[#This Row],[METRC]],0)),"")</f>
        <v/>
      </c>
      <c r="M1586" s="13" t="str">
        <f>_xlfn.IFNA(VLOOKUP(flower[[#This Row],[Scion METRC '#]],DEADC8[],4,FALSE),"")</f>
        <v/>
      </c>
      <c r="N1586" s="14" t="str">
        <f>_xlfn.IFNA(VLOOKUP(flower[[#This Row],[Scion METRC '#]],DEADC8[],4,FALSE),"")</f>
        <v/>
      </c>
      <c r="O1586" s="13" t="str">
        <f>IF(ISNUMBER(SEARCH(".",flower[[#This Row],[Pheno Barcode]])),CONCATENATE("1A4070000000065000",RIGHT(flower[[#This Row],[Pheno Barcode]],6)),"")</f>
        <v/>
      </c>
      <c r="P1586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_TL5-01</v>
      </c>
    </row>
    <row r="1587" spans="1:16" x14ac:dyDescent="0.25">
      <c r="A1587" s="8" t="s">
        <v>9</v>
      </c>
      <c r="B1587" s="9">
        <v>2</v>
      </c>
      <c r="C1587" s="13" t="s">
        <v>581</v>
      </c>
      <c r="D1587" s="13"/>
      <c r="E1587" s="13" t="str">
        <f>_xlfn.IFNA(VLOOKUP(flower[[#This Row],[Scion METRC '#]],METRCC8[],2,FALSE),"METRC ERROR")</f>
        <v>METRC ERROR</v>
      </c>
      <c r="F1587" s="13" t="str">
        <f>IF(LEFT(flower[[#This Row],[Strain]],4)=LEFT(flower[[#This Row],[Pheno '#]],4),"match","MISMATCH")</f>
        <v>MISMATCH</v>
      </c>
      <c r="G1587" s="13" t="str">
        <f>_xlfn.IFNA(VLOOKUP(flower[[#This Row],[Scion METRC '#]],VEGC8[[#All],[Scion METRC '#]:[Pheno Barcode]],2,FALSE),"")</f>
        <v/>
      </c>
      <c r="H1587" s="13" t="str">
        <f>LEFT(flower[[#This Row],[Pheno Barcode]],7)</f>
        <v/>
      </c>
      <c r="I1587" s="10" t="str">
        <f>_xlfn.IFNA(VLOOKUP(flower[[#This Row],[Strain]],VEGC8[[#All],[Scion METRC '#]:[Health]],5,FALSE),"")</f>
        <v/>
      </c>
      <c r="J1587" s="13"/>
      <c r="K1587" s="13" t="str">
        <f>IF(flower[[#This Row],[Scion METRC '#]]="","EMPTY",_xlfn.IFNA(VLOOKUP(flower[[#This Row],[Scion METRC '#]],DEADC8[],3,FALSE),"Alive"))</f>
        <v>EMPTY</v>
      </c>
      <c r="L1587" s="13" t="str">
        <f>IFERROR(INDEX(exptreatments[[#This Row],[Treatment]],MATCH(flower[[#This Row],[Scion METRC '#]],exptreatments[[#This Row],[METRC]],0)),"")</f>
        <v/>
      </c>
      <c r="M1587" s="13" t="str">
        <f>_xlfn.IFNA(VLOOKUP(flower[[#This Row],[Scion METRC '#]],DEADC8[],4,FALSE),"")</f>
        <v/>
      </c>
      <c r="N1587" s="14" t="str">
        <f>_xlfn.IFNA(VLOOKUP(flower[[#This Row],[Scion METRC '#]],DEADC8[],4,FALSE),"")</f>
        <v/>
      </c>
      <c r="O1587" s="13" t="str">
        <f>IF(ISNUMBER(SEARCH(".",flower[[#This Row],[Pheno Barcode]])),CONCATENATE("1A4070000000065000",RIGHT(flower[[#This Row],[Pheno Barcode]],6)),"")</f>
        <v/>
      </c>
      <c r="P1587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_TL5-02</v>
      </c>
    </row>
    <row r="1588" spans="1:16" x14ac:dyDescent="0.25">
      <c r="A1588" s="8" t="s">
        <v>9</v>
      </c>
      <c r="B1588" s="9">
        <v>3</v>
      </c>
      <c r="C1588" s="13" t="s">
        <v>581</v>
      </c>
      <c r="D1588" s="13"/>
      <c r="E1588" s="13" t="str">
        <f>_xlfn.IFNA(VLOOKUP(flower[[#This Row],[Scion METRC '#]],METRCC8[],2,FALSE),"METRC ERROR")</f>
        <v>METRC ERROR</v>
      </c>
      <c r="F1588" s="13" t="str">
        <f>IF(LEFT(flower[[#This Row],[Strain]],4)=LEFT(flower[[#This Row],[Pheno '#]],4),"match","MISMATCH")</f>
        <v>MISMATCH</v>
      </c>
      <c r="G1588" s="13" t="str">
        <f>_xlfn.IFNA(VLOOKUP(flower[[#This Row],[Scion METRC '#]],VEGC8[[#All],[Scion METRC '#]:[Pheno Barcode]],2,FALSE),"")</f>
        <v/>
      </c>
      <c r="H1588" s="13" t="str">
        <f>LEFT(flower[[#This Row],[Pheno Barcode]],7)</f>
        <v/>
      </c>
      <c r="I1588" s="10" t="str">
        <f>_xlfn.IFNA(VLOOKUP(flower[[#This Row],[Strain]],VEGC8[[#All],[Scion METRC '#]:[Health]],5,FALSE),"")</f>
        <v/>
      </c>
      <c r="J1588" s="13"/>
      <c r="K1588" s="13" t="str">
        <f>IF(flower[[#This Row],[Scion METRC '#]]="","EMPTY",_xlfn.IFNA(VLOOKUP(flower[[#This Row],[Scion METRC '#]],DEADC8[],3,FALSE),"Alive"))</f>
        <v>EMPTY</v>
      </c>
      <c r="L1588" s="13" t="str">
        <f>IFERROR(INDEX(exptreatments[[#This Row],[Treatment]],MATCH(flower[[#This Row],[Scion METRC '#]],exptreatments[[#This Row],[METRC]],0)),"")</f>
        <v/>
      </c>
      <c r="M1588" s="13" t="str">
        <f>_xlfn.IFNA(VLOOKUP(flower[[#This Row],[Scion METRC '#]],DEADC8[],4,FALSE),"")</f>
        <v/>
      </c>
      <c r="N1588" s="14" t="str">
        <f>_xlfn.IFNA(VLOOKUP(flower[[#This Row],[Scion METRC '#]],DEADC8[],4,FALSE),"")</f>
        <v/>
      </c>
      <c r="O1588" s="13" t="str">
        <f>IF(ISNUMBER(SEARCH(".",flower[[#This Row],[Pheno Barcode]])),CONCATENATE("1A4070000000065000",RIGHT(flower[[#This Row],[Pheno Barcode]],6)),"")</f>
        <v/>
      </c>
      <c r="P1588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_TL5-03</v>
      </c>
    </row>
    <row r="1589" spans="1:16" x14ac:dyDescent="0.25">
      <c r="A1589" s="8" t="s">
        <v>9</v>
      </c>
      <c r="B1589" s="9">
        <v>4</v>
      </c>
      <c r="C1589" s="13" t="s">
        <v>581</v>
      </c>
      <c r="D1589" s="13"/>
      <c r="E1589" s="13" t="str">
        <f>_xlfn.IFNA(VLOOKUP(flower[[#This Row],[Scion METRC '#]],METRCC8[],2,FALSE),"METRC ERROR")</f>
        <v>METRC ERROR</v>
      </c>
      <c r="F1589" s="13" t="str">
        <f>IF(LEFT(flower[[#This Row],[Strain]],4)=LEFT(flower[[#This Row],[Pheno '#]],4),"match","MISMATCH")</f>
        <v>MISMATCH</v>
      </c>
      <c r="G1589" s="13" t="str">
        <f>_xlfn.IFNA(VLOOKUP(flower[[#This Row],[Scion METRC '#]],VEGC8[[#All],[Scion METRC '#]:[Pheno Barcode]],2,FALSE),"")</f>
        <v/>
      </c>
      <c r="H1589" s="13" t="str">
        <f>LEFT(flower[[#This Row],[Pheno Barcode]],7)</f>
        <v/>
      </c>
      <c r="I1589" s="10" t="str">
        <f>_xlfn.IFNA(VLOOKUP(flower[[#This Row],[Strain]],VEGC8[[#All],[Scion METRC '#]:[Health]],5,FALSE),"")</f>
        <v/>
      </c>
      <c r="J1589" s="13"/>
      <c r="K1589" s="13" t="str">
        <f>IF(flower[[#This Row],[Scion METRC '#]]="","EMPTY",_xlfn.IFNA(VLOOKUP(flower[[#This Row],[Scion METRC '#]],DEADC8[],3,FALSE),"Alive"))</f>
        <v>EMPTY</v>
      </c>
      <c r="L1589" s="13" t="str">
        <f>IFERROR(INDEX(exptreatments[[#This Row],[Treatment]],MATCH(flower[[#This Row],[Scion METRC '#]],exptreatments[[#This Row],[METRC]],0)),"")</f>
        <v/>
      </c>
      <c r="M1589" s="13" t="str">
        <f>_xlfn.IFNA(VLOOKUP(flower[[#This Row],[Scion METRC '#]],DEADC8[],4,FALSE),"")</f>
        <v/>
      </c>
      <c r="N1589" s="14" t="str">
        <f>_xlfn.IFNA(VLOOKUP(flower[[#This Row],[Scion METRC '#]],DEADC8[],4,FALSE),"")</f>
        <v/>
      </c>
      <c r="O1589" s="13" t="str">
        <f>IF(ISNUMBER(SEARCH(".",flower[[#This Row],[Pheno Barcode]])),CONCATENATE("1A4070000000065000",RIGHT(flower[[#This Row],[Pheno Barcode]],6)),"")</f>
        <v/>
      </c>
      <c r="P1589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_TL5-04</v>
      </c>
    </row>
    <row r="1590" spans="1:16" x14ac:dyDescent="0.25">
      <c r="A1590" s="8" t="s">
        <v>9</v>
      </c>
      <c r="B1590" s="9">
        <v>5</v>
      </c>
      <c r="C1590" s="13" t="s">
        <v>581</v>
      </c>
      <c r="D1590" s="13"/>
      <c r="E1590" s="13" t="str">
        <f>_xlfn.IFNA(VLOOKUP(flower[[#This Row],[Scion METRC '#]],METRCC8[],2,FALSE),"METRC ERROR")</f>
        <v>METRC ERROR</v>
      </c>
      <c r="F1590" s="13" t="str">
        <f>IF(LEFT(flower[[#This Row],[Strain]],4)=LEFT(flower[[#This Row],[Pheno '#]],4),"match","MISMATCH")</f>
        <v>MISMATCH</v>
      </c>
      <c r="G1590" s="13" t="str">
        <f>_xlfn.IFNA(VLOOKUP(flower[[#This Row],[Scion METRC '#]],VEGC8[[#All],[Scion METRC '#]:[Pheno Barcode]],2,FALSE),"")</f>
        <v/>
      </c>
      <c r="H1590" s="13" t="str">
        <f>LEFT(flower[[#This Row],[Pheno Barcode]],7)</f>
        <v/>
      </c>
      <c r="I1590" s="10" t="str">
        <f>_xlfn.IFNA(VLOOKUP(flower[[#This Row],[Strain]],VEGC8[[#All],[Scion METRC '#]:[Health]],5,FALSE),"")</f>
        <v/>
      </c>
      <c r="J1590" s="13"/>
      <c r="K1590" s="13" t="str">
        <f>IF(flower[[#This Row],[Scion METRC '#]]="","EMPTY",_xlfn.IFNA(VLOOKUP(flower[[#This Row],[Scion METRC '#]],DEADC8[],3,FALSE),"Alive"))</f>
        <v>EMPTY</v>
      </c>
      <c r="L1590" s="13" t="str">
        <f>IFERROR(INDEX(exptreatments[[#This Row],[Treatment]],MATCH(flower[[#This Row],[Scion METRC '#]],exptreatments[[#This Row],[METRC]],0)),"")</f>
        <v/>
      </c>
      <c r="M1590" s="13" t="str">
        <f>_xlfn.IFNA(VLOOKUP(flower[[#This Row],[Scion METRC '#]],DEADC8[],4,FALSE),"")</f>
        <v/>
      </c>
      <c r="N1590" s="14" t="str">
        <f>_xlfn.IFNA(VLOOKUP(flower[[#This Row],[Scion METRC '#]],DEADC8[],4,FALSE),"")</f>
        <v/>
      </c>
      <c r="O1590" s="13" t="str">
        <f>IF(ISNUMBER(SEARCH(".",flower[[#This Row],[Pheno Barcode]])),CONCATENATE("1A4070000000065000",RIGHT(flower[[#This Row],[Pheno Barcode]],6)),"")</f>
        <v/>
      </c>
      <c r="P1590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_TL5-05</v>
      </c>
    </row>
    <row r="1591" spans="1:16" x14ac:dyDescent="0.25">
      <c r="A1591" s="8" t="s">
        <v>9</v>
      </c>
      <c r="B1591" s="9">
        <v>6</v>
      </c>
      <c r="C1591" s="13" t="s">
        <v>581</v>
      </c>
      <c r="D1591" s="13"/>
      <c r="E1591" s="13" t="str">
        <f>_xlfn.IFNA(VLOOKUP(flower[[#This Row],[Scion METRC '#]],METRCC8[],2,FALSE),"METRC ERROR")</f>
        <v>METRC ERROR</v>
      </c>
      <c r="F1591" s="13" t="str">
        <f>IF(LEFT(flower[[#This Row],[Strain]],4)=LEFT(flower[[#This Row],[Pheno '#]],4),"match","MISMATCH")</f>
        <v>MISMATCH</v>
      </c>
      <c r="G1591" s="13" t="str">
        <f>_xlfn.IFNA(VLOOKUP(flower[[#This Row],[Scion METRC '#]],VEGC8[[#All],[Scion METRC '#]:[Pheno Barcode]],2,FALSE),"")</f>
        <v/>
      </c>
      <c r="H1591" s="13" t="str">
        <f>LEFT(flower[[#This Row],[Pheno Barcode]],7)</f>
        <v/>
      </c>
      <c r="I1591" s="10" t="str">
        <f>_xlfn.IFNA(VLOOKUP(flower[[#This Row],[Strain]],VEGC8[[#All],[Scion METRC '#]:[Health]],5,FALSE),"")</f>
        <v/>
      </c>
      <c r="J1591" s="13"/>
      <c r="K1591" s="13" t="str">
        <f>IF(flower[[#This Row],[Scion METRC '#]]="","EMPTY",_xlfn.IFNA(VLOOKUP(flower[[#This Row],[Scion METRC '#]],DEADC8[],3,FALSE),"Alive"))</f>
        <v>EMPTY</v>
      </c>
      <c r="L1591" s="13" t="str">
        <f>IFERROR(INDEX(exptreatments[[#This Row],[Treatment]],MATCH(flower[[#This Row],[Scion METRC '#]],exptreatments[[#This Row],[METRC]],0)),"")</f>
        <v/>
      </c>
      <c r="M1591" s="13" t="str">
        <f>_xlfn.IFNA(VLOOKUP(flower[[#This Row],[Scion METRC '#]],DEADC8[],4,FALSE),"")</f>
        <v/>
      </c>
      <c r="N1591" s="14" t="str">
        <f>_xlfn.IFNA(VLOOKUP(flower[[#This Row],[Scion METRC '#]],DEADC8[],4,FALSE),"")</f>
        <v/>
      </c>
      <c r="O1591" s="13" t="str">
        <f>IF(ISNUMBER(SEARCH(".",flower[[#This Row],[Pheno Barcode]])),CONCATENATE("1A4070000000065000",RIGHT(flower[[#This Row],[Pheno Barcode]],6)),"")</f>
        <v/>
      </c>
      <c r="P1591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_TL5-06</v>
      </c>
    </row>
    <row r="1592" spans="1:16" x14ac:dyDescent="0.25">
      <c r="A1592" s="8" t="s">
        <v>9</v>
      </c>
      <c r="B1592" s="9">
        <v>7</v>
      </c>
      <c r="C1592" s="13" t="s">
        <v>581</v>
      </c>
      <c r="D1592" s="13"/>
      <c r="E1592" s="13" t="str">
        <f>_xlfn.IFNA(VLOOKUP(flower[[#This Row],[Scion METRC '#]],METRCC8[],2,FALSE),"METRC ERROR")</f>
        <v>METRC ERROR</v>
      </c>
      <c r="F1592" s="13" t="str">
        <f>IF(LEFT(flower[[#This Row],[Strain]],4)=LEFT(flower[[#This Row],[Pheno '#]],4),"match","MISMATCH")</f>
        <v>MISMATCH</v>
      </c>
      <c r="G1592" s="13" t="str">
        <f>_xlfn.IFNA(VLOOKUP(flower[[#This Row],[Scion METRC '#]],VEGC8[[#All],[Scion METRC '#]:[Pheno Barcode]],2,FALSE),"")</f>
        <v/>
      </c>
      <c r="H1592" s="13" t="str">
        <f>LEFT(flower[[#This Row],[Pheno Barcode]],7)</f>
        <v/>
      </c>
      <c r="I1592" s="10" t="str">
        <f>_xlfn.IFNA(VLOOKUP(flower[[#This Row],[Strain]],VEGC8[[#All],[Scion METRC '#]:[Health]],5,FALSE),"")</f>
        <v/>
      </c>
      <c r="J1592" s="13"/>
      <c r="K1592" s="13" t="str">
        <f>IF(flower[[#This Row],[Scion METRC '#]]="","EMPTY",_xlfn.IFNA(VLOOKUP(flower[[#This Row],[Scion METRC '#]],DEADC8[],3,FALSE),"Alive"))</f>
        <v>EMPTY</v>
      </c>
      <c r="L1592" s="13" t="str">
        <f>IFERROR(INDEX(exptreatments[[#This Row],[Treatment]],MATCH(flower[[#This Row],[Scion METRC '#]],exptreatments[[#This Row],[METRC]],0)),"")</f>
        <v/>
      </c>
      <c r="M1592" s="13" t="str">
        <f>_xlfn.IFNA(VLOOKUP(flower[[#This Row],[Scion METRC '#]],DEADC8[],4,FALSE),"")</f>
        <v/>
      </c>
      <c r="N1592" s="14" t="str">
        <f>_xlfn.IFNA(VLOOKUP(flower[[#This Row],[Scion METRC '#]],DEADC8[],4,FALSE),"")</f>
        <v/>
      </c>
      <c r="O1592" s="13" t="str">
        <f>IF(ISNUMBER(SEARCH(".",flower[[#This Row],[Pheno Barcode]])),CONCATENATE("1A4070000000065000",RIGHT(flower[[#This Row],[Pheno Barcode]],6)),"")</f>
        <v/>
      </c>
      <c r="P1592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_TL5-07</v>
      </c>
    </row>
    <row r="1593" spans="1:16" x14ac:dyDescent="0.25">
      <c r="A1593" s="8" t="s">
        <v>9</v>
      </c>
      <c r="B1593" s="9">
        <v>8</v>
      </c>
      <c r="C1593" s="13" t="s">
        <v>581</v>
      </c>
      <c r="D1593" s="13"/>
      <c r="E1593" s="13" t="str">
        <f>_xlfn.IFNA(VLOOKUP(flower[[#This Row],[Scion METRC '#]],METRCC8[],2,FALSE),"METRC ERROR")</f>
        <v>METRC ERROR</v>
      </c>
      <c r="F1593" s="13" t="str">
        <f>IF(LEFT(flower[[#This Row],[Strain]],4)=LEFT(flower[[#This Row],[Pheno '#]],4),"match","MISMATCH")</f>
        <v>MISMATCH</v>
      </c>
      <c r="G1593" s="13" t="str">
        <f>_xlfn.IFNA(VLOOKUP(flower[[#This Row],[Scion METRC '#]],VEGC8[[#All],[Scion METRC '#]:[Pheno Barcode]],2,FALSE),"")</f>
        <v/>
      </c>
      <c r="H1593" s="13" t="str">
        <f>LEFT(flower[[#This Row],[Pheno Barcode]],7)</f>
        <v/>
      </c>
      <c r="I1593" s="10" t="str">
        <f>_xlfn.IFNA(VLOOKUP(flower[[#This Row],[Strain]],VEGC8[[#All],[Scion METRC '#]:[Health]],5,FALSE),"")</f>
        <v/>
      </c>
      <c r="J1593" s="13"/>
      <c r="K1593" s="13" t="str">
        <f>IF(flower[[#This Row],[Scion METRC '#]]="","EMPTY",_xlfn.IFNA(VLOOKUP(flower[[#This Row],[Scion METRC '#]],DEADC8[],3,FALSE),"Alive"))</f>
        <v>EMPTY</v>
      </c>
      <c r="L1593" s="13" t="str">
        <f>IFERROR(INDEX(exptreatments[[#This Row],[Treatment]],MATCH(flower[[#This Row],[Scion METRC '#]],exptreatments[[#This Row],[METRC]],0)),"")</f>
        <v/>
      </c>
      <c r="M1593" s="13" t="str">
        <f>_xlfn.IFNA(VLOOKUP(flower[[#This Row],[Scion METRC '#]],DEADC8[],4,FALSE),"")</f>
        <v/>
      </c>
      <c r="N1593" s="14" t="str">
        <f>_xlfn.IFNA(VLOOKUP(flower[[#This Row],[Scion METRC '#]],DEADC8[],4,FALSE),"")</f>
        <v/>
      </c>
      <c r="O1593" s="13" t="str">
        <f>IF(ISNUMBER(SEARCH(".",flower[[#This Row],[Pheno Barcode]])),CONCATENATE("1A4070000000065000",RIGHT(flower[[#This Row],[Pheno Barcode]],6)),"")</f>
        <v/>
      </c>
      <c r="P1593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_TL5-08</v>
      </c>
    </row>
    <row r="1594" spans="1:16" x14ac:dyDescent="0.25">
      <c r="A1594" s="8" t="s">
        <v>9</v>
      </c>
      <c r="B1594" s="9">
        <v>9</v>
      </c>
      <c r="C1594" s="13" t="s">
        <v>581</v>
      </c>
      <c r="D1594" s="13"/>
      <c r="E1594" s="13" t="str">
        <f>_xlfn.IFNA(VLOOKUP(flower[[#This Row],[Scion METRC '#]],METRCC8[],2,FALSE),"METRC ERROR")</f>
        <v>METRC ERROR</v>
      </c>
      <c r="F1594" s="13" t="str">
        <f>IF(LEFT(flower[[#This Row],[Strain]],4)=LEFT(flower[[#This Row],[Pheno '#]],4),"match","MISMATCH")</f>
        <v>MISMATCH</v>
      </c>
      <c r="G1594" s="13" t="str">
        <f>_xlfn.IFNA(VLOOKUP(flower[[#This Row],[Scion METRC '#]],VEGC8[[#All],[Scion METRC '#]:[Pheno Barcode]],2,FALSE),"")</f>
        <v/>
      </c>
      <c r="H1594" s="13" t="str">
        <f>LEFT(flower[[#This Row],[Pheno Barcode]],7)</f>
        <v/>
      </c>
      <c r="I1594" s="10" t="str">
        <f>_xlfn.IFNA(VLOOKUP(flower[[#This Row],[Strain]],VEGC8[[#All],[Scion METRC '#]:[Health]],5,FALSE),"")</f>
        <v/>
      </c>
      <c r="J1594" s="13"/>
      <c r="K1594" s="13" t="str">
        <f>IF(flower[[#This Row],[Scion METRC '#]]="","EMPTY",_xlfn.IFNA(VLOOKUP(flower[[#This Row],[Scion METRC '#]],DEADC8[],3,FALSE),"Alive"))</f>
        <v>EMPTY</v>
      </c>
      <c r="L1594" s="13" t="str">
        <f>IFERROR(INDEX(exptreatments[[#This Row],[Treatment]],MATCH(flower[[#This Row],[Scion METRC '#]],exptreatments[[#This Row],[METRC]],0)),"")</f>
        <v/>
      </c>
      <c r="M1594" s="13" t="str">
        <f>_xlfn.IFNA(VLOOKUP(flower[[#This Row],[Scion METRC '#]],DEADC8[],4,FALSE),"")</f>
        <v/>
      </c>
      <c r="N1594" s="14" t="str">
        <f>_xlfn.IFNA(VLOOKUP(flower[[#This Row],[Scion METRC '#]],DEADC8[],4,FALSE),"")</f>
        <v/>
      </c>
      <c r="O1594" s="13" t="str">
        <f>IF(ISNUMBER(SEARCH(".",flower[[#This Row],[Pheno Barcode]])),CONCATENATE("1A4070000000065000",RIGHT(flower[[#This Row],[Pheno Barcode]],6)),"")</f>
        <v/>
      </c>
      <c r="P1594" s="8" t="str">
        <f>IF(flower[[#This Row],[Plant]]&lt;10,_xlfn.CONCAT('Group Info'!$F$2,"_",flower[[#This Row],[Table]],"-0",flower[[#This Row],[Plant]]),_xlfn.CONCAT('Group Info'!$F$2,"_",flower[[#This Row],[Table]],"-",flower[[#This Row],[Plant]]))</f>
        <v>_TL5-09</v>
      </c>
    </row>
    <row r="1595" spans="1:16" x14ac:dyDescent="0.25">
      <c r="A1595" s="8" t="s">
        <v>9</v>
      </c>
      <c r="B1595" s="9">
        <v>10</v>
      </c>
      <c r="C1595" s="13" t="s">
        <v>581</v>
      </c>
      <c r="D1595" s="13"/>
      <c r="E1595" s="13" t="str">
        <f>_xlfn.IFNA(VLOOKUP(flower[[#This Row],[Scion METRC '#]],METRCC8[],2,FALSE),"METRC ERROR")</f>
        <v>METRC ERROR</v>
      </c>
      <c r="F1595" s="13" t="str">
        <f>IF(LEFT(flower[[#This Row],[Strain]],4)=LEFT(flower[[#This Row],[Pheno '#]],4),"match","MISMATCH")</f>
        <v>MISMATCH</v>
      </c>
      <c r="G1595" s="13" t="str">
        <f>_xlfn.IFNA(VLOOKUP(flower[[#This Row],[Scion METRC '#]],VEGC8[[#All],[Scion METRC '#]:[Pheno Barcode]],2,FALSE),"")</f>
        <v/>
      </c>
      <c r="H1595" s="13" t="str">
        <f>LEFT(flower[[#This Row],[Pheno Barcode]],7)</f>
        <v/>
      </c>
      <c r="I1595" s="10" t="str">
        <f>_xlfn.IFNA(VLOOKUP(flower[[#This Row],[Strain]],VEGC8[[#All],[Scion METRC '#]:[Health]],5,FALSE),"")</f>
        <v/>
      </c>
      <c r="J1595" s="13"/>
      <c r="K1595" s="13" t="str">
        <f>IF(flower[[#This Row],[Scion METRC '#]]="","EMPTY",_xlfn.IFNA(VLOOKUP(flower[[#This Row],[Scion METRC '#]],DEADC8[],3,FALSE),"Alive"))</f>
        <v>EMPTY</v>
      </c>
      <c r="L1595" s="13" t="str">
        <f>IFERROR(INDEX(exptreatments[[#This Row],[Treatment]],MATCH(flower[[#This Row],[Scion METRC '#]],exptreatments[[#This Row],[METRC]],0)),"")</f>
        <v/>
      </c>
      <c r="M1595" s="13" t="str">
        <f>_xlfn.IFNA(VLOOKUP(flower[[#This Row],[Scion METRC '#]],DEADC8[],4,FALSE),"")</f>
        <v/>
      </c>
      <c r="N1595" s="14" t="str">
        <f>_xlfn.IFNA(VLOOKUP(flower[[#This Row],[Scion METRC '#]],DEADC8[],4,FALSE),"")</f>
        <v/>
      </c>
      <c r="O1595" s="13" t="str">
        <f>IF(ISNUMBER(SEARCH(".",flower[[#This Row],[Pheno Barcode]])),CONCATENATE("1A4070000000065000",RIGHT(flower[[#This Row],[Pheno Barcode]],6)),"")</f>
        <v/>
      </c>
      <c r="P1595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_TL5-10</v>
      </c>
    </row>
    <row r="1596" spans="1:16" x14ac:dyDescent="0.25">
      <c r="A1596" s="8" t="s">
        <v>9</v>
      </c>
      <c r="B1596" s="9">
        <v>11</v>
      </c>
      <c r="C1596" s="13" t="s">
        <v>581</v>
      </c>
      <c r="D1596" s="13"/>
      <c r="E1596" s="13" t="str">
        <f>_xlfn.IFNA(VLOOKUP(flower[[#This Row],[Scion METRC '#]],METRCC8[],2,FALSE),"METRC ERROR")</f>
        <v>METRC ERROR</v>
      </c>
      <c r="F1596" s="13" t="str">
        <f>IF(LEFT(flower[[#This Row],[Strain]],4)=LEFT(flower[[#This Row],[Pheno '#]],4),"match","MISMATCH")</f>
        <v>MISMATCH</v>
      </c>
      <c r="G1596" s="13" t="str">
        <f>_xlfn.IFNA(VLOOKUP(flower[[#This Row],[Scion METRC '#]],VEGC8[[#All],[Scion METRC '#]:[Pheno Barcode]],2,FALSE),"")</f>
        <v/>
      </c>
      <c r="H1596" s="13" t="str">
        <f>LEFT(flower[[#This Row],[Pheno Barcode]],7)</f>
        <v/>
      </c>
      <c r="I1596" s="10" t="str">
        <f>_xlfn.IFNA(VLOOKUP(flower[[#This Row],[Strain]],VEGC8[[#All],[Scion METRC '#]:[Health]],5,FALSE),"")</f>
        <v/>
      </c>
      <c r="J1596" s="13"/>
      <c r="K1596" s="13" t="str">
        <f>IF(flower[[#This Row],[Scion METRC '#]]="","EMPTY",_xlfn.IFNA(VLOOKUP(flower[[#This Row],[Scion METRC '#]],DEADC8[],3,FALSE),"Alive"))</f>
        <v>EMPTY</v>
      </c>
      <c r="L1596" s="13" t="str">
        <f>IFERROR(INDEX(exptreatments[[#This Row],[Treatment]],MATCH(flower[[#This Row],[Scion METRC '#]],exptreatments[[#This Row],[METRC]],0)),"")</f>
        <v/>
      </c>
      <c r="M1596" s="13" t="str">
        <f>_xlfn.IFNA(VLOOKUP(flower[[#This Row],[Scion METRC '#]],DEADC8[],4,FALSE),"")</f>
        <v/>
      </c>
      <c r="N1596" s="14" t="str">
        <f>_xlfn.IFNA(VLOOKUP(flower[[#This Row],[Scion METRC '#]],DEADC8[],4,FALSE),"")</f>
        <v/>
      </c>
      <c r="O1596" s="13" t="str">
        <f>IF(ISNUMBER(SEARCH(".",flower[[#This Row],[Pheno Barcode]])),CONCATENATE("1A4070000000065000",RIGHT(flower[[#This Row],[Pheno Barcode]],6)),"")</f>
        <v/>
      </c>
      <c r="P1596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_TL5-11</v>
      </c>
    </row>
    <row r="1597" spans="1:16" x14ac:dyDescent="0.25">
      <c r="A1597" s="8" t="s">
        <v>9</v>
      </c>
      <c r="B1597" s="9">
        <v>12</v>
      </c>
      <c r="C1597" s="13" t="s">
        <v>581</v>
      </c>
      <c r="D1597" s="13"/>
      <c r="E1597" s="13" t="str">
        <f>_xlfn.IFNA(VLOOKUP(flower[[#This Row],[Scion METRC '#]],METRCC8[],2,FALSE),"METRC ERROR")</f>
        <v>METRC ERROR</v>
      </c>
      <c r="F1597" s="13" t="str">
        <f>IF(LEFT(flower[[#This Row],[Strain]],4)=LEFT(flower[[#This Row],[Pheno '#]],4),"match","MISMATCH")</f>
        <v>MISMATCH</v>
      </c>
      <c r="G1597" s="13" t="str">
        <f>_xlfn.IFNA(VLOOKUP(flower[[#This Row],[Scion METRC '#]],VEGC8[[#All],[Scion METRC '#]:[Pheno Barcode]],2,FALSE),"")</f>
        <v/>
      </c>
      <c r="H1597" s="13" t="str">
        <f>LEFT(flower[[#This Row],[Pheno Barcode]],7)</f>
        <v/>
      </c>
      <c r="I1597" s="10" t="str">
        <f>_xlfn.IFNA(VLOOKUP(flower[[#This Row],[Strain]],VEGC8[[#All],[Scion METRC '#]:[Health]],5,FALSE),"")</f>
        <v/>
      </c>
      <c r="J1597" s="13"/>
      <c r="K1597" s="13" t="str">
        <f>IF(flower[[#This Row],[Scion METRC '#]]="","EMPTY",_xlfn.IFNA(VLOOKUP(flower[[#This Row],[Scion METRC '#]],DEADC8[],3,FALSE),"Alive"))</f>
        <v>EMPTY</v>
      </c>
      <c r="L1597" s="13" t="str">
        <f>IFERROR(INDEX(exptreatments[[#This Row],[Treatment]],MATCH(flower[[#This Row],[Scion METRC '#]],exptreatments[[#This Row],[METRC]],0)),"")</f>
        <v/>
      </c>
      <c r="M1597" s="13" t="str">
        <f>_xlfn.IFNA(VLOOKUP(flower[[#This Row],[Scion METRC '#]],DEADC8[],4,FALSE),"")</f>
        <v/>
      </c>
      <c r="N1597" s="14" t="str">
        <f>_xlfn.IFNA(VLOOKUP(flower[[#This Row],[Scion METRC '#]],DEADC8[],4,FALSE),"")</f>
        <v/>
      </c>
      <c r="O1597" s="13" t="str">
        <f>IF(ISNUMBER(SEARCH(".",flower[[#This Row],[Pheno Barcode]])),CONCATENATE("1A4070000000065000",RIGHT(flower[[#This Row],[Pheno Barcode]],6)),"")</f>
        <v/>
      </c>
      <c r="P1597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_TL5-12</v>
      </c>
    </row>
    <row r="1598" spans="1:16" x14ac:dyDescent="0.25">
      <c r="A1598" s="8" t="s">
        <v>9</v>
      </c>
      <c r="B1598" s="9">
        <v>13</v>
      </c>
      <c r="C1598" s="13" t="s">
        <v>581</v>
      </c>
      <c r="D1598" s="13"/>
      <c r="E1598" s="13" t="str">
        <f>_xlfn.IFNA(VLOOKUP(flower[[#This Row],[Scion METRC '#]],METRCC8[],2,FALSE),"METRC ERROR")</f>
        <v>METRC ERROR</v>
      </c>
      <c r="F1598" s="13" t="str">
        <f>IF(LEFT(flower[[#This Row],[Strain]],4)=LEFT(flower[[#This Row],[Pheno '#]],4),"match","MISMATCH")</f>
        <v>MISMATCH</v>
      </c>
      <c r="G1598" s="13" t="str">
        <f>_xlfn.IFNA(VLOOKUP(flower[[#This Row],[Scion METRC '#]],VEGC8[[#All],[Scion METRC '#]:[Pheno Barcode]],2,FALSE),"")</f>
        <v/>
      </c>
      <c r="H1598" s="13" t="str">
        <f>LEFT(flower[[#This Row],[Pheno Barcode]],7)</f>
        <v/>
      </c>
      <c r="I1598" s="10" t="str">
        <f>_xlfn.IFNA(VLOOKUP(flower[[#This Row],[Strain]],VEGC8[[#All],[Scion METRC '#]:[Health]],5,FALSE),"")</f>
        <v/>
      </c>
      <c r="J1598" s="13"/>
      <c r="K1598" s="13" t="str">
        <f>IF(flower[[#This Row],[Scion METRC '#]]="","EMPTY",_xlfn.IFNA(VLOOKUP(flower[[#This Row],[Scion METRC '#]],DEADC8[],3,FALSE),"Alive"))</f>
        <v>EMPTY</v>
      </c>
      <c r="L1598" s="13" t="str">
        <f>IFERROR(INDEX(exptreatments[[#This Row],[Treatment]],MATCH(flower[[#This Row],[Scion METRC '#]],exptreatments[[#This Row],[METRC]],0)),"")</f>
        <v/>
      </c>
      <c r="M1598" s="13" t="str">
        <f>_xlfn.IFNA(VLOOKUP(flower[[#This Row],[Scion METRC '#]],DEADC8[],4,FALSE),"")</f>
        <v/>
      </c>
      <c r="N1598" s="14" t="str">
        <f>_xlfn.IFNA(VLOOKUP(flower[[#This Row],[Scion METRC '#]],DEADC8[],4,FALSE),"")</f>
        <v/>
      </c>
      <c r="O1598" s="13" t="str">
        <f>IF(ISNUMBER(SEARCH(".",flower[[#This Row],[Pheno Barcode]])),CONCATENATE("1A4070000000065000",RIGHT(flower[[#This Row],[Pheno Barcode]],6)),"")</f>
        <v/>
      </c>
      <c r="P1598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_TL5-13</v>
      </c>
    </row>
    <row r="1599" spans="1:16" x14ac:dyDescent="0.25">
      <c r="A1599" s="8" t="s">
        <v>9</v>
      </c>
      <c r="B1599" s="9">
        <v>14</v>
      </c>
      <c r="C1599" s="13" t="s">
        <v>581</v>
      </c>
      <c r="D1599" s="13"/>
      <c r="E1599" s="13" t="str">
        <f>_xlfn.IFNA(VLOOKUP(flower[[#This Row],[Scion METRC '#]],METRCC8[],2,FALSE),"METRC ERROR")</f>
        <v>METRC ERROR</v>
      </c>
      <c r="F1599" s="13" t="str">
        <f>IF(LEFT(flower[[#This Row],[Strain]],4)=LEFT(flower[[#This Row],[Pheno '#]],4),"match","MISMATCH")</f>
        <v>MISMATCH</v>
      </c>
      <c r="G1599" s="13" t="str">
        <f>_xlfn.IFNA(VLOOKUP(flower[[#This Row],[Scion METRC '#]],VEGC8[[#All],[Scion METRC '#]:[Pheno Barcode]],2,FALSE),"")</f>
        <v/>
      </c>
      <c r="H1599" s="13" t="str">
        <f>LEFT(flower[[#This Row],[Pheno Barcode]],7)</f>
        <v/>
      </c>
      <c r="I1599" s="10" t="str">
        <f>_xlfn.IFNA(VLOOKUP(flower[[#This Row],[Strain]],VEGC8[[#All],[Scion METRC '#]:[Health]],5,FALSE),"")</f>
        <v/>
      </c>
      <c r="J1599" s="13"/>
      <c r="K1599" s="13" t="str">
        <f>IF(flower[[#This Row],[Scion METRC '#]]="","EMPTY",_xlfn.IFNA(VLOOKUP(flower[[#This Row],[Scion METRC '#]],DEADC8[],3,FALSE),"Alive"))</f>
        <v>EMPTY</v>
      </c>
      <c r="L1599" s="13" t="str">
        <f>IFERROR(INDEX(exptreatments[[#This Row],[Treatment]],MATCH(flower[[#This Row],[Scion METRC '#]],exptreatments[[#This Row],[METRC]],0)),"")</f>
        <v/>
      </c>
      <c r="M1599" s="13" t="str">
        <f>_xlfn.IFNA(VLOOKUP(flower[[#This Row],[Scion METRC '#]],DEADC8[],4,FALSE),"")</f>
        <v/>
      </c>
      <c r="N1599" s="14" t="str">
        <f>_xlfn.IFNA(VLOOKUP(flower[[#This Row],[Scion METRC '#]],DEADC8[],4,FALSE),"")</f>
        <v/>
      </c>
      <c r="O1599" s="13" t="str">
        <f>IF(ISNUMBER(SEARCH(".",flower[[#This Row],[Pheno Barcode]])),CONCATENATE("1A4070000000065000",RIGHT(flower[[#This Row],[Pheno Barcode]],6)),"")</f>
        <v/>
      </c>
      <c r="P1599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_TL5-14</v>
      </c>
    </row>
    <row r="1600" spans="1:16" x14ac:dyDescent="0.25">
      <c r="A1600" s="8" t="s">
        <v>9</v>
      </c>
      <c r="B1600" s="9">
        <v>15</v>
      </c>
      <c r="C1600" s="13" t="s">
        <v>581</v>
      </c>
      <c r="D1600" s="13"/>
      <c r="E1600" s="13" t="str">
        <f>_xlfn.IFNA(VLOOKUP(flower[[#This Row],[Scion METRC '#]],METRCC8[],2,FALSE),"METRC ERROR")</f>
        <v>METRC ERROR</v>
      </c>
      <c r="F1600" s="13" t="str">
        <f>IF(LEFT(flower[[#This Row],[Strain]],4)=LEFT(flower[[#This Row],[Pheno '#]],4),"match","MISMATCH")</f>
        <v>MISMATCH</v>
      </c>
      <c r="G1600" s="13" t="str">
        <f>_xlfn.IFNA(VLOOKUP(flower[[#This Row],[Scion METRC '#]],VEGC8[[#All],[Scion METRC '#]:[Pheno Barcode]],2,FALSE),"")</f>
        <v/>
      </c>
      <c r="H1600" s="13" t="str">
        <f>LEFT(flower[[#This Row],[Pheno Barcode]],7)</f>
        <v/>
      </c>
      <c r="I1600" s="10" t="str">
        <f>_xlfn.IFNA(VLOOKUP(flower[[#This Row],[Strain]],VEGC8[[#All],[Scion METRC '#]:[Health]],5,FALSE),"")</f>
        <v/>
      </c>
      <c r="J1600" s="13"/>
      <c r="K1600" s="13" t="str">
        <f>IF(flower[[#This Row],[Scion METRC '#]]="","EMPTY",_xlfn.IFNA(VLOOKUP(flower[[#This Row],[Scion METRC '#]],DEADC8[],3,FALSE),"Alive"))</f>
        <v>EMPTY</v>
      </c>
      <c r="L1600" s="13" t="str">
        <f>IFERROR(INDEX(exptreatments[[#This Row],[Treatment]],MATCH(flower[[#This Row],[Scion METRC '#]],exptreatments[[#This Row],[METRC]],0)),"")</f>
        <v/>
      </c>
      <c r="M1600" s="13" t="str">
        <f>_xlfn.IFNA(VLOOKUP(flower[[#This Row],[Scion METRC '#]],DEADC8[],4,FALSE),"")</f>
        <v/>
      </c>
      <c r="N1600" s="14" t="str">
        <f>_xlfn.IFNA(VLOOKUP(flower[[#This Row],[Scion METRC '#]],DEADC8[],4,FALSE),"")</f>
        <v/>
      </c>
      <c r="O1600" s="13" t="str">
        <f>IF(ISNUMBER(SEARCH(".",flower[[#This Row],[Pheno Barcode]])),CONCATENATE("1A4070000000065000",RIGHT(flower[[#This Row],[Pheno Barcode]],6)),"")</f>
        <v/>
      </c>
      <c r="P1600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_TL5-15</v>
      </c>
    </row>
    <row r="1601" spans="1:16" x14ac:dyDescent="0.25">
      <c r="A1601" s="8" t="s">
        <v>9</v>
      </c>
      <c r="B1601" s="9">
        <v>16</v>
      </c>
      <c r="C1601" s="13" t="s">
        <v>581</v>
      </c>
      <c r="D1601" s="13"/>
      <c r="E1601" s="13" t="str">
        <f>_xlfn.IFNA(VLOOKUP(flower[[#This Row],[Scion METRC '#]],METRCC8[],2,FALSE),"METRC ERROR")</f>
        <v>METRC ERROR</v>
      </c>
      <c r="F1601" s="13" t="str">
        <f>IF(LEFT(flower[[#This Row],[Strain]],4)=LEFT(flower[[#This Row],[Pheno '#]],4),"match","MISMATCH")</f>
        <v>MISMATCH</v>
      </c>
      <c r="G1601" s="13" t="str">
        <f>_xlfn.IFNA(VLOOKUP(flower[[#This Row],[Scion METRC '#]],VEGC8[[#All],[Scion METRC '#]:[Pheno Barcode]],2,FALSE),"")</f>
        <v/>
      </c>
      <c r="H1601" s="13" t="str">
        <f>LEFT(flower[[#This Row],[Pheno Barcode]],7)</f>
        <v/>
      </c>
      <c r="I1601" s="10" t="str">
        <f>_xlfn.IFNA(VLOOKUP(flower[[#This Row],[Strain]],VEGC8[[#All],[Scion METRC '#]:[Health]],5,FALSE),"")</f>
        <v/>
      </c>
      <c r="J1601" s="13"/>
      <c r="K1601" s="13" t="str">
        <f>IF(flower[[#This Row],[Scion METRC '#]]="","EMPTY",_xlfn.IFNA(VLOOKUP(flower[[#This Row],[Scion METRC '#]],DEADC8[],3,FALSE),"Alive"))</f>
        <v>EMPTY</v>
      </c>
      <c r="L1601" s="13" t="str">
        <f>IFERROR(INDEX(exptreatments[[#This Row],[Treatment]],MATCH(flower[[#This Row],[Scion METRC '#]],exptreatments[[#This Row],[METRC]],0)),"")</f>
        <v/>
      </c>
      <c r="M1601" s="13" t="str">
        <f>_xlfn.IFNA(VLOOKUP(flower[[#This Row],[Scion METRC '#]],DEADC8[],4,FALSE),"")</f>
        <v/>
      </c>
      <c r="N1601" s="14" t="str">
        <f>_xlfn.IFNA(VLOOKUP(flower[[#This Row],[Scion METRC '#]],DEADC8[],4,FALSE),"")</f>
        <v/>
      </c>
      <c r="O1601" s="13" t="str">
        <f>IF(ISNUMBER(SEARCH(".",flower[[#This Row],[Pheno Barcode]])),CONCATENATE("1A4070000000065000",RIGHT(flower[[#This Row],[Pheno Barcode]],6)),"")</f>
        <v/>
      </c>
      <c r="P1601" s="8" t="str">
        <f>IF(flower[[#This Row],[Plant]]&lt;10,_xlfn.CONCAT('Group Info'!$F$2,"_",flower[[#This Row],[Table]],"-0",flower[[#This Row],[Plant]]),_xlfn.CONCAT('Group Info'!$F$2,"_",flower[[#This Row],[Table]],"-",flower[[#This Row],[Plant]]))</f>
        <v>_TL5-16</v>
      </c>
    </row>
    <row r="1602" spans="1:16" x14ac:dyDescent="0.25">
      <c r="A1602" s="8" t="s">
        <v>10</v>
      </c>
      <c r="B1602" s="9">
        <v>1</v>
      </c>
      <c r="C1602" s="13" t="s">
        <v>583</v>
      </c>
      <c r="D1602" s="13"/>
      <c r="E1602" s="13" t="str">
        <f>_xlfn.IFNA(VLOOKUP(flower[[#This Row],[Scion METRC '#]],METRCC8[],2,FALSE),"METRC ERROR")</f>
        <v>METRC ERROR</v>
      </c>
      <c r="F1602" s="13" t="str">
        <f>IF(LEFT(flower[[#This Row],[Strain]],4)=LEFT(flower[[#This Row],[Pheno '#]],4),"match","MISMATCH")</f>
        <v>MISMATCH</v>
      </c>
      <c r="G1602" s="13" t="str">
        <f>_xlfn.IFNA(VLOOKUP(flower[[#This Row],[Scion METRC '#]],VEGC8[[#All],[Scion METRC '#]:[Pheno Barcode]],2,FALSE),"")</f>
        <v/>
      </c>
      <c r="H1602" s="13" t="str">
        <f>LEFT(flower[[#This Row],[Pheno Barcode]],7)</f>
        <v/>
      </c>
      <c r="I1602" s="10" t="str">
        <f>_xlfn.IFNA(VLOOKUP(flower[[#This Row],[Strain]],VEGC8[[#All],[Scion METRC '#]:[Health]],5,FALSE),"")</f>
        <v/>
      </c>
      <c r="J1602" s="13"/>
      <c r="K1602" s="13" t="str">
        <f>IF(flower[[#This Row],[Scion METRC '#]]="","EMPTY",_xlfn.IFNA(VLOOKUP(flower[[#This Row],[Scion METRC '#]],DEADC8[],3,FALSE),"Alive"))</f>
        <v>EMPTY</v>
      </c>
      <c r="L1602" s="13" t="str">
        <f>IFERROR(INDEX(exptreatments[[#This Row],[Treatment]],MATCH(flower[[#This Row],[Scion METRC '#]],exptreatments[[#This Row],[METRC]],0)),"")</f>
        <v/>
      </c>
      <c r="M1602" s="13" t="str">
        <f>_xlfn.IFNA(VLOOKUP(flower[[#This Row],[Scion METRC '#]],DEADC8[],4,FALSE),"")</f>
        <v/>
      </c>
      <c r="N1602" s="14" t="str">
        <f>_xlfn.IFNA(VLOOKUP(flower[[#This Row],[Scion METRC '#]],DEADC8[],4,FALSE),"")</f>
        <v/>
      </c>
      <c r="O1602" s="13" t="str">
        <f>IF(ISNUMBER(SEARCH(".",flower[[#This Row],[Pheno Barcode]])),CONCATENATE("1A4070000000065000",RIGHT(flower[[#This Row],[Pheno Barcode]],6)),"")</f>
        <v/>
      </c>
      <c r="P1602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_UL1-01</v>
      </c>
    </row>
    <row r="1603" spans="1:16" x14ac:dyDescent="0.25">
      <c r="A1603" s="8" t="s">
        <v>10</v>
      </c>
      <c r="B1603" s="9">
        <v>2</v>
      </c>
      <c r="C1603" s="13" t="s">
        <v>583</v>
      </c>
      <c r="D1603" s="13"/>
      <c r="E1603" s="13" t="str">
        <f>_xlfn.IFNA(VLOOKUP(flower[[#This Row],[Scion METRC '#]],METRCC8[],2,FALSE),"METRC ERROR")</f>
        <v>METRC ERROR</v>
      </c>
      <c r="F1603" s="13" t="str">
        <f>IF(LEFT(flower[[#This Row],[Strain]],4)=LEFT(flower[[#This Row],[Pheno '#]],4),"match","MISMATCH")</f>
        <v>MISMATCH</v>
      </c>
      <c r="G1603" s="13" t="str">
        <f>_xlfn.IFNA(VLOOKUP(flower[[#This Row],[Scion METRC '#]],VEGC8[[#All],[Scion METRC '#]:[Pheno Barcode]],2,FALSE),"")</f>
        <v/>
      </c>
      <c r="H1603" s="13" t="str">
        <f>LEFT(flower[[#This Row],[Pheno Barcode]],7)</f>
        <v/>
      </c>
      <c r="I1603" s="10" t="str">
        <f>_xlfn.IFNA(VLOOKUP(flower[[#This Row],[Strain]],VEGC8[[#All],[Scion METRC '#]:[Health]],5,FALSE),"")</f>
        <v/>
      </c>
      <c r="J1603" s="13"/>
      <c r="K1603" s="13" t="str">
        <f>IF(flower[[#This Row],[Scion METRC '#]]="","EMPTY",_xlfn.IFNA(VLOOKUP(flower[[#This Row],[Scion METRC '#]],DEADC8[],3,FALSE),"Alive"))</f>
        <v>EMPTY</v>
      </c>
      <c r="L1603" s="13" t="str">
        <f>IFERROR(INDEX(exptreatments[[#This Row],[Treatment]],MATCH(flower[[#This Row],[Scion METRC '#]],exptreatments[[#This Row],[METRC]],0)),"")</f>
        <v/>
      </c>
      <c r="M1603" s="13" t="str">
        <f>_xlfn.IFNA(VLOOKUP(flower[[#This Row],[Scion METRC '#]],DEADC8[],4,FALSE),"")</f>
        <v/>
      </c>
      <c r="N1603" s="14" t="str">
        <f>_xlfn.IFNA(VLOOKUP(flower[[#This Row],[Scion METRC '#]],DEADC8[],4,FALSE),"")</f>
        <v/>
      </c>
      <c r="O1603" s="13" t="str">
        <f>IF(ISNUMBER(SEARCH(".",flower[[#This Row],[Pheno Barcode]])),CONCATENATE("1A4070000000065000",RIGHT(flower[[#This Row],[Pheno Barcode]],6)),"")</f>
        <v/>
      </c>
      <c r="P1603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_UL1-02</v>
      </c>
    </row>
    <row r="1604" spans="1:16" x14ac:dyDescent="0.25">
      <c r="A1604" s="8" t="s">
        <v>10</v>
      </c>
      <c r="B1604" s="9">
        <v>3</v>
      </c>
      <c r="C1604" s="13" t="s">
        <v>583</v>
      </c>
      <c r="D1604" s="13"/>
      <c r="E1604" s="13" t="str">
        <f>_xlfn.IFNA(VLOOKUP(flower[[#This Row],[Scion METRC '#]],METRCC8[],2,FALSE),"METRC ERROR")</f>
        <v>METRC ERROR</v>
      </c>
      <c r="F1604" s="13" t="str">
        <f>IF(LEFT(flower[[#This Row],[Strain]],4)=LEFT(flower[[#This Row],[Pheno '#]],4),"match","MISMATCH")</f>
        <v>MISMATCH</v>
      </c>
      <c r="G1604" s="13" t="str">
        <f>_xlfn.IFNA(VLOOKUP(flower[[#This Row],[Scion METRC '#]],VEGC8[[#All],[Scion METRC '#]:[Pheno Barcode]],2,FALSE),"")</f>
        <v/>
      </c>
      <c r="H1604" s="13" t="str">
        <f>LEFT(flower[[#This Row],[Pheno Barcode]],7)</f>
        <v/>
      </c>
      <c r="I1604" s="10" t="str">
        <f>_xlfn.IFNA(VLOOKUP(flower[[#This Row],[Strain]],VEGC8[[#All],[Scion METRC '#]:[Health]],5,FALSE),"")</f>
        <v/>
      </c>
      <c r="J1604" s="13"/>
      <c r="K1604" s="13" t="str">
        <f>IF(flower[[#This Row],[Scion METRC '#]]="","EMPTY",_xlfn.IFNA(VLOOKUP(flower[[#This Row],[Scion METRC '#]],DEADC8[],3,FALSE),"Alive"))</f>
        <v>EMPTY</v>
      </c>
      <c r="L1604" s="13" t="str">
        <f>IFERROR(INDEX(exptreatments[[#This Row],[Treatment]],MATCH(flower[[#This Row],[Scion METRC '#]],exptreatments[[#This Row],[METRC]],0)),"")</f>
        <v/>
      </c>
      <c r="M1604" s="13" t="str">
        <f>_xlfn.IFNA(VLOOKUP(flower[[#This Row],[Scion METRC '#]],DEADC8[],4,FALSE),"")</f>
        <v/>
      </c>
      <c r="N1604" s="14" t="str">
        <f>_xlfn.IFNA(VLOOKUP(flower[[#This Row],[Scion METRC '#]],DEADC8[],4,FALSE),"")</f>
        <v/>
      </c>
      <c r="O1604" s="13" t="str">
        <f>IF(ISNUMBER(SEARCH(".",flower[[#This Row],[Pheno Barcode]])),CONCATENATE("1A4070000000065000",RIGHT(flower[[#This Row],[Pheno Barcode]],6)),"")</f>
        <v/>
      </c>
      <c r="P1604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_UL1-03</v>
      </c>
    </row>
    <row r="1605" spans="1:16" x14ac:dyDescent="0.25">
      <c r="A1605" s="8" t="s">
        <v>10</v>
      </c>
      <c r="B1605" s="9">
        <v>4</v>
      </c>
      <c r="C1605" s="13" t="s">
        <v>583</v>
      </c>
      <c r="D1605" s="13"/>
      <c r="E1605" s="13" t="str">
        <f>_xlfn.IFNA(VLOOKUP(flower[[#This Row],[Scion METRC '#]],METRCC8[],2,FALSE),"METRC ERROR")</f>
        <v>METRC ERROR</v>
      </c>
      <c r="F1605" s="13" t="str">
        <f>IF(LEFT(flower[[#This Row],[Strain]],4)=LEFT(flower[[#This Row],[Pheno '#]],4),"match","MISMATCH")</f>
        <v>MISMATCH</v>
      </c>
      <c r="G1605" s="13" t="str">
        <f>_xlfn.IFNA(VLOOKUP(flower[[#This Row],[Scion METRC '#]],VEGC8[[#All],[Scion METRC '#]:[Pheno Barcode]],2,FALSE),"")</f>
        <v/>
      </c>
      <c r="H1605" s="13" t="str">
        <f>LEFT(flower[[#This Row],[Pheno Barcode]],7)</f>
        <v/>
      </c>
      <c r="I1605" s="10" t="str">
        <f>_xlfn.IFNA(VLOOKUP(flower[[#This Row],[Strain]],VEGC8[[#All],[Scion METRC '#]:[Health]],5,FALSE),"")</f>
        <v/>
      </c>
      <c r="J1605" s="13"/>
      <c r="K1605" s="13" t="str">
        <f>IF(flower[[#This Row],[Scion METRC '#]]="","EMPTY",_xlfn.IFNA(VLOOKUP(flower[[#This Row],[Scion METRC '#]],DEADC8[],3,FALSE),"Alive"))</f>
        <v>EMPTY</v>
      </c>
      <c r="L1605" s="13" t="str">
        <f>IFERROR(INDEX(exptreatments[[#This Row],[Treatment]],MATCH(flower[[#This Row],[Scion METRC '#]],exptreatments[[#This Row],[METRC]],0)),"")</f>
        <v/>
      </c>
      <c r="M1605" s="13" t="str">
        <f>_xlfn.IFNA(VLOOKUP(flower[[#This Row],[Scion METRC '#]],DEADC8[],4,FALSE),"")</f>
        <v/>
      </c>
      <c r="N1605" s="14" t="str">
        <f>_xlfn.IFNA(VLOOKUP(flower[[#This Row],[Scion METRC '#]],DEADC8[],4,FALSE),"")</f>
        <v/>
      </c>
      <c r="O1605" s="13" t="str">
        <f>IF(ISNUMBER(SEARCH(".",flower[[#This Row],[Pheno Barcode]])),CONCATENATE("1A4070000000065000",RIGHT(flower[[#This Row],[Pheno Barcode]],6)),"")</f>
        <v/>
      </c>
      <c r="P1605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_UL1-04</v>
      </c>
    </row>
    <row r="1606" spans="1:16" x14ac:dyDescent="0.25">
      <c r="A1606" s="8" t="s">
        <v>10</v>
      </c>
      <c r="B1606" s="9">
        <v>5</v>
      </c>
      <c r="C1606" s="13" t="s">
        <v>583</v>
      </c>
      <c r="D1606" s="13"/>
      <c r="E1606" s="13" t="str">
        <f>_xlfn.IFNA(VLOOKUP(flower[[#This Row],[Scion METRC '#]],METRCC8[],2,FALSE),"METRC ERROR")</f>
        <v>METRC ERROR</v>
      </c>
      <c r="F1606" s="13" t="str">
        <f>IF(LEFT(flower[[#This Row],[Strain]],4)=LEFT(flower[[#This Row],[Pheno '#]],4),"match","MISMATCH")</f>
        <v>MISMATCH</v>
      </c>
      <c r="G1606" s="13" t="str">
        <f>_xlfn.IFNA(VLOOKUP(flower[[#This Row],[Scion METRC '#]],VEGC8[[#All],[Scion METRC '#]:[Pheno Barcode]],2,FALSE),"")</f>
        <v/>
      </c>
      <c r="H1606" s="13" t="str">
        <f>LEFT(flower[[#This Row],[Pheno Barcode]],7)</f>
        <v/>
      </c>
      <c r="I1606" s="10" t="str">
        <f>_xlfn.IFNA(VLOOKUP(flower[[#This Row],[Strain]],VEGC8[[#All],[Scion METRC '#]:[Health]],5,FALSE),"")</f>
        <v/>
      </c>
      <c r="J1606" s="13"/>
      <c r="K1606" s="13" t="str">
        <f>IF(flower[[#This Row],[Scion METRC '#]]="","EMPTY",_xlfn.IFNA(VLOOKUP(flower[[#This Row],[Scion METRC '#]],DEADC8[],3,FALSE),"Alive"))</f>
        <v>EMPTY</v>
      </c>
      <c r="L1606" s="13" t="str">
        <f>IFERROR(INDEX(exptreatments[[#This Row],[Treatment]],MATCH(flower[[#This Row],[Scion METRC '#]],exptreatments[[#This Row],[METRC]],0)),"")</f>
        <v/>
      </c>
      <c r="M1606" s="13" t="str">
        <f>_xlfn.IFNA(VLOOKUP(flower[[#This Row],[Scion METRC '#]],DEADC8[],4,FALSE),"")</f>
        <v/>
      </c>
      <c r="N1606" s="14" t="str">
        <f>_xlfn.IFNA(VLOOKUP(flower[[#This Row],[Scion METRC '#]],DEADC8[],4,FALSE),"")</f>
        <v/>
      </c>
      <c r="O1606" s="13" t="str">
        <f>IF(ISNUMBER(SEARCH(".",flower[[#This Row],[Pheno Barcode]])),CONCATENATE("1A4070000000065000",RIGHT(flower[[#This Row],[Pheno Barcode]],6)),"")</f>
        <v/>
      </c>
      <c r="P1606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_UL1-05</v>
      </c>
    </row>
    <row r="1607" spans="1:16" x14ac:dyDescent="0.25">
      <c r="A1607" s="8" t="s">
        <v>10</v>
      </c>
      <c r="B1607" s="9">
        <v>6</v>
      </c>
      <c r="C1607" s="13" t="s">
        <v>583</v>
      </c>
      <c r="D1607" s="13"/>
      <c r="E1607" s="13" t="str">
        <f>_xlfn.IFNA(VLOOKUP(flower[[#This Row],[Scion METRC '#]],METRCC8[],2,FALSE),"METRC ERROR")</f>
        <v>METRC ERROR</v>
      </c>
      <c r="F1607" s="13" t="str">
        <f>IF(LEFT(flower[[#This Row],[Strain]],4)=LEFT(flower[[#This Row],[Pheno '#]],4),"match","MISMATCH")</f>
        <v>MISMATCH</v>
      </c>
      <c r="G1607" s="13" t="str">
        <f>_xlfn.IFNA(VLOOKUP(flower[[#This Row],[Scion METRC '#]],VEGC8[[#All],[Scion METRC '#]:[Pheno Barcode]],2,FALSE),"")</f>
        <v/>
      </c>
      <c r="H1607" s="13" t="str">
        <f>LEFT(flower[[#This Row],[Pheno Barcode]],7)</f>
        <v/>
      </c>
      <c r="I1607" s="10" t="str">
        <f>_xlfn.IFNA(VLOOKUP(flower[[#This Row],[Strain]],VEGC8[[#All],[Scion METRC '#]:[Health]],5,FALSE),"")</f>
        <v/>
      </c>
      <c r="J1607" s="13"/>
      <c r="K1607" s="13" t="str">
        <f>IF(flower[[#This Row],[Scion METRC '#]]="","EMPTY",_xlfn.IFNA(VLOOKUP(flower[[#This Row],[Scion METRC '#]],DEADC8[],3,FALSE),"Alive"))</f>
        <v>EMPTY</v>
      </c>
      <c r="L1607" s="13" t="str">
        <f>IFERROR(INDEX(exptreatments[[#This Row],[Treatment]],MATCH(flower[[#This Row],[Scion METRC '#]],exptreatments[[#This Row],[METRC]],0)),"")</f>
        <v/>
      </c>
      <c r="M1607" s="13" t="str">
        <f>_xlfn.IFNA(VLOOKUP(flower[[#This Row],[Scion METRC '#]],DEADC8[],4,FALSE),"")</f>
        <v/>
      </c>
      <c r="N1607" s="14" t="str">
        <f>_xlfn.IFNA(VLOOKUP(flower[[#This Row],[Scion METRC '#]],DEADC8[],4,FALSE),"")</f>
        <v/>
      </c>
      <c r="O1607" s="13" t="str">
        <f>IF(ISNUMBER(SEARCH(".",flower[[#This Row],[Pheno Barcode]])),CONCATENATE("1A4070000000065000",RIGHT(flower[[#This Row],[Pheno Barcode]],6)),"")</f>
        <v/>
      </c>
      <c r="P1607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_UL1-06</v>
      </c>
    </row>
    <row r="1608" spans="1:16" x14ac:dyDescent="0.25">
      <c r="A1608" s="8" t="s">
        <v>10</v>
      </c>
      <c r="B1608" s="9">
        <v>7</v>
      </c>
      <c r="C1608" s="13" t="s">
        <v>583</v>
      </c>
      <c r="D1608" s="13"/>
      <c r="E1608" s="13" t="str">
        <f>_xlfn.IFNA(VLOOKUP(flower[[#This Row],[Scion METRC '#]],METRCC8[],2,FALSE),"METRC ERROR")</f>
        <v>METRC ERROR</v>
      </c>
      <c r="F1608" s="13" t="str">
        <f>IF(LEFT(flower[[#This Row],[Strain]],4)=LEFT(flower[[#This Row],[Pheno '#]],4),"match","MISMATCH")</f>
        <v>MISMATCH</v>
      </c>
      <c r="G1608" s="13" t="str">
        <f>_xlfn.IFNA(VLOOKUP(flower[[#This Row],[Scion METRC '#]],VEGC8[[#All],[Scion METRC '#]:[Pheno Barcode]],2,FALSE),"")</f>
        <v/>
      </c>
      <c r="H1608" s="13" t="str">
        <f>LEFT(flower[[#This Row],[Pheno Barcode]],7)</f>
        <v/>
      </c>
      <c r="I1608" s="10" t="str">
        <f>_xlfn.IFNA(VLOOKUP(flower[[#This Row],[Strain]],VEGC8[[#All],[Scion METRC '#]:[Health]],5,FALSE),"")</f>
        <v/>
      </c>
      <c r="J1608" s="13"/>
      <c r="K1608" s="13" t="str">
        <f>IF(flower[[#This Row],[Scion METRC '#]]="","EMPTY",_xlfn.IFNA(VLOOKUP(flower[[#This Row],[Scion METRC '#]],DEADC8[],3,FALSE),"Alive"))</f>
        <v>EMPTY</v>
      </c>
      <c r="L1608" s="13" t="str">
        <f>IFERROR(INDEX(exptreatments[[#This Row],[Treatment]],MATCH(flower[[#This Row],[Scion METRC '#]],exptreatments[[#This Row],[METRC]],0)),"")</f>
        <v/>
      </c>
      <c r="M1608" s="13" t="str">
        <f>_xlfn.IFNA(VLOOKUP(flower[[#This Row],[Scion METRC '#]],DEADC8[],4,FALSE),"")</f>
        <v/>
      </c>
      <c r="N1608" s="14" t="str">
        <f>_xlfn.IFNA(VLOOKUP(flower[[#This Row],[Scion METRC '#]],DEADC8[],4,FALSE),"")</f>
        <v/>
      </c>
      <c r="O1608" s="13" t="str">
        <f>IF(ISNUMBER(SEARCH(".",flower[[#This Row],[Pheno Barcode]])),CONCATENATE("1A4070000000065000",RIGHT(flower[[#This Row],[Pheno Barcode]],6)),"")</f>
        <v/>
      </c>
      <c r="P1608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_UL1-07</v>
      </c>
    </row>
    <row r="1609" spans="1:16" x14ac:dyDescent="0.25">
      <c r="A1609" s="8" t="s">
        <v>10</v>
      </c>
      <c r="B1609" s="9">
        <v>8</v>
      </c>
      <c r="C1609" s="13" t="s">
        <v>583</v>
      </c>
      <c r="D1609" s="13"/>
      <c r="E1609" s="13" t="str">
        <f>_xlfn.IFNA(VLOOKUP(flower[[#This Row],[Scion METRC '#]],METRCC8[],2,FALSE),"METRC ERROR")</f>
        <v>METRC ERROR</v>
      </c>
      <c r="F1609" s="13" t="str">
        <f>IF(LEFT(flower[[#This Row],[Strain]],4)=LEFT(flower[[#This Row],[Pheno '#]],4),"match","MISMATCH")</f>
        <v>MISMATCH</v>
      </c>
      <c r="G1609" s="13" t="str">
        <f>_xlfn.IFNA(VLOOKUP(flower[[#This Row],[Scion METRC '#]],VEGC8[[#All],[Scion METRC '#]:[Pheno Barcode]],2,FALSE),"")</f>
        <v/>
      </c>
      <c r="H1609" s="13" t="str">
        <f>LEFT(flower[[#This Row],[Pheno Barcode]],7)</f>
        <v/>
      </c>
      <c r="I1609" s="10" t="str">
        <f>_xlfn.IFNA(VLOOKUP(flower[[#This Row],[Strain]],VEGC8[[#All],[Scion METRC '#]:[Health]],5,FALSE),"")</f>
        <v/>
      </c>
      <c r="J1609" s="13"/>
      <c r="K1609" s="13" t="str">
        <f>IF(flower[[#This Row],[Scion METRC '#]]="","EMPTY",_xlfn.IFNA(VLOOKUP(flower[[#This Row],[Scion METRC '#]],DEADC8[],3,FALSE),"Alive"))</f>
        <v>EMPTY</v>
      </c>
      <c r="L1609" s="13" t="str">
        <f>IFERROR(INDEX(exptreatments[[#This Row],[Treatment]],MATCH(flower[[#This Row],[Scion METRC '#]],exptreatments[[#This Row],[METRC]],0)),"")</f>
        <v/>
      </c>
      <c r="M1609" s="13" t="str">
        <f>_xlfn.IFNA(VLOOKUP(flower[[#This Row],[Scion METRC '#]],DEADC8[],4,FALSE),"")</f>
        <v/>
      </c>
      <c r="N1609" s="14" t="str">
        <f>_xlfn.IFNA(VLOOKUP(flower[[#This Row],[Scion METRC '#]],DEADC8[],4,FALSE),"")</f>
        <v/>
      </c>
      <c r="O1609" s="13" t="str">
        <f>IF(ISNUMBER(SEARCH(".",flower[[#This Row],[Pheno Barcode]])),CONCATENATE("1A4070000000065000",RIGHT(flower[[#This Row],[Pheno Barcode]],6)),"")</f>
        <v/>
      </c>
      <c r="P1609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_UL1-08</v>
      </c>
    </row>
    <row r="1610" spans="1:16" x14ac:dyDescent="0.25">
      <c r="A1610" s="8" t="s">
        <v>10</v>
      </c>
      <c r="B1610" s="9">
        <v>9</v>
      </c>
      <c r="C1610" s="13" t="s">
        <v>583</v>
      </c>
      <c r="D1610" s="13"/>
      <c r="E1610" s="13" t="str">
        <f>_xlfn.IFNA(VLOOKUP(flower[[#This Row],[Scion METRC '#]],METRCC8[],2,FALSE),"METRC ERROR")</f>
        <v>METRC ERROR</v>
      </c>
      <c r="F1610" s="13" t="str">
        <f>IF(LEFT(flower[[#This Row],[Strain]],4)=LEFT(flower[[#This Row],[Pheno '#]],4),"match","MISMATCH")</f>
        <v>MISMATCH</v>
      </c>
      <c r="G1610" s="13" t="str">
        <f>_xlfn.IFNA(VLOOKUP(flower[[#This Row],[Scion METRC '#]],VEGC8[[#All],[Scion METRC '#]:[Pheno Barcode]],2,FALSE),"")</f>
        <v/>
      </c>
      <c r="H1610" s="13" t="str">
        <f>LEFT(flower[[#This Row],[Pheno Barcode]],7)</f>
        <v/>
      </c>
      <c r="I1610" s="10" t="str">
        <f>_xlfn.IFNA(VLOOKUP(flower[[#This Row],[Strain]],VEGC8[[#All],[Scion METRC '#]:[Health]],5,FALSE),"")</f>
        <v/>
      </c>
      <c r="J1610" s="13"/>
      <c r="K1610" s="13" t="str">
        <f>IF(flower[[#This Row],[Scion METRC '#]]="","EMPTY",_xlfn.IFNA(VLOOKUP(flower[[#This Row],[Scion METRC '#]],DEADC8[],3,FALSE),"Alive"))</f>
        <v>EMPTY</v>
      </c>
      <c r="L1610" s="13" t="str">
        <f>IFERROR(INDEX(exptreatments[[#This Row],[Treatment]],MATCH(flower[[#This Row],[Scion METRC '#]],exptreatments[[#This Row],[METRC]],0)),"")</f>
        <v/>
      </c>
      <c r="M1610" s="13" t="str">
        <f>_xlfn.IFNA(VLOOKUP(flower[[#This Row],[Scion METRC '#]],DEADC8[],4,FALSE),"")</f>
        <v/>
      </c>
      <c r="N1610" s="14" t="str">
        <f>_xlfn.IFNA(VLOOKUP(flower[[#This Row],[Scion METRC '#]],DEADC8[],4,FALSE),"")</f>
        <v/>
      </c>
      <c r="O1610" s="13" t="str">
        <f>IF(ISNUMBER(SEARCH(".",flower[[#This Row],[Pheno Barcode]])),CONCATENATE("1A4070000000065000",RIGHT(flower[[#This Row],[Pheno Barcode]],6)),"")</f>
        <v/>
      </c>
      <c r="P1610" s="8" t="str">
        <f>IF(flower[[#This Row],[Plant]]&lt;10,_xlfn.CONCAT('Group Info'!$F$2,"_",flower[[#This Row],[Table]],"-0",flower[[#This Row],[Plant]]),_xlfn.CONCAT('Group Info'!$F$2,"_",flower[[#This Row],[Table]],"-",flower[[#This Row],[Plant]]))</f>
        <v>_UL1-09</v>
      </c>
    </row>
    <row r="1611" spans="1:16" x14ac:dyDescent="0.25">
      <c r="A1611" s="8" t="s">
        <v>10</v>
      </c>
      <c r="B1611" s="9">
        <v>10</v>
      </c>
      <c r="C1611" s="13" t="s">
        <v>583</v>
      </c>
      <c r="D1611" s="13"/>
      <c r="E1611" s="13" t="str">
        <f>_xlfn.IFNA(VLOOKUP(flower[[#This Row],[Scion METRC '#]],METRCC8[],2,FALSE),"METRC ERROR")</f>
        <v>METRC ERROR</v>
      </c>
      <c r="F1611" s="13" t="str">
        <f>IF(LEFT(flower[[#This Row],[Strain]],4)=LEFT(flower[[#This Row],[Pheno '#]],4),"match","MISMATCH")</f>
        <v>MISMATCH</v>
      </c>
      <c r="G1611" s="13" t="str">
        <f>_xlfn.IFNA(VLOOKUP(flower[[#This Row],[Scion METRC '#]],VEGC8[[#All],[Scion METRC '#]:[Pheno Barcode]],2,FALSE),"")</f>
        <v/>
      </c>
      <c r="H1611" s="13" t="str">
        <f>LEFT(flower[[#This Row],[Pheno Barcode]],7)</f>
        <v/>
      </c>
      <c r="I1611" s="10" t="str">
        <f>_xlfn.IFNA(VLOOKUP(flower[[#This Row],[Strain]],VEGC8[[#All],[Scion METRC '#]:[Health]],5,FALSE),"")</f>
        <v/>
      </c>
      <c r="J1611" s="13"/>
      <c r="K1611" s="13" t="str">
        <f>IF(flower[[#This Row],[Scion METRC '#]]="","EMPTY",_xlfn.IFNA(VLOOKUP(flower[[#This Row],[Scion METRC '#]],DEADC8[],3,FALSE),"Alive"))</f>
        <v>EMPTY</v>
      </c>
      <c r="L1611" s="13" t="str">
        <f>IFERROR(INDEX(exptreatments[[#This Row],[Treatment]],MATCH(flower[[#This Row],[Scion METRC '#]],exptreatments[[#This Row],[METRC]],0)),"")</f>
        <v/>
      </c>
      <c r="M1611" s="13" t="str">
        <f>_xlfn.IFNA(VLOOKUP(flower[[#This Row],[Scion METRC '#]],DEADC8[],4,FALSE),"")</f>
        <v/>
      </c>
      <c r="N1611" s="14" t="str">
        <f>_xlfn.IFNA(VLOOKUP(flower[[#This Row],[Scion METRC '#]],DEADC8[],4,FALSE),"")</f>
        <v/>
      </c>
      <c r="O1611" s="13" t="str">
        <f>IF(ISNUMBER(SEARCH(".",flower[[#This Row],[Pheno Barcode]])),CONCATENATE("1A4070000000065000",RIGHT(flower[[#This Row],[Pheno Barcode]],6)),"")</f>
        <v/>
      </c>
      <c r="P1611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_UL1-10</v>
      </c>
    </row>
    <row r="1612" spans="1:16" x14ac:dyDescent="0.25">
      <c r="A1612" s="8" t="s">
        <v>10</v>
      </c>
      <c r="B1612" s="9">
        <v>11</v>
      </c>
      <c r="C1612" s="13" t="s">
        <v>583</v>
      </c>
      <c r="D1612" s="13"/>
      <c r="E1612" s="13" t="str">
        <f>_xlfn.IFNA(VLOOKUP(flower[[#This Row],[Scion METRC '#]],METRCC8[],2,FALSE),"METRC ERROR")</f>
        <v>METRC ERROR</v>
      </c>
      <c r="F1612" s="13" t="str">
        <f>IF(LEFT(flower[[#This Row],[Strain]],4)=LEFT(flower[[#This Row],[Pheno '#]],4),"match","MISMATCH")</f>
        <v>MISMATCH</v>
      </c>
      <c r="G1612" s="13" t="str">
        <f>_xlfn.IFNA(VLOOKUP(flower[[#This Row],[Scion METRC '#]],VEGC8[[#All],[Scion METRC '#]:[Pheno Barcode]],2,FALSE),"")</f>
        <v/>
      </c>
      <c r="H1612" s="13" t="str">
        <f>LEFT(flower[[#This Row],[Pheno Barcode]],7)</f>
        <v/>
      </c>
      <c r="I1612" s="10" t="str">
        <f>_xlfn.IFNA(VLOOKUP(flower[[#This Row],[Strain]],VEGC8[[#All],[Scion METRC '#]:[Health]],5,FALSE),"")</f>
        <v/>
      </c>
      <c r="J1612" s="13"/>
      <c r="K1612" s="13" t="str">
        <f>IF(flower[[#This Row],[Scion METRC '#]]="","EMPTY",_xlfn.IFNA(VLOOKUP(flower[[#This Row],[Scion METRC '#]],DEADC8[],3,FALSE),"Alive"))</f>
        <v>EMPTY</v>
      </c>
      <c r="L1612" s="13" t="str">
        <f>IFERROR(INDEX(exptreatments[[#This Row],[Treatment]],MATCH(flower[[#This Row],[Scion METRC '#]],exptreatments[[#This Row],[METRC]],0)),"")</f>
        <v/>
      </c>
      <c r="M1612" s="13" t="str">
        <f>_xlfn.IFNA(VLOOKUP(flower[[#This Row],[Scion METRC '#]],DEADC8[],4,FALSE),"")</f>
        <v/>
      </c>
      <c r="N1612" s="14" t="str">
        <f>_xlfn.IFNA(VLOOKUP(flower[[#This Row],[Scion METRC '#]],DEADC8[],4,FALSE),"")</f>
        <v/>
      </c>
      <c r="O1612" s="13" t="str">
        <f>IF(ISNUMBER(SEARCH(".",flower[[#This Row],[Pheno Barcode]])),CONCATENATE("1A4070000000065000",RIGHT(flower[[#This Row],[Pheno Barcode]],6)),"")</f>
        <v/>
      </c>
      <c r="P1612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_UL1-11</v>
      </c>
    </row>
    <row r="1613" spans="1:16" x14ac:dyDescent="0.25">
      <c r="A1613" s="8" t="s">
        <v>10</v>
      </c>
      <c r="B1613" s="9">
        <v>12</v>
      </c>
      <c r="C1613" s="13" t="s">
        <v>583</v>
      </c>
      <c r="D1613" s="13"/>
      <c r="E1613" s="13" t="str">
        <f>_xlfn.IFNA(VLOOKUP(flower[[#This Row],[Scion METRC '#]],METRCC8[],2,FALSE),"METRC ERROR")</f>
        <v>METRC ERROR</v>
      </c>
      <c r="F1613" s="13" t="str">
        <f>IF(LEFT(flower[[#This Row],[Strain]],4)=LEFT(flower[[#This Row],[Pheno '#]],4),"match","MISMATCH")</f>
        <v>MISMATCH</v>
      </c>
      <c r="G1613" s="13" t="str">
        <f>_xlfn.IFNA(VLOOKUP(flower[[#This Row],[Scion METRC '#]],VEGC8[[#All],[Scion METRC '#]:[Pheno Barcode]],2,FALSE),"")</f>
        <v/>
      </c>
      <c r="H1613" s="13" t="str">
        <f>LEFT(flower[[#This Row],[Pheno Barcode]],7)</f>
        <v/>
      </c>
      <c r="I1613" s="10" t="str">
        <f>_xlfn.IFNA(VLOOKUP(flower[[#This Row],[Strain]],VEGC8[[#All],[Scion METRC '#]:[Health]],5,FALSE),"")</f>
        <v/>
      </c>
      <c r="J1613" s="13"/>
      <c r="K1613" s="13" t="str">
        <f>IF(flower[[#This Row],[Scion METRC '#]]="","EMPTY",_xlfn.IFNA(VLOOKUP(flower[[#This Row],[Scion METRC '#]],DEADC8[],3,FALSE),"Alive"))</f>
        <v>EMPTY</v>
      </c>
      <c r="L1613" s="13" t="str">
        <f>IFERROR(INDEX(exptreatments[[#This Row],[Treatment]],MATCH(flower[[#This Row],[Scion METRC '#]],exptreatments[[#This Row],[METRC]],0)),"")</f>
        <v/>
      </c>
      <c r="M1613" s="13" t="str">
        <f>_xlfn.IFNA(VLOOKUP(flower[[#This Row],[Scion METRC '#]],DEADC8[],4,FALSE),"")</f>
        <v/>
      </c>
      <c r="N1613" s="14" t="str">
        <f>_xlfn.IFNA(VLOOKUP(flower[[#This Row],[Scion METRC '#]],DEADC8[],4,FALSE),"")</f>
        <v/>
      </c>
      <c r="O1613" s="13" t="str">
        <f>IF(ISNUMBER(SEARCH(".",flower[[#This Row],[Pheno Barcode]])),CONCATENATE("1A4070000000065000",RIGHT(flower[[#This Row],[Pheno Barcode]],6)),"")</f>
        <v/>
      </c>
      <c r="P1613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_UL1-12</v>
      </c>
    </row>
    <row r="1614" spans="1:16" x14ac:dyDescent="0.25">
      <c r="A1614" s="8" t="s">
        <v>10</v>
      </c>
      <c r="B1614" s="9">
        <v>13</v>
      </c>
      <c r="C1614" s="13" t="s">
        <v>583</v>
      </c>
      <c r="D1614" s="13"/>
      <c r="E1614" s="13" t="str">
        <f>_xlfn.IFNA(VLOOKUP(flower[[#This Row],[Scion METRC '#]],METRCC8[],2,FALSE),"METRC ERROR")</f>
        <v>METRC ERROR</v>
      </c>
      <c r="F1614" s="13" t="str">
        <f>IF(LEFT(flower[[#This Row],[Strain]],4)=LEFT(flower[[#This Row],[Pheno '#]],4),"match","MISMATCH")</f>
        <v>MISMATCH</v>
      </c>
      <c r="G1614" s="13" t="str">
        <f>_xlfn.IFNA(VLOOKUP(flower[[#This Row],[Scion METRC '#]],VEGC8[[#All],[Scion METRC '#]:[Pheno Barcode]],2,FALSE),"")</f>
        <v/>
      </c>
      <c r="H1614" s="13" t="str">
        <f>LEFT(flower[[#This Row],[Pheno Barcode]],7)</f>
        <v/>
      </c>
      <c r="I1614" s="10" t="str">
        <f>_xlfn.IFNA(VLOOKUP(flower[[#This Row],[Strain]],VEGC8[[#All],[Scion METRC '#]:[Health]],5,FALSE),"")</f>
        <v/>
      </c>
      <c r="J1614" s="13"/>
      <c r="K1614" s="13" t="str">
        <f>IF(flower[[#This Row],[Scion METRC '#]]="","EMPTY",_xlfn.IFNA(VLOOKUP(flower[[#This Row],[Scion METRC '#]],DEADC8[],3,FALSE),"Alive"))</f>
        <v>EMPTY</v>
      </c>
      <c r="L1614" s="13" t="str">
        <f>IFERROR(INDEX(exptreatments[[#This Row],[Treatment]],MATCH(flower[[#This Row],[Scion METRC '#]],exptreatments[[#This Row],[METRC]],0)),"")</f>
        <v/>
      </c>
      <c r="M1614" s="13" t="str">
        <f>_xlfn.IFNA(VLOOKUP(flower[[#This Row],[Scion METRC '#]],DEADC8[],4,FALSE),"")</f>
        <v/>
      </c>
      <c r="N1614" s="14" t="str">
        <f>_xlfn.IFNA(VLOOKUP(flower[[#This Row],[Scion METRC '#]],DEADC8[],4,FALSE),"")</f>
        <v/>
      </c>
      <c r="O1614" s="13" t="str">
        <f>IF(ISNUMBER(SEARCH(".",flower[[#This Row],[Pheno Barcode]])),CONCATENATE("1A4070000000065000",RIGHT(flower[[#This Row],[Pheno Barcode]],6)),"")</f>
        <v/>
      </c>
      <c r="P1614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_UL1-13</v>
      </c>
    </row>
    <row r="1615" spans="1:16" x14ac:dyDescent="0.25">
      <c r="A1615" s="8" t="s">
        <v>10</v>
      </c>
      <c r="B1615" s="9">
        <v>14</v>
      </c>
      <c r="C1615" s="13" t="s">
        <v>583</v>
      </c>
      <c r="D1615" s="13"/>
      <c r="E1615" s="13" t="str">
        <f>_xlfn.IFNA(VLOOKUP(flower[[#This Row],[Scion METRC '#]],METRCC8[],2,FALSE),"METRC ERROR")</f>
        <v>METRC ERROR</v>
      </c>
      <c r="F1615" s="13" t="str">
        <f>IF(LEFT(flower[[#This Row],[Strain]],4)=LEFT(flower[[#This Row],[Pheno '#]],4),"match","MISMATCH")</f>
        <v>MISMATCH</v>
      </c>
      <c r="G1615" s="13" t="str">
        <f>_xlfn.IFNA(VLOOKUP(flower[[#This Row],[Scion METRC '#]],VEGC8[[#All],[Scion METRC '#]:[Pheno Barcode]],2,FALSE),"")</f>
        <v/>
      </c>
      <c r="H1615" s="13" t="str">
        <f>LEFT(flower[[#This Row],[Pheno Barcode]],7)</f>
        <v/>
      </c>
      <c r="I1615" s="10" t="str">
        <f>_xlfn.IFNA(VLOOKUP(flower[[#This Row],[Strain]],VEGC8[[#All],[Scion METRC '#]:[Health]],5,FALSE),"")</f>
        <v/>
      </c>
      <c r="J1615" s="13"/>
      <c r="K1615" s="13" t="str">
        <f>IF(flower[[#This Row],[Scion METRC '#]]="","EMPTY",_xlfn.IFNA(VLOOKUP(flower[[#This Row],[Scion METRC '#]],DEADC8[],3,FALSE),"Alive"))</f>
        <v>EMPTY</v>
      </c>
      <c r="L1615" s="13" t="str">
        <f>IFERROR(INDEX(exptreatments[[#This Row],[Treatment]],MATCH(flower[[#This Row],[Scion METRC '#]],exptreatments[[#This Row],[METRC]],0)),"")</f>
        <v/>
      </c>
      <c r="M1615" s="13" t="str">
        <f>_xlfn.IFNA(VLOOKUP(flower[[#This Row],[Scion METRC '#]],DEADC8[],4,FALSE),"")</f>
        <v/>
      </c>
      <c r="N1615" s="14" t="str">
        <f>_xlfn.IFNA(VLOOKUP(flower[[#This Row],[Scion METRC '#]],DEADC8[],4,FALSE),"")</f>
        <v/>
      </c>
      <c r="O1615" s="13" t="str">
        <f>IF(ISNUMBER(SEARCH(".",flower[[#This Row],[Pheno Barcode]])),CONCATENATE("1A4070000000065000",RIGHT(flower[[#This Row],[Pheno Barcode]],6)),"")</f>
        <v/>
      </c>
      <c r="P1615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_UL1-14</v>
      </c>
    </row>
    <row r="1616" spans="1:16" x14ac:dyDescent="0.25">
      <c r="A1616" s="8" t="s">
        <v>10</v>
      </c>
      <c r="B1616" s="9">
        <v>15</v>
      </c>
      <c r="C1616" s="13" t="s">
        <v>583</v>
      </c>
      <c r="D1616" s="13"/>
      <c r="E1616" s="13" t="str">
        <f>_xlfn.IFNA(VLOOKUP(flower[[#This Row],[Scion METRC '#]],METRCC8[],2,FALSE),"METRC ERROR")</f>
        <v>METRC ERROR</v>
      </c>
      <c r="F1616" s="13" t="str">
        <f>IF(LEFT(flower[[#This Row],[Strain]],4)=LEFT(flower[[#This Row],[Pheno '#]],4),"match","MISMATCH")</f>
        <v>MISMATCH</v>
      </c>
      <c r="G1616" s="13" t="str">
        <f>_xlfn.IFNA(VLOOKUP(flower[[#This Row],[Scion METRC '#]],VEGC8[[#All],[Scion METRC '#]:[Pheno Barcode]],2,FALSE),"")</f>
        <v/>
      </c>
      <c r="H1616" s="13" t="str">
        <f>LEFT(flower[[#This Row],[Pheno Barcode]],7)</f>
        <v/>
      </c>
      <c r="I1616" s="10" t="str">
        <f>_xlfn.IFNA(VLOOKUP(flower[[#This Row],[Strain]],VEGC8[[#All],[Scion METRC '#]:[Health]],5,FALSE),"")</f>
        <v/>
      </c>
      <c r="J1616" s="13"/>
      <c r="K1616" s="13" t="str">
        <f>IF(flower[[#This Row],[Scion METRC '#]]="","EMPTY",_xlfn.IFNA(VLOOKUP(flower[[#This Row],[Scion METRC '#]],DEADC8[],3,FALSE),"Alive"))</f>
        <v>EMPTY</v>
      </c>
      <c r="L1616" s="13" t="str">
        <f>IFERROR(INDEX(exptreatments[[#This Row],[Treatment]],MATCH(flower[[#This Row],[Scion METRC '#]],exptreatments[[#This Row],[METRC]],0)),"")</f>
        <v/>
      </c>
      <c r="M1616" s="13" t="str">
        <f>_xlfn.IFNA(VLOOKUP(flower[[#This Row],[Scion METRC '#]],DEADC8[],4,FALSE),"")</f>
        <v/>
      </c>
      <c r="N1616" s="14" t="str">
        <f>_xlfn.IFNA(VLOOKUP(flower[[#This Row],[Scion METRC '#]],DEADC8[],4,FALSE),"")</f>
        <v/>
      </c>
      <c r="O1616" s="13" t="str">
        <f>IF(ISNUMBER(SEARCH(".",flower[[#This Row],[Pheno Barcode]])),CONCATENATE("1A4070000000065000",RIGHT(flower[[#This Row],[Pheno Barcode]],6)),"")</f>
        <v/>
      </c>
      <c r="P1616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_UL1-15</v>
      </c>
    </row>
    <row r="1617" spans="1:16" x14ac:dyDescent="0.25">
      <c r="A1617" s="8" t="s">
        <v>10</v>
      </c>
      <c r="B1617" s="9">
        <v>16</v>
      </c>
      <c r="C1617" s="13" t="s">
        <v>583</v>
      </c>
      <c r="D1617" s="13"/>
      <c r="E1617" s="13" t="str">
        <f>_xlfn.IFNA(VLOOKUP(flower[[#This Row],[Scion METRC '#]],METRCC8[],2,FALSE),"METRC ERROR")</f>
        <v>METRC ERROR</v>
      </c>
      <c r="F1617" s="13" t="str">
        <f>IF(LEFT(flower[[#This Row],[Strain]],4)=LEFT(flower[[#This Row],[Pheno '#]],4),"match","MISMATCH")</f>
        <v>MISMATCH</v>
      </c>
      <c r="G1617" s="13" t="str">
        <f>_xlfn.IFNA(VLOOKUP(flower[[#This Row],[Scion METRC '#]],VEGC8[[#All],[Scion METRC '#]:[Pheno Barcode]],2,FALSE),"")</f>
        <v/>
      </c>
      <c r="H1617" s="13" t="str">
        <f>LEFT(flower[[#This Row],[Pheno Barcode]],7)</f>
        <v/>
      </c>
      <c r="I1617" s="10" t="str">
        <f>_xlfn.IFNA(VLOOKUP(flower[[#This Row],[Strain]],VEGC8[[#All],[Scion METRC '#]:[Health]],5,FALSE),"")</f>
        <v/>
      </c>
      <c r="J1617" s="13"/>
      <c r="K1617" s="13" t="str">
        <f>IF(flower[[#This Row],[Scion METRC '#]]="","EMPTY",_xlfn.IFNA(VLOOKUP(flower[[#This Row],[Scion METRC '#]],DEADC8[],3,FALSE),"Alive"))</f>
        <v>EMPTY</v>
      </c>
      <c r="L1617" s="13" t="str">
        <f>IFERROR(INDEX(exptreatments[[#This Row],[Treatment]],MATCH(flower[[#This Row],[Scion METRC '#]],exptreatments[[#This Row],[METRC]],0)),"")</f>
        <v/>
      </c>
      <c r="M1617" s="13" t="str">
        <f>_xlfn.IFNA(VLOOKUP(flower[[#This Row],[Scion METRC '#]],DEADC8[],4,FALSE),"")</f>
        <v/>
      </c>
      <c r="N1617" s="14" t="str">
        <f>_xlfn.IFNA(VLOOKUP(flower[[#This Row],[Scion METRC '#]],DEADC8[],4,FALSE),"")</f>
        <v/>
      </c>
      <c r="O1617" s="13" t="str">
        <f>IF(ISNUMBER(SEARCH(".",flower[[#This Row],[Pheno Barcode]])),CONCATENATE("1A4070000000065000",RIGHT(flower[[#This Row],[Pheno Barcode]],6)),"")</f>
        <v/>
      </c>
      <c r="P1617" s="8" t="str">
        <f>IF(flower[[#This Row],[Plant]]&lt;10,_xlfn.CONCAT('Group Info'!$F$2,"_",flower[[#This Row],[Table]],"-0",flower[[#This Row],[Plant]]),_xlfn.CONCAT('Group Info'!$F$2,"_",flower[[#This Row],[Table]],"-",flower[[#This Row],[Plant]]))</f>
        <v>_UL1-16</v>
      </c>
    </row>
    <row r="1618" spans="1:16" x14ac:dyDescent="0.25">
      <c r="A1618" s="8" t="s">
        <v>10</v>
      </c>
      <c r="B1618" s="9">
        <v>1</v>
      </c>
      <c r="C1618" s="13" t="s">
        <v>584</v>
      </c>
      <c r="D1618" s="13"/>
      <c r="E1618" s="13" t="str">
        <f>_xlfn.IFNA(VLOOKUP(flower[[#This Row],[Scion METRC '#]],METRCC8[],2,FALSE),"METRC ERROR")</f>
        <v>METRC ERROR</v>
      </c>
      <c r="F1618" s="13" t="str">
        <f>IF(LEFT(flower[[#This Row],[Strain]],4)=LEFT(flower[[#This Row],[Pheno '#]],4),"match","MISMATCH")</f>
        <v>MISMATCH</v>
      </c>
      <c r="G1618" s="13" t="str">
        <f>_xlfn.IFNA(VLOOKUP(flower[[#This Row],[Scion METRC '#]],VEGC8[[#All],[Scion METRC '#]:[Pheno Barcode]],2,FALSE),"")</f>
        <v/>
      </c>
      <c r="H1618" s="13" t="str">
        <f>LEFT(flower[[#This Row],[Pheno Barcode]],7)</f>
        <v/>
      </c>
      <c r="I1618" s="10" t="str">
        <f>_xlfn.IFNA(VLOOKUP(flower[[#This Row],[Strain]],VEGC8[[#All],[Scion METRC '#]:[Health]],5,FALSE),"")</f>
        <v/>
      </c>
      <c r="J1618" s="13"/>
      <c r="K1618" s="13" t="str">
        <f>IF(flower[[#This Row],[Scion METRC '#]]="","EMPTY",_xlfn.IFNA(VLOOKUP(flower[[#This Row],[Scion METRC '#]],DEADC8[],3,FALSE),"Alive"))</f>
        <v>EMPTY</v>
      </c>
      <c r="L1618" s="13" t="str">
        <f>IFERROR(INDEX(exptreatments[[#This Row],[Treatment]],MATCH(flower[[#This Row],[Scion METRC '#]],exptreatments[[#This Row],[METRC]],0)),"")</f>
        <v/>
      </c>
      <c r="M1618" s="13" t="str">
        <f>_xlfn.IFNA(VLOOKUP(flower[[#This Row],[Scion METRC '#]],DEADC8[],4,FALSE),"")</f>
        <v/>
      </c>
      <c r="N1618" s="14" t="str">
        <f>_xlfn.IFNA(VLOOKUP(flower[[#This Row],[Scion METRC '#]],DEADC8[],4,FALSE),"")</f>
        <v/>
      </c>
      <c r="O1618" s="13" t="str">
        <f>IF(ISNUMBER(SEARCH(".",flower[[#This Row],[Pheno Barcode]])),CONCATENATE("1A4070000000065000",RIGHT(flower[[#This Row],[Pheno Barcode]],6)),"")</f>
        <v/>
      </c>
      <c r="P1618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_UL2-01</v>
      </c>
    </row>
    <row r="1619" spans="1:16" x14ac:dyDescent="0.25">
      <c r="A1619" s="8" t="s">
        <v>10</v>
      </c>
      <c r="B1619" s="9">
        <v>2</v>
      </c>
      <c r="C1619" s="13" t="s">
        <v>584</v>
      </c>
      <c r="D1619" s="13"/>
      <c r="E1619" s="13" t="str">
        <f>_xlfn.IFNA(VLOOKUP(flower[[#This Row],[Scion METRC '#]],METRCC8[],2,FALSE),"METRC ERROR")</f>
        <v>METRC ERROR</v>
      </c>
      <c r="F1619" s="13" t="str">
        <f>IF(LEFT(flower[[#This Row],[Strain]],4)=LEFT(flower[[#This Row],[Pheno '#]],4),"match","MISMATCH")</f>
        <v>MISMATCH</v>
      </c>
      <c r="G1619" s="13" t="str">
        <f>_xlfn.IFNA(VLOOKUP(flower[[#This Row],[Scion METRC '#]],VEGC8[[#All],[Scion METRC '#]:[Pheno Barcode]],2,FALSE),"")</f>
        <v/>
      </c>
      <c r="H1619" s="13" t="str">
        <f>LEFT(flower[[#This Row],[Pheno Barcode]],7)</f>
        <v/>
      </c>
      <c r="I1619" s="10" t="str">
        <f>_xlfn.IFNA(VLOOKUP(flower[[#This Row],[Strain]],VEGC8[[#All],[Scion METRC '#]:[Health]],5,FALSE),"")</f>
        <v/>
      </c>
      <c r="J1619" s="13"/>
      <c r="K1619" s="13" t="str">
        <f>IF(flower[[#This Row],[Scion METRC '#]]="","EMPTY",_xlfn.IFNA(VLOOKUP(flower[[#This Row],[Scion METRC '#]],DEADC8[],3,FALSE),"Alive"))</f>
        <v>EMPTY</v>
      </c>
      <c r="L1619" s="13" t="str">
        <f>IFERROR(INDEX(exptreatments[[#This Row],[Treatment]],MATCH(flower[[#This Row],[Scion METRC '#]],exptreatments[[#This Row],[METRC]],0)),"")</f>
        <v/>
      </c>
      <c r="M1619" s="13" t="str">
        <f>_xlfn.IFNA(VLOOKUP(flower[[#This Row],[Scion METRC '#]],DEADC8[],4,FALSE),"")</f>
        <v/>
      </c>
      <c r="N1619" s="14" t="str">
        <f>_xlfn.IFNA(VLOOKUP(flower[[#This Row],[Scion METRC '#]],DEADC8[],4,FALSE),"")</f>
        <v/>
      </c>
      <c r="O1619" s="13" t="str">
        <f>IF(ISNUMBER(SEARCH(".",flower[[#This Row],[Pheno Barcode]])),CONCATENATE("1A4070000000065000",RIGHT(flower[[#This Row],[Pheno Barcode]],6)),"")</f>
        <v/>
      </c>
      <c r="P1619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_UL2-02</v>
      </c>
    </row>
    <row r="1620" spans="1:16" x14ac:dyDescent="0.25">
      <c r="A1620" s="8" t="s">
        <v>10</v>
      </c>
      <c r="B1620" s="9">
        <v>3</v>
      </c>
      <c r="C1620" s="13" t="s">
        <v>584</v>
      </c>
      <c r="D1620" s="13"/>
      <c r="E1620" s="13" t="str">
        <f>_xlfn.IFNA(VLOOKUP(flower[[#This Row],[Scion METRC '#]],METRCC8[],2,FALSE),"METRC ERROR")</f>
        <v>METRC ERROR</v>
      </c>
      <c r="F1620" s="13" t="str">
        <f>IF(LEFT(flower[[#This Row],[Strain]],4)=LEFT(flower[[#This Row],[Pheno '#]],4),"match","MISMATCH")</f>
        <v>MISMATCH</v>
      </c>
      <c r="G1620" s="13" t="str">
        <f>_xlfn.IFNA(VLOOKUP(flower[[#This Row],[Scion METRC '#]],VEGC8[[#All],[Scion METRC '#]:[Pheno Barcode]],2,FALSE),"")</f>
        <v/>
      </c>
      <c r="H1620" s="13" t="str">
        <f>LEFT(flower[[#This Row],[Pheno Barcode]],7)</f>
        <v/>
      </c>
      <c r="I1620" s="10" t="str">
        <f>_xlfn.IFNA(VLOOKUP(flower[[#This Row],[Strain]],VEGC8[[#All],[Scion METRC '#]:[Health]],5,FALSE),"")</f>
        <v/>
      </c>
      <c r="J1620" s="13"/>
      <c r="K1620" s="13" t="str">
        <f>IF(flower[[#This Row],[Scion METRC '#]]="","EMPTY",_xlfn.IFNA(VLOOKUP(flower[[#This Row],[Scion METRC '#]],DEADC8[],3,FALSE),"Alive"))</f>
        <v>EMPTY</v>
      </c>
      <c r="L1620" s="13" t="str">
        <f>IFERROR(INDEX(exptreatments[[#This Row],[Treatment]],MATCH(flower[[#This Row],[Scion METRC '#]],exptreatments[[#This Row],[METRC]],0)),"")</f>
        <v/>
      </c>
      <c r="M1620" s="13" t="str">
        <f>_xlfn.IFNA(VLOOKUP(flower[[#This Row],[Scion METRC '#]],DEADC8[],4,FALSE),"")</f>
        <v/>
      </c>
      <c r="N1620" s="14" t="str">
        <f>_xlfn.IFNA(VLOOKUP(flower[[#This Row],[Scion METRC '#]],DEADC8[],4,FALSE),"")</f>
        <v/>
      </c>
      <c r="O1620" s="13" t="str">
        <f>IF(ISNUMBER(SEARCH(".",flower[[#This Row],[Pheno Barcode]])),CONCATENATE("1A4070000000065000",RIGHT(flower[[#This Row],[Pheno Barcode]],6)),"")</f>
        <v/>
      </c>
      <c r="P1620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_UL2-03</v>
      </c>
    </row>
    <row r="1621" spans="1:16" x14ac:dyDescent="0.25">
      <c r="A1621" s="8" t="s">
        <v>10</v>
      </c>
      <c r="B1621" s="9">
        <v>4</v>
      </c>
      <c r="C1621" s="13" t="s">
        <v>584</v>
      </c>
      <c r="D1621" s="13"/>
      <c r="E1621" s="13" t="str">
        <f>_xlfn.IFNA(VLOOKUP(flower[[#This Row],[Scion METRC '#]],METRCC8[],2,FALSE),"METRC ERROR")</f>
        <v>METRC ERROR</v>
      </c>
      <c r="F1621" s="13" t="str">
        <f>IF(LEFT(flower[[#This Row],[Strain]],4)=LEFT(flower[[#This Row],[Pheno '#]],4),"match","MISMATCH")</f>
        <v>MISMATCH</v>
      </c>
      <c r="G1621" s="13" t="str">
        <f>_xlfn.IFNA(VLOOKUP(flower[[#This Row],[Scion METRC '#]],VEGC8[[#All],[Scion METRC '#]:[Pheno Barcode]],2,FALSE),"")</f>
        <v/>
      </c>
      <c r="H1621" s="13" t="str">
        <f>LEFT(flower[[#This Row],[Pheno Barcode]],7)</f>
        <v/>
      </c>
      <c r="I1621" s="10" t="str">
        <f>_xlfn.IFNA(VLOOKUP(flower[[#This Row],[Strain]],VEGC8[[#All],[Scion METRC '#]:[Health]],5,FALSE),"")</f>
        <v/>
      </c>
      <c r="J1621" s="13"/>
      <c r="K1621" s="13" t="str">
        <f>IF(flower[[#This Row],[Scion METRC '#]]="","EMPTY",_xlfn.IFNA(VLOOKUP(flower[[#This Row],[Scion METRC '#]],DEADC8[],3,FALSE),"Alive"))</f>
        <v>EMPTY</v>
      </c>
      <c r="L1621" s="13" t="str">
        <f>IFERROR(INDEX(exptreatments[[#This Row],[Treatment]],MATCH(flower[[#This Row],[Scion METRC '#]],exptreatments[[#This Row],[METRC]],0)),"")</f>
        <v/>
      </c>
      <c r="M1621" s="13" t="str">
        <f>_xlfn.IFNA(VLOOKUP(flower[[#This Row],[Scion METRC '#]],DEADC8[],4,FALSE),"")</f>
        <v/>
      </c>
      <c r="N1621" s="14" t="str">
        <f>_xlfn.IFNA(VLOOKUP(flower[[#This Row],[Scion METRC '#]],DEADC8[],4,FALSE),"")</f>
        <v/>
      </c>
      <c r="O1621" s="13" t="str">
        <f>IF(ISNUMBER(SEARCH(".",flower[[#This Row],[Pheno Barcode]])),CONCATENATE("1A4070000000065000",RIGHT(flower[[#This Row],[Pheno Barcode]],6)),"")</f>
        <v/>
      </c>
      <c r="P1621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_UL2-04</v>
      </c>
    </row>
    <row r="1622" spans="1:16" x14ac:dyDescent="0.25">
      <c r="A1622" s="8" t="s">
        <v>10</v>
      </c>
      <c r="B1622" s="9">
        <v>5</v>
      </c>
      <c r="C1622" s="13" t="s">
        <v>584</v>
      </c>
      <c r="D1622" s="13"/>
      <c r="E1622" s="13" t="str">
        <f>_xlfn.IFNA(VLOOKUP(flower[[#This Row],[Scion METRC '#]],METRCC8[],2,FALSE),"METRC ERROR")</f>
        <v>METRC ERROR</v>
      </c>
      <c r="F1622" s="13" t="str">
        <f>IF(LEFT(flower[[#This Row],[Strain]],4)=LEFT(flower[[#This Row],[Pheno '#]],4),"match","MISMATCH")</f>
        <v>MISMATCH</v>
      </c>
      <c r="G1622" s="13" t="str">
        <f>_xlfn.IFNA(VLOOKUP(flower[[#This Row],[Scion METRC '#]],VEGC8[[#All],[Scion METRC '#]:[Pheno Barcode]],2,FALSE),"")</f>
        <v/>
      </c>
      <c r="H1622" s="13" t="str">
        <f>LEFT(flower[[#This Row],[Pheno Barcode]],7)</f>
        <v/>
      </c>
      <c r="I1622" s="10" t="str">
        <f>_xlfn.IFNA(VLOOKUP(flower[[#This Row],[Strain]],VEGC8[[#All],[Scion METRC '#]:[Health]],5,FALSE),"")</f>
        <v/>
      </c>
      <c r="J1622" s="13"/>
      <c r="K1622" s="13" t="str">
        <f>IF(flower[[#This Row],[Scion METRC '#]]="","EMPTY",_xlfn.IFNA(VLOOKUP(flower[[#This Row],[Scion METRC '#]],DEADC8[],3,FALSE),"Alive"))</f>
        <v>EMPTY</v>
      </c>
      <c r="L1622" s="13" t="str">
        <f>IFERROR(INDEX(exptreatments[[#This Row],[Treatment]],MATCH(flower[[#This Row],[Scion METRC '#]],exptreatments[[#This Row],[METRC]],0)),"")</f>
        <v/>
      </c>
      <c r="M1622" s="13" t="str">
        <f>_xlfn.IFNA(VLOOKUP(flower[[#This Row],[Scion METRC '#]],DEADC8[],4,FALSE),"")</f>
        <v/>
      </c>
      <c r="N1622" s="14" t="str">
        <f>_xlfn.IFNA(VLOOKUP(flower[[#This Row],[Scion METRC '#]],DEADC8[],4,FALSE),"")</f>
        <v/>
      </c>
      <c r="O1622" s="13" t="str">
        <f>IF(ISNUMBER(SEARCH(".",flower[[#This Row],[Pheno Barcode]])),CONCATENATE("1A4070000000065000",RIGHT(flower[[#This Row],[Pheno Barcode]],6)),"")</f>
        <v/>
      </c>
      <c r="P1622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_UL2-05</v>
      </c>
    </row>
    <row r="1623" spans="1:16" x14ac:dyDescent="0.25">
      <c r="A1623" s="8" t="s">
        <v>10</v>
      </c>
      <c r="B1623" s="9">
        <v>6</v>
      </c>
      <c r="C1623" s="13" t="s">
        <v>584</v>
      </c>
      <c r="D1623" s="13"/>
      <c r="E1623" s="13" t="str">
        <f>_xlfn.IFNA(VLOOKUP(flower[[#This Row],[Scion METRC '#]],METRCC8[],2,FALSE),"METRC ERROR")</f>
        <v>METRC ERROR</v>
      </c>
      <c r="F1623" s="13" t="str">
        <f>IF(LEFT(flower[[#This Row],[Strain]],4)=LEFT(flower[[#This Row],[Pheno '#]],4),"match","MISMATCH")</f>
        <v>MISMATCH</v>
      </c>
      <c r="G1623" s="13" t="str">
        <f>_xlfn.IFNA(VLOOKUP(flower[[#This Row],[Scion METRC '#]],VEGC8[[#All],[Scion METRC '#]:[Pheno Barcode]],2,FALSE),"")</f>
        <v/>
      </c>
      <c r="H1623" s="13" t="str">
        <f>LEFT(flower[[#This Row],[Pheno Barcode]],7)</f>
        <v/>
      </c>
      <c r="I1623" s="10" t="str">
        <f>_xlfn.IFNA(VLOOKUP(flower[[#This Row],[Strain]],VEGC8[[#All],[Scion METRC '#]:[Health]],5,FALSE),"")</f>
        <v/>
      </c>
      <c r="J1623" s="13"/>
      <c r="K1623" s="13" t="str">
        <f>IF(flower[[#This Row],[Scion METRC '#]]="","EMPTY",_xlfn.IFNA(VLOOKUP(flower[[#This Row],[Scion METRC '#]],DEADC8[],3,FALSE),"Alive"))</f>
        <v>EMPTY</v>
      </c>
      <c r="L1623" s="13" t="str">
        <f>IFERROR(INDEX(exptreatments[[#This Row],[Treatment]],MATCH(flower[[#This Row],[Scion METRC '#]],exptreatments[[#This Row],[METRC]],0)),"")</f>
        <v/>
      </c>
      <c r="M1623" s="13" t="str">
        <f>_xlfn.IFNA(VLOOKUP(flower[[#This Row],[Scion METRC '#]],DEADC8[],4,FALSE),"")</f>
        <v/>
      </c>
      <c r="N1623" s="14" t="str">
        <f>_xlfn.IFNA(VLOOKUP(flower[[#This Row],[Scion METRC '#]],DEADC8[],4,FALSE),"")</f>
        <v/>
      </c>
      <c r="O1623" s="13" t="str">
        <f>IF(ISNUMBER(SEARCH(".",flower[[#This Row],[Pheno Barcode]])),CONCATENATE("1A4070000000065000",RIGHT(flower[[#This Row],[Pheno Barcode]],6)),"")</f>
        <v/>
      </c>
      <c r="P1623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_UL2-06</v>
      </c>
    </row>
    <row r="1624" spans="1:16" x14ac:dyDescent="0.25">
      <c r="A1624" s="8" t="s">
        <v>10</v>
      </c>
      <c r="B1624" s="9">
        <v>7</v>
      </c>
      <c r="C1624" s="13" t="s">
        <v>584</v>
      </c>
      <c r="D1624" s="13"/>
      <c r="E1624" s="13" t="str">
        <f>_xlfn.IFNA(VLOOKUP(flower[[#This Row],[Scion METRC '#]],METRCC8[],2,FALSE),"METRC ERROR")</f>
        <v>METRC ERROR</v>
      </c>
      <c r="F1624" s="13" t="str">
        <f>IF(LEFT(flower[[#This Row],[Strain]],4)=LEFT(flower[[#This Row],[Pheno '#]],4),"match","MISMATCH")</f>
        <v>MISMATCH</v>
      </c>
      <c r="G1624" s="13" t="str">
        <f>_xlfn.IFNA(VLOOKUP(flower[[#This Row],[Scion METRC '#]],VEGC8[[#All],[Scion METRC '#]:[Pheno Barcode]],2,FALSE),"")</f>
        <v/>
      </c>
      <c r="H1624" s="13" t="str">
        <f>LEFT(flower[[#This Row],[Pheno Barcode]],7)</f>
        <v/>
      </c>
      <c r="I1624" s="10" t="str">
        <f>_xlfn.IFNA(VLOOKUP(flower[[#This Row],[Strain]],VEGC8[[#All],[Scion METRC '#]:[Health]],5,FALSE),"")</f>
        <v/>
      </c>
      <c r="J1624" s="13"/>
      <c r="K1624" s="13" t="str">
        <f>IF(flower[[#This Row],[Scion METRC '#]]="","EMPTY",_xlfn.IFNA(VLOOKUP(flower[[#This Row],[Scion METRC '#]],DEADC8[],3,FALSE),"Alive"))</f>
        <v>EMPTY</v>
      </c>
      <c r="L1624" s="13" t="str">
        <f>IFERROR(INDEX(exptreatments[[#This Row],[Treatment]],MATCH(flower[[#This Row],[Scion METRC '#]],exptreatments[[#This Row],[METRC]],0)),"")</f>
        <v/>
      </c>
      <c r="M1624" s="13" t="str">
        <f>_xlfn.IFNA(VLOOKUP(flower[[#This Row],[Scion METRC '#]],DEADC8[],4,FALSE),"")</f>
        <v/>
      </c>
      <c r="N1624" s="14" t="str">
        <f>_xlfn.IFNA(VLOOKUP(flower[[#This Row],[Scion METRC '#]],DEADC8[],4,FALSE),"")</f>
        <v/>
      </c>
      <c r="O1624" s="13" t="str">
        <f>IF(ISNUMBER(SEARCH(".",flower[[#This Row],[Pheno Barcode]])),CONCATENATE("1A4070000000065000",RIGHT(flower[[#This Row],[Pheno Barcode]],6)),"")</f>
        <v/>
      </c>
      <c r="P1624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_UL2-07</v>
      </c>
    </row>
    <row r="1625" spans="1:16" x14ac:dyDescent="0.25">
      <c r="A1625" s="8" t="s">
        <v>10</v>
      </c>
      <c r="B1625" s="9">
        <v>8</v>
      </c>
      <c r="C1625" s="13" t="s">
        <v>584</v>
      </c>
      <c r="D1625" s="13"/>
      <c r="E1625" s="13" t="str">
        <f>_xlfn.IFNA(VLOOKUP(flower[[#This Row],[Scion METRC '#]],METRCC8[],2,FALSE),"METRC ERROR")</f>
        <v>METRC ERROR</v>
      </c>
      <c r="F1625" s="13" t="str">
        <f>IF(LEFT(flower[[#This Row],[Strain]],4)=LEFT(flower[[#This Row],[Pheno '#]],4),"match","MISMATCH")</f>
        <v>MISMATCH</v>
      </c>
      <c r="G1625" s="13" t="str">
        <f>_xlfn.IFNA(VLOOKUP(flower[[#This Row],[Scion METRC '#]],VEGC8[[#All],[Scion METRC '#]:[Pheno Barcode]],2,FALSE),"")</f>
        <v/>
      </c>
      <c r="H1625" s="13" t="str">
        <f>LEFT(flower[[#This Row],[Pheno Barcode]],7)</f>
        <v/>
      </c>
      <c r="I1625" s="10" t="str">
        <f>_xlfn.IFNA(VLOOKUP(flower[[#This Row],[Strain]],VEGC8[[#All],[Scion METRC '#]:[Health]],5,FALSE),"")</f>
        <v/>
      </c>
      <c r="J1625" s="13"/>
      <c r="K1625" s="13" t="str">
        <f>IF(flower[[#This Row],[Scion METRC '#]]="","EMPTY",_xlfn.IFNA(VLOOKUP(flower[[#This Row],[Scion METRC '#]],DEADC8[],3,FALSE),"Alive"))</f>
        <v>EMPTY</v>
      </c>
      <c r="L1625" s="13" t="str">
        <f>IFERROR(INDEX(exptreatments[[#This Row],[Treatment]],MATCH(flower[[#This Row],[Scion METRC '#]],exptreatments[[#This Row],[METRC]],0)),"")</f>
        <v/>
      </c>
      <c r="M1625" s="13" t="str">
        <f>_xlfn.IFNA(VLOOKUP(flower[[#This Row],[Scion METRC '#]],DEADC8[],4,FALSE),"")</f>
        <v/>
      </c>
      <c r="N1625" s="14" t="str">
        <f>_xlfn.IFNA(VLOOKUP(flower[[#This Row],[Scion METRC '#]],DEADC8[],4,FALSE),"")</f>
        <v/>
      </c>
      <c r="O1625" s="13" t="str">
        <f>IF(ISNUMBER(SEARCH(".",flower[[#This Row],[Pheno Barcode]])),CONCATENATE("1A4070000000065000",RIGHT(flower[[#This Row],[Pheno Barcode]],6)),"")</f>
        <v/>
      </c>
      <c r="P1625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_UL2-08</v>
      </c>
    </row>
    <row r="1626" spans="1:16" x14ac:dyDescent="0.25">
      <c r="A1626" s="8" t="s">
        <v>10</v>
      </c>
      <c r="B1626" s="9">
        <v>9</v>
      </c>
      <c r="C1626" s="13" t="s">
        <v>584</v>
      </c>
      <c r="D1626" s="13"/>
      <c r="E1626" s="13" t="str">
        <f>_xlfn.IFNA(VLOOKUP(flower[[#This Row],[Scion METRC '#]],METRCC8[],2,FALSE),"METRC ERROR")</f>
        <v>METRC ERROR</v>
      </c>
      <c r="F1626" s="13" t="str">
        <f>IF(LEFT(flower[[#This Row],[Strain]],4)=LEFT(flower[[#This Row],[Pheno '#]],4),"match","MISMATCH")</f>
        <v>MISMATCH</v>
      </c>
      <c r="G1626" s="13" t="str">
        <f>_xlfn.IFNA(VLOOKUP(flower[[#This Row],[Scion METRC '#]],VEGC8[[#All],[Scion METRC '#]:[Pheno Barcode]],2,FALSE),"")</f>
        <v/>
      </c>
      <c r="H1626" s="13" t="str">
        <f>LEFT(flower[[#This Row],[Pheno Barcode]],7)</f>
        <v/>
      </c>
      <c r="I1626" s="10" t="str">
        <f>_xlfn.IFNA(VLOOKUP(flower[[#This Row],[Strain]],VEGC8[[#All],[Scion METRC '#]:[Health]],5,FALSE),"")</f>
        <v/>
      </c>
      <c r="J1626" s="13"/>
      <c r="K1626" s="13" t="str">
        <f>IF(flower[[#This Row],[Scion METRC '#]]="","EMPTY",_xlfn.IFNA(VLOOKUP(flower[[#This Row],[Scion METRC '#]],DEADC8[],3,FALSE),"Alive"))</f>
        <v>EMPTY</v>
      </c>
      <c r="L1626" s="13" t="str">
        <f>IFERROR(INDEX(exptreatments[[#This Row],[Treatment]],MATCH(flower[[#This Row],[Scion METRC '#]],exptreatments[[#This Row],[METRC]],0)),"")</f>
        <v/>
      </c>
      <c r="M1626" s="13" t="str">
        <f>_xlfn.IFNA(VLOOKUP(flower[[#This Row],[Scion METRC '#]],DEADC8[],4,FALSE),"")</f>
        <v/>
      </c>
      <c r="N1626" s="14" t="str">
        <f>_xlfn.IFNA(VLOOKUP(flower[[#This Row],[Scion METRC '#]],DEADC8[],4,FALSE),"")</f>
        <v/>
      </c>
      <c r="O1626" s="13" t="str">
        <f>IF(ISNUMBER(SEARCH(".",flower[[#This Row],[Pheno Barcode]])),CONCATENATE("1A4070000000065000",RIGHT(flower[[#This Row],[Pheno Barcode]],6)),"")</f>
        <v/>
      </c>
      <c r="P1626" s="8" t="str">
        <f>IF(flower[[#This Row],[Plant]]&lt;10,_xlfn.CONCAT('Group Info'!$F$2,"_",flower[[#This Row],[Table]],"-0",flower[[#This Row],[Plant]]),_xlfn.CONCAT('Group Info'!$F$2,"_",flower[[#This Row],[Table]],"-",flower[[#This Row],[Plant]]))</f>
        <v>_UL2-09</v>
      </c>
    </row>
    <row r="1627" spans="1:16" x14ac:dyDescent="0.25">
      <c r="A1627" s="8" t="s">
        <v>10</v>
      </c>
      <c r="B1627" s="9">
        <v>10</v>
      </c>
      <c r="C1627" s="13" t="s">
        <v>584</v>
      </c>
      <c r="D1627" s="13"/>
      <c r="E1627" s="13" t="str">
        <f>_xlfn.IFNA(VLOOKUP(flower[[#This Row],[Scion METRC '#]],METRCC8[],2,FALSE),"METRC ERROR")</f>
        <v>METRC ERROR</v>
      </c>
      <c r="F1627" s="13" t="str">
        <f>IF(LEFT(flower[[#This Row],[Strain]],4)=LEFT(flower[[#This Row],[Pheno '#]],4),"match","MISMATCH")</f>
        <v>MISMATCH</v>
      </c>
      <c r="G1627" s="13" t="str">
        <f>_xlfn.IFNA(VLOOKUP(flower[[#This Row],[Scion METRC '#]],VEGC8[[#All],[Scion METRC '#]:[Pheno Barcode]],2,FALSE),"")</f>
        <v/>
      </c>
      <c r="H1627" s="13" t="str">
        <f>LEFT(flower[[#This Row],[Pheno Barcode]],7)</f>
        <v/>
      </c>
      <c r="I1627" s="10" t="str">
        <f>_xlfn.IFNA(VLOOKUP(flower[[#This Row],[Strain]],VEGC8[[#All],[Scion METRC '#]:[Health]],5,FALSE),"")</f>
        <v/>
      </c>
      <c r="J1627" s="13"/>
      <c r="K1627" s="13" t="str">
        <f>IF(flower[[#This Row],[Scion METRC '#]]="","EMPTY",_xlfn.IFNA(VLOOKUP(flower[[#This Row],[Scion METRC '#]],DEADC8[],3,FALSE),"Alive"))</f>
        <v>EMPTY</v>
      </c>
      <c r="L1627" s="13" t="str">
        <f>IFERROR(INDEX(exptreatments[[#This Row],[Treatment]],MATCH(flower[[#This Row],[Scion METRC '#]],exptreatments[[#This Row],[METRC]],0)),"")</f>
        <v/>
      </c>
      <c r="M1627" s="13" t="str">
        <f>_xlfn.IFNA(VLOOKUP(flower[[#This Row],[Scion METRC '#]],DEADC8[],4,FALSE),"")</f>
        <v/>
      </c>
      <c r="N1627" s="14" t="str">
        <f>_xlfn.IFNA(VLOOKUP(flower[[#This Row],[Scion METRC '#]],DEADC8[],4,FALSE),"")</f>
        <v/>
      </c>
      <c r="O1627" s="13" t="str">
        <f>IF(ISNUMBER(SEARCH(".",flower[[#This Row],[Pheno Barcode]])),CONCATENATE("1A4070000000065000",RIGHT(flower[[#This Row],[Pheno Barcode]],6)),"")</f>
        <v/>
      </c>
      <c r="P1627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_UL2-10</v>
      </c>
    </row>
    <row r="1628" spans="1:16" x14ac:dyDescent="0.25">
      <c r="A1628" s="8" t="s">
        <v>10</v>
      </c>
      <c r="B1628" s="9">
        <v>11</v>
      </c>
      <c r="C1628" s="13" t="s">
        <v>584</v>
      </c>
      <c r="D1628" s="13"/>
      <c r="E1628" s="13" t="str">
        <f>_xlfn.IFNA(VLOOKUP(flower[[#This Row],[Scion METRC '#]],METRCC8[],2,FALSE),"METRC ERROR")</f>
        <v>METRC ERROR</v>
      </c>
      <c r="F1628" s="13" t="str">
        <f>IF(LEFT(flower[[#This Row],[Strain]],4)=LEFT(flower[[#This Row],[Pheno '#]],4),"match","MISMATCH")</f>
        <v>MISMATCH</v>
      </c>
      <c r="G1628" s="13" t="str">
        <f>_xlfn.IFNA(VLOOKUP(flower[[#This Row],[Scion METRC '#]],VEGC8[[#All],[Scion METRC '#]:[Pheno Barcode]],2,FALSE),"")</f>
        <v/>
      </c>
      <c r="H1628" s="13" t="str">
        <f>LEFT(flower[[#This Row],[Pheno Barcode]],7)</f>
        <v/>
      </c>
      <c r="I1628" s="10" t="str">
        <f>_xlfn.IFNA(VLOOKUP(flower[[#This Row],[Strain]],VEGC8[[#All],[Scion METRC '#]:[Health]],5,FALSE),"")</f>
        <v/>
      </c>
      <c r="J1628" s="13"/>
      <c r="K1628" s="13" t="str">
        <f>IF(flower[[#This Row],[Scion METRC '#]]="","EMPTY",_xlfn.IFNA(VLOOKUP(flower[[#This Row],[Scion METRC '#]],DEADC8[],3,FALSE),"Alive"))</f>
        <v>EMPTY</v>
      </c>
      <c r="L1628" s="13" t="str">
        <f>IFERROR(INDEX(exptreatments[[#This Row],[Treatment]],MATCH(flower[[#This Row],[Scion METRC '#]],exptreatments[[#This Row],[METRC]],0)),"")</f>
        <v/>
      </c>
      <c r="M1628" s="13" t="str">
        <f>_xlfn.IFNA(VLOOKUP(flower[[#This Row],[Scion METRC '#]],DEADC8[],4,FALSE),"")</f>
        <v/>
      </c>
      <c r="N1628" s="14" t="str">
        <f>_xlfn.IFNA(VLOOKUP(flower[[#This Row],[Scion METRC '#]],DEADC8[],4,FALSE),"")</f>
        <v/>
      </c>
      <c r="O1628" s="13" t="str">
        <f>IF(ISNUMBER(SEARCH(".",flower[[#This Row],[Pheno Barcode]])),CONCATENATE("1A4070000000065000",RIGHT(flower[[#This Row],[Pheno Barcode]],6)),"")</f>
        <v/>
      </c>
      <c r="P1628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_UL2-11</v>
      </c>
    </row>
    <row r="1629" spans="1:16" x14ac:dyDescent="0.25">
      <c r="A1629" s="8" t="s">
        <v>10</v>
      </c>
      <c r="B1629" s="9">
        <v>12</v>
      </c>
      <c r="C1629" s="13" t="s">
        <v>584</v>
      </c>
      <c r="D1629" s="13"/>
      <c r="E1629" s="13" t="str">
        <f>_xlfn.IFNA(VLOOKUP(flower[[#This Row],[Scion METRC '#]],METRCC8[],2,FALSE),"METRC ERROR")</f>
        <v>METRC ERROR</v>
      </c>
      <c r="F1629" s="13" t="str">
        <f>IF(LEFT(flower[[#This Row],[Strain]],4)=LEFT(flower[[#This Row],[Pheno '#]],4),"match","MISMATCH")</f>
        <v>MISMATCH</v>
      </c>
      <c r="G1629" s="13" t="str">
        <f>_xlfn.IFNA(VLOOKUP(flower[[#This Row],[Scion METRC '#]],VEGC8[[#All],[Scion METRC '#]:[Pheno Barcode]],2,FALSE),"")</f>
        <v/>
      </c>
      <c r="H1629" s="13" t="str">
        <f>LEFT(flower[[#This Row],[Pheno Barcode]],7)</f>
        <v/>
      </c>
      <c r="I1629" s="10" t="str">
        <f>_xlfn.IFNA(VLOOKUP(flower[[#This Row],[Strain]],VEGC8[[#All],[Scion METRC '#]:[Health]],5,FALSE),"")</f>
        <v/>
      </c>
      <c r="J1629" s="13"/>
      <c r="K1629" s="13" t="str">
        <f>IF(flower[[#This Row],[Scion METRC '#]]="","EMPTY",_xlfn.IFNA(VLOOKUP(flower[[#This Row],[Scion METRC '#]],DEADC8[],3,FALSE),"Alive"))</f>
        <v>EMPTY</v>
      </c>
      <c r="L1629" s="13" t="str">
        <f>IFERROR(INDEX(exptreatments[[#This Row],[Treatment]],MATCH(flower[[#This Row],[Scion METRC '#]],exptreatments[[#This Row],[METRC]],0)),"")</f>
        <v/>
      </c>
      <c r="M1629" s="13" t="str">
        <f>_xlfn.IFNA(VLOOKUP(flower[[#This Row],[Scion METRC '#]],DEADC8[],4,FALSE),"")</f>
        <v/>
      </c>
      <c r="N1629" s="14" t="str">
        <f>_xlfn.IFNA(VLOOKUP(flower[[#This Row],[Scion METRC '#]],DEADC8[],4,FALSE),"")</f>
        <v/>
      </c>
      <c r="O1629" s="13" t="str">
        <f>IF(ISNUMBER(SEARCH(".",flower[[#This Row],[Pheno Barcode]])),CONCATENATE("1A4070000000065000",RIGHT(flower[[#This Row],[Pheno Barcode]],6)),"")</f>
        <v/>
      </c>
      <c r="P1629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_UL2-12</v>
      </c>
    </row>
    <row r="1630" spans="1:16" x14ac:dyDescent="0.25">
      <c r="A1630" s="8" t="s">
        <v>10</v>
      </c>
      <c r="B1630" s="9">
        <v>13</v>
      </c>
      <c r="C1630" s="13" t="s">
        <v>584</v>
      </c>
      <c r="D1630" s="13"/>
      <c r="E1630" s="13" t="str">
        <f>_xlfn.IFNA(VLOOKUP(flower[[#This Row],[Scion METRC '#]],METRCC8[],2,FALSE),"METRC ERROR")</f>
        <v>METRC ERROR</v>
      </c>
      <c r="F1630" s="13" t="str">
        <f>IF(LEFT(flower[[#This Row],[Strain]],4)=LEFT(flower[[#This Row],[Pheno '#]],4),"match","MISMATCH")</f>
        <v>MISMATCH</v>
      </c>
      <c r="G1630" s="13" t="str">
        <f>_xlfn.IFNA(VLOOKUP(flower[[#This Row],[Scion METRC '#]],VEGC8[[#All],[Scion METRC '#]:[Pheno Barcode]],2,FALSE),"")</f>
        <v/>
      </c>
      <c r="H1630" s="13" t="str">
        <f>LEFT(flower[[#This Row],[Pheno Barcode]],7)</f>
        <v/>
      </c>
      <c r="I1630" s="10" t="str">
        <f>_xlfn.IFNA(VLOOKUP(flower[[#This Row],[Strain]],VEGC8[[#All],[Scion METRC '#]:[Health]],5,FALSE),"")</f>
        <v/>
      </c>
      <c r="J1630" s="13"/>
      <c r="K1630" s="13" t="str">
        <f>IF(flower[[#This Row],[Scion METRC '#]]="","EMPTY",_xlfn.IFNA(VLOOKUP(flower[[#This Row],[Scion METRC '#]],DEADC8[],3,FALSE),"Alive"))</f>
        <v>EMPTY</v>
      </c>
      <c r="L1630" s="13" t="str">
        <f>IFERROR(INDEX(exptreatments[[#This Row],[Treatment]],MATCH(flower[[#This Row],[Scion METRC '#]],exptreatments[[#This Row],[METRC]],0)),"")</f>
        <v/>
      </c>
      <c r="M1630" s="13" t="str">
        <f>_xlfn.IFNA(VLOOKUP(flower[[#This Row],[Scion METRC '#]],DEADC8[],4,FALSE),"")</f>
        <v/>
      </c>
      <c r="N1630" s="14" t="str">
        <f>_xlfn.IFNA(VLOOKUP(flower[[#This Row],[Scion METRC '#]],DEADC8[],4,FALSE),"")</f>
        <v/>
      </c>
      <c r="O1630" s="13" t="str">
        <f>IF(ISNUMBER(SEARCH(".",flower[[#This Row],[Pheno Barcode]])),CONCATENATE("1A4070000000065000",RIGHT(flower[[#This Row],[Pheno Barcode]],6)),"")</f>
        <v/>
      </c>
      <c r="P1630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_UL2-13</v>
      </c>
    </row>
    <row r="1631" spans="1:16" x14ac:dyDescent="0.25">
      <c r="A1631" s="8" t="s">
        <v>10</v>
      </c>
      <c r="B1631" s="9">
        <v>14</v>
      </c>
      <c r="C1631" s="13" t="s">
        <v>584</v>
      </c>
      <c r="D1631" s="13"/>
      <c r="E1631" s="13" t="str">
        <f>_xlfn.IFNA(VLOOKUP(flower[[#This Row],[Scion METRC '#]],METRCC8[],2,FALSE),"METRC ERROR")</f>
        <v>METRC ERROR</v>
      </c>
      <c r="F1631" s="13" t="str">
        <f>IF(LEFT(flower[[#This Row],[Strain]],4)=LEFT(flower[[#This Row],[Pheno '#]],4),"match","MISMATCH")</f>
        <v>MISMATCH</v>
      </c>
      <c r="G1631" s="13" t="str">
        <f>_xlfn.IFNA(VLOOKUP(flower[[#This Row],[Scion METRC '#]],VEGC8[[#All],[Scion METRC '#]:[Pheno Barcode]],2,FALSE),"")</f>
        <v/>
      </c>
      <c r="H1631" s="13" t="str">
        <f>LEFT(flower[[#This Row],[Pheno Barcode]],7)</f>
        <v/>
      </c>
      <c r="I1631" s="10" t="str">
        <f>_xlfn.IFNA(VLOOKUP(flower[[#This Row],[Strain]],VEGC8[[#All],[Scion METRC '#]:[Health]],5,FALSE),"")</f>
        <v/>
      </c>
      <c r="J1631" s="13"/>
      <c r="K1631" s="13" t="str">
        <f>IF(flower[[#This Row],[Scion METRC '#]]="","EMPTY",_xlfn.IFNA(VLOOKUP(flower[[#This Row],[Scion METRC '#]],DEADC8[],3,FALSE),"Alive"))</f>
        <v>EMPTY</v>
      </c>
      <c r="L1631" s="13" t="str">
        <f>IFERROR(INDEX(exptreatments[[#This Row],[Treatment]],MATCH(flower[[#This Row],[Scion METRC '#]],exptreatments[[#This Row],[METRC]],0)),"")</f>
        <v/>
      </c>
      <c r="M1631" s="13" t="str">
        <f>_xlfn.IFNA(VLOOKUP(flower[[#This Row],[Scion METRC '#]],DEADC8[],4,FALSE),"")</f>
        <v/>
      </c>
      <c r="N1631" s="14" t="str">
        <f>_xlfn.IFNA(VLOOKUP(flower[[#This Row],[Scion METRC '#]],DEADC8[],4,FALSE),"")</f>
        <v/>
      </c>
      <c r="O1631" s="13" t="str">
        <f>IF(ISNUMBER(SEARCH(".",flower[[#This Row],[Pheno Barcode]])),CONCATENATE("1A4070000000065000",RIGHT(flower[[#This Row],[Pheno Barcode]],6)),"")</f>
        <v/>
      </c>
      <c r="P1631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_UL2-14</v>
      </c>
    </row>
    <row r="1632" spans="1:16" x14ac:dyDescent="0.25">
      <c r="A1632" s="8" t="s">
        <v>10</v>
      </c>
      <c r="B1632" s="9">
        <v>15</v>
      </c>
      <c r="C1632" s="13" t="s">
        <v>584</v>
      </c>
      <c r="D1632" s="13"/>
      <c r="E1632" s="13" t="str">
        <f>_xlfn.IFNA(VLOOKUP(flower[[#This Row],[Scion METRC '#]],METRCC8[],2,FALSE),"METRC ERROR")</f>
        <v>METRC ERROR</v>
      </c>
      <c r="F1632" s="13" t="str">
        <f>IF(LEFT(flower[[#This Row],[Strain]],4)=LEFT(flower[[#This Row],[Pheno '#]],4),"match","MISMATCH")</f>
        <v>MISMATCH</v>
      </c>
      <c r="G1632" s="13" t="str">
        <f>_xlfn.IFNA(VLOOKUP(flower[[#This Row],[Scion METRC '#]],VEGC8[[#All],[Scion METRC '#]:[Pheno Barcode]],2,FALSE),"")</f>
        <v/>
      </c>
      <c r="H1632" s="13" t="str">
        <f>LEFT(flower[[#This Row],[Pheno Barcode]],7)</f>
        <v/>
      </c>
      <c r="I1632" s="10" t="str">
        <f>_xlfn.IFNA(VLOOKUP(flower[[#This Row],[Strain]],VEGC8[[#All],[Scion METRC '#]:[Health]],5,FALSE),"")</f>
        <v/>
      </c>
      <c r="J1632" s="13"/>
      <c r="K1632" s="13" t="str">
        <f>IF(flower[[#This Row],[Scion METRC '#]]="","EMPTY",_xlfn.IFNA(VLOOKUP(flower[[#This Row],[Scion METRC '#]],DEADC8[],3,FALSE),"Alive"))</f>
        <v>EMPTY</v>
      </c>
      <c r="L1632" s="13" t="str">
        <f>IFERROR(INDEX(exptreatments[[#This Row],[Treatment]],MATCH(flower[[#This Row],[Scion METRC '#]],exptreatments[[#This Row],[METRC]],0)),"")</f>
        <v/>
      </c>
      <c r="M1632" s="13" t="str">
        <f>_xlfn.IFNA(VLOOKUP(flower[[#This Row],[Scion METRC '#]],DEADC8[],4,FALSE),"")</f>
        <v/>
      </c>
      <c r="N1632" s="14" t="str">
        <f>_xlfn.IFNA(VLOOKUP(flower[[#This Row],[Scion METRC '#]],DEADC8[],4,FALSE),"")</f>
        <v/>
      </c>
      <c r="O1632" s="13" t="str">
        <f>IF(ISNUMBER(SEARCH(".",flower[[#This Row],[Pheno Barcode]])),CONCATENATE("1A4070000000065000",RIGHT(flower[[#This Row],[Pheno Barcode]],6)),"")</f>
        <v/>
      </c>
      <c r="P1632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_UL2-15</v>
      </c>
    </row>
    <row r="1633" spans="1:16" x14ac:dyDescent="0.25">
      <c r="A1633" s="8" t="s">
        <v>10</v>
      </c>
      <c r="B1633" s="9">
        <v>16</v>
      </c>
      <c r="C1633" s="13" t="s">
        <v>584</v>
      </c>
      <c r="D1633" s="13"/>
      <c r="E1633" s="13" t="str">
        <f>_xlfn.IFNA(VLOOKUP(flower[[#This Row],[Scion METRC '#]],METRCC8[],2,FALSE),"METRC ERROR")</f>
        <v>METRC ERROR</v>
      </c>
      <c r="F1633" s="13" t="str">
        <f>IF(LEFT(flower[[#This Row],[Strain]],4)=LEFT(flower[[#This Row],[Pheno '#]],4),"match","MISMATCH")</f>
        <v>MISMATCH</v>
      </c>
      <c r="G1633" s="13" t="str">
        <f>_xlfn.IFNA(VLOOKUP(flower[[#This Row],[Scion METRC '#]],VEGC8[[#All],[Scion METRC '#]:[Pheno Barcode]],2,FALSE),"")</f>
        <v/>
      </c>
      <c r="H1633" s="13" t="str">
        <f>LEFT(flower[[#This Row],[Pheno Barcode]],7)</f>
        <v/>
      </c>
      <c r="I1633" s="10" t="str">
        <f>_xlfn.IFNA(VLOOKUP(flower[[#This Row],[Strain]],VEGC8[[#All],[Scion METRC '#]:[Health]],5,FALSE),"")</f>
        <v/>
      </c>
      <c r="J1633" s="13"/>
      <c r="K1633" s="13" t="str">
        <f>IF(flower[[#This Row],[Scion METRC '#]]="","EMPTY",_xlfn.IFNA(VLOOKUP(flower[[#This Row],[Scion METRC '#]],DEADC8[],3,FALSE),"Alive"))</f>
        <v>EMPTY</v>
      </c>
      <c r="L1633" s="13" t="str">
        <f>IFERROR(INDEX(exptreatments[[#This Row],[Treatment]],MATCH(flower[[#This Row],[Scion METRC '#]],exptreatments[[#This Row],[METRC]],0)),"")</f>
        <v/>
      </c>
      <c r="M1633" s="13" t="str">
        <f>_xlfn.IFNA(VLOOKUP(flower[[#This Row],[Scion METRC '#]],DEADC8[],4,FALSE),"")</f>
        <v/>
      </c>
      <c r="N1633" s="14" t="str">
        <f>_xlfn.IFNA(VLOOKUP(flower[[#This Row],[Scion METRC '#]],DEADC8[],4,FALSE),"")</f>
        <v/>
      </c>
      <c r="O1633" s="13" t="str">
        <f>IF(ISNUMBER(SEARCH(".",flower[[#This Row],[Pheno Barcode]])),CONCATENATE("1A4070000000065000",RIGHT(flower[[#This Row],[Pheno Barcode]],6)),"")</f>
        <v/>
      </c>
      <c r="P1633" s="8" t="str">
        <f>IF(flower[[#This Row],[Plant]]&lt;10,_xlfn.CONCAT('Group Info'!$F$2,"_",flower[[#This Row],[Table]],"-0",flower[[#This Row],[Plant]]),_xlfn.CONCAT('Group Info'!$F$2,"_",flower[[#This Row],[Table]],"-",flower[[#This Row],[Plant]]))</f>
        <v>_UL2-16</v>
      </c>
    </row>
    <row r="1634" spans="1:16" x14ac:dyDescent="0.25">
      <c r="A1634" s="8" t="s">
        <v>10</v>
      </c>
      <c r="B1634" s="9">
        <v>1</v>
      </c>
      <c r="C1634" s="13" t="s">
        <v>585</v>
      </c>
      <c r="D1634" s="13"/>
      <c r="E1634" s="13" t="str">
        <f>_xlfn.IFNA(VLOOKUP(flower[[#This Row],[Scion METRC '#]],METRCC8[],2,FALSE),"METRC ERROR")</f>
        <v>METRC ERROR</v>
      </c>
      <c r="F1634" s="13" t="str">
        <f>IF(LEFT(flower[[#This Row],[Strain]],4)=LEFT(flower[[#This Row],[Pheno '#]],4),"match","MISMATCH")</f>
        <v>MISMATCH</v>
      </c>
      <c r="G1634" s="13" t="str">
        <f>_xlfn.IFNA(VLOOKUP(flower[[#This Row],[Scion METRC '#]],VEGC8[[#All],[Scion METRC '#]:[Pheno Barcode]],2,FALSE),"")</f>
        <v/>
      </c>
      <c r="H1634" s="13" t="str">
        <f>LEFT(flower[[#This Row],[Pheno Barcode]],7)</f>
        <v/>
      </c>
      <c r="I1634" s="10" t="str">
        <f>_xlfn.IFNA(VLOOKUP(flower[[#This Row],[Strain]],VEGC8[[#All],[Scion METRC '#]:[Health]],5,FALSE),"")</f>
        <v/>
      </c>
      <c r="J1634" s="13"/>
      <c r="K1634" s="13" t="str">
        <f>IF(flower[[#This Row],[Scion METRC '#]]="","EMPTY",_xlfn.IFNA(VLOOKUP(flower[[#This Row],[Scion METRC '#]],DEADC8[],3,FALSE),"Alive"))</f>
        <v>EMPTY</v>
      </c>
      <c r="L1634" s="13" t="str">
        <f>IFERROR(INDEX(exptreatments[[#This Row],[Treatment]],MATCH(flower[[#This Row],[Scion METRC '#]],exptreatments[[#This Row],[METRC]],0)),"")</f>
        <v/>
      </c>
      <c r="M1634" s="13" t="str">
        <f>_xlfn.IFNA(VLOOKUP(flower[[#This Row],[Scion METRC '#]],DEADC8[],4,FALSE),"")</f>
        <v/>
      </c>
      <c r="N1634" s="14" t="str">
        <f>_xlfn.IFNA(VLOOKUP(flower[[#This Row],[Scion METRC '#]],DEADC8[],4,FALSE),"")</f>
        <v/>
      </c>
      <c r="O1634" s="13" t="str">
        <f>IF(ISNUMBER(SEARCH(".",flower[[#This Row],[Pheno Barcode]])),CONCATENATE("1A4070000000065000",RIGHT(flower[[#This Row],[Pheno Barcode]],6)),"")</f>
        <v/>
      </c>
      <c r="P1634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_UL3-01</v>
      </c>
    </row>
    <row r="1635" spans="1:16" x14ac:dyDescent="0.25">
      <c r="A1635" s="8" t="s">
        <v>10</v>
      </c>
      <c r="B1635" s="9">
        <v>2</v>
      </c>
      <c r="C1635" s="13" t="s">
        <v>585</v>
      </c>
      <c r="D1635" s="13"/>
      <c r="E1635" s="13" t="str">
        <f>_xlfn.IFNA(VLOOKUP(flower[[#This Row],[Scion METRC '#]],METRCC8[],2,FALSE),"METRC ERROR")</f>
        <v>METRC ERROR</v>
      </c>
      <c r="F1635" s="13" t="str">
        <f>IF(LEFT(flower[[#This Row],[Strain]],4)=LEFT(flower[[#This Row],[Pheno '#]],4),"match","MISMATCH")</f>
        <v>MISMATCH</v>
      </c>
      <c r="G1635" s="13" t="str">
        <f>_xlfn.IFNA(VLOOKUP(flower[[#This Row],[Scion METRC '#]],VEGC8[[#All],[Scion METRC '#]:[Pheno Barcode]],2,FALSE),"")</f>
        <v/>
      </c>
      <c r="H1635" s="13" t="str">
        <f>LEFT(flower[[#This Row],[Pheno Barcode]],7)</f>
        <v/>
      </c>
      <c r="I1635" s="10" t="str">
        <f>_xlfn.IFNA(VLOOKUP(flower[[#This Row],[Strain]],VEGC8[[#All],[Scion METRC '#]:[Health]],5,FALSE),"")</f>
        <v/>
      </c>
      <c r="J1635" s="13"/>
      <c r="K1635" s="13" t="str">
        <f>IF(flower[[#This Row],[Scion METRC '#]]="","EMPTY",_xlfn.IFNA(VLOOKUP(flower[[#This Row],[Scion METRC '#]],DEADC8[],3,FALSE),"Alive"))</f>
        <v>EMPTY</v>
      </c>
      <c r="L1635" s="13" t="str">
        <f>IFERROR(INDEX(exptreatments[[#This Row],[Treatment]],MATCH(flower[[#This Row],[Scion METRC '#]],exptreatments[[#This Row],[METRC]],0)),"")</f>
        <v/>
      </c>
      <c r="M1635" s="13" t="str">
        <f>_xlfn.IFNA(VLOOKUP(flower[[#This Row],[Scion METRC '#]],DEADC8[],4,FALSE),"")</f>
        <v/>
      </c>
      <c r="N1635" s="14" t="str">
        <f>_xlfn.IFNA(VLOOKUP(flower[[#This Row],[Scion METRC '#]],DEADC8[],4,FALSE),"")</f>
        <v/>
      </c>
      <c r="O1635" s="13" t="str">
        <f>IF(ISNUMBER(SEARCH(".",flower[[#This Row],[Pheno Barcode]])),CONCATENATE("1A4070000000065000",RIGHT(flower[[#This Row],[Pheno Barcode]],6)),"")</f>
        <v/>
      </c>
      <c r="P1635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_UL3-02</v>
      </c>
    </row>
    <row r="1636" spans="1:16" x14ac:dyDescent="0.25">
      <c r="A1636" s="8" t="s">
        <v>10</v>
      </c>
      <c r="B1636" s="9">
        <v>3</v>
      </c>
      <c r="C1636" s="13" t="s">
        <v>585</v>
      </c>
      <c r="D1636" s="13"/>
      <c r="E1636" s="13" t="str">
        <f>_xlfn.IFNA(VLOOKUP(flower[[#This Row],[Scion METRC '#]],METRCC8[],2,FALSE),"METRC ERROR")</f>
        <v>METRC ERROR</v>
      </c>
      <c r="F1636" s="13" t="str">
        <f>IF(LEFT(flower[[#This Row],[Strain]],4)=LEFT(flower[[#This Row],[Pheno '#]],4),"match","MISMATCH")</f>
        <v>MISMATCH</v>
      </c>
      <c r="G1636" s="13" t="str">
        <f>_xlfn.IFNA(VLOOKUP(flower[[#This Row],[Scion METRC '#]],VEGC8[[#All],[Scion METRC '#]:[Pheno Barcode]],2,FALSE),"")</f>
        <v/>
      </c>
      <c r="H1636" s="13" t="str">
        <f>LEFT(flower[[#This Row],[Pheno Barcode]],7)</f>
        <v/>
      </c>
      <c r="I1636" s="10" t="str">
        <f>_xlfn.IFNA(VLOOKUP(flower[[#This Row],[Strain]],VEGC8[[#All],[Scion METRC '#]:[Health]],5,FALSE),"")</f>
        <v/>
      </c>
      <c r="J1636" s="13"/>
      <c r="K1636" s="13" t="str">
        <f>IF(flower[[#This Row],[Scion METRC '#]]="","EMPTY",_xlfn.IFNA(VLOOKUP(flower[[#This Row],[Scion METRC '#]],DEADC8[],3,FALSE),"Alive"))</f>
        <v>EMPTY</v>
      </c>
      <c r="L1636" s="13" t="str">
        <f>IFERROR(INDEX(exptreatments[[#This Row],[Treatment]],MATCH(flower[[#This Row],[Scion METRC '#]],exptreatments[[#This Row],[METRC]],0)),"")</f>
        <v/>
      </c>
      <c r="M1636" s="13" t="str">
        <f>_xlfn.IFNA(VLOOKUP(flower[[#This Row],[Scion METRC '#]],DEADC8[],4,FALSE),"")</f>
        <v/>
      </c>
      <c r="N1636" s="14" t="str">
        <f>_xlfn.IFNA(VLOOKUP(flower[[#This Row],[Scion METRC '#]],DEADC8[],4,FALSE),"")</f>
        <v/>
      </c>
      <c r="O1636" s="13" t="str">
        <f>IF(ISNUMBER(SEARCH(".",flower[[#This Row],[Pheno Barcode]])),CONCATENATE("1A4070000000065000",RIGHT(flower[[#This Row],[Pheno Barcode]],6)),"")</f>
        <v/>
      </c>
      <c r="P1636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_UL3-03</v>
      </c>
    </row>
    <row r="1637" spans="1:16" x14ac:dyDescent="0.25">
      <c r="A1637" s="8" t="s">
        <v>10</v>
      </c>
      <c r="B1637" s="9">
        <v>4</v>
      </c>
      <c r="C1637" s="13" t="s">
        <v>585</v>
      </c>
      <c r="D1637" s="13"/>
      <c r="E1637" s="13" t="str">
        <f>_xlfn.IFNA(VLOOKUP(flower[[#This Row],[Scion METRC '#]],METRCC8[],2,FALSE),"METRC ERROR")</f>
        <v>METRC ERROR</v>
      </c>
      <c r="F1637" s="13" t="str">
        <f>IF(LEFT(flower[[#This Row],[Strain]],4)=LEFT(flower[[#This Row],[Pheno '#]],4),"match","MISMATCH")</f>
        <v>MISMATCH</v>
      </c>
      <c r="G1637" s="13" t="str">
        <f>_xlfn.IFNA(VLOOKUP(flower[[#This Row],[Scion METRC '#]],VEGC8[[#All],[Scion METRC '#]:[Pheno Barcode]],2,FALSE),"")</f>
        <v/>
      </c>
      <c r="H1637" s="13" t="str">
        <f>LEFT(flower[[#This Row],[Pheno Barcode]],7)</f>
        <v/>
      </c>
      <c r="I1637" s="10" t="str">
        <f>_xlfn.IFNA(VLOOKUP(flower[[#This Row],[Strain]],VEGC8[[#All],[Scion METRC '#]:[Health]],5,FALSE),"")</f>
        <v/>
      </c>
      <c r="J1637" s="13"/>
      <c r="K1637" s="13" t="str">
        <f>IF(flower[[#This Row],[Scion METRC '#]]="","EMPTY",_xlfn.IFNA(VLOOKUP(flower[[#This Row],[Scion METRC '#]],DEADC8[],3,FALSE),"Alive"))</f>
        <v>EMPTY</v>
      </c>
      <c r="L1637" s="13" t="str">
        <f>IFERROR(INDEX(exptreatments[[#This Row],[Treatment]],MATCH(flower[[#This Row],[Scion METRC '#]],exptreatments[[#This Row],[METRC]],0)),"")</f>
        <v/>
      </c>
      <c r="M1637" s="13" t="str">
        <f>_xlfn.IFNA(VLOOKUP(flower[[#This Row],[Scion METRC '#]],DEADC8[],4,FALSE),"")</f>
        <v/>
      </c>
      <c r="N1637" s="14" t="str">
        <f>_xlfn.IFNA(VLOOKUP(flower[[#This Row],[Scion METRC '#]],DEADC8[],4,FALSE),"")</f>
        <v/>
      </c>
      <c r="O1637" s="13" t="str">
        <f>IF(ISNUMBER(SEARCH(".",flower[[#This Row],[Pheno Barcode]])),CONCATENATE("1A4070000000065000",RIGHT(flower[[#This Row],[Pheno Barcode]],6)),"")</f>
        <v/>
      </c>
      <c r="P1637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_UL3-04</v>
      </c>
    </row>
    <row r="1638" spans="1:16" x14ac:dyDescent="0.25">
      <c r="A1638" s="8" t="s">
        <v>10</v>
      </c>
      <c r="B1638" s="9">
        <v>5</v>
      </c>
      <c r="C1638" s="13" t="s">
        <v>585</v>
      </c>
      <c r="D1638" s="13"/>
      <c r="E1638" s="13" t="str">
        <f>_xlfn.IFNA(VLOOKUP(flower[[#This Row],[Scion METRC '#]],METRCC8[],2,FALSE),"METRC ERROR")</f>
        <v>METRC ERROR</v>
      </c>
      <c r="F1638" s="13" t="str">
        <f>IF(LEFT(flower[[#This Row],[Strain]],4)=LEFT(flower[[#This Row],[Pheno '#]],4),"match","MISMATCH")</f>
        <v>MISMATCH</v>
      </c>
      <c r="G1638" s="13" t="str">
        <f>_xlfn.IFNA(VLOOKUP(flower[[#This Row],[Scion METRC '#]],VEGC8[[#All],[Scion METRC '#]:[Pheno Barcode]],2,FALSE),"")</f>
        <v/>
      </c>
      <c r="H1638" s="13" t="str">
        <f>LEFT(flower[[#This Row],[Pheno Barcode]],7)</f>
        <v/>
      </c>
      <c r="I1638" s="10" t="str">
        <f>_xlfn.IFNA(VLOOKUP(flower[[#This Row],[Strain]],VEGC8[[#All],[Scion METRC '#]:[Health]],5,FALSE),"")</f>
        <v/>
      </c>
      <c r="J1638" s="13"/>
      <c r="K1638" s="13" t="str">
        <f>IF(flower[[#This Row],[Scion METRC '#]]="","EMPTY",_xlfn.IFNA(VLOOKUP(flower[[#This Row],[Scion METRC '#]],DEADC8[],3,FALSE),"Alive"))</f>
        <v>EMPTY</v>
      </c>
      <c r="L1638" s="13" t="str">
        <f>IFERROR(INDEX(exptreatments[[#This Row],[Treatment]],MATCH(flower[[#This Row],[Scion METRC '#]],exptreatments[[#This Row],[METRC]],0)),"")</f>
        <v/>
      </c>
      <c r="M1638" s="13" t="str">
        <f>_xlfn.IFNA(VLOOKUP(flower[[#This Row],[Scion METRC '#]],DEADC8[],4,FALSE),"")</f>
        <v/>
      </c>
      <c r="N1638" s="14" t="str">
        <f>_xlfn.IFNA(VLOOKUP(flower[[#This Row],[Scion METRC '#]],DEADC8[],4,FALSE),"")</f>
        <v/>
      </c>
      <c r="O1638" s="13" t="str">
        <f>IF(ISNUMBER(SEARCH(".",flower[[#This Row],[Pheno Barcode]])),CONCATENATE("1A4070000000065000",RIGHT(flower[[#This Row],[Pheno Barcode]],6)),"")</f>
        <v/>
      </c>
      <c r="P1638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_UL3-05</v>
      </c>
    </row>
    <row r="1639" spans="1:16" x14ac:dyDescent="0.25">
      <c r="A1639" s="8" t="s">
        <v>10</v>
      </c>
      <c r="B1639" s="9">
        <v>6</v>
      </c>
      <c r="C1639" s="13" t="s">
        <v>585</v>
      </c>
      <c r="D1639" s="13"/>
      <c r="E1639" s="13" t="str">
        <f>_xlfn.IFNA(VLOOKUP(flower[[#This Row],[Scion METRC '#]],METRCC8[],2,FALSE),"METRC ERROR")</f>
        <v>METRC ERROR</v>
      </c>
      <c r="F1639" s="13" t="str">
        <f>IF(LEFT(flower[[#This Row],[Strain]],4)=LEFT(flower[[#This Row],[Pheno '#]],4),"match","MISMATCH")</f>
        <v>MISMATCH</v>
      </c>
      <c r="G1639" s="13" t="str">
        <f>_xlfn.IFNA(VLOOKUP(flower[[#This Row],[Scion METRC '#]],VEGC8[[#All],[Scion METRC '#]:[Pheno Barcode]],2,FALSE),"")</f>
        <v/>
      </c>
      <c r="H1639" s="13" t="str">
        <f>LEFT(flower[[#This Row],[Pheno Barcode]],7)</f>
        <v/>
      </c>
      <c r="I1639" s="10" t="str">
        <f>_xlfn.IFNA(VLOOKUP(flower[[#This Row],[Strain]],VEGC8[[#All],[Scion METRC '#]:[Health]],5,FALSE),"")</f>
        <v/>
      </c>
      <c r="J1639" s="13"/>
      <c r="K1639" s="13" t="str">
        <f>IF(flower[[#This Row],[Scion METRC '#]]="","EMPTY",_xlfn.IFNA(VLOOKUP(flower[[#This Row],[Scion METRC '#]],DEADC8[],3,FALSE),"Alive"))</f>
        <v>EMPTY</v>
      </c>
      <c r="L1639" s="13" t="str">
        <f>IFERROR(INDEX(exptreatments[[#This Row],[Treatment]],MATCH(flower[[#This Row],[Scion METRC '#]],exptreatments[[#This Row],[METRC]],0)),"")</f>
        <v/>
      </c>
      <c r="M1639" s="13" t="str">
        <f>_xlfn.IFNA(VLOOKUP(flower[[#This Row],[Scion METRC '#]],DEADC8[],4,FALSE),"")</f>
        <v/>
      </c>
      <c r="N1639" s="14" t="str">
        <f>_xlfn.IFNA(VLOOKUP(flower[[#This Row],[Scion METRC '#]],DEADC8[],4,FALSE),"")</f>
        <v/>
      </c>
      <c r="O1639" s="13" t="str">
        <f>IF(ISNUMBER(SEARCH(".",flower[[#This Row],[Pheno Barcode]])),CONCATENATE("1A4070000000065000",RIGHT(flower[[#This Row],[Pheno Barcode]],6)),"")</f>
        <v/>
      </c>
      <c r="P1639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_UL3-06</v>
      </c>
    </row>
    <row r="1640" spans="1:16" x14ac:dyDescent="0.25">
      <c r="A1640" s="8" t="s">
        <v>10</v>
      </c>
      <c r="B1640" s="9">
        <v>7</v>
      </c>
      <c r="C1640" s="13" t="s">
        <v>585</v>
      </c>
      <c r="D1640" s="13"/>
      <c r="E1640" s="13" t="str">
        <f>_xlfn.IFNA(VLOOKUP(flower[[#This Row],[Scion METRC '#]],METRCC8[],2,FALSE),"METRC ERROR")</f>
        <v>METRC ERROR</v>
      </c>
      <c r="F1640" s="13" t="str">
        <f>IF(LEFT(flower[[#This Row],[Strain]],4)=LEFT(flower[[#This Row],[Pheno '#]],4),"match","MISMATCH")</f>
        <v>MISMATCH</v>
      </c>
      <c r="G1640" s="13" t="str">
        <f>_xlfn.IFNA(VLOOKUP(flower[[#This Row],[Scion METRC '#]],VEGC8[[#All],[Scion METRC '#]:[Pheno Barcode]],2,FALSE),"")</f>
        <v/>
      </c>
      <c r="H1640" s="13" t="str">
        <f>LEFT(flower[[#This Row],[Pheno Barcode]],7)</f>
        <v/>
      </c>
      <c r="I1640" s="10" t="str">
        <f>_xlfn.IFNA(VLOOKUP(flower[[#This Row],[Strain]],VEGC8[[#All],[Scion METRC '#]:[Health]],5,FALSE),"")</f>
        <v/>
      </c>
      <c r="J1640" s="13"/>
      <c r="K1640" s="13" t="str">
        <f>IF(flower[[#This Row],[Scion METRC '#]]="","EMPTY",_xlfn.IFNA(VLOOKUP(flower[[#This Row],[Scion METRC '#]],DEADC8[],3,FALSE),"Alive"))</f>
        <v>EMPTY</v>
      </c>
      <c r="L1640" s="13" t="str">
        <f>IFERROR(INDEX(exptreatments[[#This Row],[Treatment]],MATCH(flower[[#This Row],[Scion METRC '#]],exptreatments[[#This Row],[METRC]],0)),"")</f>
        <v/>
      </c>
      <c r="M1640" s="13" t="str">
        <f>_xlfn.IFNA(VLOOKUP(flower[[#This Row],[Scion METRC '#]],DEADC8[],4,FALSE),"")</f>
        <v/>
      </c>
      <c r="N1640" s="14" t="str">
        <f>_xlfn.IFNA(VLOOKUP(flower[[#This Row],[Scion METRC '#]],DEADC8[],4,FALSE),"")</f>
        <v/>
      </c>
      <c r="O1640" s="13" t="str">
        <f>IF(ISNUMBER(SEARCH(".",flower[[#This Row],[Pheno Barcode]])),CONCATENATE("1A4070000000065000",RIGHT(flower[[#This Row],[Pheno Barcode]],6)),"")</f>
        <v/>
      </c>
      <c r="P1640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_UL3-07</v>
      </c>
    </row>
    <row r="1641" spans="1:16" x14ac:dyDescent="0.25">
      <c r="A1641" s="8" t="s">
        <v>10</v>
      </c>
      <c r="B1641" s="9">
        <v>8</v>
      </c>
      <c r="C1641" s="13" t="s">
        <v>585</v>
      </c>
      <c r="D1641" s="13"/>
      <c r="E1641" s="13" t="str">
        <f>_xlfn.IFNA(VLOOKUP(flower[[#This Row],[Scion METRC '#]],METRCC8[],2,FALSE),"METRC ERROR")</f>
        <v>METRC ERROR</v>
      </c>
      <c r="F1641" s="13" t="str">
        <f>IF(LEFT(flower[[#This Row],[Strain]],4)=LEFT(flower[[#This Row],[Pheno '#]],4),"match","MISMATCH")</f>
        <v>MISMATCH</v>
      </c>
      <c r="G1641" s="13" t="str">
        <f>_xlfn.IFNA(VLOOKUP(flower[[#This Row],[Scion METRC '#]],VEGC8[[#All],[Scion METRC '#]:[Pheno Barcode]],2,FALSE),"")</f>
        <v/>
      </c>
      <c r="H1641" s="13" t="str">
        <f>LEFT(flower[[#This Row],[Pheno Barcode]],7)</f>
        <v/>
      </c>
      <c r="I1641" s="10" t="str">
        <f>_xlfn.IFNA(VLOOKUP(flower[[#This Row],[Strain]],VEGC8[[#All],[Scion METRC '#]:[Health]],5,FALSE),"")</f>
        <v/>
      </c>
      <c r="J1641" s="13"/>
      <c r="K1641" s="13" t="str">
        <f>IF(flower[[#This Row],[Scion METRC '#]]="","EMPTY",_xlfn.IFNA(VLOOKUP(flower[[#This Row],[Scion METRC '#]],DEADC8[],3,FALSE),"Alive"))</f>
        <v>EMPTY</v>
      </c>
      <c r="L1641" s="13" t="str">
        <f>IFERROR(INDEX(exptreatments[[#This Row],[Treatment]],MATCH(flower[[#This Row],[Scion METRC '#]],exptreatments[[#This Row],[METRC]],0)),"")</f>
        <v/>
      </c>
      <c r="M1641" s="13" t="str">
        <f>_xlfn.IFNA(VLOOKUP(flower[[#This Row],[Scion METRC '#]],DEADC8[],4,FALSE),"")</f>
        <v/>
      </c>
      <c r="N1641" s="14" t="str">
        <f>_xlfn.IFNA(VLOOKUP(flower[[#This Row],[Scion METRC '#]],DEADC8[],4,FALSE),"")</f>
        <v/>
      </c>
      <c r="O1641" s="13" t="str">
        <f>IF(ISNUMBER(SEARCH(".",flower[[#This Row],[Pheno Barcode]])),CONCATENATE("1A4070000000065000",RIGHT(flower[[#This Row],[Pheno Barcode]],6)),"")</f>
        <v/>
      </c>
      <c r="P1641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_UL3-08</v>
      </c>
    </row>
    <row r="1642" spans="1:16" x14ac:dyDescent="0.25">
      <c r="A1642" s="8" t="s">
        <v>10</v>
      </c>
      <c r="B1642" s="9">
        <v>9</v>
      </c>
      <c r="C1642" s="13" t="s">
        <v>585</v>
      </c>
      <c r="D1642" s="13"/>
      <c r="E1642" s="13" t="str">
        <f>_xlfn.IFNA(VLOOKUP(flower[[#This Row],[Scion METRC '#]],METRCC8[],2,FALSE),"METRC ERROR")</f>
        <v>METRC ERROR</v>
      </c>
      <c r="F1642" s="13" t="str">
        <f>IF(LEFT(flower[[#This Row],[Strain]],4)=LEFT(flower[[#This Row],[Pheno '#]],4),"match","MISMATCH")</f>
        <v>MISMATCH</v>
      </c>
      <c r="G1642" s="13" t="str">
        <f>_xlfn.IFNA(VLOOKUP(flower[[#This Row],[Scion METRC '#]],VEGC8[[#All],[Scion METRC '#]:[Pheno Barcode]],2,FALSE),"")</f>
        <v/>
      </c>
      <c r="H1642" s="13" t="str">
        <f>LEFT(flower[[#This Row],[Pheno Barcode]],7)</f>
        <v/>
      </c>
      <c r="I1642" s="10" t="str">
        <f>_xlfn.IFNA(VLOOKUP(flower[[#This Row],[Strain]],VEGC8[[#All],[Scion METRC '#]:[Health]],5,FALSE),"")</f>
        <v/>
      </c>
      <c r="J1642" s="13"/>
      <c r="K1642" s="13" t="str">
        <f>IF(flower[[#This Row],[Scion METRC '#]]="","EMPTY",_xlfn.IFNA(VLOOKUP(flower[[#This Row],[Scion METRC '#]],DEADC8[],3,FALSE),"Alive"))</f>
        <v>EMPTY</v>
      </c>
      <c r="L1642" s="13" t="str">
        <f>IFERROR(INDEX(exptreatments[[#This Row],[Treatment]],MATCH(flower[[#This Row],[Scion METRC '#]],exptreatments[[#This Row],[METRC]],0)),"")</f>
        <v/>
      </c>
      <c r="M1642" s="13" t="str">
        <f>_xlfn.IFNA(VLOOKUP(flower[[#This Row],[Scion METRC '#]],DEADC8[],4,FALSE),"")</f>
        <v/>
      </c>
      <c r="N1642" s="14" t="str">
        <f>_xlfn.IFNA(VLOOKUP(flower[[#This Row],[Scion METRC '#]],DEADC8[],4,FALSE),"")</f>
        <v/>
      </c>
      <c r="O1642" s="13" t="str">
        <f>IF(ISNUMBER(SEARCH(".",flower[[#This Row],[Pheno Barcode]])),CONCATENATE("1A4070000000065000",RIGHT(flower[[#This Row],[Pheno Barcode]],6)),"")</f>
        <v/>
      </c>
      <c r="P1642" s="8" t="str">
        <f>IF(flower[[#This Row],[Plant]]&lt;10,_xlfn.CONCAT('Group Info'!$F$2,"_",flower[[#This Row],[Table]],"-0",flower[[#This Row],[Plant]]),_xlfn.CONCAT('Group Info'!$F$2,"_",flower[[#This Row],[Table]],"-",flower[[#This Row],[Plant]]))</f>
        <v>_UL3-09</v>
      </c>
    </row>
    <row r="1643" spans="1:16" x14ac:dyDescent="0.25">
      <c r="A1643" s="8" t="s">
        <v>10</v>
      </c>
      <c r="B1643" s="9">
        <v>10</v>
      </c>
      <c r="C1643" s="13" t="s">
        <v>585</v>
      </c>
      <c r="D1643" s="13"/>
      <c r="E1643" s="13" t="str">
        <f>_xlfn.IFNA(VLOOKUP(flower[[#This Row],[Scion METRC '#]],METRCC8[],2,FALSE),"METRC ERROR")</f>
        <v>METRC ERROR</v>
      </c>
      <c r="F1643" s="13" t="str">
        <f>IF(LEFT(flower[[#This Row],[Strain]],4)=LEFT(flower[[#This Row],[Pheno '#]],4),"match","MISMATCH")</f>
        <v>MISMATCH</v>
      </c>
      <c r="G1643" s="13" t="str">
        <f>_xlfn.IFNA(VLOOKUP(flower[[#This Row],[Scion METRC '#]],VEGC8[[#All],[Scion METRC '#]:[Pheno Barcode]],2,FALSE),"")</f>
        <v/>
      </c>
      <c r="H1643" s="13" t="str">
        <f>LEFT(flower[[#This Row],[Pheno Barcode]],7)</f>
        <v/>
      </c>
      <c r="I1643" s="10" t="str">
        <f>_xlfn.IFNA(VLOOKUP(flower[[#This Row],[Strain]],VEGC8[[#All],[Scion METRC '#]:[Health]],5,FALSE),"")</f>
        <v/>
      </c>
      <c r="J1643" s="13"/>
      <c r="K1643" s="13" t="str">
        <f>IF(flower[[#This Row],[Scion METRC '#]]="","EMPTY",_xlfn.IFNA(VLOOKUP(flower[[#This Row],[Scion METRC '#]],DEADC8[],3,FALSE),"Alive"))</f>
        <v>EMPTY</v>
      </c>
      <c r="L1643" s="13" t="str">
        <f>IFERROR(INDEX(exptreatments[[#This Row],[Treatment]],MATCH(flower[[#This Row],[Scion METRC '#]],exptreatments[[#This Row],[METRC]],0)),"")</f>
        <v/>
      </c>
      <c r="M1643" s="13" t="str">
        <f>_xlfn.IFNA(VLOOKUP(flower[[#This Row],[Scion METRC '#]],DEADC8[],4,FALSE),"")</f>
        <v/>
      </c>
      <c r="N1643" s="14" t="str">
        <f>_xlfn.IFNA(VLOOKUP(flower[[#This Row],[Scion METRC '#]],DEADC8[],4,FALSE),"")</f>
        <v/>
      </c>
      <c r="O1643" s="13" t="str">
        <f>IF(ISNUMBER(SEARCH(".",flower[[#This Row],[Pheno Barcode]])),CONCATENATE("1A4070000000065000",RIGHT(flower[[#This Row],[Pheno Barcode]],6)),"")</f>
        <v/>
      </c>
      <c r="P1643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_UL3-10</v>
      </c>
    </row>
    <row r="1644" spans="1:16" x14ac:dyDescent="0.25">
      <c r="A1644" s="8" t="s">
        <v>10</v>
      </c>
      <c r="B1644" s="9">
        <v>11</v>
      </c>
      <c r="C1644" s="13" t="s">
        <v>585</v>
      </c>
      <c r="D1644" s="13"/>
      <c r="E1644" s="13" t="str">
        <f>_xlfn.IFNA(VLOOKUP(flower[[#This Row],[Scion METRC '#]],METRCC8[],2,FALSE),"METRC ERROR")</f>
        <v>METRC ERROR</v>
      </c>
      <c r="F1644" s="13" t="str">
        <f>IF(LEFT(flower[[#This Row],[Strain]],4)=LEFT(flower[[#This Row],[Pheno '#]],4),"match","MISMATCH")</f>
        <v>MISMATCH</v>
      </c>
      <c r="G1644" s="13" t="str">
        <f>_xlfn.IFNA(VLOOKUP(flower[[#This Row],[Scion METRC '#]],VEGC8[[#All],[Scion METRC '#]:[Pheno Barcode]],2,FALSE),"")</f>
        <v/>
      </c>
      <c r="H1644" s="13" t="str">
        <f>LEFT(flower[[#This Row],[Pheno Barcode]],7)</f>
        <v/>
      </c>
      <c r="I1644" s="10" t="str">
        <f>_xlfn.IFNA(VLOOKUP(flower[[#This Row],[Strain]],VEGC8[[#All],[Scion METRC '#]:[Health]],5,FALSE),"")</f>
        <v/>
      </c>
      <c r="J1644" s="13"/>
      <c r="K1644" s="13" t="str">
        <f>IF(flower[[#This Row],[Scion METRC '#]]="","EMPTY",_xlfn.IFNA(VLOOKUP(flower[[#This Row],[Scion METRC '#]],DEADC8[],3,FALSE),"Alive"))</f>
        <v>EMPTY</v>
      </c>
      <c r="L1644" s="13" t="str">
        <f>IFERROR(INDEX(exptreatments[[#This Row],[Treatment]],MATCH(flower[[#This Row],[Scion METRC '#]],exptreatments[[#This Row],[METRC]],0)),"")</f>
        <v/>
      </c>
      <c r="M1644" s="13" t="str">
        <f>_xlfn.IFNA(VLOOKUP(flower[[#This Row],[Scion METRC '#]],DEADC8[],4,FALSE),"")</f>
        <v/>
      </c>
      <c r="N1644" s="14" t="str">
        <f>_xlfn.IFNA(VLOOKUP(flower[[#This Row],[Scion METRC '#]],DEADC8[],4,FALSE),"")</f>
        <v/>
      </c>
      <c r="O1644" s="13" t="str">
        <f>IF(ISNUMBER(SEARCH(".",flower[[#This Row],[Pheno Barcode]])),CONCATENATE("1A4070000000065000",RIGHT(flower[[#This Row],[Pheno Barcode]],6)),"")</f>
        <v/>
      </c>
      <c r="P1644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_UL3-11</v>
      </c>
    </row>
    <row r="1645" spans="1:16" x14ac:dyDescent="0.25">
      <c r="A1645" s="8" t="s">
        <v>10</v>
      </c>
      <c r="B1645" s="9">
        <v>12</v>
      </c>
      <c r="C1645" s="13" t="s">
        <v>585</v>
      </c>
      <c r="D1645" s="13"/>
      <c r="E1645" s="13" t="str">
        <f>_xlfn.IFNA(VLOOKUP(flower[[#This Row],[Scion METRC '#]],METRCC8[],2,FALSE),"METRC ERROR")</f>
        <v>METRC ERROR</v>
      </c>
      <c r="F1645" s="13" t="str">
        <f>IF(LEFT(flower[[#This Row],[Strain]],4)=LEFT(flower[[#This Row],[Pheno '#]],4),"match","MISMATCH")</f>
        <v>MISMATCH</v>
      </c>
      <c r="G1645" s="13" t="str">
        <f>_xlfn.IFNA(VLOOKUP(flower[[#This Row],[Scion METRC '#]],VEGC8[[#All],[Scion METRC '#]:[Pheno Barcode]],2,FALSE),"")</f>
        <v/>
      </c>
      <c r="H1645" s="13" t="str">
        <f>LEFT(flower[[#This Row],[Pheno Barcode]],7)</f>
        <v/>
      </c>
      <c r="I1645" s="10" t="str">
        <f>_xlfn.IFNA(VLOOKUP(flower[[#This Row],[Strain]],VEGC8[[#All],[Scion METRC '#]:[Health]],5,FALSE),"")</f>
        <v/>
      </c>
      <c r="J1645" s="13"/>
      <c r="K1645" s="13" t="str">
        <f>IF(flower[[#This Row],[Scion METRC '#]]="","EMPTY",_xlfn.IFNA(VLOOKUP(flower[[#This Row],[Scion METRC '#]],DEADC8[],3,FALSE),"Alive"))</f>
        <v>EMPTY</v>
      </c>
      <c r="L1645" s="13" t="str">
        <f>IFERROR(INDEX(exptreatments[[#This Row],[Treatment]],MATCH(flower[[#This Row],[Scion METRC '#]],exptreatments[[#This Row],[METRC]],0)),"")</f>
        <v/>
      </c>
      <c r="M1645" s="13" t="str">
        <f>_xlfn.IFNA(VLOOKUP(flower[[#This Row],[Scion METRC '#]],DEADC8[],4,FALSE),"")</f>
        <v/>
      </c>
      <c r="N1645" s="14" t="str">
        <f>_xlfn.IFNA(VLOOKUP(flower[[#This Row],[Scion METRC '#]],DEADC8[],4,FALSE),"")</f>
        <v/>
      </c>
      <c r="O1645" s="13" t="str">
        <f>IF(ISNUMBER(SEARCH(".",flower[[#This Row],[Pheno Barcode]])),CONCATENATE("1A4070000000065000",RIGHT(flower[[#This Row],[Pheno Barcode]],6)),"")</f>
        <v/>
      </c>
      <c r="P1645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_UL3-12</v>
      </c>
    </row>
    <row r="1646" spans="1:16" x14ac:dyDescent="0.25">
      <c r="A1646" s="8" t="s">
        <v>10</v>
      </c>
      <c r="B1646" s="9">
        <v>13</v>
      </c>
      <c r="C1646" s="13" t="s">
        <v>585</v>
      </c>
      <c r="D1646" s="13"/>
      <c r="E1646" s="13" t="str">
        <f>_xlfn.IFNA(VLOOKUP(flower[[#This Row],[Scion METRC '#]],METRCC8[],2,FALSE),"METRC ERROR")</f>
        <v>METRC ERROR</v>
      </c>
      <c r="F1646" s="13" t="str">
        <f>IF(LEFT(flower[[#This Row],[Strain]],4)=LEFT(flower[[#This Row],[Pheno '#]],4),"match","MISMATCH")</f>
        <v>MISMATCH</v>
      </c>
      <c r="G1646" s="13" t="str">
        <f>_xlfn.IFNA(VLOOKUP(flower[[#This Row],[Scion METRC '#]],VEGC8[[#All],[Scion METRC '#]:[Pheno Barcode]],2,FALSE),"")</f>
        <v/>
      </c>
      <c r="H1646" s="13" t="str">
        <f>LEFT(flower[[#This Row],[Pheno Barcode]],7)</f>
        <v/>
      </c>
      <c r="I1646" s="10" t="str">
        <f>_xlfn.IFNA(VLOOKUP(flower[[#This Row],[Strain]],VEGC8[[#All],[Scion METRC '#]:[Health]],5,FALSE),"")</f>
        <v/>
      </c>
      <c r="J1646" s="13"/>
      <c r="K1646" s="13" t="str">
        <f>IF(flower[[#This Row],[Scion METRC '#]]="","EMPTY",_xlfn.IFNA(VLOOKUP(flower[[#This Row],[Scion METRC '#]],DEADC8[],3,FALSE),"Alive"))</f>
        <v>EMPTY</v>
      </c>
      <c r="L1646" s="13" t="str">
        <f>IFERROR(INDEX(exptreatments[[#This Row],[Treatment]],MATCH(flower[[#This Row],[Scion METRC '#]],exptreatments[[#This Row],[METRC]],0)),"")</f>
        <v/>
      </c>
      <c r="M1646" s="13" t="str">
        <f>_xlfn.IFNA(VLOOKUP(flower[[#This Row],[Scion METRC '#]],DEADC8[],4,FALSE),"")</f>
        <v/>
      </c>
      <c r="N1646" s="14" t="str">
        <f>_xlfn.IFNA(VLOOKUP(flower[[#This Row],[Scion METRC '#]],DEADC8[],4,FALSE),"")</f>
        <v/>
      </c>
      <c r="O1646" s="13" t="str">
        <f>IF(ISNUMBER(SEARCH(".",flower[[#This Row],[Pheno Barcode]])),CONCATENATE("1A4070000000065000",RIGHT(flower[[#This Row],[Pheno Barcode]],6)),"")</f>
        <v/>
      </c>
      <c r="P1646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_UL3-13</v>
      </c>
    </row>
    <row r="1647" spans="1:16" x14ac:dyDescent="0.25">
      <c r="A1647" s="8" t="s">
        <v>10</v>
      </c>
      <c r="B1647" s="9">
        <v>14</v>
      </c>
      <c r="C1647" s="13" t="s">
        <v>585</v>
      </c>
      <c r="D1647" s="13"/>
      <c r="E1647" s="13" t="str">
        <f>_xlfn.IFNA(VLOOKUP(flower[[#This Row],[Scion METRC '#]],METRCC8[],2,FALSE),"METRC ERROR")</f>
        <v>METRC ERROR</v>
      </c>
      <c r="F1647" s="13" t="str">
        <f>IF(LEFT(flower[[#This Row],[Strain]],4)=LEFT(flower[[#This Row],[Pheno '#]],4),"match","MISMATCH")</f>
        <v>MISMATCH</v>
      </c>
      <c r="G1647" s="13" t="str">
        <f>_xlfn.IFNA(VLOOKUP(flower[[#This Row],[Scion METRC '#]],VEGC8[[#All],[Scion METRC '#]:[Pheno Barcode]],2,FALSE),"")</f>
        <v/>
      </c>
      <c r="H1647" s="13" t="str">
        <f>LEFT(flower[[#This Row],[Pheno Barcode]],7)</f>
        <v/>
      </c>
      <c r="I1647" s="10" t="str">
        <f>_xlfn.IFNA(VLOOKUP(flower[[#This Row],[Strain]],VEGC8[[#All],[Scion METRC '#]:[Health]],5,FALSE),"")</f>
        <v/>
      </c>
      <c r="J1647" s="13"/>
      <c r="K1647" s="13" t="str">
        <f>IF(flower[[#This Row],[Scion METRC '#]]="","EMPTY",_xlfn.IFNA(VLOOKUP(flower[[#This Row],[Scion METRC '#]],DEADC8[],3,FALSE),"Alive"))</f>
        <v>EMPTY</v>
      </c>
      <c r="L1647" s="13" t="str">
        <f>IFERROR(INDEX(exptreatments[[#This Row],[Treatment]],MATCH(flower[[#This Row],[Scion METRC '#]],exptreatments[[#This Row],[METRC]],0)),"")</f>
        <v/>
      </c>
      <c r="M1647" s="13" t="str">
        <f>_xlfn.IFNA(VLOOKUP(flower[[#This Row],[Scion METRC '#]],DEADC8[],4,FALSE),"")</f>
        <v/>
      </c>
      <c r="N1647" s="14" t="str">
        <f>_xlfn.IFNA(VLOOKUP(flower[[#This Row],[Scion METRC '#]],DEADC8[],4,FALSE),"")</f>
        <v/>
      </c>
      <c r="O1647" s="13" t="str">
        <f>IF(ISNUMBER(SEARCH(".",flower[[#This Row],[Pheno Barcode]])),CONCATENATE("1A4070000000065000",RIGHT(flower[[#This Row],[Pheno Barcode]],6)),"")</f>
        <v/>
      </c>
      <c r="P1647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_UL3-14</v>
      </c>
    </row>
    <row r="1648" spans="1:16" x14ac:dyDescent="0.25">
      <c r="A1648" s="8" t="s">
        <v>10</v>
      </c>
      <c r="B1648" s="9">
        <v>15</v>
      </c>
      <c r="C1648" s="13" t="s">
        <v>585</v>
      </c>
      <c r="D1648" s="13"/>
      <c r="E1648" s="13" t="str">
        <f>_xlfn.IFNA(VLOOKUP(flower[[#This Row],[Scion METRC '#]],METRCC8[],2,FALSE),"METRC ERROR")</f>
        <v>METRC ERROR</v>
      </c>
      <c r="F1648" s="13" t="str">
        <f>IF(LEFT(flower[[#This Row],[Strain]],4)=LEFT(flower[[#This Row],[Pheno '#]],4),"match","MISMATCH")</f>
        <v>MISMATCH</v>
      </c>
      <c r="G1648" s="13" t="str">
        <f>_xlfn.IFNA(VLOOKUP(flower[[#This Row],[Scion METRC '#]],VEGC8[[#All],[Scion METRC '#]:[Pheno Barcode]],2,FALSE),"")</f>
        <v/>
      </c>
      <c r="H1648" s="13" t="str">
        <f>LEFT(flower[[#This Row],[Pheno Barcode]],7)</f>
        <v/>
      </c>
      <c r="I1648" s="10" t="str">
        <f>_xlfn.IFNA(VLOOKUP(flower[[#This Row],[Strain]],VEGC8[[#All],[Scion METRC '#]:[Health]],5,FALSE),"")</f>
        <v/>
      </c>
      <c r="J1648" s="13"/>
      <c r="K1648" s="13" t="str">
        <f>IF(flower[[#This Row],[Scion METRC '#]]="","EMPTY",_xlfn.IFNA(VLOOKUP(flower[[#This Row],[Scion METRC '#]],DEADC8[],3,FALSE),"Alive"))</f>
        <v>EMPTY</v>
      </c>
      <c r="L1648" s="13" t="str">
        <f>IFERROR(INDEX(exptreatments[[#This Row],[Treatment]],MATCH(flower[[#This Row],[Scion METRC '#]],exptreatments[[#This Row],[METRC]],0)),"")</f>
        <v/>
      </c>
      <c r="M1648" s="13" t="str">
        <f>_xlfn.IFNA(VLOOKUP(flower[[#This Row],[Scion METRC '#]],DEADC8[],4,FALSE),"")</f>
        <v/>
      </c>
      <c r="N1648" s="14" t="str">
        <f>_xlfn.IFNA(VLOOKUP(flower[[#This Row],[Scion METRC '#]],DEADC8[],4,FALSE),"")</f>
        <v/>
      </c>
      <c r="O1648" s="13" t="str">
        <f>IF(ISNUMBER(SEARCH(".",flower[[#This Row],[Pheno Barcode]])),CONCATENATE("1A4070000000065000",RIGHT(flower[[#This Row],[Pheno Barcode]],6)),"")</f>
        <v/>
      </c>
      <c r="P1648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_UL3-15</v>
      </c>
    </row>
    <row r="1649" spans="1:16" x14ac:dyDescent="0.25">
      <c r="A1649" s="8" t="s">
        <v>10</v>
      </c>
      <c r="B1649" s="9">
        <v>16</v>
      </c>
      <c r="C1649" s="13" t="s">
        <v>585</v>
      </c>
      <c r="D1649" s="13"/>
      <c r="E1649" s="13" t="str">
        <f>_xlfn.IFNA(VLOOKUP(flower[[#This Row],[Scion METRC '#]],METRCC8[],2,FALSE),"METRC ERROR")</f>
        <v>METRC ERROR</v>
      </c>
      <c r="F1649" s="13" t="str">
        <f>IF(LEFT(flower[[#This Row],[Strain]],4)=LEFT(flower[[#This Row],[Pheno '#]],4),"match","MISMATCH")</f>
        <v>MISMATCH</v>
      </c>
      <c r="G1649" s="13" t="str">
        <f>_xlfn.IFNA(VLOOKUP(flower[[#This Row],[Scion METRC '#]],VEGC8[[#All],[Scion METRC '#]:[Pheno Barcode]],2,FALSE),"")</f>
        <v/>
      </c>
      <c r="H1649" s="13" t="str">
        <f>LEFT(flower[[#This Row],[Pheno Barcode]],7)</f>
        <v/>
      </c>
      <c r="I1649" s="10" t="str">
        <f>_xlfn.IFNA(VLOOKUP(flower[[#This Row],[Strain]],VEGC8[[#All],[Scion METRC '#]:[Health]],5,FALSE),"")</f>
        <v/>
      </c>
      <c r="J1649" s="13"/>
      <c r="K1649" s="13" t="str">
        <f>IF(flower[[#This Row],[Scion METRC '#]]="","EMPTY",_xlfn.IFNA(VLOOKUP(flower[[#This Row],[Scion METRC '#]],DEADC8[],3,FALSE),"Alive"))</f>
        <v>EMPTY</v>
      </c>
      <c r="L1649" s="13" t="str">
        <f>IFERROR(INDEX(exptreatments[[#This Row],[Treatment]],MATCH(flower[[#This Row],[Scion METRC '#]],exptreatments[[#This Row],[METRC]],0)),"")</f>
        <v/>
      </c>
      <c r="M1649" s="13" t="str">
        <f>_xlfn.IFNA(VLOOKUP(flower[[#This Row],[Scion METRC '#]],DEADC8[],4,FALSE),"")</f>
        <v/>
      </c>
      <c r="N1649" s="14" t="str">
        <f>_xlfn.IFNA(VLOOKUP(flower[[#This Row],[Scion METRC '#]],DEADC8[],4,FALSE),"")</f>
        <v/>
      </c>
      <c r="O1649" s="13" t="str">
        <f>IF(ISNUMBER(SEARCH(".",flower[[#This Row],[Pheno Barcode]])),CONCATENATE("1A4070000000065000",RIGHT(flower[[#This Row],[Pheno Barcode]],6)),"")</f>
        <v/>
      </c>
      <c r="P1649" s="8" t="str">
        <f>IF(flower[[#This Row],[Plant]]&lt;10,_xlfn.CONCAT('Group Info'!$F$2,"_",flower[[#This Row],[Table]],"-0",flower[[#This Row],[Plant]]),_xlfn.CONCAT('Group Info'!$F$2,"_",flower[[#This Row],[Table]],"-",flower[[#This Row],[Plant]]))</f>
        <v>_UL3-16</v>
      </c>
    </row>
    <row r="1650" spans="1:16" x14ac:dyDescent="0.25">
      <c r="A1650" s="8" t="s">
        <v>10</v>
      </c>
      <c r="B1650" s="9">
        <v>1</v>
      </c>
      <c r="C1650" s="13" t="s">
        <v>586</v>
      </c>
      <c r="D1650" s="13"/>
      <c r="E1650" s="13" t="str">
        <f>_xlfn.IFNA(VLOOKUP(flower[[#This Row],[Scion METRC '#]],METRCC8[],2,FALSE),"METRC ERROR")</f>
        <v>METRC ERROR</v>
      </c>
      <c r="F1650" s="13" t="str">
        <f>IF(LEFT(flower[[#This Row],[Strain]],4)=LEFT(flower[[#This Row],[Pheno '#]],4),"match","MISMATCH")</f>
        <v>MISMATCH</v>
      </c>
      <c r="G1650" s="13" t="str">
        <f>_xlfn.IFNA(VLOOKUP(flower[[#This Row],[Scion METRC '#]],VEGC8[[#All],[Scion METRC '#]:[Pheno Barcode]],2,FALSE),"")</f>
        <v/>
      </c>
      <c r="H1650" s="13" t="str">
        <f>LEFT(flower[[#This Row],[Pheno Barcode]],7)</f>
        <v/>
      </c>
      <c r="I1650" s="10" t="str">
        <f>_xlfn.IFNA(VLOOKUP(flower[[#This Row],[Strain]],VEGC8[[#All],[Scion METRC '#]:[Health]],5,FALSE),"")</f>
        <v/>
      </c>
      <c r="J1650" s="13"/>
      <c r="K1650" s="13" t="str">
        <f>IF(flower[[#This Row],[Scion METRC '#]]="","EMPTY",_xlfn.IFNA(VLOOKUP(flower[[#This Row],[Scion METRC '#]],DEADC8[],3,FALSE),"Alive"))</f>
        <v>EMPTY</v>
      </c>
      <c r="L1650" s="13" t="str">
        <f>IFERROR(INDEX(exptreatments[[#This Row],[Treatment]],MATCH(flower[[#This Row],[Scion METRC '#]],exptreatments[[#This Row],[METRC]],0)),"")</f>
        <v/>
      </c>
      <c r="M1650" s="13" t="str">
        <f>_xlfn.IFNA(VLOOKUP(flower[[#This Row],[Scion METRC '#]],DEADC8[],4,FALSE),"")</f>
        <v/>
      </c>
      <c r="N1650" s="14" t="str">
        <f>_xlfn.IFNA(VLOOKUP(flower[[#This Row],[Scion METRC '#]],DEADC8[],4,FALSE),"")</f>
        <v/>
      </c>
      <c r="O1650" s="13" t="str">
        <f>IF(ISNUMBER(SEARCH(".",flower[[#This Row],[Pheno Barcode]])),CONCATENATE("1A4070000000065000",RIGHT(flower[[#This Row],[Pheno Barcode]],6)),"")</f>
        <v/>
      </c>
      <c r="P1650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_UL4-01</v>
      </c>
    </row>
    <row r="1651" spans="1:16" x14ac:dyDescent="0.25">
      <c r="A1651" s="8" t="s">
        <v>10</v>
      </c>
      <c r="B1651" s="9">
        <v>2</v>
      </c>
      <c r="C1651" s="13" t="s">
        <v>586</v>
      </c>
      <c r="D1651" s="13"/>
      <c r="E1651" s="13" t="str">
        <f>_xlfn.IFNA(VLOOKUP(flower[[#This Row],[Scion METRC '#]],METRCC8[],2,FALSE),"METRC ERROR")</f>
        <v>METRC ERROR</v>
      </c>
      <c r="F1651" s="13" t="str">
        <f>IF(LEFT(flower[[#This Row],[Strain]],4)=LEFT(flower[[#This Row],[Pheno '#]],4),"match","MISMATCH")</f>
        <v>MISMATCH</v>
      </c>
      <c r="G1651" s="13" t="str">
        <f>_xlfn.IFNA(VLOOKUP(flower[[#This Row],[Scion METRC '#]],VEGC8[[#All],[Scion METRC '#]:[Pheno Barcode]],2,FALSE),"")</f>
        <v/>
      </c>
      <c r="H1651" s="13" t="str">
        <f>LEFT(flower[[#This Row],[Pheno Barcode]],7)</f>
        <v/>
      </c>
      <c r="I1651" s="10" t="str">
        <f>_xlfn.IFNA(VLOOKUP(flower[[#This Row],[Strain]],VEGC8[[#All],[Scion METRC '#]:[Health]],5,FALSE),"")</f>
        <v/>
      </c>
      <c r="J1651" s="13"/>
      <c r="K1651" s="13" t="str">
        <f>IF(flower[[#This Row],[Scion METRC '#]]="","EMPTY",_xlfn.IFNA(VLOOKUP(flower[[#This Row],[Scion METRC '#]],DEADC8[],3,FALSE),"Alive"))</f>
        <v>EMPTY</v>
      </c>
      <c r="L1651" s="13" t="str">
        <f>IFERROR(INDEX(exptreatments[[#This Row],[Treatment]],MATCH(flower[[#This Row],[Scion METRC '#]],exptreatments[[#This Row],[METRC]],0)),"")</f>
        <v/>
      </c>
      <c r="M1651" s="13" t="str">
        <f>_xlfn.IFNA(VLOOKUP(flower[[#This Row],[Scion METRC '#]],DEADC8[],4,FALSE),"")</f>
        <v/>
      </c>
      <c r="N1651" s="14" t="str">
        <f>_xlfn.IFNA(VLOOKUP(flower[[#This Row],[Scion METRC '#]],DEADC8[],4,FALSE),"")</f>
        <v/>
      </c>
      <c r="O1651" s="13" t="str">
        <f>IF(ISNUMBER(SEARCH(".",flower[[#This Row],[Pheno Barcode]])),CONCATENATE("1A4070000000065000",RIGHT(flower[[#This Row],[Pheno Barcode]],6)),"")</f>
        <v/>
      </c>
      <c r="P1651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_UL4-02</v>
      </c>
    </row>
    <row r="1652" spans="1:16" x14ac:dyDescent="0.25">
      <c r="A1652" s="8" t="s">
        <v>10</v>
      </c>
      <c r="B1652" s="9">
        <v>3</v>
      </c>
      <c r="C1652" s="13" t="s">
        <v>586</v>
      </c>
      <c r="D1652" s="13"/>
      <c r="E1652" s="13" t="str">
        <f>_xlfn.IFNA(VLOOKUP(flower[[#This Row],[Scion METRC '#]],METRCC8[],2,FALSE),"METRC ERROR")</f>
        <v>METRC ERROR</v>
      </c>
      <c r="F1652" s="13" t="str">
        <f>IF(LEFT(flower[[#This Row],[Strain]],4)=LEFT(flower[[#This Row],[Pheno '#]],4),"match","MISMATCH")</f>
        <v>MISMATCH</v>
      </c>
      <c r="G1652" s="13" t="str">
        <f>_xlfn.IFNA(VLOOKUP(flower[[#This Row],[Scion METRC '#]],VEGC8[[#All],[Scion METRC '#]:[Pheno Barcode]],2,FALSE),"")</f>
        <v/>
      </c>
      <c r="H1652" s="13" t="str">
        <f>LEFT(flower[[#This Row],[Pheno Barcode]],7)</f>
        <v/>
      </c>
      <c r="I1652" s="10" t="str">
        <f>_xlfn.IFNA(VLOOKUP(flower[[#This Row],[Strain]],VEGC8[[#All],[Scion METRC '#]:[Health]],5,FALSE),"")</f>
        <v/>
      </c>
      <c r="J1652" s="13"/>
      <c r="K1652" s="13" t="str">
        <f>IF(flower[[#This Row],[Scion METRC '#]]="","EMPTY",_xlfn.IFNA(VLOOKUP(flower[[#This Row],[Scion METRC '#]],DEADC8[],3,FALSE),"Alive"))</f>
        <v>EMPTY</v>
      </c>
      <c r="L1652" s="13" t="str">
        <f>IFERROR(INDEX(exptreatments[[#This Row],[Treatment]],MATCH(flower[[#This Row],[Scion METRC '#]],exptreatments[[#This Row],[METRC]],0)),"")</f>
        <v/>
      </c>
      <c r="M1652" s="13" t="str">
        <f>_xlfn.IFNA(VLOOKUP(flower[[#This Row],[Scion METRC '#]],DEADC8[],4,FALSE),"")</f>
        <v/>
      </c>
      <c r="N1652" s="14" t="str">
        <f>_xlfn.IFNA(VLOOKUP(flower[[#This Row],[Scion METRC '#]],DEADC8[],4,FALSE),"")</f>
        <v/>
      </c>
      <c r="O1652" s="13" t="str">
        <f>IF(ISNUMBER(SEARCH(".",flower[[#This Row],[Pheno Barcode]])),CONCATENATE("1A4070000000065000",RIGHT(flower[[#This Row],[Pheno Barcode]],6)),"")</f>
        <v/>
      </c>
      <c r="P1652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_UL4-03</v>
      </c>
    </row>
    <row r="1653" spans="1:16" x14ac:dyDescent="0.25">
      <c r="A1653" s="8" t="s">
        <v>10</v>
      </c>
      <c r="B1653" s="9">
        <v>4</v>
      </c>
      <c r="C1653" s="13" t="s">
        <v>586</v>
      </c>
      <c r="D1653" s="13"/>
      <c r="E1653" s="13" t="str">
        <f>_xlfn.IFNA(VLOOKUP(flower[[#This Row],[Scion METRC '#]],METRCC8[],2,FALSE),"METRC ERROR")</f>
        <v>METRC ERROR</v>
      </c>
      <c r="F1653" s="13" t="str">
        <f>IF(LEFT(flower[[#This Row],[Strain]],4)=LEFT(flower[[#This Row],[Pheno '#]],4),"match","MISMATCH")</f>
        <v>MISMATCH</v>
      </c>
      <c r="G1653" s="13" t="str">
        <f>_xlfn.IFNA(VLOOKUP(flower[[#This Row],[Scion METRC '#]],VEGC8[[#All],[Scion METRC '#]:[Pheno Barcode]],2,FALSE),"")</f>
        <v/>
      </c>
      <c r="H1653" s="13" t="str">
        <f>LEFT(flower[[#This Row],[Pheno Barcode]],7)</f>
        <v/>
      </c>
      <c r="I1653" s="10" t="str">
        <f>_xlfn.IFNA(VLOOKUP(flower[[#This Row],[Strain]],VEGC8[[#All],[Scion METRC '#]:[Health]],5,FALSE),"")</f>
        <v/>
      </c>
      <c r="J1653" s="13"/>
      <c r="K1653" s="13" t="str">
        <f>IF(flower[[#This Row],[Scion METRC '#]]="","EMPTY",_xlfn.IFNA(VLOOKUP(flower[[#This Row],[Scion METRC '#]],DEADC8[],3,FALSE),"Alive"))</f>
        <v>EMPTY</v>
      </c>
      <c r="L1653" s="13" t="str">
        <f>IFERROR(INDEX(exptreatments[[#This Row],[Treatment]],MATCH(flower[[#This Row],[Scion METRC '#]],exptreatments[[#This Row],[METRC]],0)),"")</f>
        <v/>
      </c>
      <c r="M1653" s="13" t="str">
        <f>_xlfn.IFNA(VLOOKUP(flower[[#This Row],[Scion METRC '#]],DEADC8[],4,FALSE),"")</f>
        <v/>
      </c>
      <c r="N1653" s="14" t="str">
        <f>_xlfn.IFNA(VLOOKUP(flower[[#This Row],[Scion METRC '#]],DEADC8[],4,FALSE),"")</f>
        <v/>
      </c>
      <c r="O1653" s="13" t="str">
        <f>IF(ISNUMBER(SEARCH(".",flower[[#This Row],[Pheno Barcode]])),CONCATENATE("1A4070000000065000",RIGHT(flower[[#This Row],[Pheno Barcode]],6)),"")</f>
        <v/>
      </c>
      <c r="P1653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_UL4-04</v>
      </c>
    </row>
    <row r="1654" spans="1:16" x14ac:dyDescent="0.25">
      <c r="A1654" s="8" t="s">
        <v>10</v>
      </c>
      <c r="B1654" s="9">
        <v>5</v>
      </c>
      <c r="C1654" s="13" t="s">
        <v>586</v>
      </c>
      <c r="D1654" s="13"/>
      <c r="E1654" s="13" t="str">
        <f>_xlfn.IFNA(VLOOKUP(flower[[#This Row],[Scion METRC '#]],METRCC8[],2,FALSE),"METRC ERROR")</f>
        <v>METRC ERROR</v>
      </c>
      <c r="F1654" s="13" t="str">
        <f>IF(LEFT(flower[[#This Row],[Strain]],4)=LEFT(flower[[#This Row],[Pheno '#]],4),"match","MISMATCH")</f>
        <v>MISMATCH</v>
      </c>
      <c r="G1654" s="13" t="str">
        <f>_xlfn.IFNA(VLOOKUP(flower[[#This Row],[Scion METRC '#]],VEGC8[[#All],[Scion METRC '#]:[Pheno Barcode]],2,FALSE),"")</f>
        <v/>
      </c>
      <c r="H1654" s="13" t="str">
        <f>LEFT(flower[[#This Row],[Pheno Barcode]],7)</f>
        <v/>
      </c>
      <c r="I1654" s="10" t="str">
        <f>_xlfn.IFNA(VLOOKUP(flower[[#This Row],[Strain]],VEGC8[[#All],[Scion METRC '#]:[Health]],5,FALSE),"")</f>
        <v/>
      </c>
      <c r="J1654" s="13"/>
      <c r="K1654" s="13" t="str">
        <f>IF(flower[[#This Row],[Scion METRC '#]]="","EMPTY",_xlfn.IFNA(VLOOKUP(flower[[#This Row],[Scion METRC '#]],DEADC8[],3,FALSE),"Alive"))</f>
        <v>EMPTY</v>
      </c>
      <c r="L1654" s="13" t="str">
        <f>IFERROR(INDEX(exptreatments[[#This Row],[Treatment]],MATCH(flower[[#This Row],[Scion METRC '#]],exptreatments[[#This Row],[METRC]],0)),"")</f>
        <v/>
      </c>
      <c r="M1654" s="13" t="str">
        <f>_xlfn.IFNA(VLOOKUP(flower[[#This Row],[Scion METRC '#]],DEADC8[],4,FALSE),"")</f>
        <v/>
      </c>
      <c r="N1654" s="14" t="str">
        <f>_xlfn.IFNA(VLOOKUP(flower[[#This Row],[Scion METRC '#]],DEADC8[],4,FALSE),"")</f>
        <v/>
      </c>
      <c r="O1654" s="13" t="str">
        <f>IF(ISNUMBER(SEARCH(".",flower[[#This Row],[Pheno Barcode]])),CONCATENATE("1A4070000000065000",RIGHT(flower[[#This Row],[Pheno Barcode]],6)),"")</f>
        <v/>
      </c>
      <c r="P1654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_UL4-05</v>
      </c>
    </row>
    <row r="1655" spans="1:16" x14ac:dyDescent="0.25">
      <c r="A1655" s="8" t="s">
        <v>10</v>
      </c>
      <c r="B1655" s="9">
        <v>6</v>
      </c>
      <c r="C1655" s="13" t="s">
        <v>586</v>
      </c>
      <c r="D1655" s="13"/>
      <c r="E1655" s="13" t="str">
        <f>_xlfn.IFNA(VLOOKUP(flower[[#This Row],[Scion METRC '#]],METRCC8[],2,FALSE),"METRC ERROR")</f>
        <v>METRC ERROR</v>
      </c>
      <c r="F1655" s="13" t="str">
        <f>IF(LEFT(flower[[#This Row],[Strain]],4)=LEFT(flower[[#This Row],[Pheno '#]],4),"match","MISMATCH")</f>
        <v>MISMATCH</v>
      </c>
      <c r="G1655" s="13" t="str">
        <f>_xlfn.IFNA(VLOOKUP(flower[[#This Row],[Scion METRC '#]],VEGC8[[#All],[Scion METRC '#]:[Pheno Barcode]],2,FALSE),"")</f>
        <v/>
      </c>
      <c r="H1655" s="13" t="str">
        <f>LEFT(flower[[#This Row],[Pheno Barcode]],7)</f>
        <v/>
      </c>
      <c r="I1655" s="10" t="str">
        <f>_xlfn.IFNA(VLOOKUP(flower[[#This Row],[Strain]],VEGC8[[#All],[Scion METRC '#]:[Health]],5,FALSE),"")</f>
        <v/>
      </c>
      <c r="J1655" s="13"/>
      <c r="K1655" s="13" t="str">
        <f>IF(flower[[#This Row],[Scion METRC '#]]="","EMPTY",_xlfn.IFNA(VLOOKUP(flower[[#This Row],[Scion METRC '#]],DEADC8[],3,FALSE),"Alive"))</f>
        <v>EMPTY</v>
      </c>
      <c r="L1655" s="13" t="str">
        <f>IFERROR(INDEX(exptreatments[[#This Row],[Treatment]],MATCH(flower[[#This Row],[Scion METRC '#]],exptreatments[[#This Row],[METRC]],0)),"")</f>
        <v/>
      </c>
      <c r="M1655" s="13" t="str">
        <f>_xlfn.IFNA(VLOOKUP(flower[[#This Row],[Scion METRC '#]],DEADC8[],4,FALSE),"")</f>
        <v/>
      </c>
      <c r="N1655" s="14" t="str">
        <f>_xlfn.IFNA(VLOOKUP(flower[[#This Row],[Scion METRC '#]],DEADC8[],4,FALSE),"")</f>
        <v/>
      </c>
      <c r="O1655" s="13" t="str">
        <f>IF(ISNUMBER(SEARCH(".",flower[[#This Row],[Pheno Barcode]])),CONCATENATE("1A4070000000065000",RIGHT(flower[[#This Row],[Pheno Barcode]],6)),"")</f>
        <v/>
      </c>
      <c r="P1655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_UL4-06</v>
      </c>
    </row>
    <row r="1656" spans="1:16" x14ac:dyDescent="0.25">
      <c r="A1656" s="8" t="s">
        <v>10</v>
      </c>
      <c r="B1656" s="9">
        <v>7</v>
      </c>
      <c r="C1656" s="13" t="s">
        <v>586</v>
      </c>
      <c r="D1656" s="13"/>
      <c r="E1656" s="13" t="str">
        <f>_xlfn.IFNA(VLOOKUP(flower[[#This Row],[Scion METRC '#]],METRCC8[],2,FALSE),"METRC ERROR")</f>
        <v>METRC ERROR</v>
      </c>
      <c r="F1656" s="13" t="str">
        <f>IF(LEFT(flower[[#This Row],[Strain]],4)=LEFT(flower[[#This Row],[Pheno '#]],4),"match","MISMATCH")</f>
        <v>MISMATCH</v>
      </c>
      <c r="G1656" s="13" t="str">
        <f>_xlfn.IFNA(VLOOKUP(flower[[#This Row],[Scion METRC '#]],VEGC8[[#All],[Scion METRC '#]:[Pheno Barcode]],2,FALSE),"")</f>
        <v/>
      </c>
      <c r="H1656" s="13" t="str">
        <f>LEFT(flower[[#This Row],[Pheno Barcode]],7)</f>
        <v/>
      </c>
      <c r="I1656" s="10" t="str">
        <f>_xlfn.IFNA(VLOOKUP(flower[[#This Row],[Strain]],VEGC8[[#All],[Scion METRC '#]:[Health]],5,FALSE),"")</f>
        <v/>
      </c>
      <c r="J1656" s="13"/>
      <c r="K1656" s="13" t="str">
        <f>IF(flower[[#This Row],[Scion METRC '#]]="","EMPTY",_xlfn.IFNA(VLOOKUP(flower[[#This Row],[Scion METRC '#]],DEADC8[],3,FALSE),"Alive"))</f>
        <v>EMPTY</v>
      </c>
      <c r="L1656" s="13" t="str">
        <f>IFERROR(INDEX(exptreatments[[#This Row],[Treatment]],MATCH(flower[[#This Row],[Scion METRC '#]],exptreatments[[#This Row],[METRC]],0)),"")</f>
        <v/>
      </c>
      <c r="M1656" s="13" t="str">
        <f>_xlfn.IFNA(VLOOKUP(flower[[#This Row],[Scion METRC '#]],DEADC8[],4,FALSE),"")</f>
        <v/>
      </c>
      <c r="N1656" s="14" t="str">
        <f>_xlfn.IFNA(VLOOKUP(flower[[#This Row],[Scion METRC '#]],DEADC8[],4,FALSE),"")</f>
        <v/>
      </c>
      <c r="O1656" s="13" t="str">
        <f>IF(ISNUMBER(SEARCH(".",flower[[#This Row],[Pheno Barcode]])),CONCATENATE("1A4070000000065000",RIGHT(flower[[#This Row],[Pheno Barcode]],6)),"")</f>
        <v/>
      </c>
      <c r="P1656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_UL4-07</v>
      </c>
    </row>
    <row r="1657" spans="1:16" x14ac:dyDescent="0.25">
      <c r="A1657" s="8" t="s">
        <v>10</v>
      </c>
      <c r="B1657" s="9">
        <v>8</v>
      </c>
      <c r="C1657" s="13" t="s">
        <v>586</v>
      </c>
      <c r="D1657" s="13"/>
      <c r="E1657" s="13" t="str">
        <f>_xlfn.IFNA(VLOOKUP(flower[[#This Row],[Scion METRC '#]],METRCC8[],2,FALSE),"METRC ERROR")</f>
        <v>METRC ERROR</v>
      </c>
      <c r="F1657" s="13" t="str">
        <f>IF(LEFT(flower[[#This Row],[Strain]],4)=LEFT(flower[[#This Row],[Pheno '#]],4),"match","MISMATCH")</f>
        <v>MISMATCH</v>
      </c>
      <c r="G1657" s="13" t="str">
        <f>_xlfn.IFNA(VLOOKUP(flower[[#This Row],[Scion METRC '#]],VEGC8[[#All],[Scion METRC '#]:[Pheno Barcode]],2,FALSE),"")</f>
        <v/>
      </c>
      <c r="H1657" s="13" t="str">
        <f>LEFT(flower[[#This Row],[Pheno Barcode]],7)</f>
        <v/>
      </c>
      <c r="I1657" s="10" t="str">
        <f>_xlfn.IFNA(VLOOKUP(flower[[#This Row],[Strain]],VEGC8[[#All],[Scion METRC '#]:[Health]],5,FALSE),"")</f>
        <v/>
      </c>
      <c r="J1657" s="13"/>
      <c r="K1657" s="13" t="str">
        <f>IF(flower[[#This Row],[Scion METRC '#]]="","EMPTY",_xlfn.IFNA(VLOOKUP(flower[[#This Row],[Scion METRC '#]],DEADC8[],3,FALSE),"Alive"))</f>
        <v>EMPTY</v>
      </c>
      <c r="L1657" s="13" t="str">
        <f>IFERROR(INDEX(exptreatments[[#This Row],[Treatment]],MATCH(flower[[#This Row],[Scion METRC '#]],exptreatments[[#This Row],[METRC]],0)),"")</f>
        <v/>
      </c>
      <c r="M1657" s="13" t="str">
        <f>_xlfn.IFNA(VLOOKUP(flower[[#This Row],[Scion METRC '#]],DEADC8[],4,FALSE),"")</f>
        <v/>
      </c>
      <c r="N1657" s="14" t="str">
        <f>_xlfn.IFNA(VLOOKUP(flower[[#This Row],[Scion METRC '#]],DEADC8[],4,FALSE),"")</f>
        <v/>
      </c>
      <c r="O1657" s="13" t="str">
        <f>IF(ISNUMBER(SEARCH(".",flower[[#This Row],[Pheno Barcode]])),CONCATENATE("1A4070000000065000",RIGHT(flower[[#This Row],[Pheno Barcode]],6)),"")</f>
        <v/>
      </c>
      <c r="P1657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_UL4-08</v>
      </c>
    </row>
    <row r="1658" spans="1:16" x14ac:dyDescent="0.25">
      <c r="A1658" s="8" t="s">
        <v>10</v>
      </c>
      <c r="B1658" s="9">
        <v>9</v>
      </c>
      <c r="C1658" s="13" t="s">
        <v>586</v>
      </c>
      <c r="D1658" s="13"/>
      <c r="E1658" s="13" t="str">
        <f>_xlfn.IFNA(VLOOKUP(flower[[#This Row],[Scion METRC '#]],METRCC8[],2,FALSE),"METRC ERROR")</f>
        <v>METRC ERROR</v>
      </c>
      <c r="F1658" s="13" t="str">
        <f>IF(LEFT(flower[[#This Row],[Strain]],4)=LEFT(flower[[#This Row],[Pheno '#]],4),"match","MISMATCH")</f>
        <v>MISMATCH</v>
      </c>
      <c r="G1658" s="13" t="str">
        <f>_xlfn.IFNA(VLOOKUP(flower[[#This Row],[Scion METRC '#]],VEGC8[[#All],[Scion METRC '#]:[Pheno Barcode]],2,FALSE),"")</f>
        <v/>
      </c>
      <c r="H1658" s="13" t="str">
        <f>LEFT(flower[[#This Row],[Pheno Barcode]],7)</f>
        <v/>
      </c>
      <c r="I1658" s="10" t="str">
        <f>_xlfn.IFNA(VLOOKUP(flower[[#This Row],[Strain]],VEGC8[[#All],[Scion METRC '#]:[Health]],5,FALSE),"")</f>
        <v/>
      </c>
      <c r="J1658" s="13"/>
      <c r="K1658" s="13" t="str">
        <f>IF(flower[[#This Row],[Scion METRC '#]]="","EMPTY",_xlfn.IFNA(VLOOKUP(flower[[#This Row],[Scion METRC '#]],DEADC8[],3,FALSE),"Alive"))</f>
        <v>EMPTY</v>
      </c>
      <c r="L1658" s="13" t="str">
        <f>IFERROR(INDEX(exptreatments[[#This Row],[Treatment]],MATCH(flower[[#This Row],[Scion METRC '#]],exptreatments[[#This Row],[METRC]],0)),"")</f>
        <v/>
      </c>
      <c r="M1658" s="13" t="str">
        <f>_xlfn.IFNA(VLOOKUP(flower[[#This Row],[Scion METRC '#]],DEADC8[],4,FALSE),"")</f>
        <v/>
      </c>
      <c r="N1658" s="14" t="str">
        <f>_xlfn.IFNA(VLOOKUP(flower[[#This Row],[Scion METRC '#]],DEADC8[],4,FALSE),"")</f>
        <v/>
      </c>
      <c r="O1658" s="13" t="str">
        <f>IF(ISNUMBER(SEARCH(".",flower[[#This Row],[Pheno Barcode]])),CONCATENATE("1A4070000000065000",RIGHT(flower[[#This Row],[Pheno Barcode]],6)),"")</f>
        <v/>
      </c>
      <c r="P1658" s="8" t="str">
        <f>IF(flower[[#This Row],[Plant]]&lt;10,_xlfn.CONCAT('Group Info'!$F$2,"_",flower[[#This Row],[Table]],"-0",flower[[#This Row],[Plant]]),_xlfn.CONCAT('Group Info'!$F$2,"_",flower[[#This Row],[Table]],"-",flower[[#This Row],[Plant]]))</f>
        <v>_UL4-09</v>
      </c>
    </row>
    <row r="1659" spans="1:16" x14ac:dyDescent="0.25">
      <c r="A1659" s="8" t="s">
        <v>10</v>
      </c>
      <c r="B1659" s="9">
        <v>10</v>
      </c>
      <c r="C1659" s="13" t="s">
        <v>586</v>
      </c>
      <c r="D1659" s="13"/>
      <c r="E1659" s="13" t="str">
        <f>_xlfn.IFNA(VLOOKUP(flower[[#This Row],[Scion METRC '#]],METRCC8[],2,FALSE),"METRC ERROR")</f>
        <v>METRC ERROR</v>
      </c>
      <c r="F1659" s="13" t="str">
        <f>IF(LEFT(flower[[#This Row],[Strain]],4)=LEFT(flower[[#This Row],[Pheno '#]],4),"match","MISMATCH")</f>
        <v>MISMATCH</v>
      </c>
      <c r="G1659" s="13" t="str">
        <f>_xlfn.IFNA(VLOOKUP(flower[[#This Row],[Scion METRC '#]],VEGC8[[#All],[Scion METRC '#]:[Pheno Barcode]],2,FALSE),"")</f>
        <v/>
      </c>
      <c r="H1659" s="13" t="str">
        <f>LEFT(flower[[#This Row],[Pheno Barcode]],7)</f>
        <v/>
      </c>
      <c r="I1659" s="10" t="str">
        <f>_xlfn.IFNA(VLOOKUP(flower[[#This Row],[Strain]],VEGC8[[#All],[Scion METRC '#]:[Health]],5,FALSE),"")</f>
        <v/>
      </c>
      <c r="J1659" s="13"/>
      <c r="K1659" s="13" t="str">
        <f>IF(flower[[#This Row],[Scion METRC '#]]="","EMPTY",_xlfn.IFNA(VLOOKUP(flower[[#This Row],[Scion METRC '#]],DEADC8[],3,FALSE),"Alive"))</f>
        <v>EMPTY</v>
      </c>
      <c r="L1659" s="13" t="str">
        <f>IFERROR(INDEX(exptreatments[[#This Row],[Treatment]],MATCH(flower[[#This Row],[Scion METRC '#]],exptreatments[[#This Row],[METRC]],0)),"")</f>
        <v/>
      </c>
      <c r="M1659" s="13" t="str">
        <f>_xlfn.IFNA(VLOOKUP(flower[[#This Row],[Scion METRC '#]],DEADC8[],4,FALSE),"")</f>
        <v/>
      </c>
      <c r="N1659" s="14" t="str">
        <f>_xlfn.IFNA(VLOOKUP(flower[[#This Row],[Scion METRC '#]],DEADC8[],4,FALSE),"")</f>
        <v/>
      </c>
      <c r="O1659" s="13" t="str">
        <f>IF(ISNUMBER(SEARCH(".",flower[[#This Row],[Pheno Barcode]])),CONCATENATE("1A4070000000065000",RIGHT(flower[[#This Row],[Pheno Barcode]],6)),"")</f>
        <v/>
      </c>
      <c r="P1659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_UL4-10</v>
      </c>
    </row>
    <row r="1660" spans="1:16" x14ac:dyDescent="0.25">
      <c r="A1660" s="8" t="s">
        <v>10</v>
      </c>
      <c r="B1660" s="9">
        <v>11</v>
      </c>
      <c r="C1660" s="13" t="s">
        <v>586</v>
      </c>
      <c r="D1660" s="13"/>
      <c r="E1660" s="13" t="str">
        <f>_xlfn.IFNA(VLOOKUP(flower[[#This Row],[Scion METRC '#]],METRCC8[],2,FALSE),"METRC ERROR")</f>
        <v>METRC ERROR</v>
      </c>
      <c r="F1660" s="13" t="str">
        <f>IF(LEFT(flower[[#This Row],[Strain]],4)=LEFT(flower[[#This Row],[Pheno '#]],4),"match","MISMATCH")</f>
        <v>MISMATCH</v>
      </c>
      <c r="G1660" s="13" t="str">
        <f>_xlfn.IFNA(VLOOKUP(flower[[#This Row],[Scion METRC '#]],VEGC8[[#All],[Scion METRC '#]:[Pheno Barcode]],2,FALSE),"")</f>
        <v/>
      </c>
      <c r="H1660" s="13" t="str">
        <f>LEFT(flower[[#This Row],[Pheno Barcode]],7)</f>
        <v/>
      </c>
      <c r="I1660" s="10" t="str">
        <f>_xlfn.IFNA(VLOOKUP(flower[[#This Row],[Strain]],VEGC8[[#All],[Scion METRC '#]:[Health]],5,FALSE),"")</f>
        <v/>
      </c>
      <c r="J1660" s="13"/>
      <c r="K1660" s="13" t="str">
        <f>IF(flower[[#This Row],[Scion METRC '#]]="","EMPTY",_xlfn.IFNA(VLOOKUP(flower[[#This Row],[Scion METRC '#]],DEADC8[],3,FALSE),"Alive"))</f>
        <v>EMPTY</v>
      </c>
      <c r="L1660" s="13" t="str">
        <f>IFERROR(INDEX(exptreatments[[#This Row],[Treatment]],MATCH(flower[[#This Row],[Scion METRC '#]],exptreatments[[#This Row],[METRC]],0)),"")</f>
        <v/>
      </c>
      <c r="M1660" s="13" t="str">
        <f>_xlfn.IFNA(VLOOKUP(flower[[#This Row],[Scion METRC '#]],DEADC8[],4,FALSE),"")</f>
        <v/>
      </c>
      <c r="N1660" s="14" t="str">
        <f>_xlfn.IFNA(VLOOKUP(flower[[#This Row],[Scion METRC '#]],DEADC8[],4,FALSE),"")</f>
        <v/>
      </c>
      <c r="O1660" s="13" t="str">
        <f>IF(ISNUMBER(SEARCH(".",flower[[#This Row],[Pheno Barcode]])),CONCATENATE("1A4070000000065000",RIGHT(flower[[#This Row],[Pheno Barcode]],6)),"")</f>
        <v/>
      </c>
      <c r="P1660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_UL4-11</v>
      </c>
    </row>
    <row r="1661" spans="1:16" x14ac:dyDescent="0.25">
      <c r="A1661" s="8" t="s">
        <v>10</v>
      </c>
      <c r="B1661" s="9">
        <v>12</v>
      </c>
      <c r="C1661" s="13" t="s">
        <v>586</v>
      </c>
      <c r="D1661" s="13"/>
      <c r="E1661" s="13" t="str">
        <f>_xlfn.IFNA(VLOOKUP(flower[[#This Row],[Scion METRC '#]],METRCC8[],2,FALSE),"METRC ERROR")</f>
        <v>METRC ERROR</v>
      </c>
      <c r="F1661" s="13" t="str">
        <f>IF(LEFT(flower[[#This Row],[Strain]],4)=LEFT(flower[[#This Row],[Pheno '#]],4),"match","MISMATCH")</f>
        <v>MISMATCH</v>
      </c>
      <c r="G1661" s="13" t="str">
        <f>_xlfn.IFNA(VLOOKUP(flower[[#This Row],[Scion METRC '#]],VEGC8[[#All],[Scion METRC '#]:[Pheno Barcode]],2,FALSE),"")</f>
        <v/>
      </c>
      <c r="H1661" s="13" t="str">
        <f>LEFT(flower[[#This Row],[Pheno Barcode]],7)</f>
        <v/>
      </c>
      <c r="I1661" s="10" t="str">
        <f>_xlfn.IFNA(VLOOKUP(flower[[#This Row],[Strain]],VEGC8[[#All],[Scion METRC '#]:[Health]],5,FALSE),"")</f>
        <v/>
      </c>
      <c r="J1661" s="13"/>
      <c r="K1661" s="13" t="str">
        <f>IF(flower[[#This Row],[Scion METRC '#]]="","EMPTY",_xlfn.IFNA(VLOOKUP(flower[[#This Row],[Scion METRC '#]],DEADC8[],3,FALSE),"Alive"))</f>
        <v>EMPTY</v>
      </c>
      <c r="L1661" s="13" t="str">
        <f>IFERROR(INDEX(exptreatments[[#This Row],[Treatment]],MATCH(flower[[#This Row],[Scion METRC '#]],exptreatments[[#This Row],[METRC]],0)),"")</f>
        <v/>
      </c>
      <c r="M1661" s="13" t="str">
        <f>_xlfn.IFNA(VLOOKUP(flower[[#This Row],[Scion METRC '#]],DEADC8[],4,FALSE),"")</f>
        <v/>
      </c>
      <c r="N1661" s="14" t="str">
        <f>_xlfn.IFNA(VLOOKUP(flower[[#This Row],[Scion METRC '#]],DEADC8[],4,FALSE),"")</f>
        <v/>
      </c>
      <c r="O1661" s="13" t="str">
        <f>IF(ISNUMBER(SEARCH(".",flower[[#This Row],[Pheno Barcode]])),CONCATENATE("1A4070000000065000",RIGHT(flower[[#This Row],[Pheno Barcode]],6)),"")</f>
        <v/>
      </c>
      <c r="P1661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_UL4-12</v>
      </c>
    </row>
    <row r="1662" spans="1:16" x14ac:dyDescent="0.25">
      <c r="A1662" s="8" t="s">
        <v>10</v>
      </c>
      <c r="B1662" s="9">
        <v>13</v>
      </c>
      <c r="C1662" s="13" t="s">
        <v>586</v>
      </c>
      <c r="D1662" s="13"/>
      <c r="E1662" s="13" t="str">
        <f>_xlfn.IFNA(VLOOKUP(flower[[#This Row],[Scion METRC '#]],METRCC8[],2,FALSE),"METRC ERROR")</f>
        <v>METRC ERROR</v>
      </c>
      <c r="F1662" s="13" t="str">
        <f>IF(LEFT(flower[[#This Row],[Strain]],4)=LEFT(flower[[#This Row],[Pheno '#]],4),"match","MISMATCH")</f>
        <v>MISMATCH</v>
      </c>
      <c r="G1662" s="13" t="str">
        <f>_xlfn.IFNA(VLOOKUP(flower[[#This Row],[Scion METRC '#]],VEGC8[[#All],[Scion METRC '#]:[Pheno Barcode]],2,FALSE),"")</f>
        <v/>
      </c>
      <c r="H1662" s="13" t="str">
        <f>LEFT(flower[[#This Row],[Pheno Barcode]],7)</f>
        <v/>
      </c>
      <c r="I1662" s="10" t="str">
        <f>_xlfn.IFNA(VLOOKUP(flower[[#This Row],[Strain]],VEGC8[[#All],[Scion METRC '#]:[Health]],5,FALSE),"")</f>
        <v/>
      </c>
      <c r="J1662" s="13"/>
      <c r="K1662" s="13" t="str">
        <f>IF(flower[[#This Row],[Scion METRC '#]]="","EMPTY",_xlfn.IFNA(VLOOKUP(flower[[#This Row],[Scion METRC '#]],DEADC8[],3,FALSE),"Alive"))</f>
        <v>EMPTY</v>
      </c>
      <c r="L1662" s="13" t="str">
        <f>IFERROR(INDEX(exptreatments[[#This Row],[Treatment]],MATCH(flower[[#This Row],[Scion METRC '#]],exptreatments[[#This Row],[METRC]],0)),"")</f>
        <v/>
      </c>
      <c r="M1662" s="13" t="str">
        <f>_xlfn.IFNA(VLOOKUP(flower[[#This Row],[Scion METRC '#]],DEADC8[],4,FALSE),"")</f>
        <v/>
      </c>
      <c r="N1662" s="14" t="str">
        <f>_xlfn.IFNA(VLOOKUP(flower[[#This Row],[Scion METRC '#]],DEADC8[],4,FALSE),"")</f>
        <v/>
      </c>
      <c r="O1662" s="13" t="str">
        <f>IF(ISNUMBER(SEARCH(".",flower[[#This Row],[Pheno Barcode]])),CONCATENATE("1A4070000000065000",RIGHT(flower[[#This Row],[Pheno Barcode]],6)),"")</f>
        <v/>
      </c>
      <c r="P1662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_UL4-13</v>
      </c>
    </row>
    <row r="1663" spans="1:16" x14ac:dyDescent="0.25">
      <c r="A1663" s="8" t="s">
        <v>10</v>
      </c>
      <c r="B1663" s="9">
        <v>14</v>
      </c>
      <c r="C1663" s="13" t="s">
        <v>586</v>
      </c>
      <c r="D1663" s="13"/>
      <c r="E1663" s="13" t="str">
        <f>_xlfn.IFNA(VLOOKUP(flower[[#This Row],[Scion METRC '#]],METRCC8[],2,FALSE),"METRC ERROR")</f>
        <v>METRC ERROR</v>
      </c>
      <c r="F1663" s="13" t="str">
        <f>IF(LEFT(flower[[#This Row],[Strain]],4)=LEFT(flower[[#This Row],[Pheno '#]],4),"match","MISMATCH")</f>
        <v>MISMATCH</v>
      </c>
      <c r="G1663" s="13" t="str">
        <f>_xlfn.IFNA(VLOOKUP(flower[[#This Row],[Scion METRC '#]],VEGC8[[#All],[Scion METRC '#]:[Pheno Barcode]],2,FALSE),"")</f>
        <v/>
      </c>
      <c r="H1663" s="13" t="str">
        <f>LEFT(flower[[#This Row],[Pheno Barcode]],7)</f>
        <v/>
      </c>
      <c r="I1663" s="10" t="str">
        <f>_xlfn.IFNA(VLOOKUP(flower[[#This Row],[Strain]],VEGC8[[#All],[Scion METRC '#]:[Health]],5,FALSE),"")</f>
        <v/>
      </c>
      <c r="J1663" s="13"/>
      <c r="K1663" s="13" t="str">
        <f>IF(flower[[#This Row],[Scion METRC '#]]="","EMPTY",_xlfn.IFNA(VLOOKUP(flower[[#This Row],[Scion METRC '#]],DEADC8[],3,FALSE),"Alive"))</f>
        <v>EMPTY</v>
      </c>
      <c r="L1663" s="13" t="str">
        <f>IFERROR(INDEX(exptreatments[[#This Row],[Treatment]],MATCH(flower[[#This Row],[Scion METRC '#]],exptreatments[[#This Row],[METRC]],0)),"")</f>
        <v/>
      </c>
      <c r="M1663" s="13" t="str">
        <f>_xlfn.IFNA(VLOOKUP(flower[[#This Row],[Scion METRC '#]],DEADC8[],4,FALSE),"")</f>
        <v/>
      </c>
      <c r="N1663" s="14" t="str">
        <f>_xlfn.IFNA(VLOOKUP(flower[[#This Row],[Scion METRC '#]],DEADC8[],4,FALSE),"")</f>
        <v/>
      </c>
      <c r="O1663" s="13" t="str">
        <f>IF(ISNUMBER(SEARCH(".",flower[[#This Row],[Pheno Barcode]])),CONCATENATE("1A4070000000065000",RIGHT(flower[[#This Row],[Pheno Barcode]],6)),"")</f>
        <v/>
      </c>
      <c r="P1663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_UL4-14</v>
      </c>
    </row>
    <row r="1664" spans="1:16" x14ac:dyDescent="0.25">
      <c r="A1664" s="8" t="s">
        <v>10</v>
      </c>
      <c r="B1664" s="9">
        <v>15</v>
      </c>
      <c r="C1664" s="13" t="s">
        <v>586</v>
      </c>
      <c r="D1664" s="13"/>
      <c r="E1664" s="13" t="str">
        <f>_xlfn.IFNA(VLOOKUP(flower[[#This Row],[Scion METRC '#]],METRCC8[],2,FALSE),"METRC ERROR")</f>
        <v>METRC ERROR</v>
      </c>
      <c r="F1664" s="13" t="str">
        <f>IF(LEFT(flower[[#This Row],[Strain]],4)=LEFT(flower[[#This Row],[Pheno '#]],4),"match","MISMATCH")</f>
        <v>MISMATCH</v>
      </c>
      <c r="G1664" s="13" t="str">
        <f>_xlfn.IFNA(VLOOKUP(flower[[#This Row],[Scion METRC '#]],VEGC8[[#All],[Scion METRC '#]:[Pheno Barcode]],2,FALSE),"")</f>
        <v/>
      </c>
      <c r="H1664" s="13" t="str">
        <f>LEFT(flower[[#This Row],[Pheno Barcode]],7)</f>
        <v/>
      </c>
      <c r="I1664" s="10" t="str">
        <f>_xlfn.IFNA(VLOOKUP(flower[[#This Row],[Strain]],VEGC8[[#All],[Scion METRC '#]:[Health]],5,FALSE),"")</f>
        <v/>
      </c>
      <c r="J1664" s="13"/>
      <c r="K1664" s="13" t="str">
        <f>IF(flower[[#This Row],[Scion METRC '#]]="","EMPTY",_xlfn.IFNA(VLOOKUP(flower[[#This Row],[Scion METRC '#]],DEADC8[],3,FALSE),"Alive"))</f>
        <v>EMPTY</v>
      </c>
      <c r="L1664" s="13" t="str">
        <f>IFERROR(INDEX(exptreatments[[#This Row],[Treatment]],MATCH(flower[[#This Row],[Scion METRC '#]],exptreatments[[#This Row],[METRC]],0)),"")</f>
        <v/>
      </c>
      <c r="M1664" s="13" t="str">
        <f>_xlfn.IFNA(VLOOKUP(flower[[#This Row],[Scion METRC '#]],DEADC8[],4,FALSE),"")</f>
        <v/>
      </c>
      <c r="N1664" s="14" t="str">
        <f>_xlfn.IFNA(VLOOKUP(flower[[#This Row],[Scion METRC '#]],DEADC8[],4,FALSE),"")</f>
        <v/>
      </c>
      <c r="O1664" s="13" t="str">
        <f>IF(ISNUMBER(SEARCH(".",flower[[#This Row],[Pheno Barcode]])),CONCATENATE("1A4070000000065000",RIGHT(flower[[#This Row],[Pheno Barcode]],6)),"")</f>
        <v/>
      </c>
      <c r="P1664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_UL4-15</v>
      </c>
    </row>
    <row r="1665" spans="1:16" x14ac:dyDescent="0.25">
      <c r="A1665" s="8" t="s">
        <v>10</v>
      </c>
      <c r="B1665" s="9">
        <v>16</v>
      </c>
      <c r="C1665" s="13" t="s">
        <v>586</v>
      </c>
      <c r="D1665" s="13"/>
      <c r="E1665" s="13" t="str">
        <f>_xlfn.IFNA(VLOOKUP(flower[[#This Row],[Scion METRC '#]],METRCC8[],2,FALSE),"METRC ERROR")</f>
        <v>METRC ERROR</v>
      </c>
      <c r="F1665" s="13" t="str">
        <f>IF(LEFT(flower[[#This Row],[Strain]],4)=LEFT(flower[[#This Row],[Pheno '#]],4),"match","MISMATCH")</f>
        <v>MISMATCH</v>
      </c>
      <c r="G1665" s="13" t="str">
        <f>_xlfn.IFNA(VLOOKUP(flower[[#This Row],[Scion METRC '#]],VEGC8[[#All],[Scion METRC '#]:[Pheno Barcode]],2,FALSE),"")</f>
        <v/>
      </c>
      <c r="H1665" s="13" t="str">
        <f>LEFT(flower[[#This Row],[Pheno Barcode]],7)</f>
        <v/>
      </c>
      <c r="I1665" s="10" t="str">
        <f>_xlfn.IFNA(VLOOKUP(flower[[#This Row],[Strain]],VEGC8[[#All],[Scion METRC '#]:[Health]],5,FALSE),"")</f>
        <v/>
      </c>
      <c r="J1665" s="13"/>
      <c r="K1665" s="13" t="str">
        <f>IF(flower[[#This Row],[Scion METRC '#]]="","EMPTY",_xlfn.IFNA(VLOOKUP(flower[[#This Row],[Scion METRC '#]],DEADC8[],3,FALSE),"Alive"))</f>
        <v>EMPTY</v>
      </c>
      <c r="L1665" s="13" t="str">
        <f>IFERROR(INDEX(exptreatments[[#This Row],[Treatment]],MATCH(flower[[#This Row],[Scion METRC '#]],exptreatments[[#This Row],[METRC]],0)),"")</f>
        <v/>
      </c>
      <c r="M1665" s="13" t="str">
        <f>_xlfn.IFNA(VLOOKUP(flower[[#This Row],[Scion METRC '#]],DEADC8[],4,FALSE),"")</f>
        <v/>
      </c>
      <c r="N1665" s="14" t="str">
        <f>_xlfn.IFNA(VLOOKUP(flower[[#This Row],[Scion METRC '#]],DEADC8[],4,FALSE),"")</f>
        <v/>
      </c>
      <c r="O1665" s="13" t="str">
        <f>IF(ISNUMBER(SEARCH(".",flower[[#This Row],[Pheno Barcode]])),CONCATENATE("1A4070000000065000",RIGHT(flower[[#This Row],[Pheno Barcode]],6)),"")</f>
        <v/>
      </c>
      <c r="P1665" s="8" t="str">
        <f>IF(flower[[#This Row],[Plant]]&lt;10,_xlfn.CONCAT('Group Info'!$F$2,"_",flower[[#This Row],[Table]],"-0",flower[[#This Row],[Plant]]),_xlfn.CONCAT('Group Info'!$F$2,"_",flower[[#This Row],[Table]],"-",flower[[#This Row],[Plant]]))</f>
        <v>_UL4-16</v>
      </c>
    </row>
    <row r="1666" spans="1:16" x14ac:dyDescent="0.25">
      <c r="A1666" s="8" t="s">
        <v>10</v>
      </c>
      <c r="B1666" s="9">
        <v>1</v>
      </c>
      <c r="C1666" s="13" t="s">
        <v>587</v>
      </c>
      <c r="D1666" s="9"/>
      <c r="E1666" s="9" t="str">
        <f>_xlfn.IFNA(VLOOKUP(flower[[#This Row],[Scion METRC '#]],METRCC8[],2,FALSE),"METRC ERROR")</f>
        <v>METRC ERROR</v>
      </c>
      <c r="F1666" s="9" t="str">
        <f>IF(LEFT(flower[[#This Row],[Strain]],4)=LEFT(flower[[#This Row],[Pheno '#]],4),"match","MISMATCH")</f>
        <v>MISMATCH</v>
      </c>
      <c r="G1666" s="9" t="str">
        <f>_xlfn.IFNA(VLOOKUP(flower[[#This Row],[Scion METRC '#]],VEGC8[[#All],[Scion METRC '#]:[Pheno Barcode]],2,FALSE),"")</f>
        <v/>
      </c>
      <c r="H1666" s="9" t="str">
        <f>LEFT(flower[[#This Row],[Pheno Barcode]],7)</f>
        <v/>
      </c>
      <c r="I1666" s="10" t="str">
        <f>_xlfn.IFNA(VLOOKUP(flower[[#This Row],[Strain]],VEGC8[[#All],[Scion METRC '#]:[Health]],5,FALSE),"")</f>
        <v/>
      </c>
      <c r="J1666" s="9"/>
      <c r="K1666" s="9" t="str">
        <f>IF(flower[[#This Row],[Scion METRC '#]]="","EMPTY",_xlfn.IFNA(VLOOKUP(flower[[#This Row],[Scion METRC '#]],DEADC8[],3,FALSE),"Alive"))</f>
        <v>EMPTY</v>
      </c>
      <c r="L1666" s="65" t="str">
        <f>IFERROR(INDEX(exptreatments[[#This Row],[Treatment]],MATCH(flower[[#This Row],[Scion METRC '#]],exptreatments[[#This Row],[METRC]],0)),"")</f>
        <v/>
      </c>
      <c r="M1666" s="13" t="str">
        <f>_xlfn.IFNA(VLOOKUP(flower[[#This Row],[Scion METRC '#]],DEADC8[],4,FALSE),"")</f>
        <v/>
      </c>
      <c r="N1666" s="14" t="str">
        <f>_xlfn.IFNA(VLOOKUP(flower[[#This Row],[Scion METRC '#]],DEADC8[],4,FALSE),"")</f>
        <v/>
      </c>
      <c r="O1666" s="13" t="str">
        <f>IF(ISNUMBER(SEARCH(".",flower[[#This Row],[Pheno Barcode]])),CONCATENATE("1A4070000000065000",RIGHT(flower[[#This Row],[Pheno Barcode]],6)),"")</f>
        <v/>
      </c>
      <c r="P1666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_UL5-01</v>
      </c>
    </row>
    <row r="1667" spans="1:16" x14ac:dyDescent="0.25">
      <c r="A1667" s="8" t="s">
        <v>10</v>
      </c>
      <c r="B1667" s="9">
        <v>2</v>
      </c>
      <c r="C1667" s="13" t="s">
        <v>587</v>
      </c>
      <c r="D1667" s="13"/>
      <c r="E1667" s="13" t="str">
        <f>_xlfn.IFNA(VLOOKUP(flower[[#This Row],[Scion METRC '#]],METRCC8[],2,FALSE),"METRC ERROR")</f>
        <v>METRC ERROR</v>
      </c>
      <c r="F1667" s="13" t="str">
        <f>IF(LEFT(flower[[#This Row],[Strain]],4)=LEFT(flower[[#This Row],[Pheno '#]],4),"match","MISMATCH")</f>
        <v>MISMATCH</v>
      </c>
      <c r="G1667" s="13" t="str">
        <f>_xlfn.IFNA(VLOOKUP(flower[[#This Row],[Scion METRC '#]],VEGC8[[#All],[Scion METRC '#]:[Pheno Barcode]],2,FALSE),"")</f>
        <v/>
      </c>
      <c r="H1667" s="13" t="str">
        <f>LEFT(flower[[#This Row],[Pheno Barcode]],7)</f>
        <v/>
      </c>
      <c r="I1667" s="10" t="str">
        <f>_xlfn.IFNA(VLOOKUP(flower[[#This Row],[Strain]],VEGC8[[#All],[Scion METRC '#]:[Health]],5,FALSE),"")</f>
        <v/>
      </c>
      <c r="J1667" s="13"/>
      <c r="K1667" s="13" t="str">
        <f>IF(flower[[#This Row],[Scion METRC '#]]="","EMPTY",_xlfn.IFNA(VLOOKUP(flower[[#This Row],[Scion METRC '#]],DEADC8[],3,FALSE),"Alive"))</f>
        <v>EMPTY</v>
      </c>
      <c r="L1667" s="13" t="str">
        <f>IFERROR(INDEX(exptreatments[[#This Row],[Treatment]],MATCH(flower[[#This Row],[Scion METRC '#]],exptreatments[[#This Row],[METRC]],0)),"")</f>
        <v/>
      </c>
      <c r="M1667" s="13" t="str">
        <f>_xlfn.IFNA(VLOOKUP(flower[[#This Row],[Scion METRC '#]],DEADC8[],4,FALSE),"")</f>
        <v/>
      </c>
      <c r="N1667" s="14" t="str">
        <f>_xlfn.IFNA(VLOOKUP(flower[[#This Row],[Scion METRC '#]],DEADC8[],4,FALSE),"")</f>
        <v/>
      </c>
      <c r="O1667" s="13" t="str">
        <f>IF(ISNUMBER(SEARCH(".",flower[[#This Row],[Pheno Barcode]])),CONCATENATE("1A4070000000065000",RIGHT(flower[[#This Row],[Pheno Barcode]],6)),"")</f>
        <v/>
      </c>
      <c r="P1667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_UL5-02</v>
      </c>
    </row>
    <row r="1668" spans="1:16" x14ac:dyDescent="0.25">
      <c r="A1668" s="8" t="s">
        <v>10</v>
      </c>
      <c r="B1668" s="9">
        <v>3</v>
      </c>
      <c r="C1668" s="13" t="s">
        <v>587</v>
      </c>
      <c r="D1668" s="13"/>
      <c r="E1668" s="13" t="str">
        <f>_xlfn.IFNA(VLOOKUP(flower[[#This Row],[Scion METRC '#]],METRCC8[],2,FALSE),"METRC ERROR")</f>
        <v>METRC ERROR</v>
      </c>
      <c r="F1668" s="13" t="str">
        <f>IF(LEFT(flower[[#This Row],[Strain]],4)=LEFT(flower[[#This Row],[Pheno '#]],4),"match","MISMATCH")</f>
        <v>MISMATCH</v>
      </c>
      <c r="G1668" s="13" t="str">
        <f>_xlfn.IFNA(VLOOKUP(flower[[#This Row],[Scion METRC '#]],VEGC8[[#All],[Scion METRC '#]:[Pheno Barcode]],2,FALSE),"")</f>
        <v/>
      </c>
      <c r="H1668" s="13" t="str">
        <f>LEFT(flower[[#This Row],[Pheno Barcode]],7)</f>
        <v/>
      </c>
      <c r="I1668" s="10" t="str">
        <f>_xlfn.IFNA(VLOOKUP(flower[[#This Row],[Strain]],VEGC8[[#All],[Scion METRC '#]:[Health]],5,FALSE),"")</f>
        <v/>
      </c>
      <c r="J1668" s="13"/>
      <c r="K1668" s="13" t="str">
        <f>IF(flower[[#This Row],[Scion METRC '#]]="","EMPTY",_xlfn.IFNA(VLOOKUP(flower[[#This Row],[Scion METRC '#]],DEADC8[],3,FALSE),"Alive"))</f>
        <v>EMPTY</v>
      </c>
      <c r="L1668" s="13" t="str">
        <f>IFERROR(INDEX(exptreatments[[#This Row],[Treatment]],MATCH(flower[[#This Row],[Scion METRC '#]],exptreatments[[#This Row],[METRC]],0)),"")</f>
        <v/>
      </c>
      <c r="M1668" s="13" t="str">
        <f>_xlfn.IFNA(VLOOKUP(flower[[#This Row],[Scion METRC '#]],DEADC8[],4,FALSE),"")</f>
        <v/>
      </c>
      <c r="N1668" s="14" t="str">
        <f>_xlfn.IFNA(VLOOKUP(flower[[#This Row],[Scion METRC '#]],DEADC8[],4,FALSE),"")</f>
        <v/>
      </c>
      <c r="O1668" s="13" t="str">
        <f>IF(ISNUMBER(SEARCH(".",flower[[#This Row],[Pheno Barcode]])),CONCATENATE("1A4070000000065000",RIGHT(flower[[#This Row],[Pheno Barcode]],6)),"")</f>
        <v/>
      </c>
      <c r="P1668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_UL5-03</v>
      </c>
    </row>
    <row r="1669" spans="1:16" x14ac:dyDescent="0.25">
      <c r="A1669" s="8" t="s">
        <v>10</v>
      </c>
      <c r="B1669" s="9">
        <v>4</v>
      </c>
      <c r="C1669" s="13" t="s">
        <v>587</v>
      </c>
      <c r="D1669" s="13"/>
      <c r="E1669" s="13" t="str">
        <f>_xlfn.IFNA(VLOOKUP(flower[[#This Row],[Scion METRC '#]],METRCC8[],2,FALSE),"METRC ERROR")</f>
        <v>METRC ERROR</v>
      </c>
      <c r="F1669" s="13" t="str">
        <f>IF(LEFT(flower[[#This Row],[Strain]],4)=LEFT(flower[[#This Row],[Pheno '#]],4),"match","MISMATCH")</f>
        <v>MISMATCH</v>
      </c>
      <c r="G1669" s="13" t="str">
        <f>_xlfn.IFNA(VLOOKUP(flower[[#This Row],[Scion METRC '#]],VEGC8[[#All],[Scion METRC '#]:[Pheno Barcode]],2,FALSE),"")</f>
        <v/>
      </c>
      <c r="H1669" s="13" t="str">
        <f>LEFT(flower[[#This Row],[Pheno Barcode]],7)</f>
        <v/>
      </c>
      <c r="I1669" s="10" t="str">
        <f>_xlfn.IFNA(VLOOKUP(flower[[#This Row],[Strain]],VEGC8[[#All],[Scion METRC '#]:[Health]],5,FALSE),"")</f>
        <v/>
      </c>
      <c r="J1669" s="13"/>
      <c r="K1669" s="13" t="str">
        <f>IF(flower[[#This Row],[Scion METRC '#]]="","EMPTY",_xlfn.IFNA(VLOOKUP(flower[[#This Row],[Scion METRC '#]],DEADC8[],3,FALSE),"Alive"))</f>
        <v>EMPTY</v>
      </c>
      <c r="L1669" s="13" t="str">
        <f>IFERROR(INDEX(exptreatments[[#This Row],[Treatment]],MATCH(flower[[#This Row],[Scion METRC '#]],exptreatments[[#This Row],[METRC]],0)),"")</f>
        <v/>
      </c>
      <c r="M1669" s="13" t="str">
        <f>_xlfn.IFNA(VLOOKUP(flower[[#This Row],[Scion METRC '#]],DEADC8[],4,FALSE),"")</f>
        <v/>
      </c>
      <c r="N1669" s="14" t="str">
        <f>_xlfn.IFNA(VLOOKUP(flower[[#This Row],[Scion METRC '#]],DEADC8[],4,FALSE),"")</f>
        <v/>
      </c>
      <c r="O1669" s="13" t="str">
        <f>IF(ISNUMBER(SEARCH(".",flower[[#This Row],[Pheno Barcode]])),CONCATENATE("1A4070000000065000",RIGHT(flower[[#This Row],[Pheno Barcode]],6)),"")</f>
        <v/>
      </c>
      <c r="P1669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_UL5-04</v>
      </c>
    </row>
    <row r="1670" spans="1:16" x14ac:dyDescent="0.25">
      <c r="A1670" s="8" t="s">
        <v>10</v>
      </c>
      <c r="B1670" s="9">
        <v>5</v>
      </c>
      <c r="C1670" s="13" t="s">
        <v>587</v>
      </c>
      <c r="D1670" s="13"/>
      <c r="E1670" s="13" t="str">
        <f>_xlfn.IFNA(VLOOKUP(flower[[#This Row],[Scion METRC '#]],METRCC8[],2,FALSE),"METRC ERROR")</f>
        <v>METRC ERROR</v>
      </c>
      <c r="F1670" s="13" t="str">
        <f>IF(LEFT(flower[[#This Row],[Strain]],4)=LEFT(flower[[#This Row],[Pheno '#]],4),"match","MISMATCH")</f>
        <v>MISMATCH</v>
      </c>
      <c r="G1670" s="13" t="str">
        <f>_xlfn.IFNA(VLOOKUP(flower[[#This Row],[Scion METRC '#]],VEGC8[[#All],[Scion METRC '#]:[Pheno Barcode]],2,FALSE),"")</f>
        <v/>
      </c>
      <c r="H1670" s="13" t="str">
        <f>LEFT(flower[[#This Row],[Pheno Barcode]],7)</f>
        <v/>
      </c>
      <c r="I1670" s="10" t="str">
        <f>_xlfn.IFNA(VLOOKUP(flower[[#This Row],[Strain]],VEGC8[[#All],[Scion METRC '#]:[Health]],5,FALSE),"")</f>
        <v/>
      </c>
      <c r="J1670" s="13"/>
      <c r="K1670" s="13" t="str">
        <f>IF(flower[[#This Row],[Scion METRC '#]]="","EMPTY",_xlfn.IFNA(VLOOKUP(flower[[#This Row],[Scion METRC '#]],DEADC8[],3,FALSE),"Alive"))</f>
        <v>EMPTY</v>
      </c>
      <c r="L1670" s="13" t="str">
        <f>IFERROR(INDEX(exptreatments[[#This Row],[Treatment]],MATCH(flower[[#This Row],[Scion METRC '#]],exptreatments[[#This Row],[METRC]],0)),"")</f>
        <v/>
      </c>
      <c r="M1670" s="13" t="str">
        <f>_xlfn.IFNA(VLOOKUP(flower[[#This Row],[Scion METRC '#]],DEADC8[],4,FALSE),"")</f>
        <v/>
      </c>
      <c r="N1670" s="14" t="str">
        <f>_xlfn.IFNA(VLOOKUP(flower[[#This Row],[Scion METRC '#]],DEADC8[],4,FALSE),"")</f>
        <v/>
      </c>
      <c r="O1670" s="13" t="str">
        <f>IF(ISNUMBER(SEARCH(".",flower[[#This Row],[Pheno Barcode]])),CONCATENATE("1A4070000000065000",RIGHT(flower[[#This Row],[Pheno Barcode]],6)),"")</f>
        <v/>
      </c>
      <c r="P1670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_UL5-05</v>
      </c>
    </row>
    <row r="1671" spans="1:16" x14ac:dyDescent="0.25">
      <c r="A1671" s="8" t="s">
        <v>10</v>
      </c>
      <c r="B1671" s="9">
        <v>6</v>
      </c>
      <c r="C1671" s="13" t="s">
        <v>587</v>
      </c>
      <c r="D1671" s="13"/>
      <c r="E1671" s="13" t="str">
        <f>_xlfn.IFNA(VLOOKUP(flower[[#This Row],[Scion METRC '#]],METRCC8[],2,FALSE),"METRC ERROR")</f>
        <v>METRC ERROR</v>
      </c>
      <c r="F1671" s="13" t="str">
        <f>IF(LEFT(flower[[#This Row],[Strain]],4)=LEFT(flower[[#This Row],[Pheno '#]],4),"match","MISMATCH")</f>
        <v>MISMATCH</v>
      </c>
      <c r="G1671" s="13" t="str">
        <f>_xlfn.IFNA(VLOOKUP(flower[[#This Row],[Scion METRC '#]],VEGC8[[#All],[Scion METRC '#]:[Pheno Barcode]],2,FALSE),"")</f>
        <v/>
      </c>
      <c r="H1671" s="13" t="str">
        <f>LEFT(flower[[#This Row],[Pheno Barcode]],7)</f>
        <v/>
      </c>
      <c r="I1671" s="10" t="str">
        <f>_xlfn.IFNA(VLOOKUP(flower[[#This Row],[Strain]],VEGC8[[#All],[Scion METRC '#]:[Health]],5,FALSE),"")</f>
        <v/>
      </c>
      <c r="J1671" s="13"/>
      <c r="K1671" s="13" t="str">
        <f>IF(flower[[#This Row],[Scion METRC '#]]="","EMPTY",_xlfn.IFNA(VLOOKUP(flower[[#This Row],[Scion METRC '#]],DEADC8[],3,FALSE),"Alive"))</f>
        <v>EMPTY</v>
      </c>
      <c r="L1671" s="13" t="str">
        <f>IFERROR(INDEX(exptreatments[[#This Row],[Treatment]],MATCH(flower[[#This Row],[Scion METRC '#]],exptreatments[[#This Row],[METRC]],0)),"")</f>
        <v/>
      </c>
      <c r="M1671" s="13" t="str">
        <f>_xlfn.IFNA(VLOOKUP(flower[[#This Row],[Scion METRC '#]],DEADC8[],4,FALSE),"")</f>
        <v/>
      </c>
      <c r="N1671" s="14" t="str">
        <f>_xlfn.IFNA(VLOOKUP(flower[[#This Row],[Scion METRC '#]],DEADC8[],4,FALSE),"")</f>
        <v/>
      </c>
      <c r="O1671" s="13" t="str">
        <f>IF(ISNUMBER(SEARCH(".",flower[[#This Row],[Pheno Barcode]])),CONCATENATE("1A4070000000065000",RIGHT(flower[[#This Row],[Pheno Barcode]],6)),"")</f>
        <v/>
      </c>
      <c r="P1671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_UL5-06</v>
      </c>
    </row>
    <row r="1672" spans="1:16" x14ac:dyDescent="0.25">
      <c r="A1672" s="8" t="s">
        <v>10</v>
      </c>
      <c r="B1672" s="9">
        <v>7</v>
      </c>
      <c r="C1672" s="13" t="s">
        <v>587</v>
      </c>
      <c r="D1672" s="13"/>
      <c r="E1672" s="13" t="str">
        <f>_xlfn.IFNA(VLOOKUP(flower[[#This Row],[Scion METRC '#]],METRCC8[],2,FALSE),"METRC ERROR")</f>
        <v>METRC ERROR</v>
      </c>
      <c r="F1672" s="13" t="str">
        <f>IF(LEFT(flower[[#This Row],[Strain]],4)=LEFT(flower[[#This Row],[Pheno '#]],4),"match","MISMATCH")</f>
        <v>MISMATCH</v>
      </c>
      <c r="G1672" s="13" t="str">
        <f>_xlfn.IFNA(VLOOKUP(flower[[#This Row],[Scion METRC '#]],VEGC8[[#All],[Scion METRC '#]:[Pheno Barcode]],2,FALSE),"")</f>
        <v/>
      </c>
      <c r="H1672" s="13" t="str">
        <f>LEFT(flower[[#This Row],[Pheno Barcode]],7)</f>
        <v/>
      </c>
      <c r="I1672" s="10" t="str">
        <f>_xlfn.IFNA(VLOOKUP(flower[[#This Row],[Strain]],VEGC8[[#All],[Scion METRC '#]:[Health]],5,FALSE),"")</f>
        <v/>
      </c>
      <c r="J1672" s="13"/>
      <c r="K1672" s="13" t="str">
        <f>IF(flower[[#This Row],[Scion METRC '#]]="","EMPTY",_xlfn.IFNA(VLOOKUP(flower[[#This Row],[Scion METRC '#]],DEADC8[],3,FALSE),"Alive"))</f>
        <v>EMPTY</v>
      </c>
      <c r="L1672" s="13" t="str">
        <f>IFERROR(INDEX(exptreatments[[#This Row],[Treatment]],MATCH(flower[[#This Row],[Scion METRC '#]],exptreatments[[#This Row],[METRC]],0)),"")</f>
        <v/>
      </c>
      <c r="M1672" s="13" t="str">
        <f>_xlfn.IFNA(VLOOKUP(flower[[#This Row],[Scion METRC '#]],DEADC8[],4,FALSE),"")</f>
        <v/>
      </c>
      <c r="N1672" s="14" t="str">
        <f>_xlfn.IFNA(VLOOKUP(flower[[#This Row],[Scion METRC '#]],DEADC8[],4,FALSE),"")</f>
        <v/>
      </c>
      <c r="O1672" s="13" t="str">
        <f>IF(ISNUMBER(SEARCH(".",flower[[#This Row],[Pheno Barcode]])),CONCATENATE("1A4070000000065000",RIGHT(flower[[#This Row],[Pheno Barcode]],6)),"")</f>
        <v/>
      </c>
      <c r="P1672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_UL5-07</v>
      </c>
    </row>
    <row r="1673" spans="1:16" x14ac:dyDescent="0.25">
      <c r="A1673" s="8" t="s">
        <v>10</v>
      </c>
      <c r="B1673" s="9">
        <v>8</v>
      </c>
      <c r="C1673" s="13" t="s">
        <v>587</v>
      </c>
      <c r="D1673" s="13"/>
      <c r="E1673" s="13" t="str">
        <f>_xlfn.IFNA(VLOOKUP(flower[[#This Row],[Scion METRC '#]],METRCC8[],2,FALSE),"METRC ERROR")</f>
        <v>METRC ERROR</v>
      </c>
      <c r="F1673" s="13" t="str">
        <f>IF(LEFT(flower[[#This Row],[Strain]],4)=LEFT(flower[[#This Row],[Pheno '#]],4),"match","MISMATCH")</f>
        <v>MISMATCH</v>
      </c>
      <c r="G1673" s="13" t="str">
        <f>_xlfn.IFNA(VLOOKUP(flower[[#This Row],[Scion METRC '#]],VEGC8[[#All],[Scion METRC '#]:[Pheno Barcode]],2,FALSE),"")</f>
        <v/>
      </c>
      <c r="H1673" s="13" t="str">
        <f>LEFT(flower[[#This Row],[Pheno Barcode]],7)</f>
        <v/>
      </c>
      <c r="I1673" s="10" t="str">
        <f>_xlfn.IFNA(VLOOKUP(flower[[#This Row],[Strain]],VEGC8[[#All],[Scion METRC '#]:[Health]],5,FALSE),"")</f>
        <v/>
      </c>
      <c r="J1673" s="13"/>
      <c r="K1673" s="13" t="str">
        <f>IF(flower[[#This Row],[Scion METRC '#]]="","EMPTY",_xlfn.IFNA(VLOOKUP(flower[[#This Row],[Scion METRC '#]],DEADC8[],3,FALSE),"Alive"))</f>
        <v>EMPTY</v>
      </c>
      <c r="L1673" s="13" t="str">
        <f>IFERROR(INDEX(exptreatments[[#This Row],[Treatment]],MATCH(flower[[#This Row],[Scion METRC '#]],exptreatments[[#This Row],[METRC]],0)),"")</f>
        <v/>
      </c>
      <c r="M1673" s="13" t="str">
        <f>_xlfn.IFNA(VLOOKUP(flower[[#This Row],[Scion METRC '#]],DEADC8[],4,FALSE),"")</f>
        <v/>
      </c>
      <c r="N1673" s="14" t="str">
        <f>_xlfn.IFNA(VLOOKUP(flower[[#This Row],[Scion METRC '#]],DEADC8[],4,FALSE),"")</f>
        <v/>
      </c>
      <c r="O1673" s="13" t="str">
        <f>IF(ISNUMBER(SEARCH(".",flower[[#This Row],[Pheno Barcode]])),CONCATENATE("1A4070000000065000",RIGHT(flower[[#This Row],[Pheno Barcode]],6)),"")</f>
        <v/>
      </c>
      <c r="P1673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_UL5-08</v>
      </c>
    </row>
    <row r="1674" spans="1:16" x14ac:dyDescent="0.25">
      <c r="A1674" s="8" t="s">
        <v>10</v>
      </c>
      <c r="B1674" s="9">
        <v>9</v>
      </c>
      <c r="C1674" s="13" t="s">
        <v>587</v>
      </c>
      <c r="D1674" s="13"/>
      <c r="E1674" s="13" t="str">
        <f>_xlfn.IFNA(VLOOKUP(flower[[#This Row],[Scion METRC '#]],METRCC8[],2,FALSE),"METRC ERROR")</f>
        <v>METRC ERROR</v>
      </c>
      <c r="F1674" s="13" t="str">
        <f>IF(LEFT(flower[[#This Row],[Strain]],4)=LEFT(flower[[#This Row],[Pheno '#]],4),"match","MISMATCH")</f>
        <v>MISMATCH</v>
      </c>
      <c r="G1674" s="13" t="str">
        <f>_xlfn.IFNA(VLOOKUP(flower[[#This Row],[Scion METRC '#]],VEGC8[[#All],[Scion METRC '#]:[Pheno Barcode]],2,FALSE),"")</f>
        <v/>
      </c>
      <c r="H1674" s="13" t="str">
        <f>LEFT(flower[[#This Row],[Pheno Barcode]],7)</f>
        <v/>
      </c>
      <c r="I1674" s="10" t="str">
        <f>_xlfn.IFNA(VLOOKUP(flower[[#This Row],[Strain]],VEGC8[[#All],[Scion METRC '#]:[Health]],5,FALSE),"")</f>
        <v/>
      </c>
      <c r="J1674" s="13"/>
      <c r="K1674" s="13" t="str">
        <f>IF(flower[[#This Row],[Scion METRC '#]]="","EMPTY",_xlfn.IFNA(VLOOKUP(flower[[#This Row],[Scion METRC '#]],DEADC8[],3,FALSE),"Alive"))</f>
        <v>EMPTY</v>
      </c>
      <c r="L1674" s="13" t="str">
        <f>IFERROR(INDEX(exptreatments[[#This Row],[Treatment]],MATCH(flower[[#This Row],[Scion METRC '#]],exptreatments[[#This Row],[METRC]],0)),"")</f>
        <v/>
      </c>
      <c r="M1674" s="13" t="str">
        <f>_xlfn.IFNA(VLOOKUP(flower[[#This Row],[Scion METRC '#]],DEADC8[],4,FALSE),"")</f>
        <v/>
      </c>
      <c r="N1674" s="14" t="str">
        <f>_xlfn.IFNA(VLOOKUP(flower[[#This Row],[Scion METRC '#]],DEADC8[],4,FALSE),"")</f>
        <v/>
      </c>
      <c r="O1674" s="13" t="str">
        <f>IF(ISNUMBER(SEARCH(".",flower[[#This Row],[Pheno Barcode]])),CONCATENATE("1A4070000000065000",RIGHT(flower[[#This Row],[Pheno Barcode]],6)),"")</f>
        <v/>
      </c>
      <c r="P1674" s="8" t="str">
        <f>IF(flower[[#This Row],[Plant]]&lt;10,_xlfn.CONCAT('Group Info'!$F$2,"_",flower[[#This Row],[Table]],"-0",flower[[#This Row],[Plant]]),_xlfn.CONCAT('Group Info'!$F$2,"_",flower[[#This Row],[Table]],"-",flower[[#This Row],[Plant]]))</f>
        <v>_UL5-09</v>
      </c>
    </row>
    <row r="1675" spans="1:16" x14ac:dyDescent="0.25">
      <c r="A1675" s="8" t="s">
        <v>10</v>
      </c>
      <c r="B1675" s="9">
        <v>10</v>
      </c>
      <c r="C1675" s="13" t="s">
        <v>587</v>
      </c>
      <c r="D1675" s="13"/>
      <c r="E1675" s="13" t="str">
        <f>_xlfn.IFNA(VLOOKUP(flower[[#This Row],[Scion METRC '#]],METRCC8[],2,FALSE),"METRC ERROR")</f>
        <v>METRC ERROR</v>
      </c>
      <c r="F1675" s="13" t="str">
        <f>IF(LEFT(flower[[#This Row],[Strain]],4)=LEFT(flower[[#This Row],[Pheno '#]],4),"match","MISMATCH")</f>
        <v>MISMATCH</v>
      </c>
      <c r="G1675" s="13" t="str">
        <f>_xlfn.IFNA(VLOOKUP(flower[[#This Row],[Scion METRC '#]],VEGC8[[#All],[Scion METRC '#]:[Pheno Barcode]],2,FALSE),"")</f>
        <v/>
      </c>
      <c r="H1675" s="13" t="str">
        <f>LEFT(flower[[#This Row],[Pheno Barcode]],7)</f>
        <v/>
      </c>
      <c r="I1675" s="10" t="str">
        <f>_xlfn.IFNA(VLOOKUP(flower[[#This Row],[Strain]],VEGC8[[#All],[Scion METRC '#]:[Health]],5,FALSE),"")</f>
        <v/>
      </c>
      <c r="J1675" s="13"/>
      <c r="K1675" s="13" t="str">
        <f>IF(flower[[#This Row],[Scion METRC '#]]="","EMPTY",_xlfn.IFNA(VLOOKUP(flower[[#This Row],[Scion METRC '#]],DEADC8[],3,FALSE),"Alive"))</f>
        <v>EMPTY</v>
      </c>
      <c r="L1675" s="13" t="str">
        <f>IFERROR(INDEX(exptreatments[[#This Row],[Treatment]],MATCH(flower[[#This Row],[Scion METRC '#]],exptreatments[[#This Row],[METRC]],0)),"")</f>
        <v/>
      </c>
      <c r="M1675" s="13" t="str">
        <f>_xlfn.IFNA(VLOOKUP(flower[[#This Row],[Scion METRC '#]],DEADC8[],4,FALSE),"")</f>
        <v/>
      </c>
      <c r="N1675" s="14" t="str">
        <f>_xlfn.IFNA(VLOOKUP(flower[[#This Row],[Scion METRC '#]],DEADC8[],4,FALSE),"")</f>
        <v/>
      </c>
      <c r="O1675" s="13" t="str">
        <f>IF(ISNUMBER(SEARCH(".",flower[[#This Row],[Pheno Barcode]])),CONCATENATE("1A4070000000065000",RIGHT(flower[[#This Row],[Pheno Barcode]],6)),"")</f>
        <v/>
      </c>
      <c r="P1675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_UL5-10</v>
      </c>
    </row>
    <row r="1676" spans="1:16" x14ac:dyDescent="0.25">
      <c r="A1676" s="8" t="s">
        <v>10</v>
      </c>
      <c r="B1676" s="9">
        <v>11</v>
      </c>
      <c r="C1676" s="13" t="s">
        <v>587</v>
      </c>
      <c r="D1676" s="13"/>
      <c r="E1676" s="13" t="str">
        <f>_xlfn.IFNA(VLOOKUP(flower[[#This Row],[Scion METRC '#]],METRCC8[],2,FALSE),"METRC ERROR")</f>
        <v>METRC ERROR</v>
      </c>
      <c r="F1676" s="13" t="str">
        <f>IF(LEFT(flower[[#This Row],[Strain]],4)=LEFT(flower[[#This Row],[Pheno '#]],4),"match","MISMATCH")</f>
        <v>MISMATCH</v>
      </c>
      <c r="G1676" s="13" t="str">
        <f>_xlfn.IFNA(VLOOKUP(flower[[#This Row],[Scion METRC '#]],VEGC8[[#All],[Scion METRC '#]:[Pheno Barcode]],2,FALSE),"")</f>
        <v/>
      </c>
      <c r="H1676" s="13" t="str">
        <f>LEFT(flower[[#This Row],[Pheno Barcode]],7)</f>
        <v/>
      </c>
      <c r="I1676" s="10" t="str">
        <f>_xlfn.IFNA(VLOOKUP(flower[[#This Row],[Strain]],VEGC8[[#All],[Scion METRC '#]:[Health]],5,FALSE),"")</f>
        <v/>
      </c>
      <c r="J1676" s="13"/>
      <c r="K1676" s="13" t="str">
        <f>IF(flower[[#This Row],[Scion METRC '#]]="","EMPTY",_xlfn.IFNA(VLOOKUP(flower[[#This Row],[Scion METRC '#]],DEADC8[],3,FALSE),"Alive"))</f>
        <v>EMPTY</v>
      </c>
      <c r="L1676" s="13" t="str">
        <f>IFERROR(INDEX(exptreatments[[#This Row],[Treatment]],MATCH(flower[[#This Row],[Scion METRC '#]],exptreatments[[#This Row],[METRC]],0)),"")</f>
        <v/>
      </c>
      <c r="M1676" s="13" t="str">
        <f>_xlfn.IFNA(VLOOKUP(flower[[#This Row],[Scion METRC '#]],DEADC8[],4,FALSE),"")</f>
        <v/>
      </c>
      <c r="N1676" s="14" t="str">
        <f>_xlfn.IFNA(VLOOKUP(flower[[#This Row],[Scion METRC '#]],DEADC8[],4,FALSE),"")</f>
        <v/>
      </c>
      <c r="O1676" s="13" t="str">
        <f>IF(ISNUMBER(SEARCH(".",flower[[#This Row],[Pheno Barcode]])),CONCATENATE("1A4070000000065000",RIGHT(flower[[#This Row],[Pheno Barcode]],6)),"")</f>
        <v/>
      </c>
      <c r="P1676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_UL5-11</v>
      </c>
    </row>
    <row r="1677" spans="1:16" x14ac:dyDescent="0.25">
      <c r="A1677" s="8" t="s">
        <v>10</v>
      </c>
      <c r="B1677" s="9">
        <v>12</v>
      </c>
      <c r="C1677" s="13" t="s">
        <v>587</v>
      </c>
      <c r="D1677" s="13"/>
      <c r="E1677" s="13" t="str">
        <f>_xlfn.IFNA(VLOOKUP(flower[[#This Row],[Scion METRC '#]],METRCC8[],2,FALSE),"METRC ERROR")</f>
        <v>METRC ERROR</v>
      </c>
      <c r="F1677" s="13" t="str">
        <f>IF(LEFT(flower[[#This Row],[Strain]],4)=LEFT(flower[[#This Row],[Pheno '#]],4),"match","MISMATCH")</f>
        <v>MISMATCH</v>
      </c>
      <c r="G1677" s="13" t="str">
        <f>_xlfn.IFNA(VLOOKUP(flower[[#This Row],[Scion METRC '#]],VEGC8[[#All],[Scion METRC '#]:[Pheno Barcode]],2,FALSE),"")</f>
        <v/>
      </c>
      <c r="H1677" s="13" t="str">
        <f>LEFT(flower[[#This Row],[Pheno Barcode]],7)</f>
        <v/>
      </c>
      <c r="I1677" s="10" t="str">
        <f>_xlfn.IFNA(VLOOKUP(flower[[#This Row],[Strain]],VEGC8[[#All],[Scion METRC '#]:[Health]],5,FALSE),"")</f>
        <v/>
      </c>
      <c r="J1677" s="13"/>
      <c r="K1677" s="13" t="str">
        <f>IF(flower[[#This Row],[Scion METRC '#]]="","EMPTY",_xlfn.IFNA(VLOOKUP(flower[[#This Row],[Scion METRC '#]],DEADC8[],3,FALSE),"Alive"))</f>
        <v>EMPTY</v>
      </c>
      <c r="L1677" s="13" t="str">
        <f>IFERROR(INDEX(exptreatments[[#This Row],[Treatment]],MATCH(flower[[#This Row],[Scion METRC '#]],exptreatments[[#This Row],[METRC]],0)),"")</f>
        <v/>
      </c>
      <c r="M1677" s="13" t="str">
        <f>_xlfn.IFNA(VLOOKUP(flower[[#This Row],[Scion METRC '#]],DEADC8[],4,FALSE),"")</f>
        <v/>
      </c>
      <c r="N1677" s="14" t="str">
        <f>_xlfn.IFNA(VLOOKUP(flower[[#This Row],[Scion METRC '#]],DEADC8[],4,FALSE),"")</f>
        <v/>
      </c>
      <c r="O1677" s="13" t="str">
        <f>IF(ISNUMBER(SEARCH(".",flower[[#This Row],[Pheno Barcode]])),CONCATENATE("1A4070000000065000",RIGHT(flower[[#This Row],[Pheno Barcode]],6)),"")</f>
        <v/>
      </c>
      <c r="P1677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_UL5-12</v>
      </c>
    </row>
    <row r="1678" spans="1:16" x14ac:dyDescent="0.25">
      <c r="A1678" s="8" t="s">
        <v>10</v>
      </c>
      <c r="B1678" s="9">
        <v>13</v>
      </c>
      <c r="C1678" s="13" t="s">
        <v>587</v>
      </c>
      <c r="D1678" s="13"/>
      <c r="E1678" s="13" t="str">
        <f>_xlfn.IFNA(VLOOKUP(flower[[#This Row],[Scion METRC '#]],METRCC8[],2,FALSE),"METRC ERROR")</f>
        <v>METRC ERROR</v>
      </c>
      <c r="F1678" s="13" t="str">
        <f>IF(LEFT(flower[[#This Row],[Strain]],4)=LEFT(flower[[#This Row],[Pheno '#]],4),"match","MISMATCH")</f>
        <v>MISMATCH</v>
      </c>
      <c r="G1678" s="13" t="str">
        <f>_xlfn.IFNA(VLOOKUP(flower[[#This Row],[Scion METRC '#]],VEGC8[[#All],[Scion METRC '#]:[Pheno Barcode]],2,FALSE),"")</f>
        <v/>
      </c>
      <c r="H1678" s="13" t="str">
        <f>LEFT(flower[[#This Row],[Pheno Barcode]],7)</f>
        <v/>
      </c>
      <c r="I1678" s="10" t="str">
        <f>_xlfn.IFNA(VLOOKUP(flower[[#This Row],[Strain]],VEGC8[[#All],[Scion METRC '#]:[Health]],5,FALSE),"")</f>
        <v/>
      </c>
      <c r="J1678" s="13"/>
      <c r="K1678" s="13" t="str">
        <f>IF(flower[[#This Row],[Scion METRC '#]]="","EMPTY",_xlfn.IFNA(VLOOKUP(flower[[#This Row],[Scion METRC '#]],DEADC8[],3,FALSE),"Alive"))</f>
        <v>EMPTY</v>
      </c>
      <c r="L1678" s="13" t="str">
        <f>IFERROR(INDEX(exptreatments[[#This Row],[Treatment]],MATCH(flower[[#This Row],[Scion METRC '#]],exptreatments[[#This Row],[METRC]],0)),"")</f>
        <v/>
      </c>
      <c r="M1678" s="13" t="str">
        <f>_xlfn.IFNA(VLOOKUP(flower[[#This Row],[Scion METRC '#]],DEADC8[],4,FALSE),"")</f>
        <v/>
      </c>
      <c r="N1678" s="14" t="str">
        <f>_xlfn.IFNA(VLOOKUP(flower[[#This Row],[Scion METRC '#]],DEADC8[],4,FALSE),"")</f>
        <v/>
      </c>
      <c r="O1678" s="13" t="str">
        <f>IF(ISNUMBER(SEARCH(".",flower[[#This Row],[Pheno Barcode]])),CONCATENATE("1A4070000000065000",RIGHT(flower[[#This Row],[Pheno Barcode]],6)),"")</f>
        <v/>
      </c>
      <c r="P1678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_UL5-13</v>
      </c>
    </row>
    <row r="1679" spans="1:16" x14ac:dyDescent="0.25">
      <c r="A1679" s="8" t="s">
        <v>10</v>
      </c>
      <c r="B1679" s="9">
        <v>14</v>
      </c>
      <c r="C1679" s="13" t="s">
        <v>587</v>
      </c>
      <c r="D1679" s="13"/>
      <c r="E1679" s="13" t="str">
        <f>_xlfn.IFNA(VLOOKUP(flower[[#This Row],[Scion METRC '#]],METRCC8[],2,FALSE),"METRC ERROR")</f>
        <v>METRC ERROR</v>
      </c>
      <c r="F1679" s="13" t="str">
        <f>IF(LEFT(flower[[#This Row],[Strain]],4)=LEFT(flower[[#This Row],[Pheno '#]],4),"match","MISMATCH")</f>
        <v>MISMATCH</v>
      </c>
      <c r="G1679" s="13" t="str">
        <f>_xlfn.IFNA(VLOOKUP(flower[[#This Row],[Scion METRC '#]],VEGC8[[#All],[Scion METRC '#]:[Pheno Barcode]],2,FALSE),"")</f>
        <v/>
      </c>
      <c r="H1679" s="13" t="str">
        <f>LEFT(flower[[#This Row],[Pheno Barcode]],7)</f>
        <v/>
      </c>
      <c r="I1679" s="10" t="str">
        <f>_xlfn.IFNA(VLOOKUP(flower[[#This Row],[Strain]],VEGC8[[#All],[Scion METRC '#]:[Health]],5,FALSE),"")</f>
        <v/>
      </c>
      <c r="J1679" s="13"/>
      <c r="K1679" s="13" t="str">
        <f>IF(flower[[#This Row],[Scion METRC '#]]="","EMPTY",_xlfn.IFNA(VLOOKUP(flower[[#This Row],[Scion METRC '#]],DEADC8[],3,FALSE),"Alive"))</f>
        <v>EMPTY</v>
      </c>
      <c r="L1679" s="13" t="str">
        <f>IFERROR(INDEX(exptreatments[[#This Row],[Treatment]],MATCH(flower[[#This Row],[Scion METRC '#]],exptreatments[[#This Row],[METRC]],0)),"")</f>
        <v/>
      </c>
      <c r="M1679" s="13" t="str">
        <f>_xlfn.IFNA(VLOOKUP(flower[[#This Row],[Scion METRC '#]],DEADC8[],4,FALSE),"")</f>
        <v/>
      </c>
      <c r="N1679" s="14" t="str">
        <f>_xlfn.IFNA(VLOOKUP(flower[[#This Row],[Scion METRC '#]],DEADC8[],4,FALSE),"")</f>
        <v/>
      </c>
      <c r="O1679" s="13" t="str">
        <f>IF(ISNUMBER(SEARCH(".",flower[[#This Row],[Pheno Barcode]])),CONCATENATE("1A4070000000065000",RIGHT(flower[[#This Row],[Pheno Barcode]],6)),"")</f>
        <v/>
      </c>
      <c r="P1679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_UL5-14</v>
      </c>
    </row>
    <row r="1680" spans="1:16" x14ac:dyDescent="0.25">
      <c r="A1680" s="8" t="s">
        <v>10</v>
      </c>
      <c r="B1680" s="9">
        <v>15</v>
      </c>
      <c r="C1680" s="13" t="s">
        <v>587</v>
      </c>
      <c r="D1680" s="13"/>
      <c r="E1680" s="13" t="str">
        <f>_xlfn.IFNA(VLOOKUP(flower[[#This Row],[Scion METRC '#]],METRCC8[],2,FALSE),"METRC ERROR")</f>
        <v>METRC ERROR</v>
      </c>
      <c r="F1680" s="13" t="str">
        <f>IF(LEFT(flower[[#This Row],[Strain]],4)=LEFT(flower[[#This Row],[Pheno '#]],4),"match","MISMATCH")</f>
        <v>MISMATCH</v>
      </c>
      <c r="G1680" s="13" t="str">
        <f>_xlfn.IFNA(VLOOKUP(flower[[#This Row],[Scion METRC '#]],VEGC8[[#All],[Scion METRC '#]:[Pheno Barcode]],2,FALSE),"")</f>
        <v/>
      </c>
      <c r="H1680" s="13" t="str">
        <f>LEFT(flower[[#This Row],[Pheno Barcode]],7)</f>
        <v/>
      </c>
      <c r="I1680" s="10" t="str">
        <f>_xlfn.IFNA(VLOOKUP(flower[[#This Row],[Strain]],VEGC8[[#All],[Scion METRC '#]:[Health]],5,FALSE),"")</f>
        <v/>
      </c>
      <c r="J1680" s="13"/>
      <c r="K1680" s="13" t="str">
        <f>IF(flower[[#This Row],[Scion METRC '#]]="","EMPTY",_xlfn.IFNA(VLOOKUP(flower[[#This Row],[Scion METRC '#]],DEADC8[],3,FALSE),"Alive"))</f>
        <v>EMPTY</v>
      </c>
      <c r="L1680" s="13" t="str">
        <f>IFERROR(INDEX(exptreatments[[#This Row],[Treatment]],MATCH(flower[[#This Row],[Scion METRC '#]],exptreatments[[#This Row],[METRC]],0)),"")</f>
        <v/>
      </c>
      <c r="M1680" s="13" t="str">
        <f>_xlfn.IFNA(VLOOKUP(flower[[#This Row],[Scion METRC '#]],DEADC8[],4,FALSE),"")</f>
        <v/>
      </c>
      <c r="N1680" s="14" t="str">
        <f>_xlfn.IFNA(VLOOKUP(flower[[#This Row],[Scion METRC '#]],DEADC8[],4,FALSE),"")</f>
        <v/>
      </c>
      <c r="O1680" s="13" t="str">
        <f>IF(ISNUMBER(SEARCH(".",flower[[#This Row],[Pheno Barcode]])),CONCATENATE("1A4070000000065000",RIGHT(flower[[#This Row],[Pheno Barcode]],6)),"")</f>
        <v/>
      </c>
      <c r="P1680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_UL5-15</v>
      </c>
    </row>
    <row r="1681" spans="1:16" x14ac:dyDescent="0.25">
      <c r="A1681" s="8" t="s">
        <v>10</v>
      </c>
      <c r="B1681" s="9">
        <v>16</v>
      </c>
      <c r="C1681" s="13" t="s">
        <v>587</v>
      </c>
      <c r="D1681" s="13"/>
      <c r="E1681" s="13" t="str">
        <f>_xlfn.IFNA(VLOOKUP(flower[[#This Row],[Scion METRC '#]],METRCC8[],2,FALSE),"METRC ERROR")</f>
        <v>METRC ERROR</v>
      </c>
      <c r="F1681" s="13" t="str">
        <f>IF(LEFT(flower[[#This Row],[Strain]],4)=LEFT(flower[[#This Row],[Pheno '#]],4),"match","MISMATCH")</f>
        <v>MISMATCH</v>
      </c>
      <c r="G1681" s="13" t="str">
        <f>_xlfn.IFNA(VLOOKUP(flower[[#This Row],[Scion METRC '#]],VEGC8[[#All],[Scion METRC '#]:[Pheno Barcode]],2,FALSE),"")</f>
        <v/>
      </c>
      <c r="H1681" s="13" t="str">
        <f>LEFT(flower[[#This Row],[Pheno Barcode]],7)</f>
        <v/>
      </c>
      <c r="I1681" s="10" t="str">
        <f>_xlfn.IFNA(VLOOKUP(flower[[#This Row],[Strain]],VEGC8[[#All],[Scion METRC '#]:[Health]],5,FALSE),"")</f>
        <v/>
      </c>
      <c r="J1681" s="13"/>
      <c r="K1681" s="13" t="str">
        <f>IF(flower[[#This Row],[Scion METRC '#]]="","EMPTY",_xlfn.IFNA(VLOOKUP(flower[[#This Row],[Scion METRC '#]],DEADC8[],3,FALSE),"Alive"))</f>
        <v>EMPTY</v>
      </c>
      <c r="L1681" s="13" t="str">
        <f>IFERROR(INDEX(exptreatments[[#This Row],[Treatment]],MATCH(flower[[#This Row],[Scion METRC '#]],exptreatments[[#This Row],[METRC]],0)),"")</f>
        <v/>
      </c>
      <c r="M1681" s="13" t="str">
        <f>_xlfn.IFNA(VLOOKUP(flower[[#This Row],[Scion METRC '#]],DEADC8[],4,FALSE),"")</f>
        <v/>
      </c>
      <c r="N1681" s="14" t="str">
        <f>_xlfn.IFNA(VLOOKUP(flower[[#This Row],[Scion METRC '#]],DEADC8[],4,FALSE),"")</f>
        <v/>
      </c>
      <c r="O1681" s="13" t="str">
        <f>IF(ISNUMBER(SEARCH(".",flower[[#This Row],[Pheno Barcode]])),CONCATENATE("1A4070000000065000",RIGHT(flower[[#This Row],[Pheno Barcode]],6)),"")</f>
        <v/>
      </c>
      <c r="P1681" s="8" t="str">
        <f>IF(flower[[#This Row],[Plant]]&lt;10,_xlfn.CONCAT('Group Info'!$F$2,"_",flower[[#This Row],[Table]],"-0",flower[[#This Row],[Plant]]),_xlfn.CONCAT('Group Info'!$F$2,"_",flower[[#This Row],[Table]],"-",flower[[#This Row],[Plant]]))</f>
        <v>_UL5-16</v>
      </c>
    </row>
    <row r="1682" spans="1:16" x14ac:dyDescent="0.25">
      <c r="A1682" s="8" t="s">
        <v>10</v>
      </c>
      <c r="B1682" s="9">
        <v>1</v>
      </c>
      <c r="C1682" s="13" t="s">
        <v>588</v>
      </c>
      <c r="D1682" s="13"/>
      <c r="E1682" s="13" t="str">
        <f>_xlfn.IFNA(VLOOKUP(flower[[#This Row],[Scion METRC '#]],METRCC8[],2,FALSE),"METRC ERROR")</f>
        <v>METRC ERROR</v>
      </c>
      <c r="F1682" s="13" t="str">
        <f>IF(LEFT(flower[[#This Row],[Strain]],4)=LEFT(flower[[#This Row],[Pheno '#]],4),"match","MISMATCH")</f>
        <v>MISMATCH</v>
      </c>
      <c r="G1682" s="13" t="str">
        <f>_xlfn.IFNA(VLOOKUP(flower[[#This Row],[Scion METRC '#]],VEGC8[[#All],[Scion METRC '#]:[Pheno Barcode]],2,FALSE),"")</f>
        <v/>
      </c>
      <c r="H1682" s="13" t="str">
        <f>LEFT(flower[[#This Row],[Pheno Barcode]],7)</f>
        <v/>
      </c>
      <c r="I1682" s="10" t="str">
        <f>_xlfn.IFNA(VLOOKUP(flower[[#This Row],[Strain]],VEGC8[[#All],[Scion METRC '#]:[Health]],5,FALSE),"")</f>
        <v/>
      </c>
      <c r="J1682" s="13"/>
      <c r="K1682" s="13" t="str">
        <f>IF(flower[[#This Row],[Scion METRC '#]]="","EMPTY",_xlfn.IFNA(VLOOKUP(flower[[#This Row],[Scion METRC '#]],DEADC8[],3,FALSE),"Alive"))</f>
        <v>EMPTY</v>
      </c>
      <c r="L1682" s="13" t="str">
        <f>IFERROR(INDEX(exptreatments[[#This Row],[Treatment]],MATCH(flower[[#This Row],[Scion METRC '#]],exptreatments[[#This Row],[METRC]],0)),"")</f>
        <v/>
      </c>
      <c r="M1682" s="13" t="str">
        <f>_xlfn.IFNA(VLOOKUP(flower[[#This Row],[Scion METRC '#]],DEADC8[],4,FALSE),"")</f>
        <v/>
      </c>
      <c r="N1682" s="14" t="str">
        <f>_xlfn.IFNA(VLOOKUP(flower[[#This Row],[Scion METRC '#]],DEADC8[],4,FALSE),"")</f>
        <v/>
      </c>
      <c r="O1682" s="13" t="str">
        <f>IF(ISNUMBER(SEARCH(".",flower[[#This Row],[Pheno Barcode]])),CONCATENATE("1A4070000000065000",RIGHT(flower[[#This Row],[Pheno Barcode]],6)),"")</f>
        <v/>
      </c>
      <c r="P1682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_VL1-01</v>
      </c>
    </row>
    <row r="1683" spans="1:16" x14ac:dyDescent="0.25">
      <c r="A1683" s="8" t="s">
        <v>10</v>
      </c>
      <c r="B1683" s="9">
        <v>2</v>
      </c>
      <c r="C1683" s="13" t="s">
        <v>588</v>
      </c>
      <c r="D1683" s="13"/>
      <c r="E1683" s="13" t="str">
        <f>_xlfn.IFNA(VLOOKUP(flower[[#This Row],[Scion METRC '#]],METRCC8[],2,FALSE),"METRC ERROR")</f>
        <v>METRC ERROR</v>
      </c>
      <c r="F1683" s="13" t="str">
        <f>IF(LEFT(flower[[#This Row],[Strain]],4)=LEFT(flower[[#This Row],[Pheno '#]],4),"match","MISMATCH")</f>
        <v>MISMATCH</v>
      </c>
      <c r="G1683" s="13" t="str">
        <f>_xlfn.IFNA(VLOOKUP(flower[[#This Row],[Scion METRC '#]],VEGC8[[#All],[Scion METRC '#]:[Pheno Barcode]],2,FALSE),"")</f>
        <v/>
      </c>
      <c r="H1683" s="13" t="str">
        <f>LEFT(flower[[#This Row],[Pheno Barcode]],7)</f>
        <v/>
      </c>
      <c r="I1683" s="10" t="str">
        <f>_xlfn.IFNA(VLOOKUP(flower[[#This Row],[Strain]],VEGC8[[#All],[Scion METRC '#]:[Health]],5,FALSE),"")</f>
        <v/>
      </c>
      <c r="J1683" s="13"/>
      <c r="K1683" s="13" t="str">
        <f>IF(flower[[#This Row],[Scion METRC '#]]="","EMPTY",_xlfn.IFNA(VLOOKUP(flower[[#This Row],[Scion METRC '#]],DEADC8[],3,FALSE),"Alive"))</f>
        <v>EMPTY</v>
      </c>
      <c r="L1683" s="13" t="str">
        <f>IFERROR(INDEX(exptreatments[[#This Row],[Treatment]],MATCH(flower[[#This Row],[Scion METRC '#]],exptreatments[[#This Row],[METRC]],0)),"")</f>
        <v/>
      </c>
      <c r="M1683" s="13" t="str">
        <f>_xlfn.IFNA(VLOOKUP(flower[[#This Row],[Scion METRC '#]],DEADC8[],4,FALSE),"")</f>
        <v/>
      </c>
      <c r="N1683" s="14" t="str">
        <f>_xlfn.IFNA(VLOOKUP(flower[[#This Row],[Scion METRC '#]],DEADC8[],4,FALSE),"")</f>
        <v/>
      </c>
      <c r="O1683" s="13" t="str">
        <f>IF(ISNUMBER(SEARCH(".",flower[[#This Row],[Pheno Barcode]])),CONCATENATE("1A4070000000065000",RIGHT(flower[[#This Row],[Pheno Barcode]],6)),"")</f>
        <v/>
      </c>
      <c r="P1683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_VL1-02</v>
      </c>
    </row>
    <row r="1684" spans="1:16" x14ac:dyDescent="0.25">
      <c r="A1684" s="8" t="s">
        <v>10</v>
      </c>
      <c r="B1684" s="9">
        <v>3</v>
      </c>
      <c r="C1684" s="13" t="s">
        <v>588</v>
      </c>
      <c r="D1684" s="13"/>
      <c r="E1684" s="13" t="str">
        <f>_xlfn.IFNA(VLOOKUP(flower[[#This Row],[Scion METRC '#]],METRCC8[],2,FALSE),"METRC ERROR")</f>
        <v>METRC ERROR</v>
      </c>
      <c r="F1684" s="13" t="str">
        <f>IF(LEFT(flower[[#This Row],[Strain]],4)=LEFT(flower[[#This Row],[Pheno '#]],4),"match","MISMATCH")</f>
        <v>MISMATCH</v>
      </c>
      <c r="G1684" s="13" t="str">
        <f>_xlfn.IFNA(VLOOKUP(flower[[#This Row],[Scion METRC '#]],VEGC8[[#All],[Scion METRC '#]:[Pheno Barcode]],2,FALSE),"")</f>
        <v/>
      </c>
      <c r="H1684" s="13" t="str">
        <f>LEFT(flower[[#This Row],[Pheno Barcode]],7)</f>
        <v/>
      </c>
      <c r="I1684" s="10" t="str">
        <f>_xlfn.IFNA(VLOOKUP(flower[[#This Row],[Strain]],VEGC8[[#All],[Scion METRC '#]:[Health]],5,FALSE),"")</f>
        <v/>
      </c>
      <c r="J1684" s="13"/>
      <c r="K1684" s="13" t="str">
        <f>IF(flower[[#This Row],[Scion METRC '#]]="","EMPTY",_xlfn.IFNA(VLOOKUP(flower[[#This Row],[Scion METRC '#]],DEADC8[],3,FALSE),"Alive"))</f>
        <v>EMPTY</v>
      </c>
      <c r="L1684" s="13" t="str">
        <f>IFERROR(INDEX(exptreatments[[#This Row],[Treatment]],MATCH(flower[[#This Row],[Scion METRC '#]],exptreatments[[#This Row],[METRC]],0)),"")</f>
        <v/>
      </c>
      <c r="M1684" s="13" t="str">
        <f>_xlfn.IFNA(VLOOKUP(flower[[#This Row],[Scion METRC '#]],DEADC8[],4,FALSE),"")</f>
        <v/>
      </c>
      <c r="N1684" s="14" t="str">
        <f>_xlfn.IFNA(VLOOKUP(flower[[#This Row],[Scion METRC '#]],DEADC8[],4,FALSE),"")</f>
        <v/>
      </c>
      <c r="O1684" s="13" t="str">
        <f>IF(ISNUMBER(SEARCH(".",flower[[#This Row],[Pheno Barcode]])),CONCATENATE("1A4070000000065000",RIGHT(flower[[#This Row],[Pheno Barcode]],6)),"")</f>
        <v/>
      </c>
      <c r="P1684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_VL1-03</v>
      </c>
    </row>
    <row r="1685" spans="1:16" x14ac:dyDescent="0.25">
      <c r="A1685" s="8" t="s">
        <v>10</v>
      </c>
      <c r="B1685" s="9">
        <v>4</v>
      </c>
      <c r="C1685" s="13" t="s">
        <v>588</v>
      </c>
      <c r="D1685" s="13"/>
      <c r="E1685" s="13" t="str">
        <f>_xlfn.IFNA(VLOOKUP(flower[[#This Row],[Scion METRC '#]],METRCC8[],2,FALSE),"METRC ERROR")</f>
        <v>METRC ERROR</v>
      </c>
      <c r="F1685" s="13" t="str">
        <f>IF(LEFT(flower[[#This Row],[Strain]],4)=LEFT(flower[[#This Row],[Pheno '#]],4),"match","MISMATCH")</f>
        <v>MISMATCH</v>
      </c>
      <c r="G1685" s="13" t="str">
        <f>_xlfn.IFNA(VLOOKUP(flower[[#This Row],[Scion METRC '#]],VEGC8[[#All],[Scion METRC '#]:[Pheno Barcode]],2,FALSE),"")</f>
        <v/>
      </c>
      <c r="H1685" s="13" t="str">
        <f>LEFT(flower[[#This Row],[Pheno Barcode]],7)</f>
        <v/>
      </c>
      <c r="I1685" s="10" t="str">
        <f>_xlfn.IFNA(VLOOKUP(flower[[#This Row],[Strain]],VEGC8[[#All],[Scion METRC '#]:[Health]],5,FALSE),"")</f>
        <v/>
      </c>
      <c r="J1685" s="13"/>
      <c r="K1685" s="13" t="str">
        <f>IF(flower[[#This Row],[Scion METRC '#]]="","EMPTY",_xlfn.IFNA(VLOOKUP(flower[[#This Row],[Scion METRC '#]],DEADC8[],3,FALSE),"Alive"))</f>
        <v>EMPTY</v>
      </c>
      <c r="L1685" s="13" t="str">
        <f>IFERROR(INDEX(exptreatments[[#This Row],[Treatment]],MATCH(flower[[#This Row],[Scion METRC '#]],exptreatments[[#This Row],[METRC]],0)),"")</f>
        <v/>
      </c>
      <c r="M1685" s="13" t="str">
        <f>_xlfn.IFNA(VLOOKUP(flower[[#This Row],[Scion METRC '#]],DEADC8[],4,FALSE),"")</f>
        <v/>
      </c>
      <c r="N1685" s="14" t="str">
        <f>_xlfn.IFNA(VLOOKUP(flower[[#This Row],[Scion METRC '#]],DEADC8[],4,FALSE),"")</f>
        <v/>
      </c>
      <c r="O1685" s="13" t="str">
        <f>IF(ISNUMBER(SEARCH(".",flower[[#This Row],[Pheno Barcode]])),CONCATENATE("1A4070000000065000",RIGHT(flower[[#This Row],[Pheno Barcode]],6)),"")</f>
        <v/>
      </c>
      <c r="P1685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_VL1-04</v>
      </c>
    </row>
    <row r="1686" spans="1:16" x14ac:dyDescent="0.25">
      <c r="A1686" s="8" t="s">
        <v>10</v>
      </c>
      <c r="B1686" s="9">
        <v>5</v>
      </c>
      <c r="C1686" s="13" t="s">
        <v>588</v>
      </c>
      <c r="D1686" s="13"/>
      <c r="E1686" s="13" t="str">
        <f>_xlfn.IFNA(VLOOKUP(flower[[#This Row],[Scion METRC '#]],METRCC8[],2,FALSE),"METRC ERROR")</f>
        <v>METRC ERROR</v>
      </c>
      <c r="F1686" s="13" t="str">
        <f>IF(LEFT(flower[[#This Row],[Strain]],4)=LEFT(flower[[#This Row],[Pheno '#]],4),"match","MISMATCH")</f>
        <v>MISMATCH</v>
      </c>
      <c r="G1686" s="13" t="str">
        <f>_xlfn.IFNA(VLOOKUP(flower[[#This Row],[Scion METRC '#]],VEGC8[[#All],[Scion METRC '#]:[Pheno Barcode]],2,FALSE),"")</f>
        <v/>
      </c>
      <c r="H1686" s="13" t="str">
        <f>LEFT(flower[[#This Row],[Pheno Barcode]],7)</f>
        <v/>
      </c>
      <c r="I1686" s="10" t="str">
        <f>_xlfn.IFNA(VLOOKUP(flower[[#This Row],[Strain]],VEGC8[[#All],[Scion METRC '#]:[Health]],5,FALSE),"")</f>
        <v/>
      </c>
      <c r="J1686" s="13"/>
      <c r="K1686" s="13" t="str">
        <f>IF(flower[[#This Row],[Scion METRC '#]]="","EMPTY",_xlfn.IFNA(VLOOKUP(flower[[#This Row],[Scion METRC '#]],DEADC8[],3,FALSE),"Alive"))</f>
        <v>EMPTY</v>
      </c>
      <c r="L1686" s="13" t="str">
        <f>IFERROR(INDEX(exptreatments[[#This Row],[Treatment]],MATCH(flower[[#This Row],[Scion METRC '#]],exptreatments[[#This Row],[METRC]],0)),"")</f>
        <v/>
      </c>
      <c r="M1686" s="13" t="str">
        <f>_xlfn.IFNA(VLOOKUP(flower[[#This Row],[Scion METRC '#]],DEADC8[],4,FALSE),"")</f>
        <v/>
      </c>
      <c r="N1686" s="14" t="str">
        <f>_xlfn.IFNA(VLOOKUP(flower[[#This Row],[Scion METRC '#]],DEADC8[],4,FALSE),"")</f>
        <v/>
      </c>
      <c r="O1686" s="13" t="str">
        <f>IF(ISNUMBER(SEARCH(".",flower[[#This Row],[Pheno Barcode]])),CONCATENATE("1A4070000000065000",RIGHT(flower[[#This Row],[Pheno Barcode]],6)),"")</f>
        <v/>
      </c>
      <c r="P1686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_VL1-05</v>
      </c>
    </row>
    <row r="1687" spans="1:16" x14ac:dyDescent="0.25">
      <c r="A1687" s="8" t="s">
        <v>10</v>
      </c>
      <c r="B1687" s="9">
        <v>6</v>
      </c>
      <c r="C1687" s="13" t="s">
        <v>588</v>
      </c>
      <c r="D1687" s="13"/>
      <c r="E1687" s="13" t="str">
        <f>_xlfn.IFNA(VLOOKUP(flower[[#This Row],[Scion METRC '#]],METRCC8[],2,FALSE),"METRC ERROR")</f>
        <v>METRC ERROR</v>
      </c>
      <c r="F1687" s="13" t="str">
        <f>IF(LEFT(flower[[#This Row],[Strain]],4)=LEFT(flower[[#This Row],[Pheno '#]],4),"match","MISMATCH")</f>
        <v>MISMATCH</v>
      </c>
      <c r="G1687" s="13" t="str">
        <f>_xlfn.IFNA(VLOOKUP(flower[[#This Row],[Scion METRC '#]],VEGC8[[#All],[Scion METRC '#]:[Pheno Barcode]],2,FALSE),"")</f>
        <v/>
      </c>
      <c r="H1687" s="13" t="str">
        <f>LEFT(flower[[#This Row],[Pheno Barcode]],7)</f>
        <v/>
      </c>
      <c r="I1687" s="10" t="str">
        <f>_xlfn.IFNA(VLOOKUP(flower[[#This Row],[Strain]],VEGC8[[#All],[Scion METRC '#]:[Health]],5,FALSE),"")</f>
        <v/>
      </c>
      <c r="J1687" s="13"/>
      <c r="K1687" s="13" t="str">
        <f>IF(flower[[#This Row],[Scion METRC '#]]="","EMPTY",_xlfn.IFNA(VLOOKUP(flower[[#This Row],[Scion METRC '#]],DEADC8[],3,FALSE),"Alive"))</f>
        <v>EMPTY</v>
      </c>
      <c r="L1687" s="13" t="str">
        <f>IFERROR(INDEX(exptreatments[[#This Row],[Treatment]],MATCH(flower[[#This Row],[Scion METRC '#]],exptreatments[[#This Row],[METRC]],0)),"")</f>
        <v/>
      </c>
      <c r="M1687" s="13" t="str">
        <f>_xlfn.IFNA(VLOOKUP(flower[[#This Row],[Scion METRC '#]],DEADC8[],4,FALSE),"")</f>
        <v/>
      </c>
      <c r="N1687" s="14" t="str">
        <f>_xlfn.IFNA(VLOOKUP(flower[[#This Row],[Scion METRC '#]],DEADC8[],4,FALSE),"")</f>
        <v/>
      </c>
      <c r="O1687" s="13" t="str">
        <f>IF(ISNUMBER(SEARCH(".",flower[[#This Row],[Pheno Barcode]])),CONCATENATE("1A4070000000065000",RIGHT(flower[[#This Row],[Pheno Barcode]],6)),"")</f>
        <v/>
      </c>
      <c r="P1687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_VL1-06</v>
      </c>
    </row>
    <row r="1688" spans="1:16" x14ac:dyDescent="0.25">
      <c r="A1688" s="8" t="s">
        <v>10</v>
      </c>
      <c r="B1688" s="9">
        <v>7</v>
      </c>
      <c r="C1688" s="13" t="s">
        <v>588</v>
      </c>
      <c r="D1688" s="13"/>
      <c r="E1688" s="13" t="str">
        <f>_xlfn.IFNA(VLOOKUP(flower[[#This Row],[Scion METRC '#]],METRCC8[],2,FALSE),"METRC ERROR")</f>
        <v>METRC ERROR</v>
      </c>
      <c r="F1688" s="13" t="str">
        <f>IF(LEFT(flower[[#This Row],[Strain]],4)=LEFT(flower[[#This Row],[Pheno '#]],4),"match","MISMATCH")</f>
        <v>MISMATCH</v>
      </c>
      <c r="G1688" s="13" t="str">
        <f>_xlfn.IFNA(VLOOKUP(flower[[#This Row],[Scion METRC '#]],VEGC8[[#All],[Scion METRC '#]:[Pheno Barcode]],2,FALSE),"")</f>
        <v/>
      </c>
      <c r="H1688" s="13" t="str">
        <f>LEFT(flower[[#This Row],[Pheno Barcode]],7)</f>
        <v/>
      </c>
      <c r="I1688" s="10" t="str">
        <f>_xlfn.IFNA(VLOOKUP(flower[[#This Row],[Strain]],VEGC8[[#All],[Scion METRC '#]:[Health]],5,FALSE),"")</f>
        <v/>
      </c>
      <c r="J1688" s="13"/>
      <c r="K1688" s="13" t="str">
        <f>IF(flower[[#This Row],[Scion METRC '#]]="","EMPTY",_xlfn.IFNA(VLOOKUP(flower[[#This Row],[Scion METRC '#]],DEADC8[],3,FALSE),"Alive"))</f>
        <v>EMPTY</v>
      </c>
      <c r="L1688" s="13" t="str">
        <f>IFERROR(INDEX(exptreatments[[#This Row],[Treatment]],MATCH(flower[[#This Row],[Scion METRC '#]],exptreatments[[#This Row],[METRC]],0)),"")</f>
        <v/>
      </c>
      <c r="M1688" s="13" t="str">
        <f>_xlfn.IFNA(VLOOKUP(flower[[#This Row],[Scion METRC '#]],DEADC8[],4,FALSE),"")</f>
        <v/>
      </c>
      <c r="N1688" s="14" t="str">
        <f>_xlfn.IFNA(VLOOKUP(flower[[#This Row],[Scion METRC '#]],DEADC8[],4,FALSE),"")</f>
        <v/>
      </c>
      <c r="O1688" s="13" t="str">
        <f>IF(ISNUMBER(SEARCH(".",flower[[#This Row],[Pheno Barcode]])),CONCATENATE("1A4070000000065000",RIGHT(flower[[#This Row],[Pheno Barcode]],6)),"")</f>
        <v/>
      </c>
      <c r="P1688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_VL1-07</v>
      </c>
    </row>
    <row r="1689" spans="1:16" x14ac:dyDescent="0.25">
      <c r="A1689" s="8" t="s">
        <v>10</v>
      </c>
      <c r="B1689" s="9">
        <v>8</v>
      </c>
      <c r="C1689" s="13" t="s">
        <v>588</v>
      </c>
      <c r="D1689" s="13"/>
      <c r="E1689" s="13" t="str">
        <f>_xlfn.IFNA(VLOOKUP(flower[[#This Row],[Scion METRC '#]],METRCC8[],2,FALSE),"METRC ERROR")</f>
        <v>METRC ERROR</v>
      </c>
      <c r="F1689" s="13" t="str">
        <f>IF(LEFT(flower[[#This Row],[Strain]],4)=LEFT(flower[[#This Row],[Pheno '#]],4),"match","MISMATCH")</f>
        <v>MISMATCH</v>
      </c>
      <c r="G1689" s="13" t="str">
        <f>_xlfn.IFNA(VLOOKUP(flower[[#This Row],[Scion METRC '#]],VEGC8[[#All],[Scion METRC '#]:[Pheno Barcode]],2,FALSE),"")</f>
        <v/>
      </c>
      <c r="H1689" s="13" t="str">
        <f>LEFT(flower[[#This Row],[Pheno Barcode]],7)</f>
        <v/>
      </c>
      <c r="I1689" s="10" t="str">
        <f>_xlfn.IFNA(VLOOKUP(flower[[#This Row],[Strain]],VEGC8[[#All],[Scion METRC '#]:[Health]],5,FALSE),"")</f>
        <v/>
      </c>
      <c r="J1689" s="13"/>
      <c r="K1689" s="13" t="str">
        <f>IF(flower[[#This Row],[Scion METRC '#]]="","EMPTY",_xlfn.IFNA(VLOOKUP(flower[[#This Row],[Scion METRC '#]],DEADC8[],3,FALSE),"Alive"))</f>
        <v>EMPTY</v>
      </c>
      <c r="L1689" s="13" t="str">
        <f>IFERROR(INDEX(exptreatments[[#This Row],[Treatment]],MATCH(flower[[#This Row],[Scion METRC '#]],exptreatments[[#This Row],[METRC]],0)),"")</f>
        <v/>
      </c>
      <c r="M1689" s="13" t="str">
        <f>_xlfn.IFNA(VLOOKUP(flower[[#This Row],[Scion METRC '#]],DEADC8[],4,FALSE),"")</f>
        <v/>
      </c>
      <c r="N1689" s="14" t="str">
        <f>_xlfn.IFNA(VLOOKUP(flower[[#This Row],[Scion METRC '#]],DEADC8[],4,FALSE),"")</f>
        <v/>
      </c>
      <c r="O1689" s="13" t="str">
        <f>IF(ISNUMBER(SEARCH(".",flower[[#This Row],[Pheno Barcode]])),CONCATENATE("1A4070000000065000",RIGHT(flower[[#This Row],[Pheno Barcode]],6)),"")</f>
        <v/>
      </c>
      <c r="P1689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_VL1-08</v>
      </c>
    </row>
    <row r="1690" spans="1:16" x14ac:dyDescent="0.25">
      <c r="A1690" s="8" t="s">
        <v>10</v>
      </c>
      <c r="B1690" s="9">
        <v>9</v>
      </c>
      <c r="C1690" s="13" t="s">
        <v>588</v>
      </c>
      <c r="D1690" s="13"/>
      <c r="E1690" s="13" t="str">
        <f>_xlfn.IFNA(VLOOKUP(flower[[#This Row],[Scion METRC '#]],METRCC8[],2,FALSE),"METRC ERROR")</f>
        <v>METRC ERROR</v>
      </c>
      <c r="F1690" s="13" t="str">
        <f>IF(LEFT(flower[[#This Row],[Strain]],4)=LEFT(flower[[#This Row],[Pheno '#]],4),"match","MISMATCH")</f>
        <v>MISMATCH</v>
      </c>
      <c r="G1690" s="13" t="str">
        <f>_xlfn.IFNA(VLOOKUP(flower[[#This Row],[Scion METRC '#]],VEGC8[[#All],[Scion METRC '#]:[Pheno Barcode]],2,FALSE),"")</f>
        <v/>
      </c>
      <c r="H1690" s="13" t="str">
        <f>LEFT(flower[[#This Row],[Pheno Barcode]],7)</f>
        <v/>
      </c>
      <c r="I1690" s="10" t="str">
        <f>_xlfn.IFNA(VLOOKUP(flower[[#This Row],[Strain]],VEGC8[[#All],[Scion METRC '#]:[Health]],5,FALSE),"")</f>
        <v/>
      </c>
      <c r="J1690" s="13"/>
      <c r="K1690" s="13" t="str">
        <f>IF(flower[[#This Row],[Scion METRC '#]]="","EMPTY",_xlfn.IFNA(VLOOKUP(flower[[#This Row],[Scion METRC '#]],DEADC8[],3,FALSE),"Alive"))</f>
        <v>EMPTY</v>
      </c>
      <c r="L1690" s="13" t="str">
        <f>IFERROR(INDEX(exptreatments[[#This Row],[Treatment]],MATCH(flower[[#This Row],[Scion METRC '#]],exptreatments[[#This Row],[METRC]],0)),"")</f>
        <v/>
      </c>
      <c r="M1690" s="13" t="str">
        <f>_xlfn.IFNA(VLOOKUP(flower[[#This Row],[Scion METRC '#]],DEADC8[],4,FALSE),"")</f>
        <v/>
      </c>
      <c r="N1690" s="14" t="str">
        <f>_xlfn.IFNA(VLOOKUP(flower[[#This Row],[Scion METRC '#]],DEADC8[],4,FALSE),"")</f>
        <v/>
      </c>
      <c r="O1690" s="13" t="str">
        <f>IF(ISNUMBER(SEARCH(".",flower[[#This Row],[Pheno Barcode]])),CONCATENATE("1A4070000000065000",RIGHT(flower[[#This Row],[Pheno Barcode]],6)),"")</f>
        <v/>
      </c>
      <c r="P1690" s="8" t="str">
        <f>IF(flower[[#This Row],[Plant]]&lt;10,_xlfn.CONCAT('Group Info'!$F$2,"_",flower[[#This Row],[Table]],"-0",flower[[#This Row],[Plant]]),_xlfn.CONCAT('Group Info'!$F$2,"_",flower[[#This Row],[Table]],"-",flower[[#This Row],[Plant]]))</f>
        <v>_VL1-09</v>
      </c>
    </row>
    <row r="1691" spans="1:16" x14ac:dyDescent="0.25">
      <c r="A1691" s="8" t="s">
        <v>10</v>
      </c>
      <c r="B1691" s="9">
        <v>10</v>
      </c>
      <c r="C1691" s="13" t="s">
        <v>588</v>
      </c>
      <c r="D1691" s="13"/>
      <c r="E1691" s="13" t="str">
        <f>_xlfn.IFNA(VLOOKUP(flower[[#This Row],[Scion METRC '#]],METRCC8[],2,FALSE),"METRC ERROR")</f>
        <v>METRC ERROR</v>
      </c>
      <c r="F1691" s="13" t="str">
        <f>IF(LEFT(flower[[#This Row],[Strain]],4)=LEFT(flower[[#This Row],[Pheno '#]],4),"match","MISMATCH")</f>
        <v>MISMATCH</v>
      </c>
      <c r="G1691" s="13" t="str">
        <f>_xlfn.IFNA(VLOOKUP(flower[[#This Row],[Scion METRC '#]],VEGC8[[#All],[Scion METRC '#]:[Pheno Barcode]],2,FALSE),"")</f>
        <v/>
      </c>
      <c r="H1691" s="13" t="str">
        <f>LEFT(flower[[#This Row],[Pheno Barcode]],7)</f>
        <v/>
      </c>
      <c r="I1691" s="10" t="str">
        <f>_xlfn.IFNA(VLOOKUP(flower[[#This Row],[Strain]],VEGC8[[#All],[Scion METRC '#]:[Health]],5,FALSE),"")</f>
        <v/>
      </c>
      <c r="J1691" s="13"/>
      <c r="K1691" s="13" t="str">
        <f>IF(flower[[#This Row],[Scion METRC '#]]="","EMPTY",_xlfn.IFNA(VLOOKUP(flower[[#This Row],[Scion METRC '#]],DEADC8[],3,FALSE),"Alive"))</f>
        <v>EMPTY</v>
      </c>
      <c r="L1691" s="13" t="str">
        <f>IFERROR(INDEX(exptreatments[[#This Row],[Treatment]],MATCH(flower[[#This Row],[Scion METRC '#]],exptreatments[[#This Row],[METRC]],0)),"")</f>
        <v/>
      </c>
      <c r="M1691" s="13" t="str">
        <f>_xlfn.IFNA(VLOOKUP(flower[[#This Row],[Scion METRC '#]],DEADC8[],4,FALSE),"")</f>
        <v/>
      </c>
      <c r="N1691" s="14" t="str">
        <f>_xlfn.IFNA(VLOOKUP(flower[[#This Row],[Scion METRC '#]],DEADC8[],4,FALSE),"")</f>
        <v/>
      </c>
      <c r="O1691" s="13" t="str">
        <f>IF(ISNUMBER(SEARCH(".",flower[[#This Row],[Pheno Barcode]])),CONCATENATE("1A4070000000065000",RIGHT(flower[[#This Row],[Pheno Barcode]],6)),"")</f>
        <v/>
      </c>
      <c r="P1691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_VL1-10</v>
      </c>
    </row>
    <row r="1692" spans="1:16" x14ac:dyDescent="0.25">
      <c r="A1692" s="8" t="s">
        <v>10</v>
      </c>
      <c r="B1692" s="9">
        <v>11</v>
      </c>
      <c r="C1692" s="13" t="s">
        <v>588</v>
      </c>
      <c r="D1692" s="13"/>
      <c r="E1692" s="13" t="str">
        <f>_xlfn.IFNA(VLOOKUP(flower[[#This Row],[Scion METRC '#]],METRCC8[],2,FALSE),"METRC ERROR")</f>
        <v>METRC ERROR</v>
      </c>
      <c r="F1692" s="13" t="str">
        <f>IF(LEFT(flower[[#This Row],[Strain]],4)=LEFT(flower[[#This Row],[Pheno '#]],4),"match","MISMATCH")</f>
        <v>MISMATCH</v>
      </c>
      <c r="G1692" s="13" t="str">
        <f>_xlfn.IFNA(VLOOKUP(flower[[#This Row],[Scion METRC '#]],VEGC8[[#All],[Scion METRC '#]:[Pheno Barcode]],2,FALSE),"")</f>
        <v/>
      </c>
      <c r="H1692" s="13" t="str">
        <f>LEFT(flower[[#This Row],[Pheno Barcode]],7)</f>
        <v/>
      </c>
      <c r="I1692" s="10" t="str">
        <f>_xlfn.IFNA(VLOOKUP(flower[[#This Row],[Strain]],VEGC8[[#All],[Scion METRC '#]:[Health]],5,FALSE),"")</f>
        <v/>
      </c>
      <c r="J1692" s="13"/>
      <c r="K1692" s="13" t="str">
        <f>IF(flower[[#This Row],[Scion METRC '#]]="","EMPTY",_xlfn.IFNA(VLOOKUP(flower[[#This Row],[Scion METRC '#]],DEADC8[],3,FALSE),"Alive"))</f>
        <v>EMPTY</v>
      </c>
      <c r="L1692" s="13" t="str">
        <f>IFERROR(INDEX(exptreatments[[#This Row],[Treatment]],MATCH(flower[[#This Row],[Scion METRC '#]],exptreatments[[#This Row],[METRC]],0)),"")</f>
        <v/>
      </c>
      <c r="M1692" s="13" t="str">
        <f>_xlfn.IFNA(VLOOKUP(flower[[#This Row],[Scion METRC '#]],DEADC8[],4,FALSE),"")</f>
        <v/>
      </c>
      <c r="N1692" s="14" t="str">
        <f>_xlfn.IFNA(VLOOKUP(flower[[#This Row],[Scion METRC '#]],DEADC8[],4,FALSE),"")</f>
        <v/>
      </c>
      <c r="O1692" s="13" t="str">
        <f>IF(ISNUMBER(SEARCH(".",flower[[#This Row],[Pheno Barcode]])),CONCATENATE("1A4070000000065000",RIGHT(flower[[#This Row],[Pheno Barcode]],6)),"")</f>
        <v/>
      </c>
      <c r="P1692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_VL1-11</v>
      </c>
    </row>
    <row r="1693" spans="1:16" x14ac:dyDescent="0.25">
      <c r="A1693" s="8" t="s">
        <v>10</v>
      </c>
      <c r="B1693" s="9">
        <v>12</v>
      </c>
      <c r="C1693" s="13" t="s">
        <v>588</v>
      </c>
      <c r="D1693" s="13"/>
      <c r="E1693" s="13" t="str">
        <f>_xlfn.IFNA(VLOOKUP(flower[[#This Row],[Scion METRC '#]],METRCC8[],2,FALSE),"METRC ERROR")</f>
        <v>METRC ERROR</v>
      </c>
      <c r="F1693" s="13" t="str">
        <f>IF(LEFT(flower[[#This Row],[Strain]],4)=LEFT(flower[[#This Row],[Pheno '#]],4),"match","MISMATCH")</f>
        <v>MISMATCH</v>
      </c>
      <c r="G1693" s="13" t="str">
        <f>_xlfn.IFNA(VLOOKUP(flower[[#This Row],[Scion METRC '#]],VEGC8[[#All],[Scion METRC '#]:[Pheno Barcode]],2,FALSE),"")</f>
        <v/>
      </c>
      <c r="H1693" s="13" t="str">
        <f>LEFT(flower[[#This Row],[Pheno Barcode]],7)</f>
        <v/>
      </c>
      <c r="I1693" s="10" t="str">
        <f>_xlfn.IFNA(VLOOKUP(flower[[#This Row],[Strain]],VEGC8[[#All],[Scion METRC '#]:[Health]],5,FALSE),"")</f>
        <v/>
      </c>
      <c r="J1693" s="13"/>
      <c r="K1693" s="13" t="str">
        <f>IF(flower[[#This Row],[Scion METRC '#]]="","EMPTY",_xlfn.IFNA(VLOOKUP(flower[[#This Row],[Scion METRC '#]],DEADC8[],3,FALSE),"Alive"))</f>
        <v>EMPTY</v>
      </c>
      <c r="L1693" s="13" t="str">
        <f>IFERROR(INDEX(exptreatments[[#This Row],[Treatment]],MATCH(flower[[#This Row],[Scion METRC '#]],exptreatments[[#This Row],[METRC]],0)),"")</f>
        <v/>
      </c>
      <c r="M1693" s="13" t="str">
        <f>_xlfn.IFNA(VLOOKUP(flower[[#This Row],[Scion METRC '#]],DEADC8[],4,FALSE),"")</f>
        <v/>
      </c>
      <c r="N1693" s="14" t="str">
        <f>_xlfn.IFNA(VLOOKUP(flower[[#This Row],[Scion METRC '#]],DEADC8[],4,FALSE),"")</f>
        <v/>
      </c>
      <c r="O1693" s="13" t="str">
        <f>IF(ISNUMBER(SEARCH(".",flower[[#This Row],[Pheno Barcode]])),CONCATENATE("1A4070000000065000",RIGHT(flower[[#This Row],[Pheno Barcode]],6)),"")</f>
        <v/>
      </c>
      <c r="P1693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_VL1-12</v>
      </c>
    </row>
    <row r="1694" spans="1:16" x14ac:dyDescent="0.25">
      <c r="A1694" s="8" t="s">
        <v>10</v>
      </c>
      <c r="B1694" s="9">
        <v>13</v>
      </c>
      <c r="C1694" s="13" t="s">
        <v>588</v>
      </c>
      <c r="D1694" s="13"/>
      <c r="E1694" s="13" t="str">
        <f>_xlfn.IFNA(VLOOKUP(flower[[#This Row],[Scion METRC '#]],METRCC8[],2,FALSE),"METRC ERROR")</f>
        <v>METRC ERROR</v>
      </c>
      <c r="F1694" s="13" t="str">
        <f>IF(LEFT(flower[[#This Row],[Strain]],4)=LEFT(flower[[#This Row],[Pheno '#]],4),"match","MISMATCH")</f>
        <v>MISMATCH</v>
      </c>
      <c r="G1694" s="13" t="str">
        <f>_xlfn.IFNA(VLOOKUP(flower[[#This Row],[Scion METRC '#]],VEGC8[[#All],[Scion METRC '#]:[Pheno Barcode]],2,FALSE),"")</f>
        <v/>
      </c>
      <c r="H1694" s="13" t="str">
        <f>LEFT(flower[[#This Row],[Pheno Barcode]],7)</f>
        <v/>
      </c>
      <c r="I1694" s="10" t="str">
        <f>_xlfn.IFNA(VLOOKUP(flower[[#This Row],[Strain]],VEGC8[[#All],[Scion METRC '#]:[Health]],5,FALSE),"")</f>
        <v/>
      </c>
      <c r="J1694" s="13"/>
      <c r="K1694" s="13" t="str">
        <f>IF(flower[[#This Row],[Scion METRC '#]]="","EMPTY",_xlfn.IFNA(VLOOKUP(flower[[#This Row],[Scion METRC '#]],DEADC8[],3,FALSE),"Alive"))</f>
        <v>EMPTY</v>
      </c>
      <c r="L1694" s="13" t="str">
        <f>IFERROR(INDEX(exptreatments[[#This Row],[Treatment]],MATCH(flower[[#This Row],[Scion METRC '#]],exptreatments[[#This Row],[METRC]],0)),"")</f>
        <v/>
      </c>
      <c r="M1694" s="13" t="str">
        <f>_xlfn.IFNA(VLOOKUP(flower[[#This Row],[Scion METRC '#]],DEADC8[],4,FALSE),"")</f>
        <v/>
      </c>
      <c r="N1694" s="14" t="str">
        <f>_xlfn.IFNA(VLOOKUP(flower[[#This Row],[Scion METRC '#]],DEADC8[],4,FALSE),"")</f>
        <v/>
      </c>
      <c r="O1694" s="13" t="str">
        <f>IF(ISNUMBER(SEARCH(".",flower[[#This Row],[Pheno Barcode]])),CONCATENATE("1A4070000000065000",RIGHT(flower[[#This Row],[Pheno Barcode]],6)),"")</f>
        <v/>
      </c>
      <c r="P1694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_VL1-13</v>
      </c>
    </row>
    <row r="1695" spans="1:16" x14ac:dyDescent="0.25">
      <c r="A1695" s="8" t="s">
        <v>10</v>
      </c>
      <c r="B1695" s="9">
        <v>14</v>
      </c>
      <c r="C1695" s="13" t="s">
        <v>588</v>
      </c>
      <c r="D1695" s="13"/>
      <c r="E1695" s="13" t="str">
        <f>_xlfn.IFNA(VLOOKUP(flower[[#This Row],[Scion METRC '#]],METRCC8[],2,FALSE),"METRC ERROR")</f>
        <v>METRC ERROR</v>
      </c>
      <c r="F1695" s="13" t="str">
        <f>IF(LEFT(flower[[#This Row],[Strain]],4)=LEFT(flower[[#This Row],[Pheno '#]],4),"match","MISMATCH")</f>
        <v>MISMATCH</v>
      </c>
      <c r="G1695" s="13" t="str">
        <f>_xlfn.IFNA(VLOOKUP(flower[[#This Row],[Scion METRC '#]],VEGC8[[#All],[Scion METRC '#]:[Pheno Barcode]],2,FALSE),"")</f>
        <v/>
      </c>
      <c r="H1695" s="13" t="str">
        <f>LEFT(flower[[#This Row],[Pheno Barcode]],7)</f>
        <v/>
      </c>
      <c r="I1695" s="10" t="str">
        <f>_xlfn.IFNA(VLOOKUP(flower[[#This Row],[Strain]],VEGC8[[#All],[Scion METRC '#]:[Health]],5,FALSE),"")</f>
        <v/>
      </c>
      <c r="J1695" s="13"/>
      <c r="K1695" s="13" t="str">
        <f>IF(flower[[#This Row],[Scion METRC '#]]="","EMPTY",_xlfn.IFNA(VLOOKUP(flower[[#This Row],[Scion METRC '#]],DEADC8[],3,FALSE),"Alive"))</f>
        <v>EMPTY</v>
      </c>
      <c r="L1695" s="13" t="str">
        <f>IFERROR(INDEX(exptreatments[[#This Row],[Treatment]],MATCH(flower[[#This Row],[Scion METRC '#]],exptreatments[[#This Row],[METRC]],0)),"")</f>
        <v/>
      </c>
      <c r="M1695" s="13" t="str">
        <f>_xlfn.IFNA(VLOOKUP(flower[[#This Row],[Scion METRC '#]],DEADC8[],4,FALSE),"")</f>
        <v/>
      </c>
      <c r="N1695" s="14" t="str">
        <f>_xlfn.IFNA(VLOOKUP(flower[[#This Row],[Scion METRC '#]],DEADC8[],4,FALSE),"")</f>
        <v/>
      </c>
      <c r="O1695" s="13" t="str">
        <f>IF(ISNUMBER(SEARCH(".",flower[[#This Row],[Pheno Barcode]])),CONCATENATE("1A4070000000065000",RIGHT(flower[[#This Row],[Pheno Barcode]],6)),"")</f>
        <v/>
      </c>
      <c r="P1695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_VL1-14</v>
      </c>
    </row>
    <row r="1696" spans="1:16" x14ac:dyDescent="0.25">
      <c r="A1696" s="8" t="s">
        <v>10</v>
      </c>
      <c r="B1696" s="9">
        <v>15</v>
      </c>
      <c r="C1696" s="13" t="s">
        <v>588</v>
      </c>
      <c r="D1696" s="13"/>
      <c r="E1696" s="13" t="str">
        <f>_xlfn.IFNA(VLOOKUP(flower[[#This Row],[Scion METRC '#]],METRCC8[],2,FALSE),"METRC ERROR")</f>
        <v>METRC ERROR</v>
      </c>
      <c r="F1696" s="13" t="str">
        <f>IF(LEFT(flower[[#This Row],[Strain]],4)=LEFT(flower[[#This Row],[Pheno '#]],4),"match","MISMATCH")</f>
        <v>MISMATCH</v>
      </c>
      <c r="G1696" s="13" t="str">
        <f>_xlfn.IFNA(VLOOKUP(flower[[#This Row],[Scion METRC '#]],VEGC8[[#All],[Scion METRC '#]:[Pheno Barcode]],2,FALSE),"")</f>
        <v/>
      </c>
      <c r="H1696" s="13" t="str">
        <f>LEFT(flower[[#This Row],[Pheno Barcode]],7)</f>
        <v/>
      </c>
      <c r="I1696" s="10" t="str">
        <f>_xlfn.IFNA(VLOOKUP(flower[[#This Row],[Strain]],VEGC8[[#All],[Scion METRC '#]:[Health]],5,FALSE),"")</f>
        <v/>
      </c>
      <c r="J1696" s="13"/>
      <c r="K1696" s="13" t="str">
        <f>IF(flower[[#This Row],[Scion METRC '#]]="","EMPTY",_xlfn.IFNA(VLOOKUP(flower[[#This Row],[Scion METRC '#]],DEADC8[],3,FALSE),"Alive"))</f>
        <v>EMPTY</v>
      </c>
      <c r="L1696" s="13" t="str">
        <f>IFERROR(INDEX(exptreatments[[#This Row],[Treatment]],MATCH(flower[[#This Row],[Scion METRC '#]],exptreatments[[#This Row],[METRC]],0)),"")</f>
        <v/>
      </c>
      <c r="M1696" s="13" t="str">
        <f>_xlfn.IFNA(VLOOKUP(flower[[#This Row],[Scion METRC '#]],DEADC8[],4,FALSE),"")</f>
        <v/>
      </c>
      <c r="N1696" s="14" t="str">
        <f>_xlfn.IFNA(VLOOKUP(flower[[#This Row],[Scion METRC '#]],DEADC8[],4,FALSE),"")</f>
        <v/>
      </c>
      <c r="O1696" s="13" t="str">
        <f>IF(ISNUMBER(SEARCH(".",flower[[#This Row],[Pheno Barcode]])),CONCATENATE("1A4070000000065000",RIGHT(flower[[#This Row],[Pheno Barcode]],6)),"")</f>
        <v/>
      </c>
      <c r="P1696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_VL1-15</v>
      </c>
    </row>
    <row r="1697" spans="1:16" x14ac:dyDescent="0.25">
      <c r="A1697" s="8" t="s">
        <v>10</v>
      </c>
      <c r="B1697" s="9">
        <v>16</v>
      </c>
      <c r="C1697" s="13" t="s">
        <v>588</v>
      </c>
      <c r="D1697" s="13"/>
      <c r="E1697" s="13" t="str">
        <f>_xlfn.IFNA(VLOOKUP(flower[[#This Row],[Scion METRC '#]],METRCC8[],2,FALSE),"METRC ERROR")</f>
        <v>METRC ERROR</v>
      </c>
      <c r="F1697" s="13" t="str">
        <f>IF(LEFT(flower[[#This Row],[Strain]],4)=LEFT(flower[[#This Row],[Pheno '#]],4),"match","MISMATCH")</f>
        <v>MISMATCH</v>
      </c>
      <c r="G1697" s="13" t="str">
        <f>_xlfn.IFNA(VLOOKUP(flower[[#This Row],[Scion METRC '#]],VEGC8[[#All],[Scion METRC '#]:[Pheno Barcode]],2,FALSE),"")</f>
        <v/>
      </c>
      <c r="H1697" s="13" t="str">
        <f>LEFT(flower[[#This Row],[Pheno Barcode]],7)</f>
        <v/>
      </c>
      <c r="I1697" s="10" t="str">
        <f>_xlfn.IFNA(VLOOKUP(flower[[#This Row],[Strain]],VEGC8[[#All],[Scion METRC '#]:[Health]],5,FALSE),"")</f>
        <v/>
      </c>
      <c r="J1697" s="13"/>
      <c r="K1697" s="13" t="str">
        <f>IF(flower[[#This Row],[Scion METRC '#]]="","EMPTY",_xlfn.IFNA(VLOOKUP(flower[[#This Row],[Scion METRC '#]],DEADC8[],3,FALSE),"Alive"))</f>
        <v>EMPTY</v>
      </c>
      <c r="L1697" s="13" t="str">
        <f>IFERROR(INDEX(exptreatments[[#This Row],[Treatment]],MATCH(flower[[#This Row],[Scion METRC '#]],exptreatments[[#This Row],[METRC]],0)),"")</f>
        <v/>
      </c>
      <c r="M1697" s="13" t="str">
        <f>_xlfn.IFNA(VLOOKUP(flower[[#This Row],[Scion METRC '#]],DEADC8[],4,FALSE),"")</f>
        <v/>
      </c>
      <c r="N1697" s="14" t="str">
        <f>_xlfn.IFNA(VLOOKUP(flower[[#This Row],[Scion METRC '#]],DEADC8[],4,FALSE),"")</f>
        <v/>
      </c>
      <c r="O1697" s="13" t="str">
        <f>IF(ISNUMBER(SEARCH(".",flower[[#This Row],[Pheno Barcode]])),CONCATENATE("1A4070000000065000",RIGHT(flower[[#This Row],[Pheno Barcode]],6)),"")</f>
        <v/>
      </c>
      <c r="P1697" s="8" t="str">
        <f>IF(flower[[#This Row],[Plant]]&lt;10,_xlfn.CONCAT('Group Info'!$F$2,"_",flower[[#This Row],[Table]],"-0",flower[[#This Row],[Plant]]),_xlfn.CONCAT('Group Info'!$F$2,"_",flower[[#This Row],[Table]],"-",flower[[#This Row],[Plant]]))</f>
        <v>_VL1-16</v>
      </c>
    </row>
    <row r="1698" spans="1:16" x14ac:dyDescent="0.25">
      <c r="A1698" s="8" t="s">
        <v>10</v>
      </c>
      <c r="B1698" s="9">
        <v>1</v>
      </c>
      <c r="C1698" s="13" t="s">
        <v>589</v>
      </c>
      <c r="D1698" s="13"/>
      <c r="E1698" s="13" t="str">
        <f>_xlfn.IFNA(VLOOKUP(flower[[#This Row],[Scion METRC '#]],METRCC8[],2,FALSE),"METRC ERROR")</f>
        <v>METRC ERROR</v>
      </c>
      <c r="F1698" s="13" t="str">
        <f>IF(LEFT(flower[[#This Row],[Strain]],4)=LEFT(flower[[#This Row],[Pheno '#]],4),"match","MISMATCH")</f>
        <v>MISMATCH</v>
      </c>
      <c r="G1698" s="13" t="str">
        <f>_xlfn.IFNA(VLOOKUP(flower[[#This Row],[Scion METRC '#]],VEGC8[[#All],[Scion METRC '#]:[Pheno Barcode]],2,FALSE),"")</f>
        <v/>
      </c>
      <c r="H1698" s="13" t="str">
        <f>LEFT(flower[[#This Row],[Pheno Barcode]],7)</f>
        <v/>
      </c>
      <c r="I1698" s="10" t="str">
        <f>_xlfn.IFNA(VLOOKUP(flower[[#This Row],[Strain]],VEGC8[[#All],[Scion METRC '#]:[Health]],5,FALSE),"")</f>
        <v/>
      </c>
      <c r="J1698" s="13"/>
      <c r="K1698" s="13" t="str">
        <f>IF(flower[[#This Row],[Scion METRC '#]]="","EMPTY",_xlfn.IFNA(VLOOKUP(flower[[#This Row],[Scion METRC '#]],DEADC8[],3,FALSE),"Alive"))</f>
        <v>EMPTY</v>
      </c>
      <c r="L1698" s="13" t="str">
        <f>IFERROR(INDEX(exptreatments[[#This Row],[Treatment]],MATCH(flower[[#This Row],[Scion METRC '#]],exptreatments[[#This Row],[METRC]],0)),"")</f>
        <v/>
      </c>
      <c r="M1698" s="13" t="str">
        <f>_xlfn.IFNA(VLOOKUP(flower[[#This Row],[Scion METRC '#]],DEADC8[],4,FALSE),"")</f>
        <v/>
      </c>
      <c r="N1698" s="14" t="str">
        <f>_xlfn.IFNA(VLOOKUP(flower[[#This Row],[Scion METRC '#]],DEADC8[],4,FALSE),"")</f>
        <v/>
      </c>
      <c r="O1698" s="13" t="str">
        <f>IF(ISNUMBER(SEARCH(".",flower[[#This Row],[Pheno Barcode]])),CONCATENATE("1A4070000000065000",RIGHT(flower[[#This Row],[Pheno Barcode]],6)),"")</f>
        <v/>
      </c>
      <c r="P1698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_VL2-01</v>
      </c>
    </row>
    <row r="1699" spans="1:16" x14ac:dyDescent="0.25">
      <c r="A1699" s="8" t="s">
        <v>10</v>
      </c>
      <c r="B1699" s="9">
        <v>2</v>
      </c>
      <c r="C1699" s="13" t="s">
        <v>589</v>
      </c>
      <c r="D1699" s="13"/>
      <c r="E1699" s="13" t="str">
        <f>_xlfn.IFNA(VLOOKUP(flower[[#This Row],[Scion METRC '#]],METRCC8[],2,FALSE),"METRC ERROR")</f>
        <v>METRC ERROR</v>
      </c>
      <c r="F1699" s="13" t="str">
        <f>IF(LEFT(flower[[#This Row],[Strain]],4)=LEFT(flower[[#This Row],[Pheno '#]],4),"match","MISMATCH")</f>
        <v>MISMATCH</v>
      </c>
      <c r="G1699" s="13" t="str">
        <f>_xlfn.IFNA(VLOOKUP(flower[[#This Row],[Scion METRC '#]],VEGC8[[#All],[Scion METRC '#]:[Pheno Barcode]],2,FALSE),"")</f>
        <v/>
      </c>
      <c r="H1699" s="13" t="str">
        <f>LEFT(flower[[#This Row],[Pheno Barcode]],7)</f>
        <v/>
      </c>
      <c r="I1699" s="10" t="str">
        <f>_xlfn.IFNA(VLOOKUP(flower[[#This Row],[Strain]],VEGC8[[#All],[Scion METRC '#]:[Health]],5,FALSE),"")</f>
        <v/>
      </c>
      <c r="J1699" s="13"/>
      <c r="K1699" s="13" t="str">
        <f>IF(flower[[#This Row],[Scion METRC '#]]="","EMPTY",_xlfn.IFNA(VLOOKUP(flower[[#This Row],[Scion METRC '#]],DEADC8[],3,FALSE),"Alive"))</f>
        <v>EMPTY</v>
      </c>
      <c r="L1699" s="13" t="str">
        <f>IFERROR(INDEX(exptreatments[[#This Row],[Treatment]],MATCH(flower[[#This Row],[Scion METRC '#]],exptreatments[[#This Row],[METRC]],0)),"")</f>
        <v/>
      </c>
      <c r="M1699" s="13" t="str">
        <f>_xlfn.IFNA(VLOOKUP(flower[[#This Row],[Scion METRC '#]],DEADC8[],4,FALSE),"")</f>
        <v/>
      </c>
      <c r="N1699" s="14" t="str">
        <f>_xlfn.IFNA(VLOOKUP(flower[[#This Row],[Scion METRC '#]],DEADC8[],4,FALSE),"")</f>
        <v/>
      </c>
      <c r="O1699" s="13" t="str">
        <f>IF(ISNUMBER(SEARCH(".",flower[[#This Row],[Pheno Barcode]])),CONCATENATE("1A4070000000065000",RIGHT(flower[[#This Row],[Pheno Barcode]],6)),"")</f>
        <v/>
      </c>
      <c r="P1699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_VL2-02</v>
      </c>
    </row>
    <row r="1700" spans="1:16" x14ac:dyDescent="0.25">
      <c r="A1700" s="8" t="s">
        <v>10</v>
      </c>
      <c r="B1700" s="9">
        <v>3</v>
      </c>
      <c r="C1700" s="13" t="s">
        <v>589</v>
      </c>
      <c r="D1700" s="13"/>
      <c r="E1700" s="13" t="str">
        <f>_xlfn.IFNA(VLOOKUP(flower[[#This Row],[Scion METRC '#]],METRCC8[],2,FALSE),"METRC ERROR")</f>
        <v>METRC ERROR</v>
      </c>
      <c r="F1700" s="13" t="str">
        <f>IF(LEFT(flower[[#This Row],[Strain]],4)=LEFT(flower[[#This Row],[Pheno '#]],4),"match","MISMATCH")</f>
        <v>MISMATCH</v>
      </c>
      <c r="G1700" s="13" t="str">
        <f>_xlfn.IFNA(VLOOKUP(flower[[#This Row],[Scion METRC '#]],VEGC8[[#All],[Scion METRC '#]:[Pheno Barcode]],2,FALSE),"")</f>
        <v/>
      </c>
      <c r="H1700" s="13" t="str">
        <f>LEFT(flower[[#This Row],[Pheno Barcode]],7)</f>
        <v/>
      </c>
      <c r="I1700" s="10" t="str">
        <f>_xlfn.IFNA(VLOOKUP(flower[[#This Row],[Strain]],VEGC8[[#All],[Scion METRC '#]:[Health]],5,FALSE),"")</f>
        <v/>
      </c>
      <c r="J1700" s="13"/>
      <c r="K1700" s="13" t="str">
        <f>IF(flower[[#This Row],[Scion METRC '#]]="","EMPTY",_xlfn.IFNA(VLOOKUP(flower[[#This Row],[Scion METRC '#]],DEADC8[],3,FALSE),"Alive"))</f>
        <v>EMPTY</v>
      </c>
      <c r="L1700" s="13" t="str">
        <f>IFERROR(INDEX(exptreatments[[#This Row],[Treatment]],MATCH(flower[[#This Row],[Scion METRC '#]],exptreatments[[#This Row],[METRC]],0)),"")</f>
        <v/>
      </c>
      <c r="M1700" s="13" t="str">
        <f>_xlfn.IFNA(VLOOKUP(flower[[#This Row],[Scion METRC '#]],DEADC8[],4,FALSE),"")</f>
        <v/>
      </c>
      <c r="N1700" s="14" t="str">
        <f>_xlfn.IFNA(VLOOKUP(flower[[#This Row],[Scion METRC '#]],DEADC8[],4,FALSE),"")</f>
        <v/>
      </c>
      <c r="O1700" s="13" t="str">
        <f>IF(ISNUMBER(SEARCH(".",flower[[#This Row],[Pheno Barcode]])),CONCATENATE("1A4070000000065000",RIGHT(flower[[#This Row],[Pheno Barcode]],6)),"")</f>
        <v/>
      </c>
      <c r="P1700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_VL2-03</v>
      </c>
    </row>
    <row r="1701" spans="1:16" x14ac:dyDescent="0.25">
      <c r="A1701" s="8" t="s">
        <v>10</v>
      </c>
      <c r="B1701" s="9">
        <v>4</v>
      </c>
      <c r="C1701" s="13" t="s">
        <v>589</v>
      </c>
      <c r="D1701" s="13"/>
      <c r="E1701" s="13" t="str">
        <f>_xlfn.IFNA(VLOOKUP(flower[[#This Row],[Scion METRC '#]],METRCC8[],2,FALSE),"METRC ERROR")</f>
        <v>METRC ERROR</v>
      </c>
      <c r="F1701" s="13" t="str">
        <f>IF(LEFT(flower[[#This Row],[Strain]],4)=LEFT(flower[[#This Row],[Pheno '#]],4),"match","MISMATCH")</f>
        <v>MISMATCH</v>
      </c>
      <c r="G1701" s="13" t="str">
        <f>_xlfn.IFNA(VLOOKUP(flower[[#This Row],[Scion METRC '#]],VEGC8[[#All],[Scion METRC '#]:[Pheno Barcode]],2,FALSE),"")</f>
        <v/>
      </c>
      <c r="H1701" s="13" t="str">
        <f>LEFT(flower[[#This Row],[Pheno Barcode]],7)</f>
        <v/>
      </c>
      <c r="I1701" s="10" t="str">
        <f>_xlfn.IFNA(VLOOKUP(flower[[#This Row],[Strain]],VEGC8[[#All],[Scion METRC '#]:[Health]],5,FALSE),"")</f>
        <v/>
      </c>
      <c r="J1701" s="13"/>
      <c r="K1701" s="13" t="str">
        <f>IF(flower[[#This Row],[Scion METRC '#]]="","EMPTY",_xlfn.IFNA(VLOOKUP(flower[[#This Row],[Scion METRC '#]],DEADC8[],3,FALSE),"Alive"))</f>
        <v>EMPTY</v>
      </c>
      <c r="L1701" s="13" t="str">
        <f>IFERROR(INDEX(exptreatments[[#This Row],[Treatment]],MATCH(flower[[#This Row],[Scion METRC '#]],exptreatments[[#This Row],[METRC]],0)),"")</f>
        <v/>
      </c>
      <c r="M1701" s="13" t="str">
        <f>_xlfn.IFNA(VLOOKUP(flower[[#This Row],[Scion METRC '#]],DEADC8[],4,FALSE),"")</f>
        <v/>
      </c>
      <c r="N1701" s="14" t="str">
        <f>_xlfn.IFNA(VLOOKUP(flower[[#This Row],[Scion METRC '#]],DEADC8[],4,FALSE),"")</f>
        <v/>
      </c>
      <c r="O1701" s="13" t="str">
        <f>IF(ISNUMBER(SEARCH(".",flower[[#This Row],[Pheno Barcode]])),CONCATENATE("1A4070000000065000",RIGHT(flower[[#This Row],[Pheno Barcode]],6)),"")</f>
        <v/>
      </c>
      <c r="P1701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_VL2-04</v>
      </c>
    </row>
    <row r="1702" spans="1:16" x14ac:dyDescent="0.25">
      <c r="A1702" s="8" t="s">
        <v>10</v>
      </c>
      <c r="B1702" s="9">
        <v>5</v>
      </c>
      <c r="C1702" s="13" t="s">
        <v>589</v>
      </c>
      <c r="D1702" s="13"/>
      <c r="E1702" s="13" t="str">
        <f>_xlfn.IFNA(VLOOKUP(flower[[#This Row],[Scion METRC '#]],METRCC8[],2,FALSE),"METRC ERROR")</f>
        <v>METRC ERROR</v>
      </c>
      <c r="F1702" s="13" t="str">
        <f>IF(LEFT(flower[[#This Row],[Strain]],4)=LEFT(flower[[#This Row],[Pheno '#]],4),"match","MISMATCH")</f>
        <v>MISMATCH</v>
      </c>
      <c r="G1702" s="13" t="str">
        <f>_xlfn.IFNA(VLOOKUP(flower[[#This Row],[Scion METRC '#]],VEGC8[[#All],[Scion METRC '#]:[Pheno Barcode]],2,FALSE),"")</f>
        <v/>
      </c>
      <c r="H1702" s="13" t="str">
        <f>LEFT(flower[[#This Row],[Pheno Barcode]],7)</f>
        <v/>
      </c>
      <c r="I1702" s="10" t="str">
        <f>_xlfn.IFNA(VLOOKUP(flower[[#This Row],[Strain]],VEGC8[[#All],[Scion METRC '#]:[Health]],5,FALSE),"")</f>
        <v/>
      </c>
      <c r="J1702" s="13"/>
      <c r="K1702" s="13" t="str">
        <f>IF(flower[[#This Row],[Scion METRC '#]]="","EMPTY",_xlfn.IFNA(VLOOKUP(flower[[#This Row],[Scion METRC '#]],DEADC8[],3,FALSE),"Alive"))</f>
        <v>EMPTY</v>
      </c>
      <c r="L1702" s="13" t="str">
        <f>IFERROR(INDEX(exptreatments[[#This Row],[Treatment]],MATCH(flower[[#This Row],[Scion METRC '#]],exptreatments[[#This Row],[METRC]],0)),"")</f>
        <v/>
      </c>
      <c r="M1702" s="13" t="str">
        <f>_xlfn.IFNA(VLOOKUP(flower[[#This Row],[Scion METRC '#]],DEADC8[],4,FALSE),"")</f>
        <v/>
      </c>
      <c r="N1702" s="14" t="str">
        <f>_xlfn.IFNA(VLOOKUP(flower[[#This Row],[Scion METRC '#]],DEADC8[],4,FALSE),"")</f>
        <v/>
      </c>
      <c r="O1702" s="13" t="str">
        <f>IF(ISNUMBER(SEARCH(".",flower[[#This Row],[Pheno Barcode]])),CONCATENATE("1A4070000000065000",RIGHT(flower[[#This Row],[Pheno Barcode]],6)),"")</f>
        <v/>
      </c>
      <c r="P1702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_VL2-05</v>
      </c>
    </row>
    <row r="1703" spans="1:16" x14ac:dyDescent="0.25">
      <c r="A1703" s="8" t="s">
        <v>10</v>
      </c>
      <c r="B1703" s="9">
        <v>6</v>
      </c>
      <c r="C1703" s="13" t="s">
        <v>589</v>
      </c>
      <c r="D1703" s="13"/>
      <c r="E1703" s="13" t="str">
        <f>_xlfn.IFNA(VLOOKUP(flower[[#This Row],[Scion METRC '#]],METRCC8[],2,FALSE),"METRC ERROR")</f>
        <v>METRC ERROR</v>
      </c>
      <c r="F1703" s="13" t="str">
        <f>IF(LEFT(flower[[#This Row],[Strain]],4)=LEFT(flower[[#This Row],[Pheno '#]],4),"match","MISMATCH")</f>
        <v>MISMATCH</v>
      </c>
      <c r="G1703" s="13" t="str">
        <f>_xlfn.IFNA(VLOOKUP(flower[[#This Row],[Scion METRC '#]],VEGC8[[#All],[Scion METRC '#]:[Pheno Barcode]],2,FALSE),"")</f>
        <v/>
      </c>
      <c r="H1703" s="13" t="str">
        <f>LEFT(flower[[#This Row],[Pheno Barcode]],7)</f>
        <v/>
      </c>
      <c r="I1703" s="10" t="str">
        <f>_xlfn.IFNA(VLOOKUP(flower[[#This Row],[Strain]],VEGC8[[#All],[Scion METRC '#]:[Health]],5,FALSE),"")</f>
        <v/>
      </c>
      <c r="J1703" s="13"/>
      <c r="K1703" s="13" t="str">
        <f>IF(flower[[#This Row],[Scion METRC '#]]="","EMPTY",_xlfn.IFNA(VLOOKUP(flower[[#This Row],[Scion METRC '#]],DEADC8[],3,FALSE),"Alive"))</f>
        <v>EMPTY</v>
      </c>
      <c r="L1703" s="13" t="str">
        <f>IFERROR(INDEX(exptreatments[[#This Row],[Treatment]],MATCH(flower[[#This Row],[Scion METRC '#]],exptreatments[[#This Row],[METRC]],0)),"")</f>
        <v/>
      </c>
      <c r="M1703" s="13" t="str">
        <f>_xlfn.IFNA(VLOOKUP(flower[[#This Row],[Scion METRC '#]],DEADC8[],4,FALSE),"")</f>
        <v/>
      </c>
      <c r="N1703" s="14" t="str">
        <f>_xlfn.IFNA(VLOOKUP(flower[[#This Row],[Scion METRC '#]],DEADC8[],4,FALSE),"")</f>
        <v/>
      </c>
      <c r="O1703" s="13" t="str">
        <f>IF(ISNUMBER(SEARCH(".",flower[[#This Row],[Pheno Barcode]])),CONCATENATE("1A4070000000065000",RIGHT(flower[[#This Row],[Pheno Barcode]],6)),"")</f>
        <v/>
      </c>
      <c r="P1703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_VL2-06</v>
      </c>
    </row>
    <row r="1704" spans="1:16" x14ac:dyDescent="0.25">
      <c r="A1704" s="8" t="s">
        <v>10</v>
      </c>
      <c r="B1704" s="9">
        <v>7</v>
      </c>
      <c r="C1704" s="13" t="s">
        <v>589</v>
      </c>
      <c r="D1704" s="13"/>
      <c r="E1704" s="13" t="str">
        <f>_xlfn.IFNA(VLOOKUP(flower[[#This Row],[Scion METRC '#]],METRCC8[],2,FALSE),"METRC ERROR")</f>
        <v>METRC ERROR</v>
      </c>
      <c r="F1704" s="13" t="str">
        <f>IF(LEFT(flower[[#This Row],[Strain]],4)=LEFT(flower[[#This Row],[Pheno '#]],4),"match","MISMATCH")</f>
        <v>MISMATCH</v>
      </c>
      <c r="G1704" s="13" t="str">
        <f>_xlfn.IFNA(VLOOKUP(flower[[#This Row],[Scion METRC '#]],VEGC8[[#All],[Scion METRC '#]:[Pheno Barcode]],2,FALSE),"")</f>
        <v/>
      </c>
      <c r="H1704" s="13" t="str">
        <f>LEFT(flower[[#This Row],[Pheno Barcode]],7)</f>
        <v/>
      </c>
      <c r="I1704" s="10" t="str">
        <f>_xlfn.IFNA(VLOOKUP(flower[[#This Row],[Strain]],VEGC8[[#All],[Scion METRC '#]:[Health]],5,FALSE),"")</f>
        <v/>
      </c>
      <c r="J1704" s="13"/>
      <c r="K1704" s="13" t="str">
        <f>IF(flower[[#This Row],[Scion METRC '#]]="","EMPTY",_xlfn.IFNA(VLOOKUP(flower[[#This Row],[Scion METRC '#]],DEADC8[],3,FALSE),"Alive"))</f>
        <v>EMPTY</v>
      </c>
      <c r="L1704" s="13" t="str">
        <f>IFERROR(INDEX(exptreatments[[#This Row],[Treatment]],MATCH(flower[[#This Row],[Scion METRC '#]],exptreatments[[#This Row],[METRC]],0)),"")</f>
        <v/>
      </c>
      <c r="M1704" s="13" t="str">
        <f>_xlfn.IFNA(VLOOKUP(flower[[#This Row],[Scion METRC '#]],DEADC8[],4,FALSE),"")</f>
        <v/>
      </c>
      <c r="N1704" s="14" t="str">
        <f>_xlfn.IFNA(VLOOKUP(flower[[#This Row],[Scion METRC '#]],DEADC8[],4,FALSE),"")</f>
        <v/>
      </c>
      <c r="O1704" s="13" t="str">
        <f>IF(ISNUMBER(SEARCH(".",flower[[#This Row],[Pheno Barcode]])),CONCATENATE("1A4070000000065000",RIGHT(flower[[#This Row],[Pheno Barcode]],6)),"")</f>
        <v/>
      </c>
      <c r="P1704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_VL2-07</v>
      </c>
    </row>
    <row r="1705" spans="1:16" x14ac:dyDescent="0.25">
      <c r="A1705" s="8" t="s">
        <v>10</v>
      </c>
      <c r="B1705" s="9">
        <v>8</v>
      </c>
      <c r="C1705" s="13" t="s">
        <v>589</v>
      </c>
      <c r="D1705" s="13"/>
      <c r="E1705" s="13" t="str">
        <f>_xlfn.IFNA(VLOOKUP(flower[[#This Row],[Scion METRC '#]],METRCC8[],2,FALSE),"METRC ERROR")</f>
        <v>METRC ERROR</v>
      </c>
      <c r="F1705" s="13" t="str">
        <f>IF(LEFT(flower[[#This Row],[Strain]],4)=LEFT(flower[[#This Row],[Pheno '#]],4),"match","MISMATCH")</f>
        <v>MISMATCH</v>
      </c>
      <c r="G1705" s="13" t="str">
        <f>_xlfn.IFNA(VLOOKUP(flower[[#This Row],[Scion METRC '#]],VEGC8[[#All],[Scion METRC '#]:[Pheno Barcode]],2,FALSE),"")</f>
        <v/>
      </c>
      <c r="H1705" s="13" t="str">
        <f>LEFT(flower[[#This Row],[Pheno Barcode]],7)</f>
        <v/>
      </c>
      <c r="I1705" s="10" t="str">
        <f>_xlfn.IFNA(VLOOKUP(flower[[#This Row],[Strain]],VEGC8[[#All],[Scion METRC '#]:[Health]],5,FALSE),"")</f>
        <v/>
      </c>
      <c r="J1705" s="13"/>
      <c r="K1705" s="13" t="str">
        <f>IF(flower[[#This Row],[Scion METRC '#]]="","EMPTY",_xlfn.IFNA(VLOOKUP(flower[[#This Row],[Scion METRC '#]],DEADC8[],3,FALSE),"Alive"))</f>
        <v>EMPTY</v>
      </c>
      <c r="L1705" s="13" t="str">
        <f>IFERROR(INDEX(exptreatments[[#This Row],[Treatment]],MATCH(flower[[#This Row],[Scion METRC '#]],exptreatments[[#This Row],[METRC]],0)),"")</f>
        <v/>
      </c>
      <c r="M1705" s="13" t="str">
        <f>_xlfn.IFNA(VLOOKUP(flower[[#This Row],[Scion METRC '#]],DEADC8[],4,FALSE),"")</f>
        <v/>
      </c>
      <c r="N1705" s="14" t="str">
        <f>_xlfn.IFNA(VLOOKUP(flower[[#This Row],[Scion METRC '#]],DEADC8[],4,FALSE),"")</f>
        <v/>
      </c>
      <c r="O1705" s="13" t="str">
        <f>IF(ISNUMBER(SEARCH(".",flower[[#This Row],[Pheno Barcode]])),CONCATENATE("1A4070000000065000",RIGHT(flower[[#This Row],[Pheno Barcode]],6)),"")</f>
        <v/>
      </c>
      <c r="P1705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_VL2-08</v>
      </c>
    </row>
    <row r="1706" spans="1:16" x14ac:dyDescent="0.25">
      <c r="A1706" s="8" t="s">
        <v>10</v>
      </c>
      <c r="B1706" s="9">
        <v>9</v>
      </c>
      <c r="C1706" s="13" t="s">
        <v>589</v>
      </c>
      <c r="D1706" s="13"/>
      <c r="E1706" s="13" t="str">
        <f>_xlfn.IFNA(VLOOKUP(flower[[#This Row],[Scion METRC '#]],METRCC8[],2,FALSE),"METRC ERROR")</f>
        <v>METRC ERROR</v>
      </c>
      <c r="F1706" s="13" t="str">
        <f>IF(LEFT(flower[[#This Row],[Strain]],4)=LEFT(flower[[#This Row],[Pheno '#]],4),"match","MISMATCH")</f>
        <v>MISMATCH</v>
      </c>
      <c r="G1706" s="13" t="str">
        <f>_xlfn.IFNA(VLOOKUP(flower[[#This Row],[Scion METRC '#]],VEGC8[[#All],[Scion METRC '#]:[Pheno Barcode]],2,FALSE),"")</f>
        <v/>
      </c>
      <c r="H1706" s="13" t="str">
        <f>LEFT(flower[[#This Row],[Pheno Barcode]],7)</f>
        <v/>
      </c>
      <c r="I1706" s="10" t="str">
        <f>_xlfn.IFNA(VLOOKUP(flower[[#This Row],[Strain]],VEGC8[[#All],[Scion METRC '#]:[Health]],5,FALSE),"")</f>
        <v/>
      </c>
      <c r="J1706" s="13"/>
      <c r="K1706" s="13" t="str">
        <f>IF(flower[[#This Row],[Scion METRC '#]]="","EMPTY",_xlfn.IFNA(VLOOKUP(flower[[#This Row],[Scion METRC '#]],DEADC8[],3,FALSE),"Alive"))</f>
        <v>EMPTY</v>
      </c>
      <c r="L1706" s="13" t="str">
        <f>IFERROR(INDEX(exptreatments[[#This Row],[Treatment]],MATCH(flower[[#This Row],[Scion METRC '#]],exptreatments[[#This Row],[METRC]],0)),"")</f>
        <v/>
      </c>
      <c r="M1706" s="13" t="str">
        <f>_xlfn.IFNA(VLOOKUP(flower[[#This Row],[Scion METRC '#]],DEADC8[],4,FALSE),"")</f>
        <v/>
      </c>
      <c r="N1706" s="14" t="str">
        <f>_xlfn.IFNA(VLOOKUP(flower[[#This Row],[Scion METRC '#]],DEADC8[],4,FALSE),"")</f>
        <v/>
      </c>
      <c r="O1706" s="13" t="str">
        <f>IF(ISNUMBER(SEARCH(".",flower[[#This Row],[Pheno Barcode]])),CONCATENATE("1A4070000000065000",RIGHT(flower[[#This Row],[Pheno Barcode]],6)),"")</f>
        <v/>
      </c>
      <c r="P1706" s="8" t="str">
        <f>IF(flower[[#This Row],[Plant]]&lt;10,_xlfn.CONCAT('Group Info'!$F$2,"_",flower[[#This Row],[Table]],"-0",flower[[#This Row],[Plant]]),_xlfn.CONCAT('Group Info'!$F$2,"_",flower[[#This Row],[Table]],"-",flower[[#This Row],[Plant]]))</f>
        <v>_VL2-09</v>
      </c>
    </row>
    <row r="1707" spans="1:16" x14ac:dyDescent="0.25">
      <c r="A1707" s="8" t="s">
        <v>10</v>
      </c>
      <c r="B1707" s="9">
        <v>10</v>
      </c>
      <c r="C1707" s="13" t="s">
        <v>589</v>
      </c>
      <c r="D1707" s="13"/>
      <c r="E1707" s="13" t="str">
        <f>_xlfn.IFNA(VLOOKUP(flower[[#This Row],[Scion METRC '#]],METRCC8[],2,FALSE),"METRC ERROR")</f>
        <v>METRC ERROR</v>
      </c>
      <c r="F1707" s="13" t="str">
        <f>IF(LEFT(flower[[#This Row],[Strain]],4)=LEFT(flower[[#This Row],[Pheno '#]],4),"match","MISMATCH")</f>
        <v>MISMATCH</v>
      </c>
      <c r="G1707" s="13" t="str">
        <f>_xlfn.IFNA(VLOOKUP(flower[[#This Row],[Scion METRC '#]],VEGC8[[#All],[Scion METRC '#]:[Pheno Barcode]],2,FALSE),"")</f>
        <v/>
      </c>
      <c r="H1707" s="13" t="str">
        <f>LEFT(flower[[#This Row],[Pheno Barcode]],7)</f>
        <v/>
      </c>
      <c r="I1707" s="10" t="str">
        <f>_xlfn.IFNA(VLOOKUP(flower[[#This Row],[Strain]],VEGC8[[#All],[Scion METRC '#]:[Health]],5,FALSE),"")</f>
        <v/>
      </c>
      <c r="J1707" s="13"/>
      <c r="K1707" s="13" t="str">
        <f>IF(flower[[#This Row],[Scion METRC '#]]="","EMPTY",_xlfn.IFNA(VLOOKUP(flower[[#This Row],[Scion METRC '#]],DEADC8[],3,FALSE),"Alive"))</f>
        <v>EMPTY</v>
      </c>
      <c r="L1707" s="13" t="str">
        <f>IFERROR(INDEX(exptreatments[[#This Row],[Treatment]],MATCH(flower[[#This Row],[Scion METRC '#]],exptreatments[[#This Row],[METRC]],0)),"")</f>
        <v/>
      </c>
      <c r="M1707" s="13" t="str">
        <f>_xlfn.IFNA(VLOOKUP(flower[[#This Row],[Scion METRC '#]],DEADC8[],4,FALSE),"")</f>
        <v/>
      </c>
      <c r="N1707" s="14" t="str">
        <f>_xlfn.IFNA(VLOOKUP(flower[[#This Row],[Scion METRC '#]],DEADC8[],4,FALSE),"")</f>
        <v/>
      </c>
      <c r="O1707" s="13" t="str">
        <f>IF(ISNUMBER(SEARCH(".",flower[[#This Row],[Pheno Barcode]])),CONCATENATE("1A4070000000065000",RIGHT(flower[[#This Row],[Pheno Barcode]],6)),"")</f>
        <v/>
      </c>
      <c r="P1707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_VL2-10</v>
      </c>
    </row>
    <row r="1708" spans="1:16" x14ac:dyDescent="0.25">
      <c r="A1708" s="8" t="s">
        <v>10</v>
      </c>
      <c r="B1708" s="9">
        <v>11</v>
      </c>
      <c r="C1708" s="13" t="s">
        <v>589</v>
      </c>
      <c r="D1708" s="13"/>
      <c r="E1708" s="13" t="str">
        <f>_xlfn.IFNA(VLOOKUP(flower[[#This Row],[Scion METRC '#]],METRCC8[],2,FALSE),"METRC ERROR")</f>
        <v>METRC ERROR</v>
      </c>
      <c r="F1708" s="13" t="str">
        <f>IF(LEFT(flower[[#This Row],[Strain]],4)=LEFT(flower[[#This Row],[Pheno '#]],4),"match","MISMATCH")</f>
        <v>MISMATCH</v>
      </c>
      <c r="G1708" s="13" t="str">
        <f>_xlfn.IFNA(VLOOKUP(flower[[#This Row],[Scion METRC '#]],VEGC8[[#All],[Scion METRC '#]:[Pheno Barcode]],2,FALSE),"")</f>
        <v/>
      </c>
      <c r="H1708" s="13" t="str">
        <f>LEFT(flower[[#This Row],[Pheno Barcode]],7)</f>
        <v/>
      </c>
      <c r="I1708" s="10" t="str">
        <f>_xlfn.IFNA(VLOOKUP(flower[[#This Row],[Strain]],VEGC8[[#All],[Scion METRC '#]:[Health]],5,FALSE),"")</f>
        <v/>
      </c>
      <c r="J1708" s="13"/>
      <c r="K1708" s="13" t="str">
        <f>IF(flower[[#This Row],[Scion METRC '#]]="","EMPTY",_xlfn.IFNA(VLOOKUP(flower[[#This Row],[Scion METRC '#]],DEADC8[],3,FALSE),"Alive"))</f>
        <v>EMPTY</v>
      </c>
      <c r="L1708" s="13" t="str">
        <f>IFERROR(INDEX(exptreatments[[#This Row],[Treatment]],MATCH(flower[[#This Row],[Scion METRC '#]],exptreatments[[#This Row],[METRC]],0)),"")</f>
        <v/>
      </c>
      <c r="M1708" s="13" t="str">
        <f>_xlfn.IFNA(VLOOKUP(flower[[#This Row],[Scion METRC '#]],DEADC8[],4,FALSE),"")</f>
        <v/>
      </c>
      <c r="N1708" s="14" t="str">
        <f>_xlfn.IFNA(VLOOKUP(flower[[#This Row],[Scion METRC '#]],DEADC8[],4,FALSE),"")</f>
        <v/>
      </c>
      <c r="O1708" s="13" t="str">
        <f>IF(ISNUMBER(SEARCH(".",flower[[#This Row],[Pheno Barcode]])),CONCATENATE("1A4070000000065000",RIGHT(flower[[#This Row],[Pheno Barcode]],6)),"")</f>
        <v/>
      </c>
      <c r="P1708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_VL2-11</v>
      </c>
    </row>
    <row r="1709" spans="1:16" x14ac:dyDescent="0.25">
      <c r="A1709" s="8" t="s">
        <v>10</v>
      </c>
      <c r="B1709" s="9">
        <v>12</v>
      </c>
      <c r="C1709" s="13" t="s">
        <v>589</v>
      </c>
      <c r="D1709" s="13"/>
      <c r="E1709" s="13" t="str">
        <f>_xlfn.IFNA(VLOOKUP(flower[[#This Row],[Scion METRC '#]],METRCC8[],2,FALSE),"METRC ERROR")</f>
        <v>METRC ERROR</v>
      </c>
      <c r="F1709" s="13" t="str">
        <f>IF(LEFT(flower[[#This Row],[Strain]],4)=LEFT(flower[[#This Row],[Pheno '#]],4),"match","MISMATCH")</f>
        <v>MISMATCH</v>
      </c>
      <c r="G1709" s="13" t="str">
        <f>_xlfn.IFNA(VLOOKUP(flower[[#This Row],[Scion METRC '#]],VEGC8[[#All],[Scion METRC '#]:[Pheno Barcode]],2,FALSE),"")</f>
        <v/>
      </c>
      <c r="H1709" s="13" t="str">
        <f>LEFT(flower[[#This Row],[Pheno Barcode]],7)</f>
        <v/>
      </c>
      <c r="I1709" s="10" t="str">
        <f>_xlfn.IFNA(VLOOKUP(flower[[#This Row],[Strain]],VEGC8[[#All],[Scion METRC '#]:[Health]],5,FALSE),"")</f>
        <v/>
      </c>
      <c r="J1709" s="13"/>
      <c r="K1709" s="13" t="str">
        <f>IF(flower[[#This Row],[Scion METRC '#]]="","EMPTY",_xlfn.IFNA(VLOOKUP(flower[[#This Row],[Scion METRC '#]],DEADC8[],3,FALSE),"Alive"))</f>
        <v>EMPTY</v>
      </c>
      <c r="L1709" s="13" t="str">
        <f>IFERROR(INDEX(exptreatments[[#This Row],[Treatment]],MATCH(flower[[#This Row],[Scion METRC '#]],exptreatments[[#This Row],[METRC]],0)),"")</f>
        <v/>
      </c>
      <c r="M1709" s="13" t="str">
        <f>_xlfn.IFNA(VLOOKUP(flower[[#This Row],[Scion METRC '#]],DEADC8[],4,FALSE),"")</f>
        <v/>
      </c>
      <c r="N1709" s="14" t="str">
        <f>_xlfn.IFNA(VLOOKUP(flower[[#This Row],[Scion METRC '#]],DEADC8[],4,FALSE),"")</f>
        <v/>
      </c>
      <c r="O1709" s="13" t="str">
        <f>IF(ISNUMBER(SEARCH(".",flower[[#This Row],[Pheno Barcode]])),CONCATENATE("1A4070000000065000",RIGHT(flower[[#This Row],[Pheno Barcode]],6)),"")</f>
        <v/>
      </c>
      <c r="P1709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_VL2-12</v>
      </c>
    </row>
    <row r="1710" spans="1:16" x14ac:dyDescent="0.25">
      <c r="A1710" s="8" t="s">
        <v>10</v>
      </c>
      <c r="B1710" s="9">
        <v>13</v>
      </c>
      <c r="C1710" s="13" t="s">
        <v>589</v>
      </c>
      <c r="D1710" s="13"/>
      <c r="E1710" s="13" t="str">
        <f>_xlfn.IFNA(VLOOKUP(flower[[#This Row],[Scion METRC '#]],METRCC8[],2,FALSE),"METRC ERROR")</f>
        <v>METRC ERROR</v>
      </c>
      <c r="F1710" s="13" t="str">
        <f>IF(LEFT(flower[[#This Row],[Strain]],4)=LEFT(flower[[#This Row],[Pheno '#]],4),"match","MISMATCH")</f>
        <v>MISMATCH</v>
      </c>
      <c r="G1710" s="13" t="str">
        <f>_xlfn.IFNA(VLOOKUP(flower[[#This Row],[Scion METRC '#]],VEGC8[[#All],[Scion METRC '#]:[Pheno Barcode]],2,FALSE),"")</f>
        <v/>
      </c>
      <c r="H1710" s="13" t="str">
        <f>LEFT(flower[[#This Row],[Pheno Barcode]],7)</f>
        <v/>
      </c>
      <c r="I1710" s="10" t="str">
        <f>_xlfn.IFNA(VLOOKUP(flower[[#This Row],[Strain]],VEGC8[[#All],[Scion METRC '#]:[Health]],5,FALSE),"")</f>
        <v/>
      </c>
      <c r="J1710" s="13"/>
      <c r="K1710" s="13" t="str">
        <f>IF(flower[[#This Row],[Scion METRC '#]]="","EMPTY",_xlfn.IFNA(VLOOKUP(flower[[#This Row],[Scion METRC '#]],DEADC8[],3,FALSE),"Alive"))</f>
        <v>EMPTY</v>
      </c>
      <c r="L1710" s="13" t="str">
        <f>IFERROR(INDEX(exptreatments[[#This Row],[Treatment]],MATCH(flower[[#This Row],[Scion METRC '#]],exptreatments[[#This Row],[METRC]],0)),"")</f>
        <v/>
      </c>
      <c r="M1710" s="13" t="str">
        <f>_xlfn.IFNA(VLOOKUP(flower[[#This Row],[Scion METRC '#]],DEADC8[],4,FALSE),"")</f>
        <v/>
      </c>
      <c r="N1710" s="14" t="str">
        <f>_xlfn.IFNA(VLOOKUP(flower[[#This Row],[Scion METRC '#]],DEADC8[],4,FALSE),"")</f>
        <v/>
      </c>
      <c r="O1710" s="13" t="str">
        <f>IF(ISNUMBER(SEARCH(".",flower[[#This Row],[Pheno Barcode]])),CONCATENATE("1A4070000000065000",RIGHT(flower[[#This Row],[Pheno Barcode]],6)),"")</f>
        <v/>
      </c>
      <c r="P1710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_VL2-13</v>
      </c>
    </row>
    <row r="1711" spans="1:16" x14ac:dyDescent="0.25">
      <c r="A1711" s="8" t="s">
        <v>10</v>
      </c>
      <c r="B1711" s="9">
        <v>14</v>
      </c>
      <c r="C1711" s="13" t="s">
        <v>589</v>
      </c>
      <c r="D1711" s="13"/>
      <c r="E1711" s="13" t="str">
        <f>_xlfn.IFNA(VLOOKUP(flower[[#This Row],[Scion METRC '#]],METRCC8[],2,FALSE),"METRC ERROR")</f>
        <v>METRC ERROR</v>
      </c>
      <c r="F1711" s="13" t="str">
        <f>IF(LEFT(flower[[#This Row],[Strain]],4)=LEFT(flower[[#This Row],[Pheno '#]],4),"match","MISMATCH")</f>
        <v>MISMATCH</v>
      </c>
      <c r="G1711" s="13" t="str">
        <f>_xlfn.IFNA(VLOOKUP(flower[[#This Row],[Scion METRC '#]],VEGC8[[#All],[Scion METRC '#]:[Pheno Barcode]],2,FALSE),"")</f>
        <v/>
      </c>
      <c r="H1711" s="13" t="str">
        <f>LEFT(flower[[#This Row],[Pheno Barcode]],7)</f>
        <v/>
      </c>
      <c r="I1711" s="10" t="str">
        <f>_xlfn.IFNA(VLOOKUP(flower[[#This Row],[Strain]],VEGC8[[#All],[Scion METRC '#]:[Health]],5,FALSE),"")</f>
        <v/>
      </c>
      <c r="J1711" s="13"/>
      <c r="K1711" s="13" t="str">
        <f>IF(flower[[#This Row],[Scion METRC '#]]="","EMPTY",_xlfn.IFNA(VLOOKUP(flower[[#This Row],[Scion METRC '#]],DEADC8[],3,FALSE),"Alive"))</f>
        <v>EMPTY</v>
      </c>
      <c r="L1711" s="13" t="str">
        <f>IFERROR(INDEX(exptreatments[[#This Row],[Treatment]],MATCH(flower[[#This Row],[Scion METRC '#]],exptreatments[[#This Row],[METRC]],0)),"")</f>
        <v/>
      </c>
      <c r="M1711" s="13" t="str">
        <f>_xlfn.IFNA(VLOOKUP(flower[[#This Row],[Scion METRC '#]],DEADC8[],4,FALSE),"")</f>
        <v/>
      </c>
      <c r="N1711" s="14" t="str">
        <f>_xlfn.IFNA(VLOOKUP(flower[[#This Row],[Scion METRC '#]],DEADC8[],4,FALSE),"")</f>
        <v/>
      </c>
      <c r="O1711" s="13" t="str">
        <f>IF(ISNUMBER(SEARCH(".",flower[[#This Row],[Pheno Barcode]])),CONCATENATE("1A4070000000065000",RIGHT(flower[[#This Row],[Pheno Barcode]],6)),"")</f>
        <v/>
      </c>
      <c r="P1711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_VL2-14</v>
      </c>
    </row>
    <row r="1712" spans="1:16" x14ac:dyDescent="0.25">
      <c r="A1712" s="8" t="s">
        <v>10</v>
      </c>
      <c r="B1712" s="9">
        <v>15</v>
      </c>
      <c r="C1712" s="13" t="s">
        <v>589</v>
      </c>
      <c r="D1712" s="13"/>
      <c r="E1712" s="13" t="str">
        <f>_xlfn.IFNA(VLOOKUP(flower[[#This Row],[Scion METRC '#]],METRCC8[],2,FALSE),"METRC ERROR")</f>
        <v>METRC ERROR</v>
      </c>
      <c r="F1712" s="13" t="str">
        <f>IF(LEFT(flower[[#This Row],[Strain]],4)=LEFT(flower[[#This Row],[Pheno '#]],4),"match","MISMATCH")</f>
        <v>MISMATCH</v>
      </c>
      <c r="G1712" s="13" t="str">
        <f>_xlfn.IFNA(VLOOKUP(flower[[#This Row],[Scion METRC '#]],VEGC8[[#All],[Scion METRC '#]:[Pheno Barcode]],2,FALSE),"")</f>
        <v/>
      </c>
      <c r="H1712" s="13" t="str">
        <f>LEFT(flower[[#This Row],[Pheno Barcode]],7)</f>
        <v/>
      </c>
      <c r="I1712" s="10" t="str">
        <f>_xlfn.IFNA(VLOOKUP(flower[[#This Row],[Strain]],VEGC8[[#All],[Scion METRC '#]:[Health]],5,FALSE),"")</f>
        <v/>
      </c>
      <c r="J1712" s="13"/>
      <c r="K1712" s="13" t="str">
        <f>IF(flower[[#This Row],[Scion METRC '#]]="","EMPTY",_xlfn.IFNA(VLOOKUP(flower[[#This Row],[Scion METRC '#]],DEADC8[],3,FALSE),"Alive"))</f>
        <v>EMPTY</v>
      </c>
      <c r="L1712" s="13" t="str">
        <f>IFERROR(INDEX(exptreatments[[#This Row],[Treatment]],MATCH(flower[[#This Row],[Scion METRC '#]],exptreatments[[#This Row],[METRC]],0)),"")</f>
        <v/>
      </c>
      <c r="M1712" s="13" t="str">
        <f>_xlfn.IFNA(VLOOKUP(flower[[#This Row],[Scion METRC '#]],DEADC8[],4,FALSE),"")</f>
        <v/>
      </c>
      <c r="N1712" s="14" t="str">
        <f>_xlfn.IFNA(VLOOKUP(flower[[#This Row],[Scion METRC '#]],DEADC8[],4,FALSE),"")</f>
        <v/>
      </c>
      <c r="O1712" s="13" t="str">
        <f>IF(ISNUMBER(SEARCH(".",flower[[#This Row],[Pheno Barcode]])),CONCATENATE("1A4070000000065000",RIGHT(flower[[#This Row],[Pheno Barcode]],6)),"")</f>
        <v/>
      </c>
      <c r="P1712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_VL2-15</v>
      </c>
    </row>
    <row r="1713" spans="1:16" x14ac:dyDescent="0.25">
      <c r="A1713" s="8" t="s">
        <v>10</v>
      </c>
      <c r="B1713" s="9">
        <v>16</v>
      </c>
      <c r="C1713" s="13" t="s">
        <v>589</v>
      </c>
      <c r="D1713" s="13"/>
      <c r="E1713" s="13" t="str">
        <f>_xlfn.IFNA(VLOOKUP(flower[[#This Row],[Scion METRC '#]],METRCC8[],2,FALSE),"METRC ERROR")</f>
        <v>METRC ERROR</v>
      </c>
      <c r="F1713" s="13" t="str">
        <f>IF(LEFT(flower[[#This Row],[Strain]],4)=LEFT(flower[[#This Row],[Pheno '#]],4),"match","MISMATCH")</f>
        <v>MISMATCH</v>
      </c>
      <c r="G1713" s="13" t="str">
        <f>_xlfn.IFNA(VLOOKUP(flower[[#This Row],[Scion METRC '#]],VEGC8[[#All],[Scion METRC '#]:[Pheno Barcode]],2,FALSE),"")</f>
        <v/>
      </c>
      <c r="H1713" s="13" t="str">
        <f>LEFT(flower[[#This Row],[Pheno Barcode]],7)</f>
        <v/>
      </c>
      <c r="I1713" s="10" t="str">
        <f>_xlfn.IFNA(VLOOKUP(flower[[#This Row],[Strain]],VEGC8[[#All],[Scion METRC '#]:[Health]],5,FALSE),"")</f>
        <v/>
      </c>
      <c r="J1713" s="13"/>
      <c r="K1713" s="13" t="str">
        <f>IF(flower[[#This Row],[Scion METRC '#]]="","EMPTY",_xlfn.IFNA(VLOOKUP(flower[[#This Row],[Scion METRC '#]],DEADC8[],3,FALSE),"Alive"))</f>
        <v>EMPTY</v>
      </c>
      <c r="L1713" s="13" t="str">
        <f>IFERROR(INDEX(exptreatments[[#This Row],[Treatment]],MATCH(flower[[#This Row],[Scion METRC '#]],exptreatments[[#This Row],[METRC]],0)),"")</f>
        <v/>
      </c>
      <c r="M1713" s="13" t="str">
        <f>_xlfn.IFNA(VLOOKUP(flower[[#This Row],[Scion METRC '#]],DEADC8[],4,FALSE),"")</f>
        <v/>
      </c>
      <c r="N1713" s="14" t="str">
        <f>_xlfn.IFNA(VLOOKUP(flower[[#This Row],[Scion METRC '#]],DEADC8[],4,FALSE),"")</f>
        <v/>
      </c>
      <c r="O1713" s="13" t="str">
        <f>IF(ISNUMBER(SEARCH(".",flower[[#This Row],[Pheno Barcode]])),CONCATENATE("1A4070000000065000",RIGHT(flower[[#This Row],[Pheno Barcode]],6)),"")</f>
        <v/>
      </c>
      <c r="P1713" s="8" t="str">
        <f>IF(flower[[#This Row],[Plant]]&lt;10,_xlfn.CONCAT('Group Info'!$F$2,"_",flower[[#This Row],[Table]],"-0",flower[[#This Row],[Plant]]),_xlfn.CONCAT('Group Info'!$F$2,"_",flower[[#This Row],[Table]],"-",flower[[#This Row],[Plant]]))</f>
        <v>_VL2-16</v>
      </c>
    </row>
    <row r="1714" spans="1:16" x14ac:dyDescent="0.25">
      <c r="A1714" s="8" t="s">
        <v>10</v>
      </c>
      <c r="B1714" s="9">
        <v>1</v>
      </c>
      <c r="C1714" s="13" t="s">
        <v>590</v>
      </c>
      <c r="D1714" s="13"/>
      <c r="E1714" s="13" t="str">
        <f>_xlfn.IFNA(VLOOKUP(flower[[#This Row],[Scion METRC '#]],METRCC8[],2,FALSE),"METRC ERROR")</f>
        <v>METRC ERROR</v>
      </c>
      <c r="F1714" s="13" t="str">
        <f>IF(LEFT(flower[[#This Row],[Strain]],4)=LEFT(flower[[#This Row],[Pheno '#]],4),"match","MISMATCH")</f>
        <v>MISMATCH</v>
      </c>
      <c r="G1714" s="13" t="str">
        <f>_xlfn.IFNA(VLOOKUP(flower[[#This Row],[Scion METRC '#]],VEGC8[[#All],[Scion METRC '#]:[Pheno Barcode]],2,FALSE),"")</f>
        <v/>
      </c>
      <c r="H1714" s="13" t="str">
        <f>LEFT(flower[[#This Row],[Pheno Barcode]],7)</f>
        <v/>
      </c>
      <c r="I1714" s="10" t="str">
        <f>_xlfn.IFNA(VLOOKUP(flower[[#This Row],[Strain]],VEGC8[[#All],[Scion METRC '#]:[Health]],5,FALSE),"")</f>
        <v/>
      </c>
      <c r="J1714" s="13"/>
      <c r="K1714" s="13" t="str">
        <f>IF(flower[[#This Row],[Scion METRC '#]]="","EMPTY",_xlfn.IFNA(VLOOKUP(flower[[#This Row],[Scion METRC '#]],DEADC8[],3,FALSE),"Alive"))</f>
        <v>EMPTY</v>
      </c>
      <c r="L1714" s="13" t="str">
        <f>IFERROR(INDEX(exptreatments[[#This Row],[Treatment]],MATCH(flower[[#This Row],[Scion METRC '#]],exptreatments[[#This Row],[METRC]],0)),"")</f>
        <v/>
      </c>
      <c r="M1714" s="13" t="str">
        <f>_xlfn.IFNA(VLOOKUP(flower[[#This Row],[Scion METRC '#]],DEADC8[],4,FALSE),"")</f>
        <v/>
      </c>
      <c r="N1714" s="14" t="str">
        <f>_xlfn.IFNA(VLOOKUP(flower[[#This Row],[Scion METRC '#]],DEADC8[],4,FALSE),"")</f>
        <v/>
      </c>
      <c r="O1714" s="13" t="str">
        <f>IF(ISNUMBER(SEARCH(".",flower[[#This Row],[Pheno Barcode]])),CONCATENATE("1A4070000000065000",RIGHT(flower[[#This Row],[Pheno Barcode]],6)),"")</f>
        <v/>
      </c>
      <c r="P1714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_VL3-01</v>
      </c>
    </row>
    <row r="1715" spans="1:16" x14ac:dyDescent="0.25">
      <c r="A1715" s="8" t="s">
        <v>10</v>
      </c>
      <c r="B1715" s="9">
        <v>2</v>
      </c>
      <c r="C1715" s="13" t="s">
        <v>590</v>
      </c>
      <c r="D1715" s="13"/>
      <c r="E1715" s="13" t="str">
        <f>_xlfn.IFNA(VLOOKUP(flower[[#This Row],[Scion METRC '#]],METRCC8[],2,FALSE),"METRC ERROR")</f>
        <v>METRC ERROR</v>
      </c>
      <c r="F1715" s="13" t="str">
        <f>IF(LEFT(flower[[#This Row],[Strain]],4)=LEFT(flower[[#This Row],[Pheno '#]],4),"match","MISMATCH")</f>
        <v>MISMATCH</v>
      </c>
      <c r="G1715" s="13" t="str">
        <f>_xlfn.IFNA(VLOOKUP(flower[[#This Row],[Scion METRC '#]],VEGC8[[#All],[Scion METRC '#]:[Pheno Barcode]],2,FALSE),"")</f>
        <v/>
      </c>
      <c r="H1715" s="13" t="str">
        <f>LEFT(flower[[#This Row],[Pheno Barcode]],7)</f>
        <v/>
      </c>
      <c r="I1715" s="10" t="str">
        <f>_xlfn.IFNA(VLOOKUP(flower[[#This Row],[Strain]],VEGC8[[#All],[Scion METRC '#]:[Health]],5,FALSE),"")</f>
        <v/>
      </c>
      <c r="J1715" s="13"/>
      <c r="K1715" s="13" t="str">
        <f>IF(flower[[#This Row],[Scion METRC '#]]="","EMPTY",_xlfn.IFNA(VLOOKUP(flower[[#This Row],[Scion METRC '#]],DEADC8[],3,FALSE),"Alive"))</f>
        <v>EMPTY</v>
      </c>
      <c r="L1715" s="13" t="str">
        <f>IFERROR(INDEX(exptreatments[[#This Row],[Treatment]],MATCH(flower[[#This Row],[Scion METRC '#]],exptreatments[[#This Row],[METRC]],0)),"")</f>
        <v/>
      </c>
      <c r="M1715" s="13" t="str">
        <f>_xlfn.IFNA(VLOOKUP(flower[[#This Row],[Scion METRC '#]],DEADC8[],4,FALSE),"")</f>
        <v/>
      </c>
      <c r="N1715" s="14" t="str">
        <f>_xlfn.IFNA(VLOOKUP(flower[[#This Row],[Scion METRC '#]],DEADC8[],4,FALSE),"")</f>
        <v/>
      </c>
      <c r="O1715" s="13" t="str">
        <f>IF(ISNUMBER(SEARCH(".",flower[[#This Row],[Pheno Barcode]])),CONCATENATE("1A4070000000065000",RIGHT(flower[[#This Row],[Pheno Barcode]],6)),"")</f>
        <v/>
      </c>
      <c r="P1715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_VL3-02</v>
      </c>
    </row>
    <row r="1716" spans="1:16" x14ac:dyDescent="0.25">
      <c r="A1716" s="8" t="s">
        <v>10</v>
      </c>
      <c r="B1716" s="9">
        <v>3</v>
      </c>
      <c r="C1716" s="13" t="s">
        <v>590</v>
      </c>
      <c r="D1716" s="13"/>
      <c r="E1716" s="13" t="str">
        <f>_xlfn.IFNA(VLOOKUP(flower[[#This Row],[Scion METRC '#]],METRCC8[],2,FALSE),"METRC ERROR")</f>
        <v>METRC ERROR</v>
      </c>
      <c r="F1716" s="13" t="str">
        <f>IF(LEFT(flower[[#This Row],[Strain]],4)=LEFT(flower[[#This Row],[Pheno '#]],4),"match","MISMATCH")</f>
        <v>MISMATCH</v>
      </c>
      <c r="G1716" s="13" t="str">
        <f>_xlfn.IFNA(VLOOKUP(flower[[#This Row],[Scion METRC '#]],VEGC8[[#All],[Scion METRC '#]:[Pheno Barcode]],2,FALSE),"")</f>
        <v/>
      </c>
      <c r="H1716" s="13" t="str">
        <f>LEFT(flower[[#This Row],[Pheno Barcode]],7)</f>
        <v/>
      </c>
      <c r="I1716" s="10" t="str">
        <f>_xlfn.IFNA(VLOOKUP(flower[[#This Row],[Strain]],VEGC8[[#All],[Scion METRC '#]:[Health]],5,FALSE),"")</f>
        <v/>
      </c>
      <c r="J1716" s="13"/>
      <c r="K1716" s="13" t="str">
        <f>IF(flower[[#This Row],[Scion METRC '#]]="","EMPTY",_xlfn.IFNA(VLOOKUP(flower[[#This Row],[Scion METRC '#]],DEADC8[],3,FALSE),"Alive"))</f>
        <v>EMPTY</v>
      </c>
      <c r="L1716" s="13" t="str">
        <f>IFERROR(INDEX(exptreatments[[#This Row],[Treatment]],MATCH(flower[[#This Row],[Scion METRC '#]],exptreatments[[#This Row],[METRC]],0)),"")</f>
        <v/>
      </c>
      <c r="M1716" s="13" t="str">
        <f>_xlfn.IFNA(VLOOKUP(flower[[#This Row],[Scion METRC '#]],DEADC8[],4,FALSE),"")</f>
        <v/>
      </c>
      <c r="N1716" s="14" t="str">
        <f>_xlfn.IFNA(VLOOKUP(flower[[#This Row],[Scion METRC '#]],DEADC8[],4,FALSE),"")</f>
        <v/>
      </c>
      <c r="O1716" s="13" t="str">
        <f>IF(ISNUMBER(SEARCH(".",flower[[#This Row],[Pheno Barcode]])),CONCATENATE("1A4070000000065000",RIGHT(flower[[#This Row],[Pheno Barcode]],6)),"")</f>
        <v/>
      </c>
      <c r="P1716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_VL3-03</v>
      </c>
    </row>
    <row r="1717" spans="1:16" x14ac:dyDescent="0.25">
      <c r="A1717" s="8" t="s">
        <v>10</v>
      </c>
      <c r="B1717" s="9">
        <v>4</v>
      </c>
      <c r="C1717" s="13" t="s">
        <v>590</v>
      </c>
      <c r="D1717" s="13"/>
      <c r="E1717" s="13" t="str">
        <f>_xlfn.IFNA(VLOOKUP(flower[[#This Row],[Scion METRC '#]],METRCC8[],2,FALSE),"METRC ERROR")</f>
        <v>METRC ERROR</v>
      </c>
      <c r="F1717" s="13" t="str">
        <f>IF(LEFT(flower[[#This Row],[Strain]],4)=LEFT(flower[[#This Row],[Pheno '#]],4),"match","MISMATCH")</f>
        <v>MISMATCH</v>
      </c>
      <c r="G1717" s="13" t="str">
        <f>_xlfn.IFNA(VLOOKUP(flower[[#This Row],[Scion METRC '#]],VEGC8[[#All],[Scion METRC '#]:[Pheno Barcode]],2,FALSE),"")</f>
        <v/>
      </c>
      <c r="H1717" s="13" t="str">
        <f>LEFT(flower[[#This Row],[Pheno Barcode]],7)</f>
        <v/>
      </c>
      <c r="I1717" s="10" t="str">
        <f>_xlfn.IFNA(VLOOKUP(flower[[#This Row],[Strain]],VEGC8[[#All],[Scion METRC '#]:[Health]],5,FALSE),"")</f>
        <v/>
      </c>
      <c r="J1717" s="13"/>
      <c r="K1717" s="13" t="str">
        <f>IF(flower[[#This Row],[Scion METRC '#]]="","EMPTY",_xlfn.IFNA(VLOOKUP(flower[[#This Row],[Scion METRC '#]],DEADC8[],3,FALSE),"Alive"))</f>
        <v>EMPTY</v>
      </c>
      <c r="L1717" s="13" t="str">
        <f>IFERROR(INDEX(exptreatments[[#This Row],[Treatment]],MATCH(flower[[#This Row],[Scion METRC '#]],exptreatments[[#This Row],[METRC]],0)),"")</f>
        <v/>
      </c>
      <c r="M1717" s="13" t="str">
        <f>_xlfn.IFNA(VLOOKUP(flower[[#This Row],[Scion METRC '#]],DEADC8[],4,FALSE),"")</f>
        <v/>
      </c>
      <c r="N1717" s="14" t="str">
        <f>_xlfn.IFNA(VLOOKUP(flower[[#This Row],[Scion METRC '#]],DEADC8[],4,FALSE),"")</f>
        <v/>
      </c>
      <c r="O1717" s="13" t="str">
        <f>IF(ISNUMBER(SEARCH(".",flower[[#This Row],[Pheno Barcode]])),CONCATENATE("1A4070000000065000",RIGHT(flower[[#This Row],[Pheno Barcode]],6)),"")</f>
        <v/>
      </c>
      <c r="P1717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_VL3-04</v>
      </c>
    </row>
    <row r="1718" spans="1:16" x14ac:dyDescent="0.25">
      <c r="A1718" s="8" t="s">
        <v>10</v>
      </c>
      <c r="B1718" s="9">
        <v>5</v>
      </c>
      <c r="C1718" s="13" t="s">
        <v>590</v>
      </c>
      <c r="D1718" s="13"/>
      <c r="E1718" s="13" t="str">
        <f>_xlfn.IFNA(VLOOKUP(flower[[#This Row],[Scion METRC '#]],METRCC8[],2,FALSE),"METRC ERROR")</f>
        <v>METRC ERROR</v>
      </c>
      <c r="F1718" s="13" t="str">
        <f>IF(LEFT(flower[[#This Row],[Strain]],4)=LEFT(flower[[#This Row],[Pheno '#]],4),"match","MISMATCH")</f>
        <v>MISMATCH</v>
      </c>
      <c r="G1718" s="13" t="str">
        <f>_xlfn.IFNA(VLOOKUP(flower[[#This Row],[Scion METRC '#]],VEGC8[[#All],[Scion METRC '#]:[Pheno Barcode]],2,FALSE),"")</f>
        <v/>
      </c>
      <c r="H1718" s="13" t="str">
        <f>LEFT(flower[[#This Row],[Pheno Barcode]],7)</f>
        <v/>
      </c>
      <c r="I1718" s="10" t="str">
        <f>_xlfn.IFNA(VLOOKUP(flower[[#This Row],[Strain]],VEGC8[[#All],[Scion METRC '#]:[Health]],5,FALSE),"")</f>
        <v/>
      </c>
      <c r="J1718" s="13"/>
      <c r="K1718" s="13" t="str">
        <f>IF(flower[[#This Row],[Scion METRC '#]]="","EMPTY",_xlfn.IFNA(VLOOKUP(flower[[#This Row],[Scion METRC '#]],DEADC8[],3,FALSE),"Alive"))</f>
        <v>EMPTY</v>
      </c>
      <c r="L1718" s="13" t="str">
        <f>IFERROR(INDEX(exptreatments[[#This Row],[Treatment]],MATCH(flower[[#This Row],[Scion METRC '#]],exptreatments[[#This Row],[METRC]],0)),"")</f>
        <v/>
      </c>
      <c r="M1718" s="13" t="str">
        <f>_xlfn.IFNA(VLOOKUP(flower[[#This Row],[Scion METRC '#]],DEADC8[],4,FALSE),"")</f>
        <v/>
      </c>
      <c r="N1718" s="14" t="str">
        <f>_xlfn.IFNA(VLOOKUP(flower[[#This Row],[Scion METRC '#]],DEADC8[],4,FALSE),"")</f>
        <v/>
      </c>
      <c r="O1718" s="13" t="str">
        <f>IF(ISNUMBER(SEARCH(".",flower[[#This Row],[Pheno Barcode]])),CONCATENATE("1A4070000000065000",RIGHT(flower[[#This Row],[Pheno Barcode]],6)),"")</f>
        <v/>
      </c>
      <c r="P1718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_VL3-05</v>
      </c>
    </row>
    <row r="1719" spans="1:16" x14ac:dyDescent="0.25">
      <c r="A1719" s="8" t="s">
        <v>10</v>
      </c>
      <c r="B1719" s="9">
        <v>6</v>
      </c>
      <c r="C1719" s="13" t="s">
        <v>590</v>
      </c>
      <c r="D1719" s="13"/>
      <c r="E1719" s="13" t="str">
        <f>_xlfn.IFNA(VLOOKUP(flower[[#This Row],[Scion METRC '#]],METRCC8[],2,FALSE),"METRC ERROR")</f>
        <v>METRC ERROR</v>
      </c>
      <c r="F1719" s="13" t="str">
        <f>IF(LEFT(flower[[#This Row],[Strain]],4)=LEFT(flower[[#This Row],[Pheno '#]],4),"match","MISMATCH")</f>
        <v>MISMATCH</v>
      </c>
      <c r="G1719" s="13" t="str">
        <f>_xlfn.IFNA(VLOOKUP(flower[[#This Row],[Scion METRC '#]],VEGC8[[#All],[Scion METRC '#]:[Pheno Barcode]],2,FALSE),"")</f>
        <v/>
      </c>
      <c r="H1719" s="13" t="str">
        <f>LEFT(flower[[#This Row],[Pheno Barcode]],7)</f>
        <v/>
      </c>
      <c r="I1719" s="10" t="str">
        <f>_xlfn.IFNA(VLOOKUP(flower[[#This Row],[Strain]],VEGC8[[#All],[Scion METRC '#]:[Health]],5,FALSE),"")</f>
        <v/>
      </c>
      <c r="J1719" s="13"/>
      <c r="K1719" s="13" t="str">
        <f>IF(flower[[#This Row],[Scion METRC '#]]="","EMPTY",_xlfn.IFNA(VLOOKUP(flower[[#This Row],[Scion METRC '#]],DEADC8[],3,FALSE),"Alive"))</f>
        <v>EMPTY</v>
      </c>
      <c r="L1719" s="13" t="str">
        <f>IFERROR(INDEX(exptreatments[[#This Row],[Treatment]],MATCH(flower[[#This Row],[Scion METRC '#]],exptreatments[[#This Row],[METRC]],0)),"")</f>
        <v/>
      </c>
      <c r="M1719" s="13" t="str">
        <f>_xlfn.IFNA(VLOOKUP(flower[[#This Row],[Scion METRC '#]],DEADC8[],4,FALSE),"")</f>
        <v/>
      </c>
      <c r="N1719" s="14" t="str">
        <f>_xlfn.IFNA(VLOOKUP(flower[[#This Row],[Scion METRC '#]],DEADC8[],4,FALSE),"")</f>
        <v/>
      </c>
      <c r="O1719" s="13" t="str">
        <f>IF(ISNUMBER(SEARCH(".",flower[[#This Row],[Pheno Barcode]])),CONCATENATE("1A4070000000065000",RIGHT(flower[[#This Row],[Pheno Barcode]],6)),"")</f>
        <v/>
      </c>
      <c r="P1719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_VL3-06</v>
      </c>
    </row>
    <row r="1720" spans="1:16" x14ac:dyDescent="0.25">
      <c r="A1720" s="8" t="s">
        <v>10</v>
      </c>
      <c r="B1720" s="9">
        <v>7</v>
      </c>
      <c r="C1720" s="13" t="s">
        <v>590</v>
      </c>
      <c r="D1720" s="13"/>
      <c r="E1720" s="13" t="str">
        <f>_xlfn.IFNA(VLOOKUP(flower[[#This Row],[Scion METRC '#]],METRCC8[],2,FALSE),"METRC ERROR")</f>
        <v>METRC ERROR</v>
      </c>
      <c r="F1720" s="13" t="str">
        <f>IF(LEFT(flower[[#This Row],[Strain]],4)=LEFT(flower[[#This Row],[Pheno '#]],4),"match","MISMATCH")</f>
        <v>MISMATCH</v>
      </c>
      <c r="G1720" s="13" t="str">
        <f>_xlfn.IFNA(VLOOKUP(flower[[#This Row],[Scion METRC '#]],VEGC8[[#All],[Scion METRC '#]:[Pheno Barcode]],2,FALSE),"")</f>
        <v/>
      </c>
      <c r="H1720" s="13" t="str">
        <f>LEFT(flower[[#This Row],[Pheno Barcode]],7)</f>
        <v/>
      </c>
      <c r="I1720" s="10" t="str">
        <f>_xlfn.IFNA(VLOOKUP(flower[[#This Row],[Strain]],VEGC8[[#All],[Scion METRC '#]:[Health]],5,FALSE),"")</f>
        <v/>
      </c>
      <c r="J1720" s="13"/>
      <c r="K1720" s="13" t="str">
        <f>IF(flower[[#This Row],[Scion METRC '#]]="","EMPTY",_xlfn.IFNA(VLOOKUP(flower[[#This Row],[Scion METRC '#]],DEADC8[],3,FALSE),"Alive"))</f>
        <v>EMPTY</v>
      </c>
      <c r="L1720" s="13" t="str">
        <f>IFERROR(INDEX(exptreatments[[#This Row],[Treatment]],MATCH(flower[[#This Row],[Scion METRC '#]],exptreatments[[#This Row],[METRC]],0)),"")</f>
        <v/>
      </c>
      <c r="M1720" s="13" t="str">
        <f>_xlfn.IFNA(VLOOKUP(flower[[#This Row],[Scion METRC '#]],DEADC8[],4,FALSE),"")</f>
        <v/>
      </c>
      <c r="N1720" s="14" t="str">
        <f>_xlfn.IFNA(VLOOKUP(flower[[#This Row],[Scion METRC '#]],DEADC8[],4,FALSE),"")</f>
        <v/>
      </c>
      <c r="O1720" s="13" t="str">
        <f>IF(ISNUMBER(SEARCH(".",flower[[#This Row],[Pheno Barcode]])),CONCATENATE("1A4070000000065000",RIGHT(flower[[#This Row],[Pheno Barcode]],6)),"")</f>
        <v/>
      </c>
      <c r="P1720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_VL3-07</v>
      </c>
    </row>
    <row r="1721" spans="1:16" x14ac:dyDescent="0.25">
      <c r="A1721" s="8" t="s">
        <v>10</v>
      </c>
      <c r="B1721" s="9">
        <v>8</v>
      </c>
      <c r="C1721" s="13" t="s">
        <v>590</v>
      </c>
      <c r="D1721" s="13"/>
      <c r="E1721" s="13" t="str">
        <f>_xlfn.IFNA(VLOOKUP(flower[[#This Row],[Scion METRC '#]],METRCC8[],2,FALSE),"METRC ERROR")</f>
        <v>METRC ERROR</v>
      </c>
      <c r="F1721" s="13" t="str">
        <f>IF(LEFT(flower[[#This Row],[Strain]],4)=LEFT(flower[[#This Row],[Pheno '#]],4),"match","MISMATCH")</f>
        <v>MISMATCH</v>
      </c>
      <c r="G1721" s="13" t="str">
        <f>_xlfn.IFNA(VLOOKUP(flower[[#This Row],[Scion METRC '#]],VEGC8[[#All],[Scion METRC '#]:[Pheno Barcode]],2,FALSE),"")</f>
        <v/>
      </c>
      <c r="H1721" s="13" t="str">
        <f>LEFT(flower[[#This Row],[Pheno Barcode]],7)</f>
        <v/>
      </c>
      <c r="I1721" s="10" t="str">
        <f>_xlfn.IFNA(VLOOKUP(flower[[#This Row],[Strain]],VEGC8[[#All],[Scion METRC '#]:[Health]],5,FALSE),"")</f>
        <v/>
      </c>
      <c r="J1721" s="13"/>
      <c r="K1721" s="13" t="str">
        <f>IF(flower[[#This Row],[Scion METRC '#]]="","EMPTY",_xlfn.IFNA(VLOOKUP(flower[[#This Row],[Scion METRC '#]],DEADC8[],3,FALSE),"Alive"))</f>
        <v>EMPTY</v>
      </c>
      <c r="L1721" s="13" t="str">
        <f>IFERROR(INDEX(exptreatments[[#This Row],[Treatment]],MATCH(flower[[#This Row],[Scion METRC '#]],exptreatments[[#This Row],[METRC]],0)),"")</f>
        <v/>
      </c>
      <c r="M1721" s="13" t="str">
        <f>_xlfn.IFNA(VLOOKUP(flower[[#This Row],[Scion METRC '#]],DEADC8[],4,FALSE),"")</f>
        <v/>
      </c>
      <c r="N1721" s="14" t="str">
        <f>_xlfn.IFNA(VLOOKUP(flower[[#This Row],[Scion METRC '#]],DEADC8[],4,FALSE),"")</f>
        <v/>
      </c>
      <c r="O1721" s="13" t="str">
        <f>IF(ISNUMBER(SEARCH(".",flower[[#This Row],[Pheno Barcode]])),CONCATENATE("1A4070000000065000",RIGHT(flower[[#This Row],[Pheno Barcode]],6)),"")</f>
        <v/>
      </c>
      <c r="P1721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_VL3-08</v>
      </c>
    </row>
    <row r="1722" spans="1:16" x14ac:dyDescent="0.25">
      <c r="A1722" s="8" t="s">
        <v>10</v>
      </c>
      <c r="B1722" s="9">
        <v>9</v>
      </c>
      <c r="C1722" s="13" t="s">
        <v>590</v>
      </c>
      <c r="D1722" s="13"/>
      <c r="E1722" s="13" t="str">
        <f>_xlfn.IFNA(VLOOKUP(flower[[#This Row],[Scion METRC '#]],METRCC8[],2,FALSE),"METRC ERROR")</f>
        <v>METRC ERROR</v>
      </c>
      <c r="F1722" s="13" t="str">
        <f>IF(LEFT(flower[[#This Row],[Strain]],4)=LEFT(flower[[#This Row],[Pheno '#]],4),"match","MISMATCH")</f>
        <v>MISMATCH</v>
      </c>
      <c r="G1722" s="13" t="str">
        <f>_xlfn.IFNA(VLOOKUP(flower[[#This Row],[Scion METRC '#]],VEGC8[[#All],[Scion METRC '#]:[Pheno Barcode]],2,FALSE),"")</f>
        <v/>
      </c>
      <c r="H1722" s="13" t="str">
        <f>LEFT(flower[[#This Row],[Pheno Barcode]],7)</f>
        <v/>
      </c>
      <c r="I1722" s="10" t="str">
        <f>_xlfn.IFNA(VLOOKUP(flower[[#This Row],[Strain]],VEGC8[[#All],[Scion METRC '#]:[Health]],5,FALSE),"")</f>
        <v/>
      </c>
      <c r="J1722" s="13"/>
      <c r="K1722" s="13" t="str">
        <f>IF(flower[[#This Row],[Scion METRC '#]]="","EMPTY",_xlfn.IFNA(VLOOKUP(flower[[#This Row],[Scion METRC '#]],DEADC8[],3,FALSE),"Alive"))</f>
        <v>EMPTY</v>
      </c>
      <c r="L1722" s="13" t="str">
        <f>IFERROR(INDEX(exptreatments[[#This Row],[Treatment]],MATCH(flower[[#This Row],[Scion METRC '#]],exptreatments[[#This Row],[METRC]],0)),"")</f>
        <v/>
      </c>
      <c r="M1722" s="13" t="str">
        <f>_xlfn.IFNA(VLOOKUP(flower[[#This Row],[Scion METRC '#]],DEADC8[],4,FALSE),"")</f>
        <v/>
      </c>
      <c r="N1722" s="14" t="str">
        <f>_xlfn.IFNA(VLOOKUP(flower[[#This Row],[Scion METRC '#]],DEADC8[],4,FALSE),"")</f>
        <v/>
      </c>
      <c r="O1722" s="13" t="str">
        <f>IF(ISNUMBER(SEARCH(".",flower[[#This Row],[Pheno Barcode]])),CONCATENATE("1A4070000000065000",RIGHT(flower[[#This Row],[Pheno Barcode]],6)),"")</f>
        <v/>
      </c>
      <c r="P1722" s="8" t="str">
        <f>IF(flower[[#This Row],[Plant]]&lt;10,_xlfn.CONCAT('Group Info'!$F$2,"_",flower[[#This Row],[Table]],"-0",flower[[#This Row],[Plant]]),_xlfn.CONCAT('Group Info'!$F$2,"_",flower[[#This Row],[Table]],"-",flower[[#This Row],[Plant]]))</f>
        <v>_VL3-09</v>
      </c>
    </row>
    <row r="1723" spans="1:16" x14ac:dyDescent="0.25">
      <c r="A1723" s="8" t="s">
        <v>10</v>
      </c>
      <c r="B1723" s="9">
        <v>10</v>
      </c>
      <c r="C1723" s="13" t="s">
        <v>590</v>
      </c>
      <c r="D1723" s="13"/>
      <c r="E1723" s="13" t="str">
        <f>_xlfn.IFNA(VLOOKUP(flower[[#This Row],[Scion METRC '#]],METRCC8[],2,FALSE),"METRC ERROR")</f>
        <v>METRC ERROR</v>
      </c>
      <c r="F1723" s="13" t="str">
        <f>IF(LEFT(flower[[#This Row],[Strain]],4)=LEFT(flower[[#This Row],[Pheno '#]],4),"match","MISMATCH")</f>
        <v>MISMATCH</v>
      </c>
      <c r="G1723" s="13" t="str">
        <f>_xlfn.IFNA(VLOOKUP(flower[[#This Row],[Scion METRC '#]],VEGC8[[#All],[Scion METRC '#]:[Pheno Barcode]],2,FALSE),"")</f>
        <v/>
      </c>
      <c r="H1723" s="13" t="str">
        <f>LEFT(flower[[#This Row],[Pheno Barcode]],7)</f>
        <v/>
      </c>
      <c r="I1723" s="10" t="str">
        <f>_xlfn.IFNA(VLOOKUP(flower[[#This Row],[Strain]],VEGC8[[#All],[Scion METRC '#]:[Health]],5,FALSE),"")</f>
        <v/>
      </c>
      <c r="J1723" s="13"/>
      <c r="K1723" s="13" t="str">
        <f>IF(flower[[#This Row],[Scion METRC '#]]="","EMPTY",_xlfn.IFNA(VLOOKUP(flower[[#This Row],[Scion METRC '#]],DEADC8[],3,FALSE),"Alive"))</f>
        <v>EMPTY</v>
      </c>
      <c r="L1723" s="13" t="str">
        <f>IFERROR(INDEX(exptreatments[[#This Row],[Treatment]],MATCH(flower[[#This Row],[Scion METRC '#]],exptreatments[[#This Row],[METRC]],0)),"")</f>
        <v/>
      </c>
      <c r="M1723" s="13" t="str">
        <f>_xlfn.IFNA(VLOOKUP(flower[[#This Row],[Scion METRC '#]],DEADC8[],4,FALSE),"")</f>
        <v/>
      </c>
      <c r="N1723" s="14" t="str">
        <f>_xlfn.IFNA(VLOOKUP(flower[[#This Row],[Scion METRC '#]],DEADC8[],4,FALSE),"")</f>
        <v/>
      </c>
      <c r="O1723" s="13" t="str">
        <f>IF(ISNUMBER(SEARCH(".",flower[[#This Row],[Pheno Barcode]])),CONCATENATE("1A4070000000065000",RIGHT(flower[[#This Row],[Pheno Barcode]],6)),"")</f>
        <v/>
      </c>
      <c r="P1723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_VL3-10</v>
      </c>
    </row>
    <row r="1724" spans="1:16" x14ac:dyDescent="0.25">
      <c r="A1724" s="8" t="s">
        <v>10</v>
      </c>
      <c r="B1724" s="9">
        <v>11</v>
      </c>
      <c r="C1724" s="13" t="s">
        <v>590</v>
      </c>
      <c r="D1724" s="13"/>
      <c r="E1724" s="13" t="str">
        <f>_xlfn.IFNA(VLOOKUP(flower[[#This Row],[Scion METRC '#]],METRCC8[],2,FALSE),"METRC ERROR")</f>
        <v>METRC ERROR</v>
      </c>
      <c r="F1724" s="13" t="str">
        <f>IF(LEFT(flower[[#This Row],[Strain]],4)=LEFT(flower[[#This Row],[Pheno '#]],4),"match","MISMATCH")</f>
        <v>MISMATCH</v>
      </c>
      <c r="G1724" s="13" t="str">
        <f>_xlfn.IFNA(VLOOKUP(flower[[#This Row],[Scion METRC '#]],VEGC8[[#All],[Scion METRC '#]:[Pheno Barcode]],2,FALSE),"")</f>
        <v/>
      </c>
      <c r="H1724" s="13" t="str">
        <f>LEFT(flower[[#This Row],[Pheno Barcode]],7)</f>
        <v/>
      </c>
      <c r="I1724" s="10" t="str">
        <f>_xlfn.IFNA(VLOOKUP(flower[[#This Row],[Strain]],VEGC8[[#All],[Scion METRC '#]:[Health]],5,FALSE),"")</f>
        <v/>
      </c>
      <c r="J1724" s="13"/>
      <c r="K1724" s="13" t="str">
        <f>IF(flower[[#This Row],[Scion METRC '#]]="","EMPTY",_xlfn.IFNA(VLOOKUP(flower[[#This Row],[Scion METRC '#]],DEADC8[],3,FALSE),"Alive"))</f>
        <v>EMPTY</v>
      </c>
      <c r="L1724" s="13" t="str">
        <f>IFERROR(INDEX(exptreatments[[#This Row],[Treatment]],MATCH(flower[[#This Row],[Scion METRC '#]],exptreatments[[#This Row],[METRC]],0)),"")</f>
        <v/>
      </c>
      <c r="M1724" s="13" t="str">
        <f>_xlfn.IFNA(VLOOKUP(flower[[#This Row],[Scion METRC '#]],DEADC8[],4,FALSE),"")</f>
        <v/>
      </c>
      <c r="N1724" s="14" t="str">
        <f>_xlfn.IFNA(VLOOKUP(flower[[#This Row],[Scion METRC '#]],DEADC8[],4,FALSE),"")</f>
        <v/>
      </c>
      <c r="O1724" s="13" t="str">
        <f>IF(ISNUMBER(SEARCH(".",flower[[#This Row],[Pheno Barcode]])),CONCATENATE("1A4070000000065000",RIGHT(flower[[#This Row],[Pheno Barcode]],6)),"")</f>
        <v/>
      </c>
      <c r="P1724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_VL3-11</v>
      </c>
    </row>
    <row r="1725" spans="1:16" x14ac:dyDescent="0.25">
      <c r="A1725" s="8" t="s">
        <v>10</v>
      </c>
      <c r="B1725" s="9">
        <v>12</v>
      </c>
      <c r="C1725" s="13" t="s">
        <v>590</v>
      </c>
      <c r="D1725" s="13"/>
      <c r="E1725" s="13" t="str">
        <f>_xlfn.IFNA(VLOOKUP(flower[[#This Row],[Scion METRC '#]],METRCC8[],2,FALSE),"METRC ERROR")</f>
        <v>METRC ERROR</v>
      </c>
      <c r="F1725" s="13" t="str">
        <f>IF(LEFT(flower[[#This Row],[Strain]],4)=LEFT(flower[[#This Row],[Pheno '#]],4),"match","MISMATCH")</f>
        <v>MISMATCH</v>
      </c>
      <c r="G1725" s="13" t="str">
        <f>_xlfn.IFNA(VLOOKUP(flower[[#This Row],[Scion METRC '#]],VEGC8[[#All],[Scion METRC '#]:[Pheno Barcode]],2,FALSE),"")</f>
        <v/>
      </c>
      <c r="H1725" s="13" t="str">
        <f>LEFT(flower[[#This Row],[Pheno Barcode]],7)</f>
        <v/>
      </c>
      <c r="I1725" s="10" t="str">
        <f>_xlfn.IFNA(VLOOKUP(flower[[#This Row],[Strain]],VEGC8[[#All],[Scion METRC '#]:[Health]],5,FALSE),"")</f>
        <v/>
      </c>
      <c r="J1725" s="13"/>
      <c r="K1725" s="13" t="str">
        <f>IF(flower[[#This Row],[Scion METRC '#]]="","EMPTY",_xlfn.IFNA(VLOOKUP(flower[[#This Row],[Scion METRC '#]],DEADC8[],3,FALSE),"Alive"))</f>
        <v>EMPTY</v>
      </c>
      <c r="L1725" s="13" t="str">
        <f>IFERROR(INDEX(exptreatments[[#This Row],[Treatment]],MATCH(flower[[#This Row],[Scion METRC '#]],exptreatments[[#This Row],[METRC]],0)),"")</f>
        <v/>
      </c>
      <c r="M1725" s="13" t="str">
        <f>_xlfn.IFNA(VLOOKUP(flower[[#This Row],[Scion METRC '#]],DEADC8[],4,FALSE),"")</f>
        <v/>
      </c>
      <c r="N1725" s="14" t="str">
        <f>_xlfn.IFNA(VLOOKUP(flower[[#This Row],[Scion METRC '#]],DEADC8[],4,FALSE),"")</f>
        <v/>
      </c>
      <c r="O1725" s="13" t="str">
        <f>IF(ISNUMBER(SEARCH(".",flower[[#This Row],[Pheno Barcode]])),CONCATENATE("1A4070000000065000",RIGHT(flower[[#This Row],[Pheno Barcode]],6)),"")</f>
        <v/>
      </c>
      <c r="P1725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_VL3-12</v>
      </c>
    </row>
    <row r="1726" spans="1:16" x14ac:dyDescent="0.25">
      <c r="A1726" s="8" t="s">
        <v>10</v>
      </c>
      <c r="B1726" s="9">
        <v>13</v>
      </c>
      <c r="C1726" s="13" t="s">
        <v>590</v>
      </c>
      <c r="D1726" s="13"/>
      <c r="E1726" s="13" t="str">
        <f>_xlfn.IFNA(VLOOKUP(flower[[#This Row],[Scion METRC '#]],METRCC8[],2,FALSE),"METRC ERROR")</f>
        <v>METRC ERROR</v>
      </c>
      <c r="F1726" s="13" t="str">
        <f>IF(LEFT(flower[[#This Row],[Strain]],4)=LEFT(flower[[#This Row],[Pheno '#]],4),"match","MISMATCH")</f>
        <v>MISMATCH</v>
      </c>
      <c r="G1726" s="13" t="str">
        <f>_xlfn.IFNA(VLOOKUP(flower[[#This Row],[Scion METRC '#]],VEGC8[[#All],[Scion METRC '#]:[Pheno Barcode]],2,FALSE),"")</f>
        <v/>
      </c>
      <c r="H1726" s="13" t="str">
        <f>LEFT(flower[[#This Row],[Pheno Barcode]],7)</f>
        <v/>
      </c>
      <c r="I1726" s="10" t="str">
        <f>_xlfn.IFNA(VLOOKUP(flower[[#This Row],[Strain]],VEGC8[[#All],[Scion METRC '#]:[Health]],5,FALSE),"")</f>
        <v/>
      </c>
      <c r="J1726" s="13"/>
      <c r="K1726" s="13" t="str">
        <f>IF(flower[[#This Row],[Scion METRC '#]]="","EMPTY",_xlfn.IFNA(VLOOKUP(flower[[#This Row],[Scion METRC '#]],DEADC8[],3,FALSE),"Alive"))</f>
        <v>EMPTY</v>
      </c>
      <c r="L1726" s="13" t="str">
        <f>IFERROR(INDEX(exptreatments[[#This Row],[Treatment]],MATCH(flower[[#This Row],[Scion METRC '#]],exptreatments[[#This Row],[METRC]],0)),"")</f>
        <v/>
      </c>
      <c r="M1726" s="13" t="str">
        <f>_xlfn.IFNA(VLOOKUP(flower[[#This Row],[Scion METRC '#]],DEADC8[],4,FALSE),"")</f>
        <v/>
      </c>
      <c r="N1726" s="14" t="str">
        <f>_xlfn.IFNA(VLOOKUP(flower[[#This Row],[Scion METRC '#]],DEADC8[],4,FALSE),"")</f>
        <v/>
      </c>
      <c r="O1726" s="13" t="str">
        <f>IF(ISNUMBER(SEARCH(".",flower[[#This Row],[Pheno Barcode]])),CONCATENATE("1A4070000000065000",RIGHT(flower[[#This Row],[Pheno Barcode]],6)),"")</f>
        <v/>
      </c>
      <c r="P1726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_VL3-13</v>
      </c>
    </row>
    <row r="1727" spans="1:16" x14ac:dyDescent="0.25">
      <c r="A1727" s="8" t="s">
        <v>10</v>
      </c>
      <c r="B1727" s="9">
        <v>14</v>
      </c>
      <c r="C1727" s="13" t="s">
        <v>590</v>
      </c>
      <c r="D1727" s="13"/>
      <c r="E1727" s="13" t="str">
        <f>_xlfn.IFNA(VLOOKUP(flower[[#This Row],[Scion METRC '#]],METRCC8[],2,FALSE),"METRC ERROR")</f>
        <v>METRC ERROR</v>
      </c>
      <c r="F1727" s="13" t="str">
        <f>IF(LEFT(flower[[#This Row],[Strain]],4)=LEFT(flower[[#This Row],[Pheno '#]],4),"match","MISMATCH")</f>
        <v>MISMATCH</v>
      </c>
      <c r="G1727" s="13" t="str">
        <f>_xlfn.IFNA(VLOOKUP(flower[[#This Row],[Scion METRC '#]],VEGC8[[#All],[Scion METRC '#]:[Pheno Barcode]],2,FALSE),"")</f>
        <v/>
      </c>
      <c r="H1727" s="13" t="str">
        <f>LEFT(flower[[#This Row],[Pheno Barcode]],7)</f>
        <v/>
      </c>
      <c r="I1727" s="10" t="str">
        <f>_xlfn.IFNA(VLOOKUP(flower[[#This Row],[Strain]],VEGC8[[#All],[Scion METRC '#]:[Health]],5,FALSE),"")</f>
        <v/>
      </c>
      <c r="J1727" s="13"/>
      <c r="K1727" s="13" t="str">
        <f>IF(flower[[#This Row],[Scion METRC '#]]="","EMPTY",_xlfn.IFNA(VLOOKUP(flower[[#This Row],[Scion METRC '#]],DEADC8[],3,FALSE),"Alive"))</f>
        <v>EMPTY</v>
      </c>
      <c r="L1727" s="13" t="str">
        <f>IFERROR(INDEX(exptreatments[[#This Row],[Treatment]],MATCH(flower[[#This Row],[Scion METRC '#]],exptreatments[[#This Row],[METRC]],0)),"")</f>
        <v/>
      </c>
      <c r="M1727" s="13" t="str">
        <f>_xlfn.IFNA(VLOOKUP(flower[[#This Row],[Scion METRC '#]],DEADC8[],4,FALSE),"")</f>
        <v/>
      </c>
      <c r="N1727" s="14" t="str">
        <f>_xlfn.IFNA(VLOOKUP(flower[[#This Row],[Scion METRC '#]],DEADC8[],4,FALSE),"")</f>
        <v/>
      </c>
      <c r="O1727" s="13" t="str">
        <f>IF(ISNUMBER(SEARCH(".",flower[[#This Row],[Pheno Barcode]])),CONCATENATE("1A4070000000065000",RIGHT(flower[[#This Row],[Pheno Barcode]],6)),"")</f>
        <v/>
      </c>
      <c r="P1727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_VL3-14</v>
      </c>
    </row>
    <row r="1728" spans="1:16" x14ac:dyDescent="0.25">
      <c r="A1728" s="8" t="s">
        <v>10</v>
      </c>
      <c r="B1728" s="9">
        <v>15</v>
      </c>
      <c r="C1728" s="13" t="s">
        <v>590</v>
      </c>
      <c r="D1728" s="13"/>
      <c r="E1728" s="13" t="str">
        <f>_xlfn.IFNA(VLOOKUP(flower[[#This Row],[Scion METRC '#]],METRCC8[],2,FALSE),"METRC ERROR")</f>
        <v>METRC ERROR</v>
      </c>
      <c r="F1728" s="13" t="str">
        <f>IF(LEFT(flower[[#This Row],[Strain]],4)=LEFT(flower[[#This Row],[Pheno '#]],4),"match","MISMATCH")</f>
        <v>MISMATCH</v>
      </c>
      <c r="G1728" s="13" t="str">
        <f>_xlfn.IFNA(VLOOKUP(flower[[#This Row],[Scion METRC '#]],VEGC8[[#All],[Scion METRC '#]:[Pheno Barcode]],2,FALSE),"")</f>
        <v/>
      </c>
      <c r="H1728" s="13" t="str">
        <f>LEFT(flower[[#This Row],[Pheno Barcode]],7)</f>
        <v/>
      </c>
      <c r="I1728" s="10" t="str">
        <f>_xlfn.IFNA(VLOOKUP(flower[[#This Row],[Strain]],VEGC8[[#All],[Scion METRC '#]:[Health]],5,FALSE),"")</f>
        <v/>
      </c>
      <c r="J1728" s="13"/>
      <c r="K1728" s="13" t="str">
        <f>IF(flower[[#This Row],[Scion METRC '#]]="","EMPTY",_xlfn.IFNA(VLOOKUP(flower[[#This Row],[Scion METRC '#]],DEADC8[],3,FALSE),"Alive"))</f>
        <v>EMPTY</v>
      </c>
      <c r="L1728" s="13" t="str">
        <f>IFERROR(INDEX(exptreatments[[#This Row],[Treatment]],MATCH(flower[[#This Row],[Scion METRC '#]],exptreatments[[#This Row],[METRC]],0)),"")</f>
        <v/>
      </c>
      <c r="M1728" s="13" t="str">
        <f>_xlfn.IFNA(VLOOKUP(flower[[#This Row],[Scion METRC '#]],DEADC8[],4,FALSE),"")</f>
        <v/>
      </c>
      <c r="N1728" s="14" t="str">
        <f>_xlfn.IFNA(VLOOKUP(flower[[#This Row],[Scion METRC '#]],DEADC8[],4,FALSE),"")</f>
        <v/>
      </c>
      <c r="O1728" s="13" t="str">
        <f>IF(ISNUMBER(SEARCH(".",flower[[#This Row],[Pheno Barcode]])),CONCATENATE("1A4070000000065000",RIGHT(flower[[#This Row],[Pheno Barcode]],6)),"")</f>
        <v/>
      </c>
      <c r="P1728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_VL3-15</v>
      </c>
    </row>
    <row r="1729" spans="1:16" x14ac:dyDescent="0.25">
      <c r="A1729" s="8" t="s">
        <v>10</v>
      </c>
      <c r="B1729" s="9">
        <v>16</v>
      </c>
      <c r="C1729" s="13" t="s">
        <v>590</v>
      </c>
      <c r="D1729" s="13"/>
      <c r="E1729" s="13" t="str">
        <f>_xlfn.IFNA(VLOOKUP(flower[[#This Row],[Scion METRC '#]],METRCC8[],2,FALSE),"METRC ERROR")</f>
        <v>METRC ERROR</v>
      </c>
      <c r="F1729" s="13" t="str">
        <f>IF(LEFT(flower[[#This Row],[Strain]],4)=LEFT(flower[[#This Row],[Pheno '#]],4),"match","MISMATCH")</f>
        <v>MISMATCH</v>
      </c>
      <c r="G1729" s="13" t="str">
        <f>_xlfn.IFNA(VLOOKUP(flower[[#This Row],[Scion METRC '#]],VEGC8[[#All],[Scion METRC '#]:[Pheno Barcode]],2,FALSE),"")</f>
        <v/>
      </c>
      <c r="H1729" s="13" t="str">
        <f>LEFT(flower[[#This Row],[Pheno Barcode]],7)</f>
        <v/>
      </c>
      <c r="I1729" s="10" t="str">
        <f>_xlfn.IFNA(VLOOKUP(flower[[#This Row],[Strain]],VEGC8[[#All],[Scion METRC '#]:[Health]],5,FALSE),"")</f>
        <v/>
      </c>
      <c r="J1729" s="13"/>
      <c r="K1729" s="13" t="str">
        <f>IF(flower[[#This Row],[Scion METRC '#]]="","EMPTY",_xlfn.IFNA(VLOOKUP(flower[[#This Row],[Scion METRC '#]],DEADC8[],3,FALSE),"Alive"))</f>
        <v>EMPTY</v>
      </c>
      <c r="L1729" s="13" t="str">
        <f>IFERROR(INDEX(exptreatments[[#This Row],[Treatment]],MATCH(flower[[#This Row],[Scion METRC '#]],exptreatments[[#This Row],[METRC]],0)),"")</f>
        <v/>
      </c>
      <c r="M1729" s="13" t="str">
        <f>_xlfn.IFNA(VLOOKUP(flower[[#This Row],[Scion METRC '#]],DEADC8[],4,FALSE),"")</f>
        <v/>
      </c>
      <c r="N1729" s="14" t="str">
        <f>_xlfn.IFNA(VLOOKUP(flower[[#This Row],[Scion METRC '#]],DEADC8[],4,FALSE),"")</f>
        <v/>
      </c>
      <c r="O1729" s="13" t="str">
        <f>IF(ISNUMBER(SEARCH(".",flower[[#This Row],[Pheno Barcode]])),CONCATENATE("1A4070000000065000",RIGHT(flower[[#This Row],[Pheno Barcode]],6)),"")</f>
        <v/>
      </c>
      <c r="P1729" s="8" t="str">
        <f>IF(flower[[#This Row],[Plant]]&lt;10,_xlfn.CONCAT('Group Info'!$F$2,"_",flower[[#This Row],[Table]],"-0",flower[[#This Row],[Plant]]),_xlfn.CONCAT('Group Info'!$F$2,"_",flower[[#This Row],[Table]],"-",flower[[#This Row],[Plant]]))</f>
        <v>_VL3-16</v>
      </c>
    </row>
    <row r="1730" spans="1:16" x14ac:dyDescent="0.25">
      <c r="A1730" s="8" t="s">
        <v>10</v>
      </c>
      <c r="B1730" s="9">
        <v>1</v>
      </c>
      <c r="C1730" s="13" t="s">
        <v>591</v>
      </c>
      <c r="D1730" s="13"/>
      <c r="E1730" s="13" t="str">
        <f>_xlfn.IFNA(VLOOKUP(flower[[#This Row],[Scion METRC '#]],METRCC8[],2,FALSE),"METRC ERROR")</f>
        <v>METRC ERROR</v>
      </c>
      <c r="F1730" s="13" t="str">
        <f>IF(LEFT(flower[[#This Row],[Strain]],4)=LEFT(flower[[#This Row],[Pheno '#]],4),"match","MISMATCH")</f>
        <v>MISMATCH</v>
      </c>
      <c r="G1730" s="13" t="str">
        <f>_xlfn.IFNA(VLOOKUP(flower[[#This Row],[Scion METRC '#]],VEGC8[[#All],[Scion METRC '#]:[Pheno Barcode]],2,FALSE),"")</f>
        <v/>
      </c>
      <c r="H1730" s="13" t="str">
        <f>LEFT(flower[[#This Row],[Pheno Barcode]],7)</f>
        <v/>
      </c>
      <c r="I1730" s="10" t="str">
        <f>_xlfn.IFNA(VLOOKUP(flower[[#This Row],[Strain]],VEGC8[[#All],[Scion METRC '#]:[Health]],5,FALSE),"")</f>
        <v/>
      </c>
      <c r="J1730" s="13"/>
      <c r="K1730" s="13" t="str">
        <f>IF(flower[[#This Row],[Scion METRC '#]]="","EMPTY",_xlfn.IFNA(VLOOKUP(flower[[#This Row],[Scion METRC '#]],DEADC8[],3,FALSE),"Alive"))</f>
        <v>EMPTY</v>
      </c>
      <c r="L1730" s="13" t="str">
        <f>IFERROR(INDEX(exptreatments[[#This Row],[Treatment]],MATCH(flower[[#This Row],[Scion METRC '#]],exptreatments[[#This Row],[METRC]],0)),"")</f>
        <v/>
      </c>
      <c r="M1730" s="13" t="str">
        <f>_xlfn.IFNA(VLOOKUP(flower[[#This Row],[Scion METRC '#]],DEADC8[],4,FALSE),"")</f>
        <v/>
      </c>
      <c r="N1730" s="14" t="str">
        <f>_xlfn.IFNA(VLOOKUP(flower[[#This Row],[Scion METRC '#]],DEADC8[],4,FALSE),"")</f>
        <v/>
      </c>
      <c r="O1730" s="13" t="str">
        <f>IF(ISNUMBER(SEARCH(".",flower[[#This Row],[Pheno Barcode]])),CONCATENATE("1A4070000000065000",RIGHT(flower[[#This Row],[Pheno Barcode]],6)),"")</f>
        <v/>
      </c>
      <c r="P1730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_VL4-01</v>
      </c>
    </row>
    <row r="1731" spans="1:16" x14ac:dyDescent="0.25">
      <c r="A1731" s="8" t="s">
        <v>10</v>
      </c>
      <c r="B1731" s="9">
        <v>2</v>
      </c>
      <c r="C1731" s="13" t="s">
        <v>591</v>
      </c>
      <c r="D1731" s="13"/>
      <c r="E1731" s="13" t="str">
        <f>_xlfn.IFNA(VLOOKUP(flower[[#This Row],[Scion METRC '#]],METRCC8[],2,FALSE),"METRC ERROR")</f>
        <v>METRC ERROR</v>
      </c>
      <c r="F1731" s="13" t="str">
        <f>IF(LEFT(flower[[#This Row],[Strain]],4)=LEFT(flower[[#This Row],[Pheno '#]],4),"match","MISMATCH")</f>
        <v>MISMATCH</v>
      </c>
      <c r="G1731" s="13" t="str">
        <f>_xlfn.IFNA(VLOOKUP(flower[[#This Row],[Scion METRC '#]],VEGC8[[#All],[Scion METRC '#]:[Pheno Barcode]],2,FALSE),"")</f>
        <v/>
      </c>
      <c r="H1731" s="13" t="str">
        <f>LEFT(flower[[#This Row],[Pheno Barcode]],7)</f>
        <v/>
      </c>
      <c r="I1731" s="10" t="str">
        <f>_xlfn.IFNA(VLOOKUP(flower[[#This Row],[Strain]],VEGC8[[#All],[Scion METRC '#]:[Health]],5,FALSE),"")</f>
        <v/>
      </c>
      <c r="J1731" s="13"/>
      <c r="K1731" s="13" t="str">
        <f>IF(flower[[#This Row],[Scion METRC '#]]="","EMPTY",_xlfn.IFNA(VLOOKUP(flower[[#This Row],[Scion METRC '#]],DEADC8[],3,FALSE),"Alive"))</f>
        <v>EMPTY</v>
      </c>
      <c r="L1731" s="13" t="str">
        <f>IFERROR(INDEX(exptreatments[[#This Row],[Treatment]],MATCH(flower[[#This Row],[Scion METRC '#]],exptreatments[[#This Row],[METRC]],0)),"")</f>
        <v/>
      </c>
      <c r="M1731" s="13" t="str">
        <f>_xlfn.IFNA(VLOOKUP(flower[[#This Row],[Scion METRC '#]],DEADC8[],4,FALSE),"")</f>
        <v/>
      </c>
      <c r="N1731" s="14" t="str">
        <f>_xlfn.IFNA(VLOOKUP(flower[[#This Row],[Scion METRC '#]],DEADC8[],4,FALSE),"")</f>
        <v/>
      </c>
      <c r="O1731" s="13" t="str">
        <f>IF(ISNUMBER(SEARCH(".",flower[[#This Row],[Pheno Barcode]])),CONCATENATE("1A4070000000065000",RIGHT(flower[[#This Row],[Pheno Barcode]],6)),"")</f>
        <v/>
      </c>
      <c r="P1731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_VL4-02</v>
      </c>
    </row>
    <row r="1732" spans="1:16" x14ac:dyDescent="0.25">
      <c r="A1732" s="8" t="s">
        <v>10</v>
      </c>
      <c r="B1732" s="9">
        <v>3</v>
      </c>
      <c r="C1732" s="13" t="s">
        <v>591</v>
      </c>
      <c r="D1732" s="13"/>
      <c r="E1732" s="13" t="str">
        <f>_xlfn.IFNA(VLOOKUP(flower[[#This Row],[Scion METRC '#]],METRCC8[],2,FALSE),"METRC ERROR")</f>
        <v>METRC ERROR</v>
      </c>
      <c r="F1732" s="13" t="str">
        <f>IF(LEFT(flower[[#This Row],[Strain]],4)=LEFT(flower[[#This Row],[Pheno '#]],4),"match","MISMATCH")</f>
        <v>MISMATCH</v>
      </c>
      <c r="G1732" s="13" t="str">
        <f>_xlfn.IFNA(VLOOKUP(flower[[#This Row],[Scion METRC '#]],VEGC8[[#All],[Scion METRC '#]:[Pheno Barcode]],2,FALSE),"")</f>
        <v/>
      </c>
      <c r="H1732" s="13" t="str">
        <f>LEFT(flower[[#This Row],[Pheno Barcode]],7)</f>
        <v/>
      </c>
      <c r="I1732" s="10" t="str">
        <f>_xlfn.IFNA(VLOOKUP(flower[[#This Row],[Strain]],VEGC8[[#All],[Scion METRC '#]:[Health]],5,FALSE),"")</f>
        <v/>
      </c>
      <c r="J1732" s="13"/>
      <c r="K1732" s="13" t="str">
        <f>IF(flower[[#This Row],[Scion METRC '#]]="","EMPTY",_xlfn.IFNA(VLOOKUP(flower[[#This Row],[Scion METRC '#]],DEADC8[],3,FALSE),"Alive"))</f>
        <v>EMPTY</v>
      </c>
      <c r="L1732" s="13" t="str">
        <f>IFERROR(INDEX(exptreatments[[#This Row],[Treatment]],MATCH(flower[[#This Row],[Scion METRC '#]],exptreatments[[#This Row],[METRC]],0)),"")</f>
        <v/>
      </c>
      <c r="M1732" s="13" t="str">
        <f>_xlfn.IFNA(VLOOKUP(flower[[#This Row],[Scion METRC '#]],DEADC8[],4,FALSE),"")</f>
        <v/>
      </c>
      <c r="N1732" s="14" t="str">
        <f>_xlfn.IFNA(VLOOKUP(flower[[#This Row],[Scion METRC '#]],DEADC8[],4,FALSE),"")</f>
        <v/>
      </c>
      <c r="O1732" s="13" t="str">
        <f>IF(ISNUMBER(SEARCH(".",flower[[#This Row],[Pheno Barcode]])),CONCATENATE("1A4070000000065000",RIGHT(flower[[#This Row],[Pheno Barcode]],6)),"")</f>
        <v/>
      </c>
      <c r="P1732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_VL4-03</v>
      </c>
    </row>
    <row r="1733" spans="1:16" x14ac:dyDescent="0.25">
      <c r="A1733" s="8" t="s">
        <v>10</v>
      </c>
      <c r="B1733" s="9">
        <v>4</v>
      </c>
      <c r="C1733" s="13" t="s">
        <v>591</v>
      </c>
      <c r="D1733" s="13"/>
      <c r="E1733" s="13" t="str">
        <f>_xlfn.IFNA(VLOOKUP(flower[[#This Row],[Scion METRC '#]],METRCC8[],2,FALSE),"METRC ERROR")</f>
        <v>METRC ERROR</v>
      </c>
      <c r="F1733" s="13" t="str">
        <f>IF(LEFT(flower[[#This Row],[Strain]],4)=LEFT(flower[[#This Row],[Pheno '#]],4),"match","MISMATCH")</f>
        <v>MISMATCH</v>
      </c>
      <c r="G1733" s="13" t="str">
        <f>_xlfn.IFNA(VLOOKUP(flower[[#This Row],[Scion METRC '#]],VEGC8[[#All],[Scion METRC '#]:[Pheno Barcode]],2,FALSE),"")</f>
        <v/>
      </c>
      <c r="H1733" s="13" t="str">
        <f>LEFT(flower[[#This Row],[Pheno Barcode]],7)</f>
        <v/>
      </c>
      <c r="I1733" s="10" t="str">
        <f>_xlfn.IFNA(VLOOKUP(flower[[#This Row],[Strain]],VEGC8[[#All],[Scion METRC '#]:[Health]],5,FALSE),"")</f>
        <v/>
      </c>
      <c r="J1733" s="13"/>
      <c r="K1733" s="13" t="str">
        <f>IF(flower[[#This Row],[Scion METRC '#]]="","EMPTY",_xlfn.IFNA(VLOOKUP(flower[[#This Row],[Scion METRC '#]],DEADC8[],3,FALSE),"Alive"))</f>
        <v>EMPTY</v>
      </c>
      <c r="L1733" s="13" t="str">
        <f>IFERROR(INDEX(exptreatments[[#This Row],[Treatment]],MATCH(flower[[#This Row],[Scion METRC '#]],exptreatments[[#This Row],[METRC]],0)),"")</f>
        <v/>
      </c>
      <c r="M1733" s="13" t="str">
        <f>_xlfn.IFNA(VLOOKUP(flower[[#This Row],[Scion METRC '#]],DEADC8[],4,FALSE),"")</f>
        <v/>
      </c>
      <c r="N1733" s="14" t="str">
        <f>_xlfn.IFNA(VLOOKUP(flower[[#This Row],[Scion METRC '#]],DEADC8[],4,FALSE),"")</f>
        <v/>
      </c>
      <c r="O1733" s="13" t="str">
        <f>IF(ISNUMBER(SEARCH(".",flower[[#This Row],[Pheno Barcode]])),CONCATENATE("1A4070000000065000",RIGHT(flower[[#This Row],[Pheno Barcode]],6)),"")</f>
        <v/>
      </c>
      <c r="P1733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_VL4-04</v>
      </c>
    </row>
    <row r="1734" spans="1:16" x14ac:dyDescent="0.25">
      <c r="A1734" s="8" t="s">
        <v>10</v>
      </c>
      <c r="B1734" s="9">
        <v>5</v>
      </c>
      <c r="C1734" s="13" t="s">
        <v>591</v>
      </c>
      <c r="D1734" s="13"/>
      <c r="E1734" s="13" t="str">
        <f>_xlfn.IFNA(VLOOKUP(flower[[#This Row],[Scion METRC '#]],METRCC8[],2,FALSE),"METRC ERROR")</f>
        <v>METRC ERROR</v>
      </c>
      <c r="F1734" s="13" t="str">
        <f>IF(LEFT(flower[[#This Row],[Strain]],4)=LEFT(flower[[#This Row],[Pheno '#]],4),"match","MISMATCH")</f>
        <v>MISMATCH</v>
      </c>
      <c r="G1734" s="13" t="str">
        <f>_xlfn.IFNA(VLOOKUP(flower[[#This Row],[Scion METRC '#]],VEGC8[[#All],[Scion METRC '#]:[Pheno Barcode]],2,FALSE),"")</f>
        <v/>
      </c>
      <c r="H1734" s="13" t="str">
        <f>LEFT(flower[[#This Row],[Pheno Barcode]],7)</f>
        <v/>
      </c>
      <c r="I1734" s="10" t="str">
        <f>_xlfn.IFNA(VLOOKUP(flower[[#This Row],[Strain]],VEGC8[[#All],[Scion METRC '#]:[Health]],5,FALSE),"")</f>
        <v/>
      </c>
      <c r="J1734" s="13"/>
      <c r="K1734" s="13" t="str">
        <f>IF(flower[[#This Row],[Scion METRC '#]]="","EMPTY",_xlfn.IFNA(VLOOKUP(flower[[#This Row],[Scion METRC '#]],DEADC8[],3,FALSE),"Alive"))</f>
        <v>EMPTY</v>
      </c>
      <c r="L1734" s="13" t="str">
        <f>IFERROR(INDEX(exptreatments[[#This Row],[Treatment]],MATCH(flower[[#This Row],[Scion METRC '#]],exptreatments[[#This Row],[METRC]],0)),"")</f>
        <v/>
      </c>
      <c r="M1734" s="13" t="str">
        <f>_xlfn.IFNA(VLOOKUP(flower[[#This Row],[Scion METRC '#]],DEADC8[],4,FALSE),"")</f>
        <v/>
      </c>
      <c r="N1734" s="14" t="str">
        <f>_xlfn.IFNA(VLOOKUP(flower[[#This Row],[Scion METRC '#]],DEADC8[],4,FALSE),"")</f>
        <v/>
      </c>
      <c r="O1734" s="13" t="str">
        <f>IF(ISNUMBER(SEARCH(".",flower[[#This Row],[Pheno Barcode]])),CONCATENATE("1A4070000000065000",RIGHT(flower[[#This Row],[Pheno Barcode]],6)),"")</f>
        <v/>
      </c>
      <c r="P1734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_VL4-05</v>
      </c>
    </row>
    <row r="1735" spans="1:16" x14ac:dyDescent="0.25">
      <c r="A1735" s="8" t="s">
        <v>10</v>
      </c>
      <c r="B1735" s="9">
        <v>6</v>
      </c>
      <c r="C1735" s="13" t="s">
        <v>591</v>
      </c>
      <c r="D1735" s="13"/>
      <c r="E1735" s="13" t="str">
        <f>_xlfn.IFNA(VLOOKUP(flower[[#This Row],[Scion METRC '#]],METRCC8[],2,FALSE),"METRC ERROR")</f>
        <v>METRC ERROR</v>
      </c>
      <c r="F1735" s="13" t="str">
        <f>IF(LEFT(flower[[#This Row],[Strain]],4)=LEFT(flower[[#This Row],[Pheno '#]],4),"match","MISMATCH")</f>
        <v>MISMATCH</v>
      </c>
      <c r="G1735" s="13" t="str">
        <f>_xlfn.IFNA(VLOOKUP(flower[[#This Row],[Scion METRC '#]],VEGC8[[#All],[Scion METRC '#]:[Pheno Barcode]],2,FALSE),"")</f>
        <v/>
      </c>
      <c r="H1735" s="13" t="str">
        <f>LEFT(flower[[#This Row],[Pheno Barcode]],7)</f>
        <v/>
      </c>
      <c r="I1735" s="10" t="str">
        <f>_xlfn.IFNA(VLOOKUP(flower[[#This Row],[Strain]],VEGC8[[#All],[Scion METRC '#]:[Health]],5,FALSE),"")</f>
        <v/>
      </c>
      <c r="J1735" s="13"/>
      <c r="K1735" s="13" t="str">
        <f>IF(flower[[#This Row],[Scion METRC '#]]="","EMPTY",_xlfn.IFNA(VLOOKUP(flower[[#This Row],[Scion METRC '#]],DEADC8[],3,FALSE),"Alive"))</f>
        <v>EMPTY</v>
      </c>
      <c r="L1735" s="13" t="str">
        <f>IFERROR(INDEX(exptreatments[[#This Row],[Treatment]],MATCH(flower[[#This Row],[Scion METRC '#]],exptreatments[[#This Row],[METRC]],0)),"")</f>
        <v/>
      </c>
      <c r="M1735" s="13" t="str">
        <f>_xlfn.IFNA(VLOOKUP(flower[[#This Row],[Scion METRC '#]],DEADC8[],4,FALSE),"")</f>
        <v/>
      </c>
      <c r="N1735" s="14" t="str">
        <f>_xlfn.IFNA(VLOOKUP(flower[[#This Row],[Scion METRC '#]],DEADC8[],4,FALSE),"")</f>
        <v/>
      </c>
      <c r="O1735" s="13" t="str">
        <f>IF(ISNUMBER(SEARCH(".",flower[[#This Row],[Pheno Barcode]])),CONCATENATE("1A4070000000065000",RIGHT(flower[[#This Row],[Pheno Barcode]],6)),"")</f>
        <v/>
      </c>
      <c r="P1735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_VL4-06</v>
      </c>
    </row>
    <row r="1736" spans="1:16" x14ac:dyDescent="0.25">
      <c r="A1736" s="8" t="s">
        <v>10</v>
      </c>
      <c r="B1736" s="9">
        <v>7</v>
      </c>
      <c r="C1736" s="13" t="s">
        <v>591</v>
      </c>
      <c r="D1736" s="13"/>
      <c r="E1736" s="13" t="str">
        <f>_xlfn.IFNA(VLOOKUP(flower[[#This Row],[Scion METRC '#]],METRCC8[],2,FALSE),"METRC ERROR")</f>
        <v>METRC ERROR</v>
      </c>
      <c r="F1736" s="13" t="str">
        <f>IF(LEFT(flower[[#This Row],[Strain]],4)=LEFT(flower[[#This Row],[Pheno '#]],4),"match","MISMATCH")</f>
        <v>MISMATCH</v>
      </c>
      <c r="G1736" s="13" t="str">
        <f>_xlfn.IFNA(VLOOKUP(flower[[#This Row],[Scion METRC '#]],VEGC8[[#All],[Scion METRC '#]:[Pheno Barcode]],2,FALSE),"")</f>
        <v/>
      </c>
      <c r="H1736" s="13" t="str">
        <f>LEFT(flower[[#This Row],[Pheno Barcode]],7)</f>
        <v/>
      </c>
      <c r="I1736" s="10" t="str">
        <f>_xlfn.IFNA(VLOOKUP(flower[[#This Row],[Strain]],VEGC8[[#All],[Scion METRC '#]:[Health]],5,FALSE),"")</f>
        <v/>
      </c>
      <c r="J1736" s="13"/>
      <c r="K1736" s="13" t="str">
        <f>IF(flower[[#This Row],[Scion METRC '#]]="","EMPTY",_xlfn.IFNA(VLOOKUP(flower[[#This Row],[Scion METRC '#]],DEADC8[],3,FALSE),"Alive"))</f>
        <v>EMPTY</v>
      </c>
      <c r="L1736" s="13" t="str">
        <f>IFERROR(INDEX(exptreatments[[#This Row],[Treatment]],MATCH(flower[[#This Row],[Scion METRC '#]],exptreatments[[#This Row],[METRC]],0)),"")</f>
        <v/>
      </c>
      <c r="M1736" s="13" t="str">
        <f>_xlfn.IFNA(VLOOKUP(flower[[#This Row],[Scion METRC '#]],DEADC8[],4,FALSE),"")</f>
        <v/>
      </c>
      <c r="N1736" s="14" t="str">
        <f>_xlfn.IFNA(VLOOKUP(flower[[#This Row],[Scion METRC '#]],DEADC8[],4,FALSE),"")</f>
        <v/>
      </c>
      <c r="O1736" s="13" t="str">
        <f>IF(ISNUMBER(SEARCH(".",flower[[#This Row],[Pheno Barcode]])),CONCATENATE("1A4070000000065000",RIGHT(flower[[#This Row],[Pheno Barcode]],6)),"")</f>
        <v/>
      </c>
      <c r="P1736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_VL4-07</v>
      </c>
    </row>
    <row r="1737" spans="1:16" x14ac:dyDescent="0.25">
      <c r="A1737" s="8" t="s">
        <v>10</v>
      </c>
      <c r="B1737" s="9">
        <v>8</v>
      </c>
      <c r="C1737" s="13" t="s">
        <v>591</v>
      </c>
      <c r="D1737" s="13"/>
      <c r="E1737" s="13" t="str">
        <f>_xlfn.IFNA(VLOOKUP(flower[[#This Row],[Scion METRC '#]],METRCC8[],2,FALSE),"METRC ERROR")</f>
        <v>METRC ERROR</v>
      </c>
      <c r="F1737" s="13" t="str">
        <f>IF(LEFT(flower[[#This Row],[Strain]],4)=LEFT(flower[[#This Row],[Pheno '#]],4),"match","MISMATCH")</f>
        <v>MISMATCH</v>
      </c>
      <c r="G1737" s="13" t="str">
        <f>_xlfn.IFNA(VLOOKUP(flower[[#This Row],[Scion METRC '#]],VEGC8[[#All],[Scion METRC '#]:[Pheno Barcode]],2,FALSE),"")</f>
        <v/>
      </c>
      <c r="H1737" s="13" t="str">
        <f>LEFT(flower[[#This Row],[Pheno Barcode]],7)</f>
        <v/>
      </c>
      <c r="I1737" s="10" t="str">
        <f>_xlfn.IFNA(VLOOKUP(flower[[#This Row],[Strain]],VEGC8[[#All],[Scion METRC '#]:[Health]],5,FALSE),"")</f>
        <v/>
      </c>
      <c r="J1737" s="13"/>
      <c r="K1737" s="13" t="str">
        <f>IF(flower[[#This Row],[Scion METRC '#]]="","EMPTY",_xlfn.IFNA(VLOOKUP(flower[[#This Row],[Scion METRC '#]],DEADC8[],3,FALSE),"Alive"))</f>
        <v>EMPTY</v>
      </c>
      <c r="L1737" s="13" t="str">
        <f>IFERROR(INDEX(exptreatments[[#This Row],[Treatment]],MATCH(flower[[#This Row],[Scion METRC '#]],exptreatments[[#This Row],[METRC]],0)),"")</f>
        <v/>
      </c>
      <c r="M1737" s="13" t="str">
        <f>_xlfn.IFNA(VLOOKUP(flower[[#This Row],[Scion METRC '#]],DEADC8[],4,FALSE),"")</f>
        <v/>
      </c>
      <c r="N1737" s="14" t="str">
        <f>_xlfn.IFNA(VLOOKUP(flower[[#This Row],[Scion METRC '#]],DEADC8[],4,FALSE),"")</f>
        <v/>
      </c>
      <c r="O1737" s="13" t="str">
        <f>IF(ISNUMBER(SEARCH(".",flower[[#This Row],[Pheno Barcode]])),CONCATENATE("1A4070000000065000",RIGHT(flower[[#This Row],[Pheno Barcode]],6)),"")</f>
        <v/>
      </c>
      <c r="P1737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_VL4-08</v>
      </c>
    </row>
    <row r="1738" spans="1:16" x14ac:dyDescent="0.25">
      <c r="A1738" s="8" t="s">
        <v>10</v>
      </c>
      <c r="B1738" s="9">
        <v>9</v>
      </c>
      <c r="C1738" s="13" t="s">
        <v>591</v>
      </c>
      <c r="D1738" s="13"/>
      <c r="E1738" s="13" t="str">
        <f>_xlfn.IFNA(VLOOKUP(flower[[#This Row],[Scion METRC '#]],METRCC8[],2,FALSE),"METRC ERROR")</f>
        <v>METRC ERROR</v>
      </c>
      <c r="F1738" s="13" t="str">
        <f>IF(LEFT(flower[[#This Row],[Strain]],4)=LEFT(flower[[#This Row],[Pheno '#]],4),"match","MISMATCH")</f>
        <v>MISMATCH</v>
      </c>
      <c r="G1738" s="13" t="str">
        <f>_xlfn.IFNA(VLOOKUP(flower[[#This Row],[Scion METRC '#]],VEGC8[[#All],[Scion METRC '#]:[Pheno Barcode]],2,FALSE),"")</f>
        <v/>
      </c>
      <c r="H1738" s="13" t="str">
        <f>LEFT(flower[[#This Row],[Pheno Barcode]],7)</f>
        <v/>
      </c>
      <c r="I1738" s="10" t="str">
        <f>_xlfn.IFNA(VLOOKUP(flower[[#This Row],[Strain]],VEGC8[[#All],[Scion METRC '#]:[Health]],5,FALSE),"")</f>
        <v/>
      </c>
      <c r="J1738" s="13"/>
      <c r="K1738" s="13" t="str">
        <f>IF(flower[[#This Row],[Scion METRC '#]]="","EMPTY",_xlfn.IFNA(VLOOKUP(flower[[#This Row],[Scion METRC '#]],DEADC8[],3,FALSE),"Alive"))</f>
        <v>EMPTY</v>
      </c>
      <c r="L1738" s="13" t="str">
        <f>IFERROR(INDEX(exptreatments[[#This Row],[Treatment]],MATCH(flower[[#This Row],[Scion METRC '#]],exptreatments[[#This Row],[METRC]],0)),"")</f>
        <v/>
      </c>
      <c r="M1738" s="13" t="str">
        <f>_xlfn.IFNA(VLOOKUP(flower[[#This Row],[Scion METRC '#]],DEADC8[],4,FALSE),"")</f>
        <v/>
      </c>
      <c r="N1738" s="14" t="str">
        <f>_xlfn.IFNA(VLOOKUP(flower[[#This Row],[Scion METRC '#]],DEADC8[],4,FALSE),"")</f>
        <v/>
      </c>
      <c r="O1738" s="13" t="str">
        <f>IF(ISNUMBER(SEARCH(".",flower[[#This Row],[Pheno Barcode]])),CONCATENATE("1A4070000000065000",RIGHT(flower[[#This Row],[Pheno Barcode]],6)),"")</f>
        <v/>
      </c>
      <c r="P1738" s="8" t="str">
        <f>IF(flower[[#This Row],[Plant]]&lt;10,_xlfn.CONCAT('Group Info'!$F$2,"_",flower[[#This Row],[Table]],"-0",flower[[#This Row],[Plant]]),_xlfn.CONCAT('Group Info'!$F$2,"_",flower[[#This Row],[Table]],"-",flower[[#This Row],[Plant]]))</f>
        <v>_VL4-09</v>
      </c>
    </row>
    <row r="1739" spans="1:16" x14ac:dyDescent="0.25">
      <c r="A1739" s="8" t="s">
        <v>10</v>
      </c>
      <c r="B1739" s="9">
        <v>10</v>
      </c>
      <c r="C1739" s="13" t="s">
        <v>591</v>
      </c>
      <c r="D1739" s="13"/>
      <c r="E1739" s="13" t="str">
        <f>_xlfn.IFNA(VLOOKUP(flower[[#This Row],[Scion METRC '#]],METRCC8[],2,FALSE),"METRC ERROR")</f>
        <v>METRC ERROR</v>
      </c>
      <c r="F1739" s="13" t="str">
        <f>IF(LEFT(flower[[#This Row],[Strain]],4)=LEFT(flower[[#This Row],[Pheno '#]],4),"match","MISMATCH")</f>
        <v>MISMATCH</v>
      </c>
      <c r="G1739" s="13" t="str">
        <f>_xlfn.IFNA(VLOOKUP(flower[[#This Row],[Scion METRC '#]],VEGC8[[#All],[Scion METRC '#]:[Pheno Barcode]],2,FALSE),"")</f>
        <v/>
      </c>
      <c r="H1739" s="13" t="str">
        <f>LEFT(flower[[#This Row],[Pheno Barcode]],7)</f>
        <v/>
      </c>
      <c r="I1739" s="10" t="str">
        <f>_xlfn.IFNA(VLOOKUP(flower[[#This Row],[Strain]],VEGC8[[#All],[Scion METRC '#]:[Health]],5,FALSE),"")</f>
        <v/>
      </c>
      <c r="J1739" s="13"/>
      <c r="K1739" s="13" t="str">
        <f>IF(flower[[#This Row],[Scion METRC '#]]="","EMPTY",_xlfn.IFNA(VLOOKUP(flower[[#This Row],[Scion METRC '#]],DEADC8[],3,FALSE),"Alive"))</f>
        <v>EMPTY</v>
      </c>
      <c r="L1739" s="13" t="str">
        <f>IFERROR(INDEX(exptreatments[[#This Row],[Treatment]],MATCH(flower[[#This Row],[Scion METRC '#]],exptreatments[[#This Row],[METRC]],0)),"")</f>
        <v/>
      </c>
      <c r="M1739" s="13" t="str">
        <f>_xlfn.IFNA(VLOOKUP(flower[[#This Row],[Scion METRC '#]],DEADC8[],4,FALSE),"")</f>
        <v/>
      </c>
      <c r="N1739" s="14" t="str">
        <f>_xlfn.IFNA(VLOOKUP(flower[[#This Row],[Scion METRC '#]],DEADC8[],4,FALSE),"")</f>
        <v/>
      </c>
      <c r="O1739" s="13" t="str">
        <f>IF(ISNUMBER(SEARCH(".",flower[[#This Row],[Pheno Barcode]])),CONCATENATE("1A4070000000065000",RIGHT(flower[[#This Row],[Pheno Barcode]],6)),"")</f>
        <v/>
      </c>
      <c r="P1739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_VL4-10</v>
      </c>
    </row>
    <row r="1740" spans="1:16" x14ac:dyDescent="0.25">
      <c r="A1740" s="8" t="s">
        <v>10</v>
      </c>
      <c r="B1740" s="9">
        <v>11</v>
      </c>
      <c r="C1740" s="13" t="s">
        <v>591</v>
      </c>
      <c r="D1740" s="13"/>
      <c r="E1740" s="13" t="str">
        <f>_xlfn.IFNA(VLOOKUP(flower[[#This Row],[Scion METRC '#]],METRCC8[],2,FALSE),"METRC ERROR")</f>
        <v>METRC ERROR</v>
      </c>
      <c r="F1740" s="13" t="str">
        <f>IF(LEFT(flower[[#This Row],[Strain]],4)=LEFT(flower[[#This Row],[Pheno '#]],4),"match","MISMATCH")</f>
        <v>MISMATCH</v>
      </c>
      <c r="G1740" s="13" t="str">
        <f>_xlfn.IFNA(VLOOKUP(flower[[#This Row],[Scion METRC '#]],VEGC8[[#All],[Scion METRC '#]:[Pheno Barcode]],2,FALSE),"")</f>
        <v/>
      </c>
      <c r="H1740" s="13" t="str">
        <f>LEFT(flower[[#This Row],[Pheno Barcode]],7)</f>
        <v/>
      </c>
      <c r="I1740" s="10" t="str">
        <f>_xlfn.IFNA(VLOOKUP(flower[[#This Row],[Strain]],VEGC8[[#All],[Scion METRC '#]:[Health]],5,FALSE),"")</f>
        <v/>
      </c>
      <c r="J1740" s="13"/>
      <c r="K1740" s="13" t="str">
        <f>IF(flower[[#This Row],[Scion METRC '#]]="","EMPTY",_xlfn.IFNA(VLOOKUP(flower[[#This Row],[Scion METRC '#]],DEADC8[],3,FALSE),"Alive"))</f>
        <v>EMPTY</v>
      </c>
      <c r="L1740" s="13" t="str">
        <f>IFERROR(INDEX(exptreatments[[#This Row],[Treatment]],MATCH(flower[[#This Row],[Scion METRC '#]],exptreatments[[#This Row],[METRC]],0)),"")</f>
        <v/>
      </c>
      <c r="M1740" s="13" t="str">
        <f>_xlfn.IFNA(VLOOKUP(flower[[#This Row],[Scion METRC '#]],DEADC8[],4,FALSE),"")</f>
        <v/>
      </c>
      <c r="N1740" s="14" t="str">
        <f>_xlfn.IFNA(VLOOKUP(flower[[#This Row],[Scion METRC '#]],DEADC8[],4,FALSE),"")</f>
        <v/>
      </c>
      <c r="O1740" s="13" t="str">
        <f>IF(ISNUMBER(SEARCH(".",flower[[#This Row],[Pheno Barcode]])),CONCATENATE("1A4070000000065000",RIGHT(flower[[#This Row],[Pheno Barcode]],6)),"")</f>
        <v/>
      </c>
      <c r="P1740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_VL4-11</v>
      </c>
    </row>
    <row r="1741" spans="1:16" x14ac:dyDescent="0.25">
      <c r="A1741" s="8" t="s">
        <v>10</v>
      </c>
      <c r="B1741" s="9">
        <v>12</v>
      </c>
      <c r="C1741" s="13" t="s">
        <v>591</v>
      </c>
      <c r="D1741" s="13"/>
      <c r="E1741" s="13" t="str">
        <f>_xlfn.IFNA(VLOOKUP(flower[[#This Row],[Scion METRC '#]],METRCC8[],2,FALSE),"METRC ERROR")</f>
        <v>METRC ERROR</v>
      </c>
      <c r="F1741" s="13" t="str">
        <f>IF(LEFT(flower[[#This Row],[Strain]],4)=LEFT(flower[[#This Row],[Pheno '#]],4),"match","MISMATCH")</f>
        <v>MISMATCH</v>
      </c>
      <c r="G1741" s="13" t="str">
        <f>_xlfn.IFNA(VLOOKUP(flower[[#This Row],[Scion METRC '#]],VEGC8[[#All],[Scion METRC '#]:[Pheno Barcode]],2,FALSE),"")</f>
        <v/>
      </c>
      <c r="H1741" s="13" t="str">
        <f>LEFT(flower[[#This Row],[Pheno Barcode]],7)</f>
        <v/>
      </c>
      <c r="I1741" s="10" t="str">
        <f>_xlfn.IFNA(VLOOKUP(flower[[#This Row],[Strain]],VEGC8[[#All],[Scion METRC '#]:[Health]],5,FALSE),"")</f>
        <v/>
      </c>
      <c r="J1741" s="13"/>
      <c r="K1741" s="13" t="str">
        <f>IF(flower[[#This Row],[Scion METRC '#]]="","EMPTY",_xlfn.IFNA(VLOOKUP(flower[[#This Row],[Scion METRC '#]],DEADC8[],3,FALSE),"Alive"))</f>
        <v>EMPTY</v>
      </c>
      <c r="L1741" s="13" t="str">
        <f>IFERROR(INDEX(exptreatments[[#This Row],[Treatment]],MATCH(flower[[#This Row],[Scion METRC '#]],exptreatments[[#This Row],[METRC]],0)),"")</f>
        <v/>
      </c>
      <c r="M1741" s="13" t="str">
        <f>_xlfn.IFNA(VLOOKUP(flower[[#This Row],[Scion METRC '#]],DEADC8[],4,FALSE),"")</f>
        <v/>
      </c>
      <c r="N1741" s="14" t="str">
        <f>_xlfn.IFNA(VLOOKUP(flower[[#This Row],[Scion METRC '#]],DEADC8[],4,FALSE),"")</f>
        <v/>
      </c>
      <c r="O1741" s="13" t="str">
        <f>IF(ISNUMBER(SEARCH(".",flower[[#This Row],[Pheno Barcode]])),CONCATENATE("1A4070000000065000",RIGHT(flower[[#This Row],[Pheno Barcode]],6)),"")</f>
        <v/>
      </c>
      <c r="P1741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_VL4-12</v>
      </c>
    </row>
    <row r="1742" spans="1:16" x14ac:dyDescent="0.25">
      <c r="A1742" s="8" t="s">
        <v>10</v>
      </c>
      <c r="B1742" s="9">
        <v>13</v>
      </c>
      <c r="C1742" s="13" t="s">
        <v>591</v>
      </c>
      <c r="D1742" s="13"/>
      <c r="E1742" s="13" t="str">
        <f>_xlfn.IFNA(VLOOKUP(flower[[#This Row],[Scion METRC '#]],METRCC8[],2,FALSE),"METRC ERROR")</f>
        <v>METRC ERROR</v>
      </c>
      <c r="F1742" s="13" t="str">
        <f>IF(LEFT(flower[[#This Row],[Strain]],4)=LEFT(flower[[#This Row],[Pheno '#]],4),"match","MISMATCH")</f>
        <v>MISMATCH</v>
      </c>
      <c r="G1742" s="13" t="str">
        <f>_xlfn.IFNA(VLOOKUP(flower[[#This Row],[Scion METRC '#]],VEGC8[[#All],[Scion METRC '#]:[Pheno Barcode]],2,FALSE),"")</f>
        <v/>
      </c>
      <c r="H1742" s="13" t="str">
        <f>LEFT(flower[[#This Row],[Pheno Barcode]],7)</f>
        <v/>
      </c>
      <c r="I1742" s="10" t="str">
        <f>_xlfn.IFNA(VLOOKUP(flower[[#This Row],[Strain]],VEGC8[[#All],[Scion METRC '#]:[Health]],5,FALSE),"")</f>
        <v/>
      </c>
      <c r="J1742" s="13"/>
      <c r="K1742" s="13" t="str">
        <f>IF(flower[[#This Row],[Scion METRC '#]]="","EMPTY",_xlfn.IFNA(VLOOKUP(flower[[#This Row],[Scion METRC '#]],DEADC8[],3,FALSE),"Alive"))</f>
        <v>EMPTY</v>
      </c>
      <c r="L1742" s="13" t="str">
        <f>IFERROR(INDEX(exptreatments[[#This Row],[Treatment]],MATCH(flower[[#This Row],[Scion METRC '#]],exptreatments[[#This Row],[METRC]],0)),"")</f>
        <v/>
      </c>
      <c r="M1742" s="13" t="str">
        <f>_xlfn.IFNA(VLOOKUP(flower[[#This Row],[Scion METRC '#]],DEADC8[],4,FALSE),"")</f>
        <v/>
      </c>
      <c r="N1742" s="14" t="str">
        <f>_xlfn.IFNA(VLOOKUP(flower[[#This Row],[Scion METRC '#]],DEADC8[],4,FALSE),"")</f>
        <v/>
      </c>
      <c r="O1742" s="13" t="str">
        <f>IF(ISNUMBER(SEARCH(".",flower[[#This Row],[Pheno Barcode]])),CONCATENATE("1A4070000000065000",RIGHT(flower[[#This Row],[Pheno Barcode]],6)),"")</f>
        <v/>
      </c>
      <c r="P1742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_VL4-13</v>
      </c>
    </row>
    <row r="1743" spans="1:16" x14ac:dyDescent="0.25">
      <c r="A1743" s="8" t="s">
        <v>10</v>
      </c>
      <c r="B1743" s="9">
        <v>14</v>
      </c>
      <c r="C1743" s="13" t="s">
        <v>591</v>
      </c>
      <c r="D1743" s="13"/>
      <c r="E1743" s="13" t="str">
        <f>_xlfn.IFNA(VLOOKUP(flower[[#This Row],[Scion METRC '#]],METRCC8[],2,FALSE),"METRC ERROR")</f>
        <v>METRC ERROR</v>
      </c>
      <c r="F1743" s="13" t="str">
        <f>IF(LEFT(flower[[#This Row],[Strain]],4)=LEFT(flower[[#This Row],[Pheno '#]],4),"match","MISMATCH")</f>
        <v>MISMATCH</v>
      </c>
      <c r="G1743" s="13" t="str">
        <f>_xlfn.IFNA(VLOOKUP(flower[[#This Row],[Scion METRC '#]],VEGC8[[#All],[Scion METRC '#]:[Pheno Barcode]],2,FALSE),"")</f>
        <v/>
      </c>
      <c r="H1743" s="13" t="str">
        <f>LEFT(flower[[#This Row],[Pheno Barcode]],7)</f>
        <v/>
      </c>
      <c r="I1743" s="10" t="str">
        <f>_xlfn.IFNA(VLOOKUP(flower[[#This Row],[Strain]],VEGC8[[#All],[Scion METRC '#]:[Health]],5,FALSE),"")</f>
        <v/>
      </c>
      <c r="J1743" s="13"/>
      <c r="K1743" s="13" t="str">
        <f>IF(flower[[#This Row],[Scion METRC '#]]="","EMPTY",_xlfn.IFNA(VLOOKUP(flower[[#This Row],[Scion METRC '#]],DEADC8[],3,FALSE),"Alive"))</f>
        <v>EMPTY</v>
      </c>
      <c r="L1743" s="13" t="str">
        <f>IFERROR(INDEX(exptreatments[[#This Row],[Treatment]],MATCH(flower[[#This Row],[Scion METRC '#]],exptreatments[[#This Row],[METRC]],0)),"")</f>
        <v/>
      </c>
      <c r="M1743" s="13" t="str">
        <f>_xlfn.IFNA(VLOOKUP(flower[[#This Row],[Scion METRC '#]],DEADC8[],4,FALSE),"")</f>
        <v/>
      </c>
      <c r="N1743" s="14" t="str">
        <f>_xlfn.IFNA(VLOOKUP(flower[[#This Row],[Scion METRC '#]],DEADC8[],4,FALSE),"")</f>
        <v/>
      </c>
      <c r="O1743" s="13" t="str">
        <f>IF(ISNUMBER(SEARCH(".",flower[[#This Row],[Pheno Barcode]])),CONCATENATE("1A4070000000065000",RIGHT(flower[[#This Row],[Pheno Barcode]],6)),"")</f>
        <v/>
      </c>
      <c r="P1743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_VL4-14</v>
      </c>
    </row>
    <row r="1744" spans="1:16" x14ac:dyDescent="0.25">
      <c r="A1744" s="8" t="s">
        <v>10</v>
      </c>
      <c r="B1744" s="9">
        <v>15</v>
      </c>
      <c r="C1744" s="13" t="s">
        <v>591</v>
      </c>
      <c r="D1744" s="13"/>
      <c r="E1744" s="13" t="str">
        <f>_xlfn.IFNA(VLOOKUP(flower[[#This Row],[Scion METRC '#]],METRCC8[],2,FALSE),"METRC ERROR")</f>
        <v>METRC ERROR</v>
      </c>
      <c r="F1744" s="13" t="str">
        <f>IF(LEFT(flower[[#This Row],[Strain]],4)=LEFT(flower[[#This Row],[Pheno '#]],4),"match","MISMATCH")</f>
        <v>MISMATCH</v>
      </c>
      <c r="G1744" s="13" t="str">
        <f>_xlfn.IFNA(VLOOKUP(flower[[#This Row],[Scion METRC '#]],VEGC8[[#All],[Scion METRC '#]:[Pheno Barcode]],2,FALSE),"")</f>
        <v/>
      </c>
      <c r="H1744" s="13" t="str">
        <f>LEFT(flower[[#This Row],[Pheno Barcode]],7)</f>
        <v/>
      </c>
      <c r="I1744" s="10" t="str">
        <f>_xlfn.IFNA(VLOOKUP(flower[[#This Row],[Strain]],VEGC8[[#All],[Scion METRC '#]:[Health]],5,FALSE),"")</f>
        <v/>
      </c>
      <c r="J1744" s="13"/>
      <c r="K1744" s="13" t="str">
        <f>IF(flower[[#This Row],[Scion METRC '#]]="","EMPTY",_xlfn.IFNA(VLOOKUP(flower[[#This Row],[Scion METRC '#]],DEADC8[],3,FALSE),"Alive"))</f>
        <v>EMPTY</v>
      </c>
      <c r="L1744" s="13" t="str">
        <f>IFERROR(INDEX(exptreatments[[#This Row],[Treatment]],MATCH(flower[[#This Row],[Scion METRC '#]],exptreatments[[#This Row],[METRC]],0)),"")</f>
        <v/>
      </c>
      <c r="M1744" s="13" t="str">
        <f>_xlfn.IFNA(VLOOKUP(flower[[#This Row],[Scion METRC '#]],DEADC8[],4,FALSE),"")</f>
        <v/>
      </c>
      <c r="N1744" s="14" t="str">
        <f>_xlfn.IFNA(VLOOKUP(flower[[#This Row],[Scion METRC '#]],DEADC8[],4,FALSE),"")</f>
        <v/>
      </c>
      <c r="O1744" s="13" t="str">
        <f>IF(ISNUMBER(SEARCH(".",flower[[#This Row],[Pheno Barcode]])),CONCATENATE("1A4070000000065000",RIGHT(flower[[#This Row],[Pheno Barcode]],6)),"")</f>
        <v/>
      </c>
      <c r="P1744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_VL4-15</v>
      </c>
    </row>
    <row r="1745" spans="1:16" x14ac:dyDescent="0.25">
      <c r="A1745" s="8" t="s">
        <v>10</v>
      </c>
      <c r="B1745" s="9">
        <v>16</v>
      </c>
      <c r="C1745" s="13" t="s">
        <v>591</v>
      </c>
      <c r="D1745" s="13"/>
      <c r="E1745" s="13" t="str">
        <f>_xlfn.IFNA(VLOOKUP(flower[[#This Row],[Scion METRC '#]],METRCC8[],2,FALSE),"METRC ERROR")</f>
        <v>METRC ERROR</v>
      </c>
      <c r="F1745" s="13" t="str">
        <f>IF(LEFT(flower[[#This Row],[Strain]],4)=LEFT(flower[[#This Row],[Pheno '#]],4),"match","MISMATCH")</f>
        <v>MISMATCH</v>
      </c>
      <c r="G1745" s="13" t="str">
        <f>_xlfn.IFNA(VLOOKUP(flower[[#This Row],[Scion METRC '#]],VEGC8[[#All],[Scion METRC '#]:[Pheno Barcode]],2,FALSE),"")</f>
        <v/>
      </c>
      <c r="H1745" s="13" t="str">
        <f>LEFT(flower[[#This Row],[Pheno Barcode]],7)</f>
        <v/>
      </c>
      <c r="I1745" s="10" t="str">
        <f>_xlfn.IFNA(VLOOKUP(flower[[#This Row],[Strain]],VEGC8[[#All],[Scion METRC '#]:[Health]],5,FALSE),"")</f>
        <v/>
      </c>
      <c r="J1745" s="13"/>
      <c r="K1745" s="13" t="str">
        <f>IF(flower[[#This Row],[Scion METRC '#]]="","EMPTY",_xlfn.IFNA(VLOOKUP(flower[[#This Row],[Scion METRC '#]],DEADC8[],3,FALSE),"Alive"))</f>
        <v>EMPTY</v>
      </c>
      <c r="L1745" s="13" t="str">
        <f>IFERROR(INDEX(exptreatments[[#This Row],[Treatment]],MATCH(flower[[#This Row],[Scion METRC '#]],exptreatments[[#This Row],[METRC]],0)),"")</f>
        <v/>
      </c>
      <c r="M1745" s="13" t="str">
        <f>_xlfn.IFNA(VLOOKUP(flower[[#This Row],[Scion METRC '#]],DEADC8[],4,FALSE),"")</f>
        <v/>
      </c>
      <c r="N1745" s="14" t="str">
        <f>_xlfn.IFNA(VLOOKUP(flower[[#This Row],[Scion METRC '#]],DEADC8[],4,FALSE),"")</f>
        <v/>
      </c>
      <c r="O1745" s="13" t="str">
        <f>IF(ISNUMBER(SEARCH(".",flower[[#This Row],[Pheno Barcode]])),CONCATENATE("1A4070000000065000",RIGHT(flower[[#This Row],[Pheno Barcode]],6)),"")</f>
        <v/>
      </c>
      <c r="P1745" s="8" t="str">
        <f>IF(flower[[#This Row],[Plant]]&lt;10,_xlfn.CONCAT('Group Info'!$F$2,"_",flower[[#This Row],[Table]],"-0",flower[[#This Row],[Plant]]),_xlfn.CONCAT('Group Info'!$F$2,"_",flower[[#This Row],[Table]],"-",flower[[#This Row],[Plant]]))</f>
        <v>_VL4-16</v>
      </c>
    </row>
    <row r="1746" spans="1:16" x14ac:dyDescent="0.25">
      <c r="A1746" s="8" t="s">
        <v>10</v>
      </c>
      <c r="B1746" s="9">
        <v>1</v>
      </c>
      <c r="C1746" s="13" t="s">
        <v>592</v>
      </c>
      <c r="D1746" s="9"/>
      <c r="E1746" s="9" t="str">
        <f>_xlfn.IFNA(VLOOKUP(flower[[#This Row],[Scion METRC '#]],METRCC8[],2,FALSE),"METRC ERROR")</f>
        <v>METRC ERROR</v>
      </c>
      <c r="F1746" s="9" t="str">
        <f>IF(LEFT(flower[[#This Row],[Strain]],4)=LEFT(flower[[#This Row],[Pheno '#]],4),"match","MISMATCH")</f>
        <v>MISMATCH</v>
      </c>
      <c r="G1746" s="9" t="str">
        <f>_xlfn.IFNA(VLOOKUP(flower[[#This Row],[Scion METRC '#]],VEGC8[[#All],[Scion METRC '#]:[Pheno Barcode]],2,FALSE),"")</f>
        <v/>
      </c>
      <c r="H1746" s="9" t="str">
        <f>LEFT(flower[[#This Row],[Pheno Barcode]],7)</f>
        <v/>
      </c>
      <c r="I1746" s="10" t="str">
        <f>_xlfn.IFNA(VLOOKUP(flower[[#This Row],[Strain]],VEGC8[[#All],[Scion METRC '#]:[Health]],5,FALSE),"")</f>
        <v/>
      </c>
      <c r="J1746" s="9"/>
      <c r="K1746" s="9" t="str">
        <f>IF(flower[[#This Row],[Scion METRC '#]]="","EMPTY",_xlfn.IFNA(VLOOKUP(flower[[#This Row],[Scion METRC '#]],DEADC8[],3,FALSE),"Alive"))</f>
        <v>EMPTY</v>
      </c>
      <c r="L1746" s="65" t="str">
        <f>IFERROR(INDEX(exptreatments[[#This Row],[Treatment]],MATCH(flower[[#This Row],[Scion METRC '#]],exptreatments[[#This Row],[METRC]],0)),"")</f>
        <v/>
      </c>
      <c r="M1746" s="13" t="str">
        <f>_xlfn.IFNA(VLOOKUP(flower[[#This Row],[Scion METRC '#]],DEADC8[],4,FALSE),"")</f>
        <v/>
      </c>
      <c r="N1746" s="14" t="str">
        <f>_xlfn.IFNA(VLOOKUP(flower[[#This Row],[Scion METRC '#]],DEADC8[],4,FALSE),"")</f>
        <v/>
      </c>
      <c r="O1746" s="13" t="str">
        <f>IF(ISNUMBER(SEARCH(".",flower[[#This Row],[Pheno Barcode]])),CONCATENATE("1A4070000000065000",RIGHT(flower[[#This Row],[Pheno Barcode]],6)),"")</f>
        <v/>
      </c>
      <c r="P1746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_VL5-01</v>
      </c>
    </row>
    <row r="1747" spans="1:16" x14ac:dyDescent="0.25">
      <c r="A1747" s="8" t="s">
        <v>10</v>
      </c>
      <c r="B1747" s="9">
        <v>2</v>
      </c>
      <c r="C1747" s="13" t="s">
        <v>592</v>
      </c>
      <c r="D1747" s="13"/>
      <c r="E1747" s="13" t="str">
        <f>_xlfn.IFNA(VLOOKUP(flower[[#This Row],[Scion METRC '#]],METRCC8[],2,FALSE),"METRC ERROR")</f>
        <v>METRC ERROR</v>
      </c>
      <c r="F1747" s="13" t="str">
        <f>IF(LEFT(flower[[#This Row],[Strain]],4)=LEFT(flower[[#This Row],[Pheno '#]],4),"match","MISMATCH")</f>
        <v>MISMATCH</v>
      </c>
      <c r="G1747" s="13" t="str">
        <f>_xlfn.IFNA(VLOOKUP(flower[[#This Row],[Scion METRC '#]],VEGC8[[#All],[Scion METRC '#]:[Pheno Barcode]],2,FALSE),"")</f>
        <v/>
      </c>
      <c r="H1747" s="13" t="str">
        <f>LEFT(flower[[#This Row],[Pheno Barcode]],7)</f>
        <v/>
      </c>
      <c r="I1747" s="10" t="str">
        <f>_xlfn.IFNA(VLOOKUP(flower[[#This Row],[Strain]],VEGC8[[#All],[Scion METRC '#]:[Health]],5,FALSE),"")</f>
        <v/>
      </c>
      <c r="J1747" s="13"/>
      <c r="K1747" s="13" t="str">
        <f>IF(flower[[#This Row],[Scion METRC '#]]="","EMPTY",_xlfn.IFNA(VLOOKUP(flower[[#This Row],[Scion METRC '#]],DEADC8[],3,FALSE),"Alive"))</f>
        <v>EMPTY</v>
      </c>
      <c r="L1747" s="13" t="str">
        <f>IFERROR(INDEX(exptreatments[[#This Row],[Treatment]],MATCH(flower[[#This Row],[Scion METRC '#]],exptreatments[[#This Row],[METRC]],0)),"")</f>
        <v/>
      </c>
      <c r="M1747" s="13" t="str">
        <f>_xlfn.IFNA(VLOOKUP(flower[[#This Row],[Scion METRC '#]],DEADC8[],4,FALSE),"")</f>
        <v/>
      </c>
      <c r="N1747" s="14" t="str">
        <f>_xlfn.IFNA(VLOOKUP(flower[[#This Row],[Scion METRC '#]],DEADC8[],4,FALSE),"")</f>
        <v/>
      </c>
      <c r="O1747" s="13" t="str">
        <f>IF(ISNUMBER(SEARCH(".",flower[[#This Row],[Pheno Barcode]])),CONCATENATE("1A4070000000065000",RIGHT(flower[[#This Row],[Pheno Barcode]],6)),"")</f>
        <v/>
      </c>
      <c r="P1747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_VL5-02</v>
      </c>
    </row>
    <row r="1748" spans="1:16" x14ac:dyDescent="0.25">
      <c r="A1748" s="8" t="s">
        <v>10</v>
      </c>
      <c r="B1748" s="9">
        <v>3</v>
      </c>
      <c r="C1748" s="13" t="s">
        <v>592</v>
      </c>
      <c r="D1748" s="13"/>
      <c r="E1748" s="13" t="str">
        <f>_xlfn.IFNA(VLOOKUP(flower[[#This Row],[Scion METRC '#]],METRCC8[],2,FALSE),"METRC ERROR")</f>
        <v>METRC ERROR</v>
      </c>
      <c r="F1748" s="13" t="str">
        <f>IF(LEFT(flower[[#This Row],[Strain]],4)=LEFT(flower[[#This Row],[Pheno '#]],4),"match","MISMATCH")</f>
        <v>MISMATCH</v>
      </c>
      <c r="G1748" s="13" t="str">
        <f>_xlfn.IFNA(VLOOKUP(flower[[#This Row],[Scion METRC '#]],VEGC8[[#All],[Scion METRC '#]:[Pheno Barcode]],2,FALSE),"")</f>
        <v/>
      </c>
      <c r="H1748" s="13" t="str">
        <f>LEFT(flower[[#This Row],[Pheno Barcode]],7)</f>
        <v/>
      </c>
      <c r="I1748" s="10" t="str">
        <f>_xlfn.IFNA(VLOOKUP(flower[[#This Row],[Strain]],VEGC8[[#All],[Scion METRC '#]:[Health]],5,FALSE),"")</f>
        <v/>
      </c>
      <c r="J1748" s="13"/>
      <c r="K1748" s="13" t="str">
        <f>IF(flower[[#This Row],[Scion METRC '#]]="","EMPTY",_xlfn.IFNA(VLOOKUP(flower[[#This Row],[Scion METRC '#]],DEADC8[],3,FALSE),"Alive"))</f>
        <v>EMPTY</v>
      </c>
      <c r="L1748" s="13" t="str">
        <f>IFERROR(INDEX(exptreatments[[#This Row],[Treatment]],MATCH(flower[[#This Row],[Scion METRC '#]],exptreatments[[#This Row],[METRC]],0)),"")</f>
        <v/>
      </c>
      <c r="M1748" s="13" t="str">
        <f>_xlfn.IFNA(VLOOKUP(flower[[#This Row],[Scion METRC '#]],DEADC8[],4,FALSE),"")</f>
        <v/>
      </c>
      <c r="N1748" s="14" t="str">
        <f>_xlfn.IFNA(VLOOKUP(flower[[#This Row],[Scion METRC '#]],DEADC8[],4,FALSE),"")</f>
        <v/>
      </c>
      <c r="O1748" s="13" t="str">
        <f>IF(ISNUMBER(SEARCH(".",flower[[#This Row],[Pheno Barcode]])),CONCATENATE("1A4070000000065000",RIGHT(flower[[#This Row],[Pheno Barcode]],6)),"")</f>
        <v/>
      </c>
      <c r="P1748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_VL5-03</v>
      </c>
    </row>
    <row r="1749" spans="1:16" x14ac:dyDescent="0.25">
      <c r="A1749" s="8" t="s">
        <v>10</v>
      </c>
      <c r="B1749" s="9">
        <v>4</v>
      </c>
      <c r="C1749" s="13" t="s">
        <v>592</v>
      </c>
      <c r="D1749" s="13"/>
      <c r="E1749" s="13" t="str">
        <f>_xlfn.IFNA(VLOOKUP(flower[[#This Row],[Scion METRC '#]],METRCC8[],2,FALSE),"METRC ERROR")</f>
        <v>METRC ERROR</v>
      </c>
      <c r="F1749" s="13" t="str">
        <f>IF(LEFT(flower[[#This Row],[Strain]],4)=LEFT(flower[[#This Row],[Pheno '#]],4),"match","MISMATCH")</f>
        <v>MISMATCH</v>
      </c>
      <c r="G1749" s="13" t="str">
        <f>_xlfn.IFNA(VLOOKUP(flower[[#This Row],[Scion METRC '#]],VEGC8[[#All],[Scion METRC '#]:[Pheno Barcode]],2,FALSE),"")</f>
        <v/>
      </c>
      <c r="H1749" s="13" t="str">
        <f>LEFT(flower[[#This Row],[Pheno Barcode]],7)</f>
        <v/>
      </c>
      <c r="I1749" s="10" t="str">
        <f>_xlfn.IFNA(VLOOKUP(flower[[#This Row],[Strain]],VEGC8[[#All],[Scion METRC '#]:[Health]],5,FALSE),"")</f>
        <v/>
      </c>
      <c r="J1749" s="13"/>
      <c r="K1749" s="13" t="str">
        <f>IF(flower[[#This Row],[Scion METRC '#]]="","EMPTY",_xlfn.IFNA(VLOOKUP(flower[[#This Row],[Scion METRC '#]],DEADC8[],3,FALSE),"Alive"))</f>
        <v>EMPTY</v>
      </c>
      <c r="L1749" s="13" t="str">
        <f>IFERROR(INDEX(exptreatments[[#This Row],[Treatment]],MATCH(flower[[#This Row],[Scion METRC '#]],exptreatments[[#This Row],[METRC]],0)),"")</f>
        <v/>
      </c>
      <c r="M1749" s="13" t="str">
        <f>_xlfn.IFNA(VLOOKUP(flower[[#This Row],[Scion METRC '#]],DEADC8[],4,FALSE),"")</f>
        <v/>
      </c>
      <c r="N1749" s="14" t="str">
        <f>_xlfn.IFNA(VLOOKUP(flower[[#This Row],[Scion METRC '#]],DEADC8[],4,FALSE),"")</f>
        <v/>
      </c>
      <c r="O1749" s="13" t="str">
        <f>IF(ISNUMBER(SEARCH(".",flower[[#This Row],[Pheno Barcode]])),CONCATENATE("1A4070000000065000",RIGHT(flower[[#This Row],[Pheno Barcode]],6)),"")</f>
        <v/>
      </c>
      <c r="P1749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_VL5-04</v>
      </c>
    </row>
    <row r="1750" spans="1:16" x14ac:dyDescent="0.25">
      <c r="A1750" s="8" t="s">
        <v>10</v>
      </c>
      <c r="B1750" s="9">
        <v>5</v>
      </c>
      <c r="C1750" s="13" t="s">
        <v>592</v>
      </c>
      <c r="D1750" s="13"/>
      <c r="E1750" s="13" t="str">
        <f>_xlfn.IFNA(VLOOKUP(flower[[#This Row],[Scion METRC '#]],METRCC8[],2,FALSE),"METRC ERROR")</f>
        <v>METRC ERROR</v>
      </c>
      <c r="F1750" s="13" t="str">
        <f>IF(LEFT(flower[[#This Row],[Strain]],4)=LEFT(flower[[#This Row],[Pheno '#]],4),"match","MISMATCH")</f>
        <v>MISMATCH</v>
      </c>
      <c r="G1750" s="13" t="str">
        <f>_xlfn.IFNA(VLOOKUP(flower[[#This Row],[Scion METRC '#]],VEGC8[[#All],[Scion METRC '#]:[Pheno Barcode]],2,FALSE),"")</f>
        <v/>
      </c>
      <c r="H1750" s="13" t="str">
        <f>LEFT(flower[[#This Row],[Pheno Barcode]],7)</f>
        <v/>
      </c>
      <c r="I1750" s="10" t="str">
        <f>_xlfn.IFNA(VLOOKUP(flower[[#This Row],[Strain]],VEGC8[[#All],[Scion METRC '#]:[Health]],5,FALSE),"")</f>
        <v/>
      </c>
      <c r="J1750" s="13"/>
      <c r="K1750" s="13" t="str">
        <f>IF(flower[[#This Row],[Scion METRC '#]]="","EMPTY",_xlfn.IFNA(VLOOKUP(flower[[#This Row],[Scion METRC '#]],DEADC8[],3,FALSE),"Alive"))</f>
        <v>EMPTY</v>
      </c>
      <c r="L1750" s="13" t="str">
        <f>IFERROR(INDEX(exptreatments[[#This Row],[Treatment]],MATCH(flower[[#This Row],[Scion METRC '#]],exptreatments[[#This Row],[METRC]],0)),"")</f>
        <v/>
      </c>
      <c r="M1750" s="13" t="str">
        <f>_xlfn.IFNA(VLOOKUP(flower[[#This Row],[Scion METRC '#]],DEADC8[],4,FALSE),"")</f>
        <v/>
      </c>
      <c r="N1750" s="14" t="str">
        <f>_xlfn.IFNA(VLOOKUP(flower[[#This Row],[Scion METRC '#]],DEADC8[],4,FALSE),"")</f>
        <v/>
      </c>
      <c r="O1750" s="13" t="str">
        <f>IF(ISNUMBER(SEARCH(".",flower[[#This Row],[Pheno Barcode]])),CONCATENATE("1A4070000000065000",RIGHT(flower[[#This Row],[Pheno Barcode]],6)),"")</f>
        <v/>
      </c>
      <c r="P1750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_VL5-05</v>
      </c>
    </row>
    <row r="1751" spans="1:16" x14ac:dyDescent="0.25">
      <c r="A1751" s="8" t="s">
        <v>10</v>
      </c>
      <c r="B1751" s="9">
        <v>6</v>
      </c>
      <c r="C1751" s="13" t="s">
        <v>592</v>
      </c>
      <c r="D1751" s="13"/>
      <c r="E1751" s="13" t="str">
        <f>_xlfn.IFNA(VLOOKUP(flower[[#This Row],[Scion METRC '#]],METRCC8[],2,FALSE),"METRC ERROR")</f>
        <v>METRC ERROR</v>
      </c>
      <c r="F1751" s="13" t="str">
        <f>IF(LEFT(flower[[#This Row],[Strain]],4)=LEFT(flower[[#This Row],[Pheno '#]],4),"match","MISMATCH")</f>
        <v>MISMATCH</v>
      </c>
      <c r="G1751" s="13" t="str">
        <f>_xlfn.IFNA(VLOOKUP(flower[[#This Row],[Scion METRC '#]],VEGC8[[#All],[Scion METRC '#]:[Pheno Barcode]],2,FALSE),"")</f>
        <v/>
      </c>
      <c r="H1751" s="13" t="str">
        <f>LEFT(flower[[#This Row],[Pheno Barcode]],7)</f>
        <v/>
      </c>
      <c r="I1751" s="10" t="str">
        <f>_xlfn.IFNA(VLOOKUP(flower[[#This Row],[Strain]],VEGC8[[#All],[Scion METRC '#]:[Health]],5,FALSE),"")</f>
        <v/>
      </c>
      <c r="J1751" s="13"/>
      <c r="K1751" s="13" t="str">
        <f>IF(flower[[#This Row],[Scion METRC '#]]="","EMPTY",_xlfn.IFNA(VLOOKUP(flower[[#This Row],[Scion METRC '#]],DEADC8[],3,FALSE),"Alive"))</f>
        <v>EMPTY</v>
      </c>
      <c r="L1751" s="13" t="str">
        <f>IFERROR(INDEX(exptreatments[[#This Row],[Treatment]],MATCH(flower[[#This Row],[Scion METRC '#]],exptreatments[[#This Row],[METRC]],0)),"")</f>
        <v/>
      </c>
      <c r="M1751" s="13" t="str">
        <f>_xlfn.IFNA(VLOOKUP(flower[[#This Row],[Scion METRC '#]],DEADC8[],4,FALSE),"")</f>
        <v/>
      </c>
      <c r="N1751" s="14" t="str">
        <f>_xlfn.IFNA(VLOOKUP(flower[[#This Row],[Scion METRC '#]],DEADC8[],4,FALSE),"")</f>
        <v/>
      </c>
      <c r="O1751" s="13" t="str">
        <f>IF(ISNUMBER(SEARCH(".",flower[[#This Row],[Pheno Barcode]])),CONCATENATE("1A4070000000065000",RIGHT(flower[[#This Row],[Pheno Barcode]],6)),"")</f>
        <v/>
      </c>
      <c r="P1751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_VL5-06</v>
      </c>
    </row>
    <row r="1752" spans="1:16" x14ac:dyDescent="0.25">
      <c r="A1752" s="8" t="s">
        <v>10</v>
      </c>
      <c r="B1752" s="9">
        <v>7</v>
      </c>
      <c r="C1752" s="13" t="s">
        <v>592</v>
      </c>
      <c r="D1752" s="13"/>
      <c r="E1752" s="13" t="str">
        <f>_xlfn.IFNA(VLOOKUP(flower[[#This Row],[Scion METRC '#]],METRCC8[],2,FALSE),"METRC ERROR")</f>
        <v>METRC ERROR</v>
      </c>
      <c r="F1752" s="13" t="str">
        <f>IF(LEFT(flower[[#This Row],[Strain]],4)=LEFT(flower[[#This Row],[Pheno '#]],4),"match","MISMATCH")</f>
        <v>MISMATCH</v>
      </c>
      <c r="G1752" s="13" t="str">
        <f>_xlfn.IFNA(VLOOKUP(flower[[#This Row],[Scion METRC '#]],VEGC8[[#All],[Scion METRC '#]:[Pheno Barcode]],2,FALSE),"")</f>
        <v/>
      </c>
      <c r="H1752" s="13" t="str">
        <f>LEFT(flower[[#This Row],[Pheno Barcode]],7)</f>
        <v/>
      </c>
      <c r="I1752" s="10" t="str">
        <f>_xlfn.IFNA(VLOOKUP(flower[[#This Row],[Strain]],VEGC8[[#All],[Scion METRC '#]:[Health]],5,FALSE),"")</f>
        <v/>
      </c>
      <c r="J1752" s="13"/>
      <c r="K1752" s="13" t="str">
        <f>IF(flower[[#This Row],[Scion METRC '#]]="","EMPTY",_xlfn.IFNA(VLOOKUP(flower[[#This Row],[Scion METRC '#]],DEADC8[],3,FALSE),"Alive"))</f>
        <v>EMPTY</v>
      </c>
      <c r="L1752" s="13" t="str">
        <f>IFERROR(INDEX(exptreatments[[#This Row],[Treatment]],MATCH(flower[[#This Row],[Scion METRC '#]],exptreatments[[#This Row],[METRC]],0)),"")</f>
        <v/>
      </c>
      <c r="M1752" s="13" t="str">
        <f>_xlfn.IFNA(VLOOKUP(flower[[#This Row],[Scion METRC '#]],DEADC8[],4,FALSE),"")</f>
        <v/>
      </c>
      <c r="N1752" s="14" t="str">
        <f>_xlfn.IFNA(VLOOKUP(flower[[#This Row],[Scion METRC '#]],DEADC8[],4,FALSE),"")</f>
        <v/>
      </c>
      <c r="O1752" s="13" t="str">
        <f>IF(ISNUMBER(SEARCH(".",flower[[#This Row],[Pheno Barcode]])),CONCATENATE("1A4070000000065000",RIGHT(flower[[#This Row],[Pheno Barcode]],6)),"")</f>
        <v/>
      </c>
      <c r="P1752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_VL5-07</v>
      </c>
    </row>
    <row r="1753" spans="1:16" x14ac:dyDescent="0.25">
      <c r="A1753" s="8" t="s">
        <v>10</v>
      </c>
      <c r="B1753" s="9">
        <v>8</v>
      </c>
      <c r="C1753" s="13" t="s">
        <v>592</v>
      </c>
      <c r="D1753" s="13"/>
      <c r="E1753" s="13" t="str">
        <f>_xlfn.IFNA(VLOOKUP(flower[[#This Row],[Scion METRC '#]],METRCC8[],2,FALSE),"METRC ERROR")</f>
        <v>METRC ERROR</v>
      </c>
      <c r="F1753" s="13" t="str">
        <f>IF(LEFT(flower[[#This Row],[Strain]],4)=LEFT(flower[[#This Row],[Pheno '#]],4),"match","MISMATCH")</f>
        <v>MISMATCH</v>
      </c>
      <c r="G1753" s="13" t="str">
        <f>_xlfn.IFNA(VLOOKUP(flower[[#This Row],[Scion METRC '#]],VEGC8[[#All],[Scion METRC '#]:[Pheno Barcode]],2,FALSE),"")</f>
        <v/>
      </c>
      <c r="H1753" s="13" t="str">
        <f>LEFT(flower[[#This Row],[Pheno Barcode]],7)</f>
        <v/>
      </c>
      <c r="I1753" s="10" t="str">
        <f>_xlfn.IFNA(VLOOKUP(flower[[#This Row],[Strain]],VEGC8[[#All],[Scion METRC '#]:[Health]],5,FALSE),"")</f>
        <v/>
      </c>
      <c r="J1753" s="13"/>
      <c r="K1753" s="13" t="str">
        <f>IF(flower[[#This Row],[Scion METRC '#]]="","EMPTY",_xlfn.IFNA(VLOOKUP(flower[[#This Row],[Scion METRC '#]],DEADC8[],3,FALSE),"Alive"))</f>
        <v>EMPTY</v>
      </c>
      <c r="L1753" s="13" t="str">
        <f>IFERROR(INDEX(exptreatments[[#This Row],[Treatment]],MATCH(flower[[#This Row],[Scion METRC '#]],exptreatments[[#This Row],[METRC]],0)),"")</f>
        <v/>
      </c>
      <c r="M1753" s="13" t="str">
        <f>_xlfn.IFNA(VLOOKUP(flower[[#This Row],[Scion METRC '#]],DEADC8[],4,FALSE),"")</f>
        <v/>
      </c>
      <c r="N1753" s="14" t="str">
        <f>_xlfn.IFNA(VLOOKUP(flower[[#This Row],[Scion METRC '#]],DEADC8[],4,FALSE),"")</f>
        <v/>
      </c>
      <c r="O1753" s="13" t="str">
        <f>IF(ISNUMBER(SEARCH(".",flower[[#This Row],[Pheno Barcode]])),CONCATENATE("1A4070000000065000",RIGHT(flower[[#This Row],[Pheno Barcode]],6)),"")</f>
        <v/>
      </c>
      <c r="P1753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_VL5-08</v>
      </c>
    </row>
    <row r="1754" spans="1:16" x14ac:dyDescent="0.25">
      <c r="A1754" s="8" t="s">
        <v>10</v>
      </c>
      <c r="B1754" s="9">
        <v>9</v>
      </c>
      <c r="C1754" s="13" t="s">
        <v>592</v>
      </c>
      <c r="D1754" s="13"/>
      <c r="E1754" s="13" t="str">
        <f>_xlfn.IFNA(VLOOKUP(flower[[#This Row],[Scion METRC '#]],METRCC8[],2,FALSE),"METRC ERROR")</f>
        <v>METRC ERROR</v>
      </c>
      <c r="F1754" s="13" t="str">
        <f>IF(LEFT(flower[[#This Row],[Strain]],4)=LEFT(flower[[#This Row],[Pheno '#]],4),"match","MISMATCH")</f>
        <v>MISMATCH</v>
      </c>
      <c r="G1754" s="13" t="str">
        <f>_xlfn.IFNA(VLOOKUP(flower[[#This Row],[Scion METRC '#]],VEGC8[[#All],[Scion METRC '#]:[Pheno Barcode]],2,FALSE),"")</f>
        <v/>
      </c>
      <c r="H1754" s="13" t="str">
        <f>LEFT(flower[[#This Row],[Pheno Barcode]],7)</f>
        <v/>
      </c>
      <c r="I1754" s="10" t="str">
        <f>_xlfn.IFNA(VLOOKUP(flower[[#This Row],[Strain]],VEGC8[[#All],[Scion METRC '#]:[Health]],5,FALSE),"")</f>
        <v/>
      </c>
      <c r="J1754" s="13"/>
      <c r="K1754" s="13" t="str">
        <f>IF(flower[[#This Row],[Scion METRC '#]]="","EMPTY",_xlfn.IFNA(VLOOKUP(flower[[#This Row],[Scion METRC '#]],DEADC8[],3,FALSE),"Alive"))</f>
        <v>EMPTY</v>
      </c>
      <c r="L1754" s="13" t="str">
        <f>IFERROR(INDEX(exptreatments[[#This Row],[Treatment]],MATCH(flower[[#This Row],[Scion METRC '#]],exptreatments[[#This Row],[METRC]],0)),"")</f>
        <v/>
      </c>
      <c r="M1754" s="13" t="str">
        <f>_xlfn.IFNA(VLOOKUP(flower[[#This Row],[Scion METRC '#]],DEADC8[],4,FALSE),"")</f>
        <v/>
      </c>
      <c r="N1754" s="14" t="str">
        <f>_xlfn.IFNA(VLOOKUP(flower[[#This Row],[Scion METRC '#]],DEADC8[],4,FALSE),"")</f>
        <v/>
      </c>
      <c r="O1754" s="13" t="str">
        <f>IF(ISNUMBER(SEARCH(".",flower[[#This Row],[Pheno Barcode]])),CONCATENATE("1A4070000000065000",RIGHT(flower[[#This Row],[Pheno Barcode]],6)),"")</f>
        <v/>
      </c>
      <c r="P1754" s="8" t="str">
        <f>IF(flower[[#This Row],[Plant]]&lt;10,_xlfn.CONCAT('Group Info'!$F$2,"_",flower[[#This Row],[Table]],"-0",flower[[#This Row],[Plant]]),_xlfn.CONCAT('Group Info'!$F$2,"_",flower[[#This Row],[Table]],"-",flower[[#This Row],[Plant]]))</f>
        <v>_VL5-09</v>
      </c>
    </row>
    <row r="1755" spans="1:16" x14ac:dyDescent="0.25">
      <c r="A1755" s="8" t="s">
        <v>10</v>
      </c>
      <c r="B1755" s="9">
        <v>10</v>
      </c>
      <c r="C1755" s="13" t="s">
        <v>592</v>
      </c>
      <c r="D1755" s="13"/>
      <c r="E1755" s="13" t="str">
        <f>_xlfn.IFNA(VLOOKUP(flower[[#This Row],[Scion METRC '#]],METRCC8[],2,FALSE),"METRC ERROR")</f>
        <v>METRC ERROR</v>
      </c>
      <c r="F1755" s="13" t="str">
        <f>IF(LEFT(flower[[#This Row],[Strain]],4)=LEFT(flower[[#This Row],[Pheno '#]],4),"match","MISMATCH")</f>
        <v>MISMATCH</v>
      </c>
      <c r="G1755" s="13" t="str">
        <f>_xlfn.IFNA(VLOOKUP(flower[[#This Row],[Scion METRC '#]],VEGC8[[#All],[Scion METRC '#]:[Pheno Barcode]],2,FALSE),"")</f>
        <v/>
      </c>
      <c r="H1755" s="13" t="str">
        <f>LEFT(flower[[#This Row],[Pheno Barcode]],7)</f>
        <v/>
      </c>
      <c r="I1755" s="10" t="str">
        <f>_xlfn.IFNA(VLOOKUP(flower[[#This Row],[Strain]],VEGC8[[#All],[Scion METRC '#]:[Health]],5,FALSE),"")</f>
        <v/>
      </c>
      <c r="J1755" s="13"/>
      <c r="K1755" s="13" t="str">
        <f>IF(flower[[#This Row],[Scion METRC '#]]="","EMPTY",_xlfn.IFNA(VLOOKUP(flower[[#This Row],[Scion METRC '#]],DEADC8[],3,FALSE),"Alive"))</f>
        <v>EMPTY</v>
      </c>
      <c r="L1755" s="13" t="str">
        <f>IFERROR(INDEX(exptreatments[[#This Row],[Treatment]],MATCH(flower[[#This Row],[Scion METRC '#]],exptreatments[[#This Row],[METRC]],0)),"")</f>
        <v/>
      </c>
      <c r="M1755" s="13" t="str">
        <f>_xlfn.IFNA(VLOOKUP(flower[[#This Row],[Scion METRC '#]],DEADC8[],4,FALSE),"")</f>
        <v/>
      </c>
      <c r="N1755" s="14" t="str">
        <f>_xlfn.IFNA(VLOOKUP(flower[[#This Row],[Scion METRC '#]],DEADC8[],4,FALSE),"")</f>
        <v/>
      </c>
      <c r="O1755" s="13" t="str">
        <f>IF(ISNUMBER(SEARCH(".",flower[[#This Row],[Pheno Barcode]])),CONCATENATE("1A4070000000065000",RIGHT(flower[[#This Row],[Pheno Barcode]],6)),"")</f>
        <v/>
      </c>
      <c r="P1755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_VL5-10</v>
      </c>
    </row>
    <row r="1756" spans="1:16" x14ac:dyDescent="0.25">
      <c r="A1756" s="8" t="s">
        <v>10</v>
      </c>
      <c r="B1756" s="9">
        <v>11</v>
      </c>
      <c r="C1756" s="13" t="s">
        <v>592</v>
      </c>
      <c r="D1756" s="13"/>
      <c r="E1756" s="13" t="str">
        <f>_xlfn.IFNA(VLOOKUP(flower[[#This Row],[Scion METRC '#]],METRCC8[],2,FALSE),"METRC ERROR")</f>
        <v>METRC ERROR</v>
      </c>
      <c r="F1756" s="13" t="str">
        <f>IF(LEFT(flower[[#This Row],[Strain]],4)=LEFT(flower[[#This Row],[Pheno '#]],4),"match","MISMATCH")</f>
        <v>MISMATCH</v>
      </c>
      <c r="G1756" s="13" t="str">
        <f>_xlfn.IFNA(VLOOKUP(flower[[#This Row],[Scion METRC '#]],VEGC8[[#All],[Scion METRC '#]:[Pheno Barcode]],2,FALSE),"")</f>
        <v/>
      </c>
      <c r="H1756" s="13" t="str">
        <f>LEFT(flower[[#This Row],[Pheno Barcode]],7)</f>
        <v/>
      </c>
      <c r="I1756" s="10" t="str">
        <f>_xlfn.IFNA(VLOOKUP(flower[[#This Row],[Strain]],VEGC8[[#All],[Scion METRC '#]:[Health]],5,FALSE),"")</f>
        <v/>
      </c>
      <c r="J1756" s="13"/>
      <c r="K1756" s="13" t="str">
        <f>IF(flower[[#This Row],[Scion METRC '#]]="","EMPTY",_xlfn.IFNA(VLOOKUP(flower[[#This Row],[Scion METRC '#]],DEADC8[],3,FALSE),"Alive"))</f>
        <v>EMPTY</v>
      </c>
      <c r="L1756" s="13" t="str">
        <f>IFERROR(INDEX(exptreatments[[#This Row],[Treatment]],MATCH(flower[[#This Row],[Scion METRC '#]],exptreatments[[#This Row],[METRC]],0)),"")</f>
        <v/>
      </c>
      <c r="M1756" s="13" t="str">
        <f>_xlfn.IFNA(VLOOKUP(flower[[#This Row],[Scion METRC '#]],DEADC8[],4,FALSE),"")</f>
        <v/>
      </c>
      <c r="N1756" s="14" t="str">
        <f>_xlfn.IFNA(VLOOKUP(flower[[#This Row],[Scion METRC '#]],DEADC8[],4,FALSE),"")</f>
        <v/>
      </c>
      <c r="O1756" s="13" t="str">
        <f>IF(ISNUMBER(SEARCH(".",flower[[#This Row],[Pheno Barcode]])),CONCATENATE("1A4070000000065000",RIGHT(flower[[#This Row],[Pheno Barcode]],6)),"")</f>
        <v/>
      </c>
      <c r="P1756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_VL5-11</v>
      </c>
    </row>
    <row r="1757" spans="1:16" x14ac:dyDescent="0.25">
      <c r="A1757" s="8" t="s">
        <v>10</v>
      </c>
      <c r="B1757" s="9">
        <v>12</v>
      </c>
      <c r="C1757" s="13" t="s">
        <v>592</v>
      </c>
      <c r="D1757" s="13"/>
      <c r="E1757" s="13" t="str">
        <f>_xlfn.IFNA(VLOOKUP(flower[[#This Row],[Scion METRC '#]],METRCC8[],2,FALSE),"METRC ERROR")</f>
        <v>METRC ERROR</v>
      </c>
      <c r="F1757" s="13" t="str">
        <f>IF(LEFT(flower[[#This Row],[Strain]],4)=LEFT(flower[[#This Row],[Pheno '#]],4),"match","MISMATCH")</f>
        <v>MISMATCH</v>
      </c>
      <c r="G1757" s="13" t="str">
        <f>_xlfn.IFNA(VLOOKUP(flower[[#This Row],[Scion METRC '#]],VEGC8[[#All],[Scion METRC '#]:[Pheno Barcode]],2,FALSE),"")</f>
        <v/>
      </c>
      <c r="H1757" s="13" t="str">
        <f>LEFT(flower[[#This Row],[Pheno Barcode]],7)</f>
        <v/>
      </c>
      <c r="I1757" s="10" t="str">
        <f>_xlfn.IFNA(VLOOKUP(flower[[#This Row],[Strain]],VEGC8[[#All],[Scion METRC '#]:[Health]],5,FALSE),"")</f>
        <v/>
      </c>
      <c r="J1757" s="13"/>
      <c r="K1757" s="13" t="str">
        <f>IF(flower[[#This Row],[Scion METRC '#]]="","EMPTY",_xlfn.IFNA(VLOOKUP(flower[[#This Row],[Scion METRC '#]],DEADC8[],3,FALSE),"Alive"))</f>
        <v>EMPTY</v>
      </c>
      <c r="L1757" s="13" t="str">
        <f>IFERROR(INDEX(exptreatments[[#This Row],[Treatment]],MATCH(flower[[#This Row],[Scion METRC '#]],exptreatments[[#This Row],[METRC]],0)),"")</f>
        <v/>
      </c>
      <c r="M1757" s="13" t="str">
        <f>_xlfn.IFNA(VLOOKUP(flower[[#This Row],[Scion METRC '#]],DEADC8[],4,FALSE),"")</f>
        <v/>
      </c>
      <c r="N1757" s="14" t="str">
        <f>_xlfn.IFNA(VLOOKUP(flower[[#This Row],[Scion METRC '#]],DEADC8[],4,FALSE),"")</f>
        <v/>
      </c>
      <c r="O1757" s="13" t="str">
        <f>IF(ISNUMBER(SEARCH(".",flower[[#This Row],[Pheno Barcode]])),CONCATENATE("1A4070000000065000",RIGHT(flower[[#This Row],[Pheno Barcode]],6)),"")</f>
        <v/>
      </c>
      <c r="P1757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_VL5-12</v>
      </c>
    </row>
    <row r="1758" spans="1:16" x14ac:dyDescent="0.25">
      <c r="A1758" s="8" t="s">
        <v>10</v>
      </c>
      <c r="B1758" s="9">
        <v>13</v>
      </c>
      <c r="C1758" s="13" t="s">
        <v>592</v>
      </c>
      <c r="D1758" s="13"/>
      <c r="E1758" s="13" t="str">
        <f>_xlfn.IFNA(VLOOKUP(flower[[#This Row],[Scion METRC '#]],METRCC8[],2,FALSE),"METRC ERROR")</f>
        <v>METRC ERROR</v>
      </c>
      <c r="F1758" s="13" t="str">
        <f>IF(LEFT(flower[[#This Row],[Strain]],4)=LEFT(flower[[#This Row],[Pheno '#]],4),"match","MISMATCH")</f>
        <v>MISMATCH</v>
      </c>
      <c r="G1758" s="13" t="str">
        <f>_xlfn.IFNA(VLOOKUP(flower[[#This Row],[Scion METRC '#]],VEGC8[[#All],[Scion METRC '#]:[Pheno Barcode]],2,FALSE),"")</f>
        <v/>
      </c>
      <c r="H1758" s="13" t="str">
        <f>LEFT(flower[[#This Row],[Pheno Barcode]],7)</f>
        <v/>
      </c>
      <c r="I1758" s="10" t="str">
        <f>_xlfn.IFNA(VLOOKUP(flower[[#This Row],[Strain]],VEGC8[[#All],[Scion METRC '#]:[Health]],5,FALSE),"")</f>
        <v/>
      </c>
      <c r="J1758" s="13"/>
      <c r="K1758" s="13" t="str">
        <f>IF(flower[[#This Row],[Scion METRC '#]]="","EMPTY",_xlfn.IFNA(VLOOKUP(flower[[#This Row],[Scion METRC '#]],DEADC8[],3,FALSE),"Alive"))</f>
        <v>EMPTY</v>
      </c>
      <c r="L1758" s="13" t="str">
        <f>IFERROR(INDEX(exptreatments[[#This Row],[Treatment]],MATCH(flower[[#This Row],[Scion METRC '#]],exptreatments[[#This Row],[METRC]],0)),"")</f>
        <v/>
      </c>
      <c r="M1758" s="13" t="str">
        <f>_xlfn.IFNA(VLOOKUP(flower[[#This Row],[Scion METRC '#]],DEADC8[],4,FALSE),"")</f>
        <v/>
      </c>
      <c r="N1758" s="14" t="str">
        <f>_xlfn.IFNA(VLOOKUP(flower[[#This Row],[Scion METRC '#]],DEADC8[],4,FALSE),"")</f>
        <v/>
      </c>
      <c r="O1758" s="13" t="str">
        <f>IF(ISNUMBER(SEARCH(".",flower[[#This Row],[Pheno Barcode]])),CONCATENATE("1A4070000000065000",RIGHT(flower[[#This Row],[Pheno Barcode]],6)),"")</f>
        <v/>
      </c>
      <c r="P1758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_VL5-13</v>
      </c>
    </row>
    <row r="1759" spans="1:16" x14ac:dyDescent="0.25">
      <c r="A1759" s="8" t="s">
        <v>10</v>
      </c>
      <c r="B1759" s="9">
        <v>14</v>
      </c>
      <c r="C1759" s="13" t="s">
        <v>592</v>
      </c>
      <c r="D1759" s="13"/>
      <c r="E1759" s="13" t="str">
        <f>_xlfn.IFNA(VLOOKUP(flower[[#This Row],[Scion METRC '#]],METRCC8[],2,FALSE),"METRC ERROR")</f>
        <v>METRC ERROR</v>
      </c>
      <c r="F1759" s="13" t="str">
        <f>IF(LEFT(flower[[#This Row],[Strain]],4)=LEFT(flower[[#This Row],[Pheno '#]],4),"match","MISMATCH")</f>
        <v>MISMATCH</v>
      </c>
      <c r="G1759" s="13" t="str">
        <f>_xlfn.IFNA(VLOOKUP(flower[[#This Row],[Scion METRC '#]],VEGC8[[#All],[Scion METRC '#]:[Pheno Barcode]],2,FALSE),"")</f>
        <v/>
      </c>
      <c r="H1759" s="13" t="str">
        <f>LEFT(flower[[#This Row],[Pheno Barcode]],7)</f>
        <v/>
      </c>
      <c r="I1759" s="10" t="str">
        <f>_xlfn.IFNA(VLOOKUP(flower[[#This Row],[Strain]],VEGC8[[#All],[Scion METRC '#]:[Health]],5,FALSE),"")</f>
        <v/>
      </c>
      <c r="J1759" s="13"/>
      <c r="K1759" s="13" t="str">
        <f>IF(flower[[#This Row],[Scion METRC '#]]="","EMPTY",_xlfn.IFNA(VLOOKUP(flower[[#This Row],[Scion METRC '#]],DEADC8[],3,FALSE),"Alive"))</f>
        <v>EMPTY</v>
      </c>
      <c r="L1759" s="13" t="str">
        <f>IFERROR(INDEX(exptreatments[[#This Row],[Treatment]],MATCH(flower[[#This Row],[Scion METRC '#]],exptreatments[[#This Row],[METRC]],0)),"")</f>
        <v/>
      </c>
      <c r="M1759" s="13" t="str">
        <f>_xlfn.IFNA(VLOOKUP(flower[[#This Row],[Scion METRC '#]],DEADC8[],4,FALSE),"")</f>
        <v/>
      </c>
      <c r="N1759" s="14" t="str">
        <f>_xlfn.IFNA(VLOOKUP(flower[[#This Row],[Scion METRC '#]],DEADC8[],4,FALSE),"")</f>
        <v/>
      </c>
      <c r="O1759" s="13" t="str">
        <f>IF(ISNUMBER(SEARCH(".",flower[[#This Row],[Pheno Barcode]])),CONCATENATE("1A4070000000065000",RIGHT(flower[[#This Row],[Pheno Barcode]],6)),"")</f>
        <v/>
      </c>
      <c r="P1759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_VL5-14</v>
      </c>
    </row>
    <row r="1760" spans="1:16" x14ac:dyDescent="0.25">
      <c r="A1760" s="8" t="s">
        <v>10</v>
      </c>
      <c r="B1760" s="9">
        <v>15</v>
      </c>
      <c r="C1760" s="13" t="s">
        <v>592</v>
      </c>
      <c r="D1760" s="13"/>
      <c r="E1760" s="13" t="str">
        <f>_xlfn.IFNA(VLOOKUP(flower[[#This Row],[Scion METRC '#]],METRCC8[],2,FALSE),"METRC ERROR")</f>
        <v>METRC ERROR</v>
      </c>
      <c r="F1760" s="13" t="str">
        <f>IF(LEFT(flower[[#This Row],[Strain]],4)=LEFT(flower[[#This Row],[Pheno '#]],4),"match","MISMATCH")</f>
        <v>MISMATCH</v>
      </c>
      <c r="G1760" s="13" t="str">
        <f>_xlfn.IFNA(VLOOKUP(flower[[#This Row],[Scion METRC '#]],VEGC8[[#All],[Scion METRC '#]:[Pheno Barcode]],2,FALSE),"")</f>
        <v/>
      </c>
      <c r="H1760" s="13" t="str">
        <f>LEFT(flower[[#This Row],[Pheno Barcode]],7)</f>
        <v/>
      </c>
      <c r="I1760" s="10" t="str">
        <f>_xlfn.IFNA(VLOOKUP(flower[[#This Row],[Strain]],VEGC8[[#All],[Scion METRC '#]:[Health]],5,FALSE),"")</f>
        <v/>
      </c>
      <c r="J1760" s="13"/>
      <c r="K1760" s="13" t="str">
        <f>IF(flower[[#This Row],[Scion METRC '#]]="","EMPTY",_xlfn.IFNA(VLOOKUP(flower[[#This Row],[Scion METRC '#]],DEADC8[],3,FALSE),"Alive"))</f>
        <v>EMPTY</v>
      </c>
      <c r="L1760" s="13" t="str">
        <f>IFERROR(INDEX(exptreatments[[#This Row],[Treatment]],MATCH(flower[[#This Row],[Scion METRC '#]],exptreatments[[#This Row],[METRC]],0)),"")</f>
        <v/>
      </c>
      <c r="M1760" s="13" t="str">
        <f>_xlfn.IFNA(VLOOKUP(flower[[#This Row],[Scion METRC '#]],DEADC8[],4,FALSE),"")</f>
        <v/>
      </c>
      <c r="N1760" s="14" t="str">
        <f>_xlfn.IFNA(VLOOKUP(flower[[#This Row],[Scion METRC '#]],DEADC8[],4,FALSE),"")</f>
        <v/>
      </c>
      <c r="O1760" s="13" t="str">
        <f>IF(ISNUMBER(SEARCH(".",flower[[#This Row],[Pheno Barcode]])),CONCATENATE("1A4070000000065000",RIGHT(flower[[#This Row],[Pheno Barcode]],6)),"")</f>
        <v/>
      </c>
      <c r="P1760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_VL5-15</v>
      </c>
    </row>
    <row r="1761" spans="1:16" x14ac:dyDescent="0.25">
      <c r="A1761" s="8" t="s">
        <v>10</v>
      </c>
      <c r="B1761" s="9">
        <v>16</v>
      </c>
      <c r="C1761" s="13" t="s">
        <v>592</v>
      </c>
      <c r="D1761" s="13"/>
      <c r="E1761" s="13" t="str">
        <f>_xlfn.IFNA(VLOOKUP(flower[[#This Row],[Scion METRC '#]],METRCC8[],2,FALSE),"METRC ERROR")</f>
        <v>METRC ERROR</v>
      </c>
      <c r="F1761" s="13" t="str">
        <f>IF(LEFT(flower[[#This Row],[Strain]],4)=LEFT(flower[[#This Row],[Pheno '#]],4),"match","MISMATCH")</f>
        <v>MISMATCH</v>
      </c>
      <c r="G1761" s="13" t="str">
        <f>_xlfn.IFNA(VLOOKUP(flower[[#This Row],[Scion METRC '#]],VEGC8[[#All],[Scion METRC '#]:[Pheno Barcode]],2,FALSE),"")</f>
        <v/>
      </c>
      <c r="H1761" s="13" t="str">
        <f>LEFT(flower[[#This Row],[Pheno Barcode]],7)</f>
        <v/>
      </c>
      <c r="I1761" s="10" t="str">
        <f>_xlfn.IFNA(VLOOKUP(flower[[#This Row],[Strain]],VEGC8[[#All],[Scion METRC '#]:[Health]],5,FALSE),"")</f>
        <v/>
      </c>
      <c r="J1761" s="13"/>
      <c r="K1761" s="13" t="str">
        <f>IF(flower[[#This Row],[Scion METRC '#]]="","EMPTY",_xlfn.IFNA(VLOOKUP(flower[[#This Row],[Scion METRC '#]],DEADC8[],3,FALSE),"Alive"))</f>
        <v>EMPTY</v>
      </c>
      <c r="L1761" s="13" t="str">
        <f>IFERROR(INDEX(exptreatments[[#This Row],[Treatment]],MATCH(flower[[#This Row],[Scion METRC '#]],exptreatments[[#This Row],[METRC]],0)),"")</f>
        <v/>
      </c>
      <c r="M1761" s="13" t="str">
        <f>_xlfn.IFNA(VLOOKUP(flower[[#This Row],[Scion METRC '#]],DEADC8[],4,FALSE),"")</f>
        <v/>
      </c>
      <c r="N1761" s="14" t="str">
        <f>_xlfn.IFNA(VLOOKUP(flower[[#This Row],[Scion METRC '#]],DEADC8[],4,FALSE),"")</f>
        <v/>
      </c>
      <c r="O1761" s="13" t="str">
        <f>IF(ISNUMBER(SEARCH(".",flower[[#This Row],[Pheno Barcode]])),CONCATENATE("1A4070000000065000",RIGHT(flower[[#This Row],[Pheno Barcode]],6)),"")</f>
        <v/>
      </c>
      <c r="P1761" s="8" t="str">
        <f>IF(flower[[#This Row],[Plant]]&lt;10,_xlfn.CONCAT('Group Info'!$F$2,"_",flower[[#This Row],[Table]],"-0",flower[[#This Row],[Plant]]),_xlfn.CONCAT('Group Info'!$F$2,"_",flower[[#This Row],[Table]],"-",flower[[#This Row],[Plant]]))</f>
        <v>_VL5-16</v>
      </c>
    </row>
    <row r="1762" spans="1:16" x14ac:dyDescent="0.25">
      <c r="A1762" s="8" t="s">
        <v>10</v>
      </c>
      <c r="B1762" s="9">
        <v>1</v>
      </c>
      <c r="C1762" s="13" t="s">
        <v>593</v>
      </c>
      <c r="D1762" s="13"/>
      <c r="E1762" s="13" t="str">
        <f>_xlfn.IFNA(VLOOKUP(flower[[#This Row],[Scion METRC '#]],METRCC8[],2,FALSE),"METRC ERROR")</f>
        <v>METRC ERROR</v>
      </c>
      <c r="F1762" s="13" t="str">
        <f>IF(LEFT(flower[[#This Row],[Strain]],4)=LEFT(flower[[#This Row],[Pheno '#]],4),"match","MISMATCH")</f>
        <v>MISMATCH</v>
      </c>
      <c r="G1762" s="13" t="str">
        <f>_xlfn.IFNA(VLOOKUP(flower[[#This Row],[Scion METRC '#]],VEGC8[[#All],[Scion METRC '#]:[Pheno Barcode]],2,FALSE),"")</f>
        <v/>
      </c>
      <c r="H1762" s="13" t="str">
        <f>LEFT(flower[[#This Row],[Pheno Barcode]],7)</f>
        <v/>
      </c>
      <c r="I1762" s="10" t="str">
        <f>_xlfn.IFNA(VLOOKUP(flower[[#This Row],[Strain]],VEGC8[[#All],[Scion METRC '#]:[Health]],5,FALSE),"")</f>
        <v/>
      </c>
      <c r="J1762" s="13"/>
      <c r="K1762" s="13" t="str">
        <f>IF(flower[[#This Row],[Scion METRC '#]]="","EMPTY",_xlfn.IFNA(VLOOKUP(flower[[#This Row],[Scion METRC '#]],DEADC8[],3,FALSE),"Alive"))</f>
        <v>EMPTY</v>
      </c>
      <c r="L1762" s="13" t="str">
        <f>IFERROR(INDEX(exptreatments[[#This Row],[Treatment]],MATCH(flower[[#This Row],[Scion METRC '#]],exptreatments[[#This Row],[METRC]],0)),"")</f>
        <v/>
      </c>
      <c r="M1762" s="13" t="str">
        <f>_xlfn.IFNA(VLOOKUP(flower[[#This Row],[Scion METRC '#]],DEADC8[],4,FALSE),"")</f>
        <v/>
      </c>
      <c r="N1762" s="14" t="str">
        <f>_xlfn.IFNA(VLOOKUP(flower[[#This Row],[Scion METRC '#]],DEADC8[],4,FALSE),"")</f>
        <v/>
      </c>
      <c r="O1762" s="13" t="str">
        <f>IF(ISNUMBER(SEARCH(".",flower[[#This Row],[Pheno Barcode]])),CONCATENATE("1A4070000000065000",RIGHT(flower[[#This Row],[Pheno Barcode]],6)),"")</f>
        <v/>
      </c>
      <c r="P1762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_WL1-01</v>
      </c>
    </row>
    <row r="1763" spans="1:16" x14ac:dyDescent="0.25">
      <c r="A1763" s="8" t="s">
        <v>10</v>
      </c>
      <c r="B1763" s="9">
        <v>2</v>
      </c>
      <c r="C1763" s="13" t="s">
        <v>593</v>
      </c>
      <c r="D1763" s="13"/>
      <c r="E1763" s="13" t="str">
        <f>_xlfn.IFNA(VLOOKUP(flower[[#This Row],[Scion METRC '#]],METRCC8[],2,FALSE),"METRC ERROR")</f>
        <v>METRC ERROR</v>
      </c>
      <c r="F1763" s="13" t="str">
        <f>IF(LEFT(flower[[#This Row],[Strain]],4)=LEFT(flower[[#This Row],[Pheno '#]],4),"match","MISMATCH")</f>
        <v>MISMATCH</v>
      </c>
      <c r="G1763" s="13" t="str">
        <f>_xlfn.IFNA(VLOOKUP(flower[[#This Row],[Scion METRC '#]],VEGC8[[#All],[Scion METRC '#]:[Pheno Barcode]],2,FALSE),"")</f>
        <v/>
      </c>
      <c r="H1763" s="13" t="str">
        <f>LEFT(flower[[#This Row],[Pheno Barcode]],7)</f>
        <v/>
      </c>
      <c r="I1763" s="10" t="str">
        <f>_xlfn.IFNA(VLOOKUP(flower[[#This Row],[Strain]],VEGC8[[#All],[Scion METRC '#]:[Health]],5,FALSE),"")</f>
        <v/>
      </c>
      <c r="J1763" s="13"/>
      <c r="K1763" s="13" t="str">
        <f>IF(flower[[#This Row],[Scion METRC '#]]="","EMPTY",_xlfn.IFNA(VLOOKUP(flower[[#This Row],[Scion METRC '#]],DEADC8[],3,FALSE),"Alive"))</f>
        <v>EMPTY</v>
      </c>
      <c r="L1763" s="13" t="str">
        <f>IFERROR(INDEX(exptreatments[[#This Row],[Treatment]],MATCH(flower[[#This Row],[Scion METRC '#]],exptreatments[[#This Row],[METRC]],0)),"")</f>
        <v/>
      </c>
      <c r="M1763" s="13" t="str">
        <f>_xlfn.IFNA(VLOOKUP(flower[[#This Row],[Scion METRC '#]],DEADC8[],4,FALSE),"")</f>
        <v/>
      </c>
      <c r="N1763" s="14" t="str">
        <f>_xlfn.IFNA(VLOOKUP(flower[[#This Row],[Scion METRC '#]],DEADC8[],4,FALSE),"")</f>
        <v/>
      </c>
      <c r="O1763" s="13" t="str">
        <f>IF(ISNUMBER(SEARCH(".",flower[[#This Row],[Pheno Barcode]])),CONCATENATE("1A4070000000065000",RIGHT(flower[[#This Row],[Pheno Barcode]],6)),"")</f>
        <v/>
      </c>
      <c r="P1763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_WL1-02</v>
      </c>
    </row>
    <row r="1764" spans="1:16" x14ac:dyDescent="0.25">
      <c r="A1764" s="8" t="s">
        <v>10</v>
      </c>
      <c r="B1764" s="9">
        <v>3</v>
      </c>
      <c r="C1764" s="13" t="s">
        <v>593</v>
      </c>
      <c r="D1764" s="13"/>
      <c r="E1764" s="13" t="str">
        <f>_xlfn.IFNA(VLOOKUP(flower[[#This Row],[Scion METRC '#]],METRCC8[],2,FALSE),"METRC ERROR")</f>
        <v>METRC ERROR</v>
      </c>
      <c r="F1764" s="13" t="str">
        <f>IF(LEFT(flower[[#This Row],[Strain]],4)=LEFT(flower[[#This Row],[Pheno '#]],4),"match","MISMATCH")</f>
        <v>MISMATCH</v>
      </c>
      <c r="G1764" s="13" t="str">
        <f>_xlfn.IFNA(VLOOKUP(flower[[#This Row],[Scion METRC '#]],VEGC8[[#All],[Scion METRC '#]:[Pheno Barcode]],2,FALSE),"")</f>
        <v/>
      </c>
      <c r="H1764" s="13" t="str">
        <f>LEFT(flower[[#This Row],[Pheno Barcode]],7)</f>
        <v/>
      </c>
      <c r="I1764" s="10" t="str">
        <f>_xlfn.IFNA(VLOOKUP(flower[[#This Row],[Strain]],VEGC8[[#All],[Scion METRC '#]:[Health]],5,FALSE),"")</f>
        <v/>
      </c>
      <c r="J1764" s="13"/>
      <c r="K1764" s="13" t="str">
        <f>IF(flower[[#This Row],[Scion METRC '#]]="","EMPTY",_xlfn.IFNA(VLOOKUP(flower[[#This Row],[Scion METRC '#]],DEADC8[],3,FALSE),"Alive"))</f>
        <v>EMPTY</v>
      </c>
      <c r="L1764" s="13" t="str">
        <f>IFERROR(INDEX(exptreatments[[#This Row],[Treatment]],MATCH(flower[[#This Row],[Scion METRC '#]],exptreatments[[#This Row],[METRC]],0)),"")</f>
        <v/>
      </c>
      <c r="M1764" s="13" t="str">
        <f>_xlfn.IFNA(VLOOKUP(flower[[#This Row],[Scion METRC '#]],DEADC8[],4,FALSE),"")</f>
        <v/>
      </c>
      <c r="N1764" s="14" t="str">
        <f>_xlfn.IFNA(VLOOKUP(flower[[#This Row],[Scion METRC '#]],DEADC8[],4,FALSE),"")</f>
        <v/>
      </c>
      <c r="O1764" s="13" t="str">
        <f>IF(ISNUMBER(SEARCH(".",flower[[#This Row],[Pheno Barcode]])),CONCATENATE("1A4070000000065000",RIGHT(flower[[#This Row],[Pheno Barcode]],6)),"")</f>
        <v/>
      </c>
      <c r="P1764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_WL1-03</v>
      </c>
    </row>
    <row r="1765" spans="1:16" x14ac:dyDescent="0.25">
      <c r="A1765" s="8" t="s">
        <v>10</v>
      </c>
      <c r="B1765" s="9">
        <v>4</v>
      </c>
      <c r="C1765" s="13" t="s">
        <v>593</v>
      </c>
      <c r="D1765" s="13"/>
      <c r="E1765" s="13" t="str">
        <f>_xlfn.IFNA(VLOOKUP(flower[[#This Row],[Scion METRC '#]],METRCC8[],2,FALSE),"METRC ERROR")</f>
        <v>METRC ERROR</v>
      </c>
      <c r="F1765" s="13" t="str">
        <f>IF(LEFT(flower[[#This Row],[Strain]],4)=LEFT(flower[[#This Row],[Pheno '#]],4),"match","MISMATCH")</f>
        <v>MISMATCH</v>
      </c>
      <c r="G1765" s="13" t="str">
        <f>_xlfn.IFNA(VLOOKUP(flower[[#This Row],[Scion METRC '#]],VEGC8[[#All],[Scion METRC '#]:[Pheno Barcode]],2,FALSE),"")</f>
        <v/>
      </c>
      <c r="H1765" s="13" t="str">
        <f>LEFT(flower[[#This Row],[Pheno Barcode]],7)</f>
        <v/>
      </c>
      <c r="I1765" s="10" t="str">
        <f>_xlfn.IFNA(VLOOKUP(flower[[#This Row],[Strain]],VEGC8[[#All],[Scion METRC '#]:[Health]],5,FALSE),"")</f>
        <v/>
      </c>
      <c r="J1765" s="13"/>
      <c r="K1765" s="13" t="str">
        <f>IF(flower[[#This Row],[Scion METRC '#]]="","EMPTY",_xlfn.IFNA(VLOOKUP(flower[[#This Row],[Scion METRC '#]],DEADC8[],3,FALSE),"Alive"))</f>
        <v>EMPTY</v>
      </c>
      <c r="L1765" s="13" t="str">
        <f>IFERROR(INDEX(exptreatments[[#This Row],[Treatment]],MATCH(flower[[#This Row],[Scion METRC '#]],exptreatments[[#This Row],[METRC]],0)),"")</f>
        <v/>
      </c>
      <c r="M1765" s="13" t="str">
        <f>_xlfn.IFNA(VLOOKUP(flower[[#This Row],[Scion METRC '#]],DEADC8[],4,FALSE),"")</f>
        <v/>
      </c>
      <c r="N1765" s="14" t="str">
        <f>_xlfn.IFNA(VLOOKUP(flower[[#This Row],[Scion METRC '#]],DEADC8[],4,FALSE),"")</f>
        <v/>
      </c>
      <c r="O1765" s="13" t="str">
        <f>IF(ISNUMBER(SEARCH(".",flower[[#This Row],[Pheno Barcode]])),CONCATENATE("1A4070000000065000",RIGHT(flower[[#This Row],[Pheno Barcode]],6)),"")</f>
        <v/>
      </c>
      <c r="P1765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_WL1-04</v>
      </c>
    </row>
    <row r="1766" spans="1:16" x14ac:dyDescent="0.25">
      <c r="A1766" s="8" t="s">
        <v>10</v>
      </c>
      <c r="B1766" s="9">
        <v>5</v>
      </c>
      <c r="C1766" s="13" t="s">
        <v>593</v>
      </c>
      <c r="D1766" s="13"/>
      <c r="E1766" s="13" t="str">
        <f>_xlfn.IFNA(VLOOKUP(flower[[#This Row],[Scion METRC '#]],METRCC8[],2,FALSE),"METRC ERROR")</f>
        <v>METRC ERROR</v>
      </c>
      <c r="F1766" s="13" t="str">
        <f>IF(LEFT(flower[[#This Row],[Strain]],4)=LEFT(flower[[#This Row],[Pheno '#]],4),"match","MISMATCH")</f>
        <v>MISMATCH</v>
      </c>
      <c r="G1766" s="13" t="str">
        <f>_xlfn.IFNA(VLOOKUP(flower[[#This Row],[Scion METRC '#]],VEGC8[[#All],[Scion METRC '#]:[Pheno Barcode]],2,FALSE),"")</f>
        <v/>
      </c>
      <c r="H1766" s="13" t="str">
        <f>LEFT(flower[[#This Row],[Pheno Barcode]],7)</f>
        <v/>
      </c>
      <c r="I1766" s="10" t="str">
        <f>_xlfn.IFNA(VLOOKUP(flower[[#This Row],[Strain]],VEGC8[[#All],[Scion METRC '#]:[Health]],5,FALSE),"")</f>
        <v/>
      </c>
      <c r="J1766" s="13"/>
      <c r="K1766" s="13" t="str">
        <f>IF(flower[[#This Row],[Scion METRC '#]]="","EMPTY",_xlfn.IFNA(VLOOKUP(flower[[#This Row],[Scion METRC '#]],DEADC8[],3,FALSE),"Alive"))</f>
        <v>EMPTY</v>
      </c>
      <c r="L1766" s="13" t="str">
        <f>IFERROR(INDEX(exptreatments[[#This Row],[Treatment]],MATCH(flower[[#This Row],[Scion METRC '#]],exptreatments[[#This Row],[METRC]],0)),"")</f>
        <v/>
      </c>
      <c r="M1766" s="13" t="str">
        <f>_xlfn.IFNA(VLOOKUP(flower[[#This Row],[Scion METRC '#]],DEADC8[],4,FALSE),"")</f>
        <v/>
      </c>
      <c r="N1766" s="14" t="str">
        <f>_xlfn.IFNA(VLOOKUP(flower[[#This Row],[Scion METRC '#]],DEADC8[],4,FALSE),"")</f>
        <v/>
      </c>
      <c r="O1766" s="13" t="str">
        <f>IF(ISNUMBER(SEARCH(".",flower[[#This Row],[Pheno Barcode]])),CONCATENATE("1A4070000000065000",RIGHT(flower[[#This Row],[Pheno Barcode]],6)),"")</f>
        <v/>
      </c>
      <c r="P1766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_WL1-05</v>
      </c>
    </row>
    <row r="1767" spans="1:16" x14ac:dyDescent="0.25">
      <c r="A1767" s="8" t="s">
        <v>10</v>
      </c>
      <c r="B1767" s="9">
        <v>6</v>
      </c>
      <c r="C1767" s="13" t="s">
        <v>593</v>
      </c>
      <c r="D1767" s="13"/>
      <c r="E1767" s="13" t="str">
        <f>_xlfn.IFNA(VLOOKUP(flower[[#This Row],[Scion METRC '#]],METRCC8[],2,FALSE),"METRC ERROR")</f>
        <v>METRC ERROR</v>
      </c>
      <c r="F1767" s="13" t="str">
        <f>IF(LEFT(flower[[#This Row],[Strain]],4)=LEFT(flower[[#This Row],[Pheno '#]],4),"match","MISMATCH")</f>
        <v>MISMATCH</v>
      </c>
      <c r="G1767" s="13" t="str">
        <f>_xlfn.IFNA(VLOOKUP(flower[[#This Row],[Scion METRC '#]],VEGC8[[#All],[Scion METRC '#]:[Pheno Barcode]],2,FALSE),"")</f>
        <v/>
      </c>
      <c r="H1767" s="13" t="str">
        <f>LEFT(flower[[#This Row],[Pheno Barcode]],7)</f>
        <v/>
      </c>
      <c r="I1767" s="10" t="str">
        <f>_xlfn.IFNA(VLOOKUP(flower[[#This Row],[Strain]],VEGC8[[#All],[Scion METRC '#]:[Health]],5,FALSE),"")</f>
        <v/>
      </c>
      <c r="J1767" s="13"/>
      <c r="K1767" s="13" t="str">
        <f>IF(flower[[#This Row],[Scion METRC '#]]="","EMPTY",_xlfn.IFNA(VLOOKUP(flower[[#This Row],[Scion METRC '#]],DEADC8[],3,FALSE),"Alive"))</f>
        <v>EMPTY</v>
      </c>
      <c r="L1767" s="13" t="str">
        <f>IFERROR(INDEX(exptreatments[[#This Row],[Treatment]],MATCH(flower[[#This Row],[Scion METRC '#]],exptreatments[[#This Row],[METRC]],0)),"")</f>
        <v/>
      </c>
      <c r="M1767" s="13" t="str">
        <f>_xlfn.IFNA(VLOOKUP(flower[[#This Row],[Scion METRC '#]],DEADC8[],4,FALSE),"")</f>
        <v/>
      </c>
      <c r="N1767" s="14" t="str">
        <f>_xlfn.IFNA(VLOOKUP(flower[[#This Row],[Scion METRC '#]],DEADC8[],4,FALSE),"")</f>
        <v/>
      </c>
      <c r="O1767" s="13" t="str">
        <f>IF(ISNUMBER(SEARCH(".",flower[[#This Row],[Pheno Barcode]])),CONCATENATE("1A4070000000065000",RIGHT(flower[[#This Row],[Pheno Barcode]],6)),"")</f>
        <v/>
      </c>
      <c r="P1767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_WL1-06</v>
      </c>
    </row>
    <row r="1768" spans="1:16" x14ac:dyDescent="0.25">
      <c r="A1768" s="8" t="s">
        <v>10</v>
      </c>
      <c r="B1768" s="9">
        <v>7</v>
      </c>
      <c r="C1768" s="13" t="s">
        <v>593</v>
      </c>
      <c r="D1768" s="13"/>
      <c r="E1768" s="13" t="str">
        <f>_xlfn.IFNA(VLOOKUP(flower[[#This Row],[Scion METRC '#]],METRCC8[],2,FALSE),"METRC ERROR")</f>
        <v>METRC ERROR</v>
      </c>
      <c r="F1768" s="13" t="str">
        <f>IF(LEFT(flower[[#This Row],[Strain]],4)=LEFT(flower[[#This Row],[Pheno '#]],4),"match","MISMATCH")</f>
        <v>MISMATCH</v>
      </c>
      <c r="G1768" s="13" t="str">
        <f>_xlfn.IFNA(VLOOKUP(flower[[#This Row],[Scion METRC '#]],VEGC8[[#All],[Scion METRC '#]:[Pheno Barcode]],2,FALSE),"")</f>
        <v/>
      </c>
      <c r="H1768" s="13" t="str">
        <f>LEFT(flower[[#This Row],[Pheno Barcode]],7)</f>
        <v/>
      </c>
      <c r="I1768" s="10" t="str">
        <f>_xlfn.IFNA(VLOOKUP(flower[[#This Row],[Strain]],VEGC8[[#All],[Scion METRC '#]:[Health]],5,FALSE),"")</f>
        <v/>
      </c>
      <c r="J1768" s="13"/>
      <c r="K1768" s="13" t="str">
        <f>IF(flower[[#This Row],[Scion METRC '#]]="","EMPTY",_xlfn.IFNA(VLOOKUP(flower[[#This Row],[Scion METRC '#]],DEADC8[],3,FALSE),"Alive"))</f>
        <v>EMPTY</v>
      </c>
      <c r="L1768" s="13" t="str">
        <f>IFERROR(INDEX(exptreatments[[#This Row],[Treatment]],MATCH(flower[[#This Row],[Scion METRC '#]],exptreatments[[#This Row],[METRC]],0)),"")</f>
        <v/>
      </c>
      <c r="M1768" s="13" t="str">
        <f>_xlfn.IFNA(VLOOKUP(flower[[#This Row],[Scion METRC '#]],DEADC8[],4,FALSE),"")</f>
        <v/>
      </c>
      <c r="N1768" s="14" t="str">
        <f>_xlfn.IFNA(VLOOKUP(flower[[#This Row],[Scion METRC '#]],DEADC8[],4,FALSE),"")</f>
        <v/>
      </c>
      <c r="O1768" s="13" t="str">
        <f>IF(ISNUMBER(SEARCH(".",flower[[#This Row],[Pheno Barcode]])),CONCATENATE("1A4070000000065000",RIGHT(flower[[#This Row],[Pheno Barcode]],6)),"")</f>
        <v/>
      </c>
      <c r="P1768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_WL1-07</v>
      </c>
    </row>
    <row r="1769" spans="1:16" x14ac:dyDescent="0.25">
      <c r="A1769" s="8" t="s">
        <v>10</v>
      </c>
      <c r="B1769" s="9">
        <v>8</v>
      </c>
      <c r="C1769" s="13" t="s">
        <v>593</v>
      </c>
      <c r="D1769" s="13"/>
      <c r="E1769" s="13" t="str">
        <f>_xlfn.IFNA(VLOOKUP(flower[[#This Row],[Scion METRC '#]],METRCC8[],2,FALSE),"METRC ERROR")</f>
        <v>METRC ERROR</v>
      </c>
      <c r="F1769" s="13" t="str">
        <f>IF(LEFT(flower[[#This Row],[Strain]],4)=LEFT(flower[[#This Row],[Pheno '#]],4),"match","MISMATCH")</f>
        <v>MISMATCH</v>
      </c>
      <c r="G1769" s="13" t="str">
        <f>_xlfn.IFNA(VLOOKUP(flower[[#This Row],[Scion METRC '#]],VEGC8[[#All],[Scion METRC '#]:[Pheno Barcode]],2,FALSE),"")</f>
        <v/>
      </c>
      <c r="H1769" s="13" t="str">
        <f>LEFT(flower[[#This Row],[Pheno Barcode]],7)</f>
        <v/>
      </c>
      <c r="I1769" s="10" t="str">
        <f>_xlfn.IFNA(VLOOKUP(flower[[#This Row],[Strain]],VEGC8[[#All],[Scion METRC '#]:[Health]],5,FALSE),"")</f>
        <v/>
      </c>
      <c r="J1769" s="13"/>
      <c r="K1769" s="13" t="str">
        <f>IF(flower[[#This Row],[Scion METRC '#]]="","EMPTY",_xlfn.IFNA(VLOOKUP(flower[[#This Row],[Scion METRC '#]],DEADC8[],3,FALSE),"Alive"))</f>
        <v>EMPTY</v>
      </c>
      <c r="L1769" s="13" t="str">
        <f>IFERROR(INDEX(exptreatments[[#This Row],[Treatment]],MATCH(flower[[#This Row],[Scion METRC '#]],exptreatments[[#This Row],[METRC]],0)),"")</f>
        <v/>
      </c>
      <c r="M1769" s="13" t="str">
        <f>_xlfn.IFNA(VLOOKUP(flower[[#This Row],[Scion METRC '#]],DEADC8[],4,FALSE),"")</f>
        <v/>
      </c>
      <c r="N1769" s="14" t="str">
        <f>_xlfn.IFNA(VLOOKUP(flower[[#This Row],[Scion METRC '#]],DEADC8[],4,FALSE),"")</f>
        <v/>
      </c>
      <c r="O1769" s="13" t="str">
        <f>IF(ISNUMBER(SEARCH(".",flower[[#This Row],[Pheno Barcode]])),CONCATENATE("1A4070000000065000",RIGHT(flower[[#This Row],[Pheno Barcode]],6)),"")</f>
        <v/>
      </c>
      <c r="P1769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_WL1-08</v>
      </c>
    </row>
    <row r="1770" spans="1:16" x14ac:dyDescent="0.25">
      <c r="A1770" s="8" t="s">
        <v>10</v>
      </c>
      <c r="B1770" s="9">
        <v>9</v>
      </c>
      <c r="C1770" s="13" t="s">
        <v>593</v>
      </c>
      <c r="D1770" s="13"/>
      <c r="E1770" s="13" t="str">
        <f>_xlfn.IFNA(VLOOKUP(flower[[#This Row],[Scion METRC '#]],METRCC8[],2,FALSE),"METRC ERROR")</f>
        <v>METRC ERROR</v>
      </c>
      <c r="F1770" s="13" t="str">
        <f>IF(LEFT(flower[[#This Row],[Strain]],4)=LEFT(flower[[#This Row],[Pheno '#]],4),"match","MISMATCH")</f>
        <v>MISMATCH</v>
      </c>
      <c r="G1770" s="13" t="str">
        <f>_xlfn.IFNA(VLOOKUP(flower[[#This Row],[Scion METRC '#]],VEGC8[[#All],[Scion METRC '#]:[Pheno Barcode]],2,FALSE),"")</f>
        <v/>
      </c>
      <c r="H1770" s="13" t="str">
        <f>LEFT(flower[[#This Row],[Pheno Barcode]],7)</f>
        <v/>
      </c>
      <c r="I1770" s="10" t="str">
        <f>_xlfn.IFNA(VLOOKUP(flower[[#This Row],[Strain]],VEGC8[[#All],[Scion METRC '#]:[Health]],5,FALSE),"")</f>
        <v/>
      </c>
      <c r="J1770" s="13"/>
      <c r="K1770" s="13" t="str">
        <f>IF(flower[[#This Row],[Scion METRC '#]]="","EMPTY",_xlfn.IFNA(VLOOKUP(flower[[#This Row],[Scion METRC '#]],DEADC8[],3,FALSE),"Alive"))</f>
        <v>EMPTY</v>
      </c>
      <c r="L1770" s="13" t="str">
        <f>IFERROR(INDEX(exptreatments[[#This Row],[Treatment]],MATCH(flower[[#This Row],[Scion METRC '#]],exptreatments[[#This Row],[METRC]],0)),"")</f>
        <v/>
      </c>
      <c r="M1770" s="13" t="str">
        <f>_xlfn.IFNA(VLOOKUP(flower[[#This Row],[Scion METRC '#]],DEADC8[],4,FALSE),"")</f>
        <v/>
      </c>
      <c r="N1770" s="14" t="str">
        <f>_xlfn.IFNA(VLOOKUP(flower[[#This Row],[Scion METRC '#]],DEADC8[],4,FALSE),"")</f>
        <v/>
      </c>
      <c r="O1770" s="13" t="str">
        <f>IF(ISNUMBER(SEARCH(".",flower[[#This Row],[Pheno Barcode]])),CONCATENATE("1A4070000000065000",RIGHT(flower[[#This Row],[Pheno Barcode]],6)),"")</f>
        <v/>
      </c>
      <c r="P1770" s="8" t="str">
        <f>IF(flower[[#This Row],[Plant]]&lt;10,_xlfn.CONCAT('Group Info'!$F$2,"_",flower[[#This Row],[Table]],"-0",flower[[#This Row],[Plant]]),_xlfn.CONCAT('Group Info'!$F$2,"_",flower[[#This Row],[Table]],"-",flower[[#This Row],[Plant]]))</f>
        <v>_WL1-09</v>
      </c>
    </row>
    <row r="1771" spans="1:16" x14ac:dyDescent="0.25">
      <c r="A1771" s="8" t="s">
        <v>10</v>
      </c>
      <c r="B1771" s="9">
        <v>10</v>
      </c>
      <c r="C1771" s="13" t="s">
        <v>593</v>
      </c>
      <c r="D1771" s="13"/>
      <c r="E1771" s="13" t="str">
        <f>_xlfn.IFNA(VLOOKUP(flower[[#This Row],[Scion METRC '#]],METRCC8[],2,FALSE),"METRC ERROR")</f>
        <v>METRC ERROR</v>
      </c>
      <c r="F1771" s="13" t="str">
        <f>IF(LEFT(flower[[#This Row],[Strain]],4)=LEFT(flower[[#This Row],[Pheno '#]],4),"match","MISMATCH")</f>
        <v>MISMATCH</v>
      </c>
      <c r="G1771" s="13" t="str">
        <f>_xlfn.IFNA(VLOOKUP(flower[[#This Row],[Scion METRC '#]],VEGC8[[#All],[Scion METRC '#]:[Pheno Barcode]],2,FALSE),"")</f>
        <v/>
      </c>
      <c r="H1771" s="13" t="str">
        <f>LEFT(flower[[#This Row],[Pheno Barcode]],7)</f>
        <v/>
      </c>
      <c r="I1771" s="10" t="str">
        <f>_xlfn.IFNA(VLOOKUP(flower[[#This Row],[Strain]],VEGC8[[#All],[Scion METRC '#]:[Health]],5,FALSE),"")</f>
        <v/>
      </c>
      <c r="J1771" s="13"/>
      <c r="K1771" s="13" t="str">
        <f>IF(flower[[#This Row],[Scion METRC '#]]="","EMPTY",_xlfn.IFNA(VLOOKUP(flower[[#This Row],[Scion METRC '#]],DEADC8[],3,FALSE),"Alive"))</f>
        <v>EMPTY</v>
      </c>
      <c r="L1771" s="13" t="str">
        <f>IFERROR(INDEX(exptreatments[[#This Row],[Treatment]],MATCH(flower[[#This Row],[Scion METRC '#]],exptreatments[[#This Row],[METRC]],0)),"")</f>
        <v/>
      </c>
      <c r="M1771" s="13" t="str">
        <f>_xlfn.IFNA(VLOOKUP(flower[[#This Row],[Scion METRC '#]],DEADC8[],4,FALSE),"")</f>
        <v/>
      </c>
      <c r="N1771" s="14" t="str">
        <f>_xlfn.IFNA(VLOOKUP(flower[[#This Row],[Scion METRC '#]],DEADC8[],4,FALSE),"")</f>
        <v/>
      </c>
      <c r="O1771" s="13" t="str">
        <f>IF(ISNUMBER(SEARCH(".",flower[[#This Row],[Pheno Barcode]])),CONCATENATE("1A4070000000065000",RIGHT(flower[[#This Row],[Pheno Barcode]],6)),"")</f>
        <v/>
      </c>
      <c r="P1771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_WL1-10</v>
      </c>
    </row>
    <row r="1772" spans="1:16" x14ac:dyDescent="0.25">
      <c r="A1772" s="8" t="s">
        <v>10</v>
      </c>
      <c r="B1772" s="9">
        <v>11</v>
      </c>
      <c r="C1772" s="13" t="s">
        <v>593</v>
      </c>
      <c r="D1772" s="13"/>
      <c r="E1772" s="13" t="str">
        <f>_xlfn.IFNA(VLOOKUP(flower[[#This Row],[Scion METRC '#]],METRCC8[],2,FALSE),"METRC ERROR")</f>
        <v>METRC ERROR</v>
      </c>
      <c r="F1772" s="13" t="str">
        <f>IF(LEFT(flower[[#This Row],[Strain]],4)=LEFT(flower[[#This Row],[Pheno '#]],4),"match","MISMATCH")</f>
        <v>MISMATCH</v>
      </c>
      <c r="G1772" s="13" t="str">
        <f>_xlfn.IFNA(VLOOKUP(flower[[#This Row],[Scion METRC '#]],VEGC8[[#All],[Scion METRC '#]:[Pheno Barcode]],2,FALSE),"")</f>
        <v/>
      </c>
      <c r="H1772" s="13" t="str">
        <f>LEFT(flower[[#This Row],[Pheno Barcode]],7)</f>
        <v/>
      </c>
      <c r="I1772" s="10" t="str">
        <f>_xlfn.IFNA(VLOOKUP(flower[[#This Row],[Strain]],VEGC8[[#All],[Scion METRC '#]:[Health]],5,FALSE),"")</f>
        <v/>
      </c>
      <c r="J1772" s="13"/>
      <c r="K1772" s="13" t="str">
        <f>IF(flower[[#This Row],[Scion METRC '#]]="","EMPTY",_xlfn.IFNA(VLOOKUP(flower[[#This Row],[Scion METRC '#]],DEADC8[],3,FALSE),"Alive"))</f>
        <v>EMPTY</v>
      </c>
      <c r="L1772" s="13" t="str">
        <f>IFERROR(INDEX(exptreatments[[#This Row],[Treatment]],MATCH(flower[[#This Row],[Scion METRC '#]],exptreatments[[#This Row],[METRC]],0)),"")</f>
        <v/>
      </c>
      <c r="M1772" s="13" t="str">
        <f>_xlfn.IFNA(VLOOKUP(flower[[#This Row],[Scion METRC '#]],DEADC8[],4,FALSE),"")</f>
        <v/>
      </c>
      <c r="N1772" s="14" t="str">
        <f>_xlfn.IFNA(VLOOKUP(flower[[#This Row],[Scion METRC '#]],DEADC8[],4,FALSE),"")</f>
        <v/>
      </c>
      <c r="O1772" s="13" t="str">
        <f>IF(ISNUMBER(SEARCH(".",flower[[#This Row],[Pheno Barcode]])),CONCATENATE("1A4070000000065000",RIGHT(flower[[#This Row],[Pheno Barcode]],6)),"")</f>
        <v/>
      </c>
      <c r="P1772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_WL1-11</v>
      </c>
    </row>
    <row r="1773" spans="1:16" x14ac:dyDescent="0.25">
      <c r="A1773" s="8" t="s">
        <v>10</v>
      </c>
      <c r="B1773" s="9">
        <v>12</v>
      </c>
      <c r="C1773" s="13" t="s">
        <v>593</v>
      </c>
      <c r="D1773" s="13"/>
      <c r="E1773" s="13" t="str">
        <f>_xlfn.IFNA(VLOOKUP(flower[[#This Row],[Scion METRC '#]],METRCC8[],2,FALSE),"METRC ERROR")</f>
        <v>METRC ERROR</v>
      </c>
      <c r="F1773" s="13" t="str">
        <f>IF(LEFT(flower[[#This Row],[Strain]],4)=LEFT(flower[[#This Row],[Pheno '#]],4),"match","MISMATCH")</f>
        <v>MISMATCH</v>
      </c>
      <c r="G1773" s="13" t="str">
        <f>_xlfn.IFNA(VLOOKUP(flower[[#This Row],[Scion METRC '#]],VEGC8[[#All],[Scion METRC '#]:[Pheno Barcode]],2,FALSE),"")</f>
        <v/>
      </c>
      <c r="H1773" s="13" t="str">
        <f>LEFT(flower[[#This Row],[Pheno Barcode]],7)</f>
        <v/>
      </c>
      <c r="I1773" s="10" t="str">
        <f>_xlfn.IFNA(VLOOKUP(flower[[#This Row],[Strain]],VEGC8[[#All],[Scion METRC '#]:[Health]],5,FALSE),"")</f>
        <v/>
      </c>
      <c r="J1773" s="13"/>
      <c r="K1773" s="13" t="str">
        <f>IF(flower[[#This Row],[Scion METRC '#]]="","EMPTY",_xlfn.IFNA(VLOOKUP(flower[[#This Row],[Scion METRC '#]],DEADC8[],3,FALSE),"Alive"))</f>
        <v>EMPTY</v>
      </c>
      <c r="L1773" s="13" t="str">
        <f>IFERROR(INDEX(exptreatments[[#This Row],[Treatment]],MATCH(flower[[#This Row],[Scion METRC '#]],exptreatments[[#This Row],[METRC]],0)),"")</f>
        <v/>
      </c>
      <c r="M1773" s="13" t="str">
        <f>_xlfn.IFNA(VLOOKUP(flower[[#This Row],[Scion METRC '#]],DEADC8[],4,FALSE),"")</f>
        <v/>
      </c>
      <c r="N1773" s="14" t="str">
        <f>_xlfn.IFNA(VLOOKUP(flower[[#This Row],[Scion METRC '#]],DEADC8[],4,FALSE),"")</f>
        <v/>
      </c>
      <c r="O1773" s="13" t="str">
        <f>IF(ISNUMBER(SEARCH(".",flower[[#This Row],[Pheno Barcode]])),CONCATENATE("1A4070000000065000",RIGHT(flower[[#This Row],[Pheno Barcode]],6)),"")</f>
        <v/>
      </c>
      <c r="P1773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_WL1-12</v>
      </c>
    </row>
    <row r="1774" spans="1:16" x14ac:dyDescent="0.25">
      <c r="A1774" s="8" t="s">
        <v>10</v>
      </c>
      <c r="B1774" s="9">
        <v>13</v>
      </c>
      <c r="C1774" s="13" t="s">
        <v>593</v>
      </c>
      <c r="D1774" s="13"/>
      <c r="E1774" s="13" t="str">
        <f>_xlfn.IFNA(VLOOKUP(flower[[#This Row],[Scion METRC '#]],METRCC8[],2,FALSE),"METRC ERROR")</f>
        <v>METRC ERROR</v>
      </c>
      <c r="F1774" s="13" t="str">
        <f>IF(LEFT(flower[[#This Row],[Strain]],4)=LEFT(flower[[#This Row],[Pheno '#]],4),"match","MISMATCH")</f>
        <v>MISMATCH</v>
      </c>
      <c r="G1774" s="13" t="str">
        <f>_xlfn.IFNA(VLOOKUP(flower[[#This Row],[Scion METRC '#]],VEGC8[[#All],[Scion METRC '#]:[Pheno Barcode]],2,FALSE),"")</f>
        <v/>
      </c>
      <c r="H1774" s="13" t="str">
        <f>LEFT(flower[[#This Row],[Pheno Barcode]],7)</f>
        <v/>
      </c>
      <c r="I1774" s="10" t="str">
        <f>_xlfn.IFNA(VLOOKUP(flower[[#This Row],[Strain]],VEGC8[[#All],[Scion METRC '#]:[Health]],5,FALSE),"")</f>
        <v/>
      </c>
      <c r="J1774" s="13"/>
      <c r="K1774" s="13" t="str">
        <f>IF(flower[[#This Row],[Scion METRC '#]]="","EMPTY",_xlfn.IFNA(VLOOKUP(flower[[#This Row],[Scion METRC '#]],DEADC8[],3,FALSE),"Alive"))</f>
        <v>EMPTY</v>
      </c>
      <c r="L1774" s="13" t="str">
        <f>IFERROR(INDEX(exptreatments[[#This Row],[Treatment]],MATCH(flower[[#This Row],[Scion METRC '#]],exptreatments[[#This Row],[METRC]],0)),"")</f>
        <v/>
      </c>
      <c r="M1774" s="13" t="str">
        <f>_xlfn.IFNA(VLOOKUP(flower[[#This Row],[Scion METRC '#]],DEADC8[],4,FALSE),"")</f>
        <v/>
      </c>
      <c r="N1774" s="14" t="str">
        <f>_xlfn.IFNA(VLOOKUP(flower[[#This Row],[Scion METRC '#]],DEADC8[],4,FALSE),"")</f>
        <v/>
      </c>
      <c r="O1774" s="13" t="str">
        <f>IF(ISNUMBER(SEARCH(".",flower[[#This Row],[Pheno Barcode]])),CONCATENATE("1A4070000000065000",RIGHT(flower[[#This Row],[Pheno Barcode]],6)),"")</f>
        <v/>
      </c>
      <c r="P1774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_WL1-13</v>
      </c>
    </row>
    <row r="1775" spans="1:16" x14ac:dyDescent="0.25">
      <c r="A1775" s="8" t="s">
        <v>10</v>
      </c>
      <c r="B1775" s="9">
        <v>14</v>
      </c>
      <c r="C1775" s="13" t="s">
        <v>593</v>
      </c>
      <c r="D1775" s="13"/>
      <c r="E1775" s="13" t="str">
        <f>_xlfn.IFNA(VLOOKUP(flower[[#This Row],[Scion METRC '#]],METRCC8[],2,FALSE),"METRC ERROR")</f>
        <v>METRC ERROR</v>
      </c>
      <c r="F1775" s="13" t="str">
        <f>IF(LEFT(flower[[#This Row],[Strain]],4)=LEFT(flower[[#This Row],[Pheno '#]],4),"match","MISMATCH")</f>
        <v>MISMATCH</v>
      </c>
      <c r="G1775" s="13" t="str">
        <f>_xlfn.IFNA(VLOOKUP(flower[[#This Row],[Scion METRC '#]],VEGC8[[#All],[Scion METRC '#]:[Pheno Barcode]],2,FALSE),"")</f>
        <v/>
      </c>
      <c r="H1775" s="13" t="str">
        <f>LEFT(flower[[#This Row],[Pheno Barcode]],7)</f>
        <v/>
      </c>
      <c r="I1775" s="10" t="str">
        <f>_xlfn.IFNA(VLOOKUP(flower[[#This Row],[Strain]],VEGC8[[#All],[Scion METRC '#]:[Health]],5,FALSE),"")</f>
        <v/>
      </c>
      <c r="J1775" s="13"/>
      <c r="K1775" s="13" t="str">
        <f>IF(flower[[#This Row],[Scion METRC '#]]="","EMPTY",_xlfn.IFNA(VLOOKUP(flower[[#This Row],[Scion METRC '#]],DEADC8[],3,FALSE),"Alive"))</f>
        <v>EMPTY</v>
      </c>
      <c r="L1775" s="13" t="str">
        <f>IFERROR(INDEX(exptreatments[[#This Row],[Treatment]],MATCH(flower[[#This Row],[Scion METRC '#]],exptreatments[[#This Row],[METRC]],0)),"")</f>
        <v/>
      </c>
      <c r="M1775" s="13" t="str">
        <f>_xlfn.IFNA(VLOOKUP(flower[[#This Row],[Scion METRC '#]],DEADC8[],4,FALSE),"")</f>
        <v/>
      </c>
      <c r="N1775" s="14" t="str">
        <f>_xlfn.IFNA(VLOOKUP(flower[[#This Row],[Scion METRC '#]],DEADC8[],4,FALSE),"")</f>
        <v/>
      </c>
      <c r="O1775" s="13" t="str">
        <f>IF(ISNUMBER(SEARCH(".",flower[[#This Row],[Pheno Barcode]])),CONCATENATE("1A4070000000065000",RIGHT(flower[[#This Row],[Pheno Barcode]],6)),"")</f>
        <v/>
      </c>
      <c r="P1775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_WL1-14</v>
      </c>
    </row>
    <row r="1776" spans="1:16" x14ac:dyDescent="0.25">
      <c r="A1776" s="8" t="s">
        <v>10</v>
      </c>
      <c r="B1776" s="9">
        <v>15</v>
      </c>
      <c r="C1776" s="13" t="s">
        <v>593</v>
      </c>
      <c r="D1776" s="13"/>
      <c r="E1776" s="13" t="str">
        <f>_xlfn.IFNA(VLOOKUP(flower[[#This Row],[Scion METRC '#]],METRCC8[],2,FALSE),"METRC ERROR")</f>
        <v>METRC ERROR</v>
      </c>
      <c r="F1776" s="13" t="str">
        <f>IF(LEFT(flower[[#This Row],[Strain]],4)=LEFT(flower[[#This Row],[Pheno '#]],4),"match","MISMATCH")</f>
        <v>MISMATCH</v>
      </c>
      <c r="G1776" s="13" t="str">
        <f>_xlfn.IFNA(VLOOKUP(flower[[#This Row],[Scion METRC '#]],VEGC8[[#All],[Scion METRC '#]:[Pheno Barcode]],2,FALSE),"")</f>
        <v/>
      </c>
      <c r="H1776" s="13" t="str">
        <f>LEFT(flower[[#This Row],[Pheno Barcode]],7)</f>
        <v/>
      </c>
      <c r="I1776" s="10" t="str">
        <f>_xlfn.IFNA(VLOOKUP(flower[[#This Row],[Strain]],VEGC8[[#All],[Scion METRC '#]:[Health]],5,FALSE),"")</f>
        <v/>
      </c>
      <c r="J1776" s="13"/>
      <c r="K1776" s="13" t="str">
        <f>IF(flower[[#This Row],[Scion METRC '#]]="","EMPTY",_xlfn.IFNA(VLOOKUP(flower[[#This Row],[Scion METRC '#]],DEADC8[],3,FALSE),"Alive"))</f>
        <v>EMPTY</v>
      </c>
      <c r="L1776" s="13" t="str">
        <f>IFERROR(INDEX(exptreatments[[#This Row],[Treatment]],MATCH(flower[[#This Row],[Scion METRC '#]],exptreatments[[#This Row],[METRC]],0)),"")</f>
        <v/>
      </c>
      <c r="M1776" s="13" t="str">
        <f>_xlfn.IFNA(VLOOKUP(flower[[#This Row],[Scion METRC '#]],DEADC8[],4,FALSE),"")</f>
        <v/>
      </c>
      <c r="N1776" s="14" t="str">
        <f>_xlfn.IFNA(VLOOKUP(flower[[#This Row],[Scion METRC '#]],DEADC8[],4,FALSE),"")</f>
        <v/>
      </c>
      <c r="O1776" s="13" t="str">
        <f>IF(ISNUMBER(SEARCH(".",flower[[#This Row],[Pheno Barcode]])),CONCATENATE("1A4070000000065000",RIGHT(flower[[#This Row],[Pheno Barcode]],6)),"")</f>
        <v/>
      </c>
      <c r="P1776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_WL1-15</v>
      </c>
    </row>
    <row r="1777" spans="1:16" x14ac:dyDescent="0.25">
      <c r="A1777" s="8" t="s">
        <v>10</v>
      </c>
      <c r="B1777" s="9">
        <v>16</v>
      </c>
      <c r="C1777" s="13" t="s">
        <v>593</v>
      </c>
      <c r="D1777" s="13"/>
      <c r="E1777" s="13" t="str">
        <f>_xlfn.IFNA(VLOOKUP(flower[[#This Row],[Scion METRC '#]],METRCC8[],2,FALSE),"METRC ERROR")</f>
        <v>METRC ERROR</v>
      </c>
      <c r="F1777" s="13" t="str">
        <f>IF(LEFT(flower[[#This Row],[Strain]],4)=LEFT(flower[[#This Row],[Pheno '#]],4),"match","MISMATCH")</f>
        <v>MISMATCH</v>
      </c>
      <c r="G1777" s="13" t="str">
        <f>_xlfn.IFNA(VLOOKUP(flower[[#This Row],[Scion METRC '#]],VEGC8[[#All],[Scion METRC '#]:[Pheno Barcode]],2,FALSE),"")</f>
        <v/>
      </c>
      <c r="H1777" s="13" t="str">
        <f>LEFT(flower[[#This Row],[Pheno Barcode]],7)</f>
        <v/>
      </c>
      <c r="I1777" s="10" t="str">
        <f>_xlfn.IFNA(VLOOKUP(flower[[#This Row],[Strain]],VEGC8[[#All],[Scion METRC '#]:[Health]],5,FALSE),"")</f>
        <v/>
      </c>
      <c r="J1777" s="13"/>
      <c r="K1777" s="13" t="str">
        <f>IF(flower[[#This Row],[Scion METRC '#]]="","EMPTY",_xlfn.IFNA(VLOOKUP(flower[[#This Row],[Scion METRC '#]],DEADC8[],3,FALSE),"Alive"))</f>
        <v>EMPTY</v>
      </c>
      <c r="L1777" s="13" t="str">
        <f>IFERROR(INDEX(exptreatments[[#This Row],[Treatment]],MATCH(flower[[#This Row],[Scion METRC '#]],exptreatments[[#This Row],[METRC]],0)),"")</f>
        <v/>
      </c>
      <c r="M1777" s="13" t="str">
        <f>_xlfn.IFNA(VLOOKUP(flower[[#This Row],[Scion METRC '#]],DEADC8[],4,FALSE),"")</f>
        <v/>
      </c>
      <c r="N1777" s="14" t="str">
        <f>_xlfn.IFNA(VLOOKUP(flower[[#This Row],[Scion METRC '#]],DEADC8[],4,FALSE),"")</f>
        <v/>
      </c>
      <c r="O1777" s="13" t="str">
        <f>IF(ISNUMBER(SEARCH(".",flower[[#This Row],[Pheno Barcode]])),CONCATENATE("1A4070000000065000",RIGHT(flower[[#This Row],[Pheno Barcode]],6)),"")</f>
        <v/>
      </c>
      <c r="P1777" s="8" t="str">
        <f>IF(flower[[#This Row],[Plant]]&lt;10,_xlfn.CONCAT('Group Info'!$F$2,"_",flower[[#This Row],[Table]],"-0",flower[[#This Row],[Plant]]),_xlfn.CONCAT('Group Info'!$F$2,"_",flower[[#This Row],[Table]],"-",flower[[#This Row],[Plant]]))</f>
        <v>_WL1-16</v>
      </c>
    </row>
    <row r="1778" spans="1:16" x14ac:dyDescent="0.25">
      <c r="A1778" s="8" t="s">
        <v>10</v>
      </c>
      <c r="B1778" s="9">
        <v>1</v>
      </c>
      <c r="C1778" s="13" t="s">
        <v>594</v>
      </c>
      <c r="D1778" s="13"/>
      <c r="E1778" s="13" t="str">
        <f>_xlfn.IFNA(VLOOKUP(flower[[#This Row],[Scion METRC '#]],METRCC8[],2,FALSE),"METRC ERROR")</f>
        <v>METRC ERROR</v>
      </c>
      <c r="F1778" s="13" t="str">
        <f>IF(LEFT(flower[[#This Row],[Strain]],4)=LEFT(flower[[#This Row],[Pheno '#]],4),"match","MISMATCH")</f>
        <v>MISMATCH</v>
      </c>
      <c r="G1778" s="13" t="str">
        <f>_xlfn.IFNA(VLOOKUP(flower[[#This Row],[Scion METRC '#]],VEGC8[[#All],[Scion METRC '#]:[Pheno Barcode]],2,FALSE),"")</f>
        <v/>
      </c>
      <c r="H1778" s="13" t="str">
        <f>LEFT(flower[[#This Row],[Pheno Barcode]],7)</f>
        <v/>
      </c>
      <c r="I1778" s="10" t="str">
        <f>_xlfn.IFNA(VLOOKUP(flower[[#This Row],[Strain]],VEGC8[[#All],[Scion METRC '#]:[Health]],5,FALSE),"")</f>
        <v/>
      </c>
      <c r="J1778" s="13"/>
      <c r="K1778" s="13" t="str">
        <f>IF(flower[[#This Row],[Scion METRC '#]]="","EMPTY",_xlfn.IFNA(VLOOKUP(flower[[#This Row],[Scion METRC '#]],DEADC8[],3,FALSE),"Alive"))</f>
        <v>EMPTY</v>
      </c>
      <c r="L1778" s="13" t="str">
        <f>IFERROR(INDEX(exptreatments[[#This Row],[Treatment]],MATCH(flower[[#This Row],[Scion METRC '#]],exptreatments[[#This Row],[METRC]],0)),"")</f>
        <v/>
      </c>
      <c r="M1778" s="13" t="str">
        <f>_xlfn.IFNA(VLOOKUP(flower[[#This Row],[Scion METRC '#]],DEADC8[],4,FALSE),"")</f>
        <v/>
      </c>
      <c r="N1778" s="14" t="str">
        <f>_xlfn.IFNA(VLOOKUP(flower[[#This Row],[Scion METRC '#]],DEADC8[],4,FALSE),"")</f>
        <v/>
      </c>
      <c r="O1778" s="13" t="str">
        <f>IF(ISNUMBER(SEARCH(".",flower[[#This Row],[Pheno Barcode]])),CONCATENATE("1A4070000000065000",RIGHT(flower[[#This Row],[Pheno Barcode]],6)),"")</f>
        <v/>
      </c>
      <c r="P1778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_WL2-01</v>
      </c>
    </row>
    <row r="1779" spans="1:16" x14ac:dyDescent="0.25">
      <c r="A1779" s="8" t="s">
        <v>10</v>
      </c>
      <c r="B1779" s="9">
        <v>2</v>
      </c>
      <c r="C1779" s="13" t="s">
        <v>594</v>
      </c>
      <c r="D1779" s="13"/>
      <c r="E1779" s="13" t="str">
        <f>_xlfn.IFNA(VLOOKUP(flower[[#This Row],[Scion METRC '#]],METRCC8[],2,FALSE),"METRC ERROR")</f>
        <v>METRC ERROR</v>
      </c>
      <c r="F1779" s="13" t="str">
        <f>IF(LEFT(flower[[#This Row],[Strain]],4)=LEFT(flower[[#This Row],[Pheno '#]],4),"match","MISMATCH")</f>
        <v>MISMATCH</v>
      </c>
      <c r="G1779" s="13" t="str">
        <f>_xlfn.IFNA(VLOOKUP(flower[[#This Row],[Scion METRC '#]],VEGC8[[#All],[Scion METRC '#]:[Pheno Barcode]],2,FALSE),"")</f>
        <v/>
      </c>
      <c r="H1779" s="13" t="str">
        <f>LEFT(flower[[#This Row],[Pheno Barcode]],7)</f>
        <v/>
      </c>
      <c r="I1779" s="10" t="str">
        <f>_xlfn.IFNA(VLOOKUP(flower[[#This Row],[Strain]],VEGC8[[#All],[Scion METRC '#]:[Health]],5,FALSE),"")</f>
        <v/>
      </c>
      <c r="J1779" s="13"/>
      <c r="K1779" s="13" t="str">
        <f>IF(flower[[#This Row],[Scion METRC '#]]="","EMPTY",_xlfn.IFNA(VLOOKUP(flower[[#This Row],[Scion METRC '#]],DEADC8[],3,FALSE),"Alive"))</f>
        <v>EMPTY</v>
      </c>
      <c r="L1779" s="13" t="str">
        <f>IFERROR(INDEX(exptreatments[[#This Row],[Treatment]],MATCH(flower[[#This Row],[Scion METRC '#]],exptreatments[[#This Row],[METRC]],0)),"")</f>
        <v/>
      </c>
      <c r="M1779" s="13" t="str">
        <f>_xlfn.IFNA(VLOOKUP(flower[[#This Row],[Scion METRC '#]],DEADC8[],4,FALSE),"")</f>
        <v/>
      </c>
      <c r="N1779" s="14" t="str">
        <f>_xlfn.IFNA(VLOOKUP(flower[[#This Row],[Scion METRC '#]],DEADC8[],4,FALSE),"")</f>
        <v/>
      </c>
      <c r="O1779" s="13" t="str">
        <f>IF(ISNUMBER(SEARCH(".",flower[[#This Row],[Pheno Barcode]])),CONCATENATE("1A4070000000065000",RIGHT(flower[[#This Row],[Pheno Barcode]],6)),"")</f>
        <v/>
      </c>
      <c r="P1779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_WL2-02</v>
      </c>
    </row>
    <row r="1780" spans="1:16" x14ac:dyDescent="0.25">
      <c r="A1780" s="8" t="s">
        <v>10</v>
      </c>
      <c r="B1780" s="9">
        <v>3</v>
      </c>
      <c r="C1780" s="13" t="s">
        <v>594</v>
      </c>
      <c r="D1780" s="13"/>
      <c r="E1780" s="13" t="str">
        <f>_xlfn.IFNA(VLOOKUP(flower[[#This Row],[Scion METRC '#]],METRCC8[],2,FALSE),"METRC ERROR")</f>
        <v>METRC ERROR</v>
      </c>
      <c r="F1780" s="13" t="str">
        <f>IF(LEFT(flower[[#This Row],[Strain]],4)=LEFT(flower[[#This Row],[Pheno '#]],4),"match","MISMATCH")</f>
        <v>MISMATCH</v>
      </c>
      <c r="G1780" s="13" t="str">
        <f>_xlfn.IFNA(VLOOKUP(flower[[#This Row],[Scion METRC '#]],VEGC8[[#All],[Scion METRC '#]:[Pheno Barcode]],2,FALSE),"")</f>
        <v/>
      </c>
      <c r="H1780" s="13" t="str">
        <f>LEFT(flower[[#This Row],[Pheno Barcode]],7)</f>
        <v/>
      </c>
      <c r="I1780" s="10" t="str">
        <f>_xlfn.IFNA(VLOOKUP(flower[[#This Row],[Strain]],VEGC8[[#All],[Scion METRC '#]:[Health]],5,FALSE),"")</f>
        <v/>
      </c>
      <c r="J1780" s="13"/>
      <c r="K1780" s="13" t="str">
        <f>IF(flower[[#This Row],[Scion METRC '#]]="","EMPTY",_xlfn.IFNA(VLOOKUP(flower[[#This Row],[Scion METRC '#]],DEADC8[],3,FALSE),"Alive"))</f>
        <v>EMPTY</v>
      </c>
      <c r="L1780" s="13" t="str">
        <f>IFERROR(INDEX(exptreatments[[#This Row],[Treatment]],MATCH(flower[[#This Row],[Scion METRC '#]],exptreatments[[#This Row],[METRC]],0)),"")</f>
        <v/>
      </c>
      <c r="M1780" s="13" t="str">
        <f>_xlfn.IFNA(VLOOKUP(flower[[#This Row],[Scion METRC '#]],DEADC8[],4,FALSE),"")</f>
        <v/>
      </c>
      <c r="N1780" s="14" t="str">
        <f>_xlfn.IFNA(VLOOKUP(flower[[#This Row],[Scion METRC '#]],DEADC8[],4,FALSE),"")</f>
        <v/>
      </c>
      <c r="O1780" s="13" t="str">
        <f>IF(ISNUMBER(SEARCH(".",flower[[#This Row],[Pheno Barcode]])),CONCATENATE("1A4070000000065000",RIGHT(flower[[#This Row],[Pheno Barcode]],6)),"")</f>
        <v/>
      </c>
      <c r="P1780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_WL2-03</v>
      </c>
    </row>
    <row r="1781" spans="1:16" x14ac:dyDescent="0.25">
      <c r="A1781" s="8" t="s">
        <v>10</v>
      </c>
      <c r="B1781" s="9">
        <v>4</v>
      </c>
      <c r="C1781" s="13" t="s">
        <v>594</v>
      </c>
      <c r="D1781" s="13"/>
      <c r="E1781" s="13" t="str">
        <f>_xlfn.IFNA(VLOOKUP(flower[[#This Row],[Scion METRC '#]],METRCC8[],2,FALSE),"METRC ERROR")</f>
        <v>METRC ERROR</v>
      </c>
      <c r="F1781" s="13" t="str">
        <f>IF(LEFT(flower[[#This Row],[Strain]],4)=LEFT(flower[[#This Row],[Pheno '#]],4),"match","MISMATCH")</f>
        <v>MISMATCH</v>
      </c>
      <c r="G1781" s="13" t="str">
        <f>_xlfn.IFNA(VLOOKUP(flower[[#This Row],[Scion METRC '#]],VEGC8[[#All],[Scion METRC '#]:[Pheno Barcode]],2,FALSE),"")</f>
        <v/>
      </c>
      <c r="H1781" s="13" t="str">
        <f>LEFT(flower[[#This Row],[Pheno Barcode]],7)</f>
        <v/>
      </c>
      <c r="I1781" s="10" t="str">
        <f>_xlfn.IFNA(VLOOKUP(flower[[#This Row],[Strain]],VEGC8[[#All],[Scion METRC '#]:[Health]],5,FALSE),"")</f>
        <v/>
      </c>
      <c r="J1781" s="13"/>
      <c r="K1781" s="13" t="str">
        <f>IF(flower[[#This Row],[Scion METRC '#]]="","EMPTY",_xlfn.IFNA(VLOOKUP(flower[[#This Row],[Scion METRC '#]],DEADC8[],3,FALSE),"Alive"))</f>
        <v>EMPTY</v>
      </c>
      <c r="L1781" s="13" t="str">
        <f>IFERROR(INDEX(exptreatments[[#This Row],[Treatment]],MATCH(flower[[#This Row],[Scion METRC '#]],exptreatments[[#This Row],[METRC]],0)),"")</f>
        <v/>
      </c>
      <c r="M1781" s="13" t="str">
        <f>_xlfn.IFNA(VLOOKUP(flower[[#This Row],[Scion METRC '#]],DEADC8[],4,FALSE),"")</f>
        <v/>
      </c>
      <c r="N1781" s="14" t="str">
        <f>_xlfn.IFNA(VLOOKUP(flower[[#This Row],[Scion METRC '#]],DEADC8[],4,FALSE),"")</f>
        <v/>
      </c>
      <c r="O1781" s="13" t="str">
        <f>IF(ISNUMBER(SEARCH(".",flower[[#This Row],[Pheno Barcode]])),CONCATENATE("1A4070000000065000",RIGHT(flower[[#This Row],[Pheno Barcode]],6)),"")</f>
        <v/>
      </c>
      <c r="P1781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_WL2-04</v>
      </c>
    </row>
    <row r="1782" spans="1:16" x14ac:dyDescent="0.25">
      <c r="A1782" s="8" t="s">
        <v>10</v>
      </c>
      <c r="B1782" s="9">
        <v>5</v>
      </c>
      <c r="C1782" s="13" t="s">
        <v>594</v>
      </c>
      <c r="D1782" s="13"/>
      <c r="E1782" s="13" t="str">
        <f>_xlfn.IFNA(VLOOKUP(flower[[#This Row],[Scion METRC '#]],METRCC8[],2,FALSE),"METRC ERROR")</f>
        <v>METRC ERROR</v>
      </c>
      <c r="F1782" s="13" t="str">
        <f>IF(LEFT(flower[[#This Row],[Strain]],4)=LEFT(flower[[#This Row],[Pheno '#]],4),"match","MISMATCH")</f>
        <v>MISMATCH</v>
      </c>
      <c r="G1782" s="13" t="str">
        <f>_xlfn.IFNA(VLOOKUP(flower[[#This Row],[Scion METRC '#]],VEGC8[[#All],[Scion METRC '#]:[Pheno Barcode]],2,FALSE),"")</f>
        <v/>
      </c>
      <c r="H1782" s="13" t="str">
        <f>LEFT(flower[[#This Row],[Pheno Barcode]],7)</f>
        <v/>
      </c>
      <c r="I1782" s="10" t="str">
        <f>_xlfn.IFNA(VLOOKUP(flower[[#This Row],[Strain]],VEGC8[[#All],[Scion METRC '#]:[Health]],5,FALSE),"")</f>
        <v/>
      </c>
      <c r="J1782" s="13"/>
      <c r="K1782" s="13" t="str">
        <f>IF(flower[[#This Row],[Scion METRC '#]]="","EMPTY",_xlfn.IFNA(VLOOKUP(flower[[#This Row],[Scion METRC '#]],DEADC8[],3,FALSE),"Alive"))</f>
        <v>EMPTY</v>
      </c>
      <c r="L1782" s="13" t="str">
        <f>IFERROR(INDEX(exptreatments[[#This Row],[Treatment]],MATCH(flower[[#This Row],[Scion METRC '#]],exptreatments[[#This Row],[METRC]],0)),"")</f>
        <v/>
      </c>
      <c r="M1782" s="13" t="str">
        <f>_xlfn.IFNA(VLOOKUP(flower[[#This Row],[Scion METRC '#]],DEADC8[],4,FALSE),"")</f>
        <v/>
      </c>
      <c r="N1782" s="14" t="str">
        <f>_xlfn.IFNA(VLOOKUP(flower[[#This Row],[Scion METRC '#]],DEADC8[],4,FALSE),"")</f>
        <v/>
      </c>
      <c r="O1782" s="13" t="str">
        <f>IF(ISNUMBER(SEARCH(".",flower[[#This Row],[Pheno Barcode]])),CONCATENATE("1A4070000000065000",RIGHT(flower[[#This Row],[Pheno Barcode]],6)),"")</f>
        <v/>
      </c>
      <c r="P1782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_WL2-05</v>
      </c>
    </row>
    <row r="1783" spans="1:16" x14ac:dyDescent="0.25">
      <c r="A1783" s="8" t="s">
        <v>10</v>
      </c>
      <c r="B1783" s="9">
        <v>6</v>
      </c>
      <c r="C1783" s="13" t="s">
        <v>594</v>
      </c>
      <c r="D1783" s="13"/>
      <c r="E1783" s="13" t="str">
        <f>_xlfn.IFNA(VLOOKUP(flower[[#This Row],[Scion METRC '#]],METRCC8[],2,FALSE),"METRC ERROR")</f>
        <v>METRC ERROR</v>
      </c>
      <c r="F1783" s="13" t="str">
        <f>IF(LEFT(flower[[#This Row],[Strain]],4)=LEFT(flower[[#This Row],[Pheno '#]],4),"match","MISMATCH")</f>
        <v>MISMATCH</v>
      </c>
      <c r="G1783" s="13" t="str">
        <f>_xlfn.IFNA(VLOOKUP(flower[[#This Row],[Scion METRC '#]],VEGC8[[#All],[Scion METRC '#]:[Pheno Barcode]],2,FALSE),"")</f>
        <v/>
      </c>
      <c r="H1783" s="13" t="str">
        <f>LEFT(flower[[#This Row],[Pheno Barcode]],7)</f>
        <v/>
      </c>
      <c r="I1783" s="10" t="str">
        <f>_xlfn.IFNA(VLOOKUP(flower[[#This Row],[Strain]],VEGC8[[#All],[Scion METRC '#]:[Health]],5,FALSE),"")</f>
        <v/>
      </c>
      <c r="J1783" s="13"/>
      <c r="K1783" s="13" t="str">
        <f>IF(flower[[#This Row],[Scion METRC '#]]="","EMPTY",_xlfn.IFNA(VLOOKUP(flower[[#This Row],[Scion METRC '#]],DEADC8[],3,FALSE),"Alive"))</f>
        <v>EMPTY</v>
      </c>
      <c r="L1783" s="13" t="str">
        <f>IFERROR(INDEX(exptreatments[[#This Row],[Treatment]],MATCH(flower[[#This Row],[Scion METRC '#]],exptreatments[[#This Row],[METRC]],0)),"")</f>
        <v/>
      </c>
      <c r="M1783" s="13" t="str">
        <f>_xlfn.IFNA(VLOOKUP(flower[[#This Row],[Scion METRC '#]],DEADC8[],4,FALSE),"")</f>
        <v/>
      </c>
      <c r="N1783" s="14" t="str">
        <f>_xlfn.IFNA(VLOOKUP(flower[[#This Row],[Scion METRC '#]],DEADC8[],4,FALSE),"")</f>
        <v/>
      </c>
      <c r="O1783" s="13" t="str">
        <f>IF(ISNUMBER(SEARCH(".",flower[[#This Row],[Pheno Barcode]])),CONCATENATE("1A4070000000065000",RIGHT(flower[[#This Row],[Pheno Barcode]],6)),"")</f>
        <v/>
      </c>
      <c r="P1783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_WL2-06</v>
      </c>
    </row>
    <row r="1784" spans="1:16" x14ac:dyDescent="0.25">
      <c r="A1784" s="8" t="s">
        <v>10</v>
      </c>
      <c r="B1784" s="9">
        <v>7</v>
      </c>
      <c r="C1784" s="13" t="s">
        <v>594</v>
      </c>
      <c r="D1784" s="13"/>
      <c r="E1784" s="13" t="str">
        <f>_xlfn.IFNA(VLOOKUP(flower[[#This Row],[Scion METRC '#]],METRCC8[],2,FALSE),"METRC ERROR")</f>
        <v>METRC ERROR</v>
      </c>
      <c r="F1784" s="13" t="str">
        <f>IF(LEFT(flower[[#This Row],[Strain]],4)=LEFT(flower[[#This Row],[Pheno '#]],4),"match","MISMATCH")</f>
        <v>MISMATCH</v>
      </c>
      <c r="G1784" s="13" t="str">
        <f>_xlfn.IFNA(VLOOKUP(flower[[#This Row],[Scion METRC '#]],VEGC8[[#All],[Scion METRC '#]:[Pheno Barcode]],2,FALSE),"")</f>
        <v/>
      </c>
      <c r="H1784" s="13" t="str">
        <f>LEFT(flower[[#This Row],[Pheno Barcode]],7)</f>
        <v/>
      </c>
      <c r="I1784" s="10" t="str">
        <f>_xlfn.IFNA(VLOOKUP(flower[[#This Row],[Strain]],VEGC8[[#All],[Scion METRC '#]:[Health]],5,FALSE),"")</f>
        <v/>
      </c>
      <c r="J1784" s="13"/>
      <c r="K1784" s="13" t="str">
        <f>IF(flower[[#This Row],[Scion METRC '#]]="","EMPTY",_xlfn.IFNA(VLOOKUP(flower[[#This Row],[Scion METRC '#]],DEADC8[],3,FALSE),"Alive"))</f>
        <v>EMPTY</v>
      </c>
      <c r="L1784" s="13" t="str">
        <f>IFERROR(INDEX(exptreatments[[#This Row],[Treatment]],MATCH(flower[[#This Row],[Scion METRC '#]],exptreatments[[#This Row],[METRC]],0)),"")</f>
        <v/>
      </c>
      <c r="M1784" s="13" t="str">
        <f>_xlfn.IFNA(VLOOKUP(flower[[#This Row],[Scion METRC '#]],DEADC8[],4,FALSE),"")</f>
        <v/>
      </c>
      <c r="N1784" s="14" t="str">
        <f>_xlfn.IFNA(VLOOKUP(flower[[#This Row],[Scion METRC '#]],DEADC8[],4,FALSE),"")</f>
        <v/>
      </c>
      <c r="O1784" s="13" t="str">
        <f>IF(ISNUMBER(SEARCH(".",flower[[#This Row],[Pheno Barcode]])),CONCATENATE("1A4070000000065000",RIGHT(flower[[#This Row],[Pheno Barcode]],6)),"")</f>
        <v/>
      </c>
      <c r="P1784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_WL2-07</v>
      </c>
    </row>
    <row r="1785" spans="1:16" x14ac:dyDescent="0.25">
      <c r="A1785" s="8" t="s">
        <v>10</v>
      </c>
      <c r="B1785" s="9">
        <v>8</v>
      </c>
      <c r="C1785" s="13" t="s">
        <v>594</v>
      </c>
      <c r="D1785" s="13"/>
      <c r="E1785" s="13" t="str">
        <f>_xlfn.IFNA(VLOOKUP(flower[[#This Row],[Scion METRC '#]],METRCC8[],2,FALSE),"METRC ERROR")</f>
        <v>METRC ERROR</v>
      </c>
      <c r="F1785" s="13" t="str">
        <f>IF(LEFT(flower[[#This Row],[Strain]],4)=LEFT(flower[[#This Row],[Pheno '#]],4),"match","MISMATCH")</f>
        <v>MISMATCH</v>
      </c>
      <c r="G1785" s="13" t="str">
        <f>_xlfn.IFNA(VLOOKUP(flower[[#This Row],[Scion METRC '#]],VEGC8[[#All],[Scion METRC '#]:[Pheno Barcode]],2,FALSE),"")</f>
        <v/>
      </c>
      <c r="H1785" s="13" t="str">
        <f>LEFT(flower[[#This Row],[Pheno Barcode]],7)</f>
        <v/>
      </c>
      <c r="I1785" s="10" t="str">
        <f>_xlfn.IFNA(VLOOKUP(flower[[#This Row],[Strain]],VEGC8[[#All],[Scion METRC '#]:[Health]],5,FALSE),"")</f>
        <v/>
      </c>
      <c r="J1785" s="13"/>
      <c r="K1785" s="13" t="str">
        <f>IF(flower[[#This Row],[Scion METRC '#]]="","EMPTY",_xlfn.IFNA(VLOOKUP(flower[[#This Row],[Scion METRC '#]],DEADC8[],3,FALSE),"Alive"))</f>
        <v>EMPTY</v>
      </c>
      <c r="L1785" s="13" t="str">
        <f>IFERROR(INDEX(exptreatments[[#This Row],[Treatment]],MATCH(flower[[#This Row],[Scion METRC '#]],exptreatments[[#This Row],[METRC]],0)),"")</f>
        <v/>
      </c>
      <c r="M1785" s="13" t="str">
        <f>_xlfn.IFNA(VLOOKUP(flower[[#This Row],[Scion METRC '#]],DEADC8[],4,FALSE),"")</f>
        <v/>
      </c>
      <c r="N1785" s="14" t="str">
        <f>_xlfn.IFNA(VLOOKUP(flower[[#This Row],[Scion METRC '#]],DEADC8[],4,FALSE),"")</f>
        <v/>
      </c>
      <c r="O1785" s="13" t="str">
        <f>IF(ISNUMBER(SEARCH(".",flower[[#This Row],[Pheno Barcode]])),CONCATENATE("1A4070000000065000",RIGHT(flower[[#This Row],[Pheno Barcode]],6)),"")</f>
        <v/>
      </c>
      <c r="P1785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_WL2-08</v>
      </c>
    </row>
    <row r="1786" spans="1:16" x14ac:dyDescent="0.25">
      <c r="A1786" s="8" t="s">
        <v>10</v>
      </c>
      <c r="B1786" s="9">
        <v>9</v>
      </c>
      <c r="C1786" s="13" t="s">
        <v>594</v>
      </c>
      <c r="D1786" s="13"/>
      <c r="E1786" s="13" t="str">
        <f>_xlfn.IFNA(VLOOKUP(flower[[#This Row],[Scion METRC '#]],METRCC8[],2,FALSE),"METRC ERROR")</f>
        <v>METRC ERROR</v>
      </c>
      <c r="F1786" s="13" t="str">
        <f>IF(LEFT(flower[[#This Row],[Strain]],4)=LEFT(flower[[#This Row],[Pheno '#]],4),"match","MISMATCH")</f>
        <v>MISMATCH</v>
      </c>
      <c r="G1786" s="13" t="str">
        <f>_xlfn.IFNA(VLOOKUP(flower[[#This Row],[Scion METRC '#]],VEGC8[[#All],[Scion METRC '#]:[Pheno Barcode]],2,FALSE),"")</f>
        <v/>
      </c>
      <c r="H1786" s="13" t="str">
        <f>LEFT(flower[[#This Row],[Pheno Barcode]],7)</f>
        <v/>
      </c>
      <c r="I1786" s="10" t="str">
        <f>_xlfn.IFNA(VLOOKUP(flower[[#This Row],[Strain]],VEGC8[[#All],[Scion METRC '#]:[Health]],5,FALSE),"")</f>
        <v/>
      </c>
      <c r="J1786" s="13"/>
      <c r="K1786" s="13" t="str">
        <f>IF(flower[[#This Row],[Scion METRC '#]]="","EMPTY",_xlfn.IFNA(VLOOKUP(flower[[#This Row],[Scion METRC '#]],DEADC8[],3,FALSE),"Alive"))</f>
        <v>EMPTY</v>
      </c>
      <c r="L1786" s="13" t="str">
        <f>IFERROR(INDEX(exptreatments[[#This Row],[Treatment]],MATCH(flower[[#This Row],[Scion METRC '#]],exptreatments[[#This Row],[METRC]],0)),"")</f>
        <v/>
      </c>
      <c r="M1786" s="13" t="str">
        <f>_xlfn.IFNA(VLOOKUP(flower[[#This Row],[Scion METRC '#]],DEADC8[],4,FALSE),"")</f>
        <v/>
      </c>
      <c r="N1786" s="14" t="str">
        <f>_xlfn.IFNA(VLOOKUP(flower[[#This Row],[Scion METRC '#]],DEADC8[],4,FALSE),"")</f>
        <v/>
      </c>
      <c r="O1786" s="13" t="str">
        <f>IF(ISNUMBER(SEARCH(".",flower[[#This Row],[Pheno Barcode]])),CONCATENATE("1A4070000000065000",RIGHT(flower[[#This Row],[Pheno Barcode]],6)),"")</f>
        <v/>
      </c>
      <c r="P1786" s="8" t="str">
        <f>IF(flower[[#This Row],[Plant]]&lt;10,_xlfn.CONCAT('Group Info'!$F$2,"_",flower[[#This Row],[Table]],"-0",flower[[#This Row],[Plant]]),_xlfn.CONCAT('Group Info'!$F$2,"_",flower[[#This Row],[Table]],"-",flower[[#This Row],[Plant]]))</f>
        <v>_WL2-09</v>
      </c>
    </row>
    <row r="1787" spans="1:16" x14ac:dyDescent="0.25">
      <c r="A1787" s="8" t="s">
        <v>10</v>
      </c>
      <c r="B1787" s="9">
        <v>10</v>
      </c>
      <c r="C1787" s="13" t="s">
        <v>594</v>
      </c>
      <c r="D1787" s="13"/>
      <c r="E1787" s="13" t="str">
        <f>_xlfn.IFNA(VLOOKUP(flower[[#This Row],[Scion METRC '#]],METRCC8[],2,FALSE),"METRC ERROR")</f>
        <v>METRC ERROR</v>
      </c>
      <c r="F1787" s="13" t="str">
        <f>IF(LEFT(flower[[#This Row],[Strain]],4)=LEFT(flower[[#This Row],[Pheno '#]],4),"match","MISMATCH")</f>
        <v>MISMATCH</v>
      </c>
      <c r="G1787" s="13" t="str">
        <f>_xlfn.IFNA(VLOOKUP(flower[[#This Row],[Scion METRC '#]],VEGC8[[#All],[Scion METRC '#]:[Pheno Barcode]],2,FALSE),"")</f>
        <v/>
      </c>
      <c r="H1787" s="13" t="str">
        <f>LEFT(flower[[#This Row],[Pheno Barcode]],7)</f>
        <v/>
      </c>
      <c r="I1787" s="10" t="str">
        <f>_xlfn.IFNA(VLOOKUP(flower[[#This Row],[Strain]],VEGC8[[#All],[Scion METRC '#]:[Health]],5,FALSE),"")</f>
        <v/>
      </c>
      <c r="J1787" s="13"/>
      <c r="K1787" s="13" t="str">
        <f>IF(flower[[#This Row],[Scion METRC '#]]="","EMPTY",_xlfn.IFNA(VLOOKUP(flower[[#This Row],[Scion METRC '#]],DEADC8[],3,FALSE),"Alive"))</f>
        <v>EMPTY</v>
      </c>
      <c r="L1787" s="13" t="str">
        <f>IFERROR(INDEX(exptreatments[[#This Row],[Treatment]],MATCH(flower[[#This Row],[Scion METRC '#]],exptreatments[[#This Row],[METRC]],0)),"")</f>
        <v/>
      </c>
      <c r="M1787" s="13" t="str">
        <f>_xlfn.IFNA(VLOOKUP(flower[[#This Row],[Scion METRC '#]],DEADC8[],4,FALSE),"")</f>
        <v/>
      </c>
      <c r="N1787" s="14" t="str">
        <f>_xlfn.IFNA(VLOOKUP(flower[[#This Row],[Scion METRC '#]],DEADC8[],4,FALSE),"")</f>
        <v/>
      </c>
      <c r="O1787" s="13" t="str">
        <f>IF(ISNUMBER(SEARCH(".",flower[[#This Row],[Pheno Barcode]])),CONCATENATE("1A4070000000065000",RIGHT(flower[[#This Row],[Pheno Barcode]],6)),"")</f>
        <v/>
      </c>
      <c r="P1787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_WL2-10</v>
      </c>
    </row>
    <row r="1788" spans="1:16" x14ac:dyDescent="0.25">
      <c r="A1788" s="8" t="s">
        <v>10</v>
      </c>
      <c r="B1788" s="9">
        <v>11</v>
      </c>
      <c r="C1788" s="13" t="s">
        <v>594</v>
      </c>
      <c r="D1788" s="13"/>
      <c r="E1788" s="13" t="str">
        <f>_xlfn.IFNA(VLOOKUP(flower[[#This Row],[Scion METRC '#]],METRCC8[],2,FALSE),"METRC ERROR")</f>
        <v>METRC ERROR</v>
      </c>
      <c r="F1788" s="13" t="str">
        <f>IF(LEFT(flower[[#This Row],[Strain]],4)=LEFT(flower[[#This Row],[Pheno '#]],4),"match","MISMATCH")</f>
        <v>MISMATCH</v>
      </c>
      <c r="G1788" s="13" t="str">
        <f>_xlfn.IFNA(VLOOKUP(flower[[#This Row],[Scion METRC '#]],VEGC8[[#All],[Scion METRC '#]:[Pheno Barcode]],2,FALSE),"")</f>
        <v/>
      </c>
      <c r="H1788" s="13" t="str">
        <f>LEFT(flower[[#This Row],[Pheno Barcode]],7)</f>
        <v/>
      </c>
      <c r="I1788" s="10" t="str">
        <f>_xlfn.IFNA(VLOOKUP(flower[[#This Row],[Strain]],VEGC8[[#All],[Scion METRC '#]:[Health]],5,FALSE),"")</f>
        <v/>
      </c>
      <c r="J1788" s="13"/>
      <c r="K1788" s="13" t="str">
        <f>IF(flower[[#This Row],[Scion METRC '#]]="","EMPTY",_xlfn.IFNA(VLOOKUP(flower[[#This Row],[Scion METRC '#]],DEADC8[],3,FALSE),"Alive"))</f>
        <v>EMPTY</v>
      </c>
      <c r="L1788" s="13" t="str">
        <f>IFERROR(INDEX(exptreatments[[#This Row],[Treatment]],MATCH(flower[[#This Row],[Scion METRC '#]],exptreatments[[#This Row],[METRC]],0)),"")</f>
        <v/>
      </c>
      <c r="M1788" s="13" t="str">
        <f>_xlfn.IFNA(VLOOKUP(flower[[#This Row],[Scion METRC '#]],DEADC8[],4,FALSE),"")</f>
        <v/>
      </c>
      <c r="N1788" s="14" t="str">
        <f>_xlfn.IFNA(VLOOKUP(flower[[#This Row],[Scion METRC '#]],DEADC8[],4,FALSE),"")</f>
        <v/>
      </c>
      <c r="O1788" s="13" t="str">
        <f>IF(ISNUMBER(SEARCH(".",flower[[#This Row],[Pheno Barcode]])),CONCATENATE("1A4070000000065000",RIGHT(flower[[#This Row],[Pheno Barcode]],6)),"")</f>
        <v/>
      </c>
      <c r="P1788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_WL2-11</v>
      </c>
    </row>
    <row r="1789" spans="1:16" x14ac:dyDescent="0.25">
      <c r="A1789" s="8" t="s">
        <v>10</v>
      </c>
      <c r="B1789" s="9">
        <v>12</v>
      </c>
      <c r="C1789" s="13" t="s">
        <v>594</v>
      </c>
      <c r="D1789" s="13"/>
      <c r="E1789" s="13" t="str">
        <f>_xlfn.IFNA(VLOOKUP(flower[[#This Row],[Scion METRC '#]],METRCC8[],2,FALSE),"METRC ERROR")</f>
        <v>METRC ERROR</v>
      </c>
      <c r="F1789" s="13" t="str">
        <f>IF(LEFT(flower[[#This Row],[Strain]],4)=LEFT(flower[[#This Row],[Pheno '#]],4),"match","MISMATCH")</f>
        <v>MISMATCH</v>
      </c>
      <c r="G1789" s="13" t="str">
        <f>_xlfn.IFNA(VLOOKUP(flower[[#This Row],[Scion METRC '#]],VEGC8[[#All],[Scion METRC '#]:[Pheno Barcode]],2,FALSE),"")</f>
        <v/>
      </c>
      <c r="H1789" s="13" t="str">
        <f>LEFT(flower[[#This Row],[Pheno Barcode]],7)</f>
        <v/>
      </c>
      <c r="I1789" s="10" t="str">
        <f>_xlfn.IFNA(VLOOKUP(flower[[#This Row],[Strain]],VEGC8[[#All],[Scion METRC '#]:[Health]],5,FALSE),"")</f>
        <v/>
      </c>
      <c r="J1789" s="13"/>
      <c r="K1789" s="13" t="str">
        <f>IF(flower[[#This Row],[Scion METRC '#]]="","EMPTY",_xlfn.IFNA(VLOOKUP(flower[[#This Row],[Scion METRC '#]],DEADC8[],3,FALSE),"Alive"))</f>
        <v>EMPTY</v>
      </c>
      <c r="L1789" s="13" t="str">
        <f>IFERROR(INDEX(exptreatments[[#This Row],[Treatment]],MATCH(flower[[#This Row],[Scion METRC '#]],exptreatments[[#This Row],[METRC]],0)),"")</f>
        <v/>
      </c>
      <c r="M1789" s="13" t="str">
        <f>_xlfn.IFNA(VLOOKUP(flower[[#This Row],[Scion METRC '#]],DEADC8[],4,FALSE),"")</f>
        <v/>
      </c>
      <c r="N1789" s="14" t="str">
        <f>_xlfn.IFNA(VLOOKUP(flower[[#This Row],[Scion METRC '#]],DEADC8[],4,FALSE),"")</f>
        <v/>
      </c>
      <c r="O1789" s="13" t="str">
        <f>IF(ISNUMBER(SEARCH(".",flower[[#This Row],[Pheno Barcode]])),CONCATENATE("1A4070000000065000",RIGHT(flower[[#This Row],[Pheno Barcode]],6)),"")</f>
        <v/>
      </c>
      <c r="P1789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_WL2-12</v>
      </c>
    </row>
    <row r="1790" spans="1:16" x14ac:dyDescent="0.25">
      <c r="A1790" s="8" t="s">
        <v>10</v>
      </c>
      <c r="B1790" s="9">
        <v>13</v>
      </c>
      <c r="C1790" s="13" t="s">
        <v>594</v>
      </c>
      <c r="D1790" s="13"/>
      <c r="E1790" s="13" t="str">
        <f>_xlfn.IFNA(VLOOKUP(flower[[#This Row],[Scion METRC '#]],METRCC8[],2,FALSE),"METRC ERROR")</f>
        <v>METRC ERROR</v>
      </c>
      <c r="F1790" s="13" t="str">
        <f>IF(LEFT(flower[[#This Row],[Strain]],4)=LEFT(flower[[#This Row],[Pheno '#]],4),"match","MISMATCH")</f>
        <v>MISMATCH</v>
      </c>
      <c r="G1790" s="13" t="str">
        <f>_xlfn.IFNA(VLOOKUP(flower[[#This Row],[Scion METRC '#]],VEGC8[[#All],[Scion METRC '#]:[Pheno Barcode]],2,FALSE),"")</f>
        <v/>
      </c>
      <c r="H1790" s="13" t="str">
        <f>LEFT(flower[[#This Row],[Pheno Barcode]],7)</f>
        <v/>
      </c>
      <c r="I1790" s="10" t="str">
        <f>_xlfn.IFNA(VLOOKUP(flower[[#This Row],[Strain]],VEGC8[[#All],[Scion METRC '#]:[Health]],5,FALSE),"")</f>
        <v/>
      </c>
      <c r="J1790" s="13"/>
      <c r="K1790" s="13" t="str">
        <f>IF(flower[[#This Row],[Scion METRC '#]]="","EMPTY",_xlfn.IFNA(VLOOKUP(flower[[#This Row],[Scion METRC '#]],DEADC8[],3,FALSE),"Alive"))</f>
        <v>EMPTY</v>
      </c>
      <c r="L1790" s="13" t="str">
        <f>IFERROR(INDEX(exptreatments[[#This Row],[Treatment]],MATCH(flower[[#This Row],[Scion METRC '#]],exptreatments[[#This Row],[METRC]],0)),"")</f>
        <v/>
      </c>
      <c r="M1790" s="13" t="str">
        <f>_xlfn.IFNA(VLOOKUP(flower[[#This Row],[Scion METRC '#]],DEADC8[],4,FALSE),"")</f>
        <v/>
      </c>
      <c r="N1790" s="14" t="str">
        <f>_xlfn.IFNA(VLOOKUP(flower[[#This Row],[Scion METRC '#]],DEADC8[],4,FALSE),"")</f>
        <v/>
      </c>
      <c r="O1790" s="13" t="str">
        <f>IF(ISNUMBER(SEARCH(".",flower[[#This Row],[Pheno Barcode]])),CONCATENATE("1A4070000000065000",RIGHT(flower[[#This Row],[Pheno Barcode]],6)),"")</f>
        <v/>
      </c>
      <c r="P1790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_WL2-13</v>
      </c>
    </row>
    <row r="1791" spans="1:16" x14ac:dyDescent="0.25">
      <c r="A1791" s="8" t="s">
        <v>10</v>
      </c>
      <c r="B1791" s="9">
        <v>14</v>
      </c>
      <c r="C1791" s="13" t="s">
        <v>594</v>
      </c>
      <c r="D1791" s="13"/>
      <c r="E1791" s="13" t="str">
        <f>_xlfn.IFNA(VLOOKUP(flower[[#This Row],[Scion METRC '#]],METRCC8[],2,FALSE),"METRC ERROR")</f>
        <v>METRC ERROR</v>
      </c>
      <c r="F1791" s="13" t="str">
        <f>IF(LEFT(flower[[#This Row],[Strain]],4)=LEFT(flower[[#This Row],[Pheno '#]],4),"match","MISMATCH")</f>
        <v>MISMATCH</v>
      </c>
      <c r="G1791" s="13" t="str">
        <f>_xlfn.IFNA(VLOOKUP(flower[[#This Row],[Scion METRC '#]],VEGC8[[#All],[Scion METRC '#]:[Pheno Barcode]],2,FALSE),"")</f>
        <v/>
      </c>
      <c r="H1791" s="13" t="str">
        <f>LEFT(flower[[#This Row],[Pheno Barcode]],7)</f>
        <v/>
      </c>
      <c r="I1791" s="10" t="str">
        <f>_xlfn.IFNA(VLOOKUP(flower[[#This Row],[Strain]],VEGC8[[#All],[Scion METRC '#]:[Health]],5,FALSE),"")</f>
        <v/>
      </c>
      <c r="J1791" s="13"/>
      <c r="K1791" s="13" t="str">
        <f>IF(flower[[#This Row],[Scion METRC '#]]="","EMPTY",_xlfn.IFNA(VLOOKUP(flower[[#This Row],[Scion METRC '#]],DEADC8[],3,FALSE),"Alive"))</f>
        <v>EMPTY</v>
      </c>
      <c r="L1791" s="13" t="str">
        <f>IFERROR(INDEX(exptreatments[[#This Row],[Treatment]],MATCH(flower[[#This Row],[Scion METRC '#]],exptreatments[[#This Row],[METRC]],0)),"")</f>
        <v/>
      </c>
      <c r="M1791" s="13" t="str">
        <f>_xlfn.IFNA(VLOOKUP(flower[[#This Row],[Scion METRC '#]],DEADC8[],4,FALSE),"")</f>
        <v/>
      </c>
      <c r="N1791" s="14" t="str">
        <f>_xlfn.IFNA(VLOOKUP(flower[[#This Row],[Scion METRC '#]],DEADC8[],4,FALSE),"")</f>
        <v/>
      </c>
      <c r="O1791" s="13" t="str">
        <f>IF(ISNUMBER(SEARCH(".",flower[[#This Row],[Pheno Barcode]])),CONCATENATE("1A4070000000065000",RIGHT(flower[[#This Row],[Pheno Barcode]],6)),"")</f>
        <v/>
      </c>
      <c r="P1791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_WL2-14</v>
      </c>
    </row>
    <row r="1792" spans="1:16" x14ac:dyDescent="0.25">
      <c r="A1792" s="8" t="s">
        <v>10</v>
      </c>
      <c r="B1792" s="9">
        <v>15</v>
      </c>
      <c r="C1792" s="13" t="s">
        <v>594</v>
      </c>
      <c r="D1792" s="13"/>
      <c r="E1792" s="13" t="str">
        <f>_xlfn.IFNA(VLOOKUP(flower[[#This Row],[Scion METRC '#]],METRCC8[],2,FALSE),"METRC ERROR")</f>
        <v>METRC ERROR</v>
      </c>
      <c r="F1792" s="13" t="str">
        <f>IF(LEFT(flower[[#This Row],[Strain]],4)=LEFT(flower[[#This Row],[Pheno '#]],4),"match","MISMATCH")</f>
        <v>MISMATCH</v>
      </c>
      <c r="G1792" s="13" t="str">
        <f>_xlfn.IFNA(VLOOKUP(flower[[#This Row],[Scion METRC '#]],VEGC8[[#All],[Scion METRC '#]:[Pheno Barcode]],2,FALSE),"")</f>
        <v/>
      </c>
      <c r="H1792" s="13" t="str">
        <f>LEFT(flower[[#This Row],[Pheno Barcode]],7)</f>
        <v/>
      </c>
      <c r="I1792" s="10" t="str">
        <f>_xlfn.IFNA(VLOOKUP(flower[[#This Row],[Strain]],VEGC8[[#All],[Scion METRC '#]:[Health]],5,FALSE),"")</f>
        <v/>
      </c>
      <c r="J1792" s="13"/>
      <c r="K1792" s="13" t="str">
        <f>IF(flower[[#This Row],[Scion METRC '#]]="","EMPTY",_xlfn.IFNA(VLOOKUP(flower[[#This Row],[Scion METRC '#]],DEADC8[],3,FALSE),"Alive"))</f>
        <v>EMPTY</v>
      </c>
      <c r="L1792" s="13" t="str">
        <f>IFERROR(INDEX(exptreatments[[#This Row],[Treatment]],MATCH(flower[[#This Row],[Scion METRC '#]],exptreatments[[#This Row],[METRC]],0)),"")</f>
        <v/>
      </c>
      <c r="M1792" s="13" t="str">
        <f>_xlfn.IFNA(VLOOKUP(flower[[#This Row],[Scion METRC '#]],DEADC8[],4,FALSE),"")</f>
        <v/>
      </c>
      <c r="N1792" s="14" t="str">
        <f>_xlfn.IFNA(VLOOKUP(flower[[#This Row],[Scion METRC '#]],DEADC8[],4,FALSE),"")</f>
        <v/>
      </c>
      <c r="O1792" s="13" t="str">
        <f>IF(ISNUMBER(SEARCH(".",flower[[#This Row],[Pheno Barcode]])),CONCATENATE("1A4070000000065000",RIGHT(flower[[#This Row],[Pheno Barcode]],6)),"")</f>
        <v/>
      </c>
      <c r="P1792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_WL2-15</v>
      </c>
    </row>
    <row r="1793" spans="1:16" x14ac:dyDescent="0.25">
      <c r="A1793" s="8" t="s">
        <v>10</v>
      </c>
      <c r="B1793" s="9">
        <v>16</v>
      </c>
      <c r="C1793" s="13" t="s">
        <v>594</v>
      </c>
      <c r="D1793" s="13"/>
      <c r="E1793" s="13" t="str">
        <f>_xlfn.IFNA(VLOOKUP(flower[[#This Row],[Scion METRC '#]],METRCC8[],2,FALSE),"METRC ERROR")</f>
        <v>METRC ERROR</v>
      </c>
      <c r="F1793" s="13" t="str">
        <f>IF(LEFT(flower[[#This Row],[Strain]],4)=LEFT(flower[[#This Row],[Pheno '#]],4),"match","MISMATCH")</f>
        <v>MISMATCH</v>
      </c>
      <c r="G1793" s="13" t="str">
        <f>_xlfn.IFNA(VLOOKUP(flower[[#This Row],[Scion METRC '#]],VEGC8[[#All],[Scion METRC '#]:[Pheno Barcode]],2,FALSE),"")</f>
        <v/>
      </c>
      <c r="H1793" s="13" t="str">
        <f>LEFT(flower[[#This Row],[Pheno Barcode]],7)</f>
        <v/>
      </c>
      <c r="I1793" s="10" t="str">
        <f>_xlfn.IFNA(VLOOKUP(flower[[#This Row],[Strain]],VEGC8[[#All],[Scion METRC '#]:[Health]],5,FALSE),"")</f>
        <v/>
      </c>
      <c r="J1793" s="13"/>
      <c r="K1793" s="13" t="str">
        <f>IF(flower[[#This Row],[Scion METRC '#]]="","EMPTY",_xlfn.IFNA(VLOOKUP(flower[[#This Row],[Scion METRC '#]],DEADC8[],3,FALSE),"Alive"))</f>
        <v>EMPTY</v>
      </c>
      <c r="L1793" s="13" t="str">
        <f>IFERROR(INDEX(exptreatments[[#This Row],[Treatment]],MATCH(flower[[#This Row],[Scion METRC '#]],exptreatments[[#This Row],[METRC]],0)),"")</f>
        <v/>
      </c>
      <c r="M1793" s="13" t="str">
        <f>_xlfn.IFNA(VLOOKUP(flower[[#This Row],[Scion METRC '#]],DEADC8[],4,FALSE),"")</f>
        <v/>
      </c>
      <c r="N1793" s="14" t="str">
        <f>_xlfn.IFNA(VLOOKUP(flower[[#This Row],[Scion METRC '#]],DEADC8[],4,FALSE),"")</f>
        <v/>
      </c>
      <c r="O1793" s="13" t="str">
        <f>IF(ISNUMBER(SEARCH(".",flower[[#This Row],[Pheno Barcode]])),CONCATENATE("1A4070000000065000",RIGHT(flower[[#This Row],[Pheno Barcode]],6)),"")</f>
        <v/>
      </c>
      <c r="P1793" s="8" t="str">
        <f>IF(flower[[#This Row],[Plant]]&lt;10,_xlfn.CONCAT('Group Info'!$F$2,"_",flower[[#This Row],[Table]],"-0",flower[[#This Row],[Plant]]),_xlfn.CONCAT('Group Info'!$F$2,"_",flower[[#This Row],[Table]],"-",flower[[#This Row],[Plant]]))</f>
        <v>_WL2-16</v>
      </c>
    </row>
    <row r="1794" spans="1:16" x14ac:dyDescent="0.25">
      <c r="A1794" s="8" t="s">
        <v>10</v>
      </c>
      <c r="B1794" s="9">
        <v>1</v>
      </c>
      <c r="C1794" s="13" t="s">
        <v>595</v>
      </c>
      <c r="D1794" s="13"/>
      <c r="E1794" s="13" t="str">
        <f>_xlfn.IFNA(VLOOKUP(flower[[#This Row],[Scion METRC '#]],METRCC8[],2,FALSE),"METRC ERROR")</f>
        <v>METRC ERROR</v>
      </c>
      <c r="F1794" s="13" t="str">
        <f>IF(LEFT(flower[[#This Row],[Strain]],4)=LEFT(flower[[#This Row],[Pheno '#]],4),"match","MISMATCH")</f>
        <v>MISMATCH</v>
      </c>
      <c r="G1794" s="13" t="str">
        <f>_xlfn.IFNA(VLOOKUP(flower[[#This Row],[Scion METRC '#]],VEGC8[[#All],[Scion METRC '#]:[Pheno Barcode]],2,FALSE),"")</f>
        <v/>
      </c>
      <c r="H1794" s="13" t="str">
        <f>LEFT(flower[[#This Row],[Pheno Barcode]],7)</f>
        <v/>
      </c>
      <c r="I1794" s="10" t="str">
        <f>_xlfn.IFNA(VLOOKUP(flower[[#This Row],[Strain]],VEGC8[[#All],[Scion METRC '#]:[Health]],5,FALSE),"")</f>
        <v/>
      </c>
      <c r="J1794" s="13"/>
      <c r="K1794" s="13" t="str">
        <f>IF(flower[[#This Row],[Scion METRC '#]]="","EMPTY",_xlfn.IFNA(VLOOKUP(flower[[#This Row],[Scion METRC '#]],DEADC8[],3,FALSE),"Alive"))</f>
        <v>EMPTY</v>
      </c>
      <c r="L1794" s="13" t="str">
        <f>IFERROR(INDEX(exptreatments[[#This Row],[Treatment]],MATCH(flower[[#This Row],[Scion METRC '#]],exptreatments[[#This Row],[METRC]],0)),"")</f>
        <v/>
      </c>
      <c r="M1794" s="13" t="str">
        <f>_xlfn.IFNA(VLOOKUP(flower[[#This Row],[Scion METRC '#]],DEADC8[],4,FALSE),"")</f>
        <v/>
      </c>
      <c r="N1794" s="14" t="str">
        <f>_xlfn.IFNA(VLOOKUP(flower[[#This Row],[Scion METRC '#]],DEADC8[],4,FALSE),"")</f>
        <v/>
      </c>
      <c r="O1794" s="13" t="str">
        <f>IF(ISNUMBER(SEARCH(".",flower[[#This Row],[Pheno Barcode]])),CONCATENATE("1A4070000000065000",RIGHT(flower[[#This Row],[Pheno Barcode]],6)),"")</f>
        <v/>
      </c>
      <c r="P1794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_WL3-01</v>
      </c>
    </row>
    <row r="1795" spans="1:16" x14ac:dyDescent="0.25">
      <c r="A1795" s="8" t="s">
        <v>10</v>
      </c>
      <c r="B1795" s="9">
        <v>2</v>
      </c>
      <c r="C1795" s="13" t="s">
        <v>595</v>
      </c>
      <c r="D1795" s="13"/>
      <c r="E1795" s="13" t="str">
        <f>_xlfn.IFNA(VLOOKUP(flower[[#This Row],[Scion METRC '#]],METRCC8[],2,FALSE),"METRC ERROR")</f>
        <v>METRC ERROR</v>
      </c>
      <c r="F1795" s="13" t="str">
        <f>IF(LEFT(flower[[#This Row],[Strain]],4)=LEFT(flower[[#This Row],[Pheno '#]],4),"match","MISMATCH")</f>
        <v>MISMATCH</v>
      </c>
      <c r="G1795" s="13" t="str">
        <f>_xlfn.IFNA(VLOOKUP(flower[[#This Row],[Scion METRC '#]],VEGC8[[#All],[Scion METRC '#]:[Pheno Barcode]],2,FALSE),"")</f>
        <v/>
      </c>
      <c r="H1795" s="13" t="str">
        <f>LEFT(flower[[#This Row],[Pheno Barcode]],7)</f>
        <v/>
      </c>
      <c r="I1795" s="10" t="str">
        <f>_xlfn.IFNA(VLOOKUP(flower[[#This Row],[Strain]],VEGC8[[#All],[Scion METRC '#]:[Health]],5,FALSE),"")</f>
        <v/>
      </c>
      <c r="J1795" s="13"/>
      <c r="K1795" s="13" t="str">
        <f>IF(flower[[#This Row],[Scion METRC '#]]="","EMPTY",_xlfn.IFNA(VLOOKUP(flower[[#This Row],[Scion METRC '#]],DEADC8[],3,FALSE),"Alive"))</f>
        <v>EMPTY</v>
      </c>
      <c r="L1795" s="13" t="str">
        <f>IFERROR(INDEX(exptreatments[[#This Row],[Treatment]],MATCH(flower[[#This Row],[Scion METRC '#]],exptreatments[[#This Row],[METRC]],0)),"")</f>
        <v/>
      </c>
      <c r="M1795" s="13" t="str">
        <f>_xlfn.IFNA(VLOOKUP(flower[[#This Row],[Scion METRC '#]],DEADC8[],4,FALSE),"")</f>
        <v/>
      </c>
      <c r="N1795" s="14" t="str">
        <f>_xlfn.IFNA(VLOOKUP(flower[[#This Row],[Scion METRC '#]],DEADC8[],4,FALSE),"")</f>
        <v/>
      </c>
      <c r="O1795" s="13" t="str">
        <f>IF(ISNUMBER(SEARCH(".",flower[[#This Row],[Pheno Barcode]])),CONCATENATE("1A4070000000065000",RIGHT(flower[[#This Row],[Pheno Barcode]],6)),"")</f>
        <v/>
      </c>
      <c r="P1795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_WL3-02</v>
      </c>
    </row>
    <row r="1796" spans="1:16" x14ac:dyDescent="0.25">
      <c r="A1796" s="8" t="s">
        <v>10</v>
      </c>
      <c r="B1796" s="9">
        <v>3</v>
      </c>
      <c r="C1796" s="13" t="s">
        <v>595</v>
      </c>
      <c r="D1796" s="13"/>
      <c r="E1796" s="13" t="str">
        <f>_xlfn.IFNA(VLOOKUP(flower[[#This Row],[Scion METRC '#]],METRCC8[],2,FALSE),"METRC ERROR")</f>
        <v>METRC ERROR</v>
      </c>
      <c r="F1796" s="13" t="str">
        <f>IF(LEFT(flower[[#This Row],[Strain]],4)=LEFT(flower[[#This Row],[Pheno '#]],4),"match","MISMATCH")</f>
        <v>MISMATCH</v>
      </c>
      <c r="G1796" s="13" t="str">
        <f>_xlfn.IFNA(VLOOKUP(flower[[#This Row],[Scion METRC '#]],VEGC8[[#All],[Scion METRC '#]:[Pheno Barcode]],2,FALSE),"")</f>
        <v/>
      </c>
      <c r="H1796" s="13" t="str">
        <f>LEFT(flower[[#This Row],[Pheno Barcode]],7)</f>
        <v/>
      </c>
      <c r="I1796" s="10" t="str">
        <f>_xlfn.IFNA(VLOOKUP(flower[[#This Row],[Strain]],VEGC8[[#All],[Scion METRC '#]:[Health]],5,FALSE),"")</f>
        <v/>
      </c>
      <c r="J1796" s="13"/>
      <c r="K1796" s="13" t="str">
        <f>IF(flower[[#This Row],[Scion METRC '#]]="","EMPTY",_xlfn.IFNA(VLOOKUP(flower[[#This Row],[Scion METRC '#]],DEADC8[],3,FALSE),"Alive"))</f>
        <v>EMPTY</v>
      </c>
      <c r="L1796" s="13" t="str">
        <f>IFERROR(INDEX(exptreatments[[#This Row],[Treatment]],MATCH(flower[[#This Row],[Scion METRC '#]],exptreatments[[#This Row],[METRC]],0)),"")</f>
        <v/>
      </c>
      <c r="M1796" s="13" t="str">
        <f>_xlfn.IFNA(VLOOKUP(flower[[#This Row],[Scion METRC '#]],DEADC8[],4,FALSE),"")</f>
        <v/>
      </c>
      <c r="N1796" s="14" t="str">
        <f>_xlfn.IFNA(VLOOKUP(flower[[#This Row],[Scion METRC '#]],DEADC8[],4,FALSE),"")</f>
        <v/>
      </c>
      <c r="O1796" s="13" t="str">
        <f>IF(ISNUMBER(SEARCH(".",flower[[#This Row],[Pheno Barcode]])),CONCATENATE("1A4070000000065000",RIGHT(flower[[#This Row],[Pheno Barcode]],6)),"")</f>
        <v/>
      </c>
      <c r="P1796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_WL3-03</v>
      </c>
    </row>
    <row r="1797" spans="1:16" x14ac:dyDescent="0.25">
      <c r="A1797" s="8" t="s">
        <v>10</v>
      </c>
      <c r="B1797" s="9">
        <v>4</v>
      </c>
      <c r="C1797" s="13" t="s">
        <v>595</v>
      </c>
      <c r="D1797" s="13"/>
      <c r="E1797" s="13" t="str">
        <f>_xlfn.IFNA(VLOOKUP(flower[[#This Row],[Scion METRC '#]],METRCC8[],2,FALSE),"METRC ERROR")</f>
        <v>METRC ERROR</v>
      </c>
      <c r="F1797" s="13" t="str">
        <f>IF(LEFT(flower[[#This Row],[Strain]],4)=LEFT(flower[[#This Row],[Pheno '#]],4),"match","MISMATCH")</f>
        <v>MISMATCH</v>
      </c>
      <c r="G1797" s="13" t="str">
        <f>_xlfn.IFNA(VLOOKUP(flower[[#This Row],[Scion METRC '#]],VEGC8[[#All],[Scion METRC '#]:[Pheno Barcode]],2,FALSE),"")</f>
        <v/>
      </c>
      <c r="H1797" s="13" t="str">
        <f>LEFT(flower[[#This Row],[Pheno Barcode]],7)</f>
        <v/>
      </c>
      <c r="I1797" s="10" t="str">
        <f>_xlfn.IFNA(VLOOKUP(flower[[#This Row],[Strain]],VEGC8[[#All],[Scion METRC '#]:[Health]],5,FALSE),"")</f>
        <v/>
      </c>
      <c r="J1797" s="13"/>
      <c r="K1797" s="13" t="str">
        <f>IF(flower[[#This Row],[Scion METRC '#]]="","EMPTY",_xlfn.IFNA(VLOOKUP(flower[[#This Row],[Scion METRC '#]],DEADC8[],3,FALSE),"Alive"))</f>
        <v>EMPTY</v>
      </c>
      <c r="L1797" s="13" t="str">
        <f>IFERROR(INDEX(exptreatments[[#This Row],[Treatment]],MATCH(flower[[#This Row],[Scion METRC '#]],exptreatments[[#This Row],[METRC]],0)),"")</f>
        <v/>
      </c>
      <c r="M1797" s="13" t="str">
        <f>_xlfn.IFNA(VLOOKUP(flower[[#This Row],[Scion METRC '#]],DEADC8[],4,FALSE),"")</f>
        <v/>
      </c>
      <c r="N1797" s="14" t="str">
        <f>_xlfn.IFNA(VLOOKUP(flower[[#This Row],[Scion METRC '#]],DEADC8[],4,FALSE),"")</f>
        <v/>
      </c>
      <c r="O1797" s="13" t="str">
        <f>IF(ISNUMBER(SEARCH(".",flower[[#This Row],[Pheno Barcode]])),CONCATENATE("1A4070000000065000",RIGHT(flower[[#This Row],[Pheno Barcode]],6)),"")</f>
        <v/>
      </c>
      <c r="P1797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_WL3-04</v>
      </c>
    </row>
    <row r="1798" spans="1:16" x14ac:dyDescent="0.25">
      <c r="A1798" s="8" t="s">
        <v>10</v>
      </c>
      <c r="B1798" s="9">
        <v>5</v>
      </c>
      <c r="C1798" s="13" t="s">
        <v>595</v>
      </c>
      <c r="D1798" s="13"/>
      <c r="E1798" s="13" t="str">
        <f>_xlfn.IFNA(VLOOKUP(flower[[#This Row],[Scion METRC '#]],METRCC8[],2,FALSE),"METRC ERROR")</f>
        <v>METRC ERROR</v>
      </c>
      <c r="F1798" s="13" t="str">
        <f>IF(LEFT(flower[[#This Row],[Strain]],4)=LEFT(flower[[#This Row],[Pheno '#]],4),"match","MISMATCH")</f>
        <v>MISMATCH</v>
      </c>
      <c r="G1798" s="13" t="str">
        <f>_xlfn.IFNA(VLOOKUP(flower[[#This Row],[Scion METRC '#]],VEGC8[[#All],[Scion METRC '#]:[Pheno Barcode]],2,FALSE),"")</f>
        <v/>
      </c>
      <c r="H1798" s="13" t="str">
        <f>LEFT(flower[[#This Row],[Pheno Barcode]],7)</f>
        <v/>
      </c>
      <c r="I1798" s="10" t="str">
        <f>_xlfn.IFNA(VLOOKUP(flower[[#This Row],[Strain]],VEGC8[[#All],[Scion METRC '#]:[Health]],5,FALSE),"")</f>
        <v/>
      </c>
      <c r="J1798" s="13"/>
      <c r="K1798" s="13" t="str">
        <f>IF(flower[[#This Row],[Scion METRC '#]]="","EMPTY",_xlfn.IFNA(VLOOKUP(flower[[#This Row],[Scion METRC '#]],DEADC8[],3,FALSE),"Alive"))</f>
        <v>EMPTY</v>
      </c>
      <c r="L1798" s="13" t="str">
        <f>IFERROR(INDEX(exptreatments[[#This Row],[Treatment]],MATCH(flower[[#This Row],[Scion METRC '#]],exptreatments[[#This Row],[METRC]],0)),"")</f>
        <v/>
      </c>
      <c r="M1798" s="13" t="str">
        <f>_xlfn.IFNA(VLOOKUP(flower[[#This Row],[Scion METRC '#]],DEADC8[],4,FALSE),"")</f>
        <v/>
      </c>
      <c r="N1798" s="14" t="str">
        <f>_xlfn.IFNA(VLOOKUP(flower[[#This Row],[Scion METRC '#]],DEADC8[],4,FALSE),"")</f>
        <v/>
      </c>
      <c r="O1798" s="13" t="str">
        <f>IF(ISNUMBER(SEARCH(".",flower[[#This Row],[Pheno Barcode]])),CONCATENATE("1A4070000000065000",RIGHT(flower[[#This Row],[Pheno Barcode]],6)),"")</f>
        <v/>
      </c>
      <c r="P1798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_WL3-05</v>
      </c>
    </row>
    <row r="1799" spans="1:16" x14ac:dyDescent="0.25">
      <c r="A1799" s="8" t="s">
        <v>10</v>
      </c>
      <c r="B1799" s="9">
        <v>6</v>
      </c>
      <c r="C1799" s="13" t="s">
        <v>595</v>
      </c>
      <c r="D1799" s="13"/>
      <c r="E1799" s="13" t="str">
        <f>_xlfn.IFNA(VLOOKUP(flower[[#This Row],[Scion METRC '#]],METRCC8[],2,FALSE),"METRC ERROR")</f>
        <v>METRC ERROR</v>
      </c>
      <c r="F1799" s="13" t="str">
        <f>IF(LEFT(flower[[#This Row],[Strain]],4)=LEFT(flower[[#This Row],[Pheno '#]],4),"match","MISMATCH")</f>
        <v>MISMATCH</v>
      </c>
      <c r="G1799" s="13" t="str">
        <f>_xlfn.IFNA(VLOOKUP(flower[[#This Row],[Scion METRC '#]],VEGC8[[#All],[Scion METRC '#]:[Pheno Barcode]],2,FALSE),"")</f>
        <v/>
      </c>
      <c r="H1799" s="13" t="str">
        <f>LEFT(flower[[#This Row],[Pheno Barcode]],7)</f>
        <v/>
      </c>
      <c r="I1799" s="10" t="str">
        <f>_xlfn.IFNA(VLOOKUP(flower[[#This Row],[Strain]],VEGC8[[#All],[Scion METRC '#]:[Health]],5,FALSE),"")</f>
        <v/>
      </c>
      <c r="J1799" s="13"/>
      <c r="K1799" s="13" t="str">
        <f>IF(flower[[#This Row],[Scion METRC '#]]="","EMPTY",_xlfn.IFNA(VLOOKUP(flower[[#This Row],[Scion METRC '#]],DEADC8[],3,FALSE),"Alive"))</f>
        <v>EMPTY</v>
      </c>
      <c r="L1799" s="13" t="str">
        <f>IFERROR(INDEX(exptreatments[[#This Row],[Treatment]],MATCH(flower[[#This Row],[Scion METRC '#]],exptreatments[[#This Row],[METRC]],0)),"")</f>
        <v/>
      </c>
      <c r="M1799" s="13" t="str">
        <f>_xlfn.IFNA(VLOOKUP(flower[[#This Row],[Scion METRC '#]],DEADC8[],4,FALSE),"")</f>
        <v/>
      </c>
      <c r="N1799" s="14" t="str">
        <f>_xlfn.IFNA(VLOOKUP(flower[[#This Row],[Scion METRC '#]],DEADC8[],4,FALSE),"")</f>
        <v/>
      </c>
      <c r="O1799" s="13" t="str">
        <f>IF(ISNUMBER(SEARCH(".",flower[[#This Row],[Pheno Barcode]])),CONCATENATE("1A4070000000065000",RIGHT(flower[[#This Row],[Pheno Barcode]],6)),"")</f>
        <v/>
      </c>
      <c r="P1799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_WL3-06</v>
      </c>
    </row>
    <row r="1800" spans="1:16" x14ac:dyDescent="0.25">
      <c r="A1800" s="8" t="s">
        <v>10</v>
      </c>
      <c r="B1800" s="9">
        <v>7</v>
      </c>
      <c r="C1800" s="13" t="s">
        <v>595</v>
      </c>
      <c r="D1800" s="13"/>
      <c r="E1800" s="13" t="str">
        <f>_xlfn.IFNA(VLOOKUP(flower[[#This Row],[Scion METRC '#]],METRCC8[],2,FALSE),"METRC ERROR")</f>
        <v>METRC ERROR</v>
      </c>
      <c r="F1800" s="13" t="str">
        <f>IF(LEFT(flower[[#This Row],[Strain]],4)=LEFT(flower[[#This Row],[Pheno '#]],4),"match","MISMATCH")</f>
        <v>MISMATCH</v>
      </c>
      <c r="G1800" s="13" t="str">
        <f>_xlfn.IFNA(VLOOKUP(flower[[#This Row],[Scion METRC '#]],VEGC8[[#All],[Scion METRC '#]:[Pheno Barcode]],2,FALSE),"")</f>
        <v/>
      </c>
      <c r="H1800" s="13" t="str">
        <f>LEFT(flower[[#This Row],[Pheno Barcode]],7)</f>
        <v/>
      </c>
      <c r="I1800" s="10" t="str">
        <f>_xlfn.IFNA(VLOOKUP(flower[[#This Row],[Strain]],VEGC8[[#All],[Scion METRC '#]:[Health]],5,FALSE),"")</f>
        <v/>
      </c>
      <c r="J1800" s="13"/>
      <c r="K1800" s="13" t="str">
        <f>IF(flower[[#This Row],[Scion METRC '#]]="","EMPTY",_xlfn.IFNA(VLOOKUP(flower[[#This Row],[Scion METRC '#]],DEADC8[],3,FALSE),"Alive"))</f>
        <v>EMPTY</v>
      </c>
      <c r="L1800" s="13" t="str">
        <f>IFERROR(INDEX(exptreatments[[#This Row],[Treatment]],MATCH(flower[[#This Row],[Scion METRC '#]],exptreatments[[#This Row],[METRC]],0)),"")</f>
        <v/>
      </c>
      <c r="M1800" s="13" t="str">
        <f>_xlfn.IFNA(VLOOKUP(flower[[#This Row],[Scion METRC '#]],DEADC8[],4,FALSE),"")</f>
        <v/>
      </c>
      <c r="N1800" s="14" t="str">
        <f>_xlfn.IFNA(VLOOKUP(flower[[#This Row],[Scion METRC '#]],DEADC8[],4,FALSE),"")</f>
        <v/>
      </c>
      <c r="O1800" s="13" t="str">
        <f>IF(ISNUMBER(SEARCH(".",flower[[#This Row],[Pheno Barcode]])),CONCATENATE("1A4070000000065000",RIGHT(flower[[#This Row],[Pheno Barcode]],6)),"")</f>
        <v/>
      </c>
      <c r="P1800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_WL3-07</v>
      </c>
    </row>
    <row r="1801" spans="1:16" x14ac:dyDescent="0.25">
      <c r="A1801" s="8" t="s">
        <v>10</v>
      </c>
      <c r="B1801" s="9">
        <v>8</v>
      </c>
      <c r="C1801" s="13" t="s">
        <v>595</v>
      </c>
      <c r="D1801" s="13"/>
      <c r="E1801" s="13" t="str">
        <f>_xlfn.IFNA(VLOOKUP(flower[[#This Row],[Scion METRC '#]],METRCC8[],2,FALSE),"METRC ERROR")</f>
        <v>METRC ERROR</v>
      </c>
      <c r="F1801" s="13" t="str">
        <f>IF(LEFT(flower[[#This Row],[Strain]],4)=LEFT(flower[[#This Row],[Pheno '#]],4),"match","MISMATCH")</f>
        <v>MISMATCH</v>
      </c>
      <c r="G1801" s="13" t="str">
        <f>_xlfn.IFNA(VLOOKUP(flower[[#This Row],[Scion METRC '#]],VEGC8[[#All],[Scion METRC '#]:[Pheno Barcode]],2,FALSE),"")</f>
        <v/>
      </c>
      <c r="H1801" s="13" t="str">
        <f>LEFT(flower[[#This Row],[Pheno Barcode]],7)</f>
        <v/>
      </c>
      <c r="I1801" s="10" t="str">
        <f>_xlfn.IFNA(VLOOKUP(flower[[#This Row],[Strain]],VEGC8[[#All],[Scion METRC '#]:[Health]],5,FALSE),"")</f>
        <v/>
      </c>
      <c r="J1801" s="13"/>
      <c r="K1801" s="13" t="str">
        <f>IF(flower[[#This Row],[Scion METRC '#]]="","EMPTY",_xlfn.IFNA(VLOOKUP(flower[[#This Row],[Scion METRC '#]],DEADC8[],3,FALSE),"Alive"))</f>
        <v>EMPTY</v>
      </c>
      <c r="L1801" s="13" t="str">
        <f>IFERROR(INDEX(exptreatments[[#This Row],[Treatment]],MATCH(flower[[#This Row],[Scion METRC '#]],exptreatments[[#This Row],[METRC]],0)),"")</f>
        <v/>
      </c>
      <c r="M1801" s="13" t="str">
        <f>_xlfn.IFNA(VLOOKUP(flower[[#This Row],[Scion METRC '#]],DEADC8[],4,FALSE),"")</f>
        <v/>
      </c>
      <c r="N1801" s="14" t="str">
        <f>_xlfn.IFNA(VLOOKUP(flower[[#This Row],[Scion METRC '#]],DEADC8[],4,FALSE),"")</f>
        <v/>
      </c>
      <c r="O1801" s="13" t="str">
        <f>IF(ISNUMBER(SEARCH(".",flower[[#This Row],[Pheno Barcode]])),CONCATENATE("1A4070000000065000",RIGHT(flower[[#This Row],[Pheno Barcode]],6)),"")</f>
        <v/>
      </c>
      <c r="P1801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_WL3-08</v>
      </c>
    </row>
    <row r="1802" spans="1:16" x14ac:dyDescent="0.25">
      <c r="A1802" s="8" t="s">
        <v>10</v>
      </c>
      <c r="B1802" s="9">
        <v>9</v>
      </c>
      <c r="C1802" s="13" t="s">
        <v>595</v>
      </c>
      <c r="D1802" s="13"/>
      <c r="E1802" s="13" t="str">
        <f>_xlfn.IFNA(VLOOKUP(flower[[#This Row],[Scion METRC '#]],METRCC8[],2,FALSE),"METRC ERROR")</f>
        <v>METRC ERROR</v>
      </c>
      <c r="F1802" s="13" t="str">
        <f>IF(LEFT(flower[[#This Row],[Strain]],4)=LEFT(flower[[#This Row],[Pheno '#]],4),"match","MISMATCH")</f>
        <v>MISMATCH</v>
      </c>
      <c r="G1802" s="13" t="str">
        <f>_xlfn.IFNA(VLOOKUP(flower[[#This Row],[Scion METRC '#]],VEGC8[[#All],[Scion METRC '#]:[Pheno Barcode]],2,FALSE),"")</f>
        <v/>
      </c>
      <c r="H1802" s="13" t="str">
        <f>LEFT(flower[[#This Row],[Pheno Barcode]],7)</f>
        <v/>
      </c>
      <c r="I1802" s="10" t="str">
        <f>_xlfn.IFNA(VLOOKUP(flower[[#This Row],[Strain]],VEGC8[[#All],[Scion METRC '#]:[Health]],5,FALSE),"")</f>
        <v/>
      </c>
      <c r="J1802" s="13"/>
      <c r="K1802" s="13" t="str">
        <f>IF(flower[[#This Row],[Scion METRC '#]]="","EMPTY",_xlfn.IFNA(VLOOKUP(flower[[#This Row],[Scion METRC '#]],DEADC8[],3,FALSE),"Alive"))</f>
        <v>EMPTY</v>
      </c>
      <c r="L1802" s="13" t="str">
        <f>IFERROR(INDEX(exptreatments[[#This Row],[Treatment]],MATCH(flower[[#This Row],[Scion METRC '#]],exptreatments[[#This Row],[METRC]],0)),"")</f>
        <v/>
      </c>
      <c r="M1802" s="13" t="str">
        <f>_xlfn.IFNA(VLOOKUP(flower[[#This Row],[Scion METRC '#]],DEADC8[],4,FALSE),"")</f>
        <v/>
      </c>
      <c r="N1802" s="14" t="str">
        <f>_xlfn.IFNA(VLOOKUP(flower[[#This Row],[Scion METRC '#]],DEADC8[],4,FALSE),"")</f>
        <v/>
      </c>
      <c r="O1802" s="13" t="str">
        <f>IF(ISNUMBER(SEARCH(".",flower[[#This Row],[Pheno Barcode]])),CONCATENATE("1A4070000000065000",RIGHT(flower[[#This Row],[Pheno Barcode]],6)),"")</f>
        <v/>
      </c>
      <c r="P1802" s="8" t="str">
        <f>IF(flower[[#This Row],[Plant]]&lt;10,_xlfn.CONCAT('Group Info'!$F$2,"_",flower[[#This Row],[Table]],"-0",flower[[#This Row],[Plant]]),_xlfn.CONCAT('Group Info'!$F$2,"_",flower[[#This Row],[Table]],"-",flower[[#This Row],[Plant]]))</f>
        <v>_WL3-09</v>
      </c>
    </row>
    <row r="1803" spans="1:16" x14ac:dyDescent="0.25">
      <c r="A1803" s="8" t="s">
        <v>10</v>
      </c>
      <c r="B1803" s="9">
        <v>10</v>
      </c>
      <c r="C1803" s="13" t="s">
        <v>595</v>
      </c>
      <c r="D1803" s="13"/>
      <c r="E1803" s="13" t="str">
        <f>_xlfn.IFNA(VLOOKUP(flower[[#This Row],[Scion METRC '#]],METRCC8[],2,FALSE),"METRC ERROR")</f>
        <v>METRC ERROR</v>
      </c>
      <c r="F1803" s="13" t="str">
        <f>IF(LEFT(flower[[#This Row],[Strain]],4)=LEFT(flower[[#This Row],[Pheno '#]],4),"match","MISMATCH")</f>
        <v>MISMATCH</v>
      </c>
      <c r="G1803" s="13" t="str">
        <f>_xlfn.IFNA(VLOOKUP(flower[[#This Row],[Scion METRC '#]],VEGC8[[#All],[Scion METRC '#]:[Pheno Barcode]],2,FALSE),"")</f>
        <v/>
      </c>
      <c r="H1803" s="13" t="str">
        <f>LEFT(flower[[#This Row],[Pheno Barcode]],7)</f>
        <v/>
      </c>
      <c r="I1803" s="10" t="str">
        <f>_xlfn.IFNA(VLOOKUP(flower[[#This Row],[Strain]],VEGC8[[#All],[Scion METRC '#]:[Health]],5,FALSE),"")</f>
        <v/>
      </c>
      <c r="J1803" s="13"/>
      <c r="K1803" s="13" t="str">
        <f>IF(flower[[#This Row],[Scion METRC '#]]="","EMPTY",_xlfn.IFNA(VLOOKUP(flower[[#This Row],[Scion METRC '#]],DEADC8[],3,FALSE),"Alive"))</f>
        <v>EMPTY</v>
      </c>
      <c r="L1803" s="13" t="str">
        <f>IFERROR(INDEX(exptreatments[[#This Row],[Treatment]],MATCH(flower[[#This Row],[Scion METRC '#]],exptreatments[[#This Row],[METRC]],0)),"")</f>
        <v/>
      </c>
      <c r="M1803" s="13" t="str">
        <f>_xlfn.IFNA(VLOOKUP(flower[[#This Row],[Scion METRC '#]],DEADC8[],4,FALSE),"")</f>
        <v/>
      </c>
      <c r="N1803" s="14" t="str">
        <f>_xlfn.IFNA(VLOOKUP(flower[[#This Row],[Scion METRC '#]],DEADC8[],4,FALSE),"")</f>
        <v/>
      </c>
      <c r="O1803" s="13" t="str">
        <f>IF(ISNUMBER(SEARCH(".",flower[[#This Row],[Pheno Barcode]])),CONCATENATE("1A4070000000065000",RIGHT(flower[[#This Row],[Pheno Barcode]],6)),"")</f>
        <v/>
      </c>
      <c r="P1803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_WL3-10</v>
      </c>
    </row>
    <row r="1804" spans="1:16" x14ac:dyDescent="0.25">
      <c r="A1804" s="8" t="s">
        <v>10</v>
      </c>
      <c r="B1804" s="9">
        <v>11</v>
      </c>
      <c r="C1804" s="13" t="s">
        <v>595</v>
      </c>
      <c r="D1804" s="13"/>
      <c r="E1804" s="13" t="str">
        <f>_xlfn.IFNA(VLOOKUP(flower[[#This Row],[Scion METRC '#]],METRCC8[],2,FALSE),"METRC ERROR")</f>
        <v>METRC ERROR</v>
      </c>
      <c r="F1804" s="13" t="str">
        <f>IF(LEFT(flower[[#This Row],[Strain]],4)=LEFT(flower[[#This Row],[Pheno '#]],4),"match","MISMATCH")</f>
        <v>MISMATCH</v>
      </c>
      <c r="G1804" s="13" t="str">
        <f>_xlfn.IFNA(VLOOKUP(flower[[#This Row],[Scion METRC '#]],VEGC8[[#All],[Scion METRC '#]:[Pheno Barcode]],2,FALSE),"")</f>
        <v/>
      </c>
      <c r="H1804" s="13" t="str">
        <f>LEFT(flower[[#This Row],[Pheno Barcode]],7)</f>
        <v/>
      </c>
      <c r="I1804" s="10" t="str">
        <f>_xlfn.IFNA(VLOOKUP(flower[[#This Row],[Strain]],VEGC8[[#All],[Scion METRC '#]:[Health]],5,FALSE),"")</f>
        <v/>
      </c>
      <c r="J1804" s="13"/>
      <c r="K1804" s="13" t="str">
        <f>IF(flower[[#This Row],[Scion METRC '#]]="","EMPTY",_xlfn.IFNA(VLOOKUP(flower[[#This Row],[Scion METRC '#]],DEADC8[],3,FALSE),"Alive"))</f>
        <v>EMPTY</v>
      </c>
      <c r="L1804" s="13" t="str">
        <f>IFERROR(INDEX(exptreatments[[#This Row],[Treatment]],MATCH(flower[[#This Row],[Scion METRC '#]],exptreatments[[#This Row],[METRC]],0)),"")</f>
        <v/>
      </c>
      <c r="M1804" s="13" t="str">
        <f>_xlfn.IFNA(VLOOKUP(flower[[#This Row],[Scion METRC '#]],DEADC8[],4,FALSE),"")</f>
        <v/>
      </c>
      <c r="N1804" s="14" t="str">
        <f>_xlfn.IFNA(VLOOKUP(flower[[#This Row],[Scion METRC '#]],DEADC8[],4,FALSE),"")</f>
        <v/>
      </c>
      <c r="O1804" s="13" t="str">
        <f>IF(ISNUMBER(SEARCH(".",flower[[#This Row],[Pheno Barcode]])),CONCATENATE("1A4070000000065000",RIGHT(flower[[#This Row],[Pheno Barcode]],6)),"")</f>
        <v/>
      </c>
      <c r="P1804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_WL3-11</v>
      </c>
    </row>
    <row r="1805" spans="1:16" x14ac:dyDescent="0.25">
      <c r="A1805" s="8" t="s">
        <v>10</v>
      </c>
      <c r="B1805" s="9">
        <v>12</v>
      </c>
      <c r="C1805" s="13" t="s">
        <v>595</v>
      </c>
      <c r="D1805" s="13"/>
      <c r="E1805" s="13" t="str">
        <f>_xlfn.IFNA(VLOOKUP(flower[[#This Row],[Scion METRC '#]],METRCC8[],2,FALSE),"METRC ERROR")</f>
        <v>METRC ERROR</v>
      </c>
      <c r="F1805" s="13" t="str">
        <f>IF(LEFT(flower[[#This Row],[Strain]],4)=LEFT(flower[[#This Row],[Pheno '#]],4),"match","MISMATCH")</f>
        <v>MISMATCH</v>
      </c>
      <c r="G1805" s="13" t="str">
        <f>_xlfn.IFNA(VLOOKUP(flower[[#This Row],[Scion METRC '#]],VEGC8[[#All],[Scion METRC '#]:[Pheno Barcode]],2,FALSE),"")</f>
        <v/>
      </c>
      <c r="H1805" s="13" t="str">
        <f>LEFT(flower[[#This Row],[Pheno Barcode]],7)</f>
        <v/>
      </c>
      <c r="I1805" s="10" t="str">
        <f>_xlfn.IFNA(VLOOKUP(flower[[#This Row],[Strain]],VEGC8[[#All],[Scion METRC '#]:[Health]],5,FALSE),"")</f>
        <v/>
      </c>
      <c r="J1805" s="13"/>
      <c r="K1805" s="13" t="str">
        <f>IF(flower[[#This Row],[Scion METRC '#]]="","EMPTY",_xlfn.IFNA(VLOOKUP(flower[[#This Row],[Scion METRC '#]],DEADC8[],3,FALSE),"Alive"))</f>
        <v>EMPTY</v>
      </c>
      <c r="L1805" s="13" t="str">
        <f>IFERROR(INDEX(exptreatments[[#This Row],[Treatment]],MATCH(flower[[#This Row],[Scion METRC '#]],exptreatments[[#This Row],[METRC]],0)),"")</f>
        <v/>
      </c>
      <c r="M1805" s="13" t="str">
        <f>_xlfn.IFNA(VLOOKUP(flower[[#This Row],[Scion METRC '#]],DEADC8[],4,FALSE),"")</f>
        <v/>
      </c>
      <c r="N1805" s="14" t="str">
        <f>_xlfn.IFNA(VLOOKUP(flower[[#This Row],[Scion METRC '#]],DEADC8[],4,FALSE),"")</f>
        <v/>
      </c>
      <c r="O1805" s="13" t="str">
        <f>IF(ISNUMBER(SEARCH(".",flower[[#This Row],[Pheno Barcode]])),CONCATENATE("1A4070000000065000",RIGHT(flower[[#This Row],[Pheno Barcode]],6)),"")</f>
        <v/>
      </c>
      <c r="P1805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_WL3-12</v>
      </c>
    </row>
    <row r="1806" spans="1:16" x14ac:dyDescent="0.25">
      <c r="A1806" s="8" t="s">
        <v>10</v>
      </c>
      <c r="B1806" s="9">
        <v>13</v>
      </c>
      <c r="C1806" s="13" t="s">
        <v>595</v>
      </c>
      <c r="D1806" s="13"/>
      <c r="E1806" s="13" t="str">
        <f>_xlfn.IFNA(VLOOKUP(flower[[#This Row],[Scion METRC '#]],METRCC8[],2,FALSE),"METRC ERROR")</f>
        <v>METRC ERROR</v>
      </c>
      <c r="F1806" s="13" t="str">
        <f>IF(LEFT(flower[[#This Row],[Strain]],4)=LEFT(flower[[#This Row],[Pheno '#]],4),"match","MISMATCH")</f>
        <v>MISMATCH</v>
      </c>
      <c r="G1806" s="13" t="str">
        <f>_xlfn.IFNA(VLOOKUP(flower[[#This Row],[Scion METRC '#]],VEGC8[[#All],[Scion METRC '#]:[Pheno Barcode]],2,FALSE),"")</f>
        <v/>
      </c>
      <c r="H1806" s="13" t="str">
        <f>LEFT(flower[[#This Row],[Pheno Barcode]],7)</f>
        <v/>
      </c>
      <c r="I1806" s="10" t="str">
        <f>_xlfn.IFNA(VLOOKUP(flower[[#This Row],[Strain]],VEGC8[[#All],[Scion METRC '#]:[Health]],5,FALSE),"")</f>
        <v/>
      </c>
      <c r="J1806" s="13"/>
      <c r="K1806" s="13" t="str">
        <f>IF(flower[[#This Row],[Scion METRC '#]]="","EMPTY",_xlfn.IFNA(VLOOKUP(flower[[#This Row],[Scion METRC '#]],DEADC8[],3,FALSE),"Alive"))</f>
        <v>EMPTY</v>
      </c>
      <c r="L1806" s="13" t="str">
        <f>IFERROR(INDEX(exptreatments[[#This Row],[Treatment]],MATCH(flower[[#This Row],[Scion METRC '#]],exptreatments[[#This Row],[METRC]],0)),"")</f>
        <v/>
      </c>
      <c r="M1806" s="13" t="str">
        <f>_xlfn.IFNA(VLOOKUP(flower[[#This Row],[Scion METRC '#]],DEADC8[],4,FALSE),"")</f>
        <v/>
      </c>
      <c r="N1806" s="14" t="str">
        <f>_xlfn.IFNA(VLOOKUP(flower[[#This Row],[Scion METRC '#]],DEADC8[],4,FALSE),"")</f>
        <v/>
      </c>
      <c r="O1806" s="13" t="str">
        <f>IF(ISNUMBER(SEARCH(".",flower[[#This Row],[Pheno Barcode]])),CONCATENATE("1A4070000000065000",RIGHT(flower[[#This Row],[Pheno Barcode]],6)),"")</f>
        <v/>
      </c>
      <c r="P1806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_WL3-13</v>
      </c>
    </row>
    <row r="1807" spans="1:16" x14ac:dyDescent="0.25">
      <c r="A1807" s="8" t="s">
        <v>10</v>
      </c>
      <c r="B1807" s="9">
        <v>14</v>
      </c>
      <c r="C1807" s="13" t="s">
        <v>595</v>
      </c>
      <c r="D1807" s="13"/>
      <c r="E1807" s="13" t="str">
        <f>_xlfn.IFNA(VLOOKUP(flower[[#This Row],[Scion METRC '#]],METRCC8[],2,FALSE),"METRC ERROR")</f>
        <v>METRC ERROR</v>
      </c>
      <c r="F1807" s="13" t="str">
        <f>IF(LEFT(flower[[#This Row],[Strain]],4)=LEFT(flower[[#This Row],[Pheno '#]],4),"match","MISMATCH")</f>
        <v>MISMATCH</v>
      </c>
      <c r="G1807" s="13" t="str">
        <f>_xlfn.IFNA(VLOOKUP(flower[[#This Row],[Scion METRC '#]],VEGC8[[#All],[Scion METRC '#]:[Pheno Barcode]],2,FALSE),"")</f>
        <v/>
      </c>
      <c r="H1807" s="13" t="str">
        <f>LEFT(flower[[#This Row],[Pheno Barcode]],7)</f>
        <v/>
      </c>
      <c r="I1807" s="10" t="str">
        <f>_xlfn.IFNA(VLOOKUP(flower[[#This Row],[Strain]],VEGC8[[#All],[Scion METRC '#]:[Health]],5,FALSE),"")</f>
        <v/>
      </c>
      <c r="J1807" s="13"/>
      <c r="K1807" s="13" t="str">
        <f>IF(flower[[#This Row],[Scion METRC '#]]="","EMPTY",_xlfn.IFNA(VLOOKUP(flower[[#This Row],[Scion METRC '#]],DEADC8[],3,FALSE),"Alive"))</f>
        <v>EMPTY</v>
      </c>
      <c r="L1807" s="13" t="str">
        <f>IFERROR(INDEX(exptreatments[[#This Row],[Treatment]],MATCH(flower[[#This Row],[Scion METRC '#]],exptreatments[[#This Row],[METRC]],0)),"")</f>
        <v/>
      </c>
      <c r="M1807" s="13" t="str">
        <f>_xlfn.IFNA(VLOOKUP(flower[[#This Row],[Scion METRC '#]],DEADC8[],4,FALSE),"")</f>
        <v/>
      </c>
      <c r="N1807" s="14" t="str">
        <f>_xlfn.IFNA(VLOOKUP(flower[[#This Row],[Scion METRC '#]],DEADC8[],4,FALSE),"")</f>
        <v/>
      </c>
      <c r="O1807" s="13" t="str">
        <f>IF(ISNUMBER(SEARCH(".",flower[[#This Row],[Pheno Barcode]])),CONCATENATE("1A4070000000065000",RIGHT(flower[[#This Row],[Pheno Barcode]],6)),"")</f>
        <v/>
      </c>
      <c r="P1807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_WL3-14</v>
      </c>
    </row>
    <row r="1808" spans="1:16" x14ac:dyDescent="0.25">
      <c r="A1808" s="8" t="s">
        <v>10</v>
      </c>
      <c r="B1808" s="9">
        <v>15</v>
      </c>
      <c r="C1808" s="13" t="s">
        <v>595</v>
      </c>
      <c r="D1808" s="13"/>
      <c r="E1808" s="13" t="str">
        <f>_xlfn.IFNA(VLOOKUP(flower[[#This Row],[Scion METRC '#]],METRCC8[],2,FALSE),"METRC ERROR")</f>
        <v>METRC ERROR</v>
      </c>
      <c r="F1808" s="13" t="str">
        <f>IF(LEFT(flower[[#This Row],[Strain]],4)=LEFT(flower[[#This Row],[Pheno '#]],4),"match","MISMATCH")</f>
        <v>MISMATCH</v>
      </c>
      <c r="G1808" s="13" t="str">
        <f>_xlfn.IFNA(VLOOKUP(flower[[#This Row],[Scion METRC '#]],VEGC8[[#All],[Scion METRC '#]:[Pheno Barcode]],2,FALSE),"")</f>
        <v/>
      </c>
      <c r="H1808" s="13" t="str">
        <f>LEFT(flower[[#This Row],[Pheno Barcode]],7)</f>
        <v/>
      </c>
      <c r="I1808" s="10" t="str">
        <f>_xlfn.IFNA(VLOOKUP(flower[[#This Row],[Strain]],VEGC8[[#All],[Scion METRC '#]:[Health]],5,FALSE),"")</f>
        <v/>
      </c>
      <c r="J1808" s="13"/>
      <c r="K1808" s="13" t="str">
        <f>IF(flower[[#This Row],[Scion METRC '#]]="","EMPTY",_xlfn.IFNA(VLOOKUP(flower[[#This Row],[Scion METRC '#]],DEADC8[],3,FALSE),"Alive"))</f>
        <v>EMPTY</v>
      </c>
      <c r="L1808" s="13" t="str">
        <f>IFERROR(INDEX(exptreatments[[#This Row],[Treatment]],MATCH(flower[[#This Row],[Scion METRC '#]],exptreatments[[#This Row],[METRC]],0)),"")</f>
        <v/>
      </c>
      <c r="M1808" s="13" t="str">
        <f>_xlfn.IFNA(VLOOKUP(flower[[#This Row],[Scion METRC '#]],DEADC8[],4,FALSE),"")</f>
        <v/>
      </c>
      <c r="N1808" s="14" t="str">
        <f>_xlfn.IFNA(VLOOKUP(flower[[#This Row],[Scion METRC '#]],DEADC8[],4,FALSE),"")</f>
        <v/>
      </c>
      <c r="O1808" s="13" t="str">
        <f>IF(ISNUMBER(SEARCH(".",flower[[#This Row],[Pheno Barcode]])),CONCATENATE("1A4070000000065000",RIGHT(flower[[#This Row],[Pheno Barcode]],6)),"")</f>
        <v/>
      </c>
      <c r="P1808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_WL3-15</v>
      </c>
    </row>
    <row r="1809" spans="1:16" x14ac:dyDescent="0.25">
      <c r="A1809" s="8" t="s">
        <v>10</v>
      </c>
      <c r="B1809" s="9">
        <v>16</v>
      </c>
      <c r="C1809" s="13" t="s">
        <v>595</v>
      </c>
      <c r="D1809" s="13"/>
      <c r="E1809" s="13" t="str">
        <f>_xlfn.IFNA(VLOOKUP(flower[[#This Row],[Scion METRC '#]],METRCC8[],2,FALSE),"METRC ERROR")</f>
        <v>METRC ERROR</v>
      </c>
      <c r="F1809" s="13" t="str">
        <f>IF(LEFT(flower[[#This Row],[Strain]],4)=LEFT(flower[[#This Row],[Pheno '#]],4),"match","MISMATCH")</f>
        <v>MISMATCH</v>
      </c>
      <c r="G1809" s="13" t="str">
        <f>_xlfn.IFNA(VLOOKUP(flower[[#This Row],[Scion METRC '#]],VEGC8[[#All],[Scion METRC '#]:[Pheno Barcode]],2,FALSE),"")</f>
        <v/>
      </c>
      <c r="H1809" s="13" t="str">
        <f>LEFT(flower[[#This Row],[Pheno Barcode]],7)</f>
        <v/>
      </c>
      <c r="I1809" s="10" t="str">
        <f>_xlfn.IFNA(VLOOKUP(flower[[#This Row],[Strain]],VEGC8[[#All],[Scion METRC '#]:[Health]],5,FALSE),"")</f>
        <v/>
      </c>
      <c r="J1809" s="13"/>
      <c r="K1809" s="13" t="str">
        <f>IF(flower[[#This Row],[Scion METRC '#]]="","EMPTY",_xlfn.IFNA(VLOOKUP(flower[[#This Row],[Scion METRC '#]],DEADC8[],3,FALSE),"Alive"))</f>
        <v>EMPTY</v>
      </c>
      <c r="L1809" s="13" t="str">
        <f>IFERROR(INDEX(exptreatments[[#This Row],[Treatment]],MATCH(flower[[#This Row],[Scion METRC '#]],exptreatments[[#This Row],[METRC]],0)),"")</f>
        <v/>
      </c>
      <c r="M1809" s="13" t="str">
        <f>_xlfn.IFNA(VLOOKUP(flower[[#This Row],[Scion METRC '#]],DEADC8[],4,FALSE),"")</f>
        <v/>
      </c>
      <c r="N1809" s="14" t="str">
        <f>_xlfn.IFNA(VLOOKUP(flower[[#This Row],[Scion METRC '#]],DEADC8[],4,FALSE),"")</f>
        <v/>
      </c>
      <c r="O1809" s="13" t="str">
        <f>IF(ISNUMBER(SEARCH(".",flower[[#This Row],[Pheno Barcode]])),CONCATENATE("1A4070000000065000",RIGHT(flower[[#This Row],[Pheno Barcode]],6)),"")</f>
        <v/>
      </c>
      <c r="P1809" s="8" t="str">
        <f>IF(flower[[#This Row],[Plant]]&lt;10,_xlfn.CONCAT('Group Info'!$F$2,"_",flower[[#This Row],[Table]],"-0",flower[[#This Row],[Plant]]),_xlfn.CONCAT('Group Info'!$F$2,"_",flower[[#This Row],[Table]],"-",flower[[#This Row],[Plant]]))</f>
        <v>_WL3-16</v>
      </c>
    </row>
    <row r="1810" spans="1:16" x14ac:dyDescent="0.25">
      <c r="A1810" s="8" t="s">
        <v>10</v>
      </c>
      <c r="B1810" s="9">
        <v>1</v>
      </c>
      <c r="C1810" s="13" t="s">
        <v>596</v>
      </c>
      <c r="D1810" s="13"/>
      <c r="E1810" s="13" t="str">
        <f>_xlfn.IFNA(VLOOKUP(flower[[#This Row],[Scion METRC '#]],METRCC8[],2,FALSE),"METRC ERROR")</f>
        <v>METRC ERROR</v>
      </c>
      <c r="F1810" s="13" t="str">
        <f>IF(LEFT(flower[[#This Row],[Strain]],4)=LEFT(flower[[#This Row],[Pheno '#]],4),"match","MISMATCH")</f>
        <v>MISMATCH</v>
      </c>
      <c r="G1810" s="13" t="str">
        <f>_xlfn.IFNA(VLOOKUP(flower[[#This Row],[Scion METRC '#]],VEGC8[[#All],[Scion METRC '#]:[Pheno Barcode]],2,FALSE),"")</f>
        <v/>
      </c>
      <c r="H1810" s="13" t="str">
        <f>LEFT(flower[[#This Row],[Pheno Barcode]],7)</f>
        <v/>
      </c>
      <c r="I1810" s="10" t="str">
        <f>_xlfn.IFNA(VLOOKUP(flower[[#This Row],[Strain]],VEGC8[[#All],[Scion METRC '#]:[Health]],5,FALSE),"")</f>
        <v/>
      </c>
      <c r="J1810" s="13"/>
      <c r="K1810" s="13" t="str">
        <f>IF(flower[[#This Row],[Scion METRC '#]]="","EMPTY",_xlfn.IFNA(VLOOKUP(flower[[#This Row],[Scion METRC '#]],DEADC8[],3,FALSE),"Alive"))</f>
        <v>EMPTY</v>
      </c>
      <c r="L1810" s="13" t="str">
        <f>IFERROR(INDEX(exptreatments[[#This Row],[Treatment]],MATCH(flower[[#This Row],[Scion METRC '#]],exptreatments[[#This Row],[METRC]],0)),"")</f>
        <v/>
      </c>
      <c r="M1810" s="13" t="str">
        <f>_xlfn.IFNA(VLOOKUP(flower[[#This Row],[Scion METRC '#]],DEADC8[],4,FALSE),"")</f>
        <v/>
      </c>
      <c r="N1810" s="14" t="str">
        <f>_xlfn.IFNA(VLOOKUP(flower[[#This Row],[Scion METRC '#]],DEADC8[],4,FALSE),"")</f>
        <v/>
      </c>
      <c r="O1810" s="13" t="str">
        <f>IF(ISNUMBER(SEARCH(".",flower[[#This Row],[Pheno Barcode]])),CONCATENATE("1A4070000000065000",RIGHT(flower[[#This Row],[Pheno Barcode]],6)),"")</f>
        <v/>
      </c>
      <c r="P1810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_WL4-01</v>
      </c>
    </row>
    <row r="1811" spans="1:16" x14ac:dyDescent="0.25">
      <c r="A1811" s="8" t="s">
        <v>10</v>
      </c>
      <c r="B1811" s="9">
        <v>2</v>
      </c>
      <c r="C1811" s="13" t="s">
        <v>596</v>
      </c>
      <c r="D1811" s="13"/>
      <c r="E1811" s="13" t="str">
        <f>_xlfn.IFNA(VLOOKUP(flower[[#This Row],[Scion METRC '#]],METRCC8[],2,FALSE),"METRC ERROR")</f>
        <v>METRC ERROR</v>
      </c>
      <c r="F1811" s="13" t="str">
        <f>IF(LEFT(flower[[#This Row],[Strain]],4)=LEFT(flower[[#This Row],[Pheno '#]],4),"match","MISMATCH")</f>
        <v>MISMATCH</v>
      </c>
      <c r="G1811" s="13" t="str">
        <f>_xlfn.IFNA(VLOOKUP(flower[[#This Row],[Scion METRC '#]],VEGC8[[#All],[Scion METRC '#]:[Pheno Barcode]],2,FALSE),"")</f>
        <v/>
      </c>
      <c r="H1811" s="13" t="str">
        <f>LEFT(flower[[#This Row],[Pheno Barcode]],7)</f>
        <v/>
      </c>
      <c r="I1811" s="10" t="str">
        <f>_xlfn.IFNA(VLOOKUP(flower[[#This Row],[Strain]],VEGC8[[#All],[Scion METRC '#]:[Health]],5,FALSE),"")</f>
        <v/>
      </c>
      <c r="J1811" s="13"/>
      <c r="K1811" s="13" t="str">
        <f>IF(flower[[#This Row],[Scion METRC '#]]="","EMPTY",_xlfn.IFNA(VLOOKUP(flower[[#This Row],[Scion METRC '#]],DEADC8[],3,FALSE),"Alive"))</f>
        <v>EMPTY</v>
      </c>
      <c r="L1811" s="13" t="str">
        <f>IFERROR(INDEX(exptreatments[[#This Row],[Treatment]],MATCH(flower[[#This Row],[Scion METRC '#]],exptreatments[[#This Row],[METRC]],0)),"")</f>
        <v/>
      </c>
      <c r="M1811" s="13" t="str">
        <f>_xlfn.IFNA(VLOOKUP(flower[[#This Row],[Scion METRC '#]],DEADC8[],4,FALSE),"")</f>
        <v/>
      </c>
      <c r="N1811" s="14" t="str">
        <f>_xlfn.IFNA(VLOOKUP(flower[[#This Row],[Scion METRC '#]],DEADC8[],4,FALSE),"")</f>
        <v/>
      </c>
      <c r="O1811" s="13" t="str">
        <f>IF(ISNUMBER(SEARCH(".",flower[[#This Row],[Pheno Barcode]])),CONCATENATE("1A4070000000065000",RIGHT(flower[[#This Row],[Pheno Barcode]],6)),"")</f>
        <v/>
      </c>
      <c r="P1811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_WL4-02</v>
      </c>
    </row>
    <row r="1812" spans="1:16" x14ac:dyDescent="0.25">
      <c r="A1812" s="8" t="s">
        <v>10</v>
      </c>
      <c r="B1812" s="9">
        <v>3</v>
      </c>
      <c r="C1812" s="13" t="s">
        <v>596</v>
      </c>
      <c r="D1812" s="13"/>
      <c r="E1812" s="13" t="str">
        <f>_xlfn.IFNA(VLOOKUP(flower[[#This Row],[Scion METRC '#]],METRCC8[],2,FALSE),"METRC ERROR")</f>
        <v>METRC ERROR</v>
      </c>
      <c r="F1812" s="13" t="str">
        <f>IF(LEFT(flower[[#This Row],[Strain]],4)=LEFT(flower[[#This Row],[Pheno '#]],4),"match","MISMATCH")</f>
        <v>MISMATCH</v>
      </c>
      <c r="G1812" s="13" t="str">
        <f>_xlfn.IFNA(VLOOKUP(flower[[#This Row],[Scion METRC '#]],VEGC8[[#All],[Scion METRC '#]:[Pheno Barcode]],2,FALSE),"")</f>
        <v/>
      </c>
      <c r="H1812" s="13" t="str">
        <f>LEFT(flower[[#This Row],[Pheno Barcode]],7)</f>
        <v/>
      </c>
      <c r="I1812" s="10" t="str">
        <f>_xlfn.IFNA(VLOOKUP(flower[[#This Row],[Strain]],VEGC8[[#All],[Scion METRC '#]:[Health]],5,FALSE),"")</f>
        <v/>
      </c>
      <c r="J1812" s="13"/>
      <c r="K1812" s="13" t="str">
        <f>IF(flower[[#This Row],[Scion METRC '#]]="","EMPTY",_xlfn.IFNA(VLOOKUP(flower[[#This Row],[Scion METRC '#]],DEADC8[],3,FALSE),"Alive"))</f>
        <v>EMPTY</v>
      </c>
      <c r="L1812" s="13" t="str">
        <f>IFERROR(INDEX(exptreatments[[#This Row],[Treatment]],MATCH(flower[[#This Row],[Scion METRC '#]],exptreatments[[#This Row],[METRC]],0)),"")</f>
        <v/>
      </c>
      <c r="M1812" s="13" t="str">
        <f>_xlfn.IFNA(VLOOKUP(flower[[#This Row],[Scion METRC '#]],DEADC8[],4,FALSE),"")</f>
        <v/>
      </c>
      <c r="N1812" s="14" t="str">
        <f>_xlfn.IFNA(VLOOKUP(flower[[#This Row],[Scion METRC '#]],DEADC8[],4,FALSE),"")</f>
        <v/>
      </c>
      <c r="O1812" s="13" t="str">
        <f>IF(ISNUMBER(SEARCH(".",flower[[#This Row],[Pheno Barcode]])),CONCATENATE("1A4070000000065000",RIGHT(flower[[#This Row],[Pheno Barcode]],6)),"")</f>
        <v/>
      </c>
      <c r="P1812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_WL4-03</v>
      </c>
    </row>
    <row r="1813" spans="1:16" x14ac:dyDescent="0.25">
      <c r="A1813" s="8" t="s">
        <v>10</v>
      </c>
      <c r="B1813" s="9">
        <v>4</v>
      </c>
      <c r="C1813" s="13" t="s">
        <v>596</v>
      </c>
      <c r="D1813" s="13"/>
      <c r="E1813" s="13" t="str">
        <f>_xlfn.IFNA(VLOOKUP(flower[[#This Row],[Scion METRC '#]],METRCC8[],2,FALSE),"METRC ERROR")</f>
        <v>METRC ERROR</v>
      </c>
      <c r="F1813" s="13" t="str">
        <f>IF(LEFT(flower[[#This Row],[Strain]],4)=LEFT(flower[[#This Row],[Pheno '#]],4),"match","MISMATCH")</f>
        <v>MISMATCH</v>
      </c>
      <c r="G1813" s="13" t="str">
        <f>_xlfn.IFNA(VLOOKUP(flower[[#This Row],[Scion METRC '#]],VEGC8[[#All],[Scion METRC '#]:[Pheno Barcode]],2,FALSE),"")</f>
        <v/>
      </c>
      <c r="H1813" s="13" t="str">
        <f>LEFT(flower[[#This Row],[Pheno Barcode]],7)</f>
        <v/>
      </c>
      <c r="I1813" s="10" t="str">
        <f>_xlfn.IFNA(VLOOKUP(flower[[#This Row],[Strain]],VEGC8[[#All],[Scion METRC '#]:[Health]],5,FALSE),"")</f>
        <v/>
      </c>
      <c r="J1813" s="13"/>
      <c r="K1813" s="13" t="str">
        <f>IF(flower[[#This Row],[Scion METRC '#]]="","EMPTY",_xlfn.IFNA(VLOOKUP(flower[[#This Row],[Scion METRC '#]],DEADC8[],3,FALSE),"Alive"))</f>
        <v>EMPTY</v>
      </c>
      <c r="L1813" s="13" t="str">
        <f>IFERROR(INDEX(exptreatments[[#This Row],[Treatment]],MATCH(flower[[#This Row],[Scion METRC '#]],exptreatments[[#This Row],[METRC]],0)),"")</f>
        <v/>
      </c>
      <c r="M1813" s="13" t="str">
        <f>_xlfn.IFNA(VLOOKUP(flower[[#This Row],[Scion METRC '#]],DEADC8[],4,FALSE),"")</f>
        <v/>
      </c>
      <c r="N1813" s="14" t="str">
        <f>_xlfn.IFNA(VLOOKUP(flower[[#This Row],[Scion METRC '#]],DEADC8[],4,FALSE),"")</f>
        <v/>
      </c>
      <c r="O1813" s="13" t="str">
        <f>IF(ISNUMBER(SEARCH(".",flower[[#This Row],[Pheno Barcode]])),CONCATENATE("1A4070000000065000",RIGHT(flower[[#This Row],[Pheno Barcode]],6)),"")</f>
        <v/>
      </c>
      <c r="P1813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_WL4-04</v>
      </c>
    </row>
    <row r="1814" spans="1:16" x14ac:dyDescent="0.25">
      <c r="A1814" s="8" t="s">
        <v>10</v>
      </c>
      <c r="B1814" s="9">
        <v>5</v>
      </c>
      <c r="C1814" s="13" t="s">
        <v>596</v>
      </c>
      <c r="D1814" s="13"/>
      <c r="E1814" s="13" t="str">
        <f>_xlfn.IFNA(VLOOKUP(flower[[#This Row],[Scion METRC '#]],METRCC8[],2,FALSE),"METRC ERROR")</f>
        <v>METRC ERROR</v>
      </c>
      <c r="F1814" s="13" t="str">
        <f>IF(LEFT(flower[[#This Row],[Strain]],4)=LEFT(flower[[#This Row],[Pheno '#]],4),"match","MISMATCH")</f>
        <v>MISMATCH</v>
      </c>
      <c r="G1814" s="13" t="str">
        <f>_xlfn.IFNA(VLOOKUP(flower[[#This Row],[Scion METRC '#]],VEGC8[[#All],[Scion METRC '#]:[Pheno Barcode]],2,FALSE),"")</f>
        <v/>
      </c>
      <c r="H1814" s="13" t="str">
        <f>LEFT(flower[[#This Row],[Pheno Barcode]],7)</f>
        <v/>
      </c>
      <c r="I1814" s="10" t="str">
        <f>_xlfn.IFNA(VLOOKUP(flower[[#This Row],[Strain]],VEGC8[[#All],[Scion METRC '#]:[Health]],5,FALSE),"")</f>
        <v/>
      </c>
      <c r="J1814" s="13"/>
      <c r="K1814" s="13" t="str">
        <f>IF(flower[[#This Row],[Scion METRC '#]]="","EMPTY",_xlfn.IFNA(VLOOKUP(flower[[#This Row],[Scion METRC '#]],DEADC8[],3,FALSE),"Alive"))</f>
        <v>EMPTY</v>
      </c>
      <c r="L1814" s="13" t="str">
        <f>IFERROR(INDEX(exptreatments[[#This Row],[Treatment]],MATCH(flower[[#This Row],[Scion METRC '#]],exptreatments[[#This Row],[METRC]],0)),"")</f>
        <v/>
      </c>
      <c r="M1814" s="13" t="str">
        <f>_xlfn.IFNA(VLOOKUP(flower[[#This Row],[Scion METRC '#]],DEADC8[],4,FALSE),"")</f>
        <v/>
      </c>
      <c r="N1814" s="14" t="str">
        <f>_xlfn.IFNA(VLOOKUP(flower[[#This Row],[Scion METRC '#]],DEADC8[],4,FALSE),"")</f>
        <v/>
      </c>
      <c r="O1814" s="13" t="str">
        <f>IF(ISNUMBER(SEARCH(".",flower[[#This Row],[Pheno Barcode]])),CONCATENATE("1A4070000000065000",RIGHT(flower[[#This Row],[Pheno Barcode]],6)),"")</f>
        <v/>
      </c>
      <c r="P1814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_WL4-05</v>
      </c>
    </row>
    <row r="1815" spans="1:16" x14ac:dyDescent="0.25">
      <c r="A1815" s="8" t="s">
        <v>10</v>
      </c>
      <c r="B1815" s="9">
        <v>6</v>
      </c>
      <c r="C1815" s="13" t="s">
        <v>596</v>
      </c>
      <c r="D1815" s="13"/>
      <c r="E1815" s="13" t="str">
        <f>_xlfn.IFNA(VLOOKUP(flower[[#This Row],[Scion METRC '#]],METRCC8[],2,FALSE),"METRC ERROR")</f>
        <v>METRC ERROR</v>
      </c>
      <c r="F1815" s="13" t="str">
        <f>IF(LEFT(flower[[#This Row],[Strain]],4)=LEFT(flower[[#This Row],[Pheno '#]],4),"match","MISMATCH")</f>
        <v>MISMATCH</v>
      </c>
      <c r="G1815" s="13" t="str">
        <f>_xlfn.IFNA(VLOOKUP(flower[[#This Row],[Scion METRC '#]],VEGC8[[#All],[Scion METRC '#]:[Pheno Barcode]],2,FALSE),"")</f>
        <v/>
      </c>
      <c r="H1815" s="13" t="str">
        <f>LEFT(flower[[#This Row],[Pheno Barcode]],7)</f>
        <v/>
      </c>
      <c r="I1815" s="10" t="str">
        <f>_xlfn.IFNA(VLOOKUP(flower[[#This Row],[Strain]],VEGC8[[#All],[Scion METRC '#]:[Health]],5,FALSE),"")</f>
        <v/>
      </c>
      <c r="J1815" s="13"/>
      <c r="K1815" s="13" t="str">
        <f>IF(flower[[#This Row],[Scion METRC '#]]="","EMPTY",_xlfn.IFNA(VLOOKUP(flower[[#This Row],[Scion METRC '#]],DEADC8[],3,FALSE),"Alive"))</f>
        <v>EMPTY</v>
      </c>
      <c r="L1815" s="13" t="str">
        <f>IFERROR(INDEX(exptreatments[[#This Row],[Treatment]],MATCH(flower[[#This Row],[Scion METRC '#]],exptreatments[[#This Row],[METRC]],0)),"")</f>
        <v/>
      </c>
      <c r="M1815" s="13" t="str">
        <f>_xlfn.IFNA(VLOOKUP(flower[[#This Row],[Scion METRC '#]],DEADC8[],4,FALSE),"")</f>
        <v/>
      </c>
      <c r="N1815" s="14" t="str">
        <f>_xlfn.IFNA(VLOOKUP(flower[[#This Row],[Scion METRC '#]],DEADC8[],4,FALSE),"")</f>
        <v/>
      </c>
      <c r="O1815" s="13" t="str">
        <f>IF(ISNUMBER(SEARCH(".",flower[[#This Row],[Pheno Barcode]])),CONCATENATE("1A4070000000065000",RIGHT(flower[[#This Row],[Pheno Barcode]],6)),"")</f>
        <v/>
      </c>
      <c r="P1815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_WL4-06</v>
      </c>
    </row>
    <row r="1816" spans="1:16" x14ac:dyDescent="0.25">
      <c r="A1816" s="8" t="s">
        <v>10</v>
      </c>
      <c r="B1816" s="9">
        <v>7</v>
      </c>
      <c r="C1816" s="13" t="s">
        <v>596</v>
      </c>
      <c r="D1816" s="13"/>
      <c r="E1816" s="13" t="str">
        <f>_xlfn.IFNA(VLOOKUP(flower[[#This Row],[Scion METRC '#]],METRCC8[],2,FALSE),"METRC ERROR")</f>
        <v>METRC ERROR</v>
      </c>
      <c r="F1816" s="13" t="str">
        <f>IF(LEFT(flower[[#This Row],[Strain]],4)=LEFT(flower[[#This Row],[Pheno '#]],4),"match","MISMATCH")</f>
        <v>MISMATCH</v>
      </c>
      <c r="G1816" s="13" t="str">
        <f>_xlfn.IFNA(VLOOKUP(flower[[#This Row],[Scion METRC '#]],VEGC8[[#All],[Scion METRC '#]:[Pheno Barcode]],2,FALSE),"")</f>
        <v/>
      </c>
      <c r="H1816" s="13" t="str">
        <f>LEFT(flower[[#This Row],[Pheno Barcode]],7)</f>
        <v/>
      </c>
      <c r="I1816" s="10" t="str">
        <f>_xlfn.IFNA(VLOOKUP(flower[[#This Row],[Strain]],VEGC8[[#All],[Scion METRC '#]:[Health]],5,FALSE),"")</f>
        <v/>
      </c>
      <c r="J1816" s="13"/>
      <c r="K1816" s="13" t="str">
        <f>IF(flower[[#This Row],[Scion METRC '#]]="","EMPTY",_xlfn.IFNA(VLOOKUP(flower[[#This Row],[Scion METRC '#]],DEADC8[],3,FALSE),"Alive"))</f>
        <v>EMPTY</v>
      </c>
      <c r="L1816" s="13" t="str">
        <f>IFERROR(INDEX(exptreatments[[#This Row],[Treatment]],MATCH(flower[[#This Row],[Scion METRC '#]],exptreatments[[#This Row],[METRC]],0)),"")</f>
        <v/>
      </c>
      <c r="M1816" s="13" t="str">
        <f>_xlfn.IFNA(VLOOKUP(flower[[#This Row],[Scion METRC '#]],DEADC8[],4,FALSE),"")</f>
        <v/>
      </c>
      <c r="N1816" s="14" t="str">
        <f>_xlfn.IFNA(VLOOKUP(flower[[#This Row],[Scion METRC '#]],DEADC8[],4,FALSE),"")</f>
        <v/>
      </c>
      <c r="O1816" s="13" t="str">
        <f>IF(ISNUMBER(SEARCH(".",flower[[#This Row],[Pheno Barcode]])),CONCATENATE("1A4070000000065000",RIGHT(flower[[#This Row],[Pheno Barcode]],6)),"")</f>
        <v/>
      </c>
      <c r="P1816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_WL4-07</v>
      </c>
    </row>
    <row r="1817" spans="1:16" x14ac:dyDescent="0.25">
      <c r="A1817" s="8" t="s">
        <v>10</v>
      </c>
      <c r="B1817" s="9">
        <v>8</v>
      </c>
      <c r="C1817" s="13" t="s">
        <v>596</v>
      </c>
      <c r="D1817" s="13"/>
      <c r="E1817" s="13" t="str">
        <f>_xlfn.IFNA(VLOOKUP(flower[[#This Row],[Scion METRC '#]],METRCC8[],2,FALSE),"METRC ERROR")</f>
        <v>METRC ERROR</v>
      </c>
      <c r="F1817" s="13" t="str">
        <f>IF(LEFT(flower[[#This Row],[Strain]],4)=LEFT(flower[[#This Row],[Pheno '#]],4),"match","MISMATCH")</f>
        <v>MISMATCH</v>
      </c>
      <c r="G1817" s="13" t="str">
        <f>_xlfn.IFNA(VLOOKUP(flower[[#This Row],[Scion METRC '#]],VEGC8[[#All],[Scion METRC '#]:[Pheno Barcode]],2,FALSE),"")</f>
        <v/>
      </c>
      <c r="H1817" s="13" t="str">
        <f>LEFT(flower[[#This Row],[Pheno Barcode]],7)</f>
        <v/>
      </c>
      <c r="I1817" s="10" t="str">
        <f>_xlfn.IFNA(VLOOKUP(flower[[#This Row],[Strain]],VEGC8[[#All],[Scion METRC '#]:[Health]],5,FALSE),"")</f>
        <v/>
      </c>
      <c r="J1817" s="13"/>
      <c r="K1817" s="13" t="str">
        <f>IF(flower[[#This Row],[Scion METRC '#]]="","EMPTY",_xlfn.IFNA(VLOOKUP(flower[[#This Row],[Scion METRC '#]],DEADC8[],3,FALSE),"Alive"))</f>
        <v>EMPTY</v>
      </c>
      <c r="L1817" s="13" t="str">
        <f>IFERROR(INDEX(exptreatments[[#This Row],[Treatment]],MATCH(flower[[#This Row],[Scion METRC '#]],exptreatments[[#This Row],[METRC]],0)),"")</f>
        <v/>
      </c>
      <c r="M1817" s="13" t="str">
        <f>_xlfn.IFNA(VLOOKUP(flower[[#This Row],[Scion METRC '#]],DEADC8[],4,FALSE),"")</f>
        <v/>
      </c>
      <c r="N1817" s="14" t="str">
        <f>_xlfn.IFNA(VLOOKUP(flower[[#This Row],[Scion METRC '#]],DEADC8[],4,FALSE),"")</f>
        <v/>
      </c>
      <c r="O1817" s="13" t="str">
        <f>IF(ISNUMBER(SEARCH(".",flower[[#This Row],[Pheno Barcode]])),CONCATENATE("1A4070000000065000",RIGHT(flower[[#This Row],[Pheno Barcode]],6)),"")</f>
        <v/>
      </c>
      <c r="P1817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_WL4-08</v>
      </c>
    </row>
    <row r="1818" spans="1:16" x14ac:dyDescent="0.25">
      <c r="A1818" s="8" t="s">
        <v>10</v>
      </c>
      <c r="B1818" s="9">
        <v>9</v>
      </c>
      <c r="C1818" s="13" t="s">
        <v>596</v>
      </c>
      <c r="D1818" s="13"/>
      <c r="E1818" s="13" t="str">
        <f>_xlfn.IFNA(VLOOKUP(flower[[#This Row],[Scion METRC '#]],METRCC8[],2,FALSE),"METRC ERROR")</f>
        <v>METRC ERROR</v>
      </c>
      <c r="F1818" s="13" t="str">
        <f>IF(LEFT(flower[[#This Row],[Strain]],4)=LEFT(flower[[#This Row],[Pheno '#]],4),"match","MISMATCH")</f>
        <v>MISMATCH</v>
      </c>
      <c r="G1818" s="13" t="str">
        <f>_xlfn.IFNA(VLOOKUP(flower[[#This Row],[Scion METRC '#]],VEGC8[[#All],[Scion METRC '#]:[Pheno Barcode]],2,FALSE),"")</f>
        <v/>
      </c>
      <c r="H1818" s="13" t="str">
        <f>LEFT(flower[[#This Row],[Pheno Barcode]],7)</f>
        <v/>
      </c>
      <c r="I1818" s="10" t="str">
        <f>_xlfn.IFNA(VLOOKUP(flower[[#This Row],[Strain]],VEGC8[[#All],[Scion METRC '#]:[Health]],5,FALSE),"")</f>
        <v/>
      </c>
      <c r="J1818" s="13"/>
      <c r="K1818" s="13" t="str">
        <f>IF(flower[[#This Row],[Scion METRC '#]]="","EMPTY",_xlfn.IFNA(VLOOKUP(flower[[#This Row],[Scion METRC '#]],DEADC8[],3,FALSE),"Alive"))</f>
        <v>EMPTY</v>
      </c>
      <c r="L1818" s="13" t="str">
        <f>IFERROR(INDEX(exptreatments[[#This Row],[Treatment]],MATCH(flower[[#This Row],[Scion METRC '#]],exptreatments[[#This Row],[METRC]],0)),"")</f>
        <v/>
      </c>
      <c r="M1818" s="13" t="str">
        <f>_xlfn.IFNA(VLOOKUP(flower[[#This Row],[Scion METRC '#]],DEADC8[],4,FALSE),"")</f>
        <v/>
      </c>
      <c r="N1818" s="14" t="str">
        <f>_xlfn.IFNA(VLOOKUP(flower[[#This Row],[Scion METRC '#]],DEADC8[],4,FALSE),"")</f>
        <v/>
      </c>
      <c r="O1818" s="13" t="str">
        <f>IF(ISNUMBER(SEARCH(".",flower[[#This Row],[Pheno Barcode]])),CONCATENATE("1A4070000000065000",RIGHT(flower[[#This Row],[Pheno Barcode]],6)),"")</f>
        <v/>
      </c>
      <c r="P1818" s="8" t="str">
        <f>IF(flower[[#This Row],[Plant]]&lt;10,_xlfn.CONCAT('Group Info'!$F$2,"_",flower[[#This Row],[Table]],"-0",flower[[#This Row],[Plant]]),_xlfn.CONCAT('Group Info'!$F$2,"_",flower[[#This Row],[Table]],"-",flower[[#This Row],[Plant]]))</f>
        <v>_WL4-09</v>
      </c>
    </row>
    <row r="1819" spans="1:16" x14ac:dyDescent="0.25">
      <c r="A1819" s="8" t="s">
        <v>10</v>
      </c>
      <c r="B1819" s="9">
        <v>10</v>
      </c>
      <c r="C1819" s="13" t="s">
        <v>596</v>
      </c>
      <c r="D1819" s="13"/>
      <c r="E1819" s="13" t="str">
        <f>_xlfn.IFNA(VLOOKUP(flower[[#This Row],[Scion METRC '#]],METRCC8[],2,FALSE),"METRC ERROR")</f>
        <v>METRC ERROR</v>
      </c>
      <c r="F1819" s="13" t="str">
        <f>IF(LEFT(flower[[#This Row],[Strain]],4)=LEFT(flower[[#This Row],[Pheno '#]],4),"match","MISMATCH")</f>
        <v>MISMATCH</v>
      </c>
      <c r="G1819" s="13" t="str">
        <f>_xlfn.IFNA(VLOOKUP(flower[[#This Row],[Scion METRC '#]],VEGC8[[#All],[Scion METRC '#]:[Pheno Barcode]],2,FALSE),"")</f>
        <v/>
      </c>
      <c r="H1819" s="13" t="str">
        <f>LEFT(flower[[#This Row],[Pheno Barcode]],7)</f>
        <v/>
      </c>
      <c r="I1819" s="10" t="str">
        <f>_xlfn.IFNA(VLOOKUP(flower[[#This Row],[Strain]],VEGC8[[#All],[Scion METRC '#]:[Health]],5,FALSE),"")</f>
        <v/>
      </c>
      <c r="J1819" s="13"/>
      <c r="K1819" s="13" t="str">
        <f>IF(flower[[#This Row],[Scion METRC '#]]="","EMPTY",_xlfn.IFNA(VLOOKUP(flower[[#This Row],[Scion METRC '#]],DEADC8[],3,FALSE),"Alive"))</f>
        <v>EMPTY</v>
      </c>
      <c r="L1819" s="13" t="str">
        <f>IFERROR(INDEX(exptreatments[[#This Row],[Treatment]],MATCH(flower[[#This Row],[Scion METRC '#]],exptreatments[[#This Row],[METRC]],0)),"")</f>
        <v/>
      </c>
      <c r="M1819" s="13" t="str">
        <f>_xlfn.IFNA(VLOOKUP(flower[[#This Row],[Scion METRC '#]],DEADC8[],4,FALSE),"")</f>
        <v/>
      </c>
      <c r="N1819" s="14" t="str">
        <f>_xlfn.IFNA(VLOOKUP(flower[[#This Row],[Scion METRC '#]],DEADC8[],4,FALSE),"")</f>
        <v/>
      </c>
      <c r="O1819" s="13" t="str">
        <f>IF(ISNUMBER(SEARCH(".",flower[[#This Row],[Pheno Barcode]])),CONCATENATE("1A4070000000065000",RIGHT(flower[[#This Row],[Pheno Barcode]],6)),"")</f>
        <v/>
      </c>
      <c r="P1819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_WL4-10</v>
      </c>
    </row>
    <row r="1820" spans="1:16" x14ac:dyDescent="0.25">
      <c r="A1820" s="8" t="s">
        <v>10</v>
      </c>
      <c r="B1820" s="9">
        <v>11</v>
      </c>
      <c r="C1820" s="13" t="s">
        <v>596</v>
      </c>
      <c r="D1820" s="13"/>
      <c r="E1820" s="13" t="str">
        <f>_xlfn.IFNA(VLOOKUP(flower[[#This Row],[Scion METRC '#]],METRCC8[],2,FALSE),"METRC ERROR")</f>
        <v>METRC ERROR</v>
      </c>
      <c r="F1820" s="13" t="str">
        <f>IF(LEFT(flower[[#This Row],[Strain]],4)=LEFT(flower[[#This Row],[Pheno '#]],4),"match","MISMATCH")</f>
        <v>MISMATCH</v>
      </c>
      <c r="G1820" s="13" t="str">
        <f>_xlfn.IFNA(VLOOKUP(flower[[#This Row],[Scion METRC '#]],VEGC8[[#All],[Scion METRC '#]:[Pheno Barcode]],2,FALSE),"")</f>
        <v/>
      </c>
      <c r="H1820" s="13" t="str">
        <f>LEFT(flower[[#This Row],[Pheno Barcode]],7)</f>
        <v/>
      </c>
      <c r="I1820" s="10" t="str">
        <f>_xlfn.IFNA(VLOOKUP(flower[[#This Row],[Strain]],VEGC8[[#All],[Scion METRC '#]:[Health]],5,FALSE),"")</f>
        <v/>
      </c>
      <c r="J1820" s="13"/>
      <c r="K1820" s="13" t="str">
        <f>IF(flower[[#This Row],[Scion METRC '#]]="","EMPTY",_xlfn.IFNA(VLOOKUP(flower[[#This Row],[Scion METRC '#]],DEADC8[],3,FALSE),"Alive"))</f>
        <v>EMPTY</v>
      </c>
      <c r="L1820" s="13" t="str">
        <f>IFERROR(INDEX(exptreatments[[#This Row],[Treatment]],MATCH(flower[[#This Row],[Scion METRC '#]],exptreatments[[#This Row],[METRC]],0)),"")</f>
        <v/>
      </c>
      <c r="M1820" s="13" t="str">
        <f>_xlfn.IFNA(VLOOKUP(flower[[#This Row],[Scion METRC '#]],DEADC8[],4,FALSE),"")</f>
        <v/>
      </c>
      <c r="N1820" s="14" t="str">
        <f>_xlfn.IFNA(VLOOKUP(flower[[#This Row],[Scion METRC '#]],DEADC8[],4,FALSE),"")</f>
        <v/>
      </c>
      <c r="O1820" s="13" t="str">
        <f>IF(ISNUMBER(SEARCH(".",flower[[#This Row],[Pheno Barcode]])),CONCATENATE("1A4070000000065000",RIGHT(flower[[#This Row],[Pheno Barcode]],6)),"")</f>
        <v/>
      </c>
      <c r="P1820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_WL4-11</v>
      </c>
    </row>
    <row r="1821" spans="1:16" x14ac:dyDescent="0.25">
      <c r="A1821" s="8" t="s">
        <v>10</v>
      </c>
      <c r="B1821" s="9">
        <v>12</v>
      </c>
      <c r="C1821" s="13" t="s">
        <v>596</v>
      </c>
      <c r="D1821" s="13"/>
      <c r="E1821" s="13" t="str">
        <f>_xlfn.IFNA(VLOOKUP(flower[[#This Row],[Scion METRC '#]],METRCC8[],2,FALSE),"METRC ERROR")</f>
        <v>METRC ERROR</v>
      </c>
      <c r="F1821" s="13" t="str">
        <f>IF(LEFT(flower[[#This Row],[Strain]],4)=LEFT(flower[[#This Row],[Pheno '#]],4),"match","MISMATCH")</f>
        <v>MISMATCH</v>
      </c>
      <c r="G1821" s="13" t="str">
        <f>_xlfn.IFNA(VLOOKUP(flower[[#This Row],[Scion METRC '#]],VEGC8[[#All],[Scion METRC '#]:[Pheno Barcode]],2,FALSE),"")</f>
        <v/>
      </c>
      <c r="H1821" s="13" t="str">
        <f>LEFT(flower[[#This Row],[Pheno Barcode]],7)</f>
        <v/>
      </c>
      <c r="I1821" s="10" t="str">
        <f>_xlfn.IFNA(VLOOKUP(flower[[#This Row],[Strain]],VEGC8[[#All],[Scion METRC '#]:[Health]],5,FALSE),"")</f>
        <v/>
      </c>
      <c r="J1821" s="13"/>
      <c r="K1821" s="13" t="str">
        <f>IF(flower[[#This Row],[Scion METRC '#]]="","EMPTY",_xlfn.IFNA(VLOOKUP(flower[[#This Row],[Scion METRC '#]],DEADC8[],3,FALSE),"Alive"))</f>
        <v>EMPTY</v>
      </c>
      <c r="L1821" s="13" t="str">
        <f>IFERROR(INDEX(exptreatments[[#This Row],[Treatment]],MATCH(flower[[#This Row],[Scion METRC '#]],exptreatments[[#This Row],[METRC]],0)),"")</f>
        <v/>
      </c>
      <c r="M1821" s="13" t="str">
        <f>_xlfn.IFNA(VLOOKUP(flower[[#This Row],[Scion METRC '#]],DEADC8[],4,FALSE),"")</f>
        <v/>
      </c>
      <c r="N1821" s="14" t="str">
        <f>_xlfn.IFNA(VLOOKUP(flower[[#This Row],[Scion METRC '#]],DEADC8[],4,FALSE),"")</f>
        <v/>
      </c>
      <c r="O1821" s="13" t="str">
        <f>IF(ISNUMBER(SEARCH(".",flower[[#This Row],[Pheno Barcode]])),CONCATENATE("1A4070000000065000",RIGHT(flower[[#This Row],[Pheno Barcode]],6)),"")</f>
        <v/>
      </c>
      <c r="P1821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_WL4-12</v>
      </c>
    </row>
    <row r="1822" spans="1:16" x14ac:dyDescent="0.25">
      <c r="A1822" s="8" t="s">
        <v>10</v>
      </c>
      <c r="B1822" s="9">
        <v>13</v>
      </c>
      <c r="C1822" s="13" t="s">
        <v>596</v>
      </c>
      <c r="D1822" s="13"/>
      <c r="E1822" s="13" t="str">
        <f>_xlfn.IFNA(VLOOKUP(flower[[#This Row],[Scion METRC '#]],METRCC8[],2,FALSE),"METRC ERROR")</f>
        <v>METRC ERROR</v>
      </c>
      <c r="F1822" s="13" t="str">
        <f>IF(LEFT(flower[[#This Row],[Strain]],4)=LEFT(flower[[#This Row],[Pheno '#]],4),"match","MISMATCH")</f>
        <v>MISMATCH</v>
      </c>
      <c r="G1822" s="13" t="str">
        <f>_xlfn.IFNA(VLOOKUP(flower[[#This Row],[Scion METRC '#]],VEGC8[[#All],[Scion METRC '#]:[Pheno Barcode]],2,FALSE),"")</f>
        <v/>
      </c>
      <c r="H1822" s="13" t="str">
        <f>LEFT(flower[[#This Row],[Pheno Barcode]],7)</f>
        <v/>
      </c>
      <c r="I1822" s="10" t="str">
        <f>_xlfn.IFNA(VLOOKUP(flower[[#This Row],[Strain]],VEGC8[[#All],[Scion METRC '#]:[Health]],5,FALSE),"")</f>
        <v/>
      </c>
      <c r="J1822" s="13"/>
      <c r="K1822" s="13" t="str">
        <f>IF(flower[[#This Row],[Scion METRC '#]]="","EMPTY",_xlfn.IFNA(VLOOKUP(flower[[#This Row],[Scion METRC '#]],DEADC8[],3,FALSE),"Alive"))</f>
        <v>EMPTY</v>
      </c>
      <c r="L1822" s="13" t="str">
        <f>IFERROR(INDEX(exptreatments[[#This Row],[Treatment]],MATCH(flower[[#This Row],[Scion METRC '#]],exptreatments[[#This Row],[METRC]],0)),"")</f>
        <v/>
      </c>
      <c r="M1822" s="13" t="str">
        <f>_xlfn.IFNA(VLOOKUP(flower[[#This Row],[Scion METRC '#]],DEADC8[],4,FALSE),"")</f>
        <v/>
      </c>
      <c r="N1822" s="14" t="str">
        <f>_xlfn.IFNA(VLOOKUP(flower[[#This Row],[Scion METRC '#]],DEADC8[],4,FALSE),"")</f>
        <v/>
      </c>
      <c r="O1822" s="13" t="str">
        <f>IF(ISNUMBER(SEARCH(".",flower[[#This Row],[Pheno Barcode]])),CONCATENATE("1A4070000000065000",RIGHT(flower[[#This Row],[Pheno Barcode]],6)),"")</f>
        <v/>
      </c>
      <c r="P1822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_WL4-13</v>
      </c>
    </row>
    <row r="1823" spans="1:16" x14ac:dyDescent="0.25">
      <c r="A1823" s="8" t="s">
        <v>10</v>
      </c>
      <c r="B1823" s="9">
        <v>14</v>
      </c>
      <c r="C1823" s="13" t="s">
        <v>596</v>
      </c>
      <c r="D1823" s="13"/>
      <c r="E1823" s="13" t="str">
        <f>_xlfn.IFNA(VLOOKUP(flower[[#This Row],[Scion METRC '#]],METRCC8[],2,FALSE),"METRC ERROR")</f>
        <v>METRC ERROR</v>
      </c>
      <c r="F1823" s="13" t="str">
        <f>IF(LEFT(flower[[#This Row],[Strain]],4)=LEFT(flower[[#This Row],[Pheno '#]],4),"match","MISMATCH")</f>
        <v>MISMATCH</v>
      </c>
      <c r="G1823" s="13" t="str">
        <f>_xlfn.IFNA(VLOOKUP(flower[[#This Row],[Scion METRC '#]],VEGC8[[#All],[Scion METRC '#]:[Pheno Barcode]],2,FALSE),"")</f>
        <v/>
      </c>
      <c r="H1823" s="13" t="str">
        <f>LEFT(flower[[#This Row],[Pheno Barcode]],7)</f>
        <v/>
      </c>
      <c r="I1823" s="10" t="str">
        <f>_xlfn.IFNA(VLOOKUP(flower[[#This Row],[Strain]],VEGC8[[#All],[Scion METRC '#]:[Health]],5,FALSE),"")</f>
        <v/>
      </c>
      <c r="J1823" s="13"/>
      <c r="K1823" s="13" t="str">
        <f>IF(flower[[#This Row],[Scion METRC '#]]="","EMPTY",_xlfn.IFNA(VLOOKUP(flower[[#This Row],[Scion METRC '#]],DEADC8[],3,FALSE),"Alive"))</f>
        <v>EMPTY</v>
      </c>
      <c r="L1823" s="13" t="str">
        <f>IFERROR(INDEX(exptreatments[[#This Row],[Treatment]],MATCH(flower[[#This Row],[Scion METRC '#]],exptreatments[[#This Row],[METRC]],0)),"")</f>
        <v/>
      </c>
      <c r="M1823" s="13" t="str">
        <f>_xlfn.IFNA(VLOOKUP(flower[[#This Row],[Scion METRC '#]],DEADC8[],4,FALSE),"")</f>
        <v/>
      </c>
      <c r="N1823" s="14" t="str">
        <f>_xlfn.IFNA(VLOOKUP(flower[[#This Row],[Scion METRC '#]],DEADC8[],4,FALSE),"")</f>
        <v/>
      </c>
      <c r="O1823" s="13" t="str">
        <f>IF(ISNUMBER(SEARCH(".",flower[[#This Row],[Pheno Barcode]])),CONCATENATE("1A4070000000065000",RIGHT(flower[[#This Row],[Pheno Barcode]],6)),"")</f>
        <v/>
      </c>
      <c r="P1823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_WL4-14</v>
      </c>
    </row>
    <row r="1824" spans="1:16" x14ac:dyDescent="0.25">
      <c r="A1824" s="8" t="s">
        <v>10</v>
      </c>
      <c r="B1824" s="9">
        <v>15</v>
      </c>
      <c r="C1824" s="13" t="s">
        <v>596</v>
      </c>
      <c r="D1824" s="13"/>
      <c r="E1824" s="13" t="str">
        <f>_xlfn.IFNA(VLOOKUP(flower[[#This Row],[Scion METRC '#]],METRCC8[],2,FALSE),"METRC ERROR")</f>
        <v>METRC ERROR</v>
      </c>
      <c r="F1824" s="13" t="str">
        <f>IF(LEFT(flower[[#This Row],[Strain]],4)=LEFT(flower[[#This Row],[Pheno '#]],4),"match","MISMATCH")</f>
        <v>MISMATCH</v>
      </c>
      <c r="G1824" s="13" t="str">
        <f>_xlfn.IFNA(VLOOKUP(flower[[#This Row],[Scion METRC '#]],VEGC8[[#All],[Scion METRC '#]:[Pheno Barcode]],2,FALSE),"")</f>
        <v/>
      </c>
      <c r="H1824" s="13" t="str">
        <f>LEFT(flower[[#This Row],[Pheno Barcode]],7)</f>
        <v/>
      </c>
      <c r="I1824" s="10" t="str">
        <f>_xlfn.IFNA(VLOOKUP(flower[[#This Row],[Strain]],VEGC8[[#All],[Scion METRC '#]:[Health]],5,FALSE),"")</f>
        <v/>
      </c>
      <c r="J1824" s="13"/>
      <c r="K1824" s="13" t="str">
        <f>IF(flower[[#This Row],[Scion METRC '#]]="","EMPTY",_xlfn.IFNA(VLOOKUP(flower[[#This Row],[Scion METRC '#]],DEADC8[],3,FALSE),"Alive"))</f>
        <v>EMPTY</v>
      </c>
      <c r="L1824" s="13" t="str">
        <f>IFERROR(INDEX(exptreatments[[#This Row],[Treatment]],MATCH(flower[[#This Row],[Scion METRC '#]],exptreatments[[#This Row],[METRC]],0)),"")</f>
        <v/>
      </c>
      <c r="M1824" s="13" t="str">
        <f>_xlfn.IFNA(VLOOKUP(flower[[#This Row],[Scion METRC '#]],DEADC8[],4,FALSE),"")</f>
        <v/>
      </c>
      <c r="N1824" s="14" t="str">
        <f>_xlfn.IFNA(VLOOKUP(flower[[#This Row],[Scion METRC '#]],DEADC8[],4,FALSE),"")</f>
        <v/>
      </c>
      <c r="O1824" s="13" t="str">
        <f>IF(ISNUMBER(SEARCH(".",flower[[#This Row],[Pheno Barcode]])),CONCATENATE("1A4070000000065000",RIGHT(flower[[#This Row],[Pheno Barcode]],6)),"")</f>
        <v/>
      </c>
      <c r="P1824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_WL4-15</v>
      </c>
    </row>
    <row r="1825" spans="1:16" x14ac:dyDescent="0.25">
      <c r="A1825" s="8" t="s">
        <v>10</v>
      </c>
      <c r="B1825" s="9">
        <v>16</v>
      </c>
      <c r="C1825" s="13" t="s">
        <v>596</v>
      </c>
      <c r="D1825" s="13"/>
      <c r="E1825" s="13" t="str">
        <f>_xlfn.IFNA(VLOOKUP(flower[[#This Row],[Scion METRC '#]],METRCC8[],2,FALSE),"METRC ERROR")</f>
        <v>METRC ERROR</v>
      </c>
      <c r="F1825" s="13" t="str">
        <f>IF(LEFT(flower[[#This Row],[Strain]],4)=LEFT(flower[[#This Row],[Pheno '#]],4),"match","MISMATCH")</f>
        <v>MISMATCH</v>
      </c>
      <c r="G1825" s="13" t="str">
        <f>_xlfn.IFNA(VLOOKUP(flower[[#This Row],[Scion METRC '#]],VEGC8[[#All],[Scion METRC '#]:[Pheno Barcode]],2,FALSE),"")</f>
        <v/>
      </c>
      <c r="H1825" s="13" t="str">
        <f>LEFT(flower[[#This Row],[Pheno Barcode]],7)</f>
        <v/>
      </c>
      <c r="I1825" s="10" t="str">
        <f>_xlfn.IFNA(VLOOKUP(flower[[#This Row],[Strain]],VEGC8[[#All],[Scion METRC '#]:[Health]],5,FALSE),"")</f>
        <v/>
      </c>
      <c r="J1825" s="13"/>
      <c r="K1825" s="13" t="str">
        <f>IF(flower[[#This Row],[Scion METRC '#]]="","EMPTY",_xlfn.IFNA(VLOOKUP(flower[[#This Row],[Scion METRC '#]],DEADC8[],3,FALSE),"Alive"))</f>
        <v>EMPTY</v>
      </c>
      <c r="L1825" s="13" t="str">
        <f>IFERROR(INDEX(exptreatments[[#This Row],[Treatment]],MATCH(flower[[#This Row],[Scion METRC '#]],exptreatments[[#This Row],[METRC]],0)),"")</f>
        <v/>
      </c>
      <c r="M1825" s="13" t="str">
        <f>_xlfn.IFNA(VLOOKUP(flower[[#This Row],[Scion METRC '#]],DEADC8[],4,FALSE),"")</f>
        <v/>
      </c>
      <c r="N1825" s="14" t="str">
        <f>_xlfn.IFNA(VLOOKUP(flower[[#This Row],[Scion METRC '#]],DEADC8[],4,FALSE),"")</f>
        <v/>
      </c>
      <c r="O1825" s="13" t="str">
        <f>IF(ISNUMBER(SEARCH(".",flower[[#This Row],[Pheno Barcode]])),CONCATENATE("1A4070000000065000",RIGHT(flower[[#This Row],[Pheno Barcode]],6)),"")</f>
        <v/>
      </c>
      <c r="P1825" s="8" t="str">
        <f>IF(flower[[#This Row],[Plant]]&lt;10,_xlfn.CONCAT('Group Info'!$F$2,"_",flower[[#This Row],[Table]],"-0",flower[[#This Row],[Plant]]),_xlfn.CONCAT('Group Info'!$F$2,"_",flower[[#This Row],[Table]],"-",flower[[#This Row],[Plant]]))</f>
        <v>_WL4-16</v>
      </c>
    </row>
    <row r="1826" spans="1:16" x14ac:dyDescent="0.25">
      <c r="A1826" s="8" t="s">
        <v>10</v>
      </c>
      <c r="B1826" s="9">
        <v>1</v>
      </c>
      <c r="C1826" s="13" t="s">
        <v>597</v>
      </c>
      <c r="D1826" s="9"/>
      <c r="E1826" s="9" t="str">
        <f>_xlfn.IFNA(VLOOKUP(flower[[#This Row],[Scion METRC '#]],METRCC8[],2,FALSE),"METRC ERROR")</f>
        <v>METRC ERROR</v>
      </c>
      <c r="F1826" s="9" t="str">
        <f>IF(LEFT(flower[[#This Row],[Strain]],4)=LEFT(flower[[#This Row],[Pheno '#]],4),"match","MISMATCH")</f>
        <v>MISMATCH</v>
      </c>
      <c r="G1826" s="9" t="str">
        <f>_xlfn.IFNA(VLOOKUP(flower[[#This Row],[Scion METRC '#]],VEGC8[[#All],[Scion METRC '#]:[Pheno Barcode]],2,FALSE),"")</f>
        <v/>
      </c>
      <c r="H1826" s="9" t="str">
        <f>LEFT(flower[[#This Row],[Pheno Barcode]],7)</f>
        <v/>
      </c>
      <c r="I1826" s="10" t="str">
        <f>_xlfn.IFNA(VLOOKUP(flower[[#This Row],[Strain]],VEGC8[[#All],[Scion METRC '#]:[Health]],5,FALSE),"")</f>
        <v/>
      </c>
      <c r="J1826" s="9"/>
      <c r="K1826" s="9" t="str">
        <f>IF(flower[[#This Row],[Scion METRC '#]]="","EMPTY",_xlfn.IFNA(VLOOKUP(flower[[#This Row],[Scion METRC '#]],DEADC8[],3,FALSE),"Alive"))</f>
        <v>EMPTY</v>
      </c>
      <c r="L1826" s="65" t="str">
        <f>IFERROR(INDEX(exptreatments[[#This Row],[Treatment]],MATCH(flower[[#This Row],[Scion METRC '#]],exptreatments[[#This Row],[METRC]],0)),"")</f>
        <v/>
      </c>
      <c r="M1826" s="13" t="str">
        <f>_xlfn.IFNA(VLOOKUP(flower[[#This Row],[Scion METRC '#]],DEADC8[],4,FALSE),"")</f>
        <v/>
      </c>
      <c r="N1826" s="14" t="str">
        <f>_xlfn.IFNA(VLOOKUP(flower[[#This Row],[Scion METRC '#]],DEADC8[],4,FALSE),"")</f>
        <v/>
      </c>
      <c r="O1826" s="13" t="str">
        <f>IF(ISNUMBER(SEARCH(".",flower[[#This Row],[Pheno Barcode]])),CONCATENATE("1A4070000000065000",RIGHT(flower[[#This Row],[Pheno Barcode]],6)),"")</f>
        <v/>
      </c>
      <c r="P1826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_WL5-01</v>
      </c>
    </row>
    <row r="1827" spans="1:16" x14ac:dyDescent="0.25">
      <c r="A1827" s="8" t="s">
        <v>10</v>
      </c>
      <c r="B1827" s="9">
        <v>2</v>
      </c>
      <c r="C1827" s="13" t="s">
        <v>597</v>
      </c>
      <c r="D1827" s="13"/>
      <c r="E1827" s="13" t="str">
        <f>_xlfn.IFNA(VLOOKUP(flower[[#This Row],[Scion METRC '#]],METRCC8[],2,FALSE),"METRC ERROR")</f>
        <v>METRC ERROR</v>
      </c>
      <c r="F1827" s="13" t="str">
        <f>IF(LEFT(flower[[#This Row],[Strain]],4)=LEFT(flower[[#This Row],[Pheno '#]],4),"match","MISMATCH")</f>
        <v>MISMATCH</v>
      </c>
      <c r="G1827" s="13" t="str">
        <f>_xlfn.IFNA(VLOOKUP(flower[[#This Row],[Scion METRC '#]],VEGC8[[#All],[Scion METRC '#]:[Pheno Barcode]],2,FALSE),"")</f>
        <v/>
      </c>
      <c r="H1827" s="13" t="str">
        <f>LEFT(flower[[#This Row],[Pheno Barcode]],7)</f>
        <v/>
      </c>
      <c r="I1827" s="10" t="str">
        <f>_xlfn.IFNA(VLOOKUP(flower[[#This Row],[Strain]],VEGC8[[#All],[Scion METRC '#]:[Health]],5,FALSE),"")</f>
        <v/>
      </c>
      <c r="J1827" s="13"/>
      <c r="K1827" s="13" t="str">
        <f>IF(flower[[#This Row],[Scion METRC '#]]="","EMPTY",_xlfn.IFNA(VLOOKUP(flower[[#This Row],[Scion METRC '#]],DEADC8[],3,FALSE),"Alive"))</f>
        <v>EMPTY</v>
      </c>
      <c r="L1827" s="13" t="str">
        <f>IFERROR(INDEX(exptreatments[[#This Row],[Treatment]],MATCH(flower[[#This Row],[Scion METRC '#]],exptreatments[[#This Row],[METRC]],0)),"")</f>
        <v/>
      </c>
      <c r="M1827" s="13" t="str">
        <f>_xlfn.IFNA(VLOOKUP(flower[[#This Row],[Scion METRC '#]],DEADC8[],4,FALSE),"")</f>
        <v/>
      </c>
      <c r="N1827" s="14" t="str">
        <f>_xlfn.IFNA(VLOOKUP(flower[[#This Row],[Scion METRC '#]],DEADC8[],4,FALSE),"")</f>
        <v/>
      </c>
      <c r="O1827" s="13" t="str">
        <f>IF(ISNUMBER(SEARCH(".",flower[[#This Row],[Pheno Barcode]])),CONCATENATE("1A4070000000065000",RIGHT(flower[[#This Row],[Pheno Barcode]],6)),"")</f>
        <v/>
      </c>
      <c r="P1827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_WL5-02</v>
      </c>
    </row>
    <row r="1828" spans="1:16" x14ac:dyDescent="0.25">
      <c r="A1828" s="8" t="s">
        <v>10</v>
      </c>
      <c r="B1828" s="9">
        <v>3</v>
      </c>
      <c r="C1828" s="13" t="s">
        <v>597</v>
      </c>
      <c r="D1828" s="13"/>
      <c r="E1828" s="13" t="str">
        <f>_xlfn.IFNA(VLOOKUP(flower[[#This Row],[Scion METRC '#]],METRCC8[],2,FALSE),"METRC ERROR")</f>
        <v>METRC ERROR</v>
      </c>
      <c r="F1828" s="13" t="str">
        <f>IF(LEFT(flower[[#This Row],[Strain]],4)=LEFT(flower[[#This Row],[Pheno '#]],4),"match","MISMATCH")</f>
        <v>MISMATCH</v>
      </c>
      <c r="G1828" s="13" t="str">
        <f>_xlfn.IFNA(VLOOKUP(flower[[#This Row],[Scion METRC '#]],VEGC8[[#All],[Scion METRC '#]:[Pheno Barcode]],2,FALSE),"")</f>
        <v/>
      </c>
      <c r="H1828" s="13" t="str">
        <f>LEFT(flower[[#This Row],[Pheno Barcode]],7)</f>
        <v/>
      </c>
      <c r="I1828" s="10" t="str">
        <f>_xlfn.IFNA(VLOOKUP(flower[[#This Row],[Strain]],VEGC8[[#All],[Scion METRC '#]:[Health]],5,FALSE),"")</f>
        <v/>
      </c>
      <c r="J1828" s="13"/>
      <c r="K1828" s="13" t="str">
        <f>IF(flower[[#This Row],[Scion METRC '#]]="","EMPTY",_xlfn.IFNA(VLOOKUP(flower[[#This Row],[Scion METRC '#]],DEADC8[],3,FALSE),"Alive"))</f>
        <v>EMPTY</v>
      </c>
      <c r="L1828" s="13" t="str">
        <f>IFERROR(INDEX(exptreatments[[#This Row],[Treatment]],MATCH(flower[[#This Row],[Scion METRC '#]],exptreatments[[#This Row],[METRC]],0)),"")</f>
        <v/>
      </c>
      <c r="M1828" s="13" t="str">
        <f>_xlfn.IFNA(VLOOKUP(flower[[#This Row],[Scion METRC '#]],DEADC8[],4,FALSE),"")</f>
        <v/>
      </c>
      <c r="N1828" s="14" t="str">
        <f>_xlfn.IFNA(VLOOKUP(flower[[#This Row],[Scion METRC '#]],DEADC8[],4,FALSE),"")</f>
        <v/>
      </c>
      <c r="O1828" s="13" t="str">
        <f>IF(ISNUMBER(SEARCH(".",flower[[#This Row],[Pheno Barcode]])),CONCATENATE("1A4070000000065000",RIGHT(flower[[#This Row],[Pheno Barcode]],6)),"")</f>
        <v/>
      </c>
      <c r="P1828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_WL5-03</v>
      </c>
    </row>
    <row r="1829" spans="1:16" x14ac:dyDescent="0.25">
      <c r="A1829" s="8" t="s">
        <v>10</v>
      </c>
      <c r="B1829" s="9">
        <v>4</v>
      </c>
      <c r="C1829" s="13" t="s">
        <v>597</v>
      </c>
      <c r="D1829" s="13"/>
      <c r="E1829" s="13" t="str">
        <f>_xlfn.IFNA(VLOOKUP(flower[[#This Row],[Scion METRC '#]],METRCC8[],2,FALSE),"METRC ERROR")</f>
        <v>METRC ERROR</v>
      </c>
      <c r="F1829" s="13" t="str">
        <f>IF(LEFT(flower[[#This Row],[Strain]],4)=LEFT(flower[[#This Row],[Pheno '#]],4),"match","MISMATCH")</f>
        <v>MISMATCH</v>
      </c>
      <c r="G1829" s="13" t="str">
        <f>_xlfn.IFNA(VLOOKUP(flower[[#This Row],[Scion METRC '#]],VEGC8[[#All],[Scion METRC '#]:[Pheno Barcode]],2,FALSE),"")</f>
        <v/>
      </c>
      <c r="H1829" s="13" t="str">
        <f>LEFT(flower[[#This Row],[Pheno Barcode]],7)</f>
        <v/>
      </c>
      <c r="I1829" s="10" t="str">
        <f>_xlfn.IFNA(VLOOKUP(flower[[#This Row],[Strain]],VEGC8[[#All],[Scion METRC '#]:[Health]],5,FALSE),"")</f>
        <v/>
      </c>
      <c r="J1829" s="13"/>
      <c r="K1829" s="13" t="str">
        <f>IF(flower[[#This Row],[Scion METRC '#]]="","EMPTY",_xlfn.IFNA(VLOOKUP(flower[[#This Row],[Scion METRC '#]],DEADC8[],3,FALSE),"Alive"))</f>
        <v>EMPTY</v>
      </c>
      <c r="L1829" s="13" t="str">
        <f>IFERROR(INDEX(exptreatments[[#This Row],[Treatment]],MATCH(flower[[#This Row],[Scion METRC '#]],exptreatments[[#This Row],[METRC]],0)),"")</f>
        <v/>
      </c>
      <c r="M1829" s="13" t="str">
        <f>_xlfn.IFNA(VLOOKUP(flower[[#This Row],[Scion METRC '#]],DEADC8[],4,FALSE),"")</f>
        <v/>
      </c>
      <c r="N1829" s="14" t="str">
        <f>_xlfn.IFNA(VLOOKUP(flower[[#This Row],[Scion METRC '#]],DEADC8[],4,FALSE),"")</f>
        <v/>
      </c>
      <c r="O1829" s="13" t="str">
        <f>IF(ISNUMBER(SEARCH(".",flower[[#This Row],[Pheno Barcode]])),CONCATENATE("1A4070000000065000",RIGHT(flower[[#This Row],[Pheno Barcode]],6)),"")</f>
        <v/>
      </c>
      <c r="P1829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_WL5-04</v>
      </c>
    </row>
    <row r="1830" spans="1:16" x14ac:dyDescent="0.25">
      <c r="A1830" s="8" t="s">
        <v>10</v>
      </c>
      <c r="B1830" s="9">
        <v>5</v>
      </c>
      <c r="C1830" s="13" t="s">
        <v>597</v>
      </c>
      <c r="D1830" s="13"/>
      <c r="E1830" s="13" t="str">
        <f>_xlfn.IFNA(VLOOKUP(flower[[#This Row],[Scion METRC '#]],METRCC8[],2,FALSE),"METRC ERROR")</f>
        <v>METRC ERROR</v>
      </c>
      <c r="F1830" s="13" t="str">
        <f>IF(LEFT(flower[[#This Row],[Strain]],4)=LEFT(flower[[#This Row],[Pheno '#]],4),"match","MISMATCH")</f>
        <v>MISMATCH</v>
      </c>
      <c r="G1830" s="13" t="str">
        <f>_xlfn.IFNA(VLOOKUP(flower[[#This Row],[Scion METRC '#]],VEGC8[[#All],[Scion METRC '#]:[Pheno Barcode]],2,FALSE),"")</f>
        <v/>
      </c>
      <c r="H1830" s="13" t="str">
        <f>LEFT(flower[[#This Row],[Pheno Barcode]],7)</f>
        <v/>
      </c>
      <c r="I1830" s="10" t="str">
        <f>_xlfn.IFNA(VLOOKUP(flower[[#This Row],[Strain]],VEGC8[[#All],[Scion METRC '#]:[Health]],5,FALSE),"")</f>
        <v/>
      </c>
      <c r="J1830" s="13"/>
      <c r="K1830" s="13" t="str">
        <f>IF(flower[[#This Row],[Scion METRC '#]]="","EMPTY",_xlfn.IFNA(VLOOKUP(flower[[#This Row],[Scion METRC '#]],DEADC8[],3,FALSE),"Alive"))</f>
        <v>EMPTY</v>
      </c>
      <c r="L1830" s="13" t="str">
        <f>IFERROR(INDEX(exptreatments[[#This Row],[Treatment]],MATCH(flower[[#This Row],[Scion METRC '#]],exptreatments[[#This Row],[METRC]],0)),"")</f>
        <v/>
      </c>
      <c r="M1830" s="13" t="str">
        <f>_xlfn.IFNA(VLOOKUP(flower[[#This Row],[Scion METRC '#]],DEADC8[],4,FALSE),"")</f>
        <v/>
      </c>
      <c r="N1830" s="14" t="str">
        <f>_xlfn.IFNA(VLOOKUP(flower[[#This Row],[Scion METRC '#]],DEADC8[],4,FALSE),"")</f>
        <v/>
      </c>
      <c r="O1830" s="13" t="str">
        <f>IF(ISNUMBER(SEARCH(".",flower[[#This Row],[Pheno Barcode]])),CONCATENATE("1A4070000000065000",RIGHT(flower[[#This Row],[Pheno Barcode]],6)),"")</f>
        <v/>
      </c>
      <c r="P1830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_WL5-05</v>
      </c>
    </row>
    <row r="1831" spans="1:16" x14ac:dyDescent="0.25">
      <c r="A1831" s="8" t="s">
        <v>10</v>
      </c>
      <c r="B1831" s="9">
        <v>6</v>
      </c>
      <c r="C1831" s="13" t="s">
        <v>597</v>
      </c>
      <c r="D1831" s="13"/>
      <c r="E1831" s="13" t="str">
        <f>_xlfn.IFNA(VLOOKUP(flower[[#This Row],[Scion METRC '#]],METRCC8[],2,FALSE),"METRC ERROR")</f>
        <v>METRC ERROR</v>
      </c>
      <c r="F1831" s="13" t="str">
        <f>IF(LEFT(flower[[#This Row],[Strain]],4)=LEFT(flower[[#This Row],[Pheno '#]],4),"match","MISMATCH")</f>
        <v>MISMATCH</v>
      </c>
      <c r="G1831" s="13" t="str">
        <f>_xlfn.IFNA(VLOOKUP(flower[[#This Row],[Scion METRC '#]],VEGC8[[#All],[Scion METRC '#]:[Pheno Barcode]],2,FALSE),"")</f>
        <v/>
      </c>
      <c r="H1831" s="13" t="str">
        <f>LEFT(flower[[#This Row],[Pheno Barcode]],7)</f>
        <v/>
      </c>
      <c r="I1831" s="10" t="str">
        <f>_xlfn.IFNA(VLOOKUP(flower[[#This Row],[Strain]],VEGC8[[#All],[Scion METRC '#]:[Health]],5,FALSE),"")</f>
        <v/>
      </c>
      <c r="J1831" s="13"/>
      <c r="K1831" s="13" t="str">
        <f>IF(flower[[#This Row],[Scion METRC '#]]="","EMPTY",_xlfn.IFNA(VLOOKUP(flower[[#This Row],[Scion METRC '#]],DEADC8[],3,FALSE),"Alive"))</f>
        <v>EMPTY</v>
      </c>
      <c r="L1831" s="13" t="str">
        <f>IFERROR(INDEX(exptreatments[[#This Row],[Treatment]],MATCH(flower[[#This Row],[Scion METRC '#]],exptreatments[[#This Row],[METRC]],0)),"")</f>
        <v/>
      </c>
      <c r="M1831" s="13" t="str">
        <f>_xlfn.IFNA(VLOOKUP(flower[[#This Row],[Scion METRC '#]],DEADC8[],4,FALSE),"")</f>
        <v/>
      </c>
      <c r="N1831" s="14" t="str">
        <f>_xlfn.IFNA(VLOOKUP(flower[[#This Row],[Scion METRC '#]],DEADC8[],4,FALSE),"")</f>
        <v/>
      </c>
      <c r="O1831" s="13" t="str">
        <f>IF(ISNUMBER(SEARCH(".",flower[[#This Row],[Pheno Barcode]])),CONCATENATE("1A4070000000065000",RIGHT(flower[[#This Row],[Pheno Barcode]],6)),"")</f>
        <v/>
      </c>
      <c r="P1831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_WL5-06</v>
      </c>
    </row>
    <row r="1832" spans="1:16" x14ac:dyDescent="0.25">
      <c r="A1832" s="8" t="s">
        <v>10</v>
      </c>
      <c r="B1832" s="9">
        <v>7</v>
      </c>
      <c r="C1832" s="13" t="s">
        <v>597</v>
      </c>
      <c r="D1832" s="13"/>
      <c r="E1832" s="13" t="str">
        <f>_xlfn.IFNA(VLOOKUP(flower[[#This Row],[Scion METRC '#]],METRCC8[],2,FALSE),"METRC ERROR")</f>
        <v>METRC ERROR</v>
      </c>
      <c r="F1832" s="13" t="str">
        <f>IF(LEFT(flower[[#This Row],[Strain]],4)=LEFT(flower[[#This Row],[Pheno '#]],4),"match","MISMATCH")</f>
        <v>MISMATCH</v>
      </c>
      <c r="G1832" s="13" t="str">
        <f>_xlfn.IFNA(VLOOKUP(flower[[#This Row],[Scion METRC '#]],VEGC8[[#All],[Scion METRC '#]:[Pheno Barcode]],2,FALSE),"")</f>
        <v/>
      </c>
      <c r="H1832" s="13" t="str">
        <f>LEFT(flower[[#This Row],[Pheno Barcode]],7)</f>
        <v/>
      </c>
      <c r="I1832" s="10" t="str">
        <f>_xlfn.IFNA(VLOOKUP(flower[[#This Row],[Strain]],VEGC8[[#All],[Scion METRC '#]:[Health]],5,FALSE),"")</f>
        <v/>
      </c>
      <c r="J1832" s="13"/>
      <c r="K1832" s="13" t="str">
        <f>IF(flower[[#This Row],[Scion METRC '#]]="","EMPTY",_xlfn.IFNA(VLOOKUP(flower[[#This Row],[Scion METRC '#]],DEADC8[],3,FALSE),"Alive"))</f>
        <v>EMPTY</v>
      </c>
      <c r="L1832" s="13" t="str">
        <f>IFERROR(INDEX(exptreatments[[#This Row],[Treatment]],MATCH(flower[[#This Row],[Scion METRC '#]],exptreatments[[#This Row],[METRC]],0)),"")</f>
        <v/>
      </c>
      <c r="M1832" s="13" t="str">
        <f>_xlfn.IFNA(VLOOKUP(flower[[#This Row],[Scion METRC '#]],DEADC8[],4,FALSE),"")</f>
        <v/>
      </c>
      <c r="N1832" s="14" t="str">
        <f>_xlfn.IFNA(VLOOKUP(flower[[#This Row],[Scion METRC '#]],DEADC8[],4,FALSE),"")</f>
        <v/>
      </c>
      <c r="O1832" s="13" t="str">
        <f>IF(ISNUMBER(SEARCH(".",flower[[#This Row],[Pheno Barcode]])),CONCATENATE("1A4070000000065000",RIGHT(flower[[#This Row],[Pheno Barcode]],6)),"")</f>
        <v/>
      </c>
      <c r="P1832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_WL5-07</v>
      </c>
    </row>
    <row r="1833" spans="1:16" x14ac:dyDescent="0.25">
      <c r="A1833" s="8" t="s">
        <v>10</v>
      </c>
      <c r="B1833" s="9">
        <v>8</v>
      </c>
      <c r="C1833" s="13" t="s">
        <v>597</v>
      </c>
      <c r="D1833" s="13"/>
      <c r="E1833" s="13" t="str">
        <f>_xlfn.IFNA(VLOOKUP(flower[[#This Row],[Scion METRC '#]],METRCC8[],2,FALSE),"METRC ERROR")</f>
        <v>METRC ERROR</v>
      </c>
      <c r="F1833" s="13" t="str">
        <f>IF(LEFT(flower[[#This Row],[Strain]],4)=LEFT(flower[[#This Row],[Pheno '#]],4),"match","MISMATCH")</f>
        <v>MISMATCH</v>
      </c>
      <c r="G1833" s="13" t="str">
        <f>_xlfn.IFNA(VLOOKUP(flower[[#This Row],[Scion METRC '#]],VEGC8[[#All],[Scion METRC '#]:[Pheno Barcode]],2,FALSE),"")</f>
        <v/>
      </c>
      <c r="H1833" s="13" t="str">
        <f>LEFT(flower[[#This Row],[Pheno Barcode]],7)</f>
        <v/>
      </c>
      <c r="I1833" s="10" t="str">
        <f>_xlfn.IFNA(VLOOKUP(flower[[#This Row],[Strain]],VEGC8[[#All],[Scion METRC '#]:[Health]],5,FALSE),"")</f>
        <v/>
      </c>
      <c r="J1833" s="13"/>
      <c r="K1833" s="13" t="str">
        <f>IF(flower[[#This Row],[Scion METRC '#]]="","EMPTY",_xlfn.IFNA(VLOOKUP(flower[[#This Row],[Scion METRC '#]],DEADC8[],3,FALSE),"Alive"))</f>
        <v>EMPTY</v>
      </c>
      <c r="L1833" s="13" t="str">
        <f>IFERROR(INDEX(exptreatments[[#This Row],[Treatment]],MATCH(flower[[#This Row],[Scion METRC '#]],exptreatments[[#This Row],[METRC]],0)),"")</f>
        <v/>
      </c>
      <c r="M1833" s="13" t="str">
        <f>_xlfn.IFNA(VLOOKUP(flower[[#This Row],[Scion METRC '#]],DEADC8[],4,FALSE),"")</f>
        <v/>
      </c>
      <c r="N1833" s="14" t="str">
        <f>_xlfn.IFNA(VLOOKUP(flower[[#This Row],[Scion METRC '#]],DEADC8[],4,FALSE),"")</f>
        <v/>
      </c>
      <c r="O1833" s="13" t="str">
        <f>IF(ISNUMBER(SEARCH(".",flower[[#This Row],[Pheno Barcode]])),CONCATENATE("1A4070000000065000",RIGHT(flower[[#This Row],[Pheno Barcode]],6)),"")</f>
        <v/>
      </c>
      <c r="P1833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_WL5-08</v>
      </c>
    </row>
    <row r="1834" spans="1:16" x14ac:dyDescent="0.25">
      <c r="A1834" s="8" t="s">
        <v>10</v>
      </c>
      <c r="B1834" s="9">
        <v>9</v>
      </c>
      <c r="C1834" s="13" t="s">
        <v>597</v>
      </c>
      <c r="D1834" s="13"/>
      <c r="E1834" s="13" t="str">
        <f>_xlfn.IFNA(VLOOKUP(flower[[#This Row],[Scion METRC '#]],METRCC8[],2,FALSE),"METRC ERROR")</f>
        <v>METRC ERROR</v>
      </c>
      <c r="F1834" s="13" t="str">
        <f>IF(LEFT(flower[[#This Row],[Strain]],4)=LEFT(flower[[#This Row],[Pheno '#]],4),"match","MISMATCH")</f>
        <v>MISMATCH</v>
      </c>
      <c r="G1834" s="13" t="str">
        <f>_xlfn.IFNA(VLOOKUP(flower[[#This Row],[Scion METRC '#]],VEGC8[[#All],[Scion METRC '#]:[Pheno Barcode]],2,FALSE),"")</f>
        <v/>
      </c>
      <c r="H1834" s="13" t="str">
        <f>LEFT(flower[[#This Row],[Pheno Barcode]],7)</f>
        <v/>
      </c>
      <c r="I1834" s="10" t="str">
        <f>_xlfn.IFNA(VLOOKUP(flower[[#This Row],[Strain]],VEGC8[[#All],[Scion METRC '#]:[Health]],5,FALSE),"")</f>
        <v/>
      </c>
      <c r="J1834" s="13"/>
      <c r="K1834" s="13" t="str">
        <f>IF(flower[[#This Row],[Scion METRC '#]]="","EMPTY",_xlfn.IFNA(VLOOKUP(flower[[#This Row],[Scion METRC '#]],DEADC8[],3,FALSE),"Alive"))</f>
        <v>EMPTY</v>
      </c>
      <c r="L1834" s="13" t="str">
        <f>IFERROR(INDEX(exptreatments[[#This Row],[Treatment]],MATCH(flower[[#This Row],[Scion METRC '#]],exptreatments[[#This Row],[METRC]],0)),"")</f>
        <v/>
      </c>
      <c r="M1834" s="13" t="str">
        <f>_xlfn.IFNA(VLOOKUP(flower[[#This Row],[Scion METRC '#]],DEADC8[],4,FALSE),"")</f>
        <v/>
      </c>
      <c r="N1834" s="14" t="str">
        <f>_xlfn.IFNA(VLOOKUP(flower[[#This Row],[Scion METRC '#]],DEADC8[],4,FALSE),"")</f>
        <v/>
      </c>
      <c r="O1834" s="13" t="str">
        <f>IF(ISNUMBER(SEARCH(".",flower[[#This Row],[Pheno Barcode]])),CONCATENATE("1A4070000000065000",RIGHT(flower[[#This Row],[Pheno Barcode]],6)),"")</f>
        <v/>
      </c>
      <c r="P1834" s="8" t="str">
        <f>IF(flower[[#This Row],[Plant]]&lt;10,_xlfn.CONCAT('Group Info'!$F$2,"_",flower[[#This Row],[Table]],"-0",flower[[#This Row],[Plant]]),_xlfn.CONCAT('Group Info'!$F$2,"_",flower[[#This Row],[Table]],"-",flower[[#This Row],[Plant]]))</f>
        <v>_WL5-09</v>
      </c>
    </row>
    <row r="1835" spans="1:16" x14ac:dyDescent="0.25">
      <c r="A1835" s="8" t="s">
        <v>10</v>
      </c>
      <c r="B1835" s="9">
        <v>10</v>
      </c>
      <c r="C1835" s="13" t="s">
        <v>597</v>
      </c>
      <c r="D1835" s="13"/>
      <c r="E1835" s="13" t="str">
        <f>_xlfn.IFNA(VLOOKUP(flower[[#This Row],[Scion METRC '#]],METRCC8[],2,FALSE),"METRC ERROR")</f>
        <v>METRC ERROR</v>
      </c>
      <c r="F1835" s="13" t="str">
        <f>IF(LEFT(flower[[#This Row],[Strain]],4)=LEFT(flower[[#This Row],[Pheno '#]],4),"match","MISMATCH")</f>
        <v>MISMATCH</v>
      </c>
      <c r="G1835" s="13" t="str">
        <f>_xlfn.IFNA(VLOOKUP(flower[[#This Row],[Scion METRC '#]],VEGC8[[#All],[Scion METRC '#]:[Pheno Barcode]],2,FALSE),"")</f>
        <v/>
      </c>
      <c r="H1835" s="13" t="str">
        <f>LEFT(flower[[#This Row],[Pheno Barcode]],7)</f>
        <v/>
      </c>
      <c r="I1835" s="10" t="str">
        <f>_xlfn.IFNA(VLOOKUP(flower[[#This Row],[Strain]],VEGC8[[#All],[Scion METRC '#]:[Health]],5,FALSE),"")</f>
        <v/>
      </c>
      <c r="J1835" s="13"/>
      <c r="K1835" s="13" t="str">
        <f>IF(flower[[#This Row],[Scion METRC '#]]="","EMPTY",_xlfn.IFNA(VLOOKUP(flower[[#This Row],[Scion METRC '#]],DEADC8[],3,FALSE),"Alive"))</f>
        <v>EMPTY</v>
      </c>
      <c r="L1835" s="13" t="str">
        <f>IFERROR(INDEX(exptreatments[[#This Row],[Treatment]],MATCH(flower[[#This Row],[Scion METRC '#]],exptreatments[[#This Row],[METRC]],0)),"")</f>
        <v/>
      </c>
      <c r="M1835" s="13" t="str">
        <f>_xlfn.IFNA(VLOOKUP(flower[[#This Row],[Scion METRC '#]],DEADC8[],4,FALSE),"")</f>
        <v/>
      </c>
      <c r="N1835" s="14" t="str">
        <f>_xlfn.IFNA(VLOOKUP(flower[[#This Row],[Scion METRC '#]],DEADC8[],4,FALSE),"")</f>
        <v/>
      </c>
      <c r="O1835" s="13" t="str">
        <f>IF(ISNUMBER(SEARCH(".",flower[[#This Row],[Pheno Barcode]])),CONCATENATE("1A4070000000065000",RIGHT(flower[[#This Row],[Pheno Barcode]],6)),"")</f>
        <v/>
      </c>
      <c r="P1835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_WL5-10</v>
      </c>
    </row>
    <row r="1836" spans="1:16" x14ac:dyDescent="0.25">
      <c r="A1836" s="8" t="s">
        <v>10</v>
      </c>
      <c r="B1836" s="9">
        <v>11</v>
      </c>
      <c r="C1836" s="13" t="s">
        <v>597</v>
      </c>
      <c r="D1836" s="13"/>
      <c r="E1836" s="13" t="str">
        <f>_xlfn.IFNA(VLOOKUP(flower[[#This Row],[Scion METRC '#]],METRCC8[],2,FALSE),"METRC ERROR")</f>
        <v>METRC ERROR</v>
      </c>
      <c r="F1836" s="13" t="str">
        <f>IF(LEFT(flower[[#This Row],[Strain]],4)=LEFT(flower[[#This Row],[Pheno '#]],4),"match","MISMATCH")</f>
        <v>MISMATCH</v>
      </c>
      <c r="G1836" s="13" t="str">
        <f>_xlfn.IFNA(VLOOKUP(flower[[#This Row],[Scion METRC '#]],VEGC8[[#All],[Scion METRC '#]:[Pheno Barcode]],2,FALSE),"")</f>
        <v/>
      </c>
      <c r="H1836" s="13" t="str">
        <f>LEFT(flower[[#This Row],[Pheno Barcode]],7)</f>
        <v/>
      </c>
      <c r="I1836" s="10" t="str">
        <f>_xlfn.IFNA(VLOOKUP(flower[[#This Row],[Strain]],VEGC8[[#All],[Scion METRC '#]:[Health]],5,FALSE),"")</f>
        <v/>
      </c>
      <c r="J1836" s="13"/>
      <c r="K1836" s="13" t="str">
        <f>IF(flower[[#This Row],[Scion METRC '#]]="","EMPTY",_xlfn.IFNA(VLOOKUP(flower[[#This Row],[Scion METRC '#]],DEADC8[],3,FALSE),"Alive"))</f>
        <v>EMPTY</v>
      </c>
      <c r="L1836" s="13" t="str">
        <f>IFERROR(INDEX(exptreatments[[#This Row],[Treatment]],MATCH(flower[[#This Row],[Scion METRC '#]],exptreatments[[#This Row],[METRC]],0)),"")</f>
        <v/>
      </c>
      <c r="M1836" s="13" t="str">
        <f>_xlfn.IFNA(VLOOKUP(flower[[#This Row],[Scion METRC '#]],DEADC8[],4,FALSE),"")</f>
        <v/>
      </c>
      <c r="N1836" s="14" t="str">
        <f>_xlfn.IFNA(VLOOKUP(flower[[#This Row],[Scion METRC '#]],DEADC8[],4,FALSE),"")</f>
        <v/>
      </c>
      <c r="O1836" s="13" t="str">
        <f>IF(ISNUMBER(SEARCH(".",flower[[#This Row],[Pheno Barcode]])),CONCATENATE("1A4070000000065000",RIGHT(flower[[#This Row],[Pheno Barcode]],6)),"")</f>
        <v/>
      </c>
      <c r="P1836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_WL5-11</v>
      </c>
    </row>
    <row r="1837" spans="1:16" x14ac:dyDescent="0.25">
      <c r="A1837" s="8" t="s">
        <v>10</v>
      </c>
      <c r="B1837" s="9">
        <v>12</v>
      </c>
      <c r="C1837" s="13" t="s">
        <v>597</v>
      </c>
      <c r="D1837" s="13"/>
      <c r="E1837" s="13" t="str">
        <f>_xlfn.IFNA(VLOOKUP(flower[[#This Row],[Scion METRC '#]],METRCC8[],2,FALSE),"METRC ERROR")</f>
        <v>METRC ERROR</v>
      </c>
      <c r="F1837" s="13" t="str">
        <f>IF(LEFT(flower[[#This Row],[Strain]],4)=LEFT(flower[[#This Row],[Pheno '#]],4),"match","MISMATCH")</f>
        <v>MISMATCH</v>
      </c>
      <c r="G1837" s="13" t="str">
        <f>_xlfn.IFNA(VLOOKUP(flower[[#This Row],[Scion METRC '#]],VEGC8[[#All],[Scion METRC '#]:[Pheno Barcode]],2,FALSE),"")</f>
        <v/>
      </c>
      <c r="H1837" s="13" t="str">
        <f>LEFT(flower[[#This Row],[Pheno Barcode]],7)</f>
        <v/>
      </c>
      <c r="I1837" s="10" t="str">
        <f>_xlfn.IFNA(VLOOKUP(flower[[#This Row],[Strain]],VEGC8[[#All],[Scion METRC '#]:[Health]],5,FALSE),"")</f>
        <v/>
      </c>
      <c r="J1837" s="13"/>
      <c r="K1837" s="13" t="str">
        <f>IF(flower[[#This Row],[Scion METRC '#]]="","EMPTY",_xlfn.IFNA(VLOOKUP(flower[[#This Row],[Scion METRC '#]],DEADC8[],3,FALSE),"Alive"))</f>
        <v>EMPTY</v>
      </c>
      <c r="L1837" s="13" t="str">
        <f>IFERROR(INDEX(exptreatments[[#This Row],[Treatment]],MATCH(flower[[#This Row],[Scion METRC '#]],exptreatments[[#This Row],[METRC]],0)),"")</f>
        <v/>
      </c>
      <c r="M1837" s="13" t="str">
        <f>_xlfn.IFNA(VLOOKUP(flower[[#This Row],[Scion METRC '#]],DEADC8[],4,FALSE),"")</f>
        <v/>
      </c>
      <c r="N1837" s="14" t="str">
        <f>_xlfn.IFNA(VLOOKUP(flower[[#This Row],[Scion METRC '#]],DEADC8[],4,FALSE),"")</f>
        <v/>
      </c>
      <c r="O1837" s="13" t="str">
        <f>IF(ISNUMBER(SEARCH(".",flower[[#This Row],[Pheno Barcode]])),CONCATENATE("1A4070000000065000",RIGHT(flower[[#This Row],[Pheno Barcode]],6)),"")</f>
        <v/>
      </c>
      <c r="P1837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_WL5-12</v>
      </c>
    </row>
    <row r="1838" spans="1:16" x14ac:dyDescent="0.25">
      <c r="A1838" s="8" t="s">
        <v>10</v>
      </c>
      <c r="B1838" s="9">
        <v>13</v>
      </c>
      <c r="C1838" s="13" t="s">
        <v>597</v>
      </c>
      <c r="D1838" s="13"/>
      <c r="E1838" s="13" t="str">
        <f>_xlfn.IFNA(VLOOKUP(flower[[#This Row],[Scion METRC '#]],METRCC8[],2,FALSE),"METRC ERROR")</f>
        <v>METRC ERROR</v>
      </c>
      <c r="F1838" s="13" t="str">
        <f>IF(LEFT(flower[[#This Row],[Strain]],4)=LEFT(flower[[#This Row],[Pheno '#]],4),"match","MISMATCH")</f>
        <v>MISMATCH</v>
      </c>
      <c r="G1838" s="13" t="str">
        <f>_xlfn.IFNA(VLOOKUP(flower[[#This Row],[Scion METRC '#]],VEGC8[[#All],[Scion METRC '#]:[Pheno Barcode]],2,FALSE),"")</f>
        <v/>
      </c>
      <c r="H1838" s="13" t="str">
        <f>LEFT(flower[[#This Row],[Pheno Barcode]],7)</f>
        <v/>
      </c>
      <c r="I1838" s="10" t="str">
        <f>_xlfn.IFNA(VLOOKUP(flower[[#This Row],[Strain]],VEGC8[[#All],[Scion METRC '#]:[Health]],5,FALSE),"")</f>
        <v/>
      </c>
      <c r="J1838" s="13"/>
      <c r="K1838" s="13" t="str">
        <f>IF(flower[[#This Row],[Scion METRC '#]]="","EMPTY",_xlfn.IFNA(VLOOKUP(flower[[#This Row],[Scion METRC '#]],DEADC8[],3,FALSE),"Alive"))</f>
        <v>EMPTY</v>
      </c>
      <c r="L1838" s="13" t="str">
        <f>IFERROR(INDEX(exptreatments[[#This Row],[Treatment]],MATCH(flower[[#This Row],[Scion METRC '#]],exptreatments[[#This Row],[METRC]],0)),"")</f>
        <v/>
      </c>
      <c r="M1838" s="13" t="str">
        <f>_xlfn.IFNA(VLOOKUP(flower[[#This Row],[Scion METRC '#]],DEADC8[],4,FALSE),"")</f>
        <v/>
      </c>
      <c r="N1838" s="14" t="str">
        <f>_xlfn.IFNA(VLOOKUP(flower[[#This Row],[Scion METRC '#]],DEADC8[],4,FALSE),"")</f>
        <v/>
      </c>
      <c r="O1838" s="13" t="str">
        <f>IF(ISNUMBER(SEARCH(".",flower[[#This Row],[Pheno Barcode]])),CONCATENATE("1A4070000000065000",RIGHT(flower[[#This Row],[Pheno Barcode]],6)),"")</f>
        <v/>
      </c>
      <c r="P1838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_WL5-13</v>
      </c>
    </row>
    <row r="1839" spans="1:16" x14ac:dyDescent="0.25">
      <c r="A1839" s="8" t="s">
        <v>10</v>
      </c>
      <c r="B1839" s="9">
        <v>14</v>
      </c>
      <c r="C1839" s="13" t="s">
        <v>597</v>
      </c>
      <c r="D1839" s="13"/>
      <c r="E1839" s="13" t="str">
        <f>_xlfn.IFNA(VLOOKUP(flower[[#This Row],[Scion METRC '#]],METRCC8[],2,FALSE),"METRC ERROR")</f>
        <v>METRC ERROR</v>
      </c>
      <c r="F1839" s="13" t="str">
        <f>IF(LEFT(flower[[#This Row],[Strain]],4)=LEFT(flower[[#This Row],[Pheno '#]],4),"match","MISMATCH")</f>
        <v>MISMATCH</v>
      </c>
      <c r="G1839" s="13" t="str">
        <f>_xlfn.IFNA(VLOOKUP(flower[[#This Row],[Scion METRC '#]],VEGC8[[#All],[Scion METRC '#]:[Pheno Barcode]],2,FALSE),"")</f>
        <v/>
      </c>
      <c r="H1839" s="13" t="str">
        <f>LEFT(flower[[#This Row],[Pheno Barcode]],7)</f>
        <v/>
      </c>
      <c r="I1839" s="10" t="str">
        <f>_xlfn.IFNA(VLOOKUP(flower[[#This Row],[Strain]],VEGC8[[#All],[Scion METRC '#]:[Health]],5,FALSE),"")</f>
        <v/>
      </c>
      <c r="J1839" s="13"/>
      <c r="K1839" s="13" t="str">
        <f>IF(flower[[#This Row],[Scion METRC '#]]="","EMPTY",_xlfn.IFNA(VLOOKUP(flower[[#This Row],[Scion METRC '#]],DEADC8[],3,FALSE),"Alive"))</f>
        <v>EMPTY</v>
      </c>
      <c r="L1839" s="13" t="str">
        <f>IFERROR(INDEX(exptreatments[[#This Row],[Treatment]],MATCH(flower[[#This Row],[Scion METRC '#]],exptreatments[[#This Row],[METRC]],0)),"")</f>
        <v/>
      </c>
      <c r="M1839" s="13" t="str">
        <f>_xlfn.IFNA(VLOOKUP(flower[[#This Row],[Scion METRC '#]],DEADC8[],4,FALSE),"")</f>
        <v/>
      </c>
      <c r="N1839" s="14" t="str">
        <f>_xlfn.IFNA(VLOOKUP(flower[[#This Row],[Scion METRC '#]],DEADC8[],4,FALSE),"")</f>
        <v/>
      </c>
      <c r="O1839" s="13" t="str">
        <f>IF(ISNUMBER(SEARCH(".",flower[[#This Row],[Pheno Barcode]])),CONCATENATE("1A4070000000065000",RIGHT(flower[[#This Row],[Pheno Barcode]],6)),"")</f>
        <v/>
      </c>
      <c r="P1839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_WL5-14</v>
      </c>
    </row>
    <row r="1840" spans="1:16" x14ac:dyDescent="0.25">
      <c r="A1840" s="8" t="s">
        <v>10</v>
      </c>
      <c r="B1840" s="9">
        <v>15</v>
      </c>
      <c r="C1840" s="13" t="s">
        <v>597</v>
      </c>
      <c r="D1840" s="13"/>
      <c r="E1840" s="13" t="str">
        <f>_xlfn.IFNA(VLOOKUP(flower[[#This Row],[Scion METRC '#]],METRCC8[],2,FALSE),"METRC ERROR")</f>
        <v>METRC ERROR</v>
      </c>
      <c r="F1840" s="13" t="str">
        <f>IF(LEFT(flower[[#This Row],[Strain]],4)=LEFT(flower[[#This Row],[Pheno '#]],4),"match","MISMATCH")</f>
        <v>MISMATCH</v>
      </c>
      <c r="G1840" s="13" t="str">
        <f>_xlfn.IFNA(VLOOKUP(flower[[#This Row],[Scion METRC '#]],VEGC8[[#All],[Scion METRC '#]:[Pheno Barcode]],2,FALSE),"")</f>
        <v/>
      </c>
      <c r="H1840" s="13" t="str">
        <f>LEFT(flower[[#This Row],[Pheno Barcode]],7)</f>
        <v/>
      </c>
      <c r="I1840" s="10" t="str">
        <f>_xlfn.IFNA(VLOOKUP(flower[[#This Row],[Strain]],VEGC8[[#All],[Scion METRC '#]:[Health]],5,FALSE),"")</f>
        <v/>
      </c>
      <c r="J1840" s="13"/>
      <c r="K1840" s="13" t="str">
        <f>IF(flower[[#This Row],[Scion METRC '#]]="","EMPTY",_xlfn.IFNA(VLOOKUP(flower[[#This Row],[Scion METRC '#]],DEADC8[],3,FALSE),"Alive"))</f>
        <v>EMPTY</v>
      </c>
      <c r="L1840" s="13" t="str">
        <f>IFERROR(INDEX(exptreatments[[#This Row],[Treatment]],MATCH(flower[[#This Row],[Scion METRC '#]],exptreatments[[#This Row],[METRC]],0)),"")</f>
        <v/>
      </c>
      <c r="M1840" s="13" t="str">
        <f>_xlfn.IFNA(VLOOKUP(flower[[#This Row],[Scion METRC '#]],DEADC8[],4,FALSE),"")</f>
        <v/>
      </c>
      <c r="N1840" s="14" t="str">
        <f>_xlfn.IFNA(VLOOKUP(flower[[#This Row],[Scion METRC '#]],DEADC8[],4,FALSE),"")</f>
        <v/>
      </c>
      <c r="O1840" s="13" t="str">
        <f>IF(ISNUMBER(SEARCH(".",flower[[#This Row],[Pheno Barcode]])),CONCATENATE("1A4070000000065000",RIGHT(flower[[#This Row],[Pheno Barcode]],6)),"")</f>
        <v/>
      </c>
      <c r="P1840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_WL5-15</v>
      </c>
    </row>
    <row r="1841" spans="1:16" x14ac:dyDescent="0.25">
      <c r="A1841" s="8" t="s">
        <v>10</v>
      </c>
      <c r="B1841" s="9">
        <v>16</v>
      </c>
      <c r="C1841" s="13" t="s">
        <v>597</v>
      </c>
      <c r="D1841" s="13"/>
      <c r="E1841" s="13" t="str">
        <f>_xlfn.IFNA(VLOOKUP(flower[[#This Row],[Scion METRC '#]],METRCC8[],2,FALSE),"METRC ERROR")</f>
        <v>METRC ERROR</v>
      </c>
      <c r="F1841" s="13" t="str">
        <f>IF(LEFT(flower[[#This Row],[Strain]],4)=LEFT(flower[[#This Row],[Pheno '#]],4),"match","MISMATCH")</f>
        <v>MISMATCH</v>
      </c>
      <c r="G1841" s="13" t="str">
        <f>_xlfn.IFNA(VLOOKUP(flower[[#This Row],[Scion METRC '#]],VEGC8[[#All],[Scion METRC '#]:[Pheno Barcode]],2,FALSE),"")</f>
        <v/>
      </c>
      <c r="H1841" s="13" t="str">
        <f>LEFT(flower[[#This Row],[Pheno Barcode]],7)</f>
        <v/>
      </c>
      <c r="I1841" s="10" t="str">
        <f>_xlfn.IFNA(VLOOKUP(flower[[#This Row],[Strain]],VEGC8[[#All],[Scion METRC '#]:[Health]],5,FALSE),"")</f>
        <v/>
      </c>
      <c r="J1841" s="13"/>
      <c r="K1841" s="13" t="str">
        <f>IF(flower[[#This Row],[Scion METRC '#]]="","EMPTY",_xlfn.IFNA(VLOOKUP(flower[[#This Row],[Scion METRC '#]],DEADC8[],3,FALSE),"Alive"))</f>
        <v>EMPTY</v>
      </c>
      <c r="L1841" s="13" t="str">
        <f>IFERROR(INDEX(exptreatments[[#This Row],[Treatment]],MATCH(flower[[#This Row],[Scion METRC '#]],exptreatments[[#This Row],[METRC]],0)),"")</f>
        <v/>
      </c>
      <c r="M1841" s="13" t="str">
        <f>_xlfn.IFNA(VLOOKUP(flower[[#This Row],[Scion METRC '#]],DEADC8[],4,FALSE),"")</f>
        <v/>
      </c>
      <c r="N1841" s="14" t="str">
        <f>_xlfn.IFNA(VLOOKUP(flower[[#This Row],[Scion METRC '#]],DEADC8[],4,FALSE),"")</f>
        <v/>
      </c>
      <c r="O1841" s="13" t="str">
        <f>IF(ISNUMBER(SEARCH(".",flower[[#This Row],[Pheno Barcode]])),CONCATENATE("1A4070000000065000",RIGHT(flower[[#This Row],[Pheno Barcode]],6)),"")</f>
        <v/>
      </c>
      <c r="P1841" s="8" t="str">
        <f>IF(flower[[#This Row],[Plant]]&lt;10,_xlfn.CONCAT('Group Info'!$F$2,"_",flower[[#This Row],[Table]],"-0",flower[[#This Row],[Plant]]),_xlfn.CONCAT('Group Info'!$F$2,"_",flower[[#This Row],[Table]],"-",flower[[#This Row],[Plant]]))</f>
        <v>_WL5-16</v>
      </c>
    </row>
    <row r="1842" spans="1:16" x14ac:dyDescent="0.25">
      <c r="A1842" s="8" t="s">
        <v>10</v>
      </c>
      <c r="B1842" s="9">
        <v>1</v>
      </c>
      <c r="C1842" s="13" t="s">
        <v>598</v>
      </c>
      <c r="D1842" s="13"/>
      <c r="E1842" s="13" t="str">
        <f>_xlfn.IFNA(VLOOKUP(flower[[#This Row],[Scion METRC '#]],METRCC8[],2,FALSE),"METRC ERROR")</f>
        <v>METRC ERROR</v>
      </c>
      <c r="F1842" s="13" t="str">
        <f>IF(LEFT(flower[[#This Row],[Strain]],4)=LEFT(flower[[#This Row],[Pheno '#]],4),"match","MISMATCH")</f>
        <v>MISMATCH</v>
      </c>
      <c r="G1842" s="13" t="str">
        <f>_xlfn.IFNA(VLOOKUP(flower[[#This Row],[Scion METRC '#]],VEGC8[[#All],[Scion METRC '#]:[Pheno Barcode]],2,FALSE),"")</f>
        <v/>
      </c>
      <c r="H1842" s="13" t="str">
        <f>LEFT(flower[[#This Row],[Pheno Barcode]],7)</f>
        <v/>
      </c>
      <c r="I1842" s="10" t="str">
        <f>_xlfn.IFNA(VLOOKUP(flower[[#This Row],[Strain]],VEGC8[[#All],[Scion METRC '#]:[Health]],5,FALSE),"")</f>
        <v/>
      </c>
      <c r="J1842" s="13"/>
      <c r="K1842" s="13" t="str">
        <f>IF(flower[[#This Row],[Scion METRC '#]]="","EMPTY",_xlfn.IFNA(VLOOKUP(flower[[#This Row],[Scion METRC '#]],DEADC8[],3,FALSE),"Alive"))</f>
        <v>EMPTY</v>
      </c>
      <c r="L1842" s="13" t="str">
        <f>IFERROR(INDEX(exptreatments[[#This Row],[Treatment]],MATCH(flower[[#This Row],[Scion METRC '#]],exptreatments[[#This Row],[METRC]],0)),"")</f>
        <v/>
      </c>
      <c r="M1842" s="13" t="str">
        <f>_xlfn.IFNA(VLOOKUP(flower[[#This Row],[Scion METRC '#]],DEADC8[],4,FALSE),"")</f>
        <v/>
      </c>
      <c r="N1842" s="14" t="str">
        <f>_xlfn.IFNA(VLOOKUP(flower[[#This Row],[Scion METRC '#]],DEADC8[],4,FALSE),"")</f>
        <v/>
      </c>
      <c r="O1842" s="13" t="str">
        <f>IF(ISNUMBER(SEARCH(".",flower[[#This Row],[Pheno Barcode]])),CONCATENATE("1A4070000000065000",RIGHT(flower[[#This Row],[Pheno Barcode]],6)),"")</f>
        <v/>
      </c>
      <c r="P1842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_XL1-01</v>
      </c>
    </row>
    <row r="1843" spans="1:16" x14ac:dyDescent="0.25">
      <c r="A1843" s="8" t="s">
        <v>10</v>
      </c>
      <c r="B1843" s="9">
        <v>2</v>
      </c>
      <c r="C1843" s="13" t="s">
        <v>598</v>
      </c>
      <c r="D1843" s="13"/>
      <c r="E1843" s="13" t="str">
        <f>_xlfn.IFNA(VLOOKUP(flower[[#This Row],[Scion METRC '#]],METRCC8[],2,FALSE),"METRC ERROR")</f>
        <v>METRC ERROR</v>
      </c>
      <c r="F1843" s="13" t="str">
        <f>IF(LEFT(flower[[#This Row],[Strain]],4)=LEFT(flower[[#This Row],[Pheno '#]],4),"match","MISMATCH")</f>
        <v>MISMATCH</v>
      </c>
      <c r="G1843" s="13" t="str">
        <f>_xlfn.IFNA(VLOOKUP(flower[[#This Row],[Scion METRC '#]],VEGC8[[#All],[Scion METRC '#]:[Pheno Barcode]],2,FALSE),"")</f>
        <v/>
      </c>
      <c r="H1843" s="13" t="str">
        <f>LEFT(flower[[#This Row],[Pheno Barcode]],7)</f>
        <v/>
      </c>
      <c r="I1843" s="10" t="str">
        <f>_xlfn.IFNA(VLOOKUP(flower[[#This Row],[Strain]],VEGC8[[#All],[Scion METRC '#]:[Health]],5,FALSE),"")</f>
        <v/>
      </c>
      <c r="J1843" s="13"/>
      <c r="K1843" s="13" t="str">
        <f>IF(flower[[#This Row],[Scion METRC '#]]="","EMPTY",_xlfn.IFNA(VLOOKUP(flower[[#This Row],[Scion METRC '#]],DEADC8[],3,FALSE),"Alive"))</f>
        <v>EMPTY</v>
      </c>
      <c r="L1843" s="13" t="str">
        <f>IFERROR(INDEX(exptreatments[[#This Row],[Treatment]],MATCH(flower[[#This Row],[Scion METRC '#]],exptreatments[[#This Row],[METRC]],0)),"")</f>
        <v/>
      </c>
      <c r="M1843" s="13" t="str">
        <f>_xlfn.IFNA(VLOOKUP(flower[[#This Row],[Scion METRC '#]],DEADC8[],4,FALSE),"")</f>
        <v/>
      </c>
      <c r="N1843" s="14" t="str">
        <f>_xlfn.IFNA(VLOOKUP(flower[[#This Row],[Scion METRC '#]],DEADC8[],4,FALSE),"")</f>
        <v/>
      </c>
      <c r="O1843" s="13" t="str">
        <f>IF(ISNUMBER(SEARCH(".",flower[[#This Row],[Pheno Barcode]])),CONCATENATE("1A4070000000065000",RIGHT(flower[[#This Row],[Pheno Barcode]],6)),"")</f>
        <v/>
      </c>
      <c r="P1843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_XL1-02</v>
      </c>
    </row>
    <row r="1844" spans="1:16" x14ac:dyDescent="0.25">
      <c r="A1844" s="8" t="s">
        <v>10</v>
      </c>
      <c r="B1844" s="9">
        <v>3</v>
      </c>
      <c r="C1844" s="13" t="s">
        <v>598</v>
      </c>
      <c r="D1844" s="13"/>
      <c r="E1844" s="13" t="str">
        <f>_xlfn.IFNA(VLOOKUP(flower[[#This Row],[Scion METRC '#]],METRCC8[],2,FALSE),"METRC ERROR")</f>
        <v>METRC ERROR</v>
      </c>
      <c r="F1844" s="13" t="str">
        <f>IF(LEFT(flower[[#This Row],[Strain]],4)=LEFT(flower[[#This Row],[Pheno '#]],4),"match","MISMATCH")</f>
        <v>MISMATCH</v>
      </c>
      <c r="G1844" s="13" t="str">
        <f>_xlfn.IFNA(VLOOKUP(flower[[#This Row],[Scion METRC '#]],VEGC8[[#All],[Scion METRC '#]:[Pheno Barcode]],2,FALSE),"")</f>
        <v/>
      </c>
      <c r="H1844" s="13" t="str">
        <f>LEFT(flower[[#This Row],[Pheno Barcode]],7)</f>
        <v/>
      </c>
      <c r="I1844" s="10" t="str">
        <f>_xlfn.IFNA(VLOOKUP(flower[[#This Row],[Strain]],VEGC8[[#All],[Scion METRC '#]:[Health]],5,FALSE),"")</f>
        <v/>
      </c>
      <c r="J1844" s="13"/>
      <c r="K1844" s="13" t="str">
        <f>IF(flower[[#This Row],[Scion METRC '#]]="","EMPTY",_xlfn.IFNA(VLOOKUP(flower[[#This Row],[Scion METRC '#]],DEADC8[],3,FALSE),"Alive"))</f>
        <v>EMPTY</v>
      </c>
      <c r="L1844" s="13" t="str">
        <f>IFERROR(INDEX(exptreatments[[#This Row],[Treatment]],MATCH(flower[[#This Row],[Scion METRC '#]],exptreatments[[#This Row],[METRC]],0)),"")</f>
        <v/>
      </c>
      <c r="M1844" s="13" t="str">
        <f>_xlfn.IFNA(VLOOKUP(flower[[#This Row],[Scion METRC '#]],DEADC8[],4,FALSE),"")</f>
        <v/>
      </c>
      <c r="N1844" s="14" t="str">
        <f>_xlfn.IFNA(VLOOKUP(flower[[#This Row],[Scion METRC '#]],DEADC8[],4,FALSE),"")</f>
        <v/>
      </c>
      <c r="O1844" s="13" t="str">
        <f>IF(ISNUMBER(SEARCH(".",flower[[#This Row],[Pheno Barcode]])),CONCATENATE("1A4070000000065000",RIGHT(flower[[#This Row],[Pheno Barcode]],6)),"")</f>
        <v/>
      </c>
      <c r="P1844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_XL1-03</v>
      </c>
    </row>
    <row r="1845" spans="1:16" x14ac:dyDescent="0.25">
      <c r="A1845" s="8" t="s">
        <v>10</v>
      </c>
      <c r="B1845" s="9">
        <v>4</v>
      </c>
      <c r="C1845" s="13" t="s">
        <v>598</v>
      </c>
      <c r="D1845" s="13"/>
      <c r="E1845" s="13" t="str">
        <f>_xlfn.IFNA(VLOOKUP(flower[[#This Row],[Scion METRC '#]],METRCC8[],2,FALSE),"METRC ERROR")</f>
        <v>METRC ERROR</v>
      </c>
      <c r="F1845" s="13" t="str">
        <f>IF(LEFT(flower[[#This Row],[Strain]],4)=LEFT(flower[[#This Row],[Pheno '#]],4),"match","MISMATCH")</f>
        <v>MISMATCH</v>
      </c>
      <c r="G1845" s="13" t="str">
        <f>_xlfn.IFNA(VLOOKUP(flower[[#This Row],[Scion METRC '#]],VEGC8[[#All],[Scion METRC '#]:[Pheno Barcode]],2,FALSE),"")</f>
        <v/>
      </c>
      <c r="H1845" s="13" t="str">
        <f>LEFT(flower[[#This Row],[Pheno Barcode]],7)</f>
        <v/>
      </c>
      <c r="I1845" s="10" t="str">
        <f>_xlfn.IFNA(VLOOKUP(flower[[#This Row],[Strain]],VEGC8[[#All],[Scion METRC '#]:[Health]],5,FALSE),"")</f>
        <v/>
      </c>
      <c r="J1845" s="13"/>
      <c r="K1845" s="13" t="str">
        <f>IF(flower[[#This Row],[Scion METRC '#]]="","EMPTY",_xlfn.IFNA(VLOOKUP(flower[[#This Row],[Scion METRC '#]],DEADC8[],3,FALSE),"Alive"))</f>
        <v>EMPTY</v>
      </c>
      <c r="L1845" s="13" t="str">
        <f>IFERROR(INDEX(exptreatments[[#This Row],[Treatment]],MATCH(flower[[#This Row],[Scion METRC '#]],exptreatments[[#This Row],[METRC]],0)),"")</f>
        <v/>
      </c>
      <c r="M1845" s="13" t="str">
        <f>_xlfn.IFNA(VLOOKUP(flower[[#This Row],[Scion METRC '#]],DEADC8[],4,FALSE),"")</f>
        <v/>
      </c>
      <c r="N1845" s="14" t="str">
        <f>_xlfn.IFNA(VLOOKUP(flower[[#This Row],[Scion METRC '#]],DEADC8[],4,FALSE),"")</f>
        <v/>
      </c>
      <c r="O1845" s="13" t="str">
        <f>IF(ISNUMBER(SEARCH(".",flower[[#This Row],[Pheno Barcode]])),CONCATENATE("1A4070000000065000",RIGHT(flower[[#This Row],[Pheno Barcode]],6)),"")</f>
        <v/>
      </c>
      <c r="P1845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_XL1-04</v>
      </c>
    </row>
    <row r="1846" spans="1:16" x14ac:dyDescent="0.25">
      <c r="A1846" s="8" t="s">
        <v>10</v>
      </c>
      <c r="B1846" s="9">
        <v>5</v>
      </c>
      <c r="C1846" s="13" t="s">
        <v>598</v>
      </c>
      <c r="D1846" s="13"/>
      <c r="E1846" s="13" t="str">
        <f>_xlfn.IFNA(VLOOKUP(flower[[#This Row],[Scion METRC '#]],METRCC8[],2,FALSE),"METRC ERROR")</f>
        <v>METRC ERROR</v>
      </c>
      <c r="F1846" s="13" t="str">
        <f>IF(LEFT(flower[[#This Row],[Strain]],4)=LEFT(flower[[#This Row],[Pheno '#]],4),"match","MISMATCH")</f>
        <v>MISMATCH</v>
      </c>
      <c r="G1846" s="13" t="str">
        <f>_xlfn.IFNA(VLOOKUP(flower[[#This Row],[Scion METRC '#]],VEGC8[[#All],[Scion METRC '#]:[Pheno Barcode]],2,FALSE),"")</f>
        <v/>
      </c>
      <c r="H1846" s="13" t="str">
        <f>LEFT(flower[[#This Row],[Pheno Barcode]],7)</f>
        <v/>
      </c>
      <c r="I1846" s="10" t="str">
        <f>_xlfn.IFNA(VLOOKUP(flower[[#This Row],[Strain]],VEGC8[[#All],[Scion METRC '#]:[Health]],5,FALSE),"")</f>
        <v/>
      </c>
      <c r="J1846" s="13"/>
      <c r="K1846" s="13" t="str">
        <f>IF(flower[[#This Row],[Scion METRC '#]]="","EMPTY",_xlfn.IFNA(VLOOKUP(flower[[#This Row],[Scion METRC '#]],DEADC8[],3,FALSE),"Alive"))</f>
        <v>EMPTY</v>
      </c>
      <c r="L1846" s="13" t="str">
        <f>IFERROR(INDEX(exptreatments[[#This Row],[Treatment]],MATCH(flower[[#This Row],[Scion METRC '#]],exptreatments[[#This Row],[METRC]],0)),"")</f>
        <v/>
      </c>
      <c r="M1846" s="13" t="str">
        <f>_xlfn.IFNA(VLOOKUP(flower[[#This Row],[Scion METRC '#]],DEADC8[],4,FALSE),"")</f>
        <v/>
      </c>
      <c r="N1846" s="14" t="str">
        <f>_xlfn.IFNA(VLOOKUP(flower[[#This Row],[Scion METRC '#]],DEADC8[],4,FALSE),"")</f>
        <v/>
      </c>
      <c r="O1846" s="13" t="str">
        <f>IF(ISNUMBER(SEARCH(".",flower[[#This Row],[Pheno Barcode]])),CONCATENATE("1A4070000000065000",RIGHT(flower[[#This Row],[Pheno Barcode]],6)),"")</f>
        <v/>
      </c>
      <c r="P1846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_XL1-05</v>
      </c>
    </row>
    <row r="1847" spans="1:16" x14ac:dyDescent="0.25">
      <c r="A1847" s="8" t="s">
        <v>10</v>
      </c>
      <c r="B1847" s="9">
        <v>6</v>
      </c>
      <c r="C1847" s="13" t="s">
        <v>598</v>
      </c>
      <c r="D1847" s="13"/>
      <c r="E1847" s="13" t="str">
        <f>_xlfn.IFNA(VLOOKUP(flower[[#This Row],[Scion METRC '#]],METRCC8[],2,FALSE),"METRC ERROR")</f>
        <v>METRC ERROR</v>
      </c>
      <c r="F1847" s="13" t="str">
        <f>IF(LEFT(flower[[#This Row],[Strain]],4)=LEFT(flower[[#This Row],[Pheno '#]],4),"match","MISMATCH")</f>
        <v>MISMATCH</v>
      </c>
      <c r="G1847" s="13" t="str">
        <f>_xlfn.IFNA(VLOOKUP(flower[[#This Row],[Scion METRC '#]],VEGC8[[#All],[Scion METRC '#]:[Pheno Barcode]],2,FALSE),"")</f>
        <v/>
      </c>
      <c r="H1847" s="13" t="str">
        <f>LEFT(flower[[#This Row],[Pheno Barcode]],7)</f>
        <v/>
      </c>
      <c r="I1847" s="10" t="str">
        <f>_xlfn.IFNA(VLOOKUP(flower[[#This Row],[Strain]],VEGC8[[#All],[Scion METRC '#]:[Health]],5,FALSE),"")</f>
        <v/>
      </c>
      <c r="J1847" s="13"/>
      <c r="K1847" s="13" t="str">
        <f>IF(flower[[#This Row],[Scion METRC '#]]="","EMPTY",_xlfn.IFNA(VLOOKUP(flower[[#This Row],[Scion METRC '#]],DEADC8[],3,FALSE),"Alive"))</f>
        <v>EMPTY</v>
      </c>
      <c r="L1847" s="13" t="str">
        <f>IFERROR(INDEX(exptreatments[[#This Row],[Treatment]],MATCH(flower[[#This Row],[Scion METRC '#]],exptreatments[[#This Row],[METRC]],0)),"")</f>
        <v/>
      </c>
      <c r="M1847" s="13" t="str">
        <f>_xlfn.IFNA(VLOOKUP(flower[[#This Row],[Scion METRC '#]],DEADC8[],4,FALSE),"")</f>
        <v/>
      </c>
      <c r="N1847" s="14" t="str">
        <f>_xlfn.IFNA(VLOOKUP(flower[[#This Row],[Scion METRC '#]],DEADC8[],4,FALSE),"")</f>
        <v/>
      </c>
      <c r="O1847" s="13" t="str">
        <f>IF(ISNUMBER(SEARCH(".",flower[[#This Row],[Pheno Barcode]])),CONCATENATE("1A4070000000065000",RIGHT(flower[[#This Row],[Pheno Barcode]],6)),"")</f>
        <v/>
      </c>
      <c r="P1847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_XL1-06</v>
      </c>
    </row>
    <row r="1848" spans="1:16" x14ac:dyDescent="0.25">
      <c r="A1848" s="8" t="s">
        <v>10</v>
      </c>
      <c r="B1848" s="9">
        <v>7</v>
      </c>
      <c r="C1848" s="13" t="s">
        <v>598</v>
      </c>
      <c r="D1848" s="13"/>
      <c r="E1848" s="13" t="str">
        <f>_xlfn.IFNA(VLOOKUP(flower[[#This Row],[Scion METRC '#]],METRCC8[],2,FALSE),"METRC ERROR")</f>
        <v>METRC ERROR</v>
      </c>
      <c r="F1848" s="13" t="str">
        <f>IF(LEFT(flower[[#This Row],[Strain]],4)=LEFT(flower[[#This Row],[Pheno '#]],4),"match","MISMATCH")</f>
        <v>MISMATCH</v>
      </c>
      <c r="G1848" s="13" t="str">
        <f>_xlfn.IFNA(VLOOKUP(flower[[#This Row],[Scion METRC '#]],VEGC8[[#All],[Scion METRC '#]:[Pheno Barcode]],2,FALSE),"")</f>
        <v/>
      </c>
      <c r="H1848" s="13" t="str">
        <f>LEFT(flower[[#This Row],[Pheno Barcode]],7)</f>
        <v/>
      </c>
      <c r="I1848" s="10" t="str">
        <f>_xlfn.IFNA(VLOOKUP(flower[[#This Row],[Strain]],VEGC8[[#All],[Scion METRC '#]:[Health]],5,FALSE),"")</f>
        <v/>
      </c>
      <c r="J1848" s="13"/>
      <c r="K1848" s="13" t="str">
        <f>IF(flower[[#This Row],[Scion METRC '#]]="","EMPTY",_xlfn.IFNA(VLOOKUP(flower[[#This Row],[Scion METRC '#]],DEADC8[],3,FALSE),"Alive"))</f>
        <v>EMPTY</v>
      </c>
      <c r="L1848" s="13" t="str">
        <f>IFERROR(INDEX(exptreatments[[#This Row],[Treatment]],MATCH(flower[[#This Row],[Scion METRC '#]],exptreatments[[#This Row],[METRC]],0)),"")</f>
        <v/>
      </c>
      <c r="M1848" s="13" t="str">
        <f>_xlfn.IFNA(VLOOKUP(flower[[#This Row],[Scion METRC '#]],DEADC8[],4,FALSE),"")</f>
        <v/>
      </c>
      <c r="N1848" s="14" t="str">
        <f>_xlfn.IFNA(VLOOKUP(flower[[#This Row],[Scion METRC '#]],DEADC8[],4,FALSE),"")</f>
        <v/>
      </c>
      <c r="O1848" s="13" t="str">
        <f>IF(ISNUMBER(SEARCH(".",flower[[#This Row],[Pheno Barcode]])),CONCATENATE("1A4070000000065000",RIGHT(flower[[#This Row],[Pheno Barcode]],6)),"")</f>
        <v/>
      </c>
      <c r="P1848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_XL1-07</v>
      </c>
    </row>
    <row r="1849" spans="1:16" x14ac:dyDescent="0.25">
      <c r="A1849" s="8" t="s">
        <v>10</v>
      </c>
      <c r="B1849" s="9">
        <v>8</v>
      </c>
      <c r="C1849" s="13" t="s">
        <v>598</v>
      </c>
      <c r="D1849" s="13"/>
      <c r="E1849" s="13" t="str">
        <f>_xlfn.IFNA(VLOOKUP(flower[[#This Row],[Scion METRC '#]],METRCC8[],2,FALSE),"METRC ERROR")</f>
        <v>METRC ERROR</v>
      </c>
      <c r="F1849" s="13" t="str">
        <f>IF(LEFT(flower[[#This Row],[Strain]],4)=LEFT(flower[[#This Row],[Pheno '#]],4),"match","MISMATCH")</f>
        <v>MISMATCH</v>
      </c>
      <c r="G1849" s="13" t="str">
        <f>_xlfn.IFNA(VLOOKUP(flower[[#This Row],[Scion METRC '#]],VEGC8[[#All],[Scion METRC '#]:[Pheno Barcode]],2,FALSE),"")</f>
        <v/>
      </c>
      <c r="H1849" s="13" t="str">
        <f>LEFT(flower[[#This Row],[Pheno Barcode]],7)</f>
        <v/>
      </c>
      <c r="I1849" s="10" t="str">
        <f>_xlfn.IFNA(VLOOKUP(flower[[#This Row],[Strain]],VEGC8[[#All],[Scion METRC '#]:[Health]],5,FALSE),"")</f>
        <v/>
      </c>
      <c r="J1849" s="13"/>
      <c r="K1849" s="13" t="str">
        <f>IF(flower[[#This Row],[Scion METRC '#]]="","EMPTY",_xlfn.IFNA(VLOOKUP(flower[[#This Row],[Scion METRC '#]],DEADC8[],3,FALSE),"Alive"))</f>
        <v>EMPTY</v>
      </c>
      <c r="L1849" s="13" t="str">
        <f>IFERROR(INDEX(exptreatments[[#This Row],[Treatment]],MATCH(flower[[#This Row],[Scion METRC '#]],exptreatments[[#This Row],[METRC]],0)),"")</f>
        <v/>
      </c>
      <c r="M1849" s="13" t="str">
        <f>_xlfn.IFNA(VLOOKUP(flower[[#This Row],[Scion METRC '#]],DEADC8[],4,FALSE),"")</f>
        <v/>
      </c>
      <c r="N1849" s="14" t="str">
        <f>_xlfn.IFNA(VLOOKUP(flower[[#This Row],[Scion METRC '#]],DEADC8[],4,FALSE),"")</f>
        <v/>
      </c>
      <c r="O1849" s="13" t="str">
        <f>IF(ISNUMBER(SEARCH(".",flower[[#This Row],[Pheno Barcode]])),CONCATENATE("1A4070000000065000",RIGHT(flower[[#This Row],[Pheno Barcode]],6)),"")</f>
        <v/>
      </c>
      <c r="P1849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_XL1-08</v>
      </c>
    </row>
    <row r="1850" spans="1:16" x14ac:dyDescent="0.25">
      <c r="A1850" s="8" t="s">
        <v>10</v>
      </c>
      <c r="B1850" s="9">
        <v>9</v>
      </c>
      <c r="C1850" s="13" t="s">
        <v>598</v>
      </c>
      <c r="D1850" s="13"/>
      <c r="E1850" s="13" t="str">
        <f>_xlfn.IFNA(VLOOKUP(flower[[#This Row],[Scion METRC '#]],METRCC8[],2,FALSE),"METRC ERROR")</f>
        <v>METRC ERROR</v>
      </c>
      <c r="F1850" s="13" t="str">
        <f>IF(LEFT(flower[[#This Row],[Strain]],4)=LEFT(flower[[#This Row],[Pheno '#]],4),"match","MISMATCH")</f>
        <v>MISMATCH</v>
      </c>
      <c r="G1850" s="13" t="str">
        <f>_xlfn.IFNA(VLOOKUP(flower[[#This Row],[Scion METRC '#]],VEGC8[[#All],[Scion METRC '#]:[Pheno Barcode]],2,FALSE),"")</f>
        <v/>
      </c>
      <c r="H1850" s="13" t="str">
        <f>LEFT(flower[[#This Row],[Pheno Barcode]],7)</f>
        <v/>
      </c>
      <c r="I1850" s="10" t="str">
        <f>_xlfn.IFNA(VLOOKUP(flower[[#This Row],[Strain]],VEGC8[[#All],[Scion METRC '#]:[Health]],5,FALSE),"")</f>
        <v/>
      </c>
      <c r="J1850" s="13"/>
      <c r="K1850" s="13" t="str">
        <f>IF(flower[[#This Row],[Scion METRC '#]]="","EMPTY",_xlfn.IFNA(VLOOKUP(flower[[#This Row],[Scion METRC '#]],DEADC8[],3,FALSE),"Alive"))</f>
        <v>EMPTY</v>
      </c>
      <c r="L1850" s="13" t="str">
        <f>IFERROR(INDEX(exptreatments[[#This Row],[Treatment]],MATCH(flower[[#This Row],[Scion METRC '#]],exptreatments[[#This Row],[METRC]],0)),"")</f>
        <v/>
      </c>
      <c r="M1850" s="13" t="str">
        <f>_xlfn.IFNA(VLOOKUP(flower[[#This Row],[Scion METRC '#]],DEADC8[],4,FALSE),"")</f>
        <v/>
      </c>
      <c r="N1850" s="14" t="str">
        <f>_xlfn.IFNA(VLOOKUP(flower[[#This Row],[Scion METRC '#]],DEADC8[],4,FALSE),"")</f>
        <v/>
      </c>
      <c r="O1850" s="13" t="str">
        <f>IF(ISNUMBER(SEARCH(".",flower[[#This Row],[Pheno Barcode]])),CONCATENATE("1A4070000000065000",RIGHT(flower[[#This Row],[Pheno Barcode]],6)),"")</f>
        <v/>
      </c>
      <c r="P1850" s="8" t="str">
        <f>IF(flower[[#This Row],[Plant]]&lt;10,_xlfn.CONCAT('Group Info'!$F$2,"_",flower[[#This Row],[Table]],"-0",flower[[#This Row],[Plant]]),_xlfn.CONCAT('Group Info'!$F$2,"_",flower[[#This Row],[Table]],"-",flower[[#This Row],[Plant]]))</f>
        <v>_XL1-09</v>
      </c>
    </row>
    <row r="1851" spans="1:16" x14ac:dyDescent="0.25">
      <c r="A1851" s="8" t="s">
        <v>10</v>
      </c>
      <c r="B1851" s="9">
        <v>10</v>
      </c>
      <c r="C1851" s="13" t="s">
        <v>598</v>
      </c>
      <c r="D1851" s="13"/>
      <c r="E1851" s="13" t="str">
        <f>_xlfn.IFNA(VLOOKUP(flower[[#This Row],[Scion METRC '#]],METRCC8[],2,FALSE),"METRC ERROR")</f>
        <v>METRC ERROR</v>
      </c>
      <c r="F1851" s="13" t="str">
        <f>IF(LEFT(flower[[#This Row],[Strain]],4)=LEFT(flower[[#This Row],[Pheno '#]],4),"match","MISMATCH")</f>
        <v>MISMATCH</v>
      </c>
      <c r="G1851" s="13" t="str">
        <f>_xlfn.IFNA(VLOOKUP(flower[[#This Row],[Scion METRC '#]],VEGC8[[#All],[Scion METRC '#]:[Pheno Barcode]],2,FALSE),"")</f>
        <v/>
      </c>
      <c r="H1851" s="13" t="str">
        <f>LEFT(flower[[#This Row],[Pheno Barcode]],7)</f>
        <v/>
      </c>
      <c r="I1851" s="10" t="str">
        <f>_xlfn.IFNA(VLOOKUP(flower[[#This Row],[Strain]],VEGC8[[#All],[Scion METRC '#]:[Health]],5,FALSE),"")</f>
        <v/>
      </c>
      <c r="J1851" s="13"/>
      <c r="K1851" s="13" t="str">
        <f>IF(flower[[#This Row],[Scion METRC '#]]="","EMPTY",_xlfn.IFNA(VLOOKUP(flower[[#This Row],[Scion METRC '#]],DEADC8[],3,FALSE),"Alive"))</f>
        <v>EMPTY</v>
      </c>
      <c r="L1851" s="13" t="str">
        <f>IFERROR(INDEX(exptreatments[[#This Row],[Treatment]],MATCH(flower[[#This Row],[Scion METRC '#]],exptreatments[[#This Row],[METRC]],0)),"")</f>
        <v/>
      </c>
      <c r="M1851" s="13" t="str">
        <f>_xlfn.IFNA(VLOOKUP(flower[[#This Row],[Scion METRC '#]],DEADC8[],4,FALSE),"")</f>
        <v/>
      </c>
      <c r="N1851" s="14" t="str">
        <f>_xlfn.IFNA(VLOOKUP(flower[[#This Row],[Scion METRC '#]],DEADC8[],4,FALSE),"")</f>
        <v/>
      </c>
      <c r="O1851" s="13" t="str">
        <f>IF(ISNUMBER(SEARCH(".",flower[[#This Row],[Pheno Barcode]])),CONCATENATE("1A4070000000065000",RIGHT(flower[[#This Row],[Pheno Barcode]],6)),"")</f>
        <v/>
      </c>
      <c r="P1851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_XL1-10</v>
      </c>
    </row>
    <row r="1852" spans="1:16" x14ac:dyDescent="0.25">
      <c r="A1852" s="8" t="s">
        <v>10</v>
      </c>
      <c r="B1852" s="9">
        <v>11</v>
      </c>
      <c r="C1852" s="13" t="s">
        <v>598</v>
      </c>
      <c r="D1852" s="13"/>
      <c r="E1852" s="13" t="str">
        <f>_xlfn.IFNA(VLOOKUP(flower[[#This Row],[Scion METRC '#]],METRCC8[],2,FALSE),"METRC ERROR")</f>
        <v>METRC ERROR</v>
      </c>
      <c r="F1852" s="13" t="str">
        <f>IF(LEFT(flower[[#This Row],[Strain]],4)=LEFT(flower[[#This Row],[Pheno '#]],4),"match","MISMATCH")</f>
        <v>MISMATCH</v>
      </c>
      <c r="G1852" s="13" t="str">
        <f>_xlfn.IFNA(VLOOKUP(flower[[#This Row],[Scion METRC '#]],VEGC8[[#All],[Scion METRC '#]:[Pheno Barcode]],2,FALSE),"")</f>
        <v/>
      </c>
      <c r="H1852" s="13" t="str">
        <f>LEFT(flower[[#This Row],[Pheno Barcode]],7)</f>
        <v/>
      </c>
      <c r="I1852" s="10" t="str">
        <f>_xlfn.IFNA(VLOOKUP(flower[[#This Row],[Strain]],VEGC8[[#All],[Scion METRC '#]:[Health]],5,FALSE),"")</f>
        <v/>
      </c>
      <c r="J1852" s="13"/>
      <c r="K1852" s="13" t="str">
        <f>IF(flower[[#This Row],[Scion METRC '#]]="","EMPTY",_xlfn.IFNA(VLOOKUP(flower[[#This Row],[Scion METRC '#]],DEADC8[],3,FALSE),"Alive"))</f>
        <v>EMPTY</v>
      </c>
      <c r="L1852" s="13" t="str">
        <f>IFERROR(INDEX(exptreatments[[#This Row],[Treatment]],MATCH(flower[[#This Row],[Scion METRC '#]],exptreatments[[#This Row],[METRC]],0)),"")</f>
        <v/>
      </c>
      <c r="M1852" s="13" t="str">
        <f>_xlfn.IFNA(VLOOKUP(flower[[#This Row],[Scion METRC '#]],DEADC8[],4,FALSE),"")</f>
        <v/>
      </c>
      <c r="N1852" s="14" t="str">
        <f>_xlfn.IFNA(VLOOKUP(flower[[#This Row],[Scion METRC '#]],DEADC8[],4,FALSE),"")</f>
        <v/>
      </c>
      <c r="O1852" s="13" t="str">
        <f>IF(ISNUMBER(SEARCH(".",flower[[#This Row],[Pheno Barcode]])),CONCATENATE("1A4070000000065000",RIGHT(flower[[#This Row],[Pheno Barcode]],6)),"")</f>
        <v/>
      </c>
      <c r="P1852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_XL1-11</v>
      </c>
    </row>
    <row r="1853" spans="1:16" x14ac:dyDescent="0.25">
      <c r="A1853" s="8" t="s">
        <v>10</v>
      </c>
      <c r="B1853" s="9">
        <v>12</v>
      </c>
      <c r="C1853" s="13" t="s">
        <v>598</v>
      </c>
      <c r="D1853" s="13"/>
      <c r="E1853" s="13" t="str">
        <f>_xlfn.IFNA(VLOOKUP(flower[[#This Row],[Scion METRC '#]],METRCC8[],2,FALSE),"METRC ERROR")</f>
        <v>METRC ERROR</v>
      </c>
      <c r="F1853" s="13" t="str">
        <f>IF(LEFT(flower[[#This Row],[Strain]],4)=LEFT(flower[[#This Row],[Pheno '#]],4),"match","MISMATCH")</f>
        <v>MISMATCH</v>
      </c>
      <c r="G1853" s="13" t="str">
        <f>_xlfn.IFNA(VLOOKUP(flower[[#This Row],[Scion METRC '#]],VEGC8[[#All],[Scion METRC '#]:[Pheno Barcode]],2,FALSE),"")</f>
        <v/>
      </c>
      <c r="H1853" s="13" t="str">
        <f>LEFT(flower[[#This Row],[Pheno Barcode]],7)</f>
        <v/>
      </c>
      <c r="I1853" s="10" t="str">
        <f>_xlfn.IFNA(VLOOKUP(flower[[#This Row],[Strain]],VEGC8[[#All],[Scion METRC '#]:[Health]],5,FALSE),"")</f>
        <v/>
      </c>
      <c r="J1853" s="13"/>
      <c r="K1853" s="13" t="str">
        <f>IF(flower[[#This Row],[Scion METRC '#]]="","EMPTY",_xlfn.IFNA(VLOOKUP(flower[[#This Row],[Scion METRC '#]],DEADC8[],3,FALSE),"Alive"))</f>
        <v>EMPTY</v>
      </c>
      <c r="L1853" s="13" t="str">
        <f>IFERROR(INDEX(exptreatments[[#This Row],[Treatment]],MATCH(flower[[#This Row],[Scion METRC '#]],exptreatments[[#This Row],[METRC]],0)),"")</f>
        <v/>
      </c>
      <c r="M1853" s="13" t="str">
        <f>_xlfn.IFNA(VLOOKUP(flower[[#This Row],[Scion METRC '#]],DEADC8[],4,FALSE),"")</f>
        <v/>
      </c>
      <c r="N1853" s="14" t="str">
        <f>_xlfn.IFNA(VLOOKUP(flower[[#This Row],[Scion METRC '#]],DEADC8[],4,FALSE),"")</f>
        <v/>
      </c>
      <c r="O1853" s="13" t="str">
        <f>IF(ISNUMBER(SEARCH(".",flower[[#This Row],[Pheno Barcode]])),CONCATENATE("1A4070000000065000",RIGHT(flower[[#This Row],[Pheno Barcode]],6)),"")</f>
        <v/>
      </c>
      <c r="P1853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_XL1-12</v>
      </c>
    </row>
    <row r="1854" spans="1:16" x14ac:dyDescent="0.25">
      <c r="A1854" s="8" t="s">
        <v>10</v>
      </c>
      <c r="B1854" s="9">
        <v>13</v>
      </c>
      <c r="C1854" s="13" t="s">
        <v>598</v>
      </c>
      <c r="D1854" s="13"/>
      <c r="E1854" s="13" t="str">
        <f>_xlfn.IFNA(VLOOKUP(flower[[#This Row],[Scion METRC '#]],METRCC8[],2,FALSE),"METRC ERROR")</f>
        <v>METRC ERROR</v>
      </c>
      <c r="F1854" s="13" t="str">
        <f>IF(LEFT(flower[[#This Row],[Strain]],4)=LEFT(flower[[#This Row],[Pheno '#]],4),"match","MISMATCH")</f>
        <v>MISMATCH</v>
      </c>
      <c r="G1854" s="13" t="str">
        <f>_xlfn.IFNA(VLOOKUP(flower[[#This Row],[Scion METRC '#]],VEGC8[[#All],[Scion METRC '#]:[Pheno Barcode]],2,FALSE),"")</f>
        <v/>
      </c>
      <c r="H1854" s="13" t="str">
        <f>LEFT(flower[[#This Row],[Pheno Barcode]],7)</f>
        <v/>
      </c>
      <c r="I1854" s="10" t="str">
        <f>_xlfn.IFNA(VLOOKUP(flower[[#This Row],[Strain]],VEGC8[[#All],[Scion METRC '#]:[Health]],5,FALSE),"")</f>
        <v/>
      </c>
      <c r="J1854" s="13"/>
      <c r="K1854" s="13" t="str">
        <f>IF(flower[[#This Row],[Scion METRC '#]]="","EMPTY",_xlfn.IFNA(VLOOKUP(flower[[#This Row],[Scion METRC '#]],DEADC8[],3,FALSE),"Alive"))</f>
        <v>EMPTY</v>
      </c>
      <c r="L1854" s="13" t="str">
        <f>IFERROR(INDEX(exptreatments[[#This Row],[Treatment]],MATCH(flower[[#This Row],[Scion METRC '#]],exptreatments[[#This Row],[METRC]],0)),"")</f>
        <v/>
      </c>
      <c r="M1854" s="13" t="str">
        <f>_xlfn.IFNA(VLOOKUP(flower[[#This Row],[Scion METRC '#]],DEADC8[],4,FALSE),"")</f>
        <v/>
      </c>
      <c r="N1854" s="14" t="str">
        <f>_xlfn.IFNA(VLOOKUP(flower[[#This Row],[Scion METRC '#]],DEADC8[],4,FALSE),"")</f>
        <v/>
      </c>
      <c r="O1854" s="13" t="str">
        <f>IF(ISNUMBER(SEARCH(".",flower[[#This Row],[Pheno Barcode]])),CONCATENATE("1A4070000000065000",RIGHT(flower[[#This Row],[Pheno Barcode]],6)),"")</f>
        <v/>
      </c>
      <c r="P1854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_XL1-13</v>
      </c>
    </row>
    <row r="1855" spans="1:16" x14ac:dyDescent="0.25">
      <c r="A1855" s="8" t="s">
        <v>10</v>
      </c>
      <c r="B1855" s="9">
        <v>14</v>
      </c>
      <c r="C1855" s="13" t="s">
        <v>598</v>
      </c>
      <c r="D1855" s="13"/>
      <c r="E1855" s="13" t="str">
        <f>_xlfn.IFNA(VLOOKUP(flower[[#This Row],[Scion METRC '#]],METRCC8[],2,FALSE),"METRC ERROR")</f>
        <v>METRC ERROR</v>
      </c>
      <c r="F1855" s="13" t="str">
        <f>IF(LEFT(flower[[#This Row],[Strain]],4)=LEFT(flower[[#This Row],[Pheno '#]],4),"match","MISMATCH")</f>
        <v>MISMATCH</v>
      </c>
      <c r="G1855" s="13" t="str">
        <f>_xlfn.IFNA(VLOOKUP(flower[[#This Row],[Scion METRC '#]],VEGC8[[#All],[Scion METRC '#]:[Pheno Barcode]],2,FALSE),"")</f>
        <v/>
      </c>
      <c r="H1855" s="13" t="str">
        <f>LEFT(flower[[#This Row],[Pheno Barcode]],7)</f>
        <v/>
      </c>
      <c r="I1855" s="10" t="str">
        <f>_xlfn.IFNA(VLOOKUP(flower[[#This Row],[Strain]],VEGC8[[#All],[Scion METRC '#]:[Health]],5,FALSE),"")</f>
        <v/>
      </c>
      <c r="J1855" s="13"/>
      <c r="K1855" s="13" t="str">
        <f>IF(flower[[#This Row],[Scion METRC '#]]="","EMPTY",_xlfn.IFNA(VLOOKUP(flower[[#This Row],[Scion METRC '#]],DEADC8[],3,FALSE),"Alive"))</f>
        <v>EMPTY</v>
      </c>
      <c r="L1855" s="13" t="str">
        <f>IFERROR(INDEX(exptreatments[[#This Row],[Treatment]],MATCH(flower[[#This Row],[Scion METRC '#]],exptreatments[[#This Row],[METRC]],0)),"")</f>
        <v/>
      </c>
      <c r="M1855" s="13" t="str">
        <f>_xlfn.IFNA(VLOOKUP(flower[[#This Row],[Scion METRC '#]],DEADC8[],4,FALSE),"")</f>
        <v/>
      </c>
      <c r="N1855" s="14" t="str">
        <f>_xlfn.IFNA(VLOOKUP(flower[[#This Row],[Scion METRC '#]],DEADC8[],4,FALSE),"")</f>
        <v/>
      </c>
      <c r="O1855" s="13" t="str">
        <f>IF(ISNUMBER(SEARCH(".",flower[[#This Row],[Pheno Barcode]])),CONCATENATE("1A4070000000065000",RIGHT(flower[[#This Row],[Pheno Barcode]],6)),"")</f>
        <v/>
      </c>
      <c r="P1855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_XL1-14</v>
      </c>
    </row>
    <row r="1856" spans="1:16" x14ac:dyDescent="0.25">
      <c r="A1856" s="8" t="s">
        <v>10</v>
      </c>
      <c r="B1856" s="9">
        <v>15</v>
      </c>
      <c r="C1856" s="13" t="s">
        <v>598</v>
      </c>
      <c r="D1856" s="13"/>
      <c r="E1856" s="13" t="str">
        <f>_xlfn.IFNA(VLOOKUP(flower[[#This Row],[Scion METRC '#]],METRCC8[],2,FALSE),"METRC ERROR")</f>
        <v>METRC ERROR</v>
      </c>
      <c r="F1856" s="13" t="str">
        <f>IF(LEFT(flower[[#This Row],[Strain]],4)=LEFT(flower[[#This Row],[Pheno '#]],4),"match","MISMATCH")</f>
        <v>MISMATCH</v>
      </c>
      <c r="G1856" s="13" t="str">
        <f>_xlfn.IFNA(VLOOKUP(flower[[#This Row],[Scion METRC '#]],VEGC8[[#All],[Scion METRC '#]:[Pheno Barcode]],2,FALSE),"")</f>
        <v/>
      </c>
      <c r="H1856" s="13" t="str">
        <f>LEFT(flower[[#This Row],[Pheno Barcode]],7)</f>
        <v/>
      </c>
      <c r="I1856" s="10" t="str">
        <f>_xlfn.IFNA(VLOOKUP(flower[[#This Row],[Strain]],VEGC8[[#All],[Scion METRC '#]:[Health]],5,FALSE),"")</f>
        <v/>
      </c>
      <c r="J1856" s="13"/>
      <c r="K1856" s="13" t="str">
        <f>IF(flower[[#This Row],[Scion METRC '#]]="","EMPTY",_xlfn.IFNA(VLOOKUP(flower[[#This Row],[Scion METRC '#]],DEADC8[],3,FALSE),"Alive"))</f>
        <v>EMPTY</v>
      </c>
      <c r="L1856" s="13" t="str">
        <f>IFERROR(INDEX(exptreatments[[#This Row],[Treatment]],MATCH(flower[[#This Row],[Scion METRC '#]],exptreatments[[#This Row],[METRC]],0)),"")</f>
        <v/>
      </c>
      <c r="M1856" s="13" t="str">
        <f>_xlfn.IFNA(VLOOKUP(flower[[#This Row],[Scion METRC '#]],DEADC8[],4,FALSE),"")</f>
        <v/>
      </c>
      <c r="N1856" s="14" t="str">
        <f>_xlfn.IFNA(VLOOKUP(flower[[#This Row],[Scion METRC '#]],DEADC8[],4,FALSE),"")</f>
        <v/>
      </c>
      <c r="O1856" s="13" t="str">
        <f>IF(ISNUMBER(SEARCH(".",flower[[#This Row],[Pheno Barcode]])),CONCATENATE("1A4070000000065000",RIGHT(flower[[#This Row],[Pheno Barcode]],6)),"")</f>
        <v/>
      </c>
      <c r="P1856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_XL1-15</v>
      </c>
    </row>
    <row r="1857" spans="1:16" x14ac:dyDescent="0.25">
      <c r="A1857" s="8" t="s">
        <v>10</v>
      </c>
      <c r="B1857" s="9">
        <v>16</v>
      </c>
      <c r="C1857" s="13" t="s">
        <v>598</v>
      </c>
      <c r="D1857" s="13"/>
      <c r="E1857" s="13" t="str">
        <f>_xlfn.IFNA(VLOOKUP(flower[[#This Row],[Scion METRC '#]],METRCC8[],2,FALSE),"METRC ERROR")</f>
        <v>METRC ERROR</v>
      </c>
      <c r="F1857" s="13" t="str">
        <f>IF(LEFT(flower[[#This Row],[Strain]],4)=LEFT(flower[[#This Row],[Pheno '#]],4),"match","MISMATCH")</f>
        <v>MISMATCH</v>
      </c>
      <c r="G1857" s="13" t="str">
        <f>_xlfn.IFNA(VLOOKUP(flower[[#This Row],[Scion METRC '#]],VEGC8[[#All],[Scion METRC '#]:[Pheno Barcode]],2,FALSE),"")</f>
        <v/>
      </c>
      <c r="H1857" s="13" t="str">
        <f>LEFT(flower[[#This Row],[Pheno Barcode]],7)</f>
        <v/>
      </c>
      <c r="I1857" s="10" t="str">
        <f>_xlfn.IFNA(VLOOKUP(flower[[#This Row],[Strain]],VEGC8[[#All],[Scion METRC '#]:[Health]],5,FALSE),"")</f>
        <v/>
      </c>
      <c r="J1857" s="13"/>
      <c r="K1857" s="13" t="str">
        <f>IF(flower[[#This Row],[Scion METRC '#]]="","EMPTY",_xlfn.IFNA(VLOOKUP(flower[[#This Row],[Scion METRC '#]],DEADC8[],3,FALSE),"Alive"))</f>
        <v>EMPTY</v>
      </c>
      <c r="L1857" s="13" t="str">
        <f>IFERROR(INDEX(exptreatments[[#This Row],[Treatment]],MATCH(flower[[#This Row],[Scion METRC '#]],exptreatments[[#This Row],[METRC]],0)),"")</f>
        <v/>
      </c>
      <c r="M1857" s="13" t="str">
        <f>_xlfn.IFNA(VLOOKUP(flower[[#This Row],[Scion METRC '#]],DEADC8[],4,FALSE),"")</f>
        <v/>
      </c>
      <c r="N1857" s="14" t="str">
        <f>_xlfn.IFNA(VLOOKUP(flower[[#This Row],[Scion METRC '#]],DEADC8[],4,FALSE),"")</f>
        <v/>
      </c>
      <c r="O1857" s="13" t="str">
        <f>IF(ISNUMBER(SEARCH(".",flower[[#This Row],[Pheno Barcode]])),CONCATENATE("1A4070000000065000",RIGHT(flower[[#This Row],[Pheno Barcode]],6)),"")</f>
        <v/>
      </c>
      <c r="P1857" s="8" t="str">
        <f>IF(flower[[#This Row],[Plant]]&lt;10,_xlfn.CONCAT('Group Info'!$F$2,"_",flower[[#This Row],[Table]],"-0",flower[[#This Row],[Plant]]),_xlfn.CONCAT('Group Info'!$F$2,"_",flower[[#This Row],[Table]],"-",flower[[#This Row],[Plant]]))</f>
        <v>_XL1-16</v>
      </c>
    </row>
    <row r="1858" spans="1:16" x14ac:dyDescent="0.25">
      <c r="A1858" s="8" t="s">
        <v>10</v>
      </c>
      <c r="B1858" s="9">
        <v>1</v>
      </c>
      <c r="C1858" s="13" t="s">
        <v>599</v>
      </c>
      <c r="D1858" s="13"/>
      <c r="E1858" s="13" t="str">
        <f>_xlfn.IFNA(VLOOKUP(flower[[#This Row],[Scion METRC '#]],METRCC8[],2,FALSE),"METRC ERROR")</f>
        <v>METRC ERROR</v>
      </c>
      <c r="F1858" s="13" t="str">
        <f>IF(LEFT(flower[[#This Row],[Strain]],4)=LEFT(flower[[#This Row],[Pheno '#]],4),"match","MISMATCH")</f>
        <v>MISMATCH</v>
      </c>
      <c r="G1858" s="13" t="str">
        <f>_xlfn.IFNA(VLOOKUP(flower[[#This Row],[Scion METRC '#]],VEGC8[[#All],[Scion METRC '#]:[Pheno Barcode]],2,FALSE),"")</f>
        <v/>
      </c>
      <c r="H1858" s="13" t="str">
        <f>LEFT(flower[[#This Row],[Pheno Barcode]],7)</f>
        <v/>
      </c>
      <c r="I1858" s="10" t="str">
        <f>_xlfn.IFNA(VLOOKUP(flower[[#This Row],[Strain]],VEGC8[[#All],[Scion METRC '#]:[Health]],5,FALSE),"")</f>
        <v/>
      </c>
      <c r="J1858" s="13"/>
      <c r="K1858" s="13" t="str">
        <f>IF(flower[[#This Row],[Scion METRC '#]]="","EMPTY",_xlfn.IFNA(VLOOKUP(flower[[#This Row],[Scion METRC '#]],DEADC8[],3,FALSE),"Alive"))</f>
        <v>EMPTY</v>
      </c>
      <c r="L1858" s="13" t="str">
        <f>IFERROR(INDEX(exptreatments[[#This Row],[Treatment]],MATCH(flower[[#This Row],[Scion METRC '#]],exptreatments[[#This Row],[METRC]],0)),"")</f>
        <v/>
      </c>
      <c r="M1858" s="13" t="str">
        <f>_xlfn.IFNA(VLOOKUP(flower[[#This Row],[Scion METRC '#]],DEADC8[],4,FALSE),"")</f>
        <v/>
      </c>
      <c r="N1858" s="14" t="str">
        <f>_xlfn.IFNA(VLOOKUP(flower[[#This Row],[Scion METRC '#]],DEADC8[],4,FALSE),"")</f>
        <v/>
      </c>
      <c r="O1858" s="13" t="str">
        <f>IF(ISNUMBER(SEARCH(".",flower[[#This Row],[Pheno Barcode]])),CONCATENATE("1A4070000000065000",RIGHT(flower[[#This Row],[Pheno Barcode]],6)),"")</f>
        <v/>
      </c>
      <c r="P1858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_XL2-01</v>
      </c>
    </row>
    <row r="1859" spans="1:16" x14ac:dyDescent="0.25">
      <c r="A1859" s="8" t="s">
        <v>10</v>
      </c>
      <c r="B1859" s="9">
        <v>2</v>
      </c>
      <c r="C1859" s="13" t="s">
        <v>599</v>
      </c>
      <c r="D1859" s="13"/>
      <c r="E1859" s="13" t="str">
        <f>_xlfn.IFNA(VLOOKUP(flower[[#This Row],[Scion METRC '#]],METRCC8[],2,FALSE),"METRC ERROR")</f>
        <v>METRC ERROR</v>
      </c>
      <c r="F1859" s="13" t="str">
        <f>IF(LEFT(flower[[#This Row],[Strain]],4)=LEFT(flower[[#This Row],[Pheno '#]],4),"match","MISMATCH")</f>
        <v>MISMATCH</v>
      </c>
      <c r="G1859" s="13" t="str">
        <f>_xlfn.IFNA(VLOOKUP(flower[[#This Row],[Scion METRC '#]],VEGC8[[#All],[Scion METRC '#]:[Pheno Barcode]],2,FALSE),"")</f>
        <v/>
      </c>
      <c r="H1859" s="13" t="str">
        <f>LEFT(flower[[#This Row],[Pheno Barcode]],7)</f>
        <v/>
      </c>
      <c r="I1859" s="10" t="str">
        <f>_xlfn.IFNA(VLOOKUP(flower[[#This Row],[Strain]],VEGC8[[#All],[Scion METRC '#]:[Health]],5,FALSE),"")</f>
        <v/>
      </c>
      <c r="J1859" s="13"/>
      <c r="K1859" s="13" t="str">
        <f>IF(flower[[#This Row],[Scion METRC '#]]="","EMPTY",_xlfn.IFNA(VLOOKUP(flower[[#This Row],[Scion METRC '#]],DEADC8[],3,FALSE),"Alive"))</f>
        <v>EMPTY</v>
      </c>
      <c r="L1859" s="13" t="str">
        <f>IFERROR(INDEX(exptreatments[[#This Row],[Treatment]],MATCH(flower[[#This Row],[Scion METRC '#]],exptreatments[[#This Row],[METRC]],0)),"")</f>
        <v/>
      </c>
      <c r="M1859" s="13" t="str">
        <f>_xlfn.IFNA(VLOOKUP(flower[[#This Row],[Scion METRC '#]],DEADC8[],4,FALSE),"")</f>
        <v/>
      </c>
      <c r="N1859" s="14" t="str">
        <f>_xlfn.IFNA(VLOOKUP(flower[[#This Row],[Scion METRC '#]],DEADC8[],4,FALSE),"")</f>
        <v/>
      </c>
      <c r="O1859" s="13" t="str">
        <f>IF(ISNUMBER(SEARCH(".",flower[[#This Row],[Pheno Barcode]])),CONCATENATE("1A4070000000065000",RIGHT(flower[[#This Row],[Pheno Barcode]],6)),"")</f>
        <v/>
      </c>
      <c r="P1859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_XL2-02</v>
      </c>
    </row>
    <row r="1860" spans="1:16" x14ac:dyDescent="0.25">
      <c r="A1860" s="8" t="s">
        <v>10</v>
      </c>
      <c r="B1860" s="9">
        <v>3</v>
      </c>
      <c r="C1860" s="13" t="s">
        <v>599</v>
      </c>
      <c r="D1860" s="13"/>
      <c r="E1860" s="13" t="str">
        <f>_xlfn.IFNA(VLOOKUP(flower[[#This Row],[Scion METRC '#]],METRCC8[],2,FALSE),"METRC ERROR")</f>
        <v>METRC ERROR</v>
      </c>
      <c r="F1860" s="13" t="str">
        <f>IF(LEFT(flower[[#This Row],[Strain]],4)=LEFT(flower[[#This Row],[Pheno '#]],4),"match","MISMATCH")</f>
        <v>MISMATCH</v>
      </c>
      <c r="G1860" s="13" t="str">
        <f>_xlfn.IFNA(VLOOKUP(flower[[#This Row],[Scion METRC '#]],VEGC8[[#All],[Scion METRC '#]:[Pheno Barcode]],2,FALSE),"")</f>
        <v/>
      </c>
      <c r="H1860" s="13" t="str">
        <f>LEFT(flower[[#This Row],[Pheno Barcode]],7)</f>
        <v/>
      </c>
      <c r="I1860" s="10" t="str">
        <f>_xlfn.IFNA(VLOOKUP(flower[[#This Row],[Strain]],VEGC8[[#All],[Scion METRC '#]:[Health]],5,FALSE),"")</f>
        <v/>
      </c>
      <c r="J1860" s="13"/>
      <c r="K1860" s="13" t="str">
        <f>IF(flower[[#This Row],[Scion METRC '#]]="","EMPTY",_xlfn.IFNA(VLOOKUP(flower[[#This Row],[Scion METRC '#]],DEADC8[],3,FALSE),"Alive"))</f>
        <v>EMPTY</v>
      </c>
      <c r="L1860" s="13" t="str">
        <f>IFERROR(INDEX(exptreatments[[#This Row],[Treatment]],MATCH(flower[[#This Row],[Scion METRC '#]],exptreatments[[#This Row],[METRC]],0)),"")</f>
        <v/>
      </c>
      <c r="M1860" s="13" t="str">
        <f>_xlfn.IFNA(VLOOKUP(flower[[#This Row],[Scion METRC '#]],DEADC8[],4,FALSE),"")</f>
        <v/>
      </c>
      <c r="N1860" s="14" t="str">
        <f>_xlfn.IFNA(VLOOKUP(flower[[#This Row],[Scion METRC '#]],DEADC8[],4,FALSE),"")</f>
        <v/>
      </c>
      <c r="O1860" s="13" t="str">
        <f>IF(ISNUMBER(SEARCH(".",flower[[#This Row],[Pheno Barcode]])),CONCATENATE("1A4070000000065000",RIGHT(flower[[#This Row],[Pheno Barcode]],6)),"")</f>
        <v/>
      </c>
      <c r="P1860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_XL2-03</v>
      </c>
    </row>
    <row r="1861" spans="1:16" x14ac:dyDescent="0.25">
      <c r="A1861" s="8" t="s">
        <v>10</v>
      </c>
      <c r="B1861" s="9">
        <v>4</v>
      </c>
      <c r="C1861" s="13" t="s">
        <v>599</v>
      </c>
      <c r="D1861" s="13"/>
      <c r="E1861" s="13" t="str">
        <f>_xlfn.IFNA(VLOOKUP(flower[[#This Row],[Scion METRC '#]],METRCC8[],2,FALSE),"METRC ERROR")</f>
        <v>METRC ERROR</v>
      </c>
      <c r="F1861" s="13" t="str">
        <f>IF(LEFT(flower[[#This Row],[Strain]],4)=LEFT(flower[[#This Row],[Pheno '#]],4),"match","MISMATCH")</f>
        <v>MISMATCH</v>
      </c>
      <c r="G1861" s="13" t="str">
        <f>_xlfn.IFNA(VLOOKUP(flower[[#This Row],[Scion METRC '#]],VEGC8[[#All],[Scion METRC '#]:[Pheno Barcode]],2,FALSE),"")</f>
        <v/>
      </c>
      <c r="H1861" s="13" t="str">
        <f>LEFT(flower[[#This Row],[Pheno Barcode]],7)</f>
        <v/>
      </c>
      <c r="I1861" s="10" t="str">
        <f>_xlfn.IFNA(VLOOKUP(flower[[#This Row],[Strain]],VEGC8[[#All],[Scion METRC '#]:[Health]],5,FALSE),"")</f>
        <v/>
      </c>
      <c r="J1861" s="13"/>
      <c r="K1861" s="13" t="str">
        <f>IF(flower[[#This Row],[Scion METRC '#]]="","EMPTY",_xlfn.IFNA(VLOOKUP(flower[[#This Row],[Scion METRC '#]],DEADC8[],3,FALSE),"Alive"))</f>
        <v>EMPTY</v>
      </c>
      <c r="L1861" s="13" t="str">
        <f>IFERROR(INDEX(exptreatments[[#This Row],[Treatment]],MATCH(flower[[#This Row],[Scion METRC '#]],exptreatments[[#This Row],[METRC]],0)),"")</f>
        <v/>
      </c>
      <c r="M1861" s="13" t="str">
        <f>_xlfn.IFNA(VLOOKUP(flower[[#This Row],[Scion METRC '#]],DEADC8[],4,FALSE),"")</f>
        <v/>
      </c>
      <c r="N1861" s="14" t="str">
        <f>_xlfn.IFNA(VLOOKUP(flower[[#This Row],[Scion METRC '#]],DEADC8[],4,FALSE),"")</f>
        <v/>
      </c>
      <c r="O1861" s="13" t="str">
        <f>IF(ISNUMBER(SEARCH(".",flower[[#This Row],[Pheno Barcode]])),CONCATENATE("1A4070000000065000",RIGHT(flower[[#This Row],[Pheno Barcode]],6)),"")</f>
        <v/>
      </c>
      <c r="P1861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_XL2-04</v>
      </c>
    </row>
    <row r="1862" spans="1:16" x14ac:dyDescent="0.25">
      <c r="A1862" s="8" t="s">
        <v>10</v>
      </c>
      <c r="B1862" s="9">
        <v>5</v>
      </c>
      <c r="C1862" s="13" t="s">
        <v>599</v>
      </c>
      <c r="D1862" s="13"/>
      <c r="E1862" s="13" t="str">
        <f>_xlfn.IFNA(VLOOKUP(flower[[#This Row],[Scion METRC '#]],METRCC8[],2,FALSE),"METRC ERROR")</f>
        <v>METRC ERROR</v>
      </c>
      <c r="F1862" s="13" t="str">
        <f>IF(LEFT(flower[[#This Row],[Strain]],4)=LEFT(flower[[#This Row],[Pheno '#]],4),"match","MISMATCH")</f>
        <v>MISMATCH</v>
      </c>
      <c r="G1862" s="13" t="str">
        <f>_xlfn.IFNA(VLOOKUP(flower[[#This Row],[Scion METRC '#]],VEGC8[[#All],[Scion METRC '#]:[Pheno Barcode]],2,FALSE),"")</f>
        <v/>
      </c>
      <c r="H1862" s="13" t="str">
        <f>LEFT(flower[[#This Row],[Pheno Barcode]],7)</f>
        <v/>
      </c>
      <c r="I1862" s="10" t="str">
        <f>_xlfn.IFNA(VLOOKUP(flower[[#This Row],[Strain]],VEGC8[[#All],[Scion METRC '#]:[Health]],5,FALSE),"")</f>
        <v/>
      </c>
      <c r="J1862" s="13"/>
      <c r="K1862" s="13" t="str">
        <f>IF(flower[[#This Row],[Scion METRC '#]]="","EMPTY",_xlfn.IFNA(VLOOKUP(flower[[#This Row],[Scion METRC '#]],DEADC8[],3,FALSE),"Alive"))</f>
        <v>EMPTY</v>
      </c>
      <c r="L1862" s="13" t="str">
        <f>IFERROR(INDEX(exptreatments[[#This Row],[Treatment]],MATCH(flower[[#This Row],[Scion METRC '#]],exptreatments[[#This Row],[METRC]],0)),"")</f>
        <v/>
      </c>
      <c r="M1862" s="13" t="str">
        <f>_xlfn.IFNA(VLOOKUP(flower[[#This Row],[Scion METRC '#]],DEADC8[],4,FALSE),"")</f>
        <v/>
      </c>
      <c r="N1862" s="14" t="str">
        <f>_xlfn.IFNA(VLOOKUP(flower[[#This Row],[Scion METRC '#]],DEADC8[],4,FALSE),"")</f>
        <v/>
      </c>
      <c r="O1862" s="13" t="str">
        <f>IF(ISNUMBER(SEARCH(".",flower[[#This Row],[Pheno Barcode]])),CONCATENATE("1A4070000000065000",RIGHT(flower[[#This Row],[Pheno Barcode]],6)),"")</f>
        <v/>
      </c>
      <c r="P1862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_XL2-05</v>
      </c>
    </row>
    <row r="1863" spans="1:16" x14ac:dyDescent="0.25">
      <c r="A1863" s="8" t="s">
        <v>10</v>
      </c>
      <c r="B1863" s="9">
        <v>6</v>
      </c>
      <c r="C1863" s="13" t="s">
        <v>599</v>
      </c>
      <c r="D1863" s="13"/>
      <c r="E1863" s="13" t="str">
        <f>_xlfn.IFNA(VLOOKUP(flower[[#This Row],[Scion METRC '#]],METRCC8[],2,FALSE),"METRC ERROR")</f>
        <v>METRC ERROR</v>
      </c>
      <c r="F1863" s="13" t="str">
        <f>IF(LEFT(flower[[#This Row],[Strain]],4)=LEFT(flower[[#This Row],[Pheno '#]],4),"match","MISMATCH")</f>
        <v>MISMATCH</v>
      </c>
      <c r="G1863" s="13" t="str">
        <f>_xlfn.IFNA(VLOOKUP(flower[[#This Row],[Scion METRC '#]],VEGC8[[#All],[Scion METRC '#]:[Pheno Barcode]],2,FALSE),"")</f>
        <v/>
      </c>
      <c r="H1863" s="13" t="str">
        <f>LEFT(flower[[#This Row],[Pheno Barcode]],7)</f>
        <v/>
      </c>
      <c r="I1863" s="10" t="str">
        <f>_xlfn.IFNA(VLOOKUP(flower[[#This Row],[Strain]],VEGC8[[#All],[Scion METRC '#]:[Health]],5,FALSE),"")</f>
        <v/>
      </c>
      <c r="J1863" s="13"/>
      <c r="K1863" s="13" t="str">
        <f>IF(flower[[#This Row],[Scion METRC '#]]="","EMPTY",_xlfn.IFNA(VLOOKUP(flower[[#This Row],[Scion METRC '#]],DEADC8[],3,FALSE),"Alive"))</f>
        <v>EMPTY</v>
      </c>
      <c r="L1863" s="13" t="str">
        <f>IFERROR(INDEX(exptreatments[[#This Row],[Treatment]],MATCH(flower[[#This Row],[Scion METRC '#]],exptreatments[[#This Row],[METRC]],0)),"")</f>
        <v/>
      </c>
      <c r="M1863" s="13" t="str">
        <f>_xlfn.IFNA(VLOOKUP(flower[[#This Row],[Scion METRC '#]],DEADC8[],4,FALSE),"")</f>
        <v/>
      </c>
      <c r="N1863" s="14" t="str">
        <f>_xlfn.IFNA(VLOOKUP(flower[[#This Row],[Scion METRC '#]],DEADC8[],4,FALSE),"")</f>
        <v/>
      </c>
      <c r="O1863" s="13" t="str">
        <f>IF(ISNUMBER(SEARCH(".",flower[[#This Row],[Pheno Barcode]])),CONCATENATE("1A4070000000065000",RIGHT(flower[[#This Row],[Pheno Barcode]],6)),"")</f>
        <v/>
      </c>
      <c r="P1863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_XL2-06</v>
      </c>
    </row>
    <row r="1864" spans="1:16" x14ac:dyDescent="0.25">
      <c r="A1864" s="8" t="s">
        <v>10</v>
      </c>
      <c r="B1864" s="9">
        <v>7</v>
      </c>
      <c r="C1864" s="13" t="s">
        <v>599</v>
      </c>
      <c r="D1864" s="13"/>
      <c r="E1864" s="13" t="str">
        <f>_xlfn.IFNA(VLOOKUP(flower[[#This Row],[Scion METRC '#]],METRCC8[],2,FALSE),"METRC ERROR")</f>
        <v>METRC ERROR</v>
      </c>
      <c r="F1864" s="13" t="str">
        <f>IF(LEFT(flower[[#This Row],[Strain]],4)=LEFT(flower[[#This Row],[Pheno '#]],4),"match","MISMATCH")</f>
        <v>MISMATCH</v>
      </c>
      <c r="G1864" s="13" t="str">
        <f>_xlfn.IFNA(VLOOKUP(flower[[#This Row],[Scion METRC '#]],VEGC8[[#All],[Scion METRC '#]:[Pheno Barcode]],2,FALSE),"")</f>
        <v/>
      </c>
      <c r="H1864" s="13" t="str">
        <f>LEFT(flower[[#This Row],[Pheno Barcode]],7)</f>
        <v/>
      </c>
      <c r="I1864" s="10" t="str">
        <f>_xlfn.IFNA(VLOOKUP(flower[[#This Row],[Strain]],VEGC8[[#All],[Scion METRC '#]:[Health]],5,FALSE),"")</f>
        <v/>
      </c>
      <c r="J1864" s="13"/>
      <c r="K1864" s="13" t="str">
        <f>IF(flower[[#This Row],[Scion METRC '#]]="","EMPTY",_xlfn.IFNA(VLOOKUP(flower[[#This Row],[Scion METRC '#]],DEADC8[],3,FALSE),"Alive"))</f>
        <v>EMPTY</v>
      </c>
      <c r="L1864" s="13" t="str">
        <f>IFERROR(INDEX(exptreatments[[#This Row],[Treatment]],MATCH(flower[[#This Row],[Scion METRC '#]],exptreatments[[#This Row],[METRC]],0)),"")</f>
        <v/>
      </c>
      <c r="M1864" s="13" t="str">
        <f>_xlfn.IFNA(VLOOKUP(flower[[#This Row],[Scion METRC '#]],DEADC8[],4,FALSE),"")</f>
        <v/>
      </c>
      <c r="N1864" s="14" t="str">
        <f>_xlfn.IFNA(VLOOKUP(flower[[#This Row],[Scion METRC '#]],DEADC8[],4,FALSE),"")</f>
        <v/>
      </c>
      <c r="O1864" s="13" t="str">
        <f>IF(ISNUMBER(SEARCH(".",flower[[#This Row],[Pheno Barcode]])),CONCATENATE("1A4070000000065000",RIGHT(flower[[#This Row],[Pheno Barcode]],6)),"")</f>
        <v/>
      </c>
      <c r="P1864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_XL2-07</v>
      </c>
    </row>
    <row r="1865" spans="1:16" x14ac:dyDescent="0.25">
      <c r="A1865" s="8" t="s">
        <v>10</v>
      </c>
      <c r="B1865" s="9">
        <v>8</v>
      </c>
      <c r="C1865" s="13" t="s">
        <v>599</v>
      </c>
      <c r="D1865" s="13"/>
      <c r="E1865" s="13" t="str">
        <f>_xlfn.IFNA(VLOOKUP(flower[[#This Row],[Scion METRC '#]],METRCC8[],2,FALSE),"METRC ERROR")</f>
        <v>METRC ERROR</v>
      </c>
      <c r="F1865" s="13" t="str">
        <f>IF(LEFT(flower[[#This Row],[Strain]],4)=LEFT(flower[[#This Row],[Pheno '#]],4),"match","MISMATCH")</f>
        <v>MISMATCH</v>
      </c>
      <c r="G1865" s="13" t="str">
        <f>_xlfn.IFNA(VLOOKUP(flower[[#This Row],[Scion METRC '#]],VEGC8[[#All],[Scion METRC '#]:[Pheno Barcode]],2,FALSE),"")</f>
        <v/>
      </c>
      <c r="H1865" s="13" t="str">
        <f>LEFT(flower[[#This Row],[Pheno Barcode]],7)</f>
        <v/>
      </c>
      <c r="I1865" s="10" t="str">
        <f>_xlfn.IFNA(VLOOKUP(flower[[#This Row],[Strain]],VEGC8[[#All],[Scion METRC '#]:[Health]],5,FALSE),"")</f>
        <v/>
      </c>
      <c r="J1865" s="13"/>
      <c r="K1865" s="13" t="str">
        <f>IF(flower[[#This Row],[Scion METRC '#]]="","EMPTY",_xlfn.IFNA(VLOOKUP(flower[[#This Row],[Scion METRC '#]],DEADC8[],3,FALSE),"Alive"))</f>
        <v>EMPTY</v>
      </c>
      <c r="L1865" s="13" t="str">
        <f>IFERROR(INDEX(exptreatments[[#This Row],[Treatment]],MATCH(flower[[#This Row],[Scion METRC '#]],exptreatments[[#This Row],[METRC]],0)),"")</f>
        <v/>
      </c>
      <c r="M1865" s="13" t="str">
        <f>_xlfn.IFNA(VLOOKUP(flower[[#This Row],[Scion METRC '#]],DEADC8[],4,FALSE),"")</f>
        <v/>
      </c>
      <c r="N1865" s="14" t="str">
        <f>_xlfn.IFNA(VLOOKUP(flower[[#This Row],[Scion METRC '#]],DEADC8[],4,FALSE),"")</f>
        <v/>
      </c>
      <c r="O1865" s="13" t="str">
        <f>IF(ISNUMBER(SEARCH(".",flower[[#This Row],[Pheno Barcode]])),CONCATENATE("1A4070000000065000",RIGHT(flower[[#This Row],[Pheno Barcode]],6)),"")</f>
        <v/>
      </c>
      <c r="P1865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_XL2-08</v>
      </c>
    </row>
    <row r="1866" spans="1:16" x14ac:dyDescent="0.25">
      <c r="A1866" s="8" t="s">
        <v>10</v>
      </c>
      <c r="B1866" s="9">
        <v>9</v>
      </c>
      <c r="C1866" s="13" t="s">
        <v>599</v>
      </c>
      <c r="D1866" s="13"/>
      <c r="E1866" s="13" t="str">
        <f>_xlfn.IFNA(VLOOKUP(flower[[#This Row],[Scion METRC '#]],METRCC8[],2,FALSE),"METRC ERROR")</f>
        <v>METRC ERROR</v>
      </c>
      <c r="F1866" s="13" t="str">
        <f>IF(LEFT(flower[[#This Row],[Strain]],4)=LEFT(flower[[#This Row],[Pheno '#]],4),"match","MISMATCH")</f>
        <v>MISMATCH</v>
      </c>
      <c r="G1866" s="13" t="str">
        <f>_xlfn.IFNA(VLOOKUP(flower[[#This Row],[Scion METRC '#]],VEGC8[[#All],[Scion METRC '#]:[Pheno Barcode]],2,FALSE),"")</f>
        <v/>
      </c>
      <c r="H1866" s="13" t="str">
        <f>LEFT(flower[[#This Row],[Pheno Barcode]],7)</f>
        <v/>
      </c>
      <c r="I1866" s="10" t="str">
        <f>_xlfn.IFNA(VLOOKUP(flower[[#This Row],[Strain]],VEGC8[[#All],[Scion METRC '#]:[Health]],5,FALSE),"")</f>
        <v/>
      </c>
      <c r="J1866" s="13"/>
      <c r="K1866" s="13" t="str">
        <f>IF(flower[[#This Row],[Scion METRC '#]]="","EMPTY",_xlfn.IFNA(VLOOKUP(flower[[#This Row],[Scion METRC '#]],DEADC8[],3,FALSE),"Alive"))</f>
        <v>EMPTY</v>
      </c>
      <c r="L1866" s="13" t="str">
        <f>IFERROR(INDEX(exptreatments[[#This Row],[Treatment]],MATCH(flower[[#This Row],[Scion METRC '#]],exptreatments[[#This Row],[METRC]],0)),"")</f>
        <v/>
      </c>
      <c r="M1866" s="13" t="str">
        <f>_xlfn.IFNA(VLOOKUP(flower[[#This Row],[Scion METRC '#]],DEADC8[],4,FALSE),"")</f>
        <v/>
      </c>
      <c r="N1866" s="14" t="str">
        <f>_xlfn.IFNA(VLOOKUP(flower[[#This Row],[Scion METRC '#]],DEADC8[],4,FALSE),"")</f>
        <v/>
      </c>
      <c r="O1866" s="13" t="str">
        <f>IF(ISNUMBER(SEARCH(".",flower[[#This Row],[Pheno Barcode]])),CONCATENATE("1A4070000000065000",RIGHT(flower[[#This Row],[Pheno Barcode]],6)),"")</f>
        <v/>
      </c>
      <c r="P1866" s="8" t="str">
        <f>IF(flower[[#This Row],[Plant]]&lt;10,_xlfn.CONCAT('Group Info'!$F$2,"_",flower[[#This Row],[Table]],"-0",flower[[#This Row],[Plant]]),_xlfn.CONCAT('Group Info'!$F$2,"_",flower[[#This Row],[Table]],"-",flower[[#This Row],[Plant]]))</f>
        <v>_XL2-09</v>
      </c>
    </row>
    <row r="1867" spans="1:16" x14ac:dyDescent="0.25">
      <c r="A1867" s="8" t="s">
        <v>10</v>
      </c>
      <c r="B1867" s="9">
        <v>10</v>
      </c>
      <c r="C1867" s="13" t="s">
        <v>599</v>
      </c>
      <c r="D1867" s="13"/>
      <c r="E1867" s="13" t="str">
        <f>_xlfn.IFNA(VLOOKUP(flower[[#This Row],[Scion METRC '#]],METRCC8[],2,FALSE),"METRC ERROR")</f>
        <v>METRC ERROR</v>
      </c>
      <c r="F1867" s="13" t="str">
        <f>IF(LEFT(flower[[#This Row],[Strain]],4)=LEFT(flower[[#This Row],[Pheno '#]],4),"match","MISMATCH")</f>
        <v>MISMATCH</v>
      </c>
      <c r="G1867" s="13" t="str">
        <f>_xlfn.IFNA(VLOOKUP(flower[[#This Row],[Scion METRC '#]],VEGC8[[#All],[Scion METRC '#]:[Pheno Barcode]],2,FALSE),"")</f>
        <v/>
      </c>
      <c r="H1867" s="13" t="str">
        <f>LEFT(flower[[#This Row],[Pheno Barcode]],7)</f>
        <v/>
      </c>
      <c r="I1867" s="10" t="str">
        <f>_xlfn.IFNA(VLOOKUP(flower[[#This Row],[Strain]],VEGC8[[#All],[Scion METRC '#]:[Health]],5,FALSE),"")</f>
        <v/>
      </c>
      <c r="J1867" s="13"/>
      <c r="K1867" s="13" t="str">
        <f>IF(flower[[#This Row],[Scion METRC '#]]="","EMPTY",_xlfn.IFNA(VLOOKUP(flower[[#This Row],[Scion METRC '#]],DEADC8[],3,FALSE),"Alive"))</f>
        <v>EMPTY</v>
      </c>
      <c r="L1867" s="13" t="str">
        <f>IFERROR(INDEX(exptreatments[[#This Row],[Treatment]],MATCH(flower[[#This Row],[Scion METRC '#]],exptreatments[[#This Row],[METRC]],0)),"")</f>
        <v/>
      </c>
      <c r="M1867" s="13" t="str">
        <f>_xlfn.IFNA(VLOOKUP(flower[[#This Row],[Scion METRC '#]],DEADC8[],4,FALSE),"")</f>
        <v/>
      </c>
      <c r="N1867" s="14" t="str">
        <f>_xlfn.IFNA(VLOOKUP(flower[[#This Row],[Scion METRC '#]],DEADC8[],4,FALSE),"")</f>
        <v/>
      </c>
      <c r="O1867" s="13" t="str">
        <f>IF(ISNUMBER(SEARCH(".",flower[[#This Row],[Pheno Barcode]])),CONCATENATE("1A4070000000065000",RIGHT(flower[[#This Row],[Pheno Barcode]],6)),"")</f>
        <v/>
      </c>
      <c r="P1867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_XL2-10</v>
      </c>
    </row>
    <row r="1868" spans="1:16" x14ac:dyDescent="0.25">
      <c r="A1868" s="8" t="s">
        <v>10</v>
      </c>
      <c r="B1868" s="9">
        <v>11</v>
      </c>
      <c r="C1868" s="13" t="s">
        <v>599</v>
      </c>
      <c r="D1868" s="13"/>
      <c r="E1868" s="13" t="str">
        <f>_xlfn.IFNA(VLOOKUP(flower[[#This Row],[Scion METRC '#]],METRCC8[],2,FALSE),"METRC ERROR")</f>
        <v>METRC ERROR</v>
      </c>
      <c r="F1868" s="13" t="str">
        <f>IF(LEFT(flower[[#This Row],[Strain]],4)=LEFT(flower[[#This Row],[Pheno '#]],4),"match","MISMATCH")</f>
        <v>MISMATCH</v>
      </c>
      <c r="G1868" s="13" t="str">
        <f>_xlfn.IFNA(VLOOKUP(flower[[#This Row],[Scion METRC '#]],VEGC8[[#All],[Scion METRC '#]:[Pheno Barcode]],2,FALSE),"")</f>
        <v/>
      </c>
      <c r="H1868" s="13" t="str">
        <f>LEFT(flower[[#This Row],[Pheno Barcode]],7)</f>
        <v/>
      </c>
      <c r="I1868" s="10" t="str">
        <f>_xlfn.IFNA(VLOOKUP(flower[[#This Row],[Strain]],VEGC8[[#All],[Scion METRC '#]:[Health]],5,FALSE),"")</f>
        <v/>
      </c>
      <c r="J1868" s="13"/>
      <c r="K1868" s="13" t="str">
        <f>IF(flower[[#This Row],[Scion METRC '#]]="","EMPTY",_xlfn.IFNA(VLOOKUP(flower[[#This Row],[Scion METRC '#]],DEADC8[],3,FALSE),"Alive"))</f>
        <v>EMPTY</v>
      </c>
      <c r="L1868" s="13" t="str">
        <f>IFERROR(INDEX(exptreatments[[#This Row],[Treatment]],MATCH(flower[[#This Row],[Scion METRC '#]],exptreatments[[#This Row],[METRC]],0)),"")</f>
        <v/>
      </c>
      <c r="M1868" s="13" t="str">
        <f>_xlfn.IFNA(VLOOKUP(flower[[#This Row],[Scion METRC '#]],DEADC8[],4,FALSE),"")</f>
        <v/>
      </c>
      <c r="N1868" s="14" t="str">
        <f>_xlfn.IFNA(VLOOKUP(flower[[#This Row],[Scion METRC '#]],DEADC8[],4,FALSE),"")</f>
        <v/>
      </c>
      <c r="O1868" s="13" t="str">
        <f>IF(ISNUMBER(SEARCH(".",flower[[#This Row],[Pheno Barcode]])),CONCATENATE("1A4070000000065000",RIGHT(flower[[#This Row],[Pheno Barcode]],6)),"")</f>
        <v/>
      </c>
      <c r="P1868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_XL2-11</v>
      </c>
    </row>
    <row r="1869" spans="1:16" x14ac:dyDescent="0.25">
      <c r="A1869" s="8" t="s">
        <v>10</v>
      </c>
      <c r="B1869" s="9">
        <v>12</v>
      </c>
      <c r="C1869" s="13" t="s">
        <v>599</v>
      </c>
      <c r="D1869" s="13"/>
      <c r="E1869" s="13" t="str">
        <f>_xlfn.IFNA(VLOOKUP(flower[[#This Row],[Scion METRC '#]],METRCC8[],2,FALSE),"METRC ERROR")</f>
        <v>METRC ERROR</v>
      </c>
      <c r="F1869" s="13" t="str">
        <f>IF(LEFT(flower[[#This Row],[Strain]],4)=LEFT(flower[[#This Row],[Pheno '#]],4),"match","MISMATCH")</f>
        <v>MISMATCH</v>
      </c>
      <c r="G1869" s="13" t="str">
        <f>_xlfn.IFNA(VLOOKUP(flower[[#This Row],[Scion METRC '#]],VEGC8[[#All],[Scion METRC '#]:[Pheno Barcode]],2,FALSE),"")</f>
        <v/>
      </c>
      <c r="H1869" s="13" t="str">
        <f>LEFT(flower[[#This Row],[Pheno Barcode]],7)</f>
        <v/>
      </c>
      <c r="I1869" s="10" t="str">
        <f>_xlfn.IFNA(VLOOKUP(flower[[#This Row],[Strain]],VEGC8[[#All],[Scion METRC '#]:[Health]],5,FALSE),"")</f>
        <v/>
      </c>
      <c r="J1869" s="13"/>
      <c r="K1869" s="13" t="str">
        <f>IF(flower[[#This Row],[Scion METRC '#]]="","EMPTY",_xlfn.IFNA(VLOOKUP(flower[[#This Row],[Scion METRC '#]],DEADC8[],3,FALSE),"Alive"))</f>
        <v>EMPTY</v>
      </c>
      <c r="L1869" s="13" t="str">
        <f>IFERROR(INDEX(exptreatments[[#This Row],[Treatment]],MATCH(flower[[#This Row],[Scion METRC '#]],exptreatments[[#This Row],[METRC]],0)),"")</f>
        <v/>
      </c>
      <c r="M1869" s="13" t="str">
        <f>_xlfn.IFNA(VLOOKUP(flower[[#This Row],[Scion METRC '#]],DEADC8[],4,FALSE),"")</f>
        <v/>
      </c>
      <c r="N1869" s="14" t="str">
        <f>_xlfn.IFNA(VLOOKUP(flower[[#This Row],[Scion METRC '#]],DEADC8[],4,FALSE),"")</f>
        <v/>
      </c>
      <c r="O1869" s="13" t="str">
        <f>IF(ISNUMBER(SEARCH(".",flower[[#This Row],[Pheno Barcode]])),CONCATENATE("1A4070000000065000",RIGHT(flower[[#This Row],[Pheno Barcode]],6)),"")</f>
        <v/>
      </c>
      <c r="P1869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_XL2-12</v>
      </c>
    </row>
    <row r="1870" spans="1:16" x14ac:dyDescent="0.25">
      <c r="A1870" s="8" t="s">
        <v>10</v>
      </c>
      <c r="B1870" s="9">
        <v>13</v>
      </c>
      <c r="C1870" s="13" t="s">
        <v>599</v>
      </c>
      <c r="D1870" s="13"/>
      <c r="E1870" s="13" t="str">
        <f>_xlfn.IFNA(VLOOKUP(flower[[#This Row],[Scion METRC '#]],METRCC8[],2,FALSE),"METRC ERROR")</f>
        <v>METRC ERROR</v>
      </c>
      <c r="F1870" s="13" t="str">
        <f>IF(LEFT(flower[[#This Row],[Strain]],4)=LEFT(flower[[#This Row],[Pheno '#]],4),"match","MISMATCH")</f>
        <v>MISMATCH</v>
      </c>
      <c r="G1870" s="13" t="str">
        <f>_xlfn.IFNA(VLOOKUP(flower[[#This Row],[Scion METRC '#]],VEGC8[[#All],[Scion METRC '#]:[Pheno Barcode]],2,FALSE),"")</f>
        <v/>
      </c>
      <c r="H1870" s="13" t="str">
        <f>LEFT(flower[[#This Row],[Pheno Barcode]],7)</f>
        <v/>
      </c>
      <c r="I1870" s="10" t="str">
        <f>_xlfn.IFNA(VLOOKUP(flower[[#This Row],[Strain]],VEGC8[[#All],[Scion METRC '#]:[Health]],5,FALSE),"")</f>
        <v/>
      </c>
      <c r="J1870" s="13"/>
      <c r="K1870" s="13" t="str">
        <f>IF(flower[[#This Row],[Scion METRC '#]]="","EMPTY",_xlfn.IFNA(VLOOKUP(flower[[#This Row],[Scion METRC '#]],DEADC8[],3,FALSE),"Alive"))</f>
        <v>EMPTY</v>
      </c>
      <c r="L1870" s="13" t="str">
        <f>IFERROR(INDEX(exptreatments[[#This Row],[Treatment]],MATCH(flower[[#This Row],[Scion METRC '#]],exptreatments[[#This Row],[METRC]],0)),"")</f>
        <v/>
      </c>
      <c r="M1870" s="13" t="str">
        <f>_xlfn.IFNA(VLOOKUP(flower[[#This Row],[Scion METRC '#]],DEADC8[],4,FALSE),"")</f>
        <v/>
      </c>
      <c r="N1870" s="14" t="str">
        <f>_xlfn.IFNA(VLOOKUP(flower[[#This Row],[Scion METRC '#]],DEADC8[],4,FALSE),"")</f>
        <v/>
      </c>
      <c r="O1870" s="13" t="str">
        <f>IF(ISNUMBER(SEARCH(".",flower[[#This Row],[Pheno Barcode]])),CONCATENATE("1A4070000000065000",RIGHT(flower[[#This Row],[Pheno Barcode]],6)),"")</f>
        <v/>
      </c>
      <c r="P1870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_XL2-13</v>
      </c>
    </row>
    <row r="1871" spans="1:16" x14ac:dyDescent="0.25">
      <c r="A1871" s="8" t="s">
        <v>10</v>
      </c>
      <c r="B1871" s="9">
        <v>14</v>
      </c>
      <c r="C1871" s="13" t="s">
        <v>599</v>
      </c>
      <c r="D1871" s="13"/>
      <c r="E1871" s="13" t="str">
        <f>_xlfn.IFNA(VLOOKUP(flower[[#This Row],[Scion METRC '#]],METRCC8[],2,FALSE),"METRC ERROR")</f>
        <v>METRC ERROR</v>
      </c>
      <c r="F1871" s="13" t="str">
        <f>IF(LEFT(flower[[#This Row],[Strain]],4)=LEFT(flower[[#This Row],[Pheno '#]],4),"match","MISMATCH")</f>
        <v>MISMATCH</v>
      </c>
      <c r="G1871" s="13" t="str">
        <f>_xlfn.IFNA(VLOOKUP(flower[[#This Row],[Scion METRC '#]],VEGC8[[#All],[Scion METRC '#]:[Pheno Barcode]],2,FALSE),"")</f>
        <v/>
      </c>
      <c r="H1871" s="13" t="str">
        <f>LEFT(flower[[#This Row],[Pheno Barcode]],7)</f>
        <v/>
      </c>
      <c r="I1871" s="10" t="str">
        <f>_xlfn.IFNA(VLOOKUP(flower[[#This Row],[Strain]],VEGC8[[#All],[Scion METRC '#]:[Health]],5,FALSE),"")</f>
        <v/>
      </c>
      <c r="J1871" s="13"/>
      <c r="K1871" s="13" t="str">
        <f>IF(flower[[#This Row],[Scion METRC '#]]="","EMPTY",_xlfn.IFNA(VLOOKUP(flower[[#This Row],[Scion METRC '#]],DEADC8[],3,FALSE),"Alive"))</f>
        <v>EMPTY</v>
      </c>
      <c r="L1871" s="13" t="str">
        <f>IFERROR(INDEX(exptreatments[[#This Row],[Treatment]],MATCH(flower[[#This Row],[Scion METRC '#]],exptreatments[[#This Row],[METRC]],0)),"")</f>
        <v/>
      </c>
      <c r="M1871" s="13" t="str">
        <f>_xlfn.IFNA(VLOOKUP(flower[[#This Row],[Scion METRC '#]],DEADC8[],4,FALSE),"")</f>
        <v/>
      </c>
      <c r="N1871" s="14" t="str">
        <f>_xlfn.IFNA(VLOOKUP(flower[[#This Row],[Scion METRC '#]],DEADC8[],4,FALSE),"")</f>
        <v/>
      </c>
      <c r="O1871" s="13" t="str">
        <f>IF(ISNUMBER(SEARCH(".",flower[[#This Row],[Pheno Barcode]])),CONCATENATE("1A4070000000065000",RIGHT(flower[[#This Row],[Pheno Barcode]],6)),"")</f>
        <v/>
      </c>
      <c r="P1871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_XL2-14</v>
      </c>
    </row>
    <row r="1872" spans="1:16" x14ac:dyDescent="0.25">
      <c r="A1872" s="8" t="s">
        <v>10</v>
      </c>
      <c r="B1872" s="9">
        <v>15</v>
      </c>
      <c r="C1872" s="13" t="s">
        <v>599</v>
      </c>
      <c r="D1872" s="13"/>
      <c r="E1872" s="13" t="str">
        <f>_xlfn.IFNA(VLOOKUP(flower[[#This Row],[Scion METRC '#]],METRCC8[],2,FALSE),"METRC ERROR")</f>
        <v>METRC ERROR</v>
      </c>
      <c r="F1872" s="13" t="str">
        <f>IF(LEFT(flower[[#This Row],[Strain]],4)=LEFT(flower[[#This Row],[Pheno '#]],4),"match","MISMATCH")</f>
        <v>MISMATCH</v>
      </c>
      <c r="G1872" s="13" t="str">
        <f>_xlfn.IFNA(VLOOKUP(flower[[#This Row],[Scion METRC '#]],VEGC8[[#All],[Scion METRC '#]:[Pheno Barcode]],2,FALSE),"")</f>
        <v/>
      </c>
      <c r="H1872" s="13" t="str">
        <f>LEFT(flower[[#This Row],[Pheno Barcode]],7)</f>
        <v/>
      </c>
      <c r="I1872" s="10" t="str">
        <f>_xlfn.IFNA(VLOOKUP(flower[[#This Row],[Strain]],VEGC8[[#All],[Scion METRC '#]:[Health]],5,FALSE),"")</f>
        <v/>
      </c>
      <c r="J1872" s="13"/>
      <c r="K1872" s="13" t="str">
        <f>IF(flower[[#This Row],[Scion METRC '#]]="","EMPTY",_xlfn.IFNA(VLOOKUP(flower[[#This Row],[Scion METRC '#]],DEADC8[],3,FALSE),"Alive"))</f>
        <v>EMPTY</v>
      </c>
      <c r="L1872" s="13" t="str">
        <f>IFERROR(INDEX(exptreatments[[#This Row],[Treatment]],MATCH(flower[[#This Row],[Scion METRC '#]],exptreatments[[#This Row],[METRC]],0)),"")</f>
        <v/>
      </c>
      <c r="M1872" s="13" t="str">
        <f>_xlfn.IFNA(VLOOKUP(flower[[#This Row],[Scion METRC '#]],DEADC8[],4,FALSE),"")</f>
        <v/>
      </c>
      <c r="N1872" s="14" t="str">
        <f>_xlfn.IFNA(VLOOKUP(flower[[#This Row],[Scion METRC '#]],DEADC8[],4,FALSE),"")</f>
        <v/>
      </c>
      <c r="O1872" s="13" t="str">
        <f>IF(ISNUMBER(SEARCH(".",flower[[#This Row],[Pheno Barcode]])),CONCATENATE("1A4070000000065000",RIGHT(flower[[#This Row],[Pheno Barcode]],6)),"")</f>
        <v/>
      </c>
      <c r="P1872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_XL2-15</v>
      </c>
    </row>
    <row r="1873" spans="1:16" x14ac:dyDescent="0.25">
      <c r="A1873" s="8" t="s">
        <v>10</v>
      </c>
      <c r="B1873" s="9">
        <v>16</v>
      </c>
      <c r="C1873" s="13" t="s">
        <v>599</v>
      </c>
      <c r="D1873" s="13"/>
      <c r="E1873" s="13" t="str">
        <f>_xlfn.IFNA(VLOOKUP(flower[[#This Row],[Scion METRC '#]],METRCC8[],2,FALSE),"METRC ERROR")</f>
        <v>METRC ERROR</v>
      </c>
      <c r="F1873" s="13" t="str">
        <f>IF(LEFT(flower[[#This Row],[Strain]],4)=LEFT(flower[[#This Row],[Pheno '#]],4),"match","MISMATCH")</f>
        <v>MISMATCH</v>
      </c>
      <c r="G1873" s="13" t="str">
        <f>_xlfn.IFNA(VLOOKUP(flower[[#This Row],[Scion METRC '#]],VEGC8[[#All],[Scion METRC '#]:[Pheno Barcode]],2,FALSE),"")</f>
        <v/>
      </c>
      <c r="H1873" s="13" t="str">
        <f>LEFT(flower[[#This Row],[Pheno Barcode]],7)</f>
        <v/>
      </c>
      <c r="I1873" s="10" t="str">
        <f>_xlfn.IFNA(VLOOKUP(flower[[#This Row],[Strain]],VEGC8[[#All],[Scion METRC '#]:[Health]],5,FALSE),"")</f>
        <v/>
      </c>
      <c r="J1873" s="13"/>
      <c r="K1873" s="13" t="str">
        <f>IF(flower[[#This Row],[Scion METRC '#]]="","EMPTY",_xlfn.IFNA(VLOOKUP(flower[[#This Row],[Scion METRC '#]],DEADC8[],3,FALSE),"Alive"))</f>
        <v>EMPTY</v>
      </c>
      <c r="L1873" s="13" t="str">
        <f>IFERROR(INDEX(exptreatments[[#This Row],[Treatment]],MATCH(flower[[#This Row],[Scion METRC '#]],exptreatments[[#This Row],[METRC]],0)),"")</f>
        <v/>
      </c>
      <c r="M1873" s="13" t="str">
        <f>_xlfn.IFNA(VLOOKUP(flower[[#This Row],[Scion METRC '#]],DEADC8[],4,FALSE),"")</f>
        <v/>
      </c>
      <c r="N1873" s="14" t="str">
        <f>_xlfn.IFNA(VLOOKUP(flower[[#This Row],[Scion METRC '#]],DEADC8[],4,FALSE),"")</f>
        <v/>
      </c>
      <c r="O1873" s="13" t="str">
        <f>IF(ISNUMBER(SEARCH(".",flower[[#This Row],[Pheno Barcode]])),CONCATENATE("1A4070000000065000",RIGHT(flower[[#This Row],[Pheno Barcode]],6)),"")</f>
        <v/>
      </c>
      <c r="P1873" s="8" t="str">
        <f>IF(flower[[#This Row],[Plant]]&lt;10,_xlfn.CONCAT('Group Info'!$F$2,"_",flower[[#This Row],[Table]],"-0",flower[[#This Row],[Plant]]),_xlfn.CONCAT('Group Info'!$F$2,"_",flower[[#This Row],[Table]],"-",flower[[#This Row],[Plant]]))</f>
        <v>_XL2-16</v>
      </c>
    </row>
    <row r="1874" spans="1:16" x14ac:dyDescent="0.25">
      <c r="A1874" s="8" t="s">
        <v>10</v>
      </c>
      <c r="B1874" s="9">
        <v>1</v>
      </c>
      <c r="C1874" s="13" t="s">
        <v>600</v>
      </c>
      <c r="D1874" s="13"/>
      <c r="E1874" s="13" t="str">
        <f>_xlfn.IFNA(VLOOKUP(flower[[#This Row],[Scion METRC '#]],METRCC8[],2,FALSE),"METRC ERROR")</f>
        <v>METRC ERROR</v>
      </c>
      <c r="F1874" s="13" t="str">
        <f>IF(LEFT(flower[[#This Row],[Strain]],4)=LEFT(flower[[#This Row],[Pheno '#]],4),"match","MISMATCH")</f>
        <v>MISMATCH</v>
      </c>
      <c r="G1874" s="13" t="str">
        <f>_xlfn.IFNA(VLOOKUP(flower[[#This Row],[Scion METRC '#]],VEGC8[[#All],[Scion METRC '#]:[Pheno Barcode]],2,FALSE),"")</f>
        <v/>
      </c>
      <c r="H1874" s="13" t="str">
        <f>LEFT(flower[[#This Row],[Pheno Barcode]],7)</f>
        <v/>
      </c>
      <c r="I1874" s="10" t="str">
        <f>_xlfn.IFNA(VLOOKUP(flower[[#This Row],[Strain]],VEGC8[[#All],[Scion METRC '#]:[Health]],5,FALSE),"")</f>
        <v/>
      </c>
      <c r="J1874" s="13"/>
      <c r="K1874" s="13" t="str">
        <f>IF(flower[[#This Row],[Scion METRC '#]]="","EMPTY",_xlfn.IFNA(VLOOKUP(flower[[#This Row],[Scion METRC '#]],DEADC8[],3,FALSE),"Alive"))</f>
        <v>EMPTY</v>
      </c>
      <c r="L1874" s="13" t="str">
        <f>IFERROR(INDEX(exptreatments[[#This Row],[Treatment]],MATCH(flower[[#This Row],[Scion METRC '#]],exptreatments[[#This Row],[METRC]],0)),"")</f>
        <v/>
      </c>
      <c r="M1874" s="13" t="str">
        <f>_xlfn.IFNA(VLOOKUP(flower[[#This Row],[Scion METRC '#]],DEADC8[],4,FALSE),"")</f>
        <v/>
      </c>
      <c r="N1874" s="14" t="str">
        <f>_xlfn.IFNA(VLOOKUP(flower[[#This Row],[Scion METRC '#]],DEADC8[],4,FALSE),"")</f>
        <v/>
      </c>
      <c r="O1874" s="13" t="str">
        <f>IF(ISNUMBER(SEARCH(".",flower[[#This Row],[Pheno Barcode]])),CONCATENATE("1A4070000000065000",RIGHT(flower[[#This Row],[Pheno Barcode]],6)),"")</f>
        <v/>
      </c>
      <c r="P1874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_XL3-01</v>
      </c>
    </row>
    <row r="1875" spans="1:16" x14ac:dyDescent="0.25">
      <c r="A1875" s="8" t="s">
        <v>10</v>
      </c>
      <c r="B1875" s="9">
        <v>2</v>
      </c>
      <c r="C1875" s="13" t="s">
        <v>600</v>
      </c>
      <c r="D1875" s="13"/>
      <c r="E1875" s="13" t="str">
        <f>_xlfn.IFNA(VLOOKUP(flower[[#This Row],[Scion METRC '#]],METRCC8[],2,FALSE),"METRC ERROR")</f>
        <v>METRC ERROR</v>
      </c>
      <c r="F1875" s="13" t="str">
        <f>IF(LEFT(flower[[#This Row],[Strain]],4)=LEFT(flower[[#This Row],[Pheno '#]],4),"match","MISMATCH")</f>
        <v>MISMATCH</v>
      </c>
      <c r="G1875" s="13" t="str">
        <f>_xlfn.IFNA(VLOOKUP(flower[[#This Row],[Scion METRC '#]],VEGC8[[#All],[Scion METRC '#]:[Pheno Barcode]],2,FALSE),"")</f>
        <v/>
      </c>
      <c r="H1875" s="13" t="str">
        <f>LEFT(flower[[#This Row],[Pheno Barcode]],7)</f>
        <v/>
      </c>
      <c r="I1875" s="10" t="str">
        <f>_xlfn.IFNA(VLOOKUP(flower[[#This Row],[Strain]],VEGC8[[#All],[Scion METRC '#]:[Health]],5,FALSE),"")</f>
        <v/>
      </c>
      <c r="J1875" s="13"/>
      <c r="K1875" s="13" t="str">
        <f>IF(flower[[#This Row],[Scion METRC '#]]="","EMPTY",_xlfn.IFNA(VLOOKUP(flower[[#This Row],[Scion METRC '#]],DEADC8[],3,FALSE),"Alive"))</f>
        <v>EMPTY</v>
      </c>
      <c r="L1875" s="13" t="str">
        <f>IFERROR(INDEX(exptreatments[[#This Row],[Treatment]],MATCH(flower[[#This Row],[Scion METRC '#]],exptreatments[[#This Row],[METRC]],0)),"")</f>
        <v/>
      </c>
      <c r="M1875" s="13" t="str">
        <f>_xlfn.IFNA(VLOOKUP(flower[[#This Row],[Scion METRC '#]],DEADC8[],4,FALSE),"")</f>
        <v/>
      </c>
      <c r="N1875" s="14" t="str">
        <f>_xlfn.IFNA(VLOOKUP(flower[[#This Row],[Scion METRC '#]],DEADC8[],4,FALSE),"")</f>
        <v/>
      </c>
      <c r="O1875" s="13" t="str">
        <f>IF(ISNUMBER(SEARCH(".",flower[[#This Row],[Pheno Barcode]])),CONCATENATE("1A4070000000065000",RIGHT(flower[[#This Row],[Pheno Barcode]],6)),"")</f>
        <v/>
      </c>
      <c r="P1875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_XL3-02</v>
      </c>
    </row>
    <row r="1876" spans="1:16" x14ac:dyDescent="0.25">
      <c r="A1876" s="8" t="s">
        <v>10</v>
      </c>
      <c r="B1876" s="9">
        <v>3</v>
      </c>
      <c r="C1876" s="13" t="s">
        <v>600</v>
      </c>
      <c r="D1876" s="13"/>
      <c r="E1876" s="13" t="str">
        <f>_xlfn.IFNA(VLOOKUP(flower[[#This Row],[Scion METRC '#]],METRCC8[],2,FALSE),"METRC ERROR")</f>
        <v>METRC ERROR</v>
      </c>
      <c r="F1876" s="13" t="str">
        <f>IF(LEFT(flower[[#This Row],[Strain]],4)=LEFT(flower[[#This Row],[Pheno '#]],4),"match","MISMATCH")</f>
        <v>MISMATCH</v>
      </c>
      <c r="G1876" s="13" t="str">
        <f>_xlfn.IFNA(VLOOKUP(flower[[#This Row],[Scion METRC '#]],VEGC8[[#All],[Scion METRC '#]:[Pheno Barcode]],2,FALSE),"")</f>
        <v/>
      </c>
      <c r="H1876" s="13" t="str">
        <f>LEFT(flower[[#This Row],[Pheno Barcode]],7)</f>
        <v/>
      </c>
      <c r="I1876" s="10" t="str">
        <f>_xlfn.IFNA(VLOOKUP(flower[[#This Row],[Strain]],VEGC8[[#All],[Scion METRC '#]:[Health]],5,FALSE),"")</f>
        <v/>
      </c>
      <c r="J1876" s="13"/>
      <c r="K1876" s="13" t="str">
        <f>IF(flower[[#This Row],[Scion METRC '#]]="","EMPTY",_xlfn.IFNA(VLOOKUP(flower[[#This Row],[Scion METRC '#]],DEADC8[],3,FALSE),"Alive"))</f>
        <v>EMPTY</v>
      </c>
      <c r="L1876" s="13" t="str">
        <f>IFERROR(INDEX(exptreatments[[#This Row],[Treatment]],MATCH(flower[[#This Row],[Scion METRC '#]],exptreatments[[#This Row],[METRC]],0)),"")</f>
        <v/>
      </c>
      <c r="M1876" s="13" t="str">
        <f>_xlfn.IFNA(VLOOKUP(flower[[#This Row],[Scion METRC '#]],DEADC8[],4,FALSE),"")</f>
        <v/>
      </c>
      <c r="N1876" s="14" t="str">
        <f>_xlfn.IFNA(VLOOKUP(flower[[#This Row],[Scion METRC '#]],DEADC8[],4,FALSE),"")</f>
        <v/>
      </c>
      <c r="O1876" s="13" t="str">
        <f>IF(ISNUMBER(SEARCH(".",flower[[#This Row],[Pheno Barcode]])),CONCATENATE("1A4070000000065000",RIGHT(flower[[#This Row],[Pheno Barcode]],6)),"")</f>
        <v/>
      </c>
      <c r="P1876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_XL3-03</v>
      </c>
    </row>
    <row r="1877" spans="1:16" x14ac:dyDescent="0.25">
      <c r="A1877" s="8" t="s">
        <v>10</v>
      </c>
      <c r="B1877" s="9">
        <v>4</v>
      </c>
      <c r="C1877" s="13" t="s">
        <v>600</v>
      </c>
      <c r="D1877" s="13"/>
      <c r="E1877" s="13" t="str">
        <f>_xlfn.IFNA(VLOOKUP(flower[[#This Row],[Scion METRC '#]],METRCC8[],2,FALSE),"METRC ERROR")</f>
        <v>METRC ERROR</v>
      </c>
      <c r="F1877" s="13" t="str">
        <f>IF(LEFT(flower[[#This Row],[Strain]],4)=LEFT(flower[[#This Row],[Pheno '#]],4),"match","MISMATCH")</f>
        <v>MISMATCH</v>
      </c>
      <c r="G1877" s="13" t="str">
        <f>_xlfn.IFNA(VLOOKUP(flower[[#This Row],[Scion METRC '#]],VEGC8[[#All],[Scion METRC '#]:[Pheno Barcode]],2,FALSE),"")</f>
        <v/>
      </c>
      <c r="H1877" s="13" t="str">
        <f>LEFT(flower[[#This Row],[Pheno Barcode]],7)</f>
        <v/>
      </c>
      <c r="I1877" s="10" t="str">
        <f>_xlfn.IFNA(VLOOKUP(flower[[#This Row],[Strain]],VEGC8[[#All],[Scion METRC '#]:[Health]],5,FALSE),"")</f>
        <v/>
      </c>
      <c r="J1877" s="13"/>
      <c r="K1877" s="13" t="str">
        <f>IF(flower[[#This Row],[Scion METRC '#]]="","EMPTY",_xlfn.IFNA(VLOOKUP(flower[[#This Row],[Scion METRC '#]],DEADC8[],3,FALSE),"Alive"))</f>
        <v>EMPTY</v>
      </c>
      <c r="L1877" s="13" t="str">
        <f>IFERROR(INDEX(exptreatments[[#This Row],[Treatment]],MATCH(flower[[#This Row],[Scion METRC '#]],exptreatments[[#This Row],[METRC]],0)),"")</f>
        <v/>
      </c>
      <c r="M1877" s="13" t="str">
        <f>_xlfn.IFNA(VLOOKUP(flower[[#This Row],[Scion METRC '#]],DEADC8[],4,FALSE),"")</f>
        <v/>
      </c>
      <c r="N1877" s="14" t="str">
        <f>_xlfn.IFNA(VLOOKUP(flower[[#This Row],[Scion METRC '#]],DEADC8[],4,FALSE),"")</f>
        <v/>
      </c>
      <c r="O1877" s="13" t="str">
        <f>IF(ISNUMBER(SEARCH(".",flower[[#This Row],[Pheno Barcode]])),CONCATENATE("1A4070000000065000",RIGHT(flower[[#This Row],[Pheno Barcode]],6)),"")</f>
        <v/>
      </c>
      <c r="P1877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_XL3-04</v>
      </c>
    </row>
    <row r="1878" spans="1:16" x14ac:dyDescent="0.25">
      <c r="A1878" s="8" t="s">
        <v>10</v>
      </c>
      <c r="B1878" s="9">
        <v>5</v>
      </c>
      <c r="C1878" s="13" t="s">
        <v>600</v>
      </c>
      <c r="D1878" s="13"/>
      <c r="E1878" s="13" t="str">
        <f>_xlfn.IFNA(VLOOKUP(flower[[#This Row],[Scion METRC '#]],METRCC8[],2,FALSE),"METRC ERROR")</f>
        <v>METRC ERROR</v>
      </c>
      <c r="F1878" s="13" t="str">
        <f>IF(LEFT(flower[[#This Row],[Strain]],4)=LEFT(flower[[#This Row],[Pheno '#]],4),"match","MISMATCH")</f>
        <v>MISMATCH</v>
      </c>
      <c r="G1878" s="13" t="str">
        <f>_xlfn.IFNA(VLOOKUP(flower[[#This Row],[Scion METRC '#]],VEGC8[[#All],[Scion METRC '#]:[Pheno Barcode]],2,FALSE),"")</f>
        <v/>
      </c>
      <c r="H1878" s="13" t="str">
        <f>LEFT(flower[[#This Row],[Pheno Barcode]],7)</f>
        <v/>
      </c>
      <c r="I1878" s="10" t="str">
        <f>_xlfn.IFNA(VLOOKUP(flower[[#This Row],[Strain]],VEGC8[[#All],[Scion METRC '#]:[Health]],5,FALSE),"")</f>
        <v/>
      </c>
      <c r="J1878" s="13"/>
      <c r="K1878" s="13" t="str">
        <f>IF(flower[[#This Row],[Scion METRC '#]]="","EMPTY",_xlfn.IFNA(VLOOKUP(flower[[#This Row],[Scion METRC '#]],DEADC8[],3,FALSE),"Alive"))</f>
        <v>EMPTY</v>
      </c>
      <c r="L1878" s="13" t="str">
        <f>IFERROR(INDEX(exptreatments[[#This Row],[Treatment]],MATCH(flower[[#This Row],[Scion METRC '#]],exptreatments[[#This Row],[METRC]],0)),"")</f>
        <v/>
      </c>
      <c r="M1878" s="13" t="str">
        <f>_xlfn.IFNA(VLOOKUP(flower[[#This Row],[Scion METRC '#]],DEADC8[],4,FALSE),"")</f>
        <v/>
      </c>
      <c r="N1878" s="14" t="str">
        <f>_xlfn.IFNA(VLOOKUP(flower[[#This Row],[Scion METRC '#]],DEADC8[],4,FALSE),"")</f>
        <v/>
      </c>
      <c r="O1878" s="13" t="str">
        <f>IF(ISNUMBER(SEARCH(".",flower[[#This Row],[Pheno Barcode]])),CONCATENATE("1A4070000000065000",RIGHT(flower[[#This Row],[Pheno Barcode]],6)),"")</f>
        <v/>
      </c>
      <c r="P1878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_XL3-05</v>
      </c>
    </row>
    <row r="1879" spans="1:16" x14ac:dyDescent="0.25">
      <c r="A1879" s="8" t="s">
        <v>10</v>
      </c>
      <c r="B1879" s="9">
        <v>6</v>
      </c>
      <c r="C1879" s="13" t="s">
        <v>600</v>
      </c>
      <c r="D1879" s="13"/>
      <c r="E1879" s="13" t="str">
        <f>_xlfn.IFNA(VLOOKUP(flower[[#This Row],[Scion METRC '#]],METRCC8[],2,FALSE),"METRC ERROR")</f>
        <v>METRC ERROR</v>
      </c>
      <c r="F1879" s="13" t="str">
        <f>IF(LEFT(flower[[#This Row],[Strain]],4)=LEFT(flower[[#This Row],[Pheno '#]],4),"match","MISMATCH")</f>
        <v>MISMATCH</v>
      </c>
      <c r="G1879" s="13" t="str">
        <f>_xlfn.IFNA(VLOOKUP(flower[[#This Row],[Scion METRC '#]],VEGC8[[#All],[Scion METRC '#]:[Pheno Barcode]],2,FALSE),"")</f>
        <v/>
      </c>
      <c r="H1879" s="13" t="str">
        <f>LEFT(flower[[#This Row],[Pheno Barcode]],7)</f>
        <v/>
      </c>
      <c r="I1879" s="10" t="str">
        <f>_xlfn.IFNA(VLOOKUP(flower[[#This Row],[Strain]],VEGC8[[#All],[Scion METRC '#]:[Health]],5,FALSE),"")</f>
        <v/>
      </c>
      <c r="J1879" s="13"/>
      <c r="K1879" s="13" t="str">
        <f>IF(flower[[#This Row],[Scion METRC '#]]="","EMPTY",_xlfn.IFNA(VLOOKUP(flower[[#This Row],[Scion METRC '#]],DEADC8[],3,FALSE),"Alive"))</f>
        <v>EMPTY</v>
      </c>
      <c r="L1879" s="13" t="str">
        <f>IFERROR(INDEX(exptreatments[[#This Row],[Treatment]],MATCH(flower[[#This Row],[Scion METRC '#]],exptreatments[[#This Row],[METRC]],0)),"")</f>
        <v/>
      </c>
      <c r="M1879" s="13" t="str">
        <f>_xlfn.IFNA(VLOOKUP(flower[[#This Row],[Scion METRC '#]],DEADC8[],4,FALSE),"")</f>
        <v/>
      </c>
      <c r="N1879" s="14" t="str">
        <f>_xlfn.IFNA(VLOOKUP(flower[[#This Row],[Scion METRC '#]],DEADC8[],4,FALSE),"")</f>
        <v/>
      </c>
      <c r="O1879" s="13" t="str">
        <f>IF(ISNUMBER(SEARCH(".",flower[[#This Row],[Pheno Barcode]])),CONCATENATE("1A4070000000065000",RIGHT(flower[[#This Row],[Pheno Barcode]],6)),"")</f>
        <v/>
      </c>
      <c r="P1879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_XL3-06</v>
      </c>
    </row>
    <row r="1880" spans="1:16" x14ac:dyDescent="0.25">
      <c r="A1880" s="8" t="s">
        <v>10</v>
      </c>
      <c r="B1880" s="9">
        <v>7</v>
      </c>
      <c r="C1880" s="13" t="s">
        <v>600</v>
      </c>
      <c r="D1880" s="13"/>
      <c r="E1880" s="13" t="str">
        <f>_xlfn.IFNA(VLOOKUP(flower[[#This Row],[Scion METRC '#]],METRCC8[],2,FALSE),"METRC ERROR")</f>
        <v>METRC ERROR</v>
      </c>
      <c r="F1880" s="13" t="str">
        <f>IF(LEFT(flower[[#This Row],[Strain]],4)=LEFT(flower[[#This Row],[Pheno '#]],4),"match","MISMATCH")</f>
        <v>MISMATCH</v>
      </c>
      <c r="G1880" s="13" t="str">
        <f>_xlfn.IFNA(VLOOKUP(flower[[#This Row],[Scion METRC '#]],VEGC8[[#All],[Scion METRC '#]:[Pheno Barcode]],2,FALSE),"")</f>
        <v/>
      </c>
      <c r="H1880" s="13" t="str">
        <f>LEFT(flower[[#This Row],[Pheno Barcode]],7)</f>
        <v/>
      </c>
      <c r="I1880" s="10" t="str">
        <f>_xlfn.IFNA(VLOOKUP(flower[[#This Row],[Strain]],VEGC8[[#All],[Scion METRC '#]:[Health]],5,FALSE),"")</f>
        <v/>
      </c>
      <c r="J1880" s="13"/>
      <c r="K1880" s="13" t="str">
        <f>IF(flower[[#This Row],[Scion METRC '#]]="","EMPTY",_xlfn.IFNA(VLOOKUP(flower[[#This Row],[Scion METRC '#]],DEADC8[],3,FALSE),"Alive"))</f>
        <v>EMPTY</v>
      </c>
      <c r="L1880" s="13" t="str">
        <f>IFERROR(INDEX(exptreatments[[#This Row],[Treatment]],MATCH(flower[[#This Row],[Scion METRC '#]],exptreatments[[#This Row],[METRC]],0)),"")</f>
        <v/>
      </c>
      <c r="M1880" s="13" t="str">
        <f>_xlfn.IFNA(VLOOKUP(flower[[#This Row],[Scion METRC '#]],DEADC8[],4,FALSE),"")</f>
        <v/>
      </c>
      <c r="N1880" s="14" t="str">
        <f>_xlfn.IFNA(VLOOKUP(flower[[#This Row],[Scion METRC '#]],DEADC8[],4,FALSE),"")</f>
        <v/>
      </c>
      <c r="O1880" s="13" t="str">
        <f>IF(ISNUMBER(SEARCH(".",flower[[#This Row],[Pheno Barcode]])),CONCATENATE("1A4070000000065000",RIGHT(flower[[#This Row],[Pheno Barcode]],6)),"")</f>
        <v/>
      </c>
      <c r="P1880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_XL3-07</v>
      </c>
    </row>
    <row r="1881" spans="1:16" x14ac:dyDescent="0.25">
      <c r="A1881" s="8" t="s">
        <v>10</v>
      </c>
      <c r="B1881" s="9">
        <v>8</v>
      </c>
      <c r="C1881" s="13" t="s">
        <v>600</v>
      </c>
      <c r="D1881" s="13"/>
      <c r="E1881" s="13" t="str">
        <f>_xlfn.IFNA(VLOOKUP(flower[[#This Row],[Scion METRC '#]],METRCC8[],2,FALSE),"METRC ERROR")</f>
        <v>METRC ERROR</v>
      </c>
      <c r="F1881" s="13" t="str">
        <f>IF(LEFT(flower[[#This Row],[Strain]],4)=LEFT(flower[[#This Row],[Pheno '#]],4),"match","MISMATCH")</f>
        <v>MISMATCH</v>
      </c>
      <c r="G1881" s="13" t="str">
        <f>_xlfn.IFNA(VLOOKUP(flower[[#This Row],[Scion METRC '#]],VEGC8[[#All],[Scion METRC '#]:[Pheno Barcode]],2,FALSE),"")</f>
        <v/>
      </c>
      <c r="H1881" s="13" t="str">
        <f>LEFT(flower[[#This Row],[Pheno Barcode]],7)</f>
        <v/>
      </c>
      <c r="I1881" s="10" t="str">
        <f>_xlfn.IFNA(VLOOKUP(flower[[#This Row],[Strain]],VEGC8[[#All],[Scion METRC '#]:[Health]],5,FALSE),"")</f>
        <v/>
      </c>
      <c r="J1881" s="13"/>
      <c r="K1881" s="13" t="str">
        <f>IF(flower[[#This Row],[Scion METRC '#]]="","EMPTY",_xlfn.IFNA(VLOOKUP(flower[[#This Row],[Scion METRC '#]],DEADC8[],3,FALSE),"Alive"))</f>
        <v>EMPTY</v>
      </c>
      <c r="L1881" s="13" t="str">
        <f>IFERROR(INDEX(exptreatments[[#This Row],[Treatment]],MATCH(flower[[#This Row],[Scion METRC '#]],exptreatments[[#This Row],[METRC]],0)),"")</f>
        <v/>
      </c>
      <c r="M1881" s="13" t="str">
        <f>_xlfn.IFNA(VLOOKUP(flower[[#This Row],[Scion METRC '#]],DEADC8[],4,FALSE),"")</f>
        <v/>
      </c>
      <c r="N1881" s="14" t="str">
        <f>_xlfn.IFNA(VLOOKUP(flower[[#This Row],[Scion METRC '#]],DEADC8[],4,FALSE),"")</f>
        <v/>
      </c>
      <c r="O1881" s="13" t="str">
        <f>IF(ISNUMBER(SEARCH(".",flower[[#This Row],[Pheno Barcode]])),CONCATENATE("1A4070000000065000",RIGHT(flower[[#This Row],[Pheno Barcode]],6)),"")</f>
        <v/>
      </c>
      <c r="P1881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_XL3-08</v>
      </c>
    </row>
    <row r="1882" spans="1:16" x14ac:dyDescent="0.25">
      <c r="A1882" s="8" t="s">
        <v>10</v>
      </c>
      <c r="B1882" s="9">
        <v>9</v>
      </c>
      <c r="C1882" s="13" t="s">
        <v>600</v>
      </c>
      <c r="D1882" s="13"/>
      <c r="E1882" s="13" t="str">
        <f>_xlfn.IFNA(VLOOKUP(flower[[#This Row],[Scion METRC '#]],METRCC8[],2,FALSE),"METRC ERROR")</f>
        <v>METRC ERROR</v>
      </c>
      <c r="F1882" s="13" t="str">
        <f>IF(LEFT(flower[[#This Row],[Strain]],4)=LEFT(flower[[#This Row],[Pheno '#]],4),"match","MISMATCH")</f>
        <v>MISMATCH</v>
      </c>
      <c r="G1882" s="13" t="str">
        <f>_xlfn.IFNA(VLOOKUP(flower[[#This Row],[Scion METRC '#]],VEGC8[[#All],[Scion METRC '#]:[Pheno Barcode]],2,FALSE),"")</f>
        <v/>
      </c>
      <c r="H1882" s="13" t="str">
        <f>LEFT(flower[[#This Row],[Pheno Barcode]],7)</f>
        <v/>
      </c>
      <c r="I1882" s="10" t="str">
        <f>_xlfn.IFNA(VLOOKUP(flower[[#This Row],[Strain]],VEGC8[[#All],[Scion METRC '#]:[Health]],5,FALSE),"")</f>
        <v/>
      </c>
      <c r="J1882" s="13"/>
      <c r="K1882" s="13" t="str">
        <f>IF(flower[[#This Row],[Scion METRC '#]]="","EMPTY",_xlfn.IFNA(VLOOKUP(flower[[#This Row],[Scion METRC '#]],DEADC8[],3,FALSE),"Alive"))</f>
        <v>EMPTY</v>
      </c>
      <c r="L1882" s="13" t="str">
        <f>IFERROR(INDEX(exptreatments[[#This Row],[Treatment]],MATCH(flower[[#This Row],[Scion METRC '#]],exptreatments[[#This Row],[METRC]],0)),"")</f>
        <v/>
      </c>
      <c r="M1882" s="13" t="str">
        <f>_xlfn.IFNA(VLOOKUP(flower[[#This Row],[Scion METRC '#]],DEADC8[],4,FALSE),"")</f>
        <v/>
      </c>
      <c r="N1882" s="14" t="str">
        <f>_xlfn.IFNA(VLOOKUP(flower[[#This Row],[Scion METRC '#]],DEADC8[],4,FALSE),"")</f>
        <v/>
      </c>
      <c r="O1882" s="13" t="str">
        <f>IF(ISNUMBER(SEARCH(".",flower[[#This Row],[Pheno Barcode]])),CONCATENATE("1A4070000000065000",RIGHT(flower[[#This Row],[Pheno Barcode]],6)),"")</f>
        <v/>
      </c>
      <c r="P1882" s="8" t="str">
        <f>IF(flower[[#This Row],[Plant]]&lt;10,_xlfn.CONCAT('Group Info'!$F$2,"_",flower[[#This Row],[Table]],"-0",flower[[#This Row],[Plant]]),_xlfn.CONCAT('Group Info'!$F$2,"_",flower[[#This Row],[Table]],"-",flower[[#This Row],[Plant]]))</f>
        <v>_XL3-09</v>
      </c>
    </row>
    <row r="1883" spans="1:16" x14ac:dyDescent="0.25">
      <c r="A1883" s="8" t="s">
        <v>10</v>
      </c>
      <c r="B1883" s="9">
        <v>10</v>
      </c>
      <c r="C1883" s="13" t="s">
        <v>600</v>
      </c>
      <c r="D1883" s="13"/>
      <c r="E1883" s="13" t="str">
        <f>_xlfn.IFNA(VLOOKUP(flower[[#This Row],[Scion METRC '#]],METRCC8[],2,FALSE),"METRC ERROR")</f>
        <v>METRC ERROR</v>
      </c>
      <c r="F1883" s="13" t="str">
        <f>IF(LEFT(flower[[#This Row],[Strain]],4)=LEFT(flower[[#This Row],[Pheno '#]],4),"match","MISMATCH")</f>
        <v>MISMATCH</v>
      </c>
      <c r="G1883" s="13" t="str">
        <f>_xlfn.IFNA(VLOOKUP(flower[[#This Row],[Scion METRC '#]],VEGC8[[#All],[Scion METRC '#]:[Pheno Barcode]],2,FALSE),"")</f>
        <v/>
      </c>
      <c r="H1883" s="13" t="str">
        <f>LEFT(flower[[#This Row],[Pheno Barcode]],7)</f>
        <v/>
      </c>
      <c r="I1883" s="10" t="str">
        <f>_xlfn.IFNA(VLOOKUP(flower[[#This Row],[Strain]],VEGC8[[#All],[Scion METRC '#]:[Health]],5,FALSE),"")</f>
        <v/>
      </c>
      <c r="J1883" s="13"/>
      <c r="K1883" s="13" t="str">
        <f>IF(flower[[#This Row],[Scion METRC '#]]="","EMPTY",_xlfn.IFNA(VLOOKUP(flower[[#This Row],[Scion METRC '#]],DEADC8[],3,FALSE),"Alive"))</f>
        <v>EMPTY</v>
      </c>
      <c r="L1883" s="13" t="str">
        <f>IFERROR(INDEX(exptreatments[[#This Row],[Treatment]],MATCH(flower[[#This Row],[Scion METRC '#]],exptreatments[[#This Row],[METRC]],0)),"")</f>
        <v/>
      </c>
      <c r="M1883" s="13" t="str">
        <f>_xlfn.IFNA(VLOOKUP(flower[[#This Row],[Scion METRC '#]],DEADC8[],4,FALSE),"")</f>
        <v/>
      </c>
      <c r="N1883" s="14" t="str">
        <f>_xlfn.IFNA(VLOOKUP(flower[[#This Row],[Scion METRC '#]],DEADC8[],4,FALSE),"")</f>
        <v/>
      </c>
      <c r="O1883" s="13" t="str">
        <f>IF(ISNUMBER(SEARCH(".",flower[[#This Row],[Pheno Barcode]])),CONCATENATE("1A4070000000065000",RIGHT(flower[[#This Row],[Pheno Barcode]],6)),"")</f>
        <v/>
      </c>
      <c r="P1883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_XL3-10</v>
      </c>
    </row>
    <row r="1884" spans="1:16" x14ac:dyDescent="0.25">
      <c r="A1884" s="8" t="s">
        <v>10</v>
      </c>
      <c r="B1884" s="9">
        <v>11</v>
      </c>
      <c r="C1884" s="13" t="s">
        <v>600</v>
      </c>
      <c r="D1884" s="13"/>
      <c r="E1884" s="13" t="str">
        <f>_xlfn.IFNA(VLOOKUP(flower[[#This Row],[Scion METRC '#]],METRCC8[],2,FALSE),"METRC ERROR")</f>
        <v>METRC ERROR</v>
      </c>
      <c r="F1884" s="13" t="str">
        <f>IF(LEFT(flower[[#This Row],[Strain]],4)=LEFT(flower[[#This Row],[Pheno '#]],4),"match","MISMATCH")</f>
        <v>MISMATCH</v>
      </c>
      <c r="G1884" s="13" t="str">
        <f>_xlfn.IFNA(VLOOKUP(flower[[#This Row],[Scion METRC '#]],VEGC8[[#All],[Scion METRC '#]:[Pheno Barcode]],2,FALSE),"")</f>
        <v/>
      </c>
      <c r="H1884" s="13" t="str">
        <f>LEFT(flower[[#This Row],[Pheno Barcode]],7)</f>
        <v/>
      </c>
      <c r="I1884" s="10" t="str">
        <f>_xlfn.IFNA(VLOOKUP(flower[[#This Row],[Strain]],VEGC8[[#All],[Scion METRC '#]:[Health]],5,FALSE),"")</f>
        <v/>
      </c>
      <c r="J1884" s="13"/>
      <c r="K1884" s="13" t="str">
        <f>IF(flower[[#This Row],[Scion METRC '#]]="","EMPTY",_xlfn.IFNA(VLOOKUP(flower[[#This Row],[Scion METRC '#]],DEADC8[],3,FALSE),"Alive"))</f>
        <v>EMPTY</v>
      </c>
      <c r="L1884" s="13" t="str">
        <f>IFERROR(INDEX(exptreatments[[#This Row],[Treatment]],MATCH(flower[[#This Row],[Scion METRC '#]],exptreatments[[#This Row],[METRC]],0)),"")</f>
        <v/>
      </c>
      <c r="M1884" s="13" t="str">
        <f>_xlfn.IFNA(VLOOKUP(flower[[#This Row],[Scion METRC '#]],DEADC8[],4,FALSE),"")</f>
        <v/>
      </c>
      <c r="N1884" s="14" t="str">
        <f>_xlfn.IFNA(VLOOKUP(flower[[#This Row],[Scion METRC '#]],DEADC8[],4,FALSE),"")</f>
        <v/>
      </c>
      <c r="O1884" s="13" t="str">
        <f>IF(ISNUMBER(SEARCH(".",flower[[#This Row],[Pheno Barcode]])),CONCATENATE("1A4070000000065000",RIGHT(flower[[#This Row],[Pheno Barcode]],6)),"")</f>
        <v/>
      </c>
      <c r="P1884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_XL3-11</v>
      </c>
    </row>
    <row r="1885" spans="1:16" x14ac:dyDescent="0.25">
      <c r="A1885" s="8" t="s">
        <v>10</v>
      </c>
      <c r="B1885" s="9">
        <v>12</v>
      </c>
      <c r="C1885" s="13" t="s">
        <v>600</v>
      </c>
      <c r="D1885" s="13"/>
      <c r="E1885" s="13" t="str">
        <f>_xlfn.IFNA(VLOOKUP(flower[[#This Row],[Scion METRC '#]],METRCC8[],2,FALSE),"METRC ERROR")</f>
        <v>METRC ERROR</v>
      </c>
      <c r="F1885" s="13" t="str">
        <f>IF(LEFT(flower[[#This Row],[Strain]],4)=LEFT(flower[[#This Row],[Pheno '#]],4),"match","MISMATCH")</f>
        <v>MISMATCH</v>
      </c>
      <c r="G1885" s="13" t="str">
        <f>_xlfn.IFNA(VLOOKUP(flower[[#This Row],[Scion METRC '#]],VEGC8[[#All],[Scion METRC '#]:[Pheno Barcode]],2,FALSE),"")</f>
        <v/>
      </c>
      <c r="H1885" s="13" t="str">
        <f>LEFT(flower[[#This Row],[Pheno Barcode]],7)</f>
        <v/>
      </c>
      <c r="I1885" s="10" t="str">
        <f>_xlfn.IFNA(VLOOKUP(flower[[#This Row],[Strain]],VEGC8[[#All],[Scion METRC '#]:[Health]],5,FALSE),"")</f>
        <v/>
      </c>
      <c r="J1885" s="13"/>
      <c r="K1885" s="13" t="str">
        <f>IF(flower[[#This Row],[Scion METRC '#]]="","EMPTY",_xlfn.IFNA(VLOOKUP(flower[[#This Row],[Scion METRC '#]],DEADC8[],3,FALSE),"Alive"))</f>
        <v>EMPTY</v>
      </c>
      <c r="L1885" s="13" t="str">
        <f>IFERROR(INDEX(exptreatments[[#This Row],[Treatment]],MATCH(flower[[#This Row],[Scion METRC '#]],exptreatments[[#This Row],[METRC]],0)),"")</f>
        <v/>
      </c>
      <c r="M1885" s="13" t="str">
        <f>_xlfn.IFNA(VLOOKUP(flower[[#This Row],[Scion METRC '#]],DEADC8[],4,FALSE),"")</f>
        <v/>
      </c>
      <c r="N1885" s="14" t="str">
        <f>_xlfn.IFNA(VLOOKUP(flower[[#This Row],[Scion METRC '#]],DEADC8[],4,FALSE),"")</f>
        <v/>
      </c>
      <c r="O1885" s="13" t="str">
        <f>IF(ISNUMBER(SEARCH(".",flower[[#This Row],[Pheno Barcode]])),CONCATENATE("1A4070000000065000",RIGHT(flower[[#This Row],[Pheno Barcode]],6)),"")</f>
        <v/>
      </c>
      <c r="P1885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_XL3-12</v>
      </c>
    </row>
    <row r="1886" spans="1:16" x14ac:dyDescent="0.25">
      <c r="A1886" s="8" t="s">
        <v>10</v>
      </c>
      <c r="B1886" s="9">
        <v>13</v>
      </c>
      <c r="C1886" s="13" t="s">
        <v>600</v>
      </c>
      <c r="D1886" s="13"/>
      <c r="E1886" s="13" t="str">
        <f>_xlfn.IFNA(VLOOKUP(flower[[#This Row],[Scion METRC '#]],METRCC8[],2,FALSE),"METRC ERROR")</f>
        <v>METRC ERROR</v>
      </c>
      <c r="F1886" s="13" t="str">
        <f>IF(LEFT(flower[[#This Row],[Strain]],4)=LEFT(flower[[#This Row],[Pheno '#]],4),"match","MISMATCH")</f>
        <v>MISMATCH</v>
      </c>
      <c r="G1886" s="13" t="str">
        <f>_xlfn.IFNA(VLOOKUP(flower[[#This Row],[Scion METRC '#]],VEGC8[[#All],[Scion METRC '#]:[Pheno Barcode]],2,FALSE),"")</f>
        <v/>
      </c>
      <c r="H1886" s="13" t="str">
        <f>LEFT(flower[[#This Row],[Pheno Barcode]],7)</f>
        <v/>
      </c>
      <c r="I1886" s="10" t="str">
        <f>_xlfn.IFNA(VLOOKUP(flower[[#This Row],[Strain]],VEGC8[[#All],[Scion METRC '#]:[Health]],5,FALSE),"")</f>
        <v/>
      </c>
      <c r="J1886" s="13"/>
      <c r="K1886" s="13" t="str">
        <f>IF(flower[[#This Row],[Scion METRC '#]]="","EMPTY",_xlfn.IFNA(VLOOKUP(flower[[#This Row],[Scion METRC '#]],DEADC8[],3,FALSE),"Alive"))</f>
        <v>EMPTY</v>
      </c>
      <c r="L1886" s="13" t="str">
        <f>IFERROR(INDEX(exptreatments[[#This Row],[Treatment]],MATCH(flower[[#This Row],[Scion METRC '#]],exptreatments[[#This Row],[METRC]],0)),"")</f>
        <v/>
      </c>
      <c r="M1886" s="13" t="str">
        <f>_xlfn.IFNA(VLOOKUP(flower[[#This Row],[Scion METRC '#]],DEADC8[],4,FALSE),"")</f>
        <v/>
      </c>
      <c r="N1886" s="14" t="str">
        <f>_xlfn.IFNA(VLOOKUP(flower[[#This Row],[Scion METRC '#]],DEADC8[],4,FALSE),"")</f>
        <v/>
      </c>
      <c r="O1886" s="13" t="str">
        <f>IF(ISNUMBER(SEARCH(".",flower[[#This Row],[Pheno Barcode]])),CONCATENATE("1A4070000000065000",RIGHT(flower[[#This Row],[Pheno Barcode]],6)),"")</f>
        <v/>
      </c>
      <c r="P1886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_XL3-13</v>
      </c>
    </row>
    <row r="1887" spans="1:16" x14ac:dyDescent="0.25">
      <c r="A1887" s="8" t="s">
        <v>10</v>
      </c>
      <c r="B1887" s="9">
        <v>14</v>
      </c>
      <c r="C1887" s="13" t="s">
        <v>600</v>
      </c>
      <c r="D1887" s="13"/>
      <c r="E1887" s="13" t="str">
        <f>_xlfn.IFNA(VLOOKUP(flower[[#This Row],[Scion METRC '#]],METRCC8[],2,FALSE),"METRC ERROR")</f>
        <v>METRC ERROR</v>
      </c>
      <c r="F1887" s="13" t="str">
        <f>IF(LEFT(flower[[#This Row],[Strain]],4)=LEFT(flower[[#This Row],[Pheno '#]],4),"match","MISMATCH")</f>
        <v>MISMATCH</v>
      </c>
      <c r="G1887" s="13" t="str">
        <f>_xlfn.IFNA(VLOOKUP(flower[[#This Row],[Scion METRC '#]],VEGC8[[#All],[Scion METRC '#]:[Pheno Barcode]],2,FALSE),"")</f>
        <v/>
      </c>
      <c r="H1887" s="13" t="str">
        <f>LEFT(flower[[#This Row],[Pheno Barcode]],7)</f>
        <v/>
      </c>
      <c r="I1887" s="10" t="str">
        <f>_xlfn.IFNA(VLOOKUP(flower[[#This Row],[Strain]],VEGC8[[#All],[Scion METRC '#]:[Health]],5,FALSE),"")</f>
        <v/>
      </c>
      <c r="J1887" s="13"/>
      <c r="K1887" s="13" t="str">
        <f>IF(flower[[#This Row],[Scion METRC '#]]="","EMPTY",_xlfn.IFNA(VLOOKUP(flower[[#This Row],[Scion METRC '#]],DEADC8[],3,FALSE),"Alive"))</f>
        <v>EMPTY</v>
      </c>
      <c r="L1887" s="13" t="str">
        <f>IFERROR(INDEX(exptreatments[[#This Row],[Treatment]],MATCH(flower[[#This Row],[Scion METRC '#]],exptreatments[[#This Row],[METRC]],0)),"")</f>
        <v/>
      </c>
      <c r="M1887" s="13" t="str">
        <f>_xlfn.IFNA(VLOOKUP(flower[[#This Row],[Scion METRC '#]],DEADC8[],4,FALSE),"")</f>
        <v/>
      </c>
      <c r="N1887" s="14" t="str">
        <f>_xlfn.IFNA(VLOOKUP(flower[[#This Row],[Scion METRC '#]],DEADC8[],4,FALSE),"")</f>
        <v/>
      </c>
      <c r="O1887" s="13" t="str">
        <f>IF(ISNUMBER(SEARCH(".",flower[[#This Row],[Pheno Barcode]])),CONCATENATE("1A4070000000065000",RIGHT(flower[[#This Row],[Pheno Barcode]],6)),"")</f>
        <v/>
      </c>
      <c r="P1887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_XL3-14</v>
      </c>
    </row>
    <row r="1888" spans="1:16" x14ac:dyDescent="0.25">
      <c r="A1888" s="8" t="s">
        <v>10</v>
      </c>
      <c r="B1888" s="9">
        <v>15</v>
      </c>
      <c r="C1888" s="13" t="s">
        <v>600</v>
      </c>
      <c r="D1888" s="13"/>
      <c r="E1888" s="13" t="str">
        <f>_xlfn.IFNA(VLOOKUP(flower[[#This Row],[Scion METRC '#]],METRCC8[],2,FALSE),"METRC ERROR")</f>
        <v>METRC ERROR</v>
      </c>
      <c r="F1888" s="13" t="str">
        <f>IF(LEFT(flower[[#This Row],[Strain]],4)=LEFT(flower[[#This Row],[Pheno '#]],4),"match","MISMATCH")</f>
        <v>MISMATCH</v>
      </c>
      <c r="G1888" s="13" t="str">
        <f>_xlfn.IFNA(VLOOKUP(flower[[#This Row],[Scion METRC '#]],VEGC8[[#All],[Scion METRC '#]:[Pheno Barcode]],2,FALSE),"")</f>
        <v/>
      </c>
      <c r="H1888" s="13" t="str">
        <f>LEFT(flower[[#This Row],[Pheno Barcode]],7)</f>
        <v/>
      </c>
      <c r="I1888" s="10" t="str">
        <f>_xlfn.IFNA(VLOOKUP(flower[[#This Row],[Strain]],VEGC8[[#All],[Scion METRC '#]:[Health]],5,FALSE),"")</f>
        <v/>
      </c>
      <c r="J1888" s="13"/>
      <c r="K1888" s="13" t="str">
        <f>IF(flower[[#This Row],[Scion METRC '#]]="","EMPTY",_xlfn.IFNA(VLOOKUP(flower[[#This Row],[Scion METRC '#]],DEADC8[],3,FALSE),"Alive"))</f>
        <v>EMPTY</v>
      </c>
      <c r="L1888" s="13" t="str">
        <f>IFERROR(INDEX(exptreatments[[#This Row],[Treatment]],MATCH(flower[[#This Row],[Scion METRC '#]],exptreatments[[#This Row],[METRC]],0)),"")</f>
        <v/>
      </c>
      <c r="M1888" s="13" t="str">
        <f>_xlfn.IFNA(VLOOKUP(flower[[#This Row],[Scion METRC '#]],DEADC8[],4,FALSE),"")</f>
        <v/>
      </c>
      <c r="N1888" s="14" t="str">
        <f>_xlfn.IFNA(VLOOKUP(flower[[#This Row],[Scion METRC '#]],DEADC8[],4,FALSE),"")</f>
        <v/>
      </c>
      <c r="O1888" s="13" t="str">
        <f>IF(ISNUMBER(SEARCH(".",flower[[#This Row],[Pheno Barcode]])),CONCATENATE("1A4070000000065000",RIGHT(flower[[#This Row],[Pheno Barcode]],6)),"")</f>
        <v/>
      </c>
      <c r="P1888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_XL3-15</v>
      </c>
    </row>
    <row r="1889" spans="1:16" x14ac:dyDescent="0.25">
      <c r="A1889" s="8" t="s">
        <v>10</v>
      </c>
      <c r="B1889" s="9">
        <v>16</v>
      </c>
      <c r="C1889" s="13" t="s">
        <v>600</v>
      </c>
      <c r="D1889" s="13"/>
      <c r="E1889" s="13" t="str">
        <f>_xlfn.IFNA(VLOOKUP(flower[[#This Row],[Scion METRC '#]],METRCC8[],2,FALSE),"METRC ERROR")</f>
        <v>METRC ERROR</v>
      </c>
      <c r="F1889" s="13" t="str">
        <f>IF(LEFT(flower[[#This Row],[Strain]],4)=LEFT(flower[[#This Row],[Pheno '#]],4),"match","MISMATCH")</f>
        <v>MISMATCH</v>
      </c>
      <c r="G1889" s="13" t="str">
        <f>_xlfn.IFNA(VLOOKUP(flower[[#This Row],[Scion METRC '#]],VEGC8[[#All],[Scion METRC '#]:[Pheno Barcode]],2,FALSE),"")</f>
        <v/>
      </c>
      <c r="H1889" s="13" t="str">
        <f>LEFT(flower[[#This Row],[Pheno Barcode]],7)</f>
        <v/>
      </c>
      <c r="I1889" s="10" t="str">
        <f>_xlfn.IFNA(VLOOKUP(flower[[#This Row],[Strain]],VEGC8[[#All],[Scion METRC '#]:[Health]],5,FALSE),"")</f>
        <v/>
      </c>
      <c r="J1889" s="13"/>
      <c r="K1889" s="13" t="str">
        <f>IF(flower[[#This Row],[Scion METRC '#]]="","EMPTY",_xlfn.IFNA(VLOOKUP(flower[[#This Row],[Scion METRC '#]],DEADC8[],3,FALSE),"Alive"))</f>
        <v>EMPTY</v>
      </c>
      <c r="L1889" s="13" t="str">
        <f>IFERROR(INDEX(exptreatments[[#This Row],[Treatment]],MATCH(flower[[#This Row],[Scion METRC '#]],exptreatments[[#This Row],[METRC]],0)),"")</f>
        <v/>
      </c>
      <c r="M1889" s="13" t="str">
        <f>_xlfn.IFNA(VLOOKUP(flower[[#This Row],[Scion METRC '#]],DEADC8[],4,FALSE),"")</f>
        <v/>
      </c>
      <c r="N1889" s="14" t="str">
        <f>_xlfn.IFNA(VLOOKUP(flower[[#This Row],[Scion METRC '#]],DEADC8[],4,FALSE),"")</f>
        <v/>
      </c>
      <c r="O1889" s="13" t="str">
        <f>IF(ISNUMBER(SEARCH(".",flower[[#This Row],[Pheno Barcode]])),CONCATENATE("1A4070000000065000",RIGHT(flower[[#This Row],[Pheno Barcode]],6)),"")</f>
        <v/>
      </c>
      <c r="P1889" s="8" t="str">
        <f>IF(flower[[#This Row],[Plant]]&lt;10,_xlfn.CONCAT('Group Info'!$F$2,"_",flower[[#This Row],[Table]],"-0",flower[[#This Row],[Plant]]),_xlfn.CONCAT('Group Info'!$F$2,"_",flower[[#This Row],[Table]],"-",flower[[#This Row],[Plant]]))</f>
        <v>_XL3-16</v>
      </c>
    </row>
    <row r="1890" spans="1:16" x14ac:dyDescent="0.25">
      <c r="A1890" s="8" t="s">
        <v>10</v>
      </c>
      <c r="B1890" s="9">
        <v>1</v>
      </c>
      <c r="C1890" s="13" t="s">
        <v>601</v>
      </c>
      <c r="D1890" s="13"/>
      <c r="E1890" s="13" t="str">
        <f>_xlfn.IFNA(VLOOKUP(flower[[#This Row],[Scion METRC '#]],METRCC8[],2,FALSE),"METRC ERROR")</f>
        <v>METRC ERROR</v>
      </c>
      <c r="F1890" s="13" t="str">
        <f>IF(LEFT(flower[[#This Row],[Strain]],4)=LEFT(flower[[#This Row],[Pheno '#]],4),"match","MISMATCH")</f>
        <v>MISMATCH</v>
      </c>
      <c r="G1890" s="13" t="str">
        <f>_xlfn.IFNA(VLOOKUP(flower[[#This Row],[Scion METRC '#]],VEGC8[[#All],[Scion METRC '#]:[Pheno Barcode]],2,FALSE),"")</f>
        <v/>
      </c>
      <c r="H1890" s="13" t="str">
        <f>LEFT(flower[[#This Row],[Pheno Barcode]],7)</f>
        <v/>
      </c>
      <c r="I1890" s="10" t="str">
        <f>_xlfn.IFNA(VLOOKUP(flower[[#This Row],[Strain]],VEGC8[[#All],[Scion METRC '#]:[Health]],5,FALSE),"")</f>
        <v/>
      </c>
      <c r="J1890" s="13"/>
      <c r="K1890" s="13" t="str">
        <f>IF(flower[[#This Row],[Scion METRC '#]]="","EMPTY",_xlfn.IFNA(VLOOKUP(flower[[#This Row],[Scion METRC '#]],DEADC8[],3,FALSE),"Alive"))</f>
        <v>EMPTY</v>
      </c>
      <c r="L1890" s="13" t="str">
        <f>IFERROR(INDEX(exptreatments[[#This Row],[Treatment]],MATCH(flower[[#This Row],[Scion METRC '#]],exptreatments[[#This Row],[METRC]],0)),"")</f>
        <v/>
      </c>
      <c r="M1890" s="13" t="str">
        <f>_xlfn.IFNA(VLOOKUP(flower[[#This Row],[Scion METRC '#]],DEADC8[],4,FALSE),"")</f>
        <v/>
      </c>
      <c r="N1890" s="14" t="str">
        <f>_xlfn.IFNA(VLOOKUP(flower[[#This Row],[Scion METRC '#]],DEADC8[],4,FALSE),"")</f>
        <v/>
      </c>
      <c r="O1890" s="13" t="str">
        <f>IF(ISNUMBER(SEARCH(".",flower[[#This Row],[Pheno Barcode]])),CONCATENATE("1A4070000000065000",RIGHT(flower[[#This Row],[Pheno Barcode]],6)),"")</f>
        <v/>
      </c>
      <c r="P1890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_XL4-01</v>
      </c>
    </row>
    <row r="1891" spans="1:16" x14ac:dyDescent="0.25">
      <c r="A1891" s="8" t="s">
        <v>10</v>
      </c>
      <c r="B1891" s="9">
        <v>2</v>
      </c>
      <c r="C1891" s="13" t="s">
        <v>601</v>
      </c>
      <c r="D1891" s="13"/>
      <c r="E1891" s="13" t="str">
        <f>_xlfn.IFNA(VLOOKUP(flower[[#This Row],[Scion METRC '#]],METRCC8[],2,FALSE),"METRC ERROR")</f>
        <v>METRC ERROR</v>
      </c>
      <c r="F1891" s="13" t="str">
        <f>IF(LEFT(flower[[#This Row],[Strain]],4)=LEFT(flower[[#This Row],[Pheno '#]],4),"match","MISMATCH")</f>
        <v>MISMATCH</v>
      </c>
      <c r="G1891" s="13" t="str">
        <f>_xlfn.IFNA(VLOOKUP(flower[[#This Row],[Scion METRC '#]],VEGC8[[#All],[Scion METRC '#]:[Pheno Barcode]],2,FALSE),"")</f>
        <v/>
      </c>
      <c r="H1891" s="13" t="str">
        <f>LEFT(flower[[#This Row],[Pheno Barcode]],7)</f>
        <v/>
      </c>
      <c r="I1891" s="10" t="str">
        <f>_xlfn.IFNA(VLOOKUP(flower[[#This Row],[Strain]],VEGC8[[#All],[Scion METRC '#]:[Health]],5,FALSE),"")</f>
        <v/>
      </c>
      <c r="J1891" s="13"/>
      <c r="K1891" s="13" t="str">
        <f>IF(flower[[#This Row],[Scion METRC '#]]="","EMPTY",_xlfn.IFNA(VLOOKUP(flower[[#This Row],[Scion METRC '#]],DEADC8[],3,FALSE),"Alive"))</f>
        <v>EMPTY</v>
      </c>
      <c r="L1891" s="13" t="str">
        <f>IFERROR(INDEX(exptreatments[[#This Row],[Treatment]],MATCH(flower[[#This Row],[Scion METRC '#]],exptreatments[[#This Row],[METRC]],0)),"")</f>
        <v/>
      </c>
      <c r="M1891" s="13" t="str">
        <f>_xlfn.IFNA(VLOOKUP(flower[[#This Row],[Scion METRC '#]],DEADC8[],4,FALSE),"")</f>
        <v/>
      </c>
      <c r="N1891" s="14" t="str">
        <f>_xlfn.IFNA(VLOOKUP(flower[[#This Row],[Scion METRC '#]],DEADC8[],4,FALSE),"")</f>
        <v/>
      </c>
      <c r="O1891" s="13" t="str">
        <f>IF(ISNUMBER(SEARCH(".",flower[[#This Row],[Pheno Barcode]])),CONCATENATE("1A4070000000065000",RIGHT(flower[[#This Row],[Pheno Barcode]],6)),"")</f>
        <v/>
      </c>
      <c r="P1891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_XL4-02</v>
      </c>
    </row>
    <row r="1892" spans="1:16" x14ac:dyDescent="0.25">
      <c r="A1892" s="8" t="s">
        <v>10</v>
      </c>
      <c r="B1892" s="9">
        <v>3</v>
      </c>
      <c r="C1892" s="13" t="s">
        <v>601</v>
      </c>
      <c r="D1892" s="13"/>
      <c r="E1892" s="13" t="str">
        <f>_xlfn.IFNA(VLOOKUP(flower[[#This Row],[Scion METRC '#]],METRCC8[],2,FALSE),"METRC ERROR")</f>
        <v>METRC ERROR</v>
      </c>
      <c r="F1892" s="13" t="str">
        <f>IF(LEFT(flower[[#This Row],[Strain]],4)=LEFT(flower[[#This Row],[Pheno '#]],4),"match","MISMATCH")</f>
        <v>MISMATCH</v>
      </c>
      <c r="G1892" s="13" t="str">
        <f>_xlfn.IFNA(VLOOKUP(flower[[#This Row],[Scion METRC '#]],VEGC8[[#All],[Scion METRC '#]:[Pheno Barcode]],2,FALSE),"")</f>
        <v/>
      </c>
      <c r="H1892" s="13" t="str">
        <f>LEFT(flower[[#This Row],[Pheno Barcode]],7)</f>
        <v/>
      </c>
      <c r="I1892" s="10" t="str">
        <f>_xlfn.IFNA(VLOOKUP(flower[[#This Row],[Strain]],VEGC8[[#All],[Scion METRC '#]:[Health]],5,FALSE),"")</f>
        <v/>
      </c>
      <c r="J1892" s="13"/>
      <c r="K1892" s="13" t="str">
        <f>IF(flower[[#This Row],[Scion METRC '#]]="","EMPTY",_xlfn.IFNA(VLOOKUP(flower[[#This Row],[Scion METRC '#]],DEADC8[],3,FALSE),"Alive"))</f>
        <v>EMPTY</v>
      </c>
      <c r="L1892" s="13" t="str">
        <f>IFERROR(INDEX(exptreatments[[#This Row],[Treatment]],MATCH(flower[[#This Row],[Scion METRC '#]],exptreatments[[#This Row],[METRC]],0)),"")</f>
        <v/>
      </c>
      <c r="M1892" s="13" t="str">
        <f>_xlfn.IFNA(VLOOKUP(flower[[#This Row],[Scion METRC '#]],DEADC8[],4,FALSE),"")</f>
        <v/>
      </c>
      <c r="N1892" s="14" t="str">
        <f>_xlfn.IFNA(VLOOKUP(flower[[#This Row],[Scion METRC '#]],DEADC8[],4,FALSE),"")</f>
        <v/>
      </c>
      <c r="O1892" s="13" t="str">
        <f>IF(ISNUMBER(SEARCH(".",flower[[#This Row],[Pheno Barcode]])),CONCATENATE("1A4070000000065000",RIGHT(flower[[#This Row],[Pheno Barcode]],6)),"")</f>
        <v/>
      </c>
      <c r="P1892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_XL4-03</v>
      </c>
    </row>
    <row r="1893" spans="1:16" x14ac:dyDescent="0.25">
      <c r="A1893" s="8" t="s">
        <v>10</v>
      </c>
      <c r="B1893" s="9">
        <v>4</v>
      </c>
      <c r="C1893" s="13" t="s">
        <v>601</v>
      </c>
      <c r="D1893" s="13"/>
      <c r="E1893" s="13" t="str">
        <f>_xlfn.IFNA(VLOOKUP(flower[[#This Row],[Scion METRC '#]],METRCC8[],2,FALSE),"METRC ERROR")</f>
        <v>METRC ERROR</v>
      </c>
      <c r="F1893" s="13" t="str">
        <f>IF(LEFT(flower[[#This Row],[Strain]],4)=LEFT(flower[[#This Row],[Pheno '#]],4),"match","MISMATCH")</f>
        <v>MISMATCH</v>
      </c>
      <c r="G1893" s="13" t="str">
        <f>_xlfn.IFNA(VLOOKUP(flower[[#This Row],[Scion METRC '#]],VEGC8[[#All],[Scion METRC '#]:[Pheno Barcode]],2,FALSE),"")</f>
        <v/>
      </c>
      <c r="H1893" s="13" t="str">
        <f>LEFT(flower[[#This Row],[Pheno Barcode]],7)</f>
        <v/>
      </c>
      <c r="I1893" s="10" t="str">
        <f>_xlfn.IFNA(VLOOKUP(flower[[#This Row],[Strain]],VEGC8[[#All],[Scion METRC '#]:[Health]],5,FALSE),"")</f>
        <v/>
      </c>
      <c r="J1893" s="13"/>
      <c r="K1893" s="13" t="str">
        <f>IF(flower[[#This Row],[Scion METRC '#]]="","EMPTY",_xlfn.IFNA(VLOOKUP(flower[[#This Row],[Scion METRC '#]],DEADC8[],3,FALSE),"Alive"))</f>
        <v>EMPTY</v>
      </c>
      <c r="L1893" s="13" t="str">
        <f>IFERROR(INDEX(exptreatments[[#This Row],[Treatment]],MATCH(flower[[#This Row],[Scion METRC '#]],exptreatments[[#This Row],[METRC]],0)),"")</f>
        <v/>
      </c>
      <c r="M1893" s="13" t="str">
        <f>_xlfn.IFNA(VLOOKUP(flower[[#This Row],[Scion METRC '#]],DEADC8[],4,FALSE),"")</f>
        <v/>
      </c>
      <c r="N1893" s="14" t="str">
        <f>_xlfn.IFNA(VLOOKUP(flower[[#This Row],[Scion METRC '#]],DEADC8[],4,FALSE),"")</f>
        <v/>
      </c>
      <c r="O1893" s="13" t="str">
        <f>IF(ISNUMBER(SEARCH(".",flower[[#This Row],[Pheno Barcode]])),CONCATENATE("1A4070000000065000",RIGHT(flower[[#This Row],[Pheno Barcode]],6)),"")</f>
        <v/>
      </c>
      <c r="P1893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_XL4-04</v>
      </c>
    </row>
    <row r="1894" spans="1:16" x14ac:dyDescent="0.25">
      <c r="A1894" s="8" t="s">
        <v>10</v>
      </c>
      <c r="B1894" s="9">
        <v>5</v>
      </c>
      <c r="C1894" s="13" t="s">
        <v>601</v>
      </c>
      <c r="D1894" s="13"/>
      <c r="E1894" s="13" t="str">
        <f>_xlfn.IFNA(VLOOKUP(flower[[#This Row],[Scion METRC '#]],METRCC8[],2,FALSE),"METRC ERROR")</f>
        <v>METRC ERROR</v>
      </c>
      <c r="F1894" s="13" t="str">
        <f>IF(LEFT(flower[[#This Row],[Strain]],4)=LEFT(flower[[#This Row],[Pheno '#]],4),"match","MISMATCH")</f>
        <v>MISMATCH</v>
      </c>
      <c r="G1894" s="13" t="str">
        <f>_xlfn.IFNA(VLOOKUP(flower[[#This Row],[Scion METRC '#]],VEGC8[[#All],[Scion METRC '#]:[Pheno Barcode]],2,FALSE),"")</f>
        <v/>
      </c>
      <c r="H1894" s="13" t="str">
        <f>LEFT(flower[[#This Row],[Pheno Barcode]],7)</f>
        <v/>
      </c>
      <c r="I1894" s="10" t="str">
        <f>_xlfn.IFNA(VLOOKUP(flower[[#This Row],[Strain]],VEGC8[[#All],[Scion METRC '#]:[Health]],5,FALSE),"")</f>
        <v/>
      </c>
      <c r="J1894" s="13"/>
      <c r="K1894" s="13" t="str">
        <f>IF(flower[[#This Row],[Scion METRC '#]]="","EMPTY",_xlfn.IFNA(VLOOKUP(flower[[#This Row],[Scion METRC '#]],DEADC8[],3,FALSE),"Alive"))</f>
        <v>EMPTY</v>
      </c>
      <c r="L1894" s="13" t="str">
        <f>IFERROR(INDEX(exptreatments[[#This Row],[Treatment]],MATCH(flower[[#This Row],[Scion METRC '#]],exptreatments[[#This Row],[METRC]],0)),"")</f>
        <v/>
      </c>
      <c r="M1894" s="13" t="str">
        <f>_xlfn.IFNA(VLOOKUP(flower[[#This Row],[Scion METRC '#]],DEADC8[],4,FALSE),"")</f>
        <v/>
      </c>
      <c r="N1894" s="14" t="str">
        <f>_xlfn.IFNA(VLOOKUP(flower[[#This Row],[Scion METRC '#]],DEADC8[],4,FALSE),"")</f>
        <v/>
      </c>
      <c r="O1894" s="13" t="str">
        <f>IF(ISNUMBER(SEARCH(".",flower[[#This Row],[Pheno Barcode]])),CONCATENATE("1A4070000000065000",RIGHT(flower[[#This Row],[Pheno Barcode]],6)),"")</f>
        <v/>
      </c>
      <c r="P1894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_XL4-05</v>
      </c>
    </row>
    <row r="1895" spans="1:16" x14ac:dyDescent="0.25">
      <c r="A1895" s="8" t="s">
        <v>10</v>
      </c>
      <c r="B1895" s="9">
        <v>6</v>
      </c>
      <c r="C1895" s="13" t="s">
        <v>601</v>
      </c>
      <c r="D1895" s="13"/>
      <c r="E1895" s="13" t="str">
        <f>_xlfn.IFNA(VLOOKUP(flower[[#This Row],[Scion METRC '#]],METRCC8[],2,FALSE),"METRC ERROR")</f>
        <v>METRC ERROR</v>
      </c>
      <c r="F1895" s="13" t="str">
        <f>IF(LEFT(flower[[#This Row],[Strain]],4)=LEFT(flower[[#This Row],[Pheno '#]],4),"match","MISMATCH")</f>
        <v>MISMATCH</v>
      </c>
      <c r="G1895" s="13" t="str">
        <f>_xlfn.IFNA(VLOOKUP(flower[[#This Row],[Scion METRC '#]],VEGC8[[#All],[Scion METRC '#]:[Pheno Barcode]],2,FALSE),"")</f>
        <v/>
      </c>
      <c r="H1895" s="13" t="str">
        <f>LEFT(flower[[#This Row],[Pheno Barcode]],7)</f>
        <v/>
      </c>
      <c r="I1895" s="10" t="str">
        <f>_xlfn.IFNA(VLOOKUP(flower[[#This Row],[Strain]],VEGC8[[#All],[Scion METRC '#]:[Health]],5,FALSE),"")</f>
        <v/>
      </c>
      <c r="J1895" s="13"/>
      <c r="K1895" s="13" t="str">
        <f>IF(flower[[#This Row],[Scion METRC '#]]="","EMPTY",_xlfn.IFNA(VLOOKUP(flower[[#This Row],[Scion METRC '#]],DEADC8[],3,FALSE),"Alive"))</f>
        <v>EMPTY</v>
      </c>
      <c r="L1895" s="13" t="str">
        <f>IFERROR(INDEX(exptreatments[[#This Row],[Treatment]],MATCH(flower[[#This Row],[Scion METRC '#]],exptreatments[[#This Row],[METRC]],0)),"")</f>
        <v/>
      </c>
      <c r="M1895" s="13" t="str">
        <f>_xlfn.IFNA(VLOOKUP(flower[[#This Row],[Scion METRC '#]],DEADC8[],4,FALSE),"")</f>
        <v/>
      </c>
      <c r="N1895" s="14" t="str">
        <f>_xlfn.IFNA(VLOOKUP(flower[[#This Row],[Scion METRC '#]],DEADC8[],4,FALSE),"")</f>
        <v/>
      </c>
      <c r="O1895" s="13" t="str">
        <f>IF(ISNUMBER(SEARCH(".",flower[[#This Row],[Pheno Barcode]])),CONCATENATE("1A4070000000065000",RIGHT(flower[[#This Row],[Pheno Barcode]],6)),"")</f>
        <v/>
      </c>
      <c r="P1895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_XL4-06</v>
      </c>
    </row>
    <row r="1896" spans="1:16" x14ac:dyDescent="0.25">
      <c r="A1896" s="8" t="s">
        <v>10</v>
      </c>
      <c r="B1896" s="9">
        <v>7</v>
      </c>
      <c r="C1896" s="13" t="s">
        <v>601</v>
      </c>
      <c r="D1896" s="13"/>
      <c r="E1896" s="13" t="str">
        <f>_xlfn.IFNA(VLOOKUP(flower[[#This Row],[Scion METRC '#]],METRCC8[],2,FALSE),"METRC ERROR")</f>
        <v>METRC ERROR</v>
      </c>
      <c r="F1896" s="13" t="str">
        <f>IF(LEFT(flower[[#This Row],[Strain]],4)=LEFT(flower[[#This Row],[Pheno '#]],4),"match","MISMATCH")</f>
        <v>MISMATCH</v>
      </c>
      <c r="G1896" s="13" t="str">
        <f>_xlfn.IFNA(VLOOKUP(flower[[#This Row],[Scion METRC '#]],VEGC8[[#All],[Scion METRC '#]:[Pheno Barcode]],2,FALSE),"")</f>
        <v/>
      </c>
      <c r="H1896" s="13" t="str">
        <f>LEFT(flower[[#This Row],[Pheno Barcode]],7)</f>
        <v/>
      </c>
      <c r="I1896" s="10" t="str">
        <f>_xlfn.IFNA(VLOOKUP(flower[[#This Row],[Strain]],VEGC8[[#All],[Scion METRC '#]:[Health]],5,FALSE),"")</f>
        <v/>
      </c>
      <c r="J1896" s="13"/>
      <c r="K1896" s="13" t="str">
        <f>IF(flower[[#This Row],[Scion METRC '#]]="","EMPTY",_xlfn.IFNA(VLOOKUP(flower[[#This Row],[Scion METRC '#]],DEADC8[],3,FALSE),"Alive"))</f>
        <v>EMPTY</v>
      </c>
      <c r="L1896" s="13" t="str">
        <f>IFERROR(INDEX(exptreatments[[#This Row],[Treatment]],MATCH(flower[[#This Row],[Scion METRC '#]],exptreatments[[#This Row],[METRC]],0)),"")</f>
        <v/>
      </c>
      <c r="M1896" s="13" t="str">
        <f>_xlfn.IFNA(VLOOKUP(flower[[#This Row],[Scion METRC '#]],DEADC8[],4,FALSE),"")</f>
        <v/>
      </c>
      <c r="N1896" s="14" t="str">
        <f>_xlfn.IFNA(VLOOKUP(flower[[#This Row],[Scion METRC '#]],DEADC8[],4,FALSE),"")</f>
        <v/>
      </c>
      <c r="O1896" s="13" t="str">
        <f>IF(ISNUMBER(SEARCH(".",flower[[#This Row],[Pheno Barcode]])),CONCATENATE("1A4070000000065000",RIGHT(flower[[#This Row],[Pheno Barcode]],6)),"")</f>
        <v/>
      </c>
      <c r="P1896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_XL4-07</v>
      </c>
    </row>
    <row r="1897" spans="1:16" x14ac:dyDescent="0.25">
      <c r="A1897" s="8" t="s">
        <v>10</v>
      </c>
      <c r="B1897" s="9">
        <v>8</v>
      </c>
      <c r="C1897" s="13" t="s">
        <v>601</v>
      </c>
      <c r="D1897" s="13"/>
      <c r="E1897" s="13" t="str">
        <f>_xlfn.IFNA(VLOOKUP(flower[[#This Row],[Scion METRC '#]],METRCC8[],2,FALSE),"METRC ERROR")</f>
        <v>METRC ERROR</v>
      </c>
      <c r="F1897" s="13" t="str">
        <f>IF(LEFT(flower[[#This Row],[Strain]],4)=LEFT(flower[[#This Row],[Pheno '#]],4),"match","MISMATCH")</f>
        <v>MISMATCH</v>
      </c>
      <c r="G1897" s="13" t="str">
        <f>_xlfn.IFNA(VLOOKUP(flower[[#This Row],[Scion METRC '#]],VEGC8[[#All],[Scion METRC '#]:[Pheno Barcode]],2,FALSE),"")</f>
        <v/>
      </c>
      <c r="H1897" s="13" t="str">
        <f>LEFT(flower[[#This Row],[Pheno Barcode]],7)</f>
        <v/>
      </c>
      <c r="I1897" s="10" t="str">
        <f>_xlfn.IFNA(VLOOKUP(flower[[#This Row],[Strain]],VEGC8[[#All],[Scion METRC '#]:[Health]],5,FALSE),"")</f>
        <v/>
      </c>
      <c r="J1897" s="13"/>
      <c r="K1897" s="13" t="str">
        <f>IF(flower[[#This Row],[Scion METRC '#]]="","EMPTY",_xlfn.IFNA(VLOOKUP(flower[[#This Row],[Scion METRC '#]],DEADC8[],3,FALSE),"Alive"))</f>
        <v>EMPTY</v>
      </c>
      <c r="L1897" s="13" t="str">
        <f>IFERROR(INDEX(exptreatments[[#This Row],[Treatment]],MATCH(flower[[#This Row],[Scion METRC '#]],exptreatments[[#This Row],[METRC]],0)),"")</f>
        <v/>
      </c>
      <c r="M1897" s="13" t="str">
        <f>_xlfn.IFNA(VLOOKUP(flower[[#This Row],[Scion METRC '#]],DEADC8[],4,FALSE),"")</f>
        <v/>
      </c>
      <c r="N1897" s="14" t="str">
        <f>_xlfn.IFNA(VLOOKUP(flower[[#This Row],[Scion METRC '#]],DEADC8[],4,FALSE),"")</f>
        <v/>
      </c>
      <c r="O1897" s="13" t="str">
        <f>IF(ISNUMBER(SEARCH(".",flower[[#This Row],[Pheno Barcode]])),CONCATENATE("1A4070000000065000",RIGHT(flower[[#This Row],[Pheno Barcode]],6)),"")</f>
        <v/>
      </c>
      <c r="P1897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_XL4-08</v>
      </c>
    </row>
    <row r="1898" spans="1:16" x14ac:dyDescent="0.25">
      <c r="A1898" s="8" t="s">
        <v>10</v>
      </c>
      <c r="B1898" s="9">
        <v>9</v>
      </c>
      <c r="C1898" s="13" t="s">
        <v>601</v>
      </c>
      <c r="D1898" s="13"/>
      <c r="E1898" s="13" t="str">
        <f>_xlfn.IFNA(VLOOKUP(flower[[#This Row],[Scion METRC '#]],METRCC8[],2,FALSE),"METRC ERROR")</f>
        <v>METRC ERROR</v>
      </c>
      <c r="F1898" s="13" t="str">
        <f>IF(LEFT(flower[[#This Row],[Strain]],4)=LEFT(flower[[#This Row],[Pheno '#]],4),"match","MISMATCH")</f>
        <v>MISMATCH</v>
      </c>
      <c r="G1898" s="13" t="str">
        <f>_xlfn.IFNA(VLOOKUP(flower[[#This Row],[Scion METRC '#]],VEGC8[[#All],[Scion METRC '#]:[Pheno Barcode]],2,FALSE),"")</f>
        <v/>
      </c>
      <c r="H1898" s="13" t="str">
        <f>LEFT(flower[[#This Row],[Pheno Barcode]],7)</f>
        <v/>
      </c>
      <c r="I1898" s="10" t="str">
        <f>_xlfn.IFNA(VLOOKUP(flower[[#This Row],[Strain]],VEGC8[[#All],[Scion METRC '#]:[Health]],5,FALSE),"")</f>
        <v/>
      </c>
      <c r="J1898" s="13"/>
      <c r="K1898" s="13" t="str">
        <f>IF(flower[[#This Row],[Scion METRC '#]]="","EMPTY",_xlfn.IFNA(VLOOKUP(flower[[#This Row],[Scion METRC '#]],DEADC8[],3,FALSE),"Alive"))</f>
        <v>EMPTY</v>
      </c>
      <c r="L1898" s="13" t="str">
        <f>IFERROR(INDEX(exptreatments[[#This Row],[Treatment]],MATCH(flower[[#This Row],[Scion METRC '#]],exptreatments[[#This Row],[METRC]],0)),"")</f>
        <v/>
      </c>
      <c r="M1898" s="13" t="str">
        <f>_xlfn.IFNA(VLOOKUP(flower[[#This Row],[Scion METRC '#]],DEADC8[],4,FALSE),"")</f>
        <v/>
      </c>
      <c r="N1898" s="14" t="str">
        <f>_xlfn.IFNA(VLOOKUP(flower[[#This Row],[Scion METRC '#]],DEADC8[],4,FALSE),"")</f>
        <v/>
      </c>
      <c r="O1898" s="13" t="str">
        <f>IF(ISNUMBER(SEARCH(".",flower[[#This Row],[Pheno Barcode]])),CONCATENATE("1A4070000000065000",RIGHT(flower[[#This Row],[Pheno Barcode]],6)),"")</f>
        <v/>
      </c>
      <c r="P1898" s="8" t="str">
        <f>IF(flower[[#This Row],[Plant]]&lt;10,_xlfn.CONCAT('Group Info'!$F$2,"_",flower[[#This Row],[Table]],"-0",flower[[#This Row],[Plant]]),_xlfn.CONCAT('Group Info'!$F$2,"_",flower[[#This Row],[Table]],"-",flower[[#This Row],[Plant]]))</f>
        <v>_XL4-09</v>
      </c>
    </row>
    <row r="1899" spans="1:16" x14ac:dyDescent="0.25">
      <c r="A1899" s="8" t="s">
        <v>10</v>
      </c>
      <c r="B1899" s="9">
        <v>10</v>
      </c>
      <c r="C1899" s="13" t="s">
        <v>601</v>
      </c>
      <c r="D1899" s="13"/>
      <c r="E1899" s="13" t="str">
        <f>_xlfn.IFNA(VLOOKUP(flower[[#This Row],[Scion METRC '#]],METRCC8[],2,FALSE),"METRC ERROR")</f>
        <v>METRC ERROR</v>
      </c>
      <c r="F1899" s="13" t="str">
        <f>IF(LEFT(flower[[#This Row],[Strain]],4)=LEFT(flower[[#This Row],[Pheno '#]],4),"match","MISMATCH")</f>
        <v>MISMATCH</v>
      </c>
      <c r="G1899" s="13" t="str">
        <f>_xlfn.IFNA(VLOOKUP(flower[[#This Row],[Scion METRC '#]],VEGC8[[#All],[Scion METRC '#]:[Pheno Barcode]],2,FALSE),"")</f>
        <v/>
      </c>
      <c r="H1899" s="13" t="str">
        <f>LEFT(flower[[#This Row],[Pheno Barcode]],7)</f>
        <v/>
      </c>
      <c r="I1899" s="10" t="str">
        <f>_xlfn.IFNA(VLOOKUP(flower[[#This Row],[Strain]],VEGC8[[#All],[Scion METRC '#]:[Health]],5,FALSE),"")</f>
        <v/>
      </c>
      <c r="J1899" s="13"/>
      <c r="K1899" s="13" t="str">
        <f>IF(flower[[#This Row],[Scion METRC '#]]="","EMPTY",_xlfn.IFNA(VLOOKUP(flower[[#This Row],[Scion METRC '#]],DEADC8[],3,FALSE),"Alive"))</f>
        <v>EMPTY</v>
      </c>
      <c r="L1899" s="13" t="str">
        <f>IFERROR(INDEX(exptreatments[[#This Row],[Treatment]],MATCH(flower[[#This Row],[Scion METRC '#]],exptreatments[[#This Row],[METRC]],0)),"")</f>
        <v/>
      </c>
      <c r="M1899" s="13" t="str">
        <f>_xlfn.IFNA(VLOOKUP(flower[[#This Row],[Scion METRC '#]],DEADC8[],4,FALSE),"")</f>
        <v/>
      </c>
      <c r="N1899" s="14" t="str">
        <f>_xlfn.IFNA(VLOOKUP(flower[[#This Row],[Scion METRC '#]],DEADC8[],4,FALSE),"")</f>
        <v/>
      </c>
      <c r="O1899" s="13" t="str">
        <f>IF(ISNUMBER(SEARCH(".",flower[[#This Row],[Pheno Barcode]])),CONCATENATE("1A4070000000065000",RIGHT(flower[[#This Row],[Pheno Barcode]],6)),"")</f>
        <v/>
      </c>
      <c r="P1899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_XL4-10</v>
      </c>
    </row>
    <row r="1900" spans="1:16" x14ac:dyDescent="0.25">
      <c r="A1900" s="8" t="s">
        <v>10</v>
      </c>
      <c r="B1900" s="9">
        <v>11</v>
      </c>
      <c r="C1900" s="13" t="s">
        <v>601</v>
      </c>
      <c r="D1900" s="13"/>
      <c r="E1900" s="13" t="str">
        <f>_xlfn.IFNA(VLOOKUP(flower[[#This Row],[Scion METRC '#]],METRCC8[],2,FALSE),"METRC ERROR")</f>
        <v>METRC ERROR</v>
      </c>
      <c r="F1900" s="13" t="str">
        <f>IF(LEFT(flower[[#This Row],[Strain]],4)=LEFT(flower[[#This Row],[Pheno '#]],4),"match","MISMATCH")</f>
        <v>MISMATCH</v>
      </c>
      <c r="G1900" s="13" t="str">
        <f>_xlfn.IFNA(VLOOKUP(flower[[#This Row],[Scion METRC '#]],VEGC8[[#All],[Scion METRC '#]:[Pheno Barcode]],2,FALSE),"")</f>
        <v/>
      </c>
      <c r="H1900" s="13" t="str">
        <f>LEFT(flower[[#This Row],[Pheno Barcode]],7)</f>
        <v/>
      </c>
      <c r="I1900" s="10" t="str">
        <f>_xlfn.IFNA(VLOOKUP(flower[[#This Row],[Strain]],VEGC8[[#All],[Scion METRC '#]:[Health]],5,FALSE),"")</f>
        <v/>
      </c>
      <c r="J1900" s="13"/>
      <c r="K1900" s="13" t="str">
        <f>IF(flower[[#This Row],[Scion METRC '#]]="","EMPTY",_xlfn.IFNA(VLOOKUP(flower[[#This Row],[Scion METRC '#]],DEADC8[],3,FALSE),"Alive"))</f>
        <v>EMPTY</v>
      </c>
      <c r="L1900" s="13" t="str">
        <f>IFERROR(INDEX(exptreatments[[#This Row],[Treatment]],MATCH(flower[[#This Row],[Scion METRC '#]],exptreatments[[#This Row],[METRC]],0)),"")</f>
        <v/>
      </c>
      <c r="M1900" s="13" t="str">
        <f>_xlfn.IFNA(VLOOKUP(flower[[#This Row],[Scion METRC '#]],DEADC8[],4,FALSE),"")</f>
        <v/>
      </c>
      <c r="N1900" s="14" t="str">
        <f>_xlfn.IFNA(VLOOKUP(flower[[#This Row],[Scion METRC '#]],DEADC8[],4,FALSE),"")</f>
        <v/>
      </c>
      <c r="O1900" s="13" t="str">
        <f>IF(ISNUMBER(SEARCH(".",flower[[#This Row],[Pheno Barcode]])),CONCATENATE("1A4070000000065000",RIGHT(flower[[#This Row],[Pheno Barcode]],6)),"")</f>
        <v/>
      </c>
      <c r="P1900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_XL4-11</v>
      </c>
    </row>
    <row r="1901" spans="1:16" x14ac:dyDescent="0.25">
      <c r="A1901" s="8" t="s">
        <v>10</v>
      </c>
      <c r="B1901" s="9">
        <v>12</v>
      </c>
      <c r="C1901" s="13" t="s">
        <v>601</v>
      </c>
      <c r="D1901" s="13"/>
      <c r="E1901" s="13" t="str">
        <f>_xlfn.IFNA(VLOOKUP(flower[[#This Row],[Scion METRC '#]],METRCC8[],2,FALSE),"METRC ERROR")</f>
        <v>METRC ERROR</v>
      </c>
      <c r="F1901" s="13" t="str">
        <f>IF(LEFT(flower[[#This Row],[Strain]],4)=LEFT(flower[[#This Row],[Pheno '#]],4),"match","MISMATCH")</f>
        <v>MISMATCH</v>
      </c>
      <c r="G1901" s="13" t="str">
        <f>_xlfn.IFNA(VLOOKUP(flower[[#This Row],[Scion METRC '#]],VEGC8[[#All],[Scion METRC '#]:[Pheno Barcode]],2,FALSE),"")</f>
        <v/>
      </c>
      <c r="H1901" s="13" t="str">
        <f>LEFT(flower[[#This Row],[Pheno Barcode]],7)</f>
        <v/>
      </c>
      <c r="I1901" s="10" t="str">
        <f>_xlfn.IFNA(VLOOKUP(flower[[#This Row],[Strain]],VEGC8[[#All],[Scion METRC '#]:[Health]],5,FALSE),"")</f>
        <v/>
      </c>
      <c r="J1901" s="13"/>
      <c r="K1901" s="13" t="str">
        <f>IF(flower[[#This Row],[Scion METRC '#]]="","EMPTY",_xlfn.IFNA(VLOOKUP(flower[[#This Row],[Scion METRC '#]],DEADC8[],3,FALSE),"Alive"))</f>
        <v>EMPTY</v>
      </c>
      <c r="L1901" s="13" t="str">
        <f>IFERROR(INDEX(exptreatments[[#This Row],[Treatment]],MATCH(flower[[#This Row],[Scion METRC '#]],exptreatments[[#This Row],[METRC]],0)),"")</f>
        <v/>
      </c>
      <c r="M1901" s="13" t="str">
        <f>_xlfn.IFNA(VLOOKUP(flower[[#This Row],[Scion METRC '#]],DEADC8[],4,FALSE),"")</f>
        <v/>
      </c>
      <c r="N1901" s="14" t="str">
        <f>_xlfn.IFNA(VLOOKUP(flower[[#This Row],[Scion METRC '#]],DEADC8[],4,FALSE),"")</f>
        <v/>
      </c>
      <c r="O1901" s="13" t="str">
        <f>IF(ISNUMBER(SEARCH(".",flower[[#This Row],[Pheno Barcode]])),CONCATENATE("1A4070000000065000",RIGHT(flower[[#This Row],[Pheno Barcode]],6)),"")</f>
        <v/>
      </c>
      <c r="P1901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_XL4-12</v>
      </c>
    </row>
    <row r="1902" spans="1:16" x14ac:dyDescent="0.25">
      <c r="A1902" s="8" t="s">
        <v>10</v>
      </c>
      <c r="B1902" s="9">
        <v>13</v>
      </c>
      <c r="C1902" s="13" t="s">
        <v>601</v>
      </c>
      <c r="D1902" s="13"/>
      <c r="E1902" s="13" t="str">
        <f>_xlfn.IFNA(VLOOKUP(flower[[#This Row],[Scion METRC '#]],METRCC8[],2,FALSE),"METRC ERROR")</f>
        <v>METRC ERROR</v>
      </c>
      <c r="F1902" s="13" t="str">
        <f>IF(LEFT(flower[[#This Row],[Strain]],4)=LEFT(flower[[#This Row],[Pheno '#]],4),"match","MISMATCH")</f>
        <v>MISMATCH</v>
      </c>
      <c r="G1902" s="13" t="str">
        <f>_xlfn.IFNA(VLOOKUP(flower[[#This Row],[Scion METRC '#]],VEGC8[[#All],[Scion METRC '#]:[Pheno Barcode]],2,FALSE),"")</f>
        <v/>
      </c>
      <c r="H1902" s="13" t="str">
        <f>LEFT(flower[[#This Row],[Pheno Barcode]],7)</f>
        <v/>
      </c>
      <c r="I1902" s="10" t="str">
        <f>_xlfn.IFNA(VLOOKUP(flower[[#This Row],[Strain]],VEGC8[[#All],[Scion METRC '#]:[Health]],5,FALSE),"")</f>
        <v/>
      </c>
      <c r="J1902" s="13"/>
      <c r="K1902" s="13" t="str">
        <f>IF(flower[[#This Row],[Scion METRC '#]]="","EMPTY",_xlfn.IFNA(VLOOKUP(flower[[#This Row],[Scion METRC '#]],DEADC8[],3,FALSE),"Alive"))</f>
        <v>EMPTY</v>
      </c>
      <c r="L1902" s="13" t="str">
        <f>IFERROR(INDEX(exptreatments[[#This Row],[Treatment]],MATCH(flower[[#This Row],[Scion METRC '#]],exptreatments[[#This Row],[METRC]],0)),"")</f>
        <v/>
      </c>
      <c r="M1902" s="13" t="str">
        <f>_xlfn.IFNA(VLOOKUP(flower[[#This Row],[Scion METRC '#]],DEADC8[],4,FALSE),"")</f>
        <v/>
      </c>
      <c r="N1902" s="14" t="str">
        <f>_xlfn.IFNA(VLOOKUP(flower[[#This Row],[Scion METRC '#]],DEADC8[],4,FALSE),"")</f>
        <v/>
      </c>
      <c r="O1902" s="13" t="str">
        <f>IF(ISNUMBER(SEARCH(".",flower[[#This Row],[Pheno Barcode]])),CONCATENATE("1A4070000000065000",RIGHT(flower[[#This Row],[Pheno Barcode]],6)),"")</f>
        <v/>
      </c>
      <c r="P1902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_XL4-13</v>
      </c>
    </row>
    <row r="1903" spans="1:16" x14ac:dyDescent="0.25">
      <c r="A1903" s="8" t="s">
        <v>10</v>
      </c>
      <c r="B1903" s="9">
        <v>14</v>
      </c>
      <c r="C1903" s="13" t="s">
        <v>601</v>
      </c>
      <c r="D1903" s="13"/>
      <c r="E1903" s="13" t="str">
        <f>_xlfn.IFNA(VLOOKUP(flower[[#This Row],[Scion METRC '#]],METRCC8[],2,FALSE),"METRC ERROR")</f>
        <v>METRC ERROR</v>
      </c>
      <c r="F1903" s="13" t="str">
        <f>IF(LEFT(flower[[#This Row],[Strain]],4)=LEFT(flower[[#This Row],[Pheno '#]],4),"match","MISMATCH")</f>
        <v>MISMATCH</v>
      </c>
      <c r="G1903" s="13" t="str">
        <f>_xlfn.IFNA(VLOOKUP(flower[[#This Row],[Scion METRC '#]],VEGC8[[#All],[Scion METRC '#]:[Pheno Barcode]],2,FALSE),"")</f>
        <v/>
      </c>
      <c r="H1903" s="13" t="str">
        <f>LEFT(flower[[#This Row],[Pheno Barcode]],7)</f>
        <v/>
      </c>
      <c r="I1903" s="10" t="str">
        <f>_xlfn.IFNA(VLOOKUP(flower[[#This Row],[Strain]],VEGC8[[#All],[Scion METRC '#]:[Health]],5,FALSE),"")</f>
        <v/>
      </c>
      <c r="J1903" s="13"/>
      <c r="K1903" s="13" t="str">
        <f>IF(flower[[#This Row],[Scion METRC '#]]="","EMPTY",_xlfn.IFNA(VLOOKUP(flower[[#This Row],[Scion METRC '#]],DEADC8[],3,FALSE),"Alive"))</f>
        <v>EMPTY</v>
      </c>
      <c r="L1903" s="13" t="str">
        <f>IFERROR(INDEX(exptreatments[[#This Row],[Treatment]],MATCH(flower[[#This Row],[Scion METRC '#]],exptreatments[[#This Row],[METRC]],0)),"")</f>
        <v/>
      </c>
      <c r="M1903" s="13" t="str">
        <f>_xlfn.IFNA(VLOOKUP(flower[[#This Row],[Scion METRC '#]],DEADC8[],4,FALSE),"")</f>
        <v/>
      </c>
      <c r="N1903" s="14" t="str">
        <f>_xlfn.IFNA(VLOOKUP(flower[[#This Row],[Scion METRC '#]],DEADC8[],4,FALSE),"")</f>
        <v/>
      </c>
      <c r="O1903" s="13" t="str">
        <f>IF(ISNUMBER(SEARCH(".",flower[[#This Row],[Pheno Barcode]])),CONCATENATE("1A4070000000065000",RIGHT(flower[[#This Row],[Pheno Barcode]],6)),"")</f>
        <v/>
      </c>
      <c r="P1903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_XL4-14</v>
      </c>
    </row>
    <row r="1904" spans="1:16" x14ac:dyDescent="0.25">
      <c r="A1904" s="8" t="s">
        <v>10</v>
      </c>
      <c r="B1904" s="9">
        <v>15</v>
      </c>
      <c r="C1904" s="13" t="s">
        <v>601</v>
      </c>
      <c r="D1904" s="13"/>
      <c r="E1904" s="13" t="str">
        <f>_xlfn.IFNA(VLOOKUP(flower[[#This Row],[Scion METRC '#]],METRCC8[],2,FALSE),"METRC ERROR")</f>
        <v>METRC ERROR</v>
      </c>
      <c r="F1904" s="13" t="str">
        <f>IF(LEFT(flower[[#This Row],[Strain]],4)=LEFT(flower[[#This Row],[Pheno '#]],4),"match","MISMATCH")</f>
        <v>MISMATCH</v>
      </c>
      <c r="G1904" s="13" t="str">
        <f>_xlfn.IFNA(VLOOKUP(flower[[#This Row],[Scion METRC '#]],VEGC8[[#All],[Scion METRC '#]:[Pheno Barcode]],2,FALSE),"")</f>
        <v/>
      </c>
      <c r="H1904" s="13" t="str">
        <f>LEFT(flower[[#This Row],[Pheno Barcode]],7)</f>
        <v/>
      </c>
      <c r="I1904" s="10" t="str">
        <f>_xlfn.IFNA(VLOOKUP(flower[[#This Row],[Strain]],VEGC8[[#All],[Scion METRC '#]:[Health]],5,FALSE),"")</f>
        <v/>
      </c>
      <c r="J1904" s="13"/>
      <c r="K1904" s="13" t="str">
        <f>IF(flower[[#This Row],[Scion METRC '#]]="","EMPTY",_xlfn.IFNA(VLOOKUP(flower[[#This Row],[Scion METRC '#]],DEADC8[],3,FALSE),"Alive"))</f>
        <v>EMPTY</v>
      </c>
      <c r="L1904" s="13" t="str">
        <f>IFERROR(INDEX(exptreatments[[#This Row],[Treatment]],MATCH(flower[[#This Row],[Scion METRC '#]],exptreatments[[#This Row],[METRC]],0)),"")</f>
        <v/>
      </c>
      <c r="M1904" s="13" t="str">
        <f>_xlfn.IFNA(VLOOKUP(flower[[#This Row],[Scion METRC '#]],DEADC8[],4,FALSE),"")</f>
        <v/>
      </c>
      <c r="N1904" s="14" t="str">
        <f>_xlfn.IFNA(VLOOKUP(flower[[#This Row],[Scion METRC '#]],DEADC8[],4,FALSE),"")</f>
        <v/>
      </c>
      <c r="O1904" s="13" t="str">
        <f>IF(ISNUMBER(SEARCH(".",flower[[#This Row],[Pheno Barcode]])),CONCATENATE("1A4070000000065000",RIGHT(flower[[#This Row],[Pheno Barcode]],6)),"")</f>
        <v/>
      </c>
      <c r="P1904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_XL4-15</v>
      </c>
    </row>
    <row r="1905" spans="1:16" x14ac:dyDescent="0.25">
      <c r="A1905" s="8" t="s">
        <v>10</v>
      </c>
      <c r="B1905" s="9">
        <v>16</v>
      </c>
      <c r="C1905" s="13" t="s">
        <v>601</v>
      </c>
      <c r="D1905" s="13"/>
      <c r="E1905" s="13" t="str">
        <f>_xlfn.IFNA(VLOOKUP(flower[[#This Row],[Scion METRC '#]],METRCC8[],2,FALSE),"METRC ERROR")</f>
        <v>METRC ERROR</v>
      </c>
      <c r="F1905" s="13" t="str">
        <f>IF(LEFT(flower[[#This Row],[Strain]],4)=LEFT(flower[[#This Row],[Pheno '#]],4),"match","MISMATCH")</f>
        <v>MISMATCH</v>
      </c>
      <c r="G1905" s="13" t="str">
        <f>_xlfn.IFNA(VLOOKUP(flower[[#This Row],[Scion METRC '#]],VEGC8[[#All],[Scion METRC '#]:[Pheno Barcode]],2,FALSE),"")</f>
        <v/>
      </c>
      <c r="H1905" s="13" t="str">
        <f>LEFT(flower[[#This Row],[Pheno Barcode]],7)</f>
        <v/>
      </c>
      <c r="I1905" s="10" t="str">
        <f>_xlfn.IFNA(VLOOKUP(flower[[#This Row],[Strain]],VEGC8[[#All],[Scion METRC '#]:[Health]],5,FALSE),"")</f>
        <v/>
      </c>
      <c r="J1905" s="13"/>
      <c r="K1905" s="13" t="str">
        <f>IF(flower[[#This Row],[Scion METRC '#]]="","EMPTY",_xlfn.IFNA(VLOOKUP(flower[[#This Row],[Scion METRC '#]],DEADC8[],3,FALSE),"Alive"))</f>
        <v>EMPTY</v>
      </c>
      <c r="L1905" s="13" t="str">
        <f>IFERROR(INDEX(exptreatments[[#This Row],[Treatment]],MATCH(flower[[#This Row],[Scion METRC '#]],exptreatments[[#This Row],[METRC]],0)),"")</f>
        <v/>
      </c>
      <c r="M1905" s="13" t="str">
        <f>_xlfn.IFNA(VLOOKUP(flower[[#This Row],[Scion METRC '#]],DEADC8[],4,FALSE),"")</f>
        <v/>
      </c>
      <c r="N1905" s="14" t="str">
        <f>_xlfn.IFNA(VLOOKUP(flower[[#This Row],[Scion METRC '#]],DEADC8[],4,FALSE),"")</f>
        <v/>
      </c>
      <c r="O1905" s="13" t="str">
        <f>IF(ISNUMBER(SEARCH(".",flower[[#This Row],[Pheno Barcode]])),CONCATENATE("1A4070000000065000",RIGHT(flower[[#This Row],[Pheno Barcode]],6)),"")</f>
        <v/>
      </c>
      <c r="P1905" s="8" t="str">
        <f>IF(flower[[#This Row],[Plant]]&lt;10,_xlfn.CONCAT('Group Info'!$F$2,"_",flower[[#This Row],[Table]],"-0",flower[[#This Row],[Plant]]),_xlfn.CONCAT('Group Info'!$F$2,"_",flower[[#This Row],[Table]],"-",flower[[#This Row],[Plant]]))</f>
        <v>_XL4-16</v>
      </c>
    </row>
    <row r="1906" spans="1:16" x14ac:dyDescent="0.25">
      <c r="A1906" s="8" t="s">
        <v>10</v>
      </c>
      <c r="B1906" s="9">
        <v>1</v>
      </c>
      <c r="C1906" s="13" t="s">
        <v>602</v>
      </c>
      <c r="D1906" s="9"/>
      <c r="E1906" s="9" t="str">
        <f>_xlfn.IFNA(VLOOKUP(flower[[#This Row],[Scion METRC '#]],METRCC8[],2,FALSE),"METRC ERROR")</f>
        <v>METRC ERROR</v>
      </c>
      <c r="F1906" s="9" t="str">
        <f>IF(LEFT(flower[[#This Row],[Strain]],4)=LEFT(flower[[#This Row],[Pheno '#]],4),"match","MISMATCH")</f>
        <v>MISMATCH</v>
      </c>
      <c r="G1906" s="9" t="str">
        <f>_xlfn.IFNA(VLOOKUP(flower[[#This Row],[Scion METRC '#]],VEGC8[[#All],[Scion METRC '#]:[Pheno Barcode]],2,FALSE),"")</f>
        <v/>
      </c>
      <c r="H1906" s="9" t="str">
        <f>LEFT(flower[[#This Row],[Pheno Barcode]],7)</f>
        <v/>
      </c>
      <c r="I1906" s="10" t="str">
        <f>_xlfn.IFNA(VLOOKUP(flower[[#This Row],[Strain]],VEGC8[[#All],[Scion METRC '#]:[Health]],5,FALSE),"")</f>
        <v/>
      </c>
      <c r="J1906" s="9"/>
      <c r="K1906" s="9" t="str">
        <f>IF(flower[[#This Row],[Scion METRC '#]]="","EMPTY",_xlfn.IFNA(VLOOKUP(flower[[#This Row],[Scion METRC '#]],DEADC8[],3,FALSE),"Alive"))</f>
        <v>EMPTY</v>
      </c>
      <c r="L1906" s="65" t="str">
        <f>IFERROR(INDEX(exptreatments[[#This Row],[Treatment]],MATCH(flower[[#This Row],[Scion METRC '#]],exptreatments[[#This Row],[METRC]],0)),"")</f>
        <v/>
      </c>
      <c r="M1906" s="13" t="str">
        <f>_xlfn.IFNA(VLOOKUP(flower[[#This Row],[Scion METRC '#]],DEADC8[],4,FALSE),"")</f>
        <v/>
      </c>
      <c r="N1906" s="14" t="str">
        <f>_xlfn.IFNA(VLOOKUP(flower[[#This Row],[Scion METRC '#]],DEADC8[],4,FALSE),"")</f>
        <v/>
      </c>
      <c r="O1906" s="13" t="str">
        <f>IF(ISNUMBER(SEARCH(".",flower[[#This Row],[Pheno Barcode]])),CONCATENATE("1A4070000000065000",RIGHT(flower[[#This Row],[Pheno Barcode]],6)),"")</f>
        <v/>
      </c>
      <c r="P1906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_XL5-01</v>
      </c>
    </row>
    <row r="1907" spans="1:16" x14ac:dyDescent="0.25">
      <c r="A1907" s="8" t="s">
        <v>10</v>
      </c>
      <c r="B1907" s="9">
        <v>2</v>
      </c>
      <c r="C1907" s="13" t="s">
        <v>602</v>
      </c>
      <c r="D1907" s="13"/>
      <c r="E1907" s="13" t="str">
        <f>_xlfn.IFNA(VLOOKUP(flower[[#This Row],[Scion METRC '#]],METRCC8[],2,FALSE),"METRC ERROR")</f>
        <v>METRC ERROR</v>
      </c>
      <c r="F1907" s="13" t="str">
        <f>IF(LEFT(flower[[#This Row],[Strain]],4)=LEFT(flower[[#This Row],[Pheno '#]],4),"match","MISMATCH")</f>
        <v>MISMATCH</v>
      </c>
      <c r="G1907" s="13" t="str">
        <f>_xlfn.IFNA(VLOOKUP(flower[[#This Row],[Scion METRC '#]],VEGC8[[#All],[Scion METRC '#]:[Pheno Barcode]],2,FALSE),"")</f>
        <v/>
      </c>
      <c r="H1907" s="13" t="str">
        <f>LEFT(flower[[#This Row],[Pheno Barcode]],7)</f>
        <v/>
      </c>
      <c r="I1907" s="10" t="str">
        <f>_xlfn.IFNA(VLOOKUP(flower[[#This Row],[Strain]],VEGC8[[#All],[Scion METRC '#]:[Health]],5,FALSE),"")</f>
        <v/>
      </c>
      <c r="J1907" s="13"/>
      <c r="K1907" s="13" t="str">
        <f>IF(flower[[#This Row],[Scion METRC '#]]="","EMPTY",_xlfn.IFNA(VLOOKUP(flower[[#This Row],[Scion METRC '#]],DEADC8[],3,FALSE),"Alive"))</f>
        <v>EMPTY</v>
      </c>
      <c r="L1907" s="13" t="str">
        <f>IFERROR(INDEX(exptreatments[[#This Row],[Treatment]],MATCH(flower[[#This Row],[Scion METRC '#]],exptreatments[[#This Row],[METRC]],0)),"")</f>
        <v/>
      </c>
      <c r="M1907" s="13" t="str">
        <f>_xlfn.IFNA(VLOOKUP(flower[[#This Row],[Scion METRC '#]],DEADC8[],4,FALSE),"")</f>
        <v/>
      </c>
      <c r="N1907" s="14" t="str">
        <f>_xlfn.IFNA(VLOOKUP(flower[[#This Row],[Scion METRC '#]],DEADC8[],4,FALSE),"")</f>
        <v/>
      </c>
      <c r="O1907" s="13" t="str">
        <f>IF(ISNUMBER(SEARCH(".",flower[[#This Row],[Pheno Barcode]])),CONCATENATE("1A4070000000065000",RIGHT(flower[[#This Row],[Pheno Barcode]],6)),"")</f>
        <v/>
      </c>
      <c r="P1907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_XL5-02</v>
      </c>
    </row>
    <row r="1908" spans="1:16" x14ac:dyDescent="0.25">
      <c r="A1908" s="8" t="s">
        <v>10</v>
      </c>
      <c r="B1908" s="9">
        <v>3</v>
      </c>
      <c r="C1908" s="13" t="s">
        <v>602</v>
      </c>
      <c r="D1908" s="13"/>
      <c r="E1908" s="13" t="str">
        <f>_xlfn.IFNA(VLOOKUP(flower[[#This Row],[Scion METRC '#]],METRCC8[],2,FALSE),"METRC ERROR")</f>
        <v>METRC ERROR</v>
      </c>
      <c r="F1908" s="13" t="str">
        <f>IF(LEFT(flower[[#This Row],[Strain]],4)=LEFT(flower[[#This Row],[Pheno '#]],4),"match","MISMATCH")</f>
        <v>MISMATCH</v>
      </c>
      <c r="G1908" s="13" t="str">
        <f>_xlfn.IFNA(VLOOKUP(flower[[#This Row],[Scion METRC '#]],VEGC8[[#All],[Scion METRC '#]:[Pheno Barcode]],2,FALSE),"")</f>
        <v/>
      </c>
      <c r="H1908" s="13" t="str">
        <f>LEFT(flower[[#This Row],[Pheno Barcode]],7)</f>
        <v/>
      </c>
      <c r="I1908" s="10" t="str">
        <f>_xlfn.IFNA(VLOOKUP(flower[[#This Row],[Strain]],VEGC8[[#All],[Scion METRC '#]:[Health]],5,FALSE),"")</f>
        <v/>
      </c>
      <c r="J1908" s="13"/>
      <c r="K1908" s="13" t="str">
        <f>IF(flower[[#This Row],[Scion METRC '#]]="","EMPTY",_xlfn.IFNA(VLOOKUP(flower[[#This Row],[Scion METRC '#]],DEADC8[],3,FALSE),"Alive"))</f>
        <v>EMPTY</v>
      </c>
      <c r="L1908" s="13" t="str">
        <f>IFERROR(INDEX(exptreatments[[#This Row],[Treatment]],MATCH(flower[[#This Row],[Scion METRC '#]],exptreatments[[#This Row],[METRC]],0)),"")</f>
        <v/>
      </c>
      <c r="M1908" s="13" t="str">
        <f>_xlfn.IFNA(VLOOKUP(flower[[#This Row],[Scion METRC '#]],DEADC8[],4,FALSE),"")</f>
        <v/>
      </c>
      <c r="N1908" s="14" t="str">
        <f>_xlfn.IFNA(VLOOKUP(flower[[#This Row],[Scion METRC '#]],DEADC8[],4,FALSE),"")</f>
        <v/>
      </c>
      <c r="O1908" s="13" t="str">
        <f>IF(ISNUMBER(SEARCH(".",flower[[#This Row],[Pheno Barcode]])),CONCATENATE("1A4070000000065000",RIGHT(flower[[#This Row],[Pheno Barcode]],6)),"")</f>
        <v/>
      </c>
      <c r="P1908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_XL5-03</v>
      </c>
    </row>
    <row r="1909" spans="1:16" x14ac:dyDescent="0.25">
      <c r="A1909" s="8" t="s">
        <v>10</v>
      </c>
      <c r="B1909" s="9">
        <v>4</v>
      </c>
      <c r="C1909" s="13" t="s">
        <v>602</v>
      </c>
      <c r="D1909" s="13"/>
      <c r="E1909" s="13" t="str">
        <f>_xlfn.IFNA(VLOOKUP(flower[[#This Row],[Scion METRC '#]],METRCC8[],2,FALSE),"METRC ERROR")</f>
        <v>METRC ERROR</v>
      </c>
      <c r="F1909" s="13" t="str">
        <f>IF(LEFT(flower[[#This Row],[Strain]],4)=LEFT(flower[[#This Row],[Pheno '#]],4),"match","MISMATCH")</f>
        <v>MISMATCH</v>
      </c>
      <c r="G1909" s="13" t="str">
        <f>_xlfn.IFNA(VLOOKUP(flower[[#This Row],[Scion METRC '#]],VEGC8[[#All],[Scion METRC '#]:[Pheno Barcode]],2,FALSE),"")</f>
        <v/>
      </c>
      <c r="H1909" s="13" t="str">
        <f>LEFT(flower[[#This Row],[Pheno Barcode]],7)</f>
        <v/>
      </c>
      <c r="I1909" s="10" t="str">
        <f>_xlfn.IFNA(VLOOKUP(flower[[#This Row],[Strain]],VEGC8[[#All],[Scion METRC '#]:[Health]],5,FALSE),"")</f>
        <v/>
      </c>
      <c r="J1909" s="13"/>
      <c r="K1909" s="13" t="str">
        <f>IF(flower[[#This Row],[Scion METRC '#]]="","EMPTY",_xlfn.IFNA(VLOOKUP(flower[[#This Row],[Scion METRC '#]],DEADC8[],3,FALSE),"Alive"))</f>
        <v>EMPTY</v>
      </c>
      <c r="L1909" s="13" t="str">
        <f>IFERROR(INDEX(exptreatments[[#This Row],[Treatment]],MATCH(flower[[#This Row],[Scion METRC '#]],exptreatments[[#This Row],[METRC]],0)),"")</f>
        <v/>
      </c>
      <c r="M1909" s="13" t="str">
        <f>_xlfn.IFNA(VLOOKUP(flower[[#This Row],[Scion METRC '#]],DEADC8[],4,FALSE),"")</f>
        <v/>
      </c>
      <c r="N1909" s="14" t="str">
        <f>_xlfn.IFNA(VLOOKUP(flower[[#This Row],[Scion METRC '#]],DEADC8[],4,FALSE),"")</f>
        <v/>
      </c>
      <c r="O1909" s="13" t="str">
        <f>IF(ISNUMBER(SEARCH(".",flower[[#This Row],[Pheno Barcode]])),CONCATENATE("1A4070000000065000",RIGHT(flower[[#This Row],[Pheno Barcode]],6)),"")</f>
        <v/>
      </c>
      <c r="P1909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_XL5-04</v>
      </c>
    </row>
    <row r="1910" spans="1:16" x14ac:dyDescent="0.25">
      <c r="A1910" s="8" t="s">
        <v>10</v>
      </c>
      <c r="B1910" s="9">
        <v>5</v>
      </c>
      <c r="C1910" s="13" t="s">
        <v>602</v>
      </c>
      <c r="D1910" s="13"/>
      <c r="E1910" s="13" t="str">
        <f>_xlfn.IFNA(VLOOKUP(flower[[#This Row],[Scion METRC '#]],METRCC8[],2,FALSE),"METRC ERROR")</f>
        <v>METRC ERROR</v>
      </c>
      <c r="F1910" s="13" t="str">
        <f>IF(LEFT(flower[[#This Row],[Strain]],4)=LEFT(flower[[#This Row],[Pheno '#]],4),"match","MISMATCH")</f>
        <v>MISMATCH</v>
      </c>
      <c r="G1910" s="13" t="str">
        <f>_xlfn.IFNA(VLOOKUP(flower[[#This Row],[Scion METRC '#]],VEGC8[[#All],[Scion METRC '#]:[Pheno Barcode]],2,FALSE),"")</f>
        <v/>
      </c>
      <c r="H1910" s="13" t="str">
        <f>LEFT(flower[[#This Row],[Pheno Barcode]],7)</f>
        <v/>
      </c>
      <c r="I1910" s="10" t="str">
        <f>_xlfn.IFNA(VLOOKUP(flower[[#This Row],[Strain]],VEGC8[[#All],[Scion METRC '#]:[Health]],5,FALSE),"")</f>
        <v/>
      </c>
      <c r="J1910" s="13"/>
      <c r="K1910" s="13" t="str">
        <f>IF(flower[[#This Row],[Scion METRC '#]]="","EMPTY",_xlfn.IFNA(VLOOKUP(flower[[#This Row],[Scion METRC '#]],DEADC8[],3,FALSE),"Alive"))</f>
        <v>EMPTY</v>
      </c>
      <c r="L1910" s="13" t="str">
        <f>IFERROR(INDEX(exptreatments[[#This Row],[Treatment]],MATCH(flower[[#This Row],[Scion METRC '#]],exptreatments[[#This Row],[METRC]],0)),"")</f>
        <v/>
      </c>
      <c r="M1910" s="13" t="str">
        <f>_xlfn.IFNA(VLOOKUP(flower[[#This Row],[Scion METRC '#]],DEADC8[],4,FALSE),"")</f>
        <v/>
      </c>
      <c r="N1910" s="14" t="str">
        <f>_xlfn.IFNA(VLOOKUP(flower[[#This Row],[Scion METRC '#]],DEADC8[],4,FALSE),"")</f>
        <v/>
      </c>
      <c r="O1910" s="13" t="str">
        <f>IF(ISNUMBER(SEARCH(".",flower[[#This Row],[Pheno Barcode]])),CONCATENATE("1A4070000000065000",RIGHT(flower[[#This Row],[Pheno Barcode]],6)),"")</f>
        <v/>
      </c>
      <c r="P1910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_XL5-05</v>
      </c>
    </row>
    <row r="1911" spans="1:16" x14ac:dyDescent="0.25">
      <c r="A1911" s="8" t="s">
        <v>10</v>
      </c>
      <c r="B1911" s="9">
        <v>6</v>
      </c>
      <c r="C1911" s="13" t="s">
        <v>602</v>
      </c>
      <c r="D1911" s="13"/>
      <c r="E1911" s="13" t="str">
        <f>_xlfn.IFNA(VLOOKUP(flower[[#This Row],[Scion METRC '#]],METRCC8[],2,FALSE),"METRC ERROR")</f>
        <v>METRC ERROR</v>
      </c>
      <c r="F1911" s="13" t="str">
        <f>IF(LEFT(flower[[#This Row],[Strain]],4)=LEFT(flower[[#This Row],[Pheno '#]],4),"match","MISMATCH")</f>
        <v>MISMATCH</v>
      </c>
      <c r="G1911" s="13" t="str">
        <f>_xlfn.IFNA(VLOOKUP(flower[[#This Row],[Scion METRC '#]],VEGC8[[#All],[Scion METRC '#]:[Pheno Barcode]],2,FALSE),"")</f>
        <v/>
      </c>
      <c r="H1911" s="13" t="str">
        <f>LEFT(flower[[#This Row],[Pheno Barcode]],7)</f>
        <v/>
      </c>
      <c r="I1911" s="10" t="str">
        <f>_xlfn.IFNA(VLOOKUP(flower[[#This Row],[Strain]],VEGC8[[#All],[Scion METRC '#]:[Health]],5,FALSE),"")</f>
        <v/>
      </c>
      <c r="J1911" s="13"/>
      <c r="K1911" s="13" t="str">
        <f>IF(flower[[#This Row],[Scion METRC '#]]="","EMPTY",_xlfn.IFNA(VLOOKUP(flower[[#This Row],[Scion METRC '#]],DEADC8[],3,FALSE),"Alive"))</f>
        <v>EMPTY</v>
      </c>
      <c r="L1911" s="13" t="str">
        <f>IFERROR(INDEX(exptreatments[[#This Row],[Treatment]],MATCH(flower[[#This Row],[Scion METRC '#]],exptreatments[[#This Row],[METRC]],0)),"")</f>
        <v/>
      </c>
      <c r="M1911" s="13" t="str">
        <f>_xlfn.IFNA(VLOOKUP(flower[[#This Row],[Scion METRC '#]],DEADC8[],4,FALSE),"")</f>
        <v/>
      </c>
      <c r="N1911" s="14" t="str">
        <f>_xlfn.IFNA(VLOOKUP(flower[[#This Row],[Scion METRC '#]],DEADC8[],4,FALSE),"")</f>
        <v/>
      </c>
      <c r="O1911" s="13" t="str">
        <f>IF(ISNUMBER(SEARCH(".",flower[[#This Row],[Pheno Barcode]])),CONCATENATE("1A4070000000065000",RIGHT(flower[[#This Row],[Pheno Barcode]],6)),"")</f>
        <v/>
      </c>
      <c r="P1911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_XL5-06</v>
      </c>
    </row>
    <row r="1912" spans="1:16" x14ac:dyDescent="0.25">
      <c r="A1912" s="8" t="s">
        <v>10</v>
      </c>
      <c r="B1912" s="9">
        <v>7</v>
      </c>
      <c r="C1912" s="13" t="s">
        <v>602</v>
      </c>
      <c r="D1912" s="13"/>
      <c r="E1912" s="13" t="str">
        <f>_xlfn.IFNA(VLOOKUP(flower[[#This Row],[Scion METRC '#]],METRCC8[],2,FALSE),"METRC ERROR")</f>
        <v>METRC ERROR</v>
      </c>
      <c r="F1912" s="13" t="str">
        <f>IF(LEFT(flower[[#This Row],[Strain]],4)=LEFT(flower[[#This Row],[Pheno '#]],4),"match","MISMATCH")</f>
        <v>MISMATCH</v>
      </c>
      <c r="G1912" s="13" t="str">
        <f>_xlfn.IFNA(VLOOKUP(flower[[#This Row],[Scion METRC '#]],VEGC8[[#All],[Scion METRC '#]:[Pheno Barcode]],2,FALSE),"")</f>
        <v/>
      </c>
      <c r="H1912" s="13" t="str">
        <f>LEFT(flower[[#This Row],[Pheno Barcode]],7)</f>
        <v/>
      </c>
      <c r="I1912" s="10" t="str">
        <f>_xlfn.IFNA(VLOOKUP(flower[[#This Row],[Strain]],VEGC8[[#All],[Scion METRC '#]:[Health]],5,FALSE),"")</f>
        <v/>
      </c>
      <c r="J1912" s="13"/>
      <c r="K1912" s="13" t="str">
        <f>IF(flower[[#This Row],[Scion METRC '#]]="","EMPTY",_xlfn.IFNA(VLOOKUP(flower[[#This Row],[Scion METRC '#]],DEADC8[],3,FALSE),"Alive"))</f>
        <v>EMPTY</v>
      </c>
      <c r="L1912" s="13" t="str">
        <f>IFERROR(INDEX(exptreatments[[#This Row],[Treatment]],MATCH(flower[[#This Row],[Scion METRC '#]],exptreatments[[#This Row],[METRC]],0)),"")</f>
        <v/>
      </c>
      <c r="M1912" s="13" t="str">
        <f>_xlfn.IFNA(VLOOKUP(flower[[#This Row],[Scion METRC '#]],DEADC8[],4,FALSE),"")</f>
        <v/>
      </c>
      <c r="N1912" s="14" t="str">
        <f>_xlfn.IFNA(VLOOKUP(flower[[#This Row],[Scion METRC '#]],DEADC8[],4,FALSE),"")</f>
        <v/>
      </c>
      <c r="O1912" s="13" t="str">
        <f>IF(ISNUMBER(SEARCH(".",flower[[#This Row],[Pheno Barcode]])),CONCATENATE("1A4070000000065000",RIGHT(flower[[#This Row],[Pheno Barcode]],6)),"")</f>
        <v/>
      </c>
      <c r="P1912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_XL5-07</v>
      </c>
    </row>
    <row r="1913" spans="1:16" x14ac:dyDescent="0.25">
      <c r="A1913" s="8" t="s">
        <v>10</v>
      </c>
      <c r="B1913" s="9">
        <v>8</v>
      </c>
      <c r="C1913" s="13" t="s">
        <v>602</v>
      </c>
      <c r="D1913" s="13"/>
      <c r="E1913" s="13" t="str">
        <f>_xlfn.IFNA(VLOOKUP(flower[[#This Row],[Scion METRC '#]],METRCC8[],2,FALSE),"METRC ERROR")</f>
        <v>METRC ERROR</v>
      </c>
      <c r="F1913" s="13" t="str">
        <f>IF(LEFT(flower[[#This Row],[Strain]],4)=LEFT(flower[[#This Row],[Pheno '#]],4),"match","MISMATCH")</f>
        <v>MISMATCH</v>
      </c>
      <c r="G1913" s="13" t="str">
        <f>_xlfn.IFNA(VLOOKUP(flower[[#This Row],[Scion METRC '#]],VEGC8[[#All],[Scion METRC '#]:[Pheno Barcode]],2,FALSE),"")</f>
        <v/>
      </c>
      <c r="H1913" s="13" t="str">
        <f>LEFT(flower[[#This Row],[Pheno Barcode]],7)</f>
        <v/>
      </c>
      <c r="I1913" s="10" t="str">
        <f>_xlfn.IFNA(VLOOKUP(flower[[#This Row],[Strain]],VEGC8[[#All],[Scion METRC '#]:[Health]],5,FALSE),"")</f>
        <v/>
      </c>
      <c r="J1913" s="13"/>
      <c r="K1913" s="13" t="str">
        <f>IF(flower[[#This Row],[Scion METRC '#]]="","EMPTY",_xlfn.IFNA(VLOOKUP(flower[[#This Row],[Scion METRC '#]],DEADC8[],3,FALSE),"Alive"))</f>
        <v>EMPTY</v>
      </c>
      <c r="L1913" s="13" t="str">
        <f>IFERROR(INDEX(exptreatments[[#This Row],[Treatment]],MATCH(flower[[#This Row],[Scion METRC '#]],exptreatments[[#This Row],[METRC]],0)),"")</f>
        <v/>
      </c>
      <c r="M1913" s="13" t="str">
        <f>_xlfn.IFNA(VLOOKUP(flower[[#This Row],[Scion METRC '#]],DEADC8[],4,FALSE),"")</f>
        <v/>
      </c>
      <c r="N1913" s="14" t="str">
        <f>_xlfn.IFNA(VLOOKUP(flower[[#This Row],[Scion METRC '#]],DEADC8[],4,FALSE),"")</f>
        <v/>
      </c>
      <c r="O1913" s="13" t="str">
        <f>IF(ISNUMBER(SEARCH(".",flower[[#This Row],[Pheno Barcode]])),CONCATENATE("1A4070000000065000",RIGHT(flower[[#This Row],[Pheno Barcode]],6)),"")</f>
        <v/>
      </c>
      <c r="P1913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_XL5-08</v>
      </c>
    </row>
    <row r="1914" spans="1:16" x14ac:dyDescent="0.25">
      <c r="A1914" s="8" t="s">
        <v>10</v>
      </c>
      <c r="B1914" s="9">
        <v>9</v>
      </c>
      <c r="C1914" s="13" t="s">
        <v>602</v>
      </c>
      <c r="D1914" s="13"/>
      <c r="E1914" s="13" t="str">
        <f>_xlfn.IFNA(VLOOKUP(flower[[#This Row],[Scion METRC '#]],METRCC8[],2,FALSE),"METRC ERROR")</f>
        <v>METRC ERROR</v>
      </c>
      <c r="F1914" s="13" t="str">
        <f>IF(LEFT(flower[[#This Row],[Strain]],4)=LEFT(flower[[#This Row],[Pheno '#]],4),"match","MISMATCH")</f>
        <v>MISMATCH</v>
      </c>
      <c r="G1914" s="13" t="str">
        <f>_xlfn.IFNA(VLOOKUP(flower[[#This Row],[Scion METRC '#]],VEGC8[[#All],[Scion METRC '#]:[Pheno Barcode]],2,FALSE),"")</f>
        <v/>
      </c>
      <c r="H1914" s="13" t="str">
        <f>LEFT(flower[[#This Row],[Pheno Barcode]],7)</f>
        <v/>
      </c>
      <c r="I1914" s="10" t="str">
        <f>_xlfn.IFNA(VLOOKUP(flower[[#This Row],[Strain]],VEGC8[[#All],[Scion METRC '#]:[Health]],5,FALSE),"")</f>
        <v/>
      </c>
      <c r="J1914" s="13"/>
      <c r="K1914" s="13" t="str">
        <f>IF(flower[[#This Row],[Scion METRC '#]]="","EMPTY",_xlfn.IFNA(VLOOKUP(flower[[#This Row],[Scion METRC '#]],DEADC8[],3,FALSE),"Alive"))</f>
        <v>EMPTY</v>
      </c>
      <c r="L1914" s="13" t="str">
        <f>IFERROR(INDEX(exptreatments[[#This Row],[Treatment]],MATCH(flower[[#This Row],[Scion METRC '#]],exptreatments[[#This Row],[METRC]],0)),"")</f>
        <v/>
      </c>
      <c r="M1914" s="13" t="str">
        <f>_xlfn.IFNA(VLOOKUP(flower[[#This Row],[Scion METRC '#]],DEADC8[],4,FALSE),"")</f>
        <v/>
      </c>
      <c r="N1914" s="14" t="str">
        <f>_xlfn.IFNA(VLOOKUP(flower[[#This Row],[Scion METRC '#]],DEADC8[],4,FALSE),"")</f>
        <v/>
      </c>
      <c r="O1914" s="13" t="str">
        <f>IF(ISNUMBER(SEARCH(".",flower[[#This Row],[Pheno Barcode]])),CONCATENATE("1A4070000000065000",RIGHT(flower[[#This Row],[Pheno Barcode]],6)),"")</f>
        <v/>
      </c>
      <c r="P1914" s="8" t="str">
        <f>IF(flower[[#This Row],[Plant]]&lt;10,_xlfn.CONCAT('Group Info'!$F$2,"_",flower[[#This Row],[Table]],"-0",flower[[#This Row],[Plant]]),_xlfn.CONCAT('Group Info'!$F$2,"_",flower[[#This Row],[Table]],"-",flower[[#This Row],[Plant]]))</f>
        <v>_XL5-09</v>
      </c>
    </row>
    <row r="1915" spans="1:16" x14ac:dyDescent="0.25">
      <c r="A1915" s="8" t="s">
        <v>10</v>
      </c>
      <c r="B1915" s="9">
        <v>10</v>
      </c>
      <c r="C1915" s="13" t="s">
        <v>602</v>
      </c>
      <c r="D1915" s="13"/>
      <c r="E1915" s="13" t="str">
        <f>_xlfn.IFNA(VLOOKUP(flower[[#This Row],[Scion METRC '#]],METRCC8[],2,FALSE),"METRC ERROR")</f>
        <v>METRC ERROR</v>
      </c>
      <c r="F1915" s="13" t="str">
        <f>IF(LEFT(flower[[#This Row],[Strain]],4)=LEFT(flower[[#This Row],[Pheno '#]],4),"match","MISMATCH")</f>
        <v>MISMATCH</v>
      </c>
      <c r="G1915" s="13" t="str">
        <f>_xlfn.IFNA(VLOOKUP(flower[[#This Row],[Scion METRC '#]],VEGC8[[#All],[Scion METRC '#]:[Pheno Barcode]],2,FALSE),"")</f>
        <v/>
      </c>
      <c r="H1915" s="13" t="str">
        <f>LEFT(flower[[#This Row],[Pheno Barcode]],7)</f>
        <v/>
      </c>
      <c r="I1915" s="10" t="str">
        <f>_xlfn.IFNA(VLOOKUP(flower[[#This Row],[Strain]],VEGC8[[#All],[Scion METRC '#]:[Health]],5,FALSE),"")</f>
        <v/>
      </c>
      <c r="J1915" s="13"/>
      <c r="K1915" s="13" t="str">
        <f>IF(flower[[#This Row],[Scion METRC '#]]="","EMPTY",_xlfn.IFNA(VLOOKUP(flower[[#This Row],[Scion METRC '#]],DEADC8[],3,FALSE),"Alive"))</f>
        <v>EMPTY</v>
      </c>
      <c r="L1915" s="13" t="str">
        <f>IFERROR(INDEX(exptreatments[[#This Row],[Treatment]],MATCH(flower[[#This Row],[Scion METRC '#]],exptreatments[[#This Row],[METRC]],0)),"")</f>
        <v/>
      </c>
      <c r="M1915" s="13" t="str">
        <f>_xlfn.IFNA(VLOOKUP(flower[[#This Row],[Scion METRC '#]],DEADC8[],4,FALSE),"")</f>
        <v/>
      </c>
      <c r="N1915" s="14" t="str">
        <f>_xlfn.IFNA(VLOOKUP(flower[[#This Row],[Scion METRC '#]],DEADC8[],4,FALSE),"")</f>
        <v/>
      </c>
      <c r="O1915" s="13" t="str">
        <f>IF(ISNUMBER(SEARCH(".",flower[[#This Row],[Pheno Barcode]])),CONCATENATE("1A4070000000065000",RIGHT(flower[[#This Row],[Pheno Barcode]],6)),"")</f>
        <v/>
      </c>
      <c r="P1915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_XL5-10</v>
      </c>
    </row>
    <row r="1916" spans="1:16" x14ac:dyDescent="0.25">
      <c r="A1916" s="8" t="s">
        <v>10</v>
      </c>
      <c r="B1916" s="9">
        <v>11</v>
      </c>
      <c r="C1916" s="13" t="s">
        <v>602</v>
      </c>
      <c r="D1916" s="13"/>
      <c r="E1916" s="13" t="str">
        <f>_xlfn.IFNA(VLOOKUP(flower[[#This Row],[Scion METRC '#]],METRCC8[],2,FALSE),"METRC ERROR")</f>
        <v>METRC ERROR</v>
      </c>
      <c r="F1916" s="13" t="str">
        <f>IF(LEFT(flower[[#This Row],[Strain]],4)=LEFT(flower[[#This Row],[Pheno '#]],4),"match","MISMATCH")</f>
        <v>MISMATCH</v>
      </c>
      <c r="G1916" s="13" t="str">
        <f>_xlfn.IFNA(VLOOKUP(flower[[#This Row],[Scion METRC '#]],VEGC8[[#All],[Scion METRC '#]:[Pheno Barcode]],2,FALSE),"")</f>
        <v/>
      </c>
      <c r="H1916" s="13" t="str">
        <f>LEFT(flower[[#This Row],[Pheno Barcode]],7)</f>
        <v/>
      </c>
      <c r="I1916" s="10" t="str">
        <f>_xlfn.IFNA(VLOOKUP(flower[[#This Row],[Strain]],VEGC8[[#All],[Scion METRC '#]:[Health]],5,FALSE),"")</f>
        <v/>
      </c>
      <c r="J1916" s="13"/>
      <c r="K1916" s="13" t="str">
        <f>IF(flower[[#This Row],[Scion METRC '#]]="","EMPTY",_xlfn.IFNA(VLOOKUP(flower[[#This Row],[Scion METRC '#]],DEADC8[],3,FALSE),"Alive"))</f>
        <v>EMPTY</v>
      </c>
      <c r="L1916" s="13" t="str">
        <f>IFERROR(INDEX(exptreatments[[#This Row],[Treatment]],MATCH(flower[[#This Row],[Scion METRC '#]],exptreatments[[#This Row],[METRC]],0)),"")</f>
        <v/>
      </c>
      <c r="M1916" s="13" t="str">
        <f>_xlfn.IFNA(VLOOKUP(flower[[#This Row],[Scion METRC '#]],DEADC8[],4,FALSE),"")</f>
        <v/>
      </c>
      <c r="N1916" s="14" t="str">
        <f>_xlfn.IFNA(VLOOKUP(flower[[#This Row],[Scion METRC '#]],DEADC8[],4,FALSE),"")</f>
        <v/>
      </c>
      <c r="O1916" s="13" t="str">
        <f>IF(ISNUMBER(SEARCH(".",flower[[#This Row],[Pheno Barcode]])),CONCATENATE("1A4070000000065000",RIGHT(flower[[#This Row],[Pheno Barcode]],6)),"")</f>
        <v/>
      </c>
      <c r="P1916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_XL5-11</v>
      </c>
    </row>
    <row r="1917" spans="1:16" x14ac:dyDescent="0.25">
      <c r="A1917" s="8" t="s">
        <v>10</v>
      </c>
      <c r="B1917" s="9">
        <v>12</v>
      </c>
      <c r="C1917" s="13" t="s">
        <v>602</v>
      </c>
      <c r="D1917" s="13"/>
      <c r="E1917" s="13" t="str">
        <f>_xlfn.IFNA(VLOOKUP(flower[[#This Row],[Scion METRC '#]],METRCC8[],2,FALSE),"METRC ERROR")</f>
        <v>METRC ERROR</v>
      </c>
      <c r="F1917" s="13" t="str">
        <f>IF(LEFT(flower[[#This Row],[Strain]],4)=LEFT(flower[[#This Row],[Pheno '#]],4),"match","MISMATCH")</f>
        <v>MISMATCH</v>
      </c>
      <c r="G1917" s="13" t="str">
        <f>_xlfn.IFNA(VLOOKUP(flower[[#This Row],[Scion METRC '#]],VEGC8[[#All],[Scion METRC '#]:[Pheno Barcode]],2,FALSE),"")</f>
        <v/>
      </c>
      <c r="H1917" s="13" t="str">
        <f>LEFT(flower[[#This Row],[Pheno Barcode]],7)</f>
        <v/>
      </c>
      <c r="I1917" s="10" t="str">
        <f>_xlfn.IFNA(VLOOKUP(flower[[#This Row],[Strain]],VEGC8[[#All],[Scion METRC '#]:[Health]],5,FALSE),"")</f>
        <v/>
      </c>
      <c r="J1917" s="13"/>
      <c r="K1917" s="13" t="str">
        <f>IF(flower[[#This Row],[Scion METRC '#]]="","EMPTY",_xlfn.IFNA(VLOOKUP(flower[[#This Row],[Scion METRC '#]],DEADC8[],3,FALSE),"Alive"))</f>
        <v>EMPTY</v>
      </c>
      <c r="L1917" s="13" t="str">
        <f>IFERROR(INDEX(exptreatments[[#This Row],[Treatment]],MATCH(flower[[#This Row],[Scion METRC '#]],exptreatments[[#This Row],[METRC]],0)),"")</f>
        <v/>
      </c>
      <c r="M1917" s="13" t="str">
        <f>_xlfn.IFNA(VLOOKUP(flower[[#This Row],[Scion METRC '#]],DEADC8[],4,FALSE),"")</f>
        <v/>
      </c>
      <c r="N1917" s="14" t="str">
        <f>_xlfn.IFNA(VLOOKUP(flower[[#This Row],[Scion METRC '#]],DEADC8[],4,FALSE),"")</f>
        <v/>
      </c>
      <c r="O1917" s="13" t="str">
        <f>IF(ISNUMBER(SEARCH(".",flower[[#This Row],[Pheno Barcode]])),CONCATENATE("1A4070000000065000",RIGHT(flower[[#This Row],[Pheno Barcode]],6)),"")</f>
        <v/>
      </c>
      <c r="P1917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_XL5-12</v>
      </c>
    </row>
    <row r="1918" spans="1:16" x14ac:dyDescent="0.25">
      <c r="A1918" s="8" t="s">
        <v>10</v>
      </c>
      <c r="B1918" s="9">
        <v>13</v>
      </c>
      <c r="C1918" s="13" t="s">
        <v>602</v>
      </c>
      <c r="D1918" s="13"/>
      <c r="E1918" s="13" t="str">
        <f>_xlfn.IFNA(VLOOKUP(flower[[#This Row],[Scion METRC '#]],METRCC8[],2,FALSE),"METRC ERROR")</f>
        <v>METRC ERROR</v>
      </c>
      <c r="F1918" s="13" t="str">
        <f>IF(LEFT(flower[[#This Row],[Strain]],4)=LEFT(flower[[#This Row],[Pheno '#]],4),"match","MISMATCH")</f>
        <v>MISMATCH</v>
      </c>
      <c r="G1918" s="13" t="str">
        <f>_xlfn.IFNA(VLOOKUP(flower[[#This Row],[Scion METRC '#]],VEGC8[[#All],[Scion METRC '#]:[Pheno Barcode]],2,FALSE),"")</f>
        <v/>
      </c>
      <c r="H1918" s="13" t="str">
        <f>LEFT(flower[[#This Row],[Pheno Barcode]],7)</f>
        <v/>
      </c>
      <c r="I1918" s="10" t="str">
        <f>_xlfn.IFNA(VLOOKUP(flower[[#This Row],[Strain]],VEGC8[[#All],[Scion METRC '#]:[Health]],5,FALSE),"")</f>
        <v/>
      </c>
      <c r="J1918" s="13"/>
      <c r="K1918" s="13" t="str">
        <f>IF(flower[[#This Row],[Scion METRC '#]]="","EMPTY",_xlfn.IFNA(VLOOKUP(flower[[#This Row],[Scion METRC '#]],DEADC8[],3,FALSE),"Alive"))</f>
        <v>EMPTY</v>
      </c>
      <c r="L1918" s="13" t="str">
        <f>IFERROR(INDEX(exptreatments[[#This Row],[Treatment]],MATCH(flower[[#This Row],[Scion METRC '#]],exptreatments[[#This Row],[METRC]],0)),"")</f>
        <v/>
      </c>
      <c r="M1918" s="13" t="str">
        <f>_xlfn.IFNA(VLOOKUP(flower[[#This Row],[Scion METRC '#]],DEADC8[],4,FALSE),"")</f>
        <v/>
      </c>
      <c r="N1918" s="14" t="str">
        <f>_xlfn.IFNA(VLOOKUP(flower[[#This Row],[Scion METRC '#]],DEADC8[],4,FALSE),"")</f>
        <v/>
      </c>
      <c r="O1918" s="13" t="str">
        <f>IF(ISNUMBER(SEARCH(".",flower[[#This Row],[Pheno Barcode]])),CONCATENATE("1A4070000000065000",RIGHT(flower[[#This Row],[Pheno Barcode]],6)),"")</f>
        <v/>
      </c>
      <c r="P1918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_XL5-13</v>
      </c>
    </row>
    <row r="1919" spans="1:16" x14ac:dyDescent="0.25">
      <c r="A1919" s="8" t="s">
        <v>10</v>
      </c>
      <c r="B1919" s="9">
        <v>14</v>
      </c>
      <c r="C1919" s="13" t="s">
        <v>602</v>
      </c>
      <c r="D1919" s="13"/>
      <c r="E1919" s="13" t="str">
        <f>_xlfn.IFNA(VLOOKUP(flower[[#This Row],[Scion METRC '#]],METRCC8[],2,FALSE),"METRC ERROR")</f>
        <v>METRC ERROR</v>
      </c>
      <c r="F1919" s="13" t="str">
        <f>IF(LEFT(flower[[#This Row],[Strain]],4)=LEFT(flower[[#This Row],[Pheno '#]],4),"match","MISMATCH")</f>
        <v>MISMATCH</v>
      </c>
      <c r="G1919" s="13" t="str">
        <f>_xlfn.IFNA(VLOOKUP(flower[[#This Row],[Scion METRC '#]],VEGC8[[#All],[Scion METRC '#]:[Pheno Barcode]],2,FALSE),"")</f>
        <v/>
      </c>
      <c r="H1919" s="13" t="str">
        <f>LEFT(flower[[#This Row],[Pheno Barcode]],7)</f>
        <v/>
      </c>
      <c r="I1919" s="10" t="str">
        <f>_xlfn.IFNA(VLOOKUP(flower[[#This Row],[Strain]],VEGC8[[#All],[Scion METRC '#]:[Health]],5,FALSE),"")</f>
        <v/>
      </c>
      <c r="J1919" s="13"/>
      <c r="K1919" s="13" t="str">
        <f>IF(flower[[#This Row],[Scion METRC '#]]="","EMPTY",_xlfn.IFNA(VLOOKUP(flower[[#This Row],[Scion METRC '#]],DEADC8[],3,FALSE),"Alive"))</f>
        <v>EMPTY</v>
      </c>
      <c r="L1919" s="13" t="str">
        <f>IFERROR(INDEX(exptreatments[[#This Row],[Treatment]],MATCH(flower[[#This Row],[Scion METRC '#]],exptreatments[[#This Row],[METRC]],0)),"")</f>
        <v/>
      </c>
      <c r="M1919" s="13" t="str">
        <f>_xlfn.IFNA(VLOOKUP(flower[[#This Row],[Scion METRC '#]],DEADC8[],4,FALSE),"")</f>
        <v/>
      </c>
      <c r="N1919" s="14" t="str">
        <f>_xlfn.IFNA(VLOOKUP(flower[[#This Row],[Scion METRC '#]],DEADC8[],4,FALSE),"")</f>
        <v/>
      </c>
      <c r="O1919" s="13" t="str">
        <f>IF(ISNUMBER(SEARCH(".",flower[[#This Row],[Pheno Barcode]])),CONCATENATE("1A4070000000065000",RIGHT(flower[[#This Row],[Pheno Barcode]],6)),"")</f>
        <v/>
      </c>
      <c r="P1919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_XL5-14</v>
      </c>
    </row>
    <row r="1920" spans="1:16" x14ac:dyDescent="0.25">
      <c r="A1920" s="8" t="s">
        <v>10</v>
      </c>
      <c r="B1920" s="9">
        <v>15</v>
      </c>
      <c r="C1920" s="13" t="s">
        <v>602</v>
      </c>
      <c r="D1920" s="13"/>
      <c r="E1920" s="13" t="str">
        <f>_xlfn.IFNA(VLOOKUP(flower[[#This Row],[Scion METRC '#]],METRCC8[],2,FALSE),"METRC ERROR")</f>
        <v>METRC ERROR</v>
      </c>
      <c r="F1920" s="13" t="str">
        <f>IF(LEFT(flower[[#This Row],[Strain]],4)=LEFT(flower[[#This Row],[Pheno '#]],4),"match","MISMATCH")</f>
        <v>MISMATCH</v>
      </c>
      <c r="G1920" s="13" t="str">
        <f>_xlfn.IFNA(VLOOKUP(flower[[#This Row],[Scion METRC '#]],VEGC8[[#All],[Scion METRC '#]:[Pheno Barcode]],2,FALSE),"")</f>
        <v/>
      </c>
      <c r="H1920" s="13" t="str">
        <f>LEFT(flower[[#This Row],[Pheno Barcode]],7)</f>
        <v/>
      </c>
      <c r="I1920" s="10" t="str">
        <f>_xlfn.IFNA(VLOOKUP(flower[[#This Row],[Strain]],VEGC8[[#All],[Scion METRC '#]:[Health]],5,FALSE),"")</f>
        <v/>
      </c>
      <c r="J1920" s="13"/>
      <c r="K1920" s="13" t="str">
        <f>IF(flower[[#This Row],[Scion METRC '#]]="","EMPTY",_xlfn.IFNA(VLOOKUP(flower[[#This Row],[Scion METRC '#]],DEADC8[],3,FALSE),"Alive"))</f>
        <v>EMPTY</v>
      </c>
      <c r="L1920" s="13" t="str">
        <f>IFERROR(INDEX(exptreatments[[#This Row],[Treatment]],MATCH(flower[[#This Row],[Scion METRC '#]],exptreatments[[#This Row],[METRC]],0)),"")</f>
        <v/>
      </c>
      <c r="M1920" s="13" t="str">
        <f>_xlfn.IFNA(VLOOKUP(flower[[#This Row],[Scion METRC '#]],DEADC8[],4,FALSE),"")</f>
        <v/>
      </c>
      <c r="N1920" s="14" t="str">
        <f>_xlfn.IFNA(VLOOKUP(flower[[#This Row],[Scion METRC '#]],DEADC8[],4,FALSE),"")</f>
        <v/>
      </c>
      <c r="O1920" s="13" t="str">
        <f>IF(ISNUMBER(SEARCH(".",flower[[#This Row],[Pheno Barcode]])),CONCATENATE("1A4070000000065000",RIGHT(flower[[#This Row],[Pheno Barcode]],6)),"")</f>
        <v/>
      </c>
      <c r="P1920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_XL5-15</v>
      </c>
    </row>
    <row r="1921" spans="1:16" x14ac:dyDescent="0.25">
      <c r="A1921" s="8" t="s">
        <v>10</v>
      </c>
      <c r="B1921" s="9">
        <v>16</v>
      </c>
      <c r="C1921" s="13" t="s">
        <v>602</v>
      </c>
      <c r="D1921" s="13"/>
      <c r="E1921" s="13" t="str">
        <f>_xlfn.IFNA(VLOOKUP(flower[[#This Row],[Scion METRC '#]],METRCC8[],2,FALSE),"METRC ERROR")</f>
        <v>METRC ERROR</v>
      </c>
      <c r="F1921" s="13" t="str">
        <f>IF(LEFT(flower[[#This Row],[Strain]],4)=LEFT(flower[[#This Row],[Pheno '#]],4),"match","MISMATCH")</f>
        <v>MISMATCH</v>
      </c>
      <c r="G1921" s="13" t="str">
        <f>_xlfn.IFNA(VLOOKUP(flower[[#This Row],[Scion METRC '#]],VEGC8[[#All],[Scion METRC '#]:[Pheno Barcode]],2,FALSE),"")</f>
        <v/>
      </c>
      <c r="H1921" s="13" t="str">
        <f>LEFT(flower[[#This Row],[Pheno Barcode]],7)</f>
        <v/>
      </c>
      <c r="I1921" s="10" t="str">
        <f>_xlfn.IFNA(VLOOKUP(flower[[#This Row],[Strain]],VEGC8[[#All],[Scion METRC '#]:[Health]],5,FALSE),"")</f>
        <v/>
      </c>
      <c r="J1921" s="13"/>
      <c r="K1921" s="13" t="str">
        <f>IF(flower[[#This Row],[Scion METRC '#]]="","EMPTY",_xlfn.IFNA(VLOOKUP(flower[[#This Row],[Scion METRC '#]],DEADC8[],3,FALSE),"Alive"))</f>
        <v>EMPTY</v>
      </c>
      <c r="L1921" s="13" t="str">
        <f>IFERROR(INDEX(exptreatments[[#This Row],[Treatment]],MATCH(flower[[#This Row],[Scion METRC '#]],exptreatments[[#This Row],[METRC]],0)),"")</f>
        <v/>
      </c>
      <c r="M1921" s="13" t="str">
        <f>_xlfn.IFNA(VLOOKUP(flower[[#This Row],[Scion METRC '#]],DEADC8[],4,FALSE),"")</f>
        <v/>
      </c>
      <c r="N1921" s="14" t="str">
        <f>_xlfn.IFNA(VLOOKUP(flower[[#This Row],[Scion METRC '#]],DEADC8[],4,FALSE),"")</f>
        <v/>
      </c>
      <c r="O1921" s="13" t="str">
        <f>IF(ISNUMBER(SEARCH(".",flower[[#This Row],[Pheno Barcode]])),CONCATENATE("1A4070000000065000",RIGHT(flower[[#This Row],[Pheno Barcode]],6)),"")</f>
        <v/>
      </c>
      <c r="P1921" s="8" t="str">
        <f>IF(flower[[#This Row],[Plant]]&lt;10,_xlfn.CONCAT('Group Info'!$F$2,"_",flower[[#This Row],[Table]],"-0",flower[[#This Row],[Plant]]),_xlfn.CONCAT('Group Info'!$F$2,"_",flower[[#This Row],[Table]],"-",flower[[#This Row],[Plant]]))</f>
        <v>_XL5-16</v>
      </c>
    </row>
    <row r="1922" spans="1:16" x14ac:dyDescent="0.25">
      <c r="A1922" s="8" t="s">
        <v>10</v>
      </c>
      <c r="B1922" s="9">
        <v>1</v>
      </c>
      <c r="C1922" s="13" t="s">
        <v>603</v>
      </c>
      <c r="D1922" s="13"/>
      <c r="E1922" s="13" t="str">
        <f>_xlfn.IFNA(VLOOKUP(flower[[#This Row],[Scion METRC '#]],METRCC8[],2,FALSE),"METRC ERROR")</f>
        <v>METRC ERROR</v>
      </c>
      <c r="F1922" s="13" t="str">
        <f>IF(LEFT(flower[[#This Row],[Strain]],4)=LEFT(flower[[#This Row],[Pheno '#]],4),"match","MISMATCH")</f>
        <v>MISMATCH</v>
      </c>
      <c r="G1922" s="13" t="str">
        <f>_xlfn.IFNA(VLOOKUP(flower[[#This Row],[Scion METRC '#]],VEGC8[[#All],[Scion METRC '#]:[Pheno Barcode]],2,FALSE),"")</f>
        <v/>
      </c>
      <c r="H1922" s="13" t="str">
        <f>LEFT(flower[[#This Row],[Pheno Barcode]],7)</f>
        <v/>
      </c>
      <c r="I1922" s="10" t="str">
        <f>_xlfn.IFNA(VLOOKUP(flower[[#This Row],[Strain]],VEGC8[[#All],[Scion METRC '#]:[Health]],5,FALSE),"")</f>
        <v/>
      </c>
      <c r="J1922" s="13"/>
      <c r="K1922" s="13" t="str">
        <f>IF(flower[[#This Row],[Scion METRC '#]]="","EMPTY",_xlfn.IFNA(VLOOKUP(flower[[#This Row],[Scion METRC '#]],DEADC8[],3,FALSE),"Alive"))</f>
        <v>EMPTY</v>
      </c>
      <c r="L1922" s="13" t="str">
        <f>IFERROR(INDEX(exptreatments[[#This Row],[Treatment]],MATCH(flower[[#This Row],[Scion METRC '#]],exptreatments[[#This Row],[METRC]],0)),"")</f>
        <v/>
      </c>
      <c r="M1922" s="13" t="str">
        <f>_xlfn.IFNA(VLOOKUP(flower[[#This Row],[Scion METRC '#]],DEADC8[],4,FALSE),"")</f>
        <v/>
      </c>
      <c r="N1922" s="14" t="str">
        <f>_xlfn.IFNA(VLOOKUP(flower[[#This Row],[Scion METRC '#]],DEADC8[],4,FALSE),"")</f>
        <v/>
      </c>
      <c r="O1922" s="13" t="str">
        <f>IF(ISNUMBER(SEARCH(".",flower[[#This Row],[Pheno Barcode]])),CONCATENATE("1A4070000000065000",RIGHT(flower[[#This Row],[Pheno Barcode]],6)),"")</f>
        <v/>
      </c>
      <c r="P1922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_YL1-01</v>
      </c>
    </row>
    <row r="1923" spans="1:16" x14ac:dyDescent="0.25">
      <c r="A1923" s="8" t="s">
        <v>10</v>
      </c>
      <c r="B1923" s="9">
        <v>2</v>
      </c>
      <c r="C1923" s="13" t="s">
        <v>603</v>
      </c>
      <c r="D1923" s="13"/>
      <c r="E1923" s="13" t="str">
        <f>_xlfn.IFNA(VLOOKUP(flower[[#This Row],[Scion METRC '#]],METRCC8[],2,FALSE),"METRC ERROR")</f>
        <v>METRC ERROR</v>
      </c>
      <c r="F1923" s="13" t="str">
        <f>IF(LEFT(flower[[#This Row],[Strain]],4)=LEFT(flower[[#This Row],[Pheno '#]],4),"match","MISMATCH")</f>
        <v>MISMATCH</v>
      </c>
      <c r="G1923" s="13" t="str">
        <f>_xlfn.IFNA(VLOOKUP(flower[[#This Row],[Scion METRC '#]],VEGC8[[#All],[Scion METRC '#]:[Pheno Barcode]],2,FALSE),"")</f>
        <v/>
      </c>
      <c r="H1923" s="13" t="str">
        <f>LEFT(flower[[#This Row],[Pheno Barcode]],7)</f>
        <v/>
      </c>
      <c r="I1923" s="10" t="str">
        <f>_xlfn.IFNA(VLOOKUP(flower[[#This Row],[Strain]],VEGC8[[#All],[Scion METRC '#]:[Health]],5,FALSE),"")</f>
        <v/>
      </c>
      <c r="J1923" s="13"/>
      <c r="K1923" s="13" t="str">
        <f>IF(flower[[#This Row],[Scion METRC '#]]="","EMPTY",_xlfn.IFNA(VLOOKUP(flower[[#This Row],[Scion METRC '#]],DEADC8[],3,FALSE),"Alive"))</f>
        <v>EMPTY</v>
      </c>
      <c r="L1923" s="13" t="str">
        <f>IFERROR(INDEX(exptreatments[[#This Row],[Treatment]],MATCH(flower[[#This Row],[Scion METRC '#]],exptreatments[[#This Row],[METRC]],0)),"")</f>
        <v/>
      </c>
      <c r="M1923" s="13" t="str">
        <f>_xlfn.IFNA(VLOOKUP(flower[[#This Row],[Scion METRC '#]],DEADC8[],4,FALSE),"")</f>
        <v/>
      </c>
      <c r="N1923" s="14" t="str">
        <f>_xlfn.IFNA(VLOOKUP(flower[[#This Row],[Scion METRC '#]],DEADC8[],4,FALSE),"")</f>
        <v/>
      </c>
      <c r="O1923" s="13" t="str">
        <f>IF(ISNUMBER(SEARCH(".",flower[[#This Row],[Pheno Barcode]])),CONCATENATE("1A4070000000065000",RIGHT(flower[[#This Row],[Pheno Barcode]],6)),"")</f>
        <v/>
      </c>
      <c r="P1923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_YL1-02</v>
      </c>
    </row>
    <row r="1924" spans="1:16" x14ac:dyDescent="0.25">
      <c r="A1924" s="8" t="s">
        <v>10</v>
      </c>
      <c r="B1924" s="9">
        <v>3</v>
      </c>
      <c r="C1924" s="13" t="s">
        <v>603</v>
      </c>
      <c r="D1924" s="13"/>
      <c r="E1924" s="13" t="str">
        <f>_xlfn.IFNA(VLOOKUP(flower[[#This Row],[Scion METRC '#]],METRCC8[],2,FALSE),"METRC ERROR")</f>
        <v>METRC ERROR</v>
      </c>
      <c r="F1924" s="13" t="str">
        <f>IF(LEFT(flower[[#This Row],[Strain]],4)=LEFT(flower[[#This Row],[Pheno '#]],4),"match","MISMATCH")</f>
        <v>MISMATCH</v>
      </c>
      <c r="G1924" s="13" t="str">
        <f>_xlfn.IFNA(VLOOKUP(flower[[#This Row],[Scion METRC '#]],VEGC8[[#All],[Scion METRC '#]:[Pheno Barcode]],2,FALSE),"")</f>
        <v/>
      </c>
      <c r="H1924" s="13" t="str">
        <f>LEFT(flower[[#This Row],[Pheno Barcode]],7)</f>
        <v/>
      </c>
      <c r="I1924" s="10" t="str">
        <f>_xlfn.IFNA(VLOOKUP(flower[[#This Row],[Strain]],VEGC8[[#All],[Scion METRC '#]:[Health]],5,FALSE),"")</f>
        <v/>
      </c>
      <c r="J1924" s="13"/>
      <c r="K1924" s="13" t="str">
        <f>IF(flower[[#This Row],[Scion METRC '#]]="","EMPTY",_xlfn.IFNA(VLOOKUP(flower[[#This Row],[Scion METRC '#]],DEADC8[],3,FALSE),"Alive"))</f>
        <v>EMPTY</v>
      </c>
      <c r="L1924" s="13" t="str">
        <f>IFERROR(INDEX(exptreatments[[#This Row],[Treatment]],MATCH(flower[[#This Row],[Scion METRC '#]],exptreatments[[#This Row],[METRC]],0)),"")</f>
        <v/>
      </c>
      <c r="M1924" s="13" t="str">
        <f>_xlfn.IFNA(VLOOKUP(flower[[#This Row],[Scion METRC '#]],DEADC8[],4,FALSE),"")</f>
        <v/>
      </c>
      <c r="N1924" s="14" t="str">
        <f>_xlfn.IFNA(VLOOKUP(flower[[#This Row],[Scion METRC '#]],DEADC8[],4,FALSE),"")</f>
        <v/>
      </c>
      <c r="O1924" s="13" t="str">
        <f>IF(ISNUMBER(SEARCH(".",flower[[#This Row],[Pheno Barcode]])),CONCATENATE("1A4070000000065000",RIGHT(flower[[#This Row],[Pheno Barcode]],6)),"")</f>
        <v/>
      </c>
      <c r="P1924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_YL1-03</v>
      </c>
    </row>
    <row r="1925" spans="1:16" x14ac:dyDescent="0.25">
      <c r="A1925" s="8" t="s">
        <v>10</v>
      </c>
      <c r="B1925" s="9">
        <v>4</v>
      </c>
      <c r="C1925" s="13" t="s">
        <v>603</v>
      </c>
      <c r="D1925" s="13"/>
      <c r="E1925" s="13" t="str">
        <f>_xlfn.IFNA(VLOOKUP(flower[[#This Row],[Scion METRC '#]],METRCC8[],2,FALSE),"METRC ERROR")</f>
        <v>METRC ERROR</v>
      </c>
      <c r="F1925" s="13" t="str">
        <f>IF(LEFT(flower[[#This Row],[Strain]],4)=LEFT(flower[[#This Row],[Pheno '#]],4),"match","MISMATCH")</f>
        <v>MISMATCH</v>
      </c>
      <c r="G1925" s="13" t="str">
        <f>_xlfn.IFNA(VLOOKUP(flower[[#This Row],[Scion METRC '#]],VEGC8[[#All],[Scion METRC '#]:[Pheno Barcode]],2,FALSE),"")</f>
        <v/>
      </c>
      <c r="H1925" s="13" t="str">
        <f>LEFT(flower[[#This Row],[Pheno Barcode]],7)</f>
        <v/>
      </c>
      <c r="I1925" s="10" t="str">
        <f>_xlfn.IFNA(VLOOKUP(flower[[#This Row],[Strain]],VEGC8[[#All],[Scion METRC '#]:[Health]],5,FALSE),"")</f>
        <v/>
      </c>
      <c r="J1925" s="13"/>
      <c r="K1925" s="13" t="str">
        <f>IF(flower[[#This Row],[Scion METRC '#]]="","EMPTY",_xlfn.IFNA(VLOOKUP(flower[[#This Row],[Scion METRC '#]],DEADC8[],3,FALSE),"Alive"))</f>
        <v>EMPTY</v>
      </c>
      <c r="L1925" s="13" t="str">
        <f>IFERROR(INDEX(exptreatments[[#This Row],[Treatment]],MATCH(flower[[#This Row],[Scion METRC '#]],exptreatments[[#This Row],[METRC]],0)),"")</f>
        <v/>
      </c>
      <c r="M1925" s="13" t="str">
        <f>_xlfn.IFNA(VLOOKUP(flower[[#This Row],[Scion METRC '#]],DEADC8[],4,FALSE),"")</f>
        <v/>
      </c>
      <c r="N1925" s="14" t="str">
        <f>_xlfn.IFNA(VLOOKUP(flower[[#This Row],[Scion METRC '#]],DEADC8[],4,FALSE),"")</f>
        <v/>
      </c>
      <c r="O1925" s="13" t="str">
        <f>IF(ISNUMBER(SEARCH(".",flower[[#This Row],[Pheno Barcode]])),CONCATENATE("1A4070000000065000",RIGHT(flower[[#This Row],[Pheno Barcode]],6)),"")</f>
        <v/>
      </c>
      <c r="P1925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_YL1-04</v>
      </c>
    </row>
    <row r="1926" spans="1:16" x14ac:dyDescent="0.25">
      <c r="A1926" s="8" t="s">
        <v>10</v>
      </c>
      <c r="B1926" s="9">
        <v>5</v>
      </c>
      <c r="C1926" s="13" t="s">
        <v>603</v>
      </c>
      <c r="D1926" s="13"/>
      <c r="E1926" s="13" t="str">
        <f>_xlfn.IFNA(VLOOKUP(flower[[#This Row],[Scion METRC '#]],METRCC8[],2,FALSE),"METRC ERROR")</f>
        <v>METRC ERROR</v>
      </c>
      <c r="F1926" s="13" t="str">
        <f>IF(LEFT(flower[[#This Row],[Strain]],4)=LEFT(flower[[#This Row],[Pheno '#]],4),"match","MISMATCH")</f>
        <v>MISMATCH</v>
      </c>
      <c r="G1926" s="13" t="str">
        <f>_xlfn.IFNA(VLOOKUP(flower[[#This Row],[Scion METRC '#]],VEGC8[[#All],[Scion METRC '#]:[Pheno Barcode]],2,FALSE),"")</f>
        <v/>
      </c>
      <c r="H1926" s="13" t="str">
        <f>LEFT(flower[[#This Row],[Pheno Barcode]],7)</f>
        <v/>
      </c>
      <c r="I1926" s="10" t="str">
        <f>_xlfn.IFNA(VLOOKUP(flower[[#This Row],[Strain]],VEGC8[[#All],[Scion METRC '#]:[Health]],5,FALSE),"")</f>
        <v/>
      </c>
      <c r="J1926" s="13"/>
      <c r="K1926" s="13" t="str">
        <f>IF(flower[[#This Row],[Scion METRC '#]]="","EMPTY",_xlfn.IFNA(VLOOKUP(flower[[#This Row],[Scion METRC '#]],DEADC8[],3,FALSE),"Alive"))</f>
        <v>EMPTY</v>
      </c>
      <c r="L1926" s="13" t="str">
        <f>IFERROR(INDEX(exptreatments[[#This Row],[Treatment]],MATCH(flower[[#This Row],[Scion METRC '#]],exptreatments[[#This Row],[METRC]],0)),"")</f>
        <v/>
      </c>
      <c r="M1926" s="13" t="str">
        <f>_xlfn.IFNA(VLOOKUP(flower[[#This Row],[Scion METRC '#]],DEADC8[],4,FALSE),"")</f>
        <v/>
      </c>
      <c r="N1926" s="14" t="str">
        <f>_xlfn.IFNA(VLOOKUP(flower[[#This Row],[Scion METRC '#]],DEADC8[],4,FALSE),"")</f>
        <v/>
      </c>
      <c r="O1926" s="13" t="str">
        <f>IF(ISNUMBER(SEARCH(".",flower[[#This Row],[Pheno Barcode]])),CONCATENATE("1A4070000000065000",RIGHT(flower[[#This Row],[Pheno Barcode]],6)),"")</f>
        <v/>
      </c>
      <c r="P1926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_YL1-05</v>
      </c>
    </row>
    <row r="1927" spans="1:16" x14ac:dyDescent="0.25">
      <c r="A1927" s="8" t="s">
        <v>10</v>
      </c>
      <c r="B1927" s="9">
        <v>6</v>
      </c>
      <c r="C1927" s="13" t="s">
        <v>603</v>
      </c>
      <c r="D1927" s="13"/>
      <c r="E1927" s="13" t="str">
        <f>_xlfn.IFNA(VLOOKUP(flower[[#This Row],[Scion METRC '#]],METRCC8[],2,FALSE),"METRC ERROR")</f>
        <v>METRC ERROR</v>
      </c>
      <c r="F1927" s="13" t="str">
        <f>IF(LEFT(flower[[#This Row],[Strain]],4)=LEFT(flower[[#This Row],[Pheno '#]],4),"match","MISMATCH")</f>
        <v>MISMATCH</v>
      </c>
      <c r="G1927" s="13" t="str">
        <f>_xlfn.IFNA(VLOOKUP(flower[[#This Row],[Scion METRC '#]],VEGC8[[#All],[Scion METRC '#]:[Pheno Barcode]],2,FALSE),"")</f>
        <v/>
      </c>
      <c r="H1927" s="13" t="str">
        <f>LEFT(flower[[#This Row],[Pheno Barcode]],7)</f>
        <v/>
      </c>
      <c r="I1927" s="10" t="str">
        <f>_xlfn.IFNA(VLOOKUP(flower[[#This Row],[Strain]],VEGC8[[#All],[Scion METRC '#]:[Health]],5,FALSE),"")</f>
        <v/>
      </c>
      <c r="J1927" s="13"/>
      <c r="K1927" s="13" t="str">
        <f>IF(flower[[#This Row],[Scion METRC '#]]="","EMPTY",_xlfn.IFNA(VLOOKUP(flower[[#This Row],[Scion METRC '#]],DEADC8[],3,FALSE),"Alive"))</f>
        <v>EMPTY</v>
      </c>
      <c r="L1927" s="13" t="str">
        <f>IFERROR(INDEX(exptreatments[[#This Row],[Treatment]],MATCH(flower[[#This Row],[Scion METRC '#]],exptreatments[[#This Row],[METRC]],0)),"")</f>
        <v/>
      </c>
      <c r="M1927" s="13" t="str">
        <f>_xlfn.IFNA(VLOOKUP(flower[[#This Row],[Scion METRC '#]],DEADC8[],4,FALSE),"")</f>
        <v/>
      </c>
      <c r="N1927" s="14" t="str">
        <f>_xlfn.IFNA(VLOOKUP(flower[[#This Row],[Scion METRC '#]],DEADC8[],4,FALSE),"")</f>
        <v/>
      </c>
      <c r="O1927" s="13" t="str">
        <f>IF(ISNUMBER(SEARCH(".",flower[[#This Row],[Pheno Barcode]])),CONCATENATE("1A4070000000065000",RIGHT(flower[[#This Row],[Pheno Barcode]],6)),"")</f>
        <v/>
      </c>
      <c r="P1927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_YL1-06</v>
      </c>
    </row>
    <row r="1928" spans="1:16" x14ac:dyDescent="0.25">
      <c r="A1928" s="8" t="s">
        <v>10</v>
      </c>
      <c r="B1928" s="9">
        <v>7</v>
      </c>
      <c r="C1928" s="13" t="s">
        <v>603</v>
      </c>
      <c r="D1928" s="13"/>
      <c r="E1928" s="13" t="str">
        <f>_xlfn.IFNA(VLOOKUP(flower[[#This Row],[Scion METRC '#]],METRCC8[],2,FALSE),"METRC ERROR")</f>
        <v>METRC ERROR</v>
      </c>
      <c r="F1928" s="13" t="str">
        <f>IF(LEFT(flower[[#This Row],[Strain]],4)=LEFT(flower[[#This Row],[Pheno '#]],4),"match","MISMATCH")</f>
        <v>MISMATCH</v>
      </c>
      <c r="G1928" s="13" t="str">
        <f>_xlfn.IFNA(VLOOKUP(flower[[#This Row],[Scion METRC '#]],VEGC8[[#All],[Scion METRC '#]:[Pheno Barcode]],2,FALSE),"")</f>
        <v/>
      </c>
      <c r="H1928" s="13" t="str">
        <f>LEFT(flower[[#This Row],[Pheno Barcode]],7)</f>
        <v/>
      </c>
      <c r="I1928" s="10" t="str">
        <f>_xlfn.IFNA(VLOOKUP(flower[[#This Row],[Strain]],VEGC8[[#All],[Scion METRC '#]:[Health]],5,FALSE),"")</f>
        <v/>
      </c>
      <c r="J1928" s="13"/>
      <c r="K1928" s="13" t="str">
        <f>IF(flower[[#This Row],[Scion METRC '#]]="","EMPTY",_xlfn.IFNA(VLOOKUP(flower[[#This Row],[Scion METRC '#]],DEADC8[],3,FALSE),"Alive"))</f>
        <v>EMPTY</v>
      </c>
      <c r="L1928" s="13" t="str">
        <f>IFERROR(INDEX(exptreatments[[#This Row],[Treatment]],MATCH(flower[[#This Row],[Scion METRC '#]],exptreatments[[#This Row],[METRC]],0)),"")</f>
        <v/>
      </c>
      <c r="M1928" s="13" t="str">
        <f>_xlfn.IFNA(VLOOKUP(flower[[#This Row],[Scion METRC '#]],DEADC8[],4,FALSE),"")</f>
        <v/>
      </c>
      <c r="N1928" s="14" t="str">
        <f>_xlfn.IFNA(VLOOKUP(flower[[#This Row],[Scion METRC '#]],DEADC8[],4,FALSE),"")</f>
        <v/>
      </c>
      <c r="O1928" s="13" t="str">
        <f>IF(ISNUMBER(SEARCH(".",flower[[#This Row],[Pheno Barcode]])),CONCATENATE("1A4070000000065000",RIGHT(flower[[#This Row],[Pheno Barcode]],6)),"")</f>
        <v/>
      </c>
      <c r="P1928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_YL1-07</v>
      </c>
    </row>
    <row r="1929" spans="1:16" x14ac:dyDescent="0.25">
      <c r="A1929" s="8" t="s">
        <v>10</v>
      </c>
      <c r="B1929" s="9">
        <v>8</v>
      </c>
      <c r="C1929" s="13" t="s">
        <v>603</v>
      </c>
      <c r="D1929" s="13"/>
      <c r="E1929" s="13" t="str">
        <f>_xlfn.IFNA(VLOOKUP(flower[[#This Row],[Scion METRC '#]],METRCC8[],2,FALSE),"METRC ERROR")</f>
        <v>METRC ERROR</v>
      </c>
      <c r="F1929" s="13" t="str">
        <f>IF(LEFT(flower[[#This Row],[Strain]],4)=LEFT(flower[[#This Row],[Pheno '#]],4),"match","MISMATCH")</f>
        <v>MISMATCH</v>
      </c>
      <c r="G1929" s="13" t="str">
        <f>_xlfn.IFNA(VLOOKUP(flower[[#This Row],[Scion METRC '#]],VEGC8[[#All],[Scion METRC '#]:[Pheno Barcode]],2,FALSE),"")</f>
        <v/>
      </c>
      <c r="H1929" s="13" t="str">
        <f>LEFT(flower[[#This Row],[Pheno Barcode]],7)</f>
        <v/>
      </c>
      <c r="I1929" s="10" t="str">
        <f>_xlfn.IFNA(VLOOKUP(flower[[#This Row],[Strain]],VEGC8[[#All],[Scion METRC '#]:[Health]],5,FALSE),"")</f>
        <v/>
      </c>
      <c r="J1929" s="13"/>
      <c r="K1929" s="13" t="str">
        <f>IF(flower[[#This Row],[Scion METRC '#]]="","EMPTY",_xlfn.IFNA(VLOOKUP(flower[[#This Row],[Scion METRC '#]],DEADC8[],3,FALSE),"Alive"))</f>
        <v>EMPTY</v>
      </c>
      <c r="L1929" s="13" t="str">
        <f>IFERROR(INDEX(exptreatments[[#This Row],[Treatment]],MATCH(flower[[#This Row],[Scion METRC '#]],exptreatments[[#This Row],[METRC]],0)),"")</f>
        <v/>
      </c>
      <c r="M1929" s="13" t="str">
        <f>_xlfn.IFNA(VLOOKUP(flower[[#This Row],[Scion METRC '#]],DEADC8[],4,FALSE),"")</f>
        <v/>
      </c>
      <c r="N1929" s="14" t="str">
        <f>_xlfn.IFNA(VLOOKUP(flower[[#This Row],[Scion METRC '#]],DEADC8[],4,FALSE),"")</f>
        <v/>
      </c>
      <c r="O1929" s="13" t="str">
        <f>IF(ISNUMBER(SEARCH(".",flower[[#This Row],[Pheno Barcode]])),CONCATENATE("1A4070000000065000",RIGHT(flower[[#This Row],[Pheno Barcode]],6)),"")</f>
        <v/>
      </c>
      <c r="P1929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_YL1-08</v>
      </c>
    </row>
    <row r="1930" spans="1:16" x14ac:dyDescent="0.25">
      <c r="A1930" s="8" t="s">
        <v>10</v>
      </c>
      <c r="B1930" s="9">
        <v>9</v>
      </c>
      <c r="C1930" s="13" t="s">
        <v>603</v>
      </c>
      <c r="D1930" s="13"/>
      <c r="E1930" s="13" t="str">
        <f>_xlfn.IFNA(VLOOKUP(flower[[#This Row],[Scion METRC '#]],METRCC8[],2,FALSE),"METRC ERROR")</f>
        <v>METRC ERROR</v>
      </c>
      <c r="F1930" s="13" t="str">
        <f>IF(LEFT(flower[[#This Row],[Strain]],4)=LEFT(flower[[#This Row],[Pheno '#]],4),"match","MISMATCH")</f>
        <v>MISMATCH</v>
      </c>
      <c r="G1930" s="13" t="str">
        <f>_xlfn.IFNA(VLOOKUP(flower[[#This Row],[Scion METRC '#]],VEGC8[[#All],[Scion METRC '#]:[Pheno Barcode]],2,FALSE),"")</f>
        <v/>
      </c>
      <c r="H1930" s="13" t="str">
        <f>LEFT(flower[[#This Row],[Pheno Barcode]],7)</f>
        <v/>
      </c>
      <c r="I1930" s="10" t="str">
        <f>_xlfn.IFNA(VLOOKUP(flower[[#This Row],[Strain]],VEGC8[[#All],[Scion METRC '#]:[Health]],5,FALSE),"")</f>
        <v/>
      </c>
      <c r="J1930" s="13"/>
      <c r="K1930" s="13" t="str">
        <f>IF(flower[[#This Row],[Scion METRC '#]]="","EMPTY",_xlfn.IFNA(VLOOKUP(flower[[#This Row],[Scion METRC '#]],DEADC8[],3,FALSE),"Alive"))</f>
        <v>EMPTY</v>
      </c>
      <c r="L1930" s="13" t="str">
        <f>IFERROR(INDEX(exptreatments[[#This Row],[Treatment]],MATCH(flower[[#This Row],[Scion METRC '#]],exptreatments[[#This Row],[METRC]],0)),"")</f>
        <v/>
      </c>
      <c r="M1930" s="13" t="str">
        <f>_xlfn.IFNA(VLOOKUP(flower[[#This Row],[Scion METRC '#]],DEADC8[],4,FALSE),"")</f>
        <v/>
      </c>
      <c r="N1930" s="14" t="str">
        <f>_xlfn.IFNA(VLOOKUP(flower[[#This Row],[Scion METRC '#]],DEADC8[],4,FALSE),"")</f>
        <v/>
      </c>
      <c r="O1930" s="13" t="str">
        <f>IF(ISNUMBER(SEARCH(".",flower[[#This Row],[Pheno Barcode]])),CONCATENATE("1A4070000000065000",RIGHT(flower[[#This Row],[Pheno Barcode]],6)),"")</f>
        <v/>
      </c>
      <c r="P1930" s="8" t="str">
        <f>IF(flower[[#This Row],[Plant]]&lt;10,_xlfn.CONCAT('Group Info'!$F$2,"_",flower[[#This Row],[Table]],"-0",flower[[#This Row],[Plant]]),_xlfn.CONCAT('Group Info'!$F$2,"_",flower[[#This Row],[Table]],"-",flower[[#This Row],[Plant]]))</f>
        <v>_YL1-09</v>
      </c>
    </row>
    <row r="1931" spans="1:16" x14ac:dyDescent="0.25">
      <c r="A1931" s="8" t="s">
        <v>10</v>
      </c>
      <c r="B1931" s="9">
        <v>10</v>
      </c>
      <c r="C1931" s="13" t="s">
        <v>603</v>
      </c>
      <c r="D1931" s="13"/>
      <c r="E1931" s="13" t="str">
        <f>_xlfn.IFNA(VLOOKUP(flower[[#This Row],[Scion METRC '#]],METRCC8[],2,FALSE),"METRC ERROR")</f>
        <v>METRC ERROR</v>
      </c>
      <c r="F1931" s="13" t="str">
        <f>IF(LEFT(flower[[#This Row],[Strain]],4)=LEFT(flower[[#This Row],[Pheno '#]],4),"match","MISMATCH")</f>
        <v>MISMATCH</v>
      </c>
      <c r="G1931" s="13" t="str">
        <f>_xlfn.IFNA(VLOOKUP(flower[[#This Row],[Scion METRC '#]],VEGC8[[#All],[Scion METRC '#]:[Pheno Barcode]],2,FALSE),"")</f>
        <v/>
      </c>
      <c r="H1931" s="13" t="str">
        <f>LEFT(flower[[#This Row],[Pheno Barcode]],7)</f>
        <v/>
      </c>
      <c r="I1931" s="10" t="str">
        <f>_xlfn.IFNA(VLOOKUP(flower[[#This Row],[Strain]],VEGC8[[#All],[Scion METRC '#]:[Health]],5,FALSE),"")</f>
        <v/>
      </c>
      <c r="J1931" s="13"/>
      <c r="K1931" s="13" t="str">
        <f>IF(flower[[#This Row],[Scion METRC '#]]="","EMPTY",_xlfn.IFNA(VLOOKUP(flower[[#This Row],[Scion METRC '#]],DEADC8[],3,FALSE),"Alive"))</f>
        <v>EMPTY</v>
      </c>
      <c r="L1931" s="13" t="str">
        <f>IFERROR(INDEX(exptreatments[[#This Row],[Treatment]],MATCH(flower[[#This Row],[Scion METRC '#]],exptreatments[[#This Row],[METRC]],0)),"")</f>
        <v/>
      </c>
      <c r="M1931" s="13" t="str">
        <f>_xlfn.IFNA(VLOOKUP(flower[[#This Row],[Scion METRC '#]],DEADC8[],4,FALSE),"")</f>
        <v/>
      </c>
      <c r="N1931" s="14" t="str">
        <f>_xlfn.IFNA(VLOOKUP(flower[[#This Row],[Scion METRC '#]],DEADC8[],4,FALSE),"")</f>
        <v/>
      </c>
      <c r="O1931" s="13" t="str">
        <f>IF(ISNUMBER(SEARCH(".",flower[[#This Row],[Pheno Barcode]])),CONCATENATE("1A4070000000065000",RIGHT(flower[[#This Row],[Pheno Barcode]],6)),"")</f>
        <v/>
      </c>
      <c r="P1931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_YL1-10</v>
      </c>
    </row>
    <row r="1932" spans="1:16" x14ac:dyDescent="0.25">
      <c r="A1932" s="8" t="s">
        <v>10</v>
      </c>
      <c r="B1932" s="9">
        <v>11</v>
      </c>
      <c r="C1932" s="13" t="s">
        <v>603</v>
      </c>
      <c r="D1932" s="13"/>
      <c r="E1932" s="13" t="str">
        <f>_xlfn.IFNA(VLOOKUP(flower[[#This Row],[Scion METRC '#]],METRCC8[],2,FALSE),"METRC ERROR")</f>
        <v>METRC ERROR</v>
      </c>
      <c r="F1932" s="13" t="str">
        <f>IF(LEFT(flower[[#This Row],[Strain]],4)=LEFT(flower[[#This Row],[Pheno '#]],4),"match","MISMATCH")</f>
        <v>MISMATCH</v>
      </c>
      <c r="G1932" s="13" t="str">
        <f>_xlfn.IFNA(VLOOKUP(flower[[#This Row],[Scion METRC '#]],VEGC8[[#All],[Scion METRC '#]:[Pheno Barcode]],2,FALSE),"")</f>
        <v/>
      </c>
      <c r="H1932" s="13" t="str">
        <f>LEFT(flower[[#This Row],[Pheno Barcode]],7)</f>
        <v/>
      </c>
      <c r="I1932" s="10" t="str">
        <f>_xlfn.IFNA(VLOOKUP(flower[[#This Row],[Strain]],VEGC8[[#All],[Scion METRC '#]:[Health]],5,FALSE),"")</f>
        <v/>
      </c>
      <c r="J1932" s="13"/>
      <c r="K1932" s="13" t="str">
        <f>IF(flower[[#This Row],[Scion METRC '#]]="","EMPTY",_xlfn.IFNA(VLOOKUP(flower[[#This Row],[Scion METRC '#]],DEADC8[],3,FALSE),"Alive"))</f>
        <v>EMPTY</v>
      </c>
      <c r="L1932" s="13" t="str">
        <f>IFERROR(INDEX(exptreatments[[#This Row],[Treatment]],MATCH(flower[[#This Row],[Scion METRC '#]],exptreatments[[#This Row],[METRC]],0)),"")</f>
        <v/>
      </c>
      <c r="M1932" s="13" t="str">
        <f>_xlfn.IFNA(VLOOKUP(flower[[#This Row],[Scion METRC '#]],DEADC8[],4,FALSE),"")</f>
        <v/>
      </c>
      <c r="N1932" s="14" t="str">
        <f>_xlfn.IFNA(VLOOKUP(flower[[#This Row],[Scion METRC '#]],DEADC8[],4,FALSE),"")</f>
        <v/>
      </c>
      <c r="O1932" s="13" t="str">
        <f>IF(ISNUMBER(SEARCH(".",flower[[#This Row],[Pheno Barcode]])),CONCATENATE("1A4070000000065000",RIGHT(flower[[#This Row],[Pheno Barcode]],6)),"")</f>
        <v/>
      </c>
      <c r="P1932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_YL1-11</v>
      </c>
    </row>
    <row r="1933" spans="1:16" x14ac:dyDescent="0.25">
      <c r="A1933" s="8" t="s">
        <v>10</v>
      </c>
      <c r="B1933" s="9">
        <v>12</v>
      </c>
      <c r="C1933" s="13" t="s">
        <v>603</v>
      </c>
      <c r="D1933" s="13"/>
      <c r="E1933" s="13" t="str">
        <f>_xlfn.IFNA(VLOOKUP(flower[[#This Row],[Scion METRC '#]],METRCC8[],2,FALSE),"METRC ERROR")</f>
        <v>METRC ERROR</v>
      </c>
      <c r="F1933" s="13" t="str">
        <f>IF(LEFT(flower[[#This Row],[Strain]],4)=LEFT(flower[[#This Row],[Pheno '#]],4),"match","MISMATCH")</f>
        <v>MISMATCH</v>
      </c>
      <c r="G1933" s="13" t="str">
        <f>_xlfn.IFNA(VLOOKUP(flower[[#This Row],[Scion METRC '#]],VEGC8[[#All],[Scion METRC '#]:[Pheno Barcode]],2,FALSE),"")</f>
        <v/>
      </c>
      <c r="H1933" s="13" t="str">
        <f>LEFT(flower[[#This Row],[Pheno Barcode]],7)</f>
        <v/>
      </c>
      <c r="I1933" s="10" t="str">
        <f>_xlfn.IFNA(VLOOKUP(flower[[#This Row],[Strain]],VEGC8[[#All],[Scion METRC '#]:[Health]],5,FALSE),"")</f>
        <v/>
      </c>
      <c r="J1933" s="13"/>
      <c r="K1933" s="13" t="str">
        <f>IF(flower[[#This Row],[Scion METRC '#]]="","EMPTY",_xlfn.IFNA(VLOOKUP(flower[[#This Row],[Scion METRC '#]],DEADC8[],3,FALSE),"Alive"))</f>
        <v>EMPTY</v>
      </c>
      <c r="L1933" s="13" t="str">
        <f>IFERROR(INDEX(exptreatments[[#This Row],[Treatment]],MATCH(flower[[#This Row],[Scion METRC '#]],exptreatments[[#This Row],[METRC]],0)),"")</f>
        <v/>
      </c>
      <c r="M1933" s="13" t="str">
        <f>_xlfn.IFNA(VLOOKUP(flower[[#This Row],[Scion METRC '#]],DEADC8[],4,FALSE),"")</f>
        <v/>
      </c>
      <c r="N1933" s="14" t="str">
        <f>_xlfn.IFNA(VLOOKUP(flower[[#This Row],[Scion METRC '#]],DEADC8[],4,FALSE),"")</f>
        <v/>
      </c>
      <c r="O1933" s="13" t="str">
        <f>IF(ISNUMBER(SEARCH(".",flower[[#This Row],[Pheno Barcode]])),CONCATENATE("1A4070000000065000",RIGHT(flower[[#This Row],[Pheno Barcode]],6)),"")</f>
        <v/>
      </c>
      <c r="P1933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_YL1-12</v>
      </c>
    </row>
    <row r="1934" spans="1:16" x14ac:dyDescent="0.25">
      <c r="A1934" s="8" t="s">
        <v>10</v>
      </c>
      <c r="B1934" s="9">
        <v>13</v>
      </c>
      <c r="C1934" s="13" t="s">
        <v>603</v>
      </c>
      <c r="D1934" s="13"/>
      <c r="E1934" s="13" t="str">
        <f>_xlfn.IFNA(VLOOKUP(flower[[#This Row],[Scion METRC '#]],METRCC8[],2,FALSE),"METRC ERROR")</f>
        <v>METRC ERROR</v>
      </c>
      <c r="F1934" s="13" t="str">
        <f>IF(LEFT(flower[[#This Row],[Strain]],4)=LEFT(flower[[#This Row],[Pheno '#]],4),"match","MISMATCH")</f>
        <v>MISMATCH</v>
      </c>
      <c r="G1934" s="13" t="str">
        <f>_xlfn.IFNA(VLOOKUP(flower[[#This Row],[Scion METRC '#]],VEGC8[[#All],[Scion METRC '#]:[Pheno Barcode]],2,FALSE),"")</f>
        <v/>
      </c>
      <c r="H1934" s="13" t="str">
        <f>LEFT(flower[[#This Row],[Pheno Barcode]],7)</f>
        <v/>
      </c>
      <c r="I1934" s="10" t="str">
        <f>_xlfn.IFNA(VLOOKUP(flower[[#This Row],[Strain]],VEGC8[[#All],[Scion METRC '#]:[Health]],5,FALSE),"")</f>
        <v/>
      </c>
      <c r="J1934" s="13"/>
      <c r="K1934" s="13" t="str">
        <f>IF(flower[[#This Row],[Scion METRC '#]]="","EMPTY",_xlfn.IFNA(VLOOKUP(flower[[#This Row],[Scion METRC '#]],DEADC8[],3,FALSE),"Alive"))</f>
        <v>EMPTY</v>
      </c>
      <c r="L1934" s="13" t="str">
        <f>IFERROR(INDEX(exptreatments[[#This Row],[Treatment]],MATCH(flower[[#This Row],[Scion METRC '#]],exptreatments[[#This Row],[METRC]],0)),"")</f>
        <v/>
      </c>
      <c r="M1934" s="13" t="str">
        <f>_xlfn.IFNA(VLOOKUP(flower[[#This Row],[Scion METRC '#]],DEADC8[],4,FALSE),"")</f>
        <v/>
      </c>
      <c r="N1934" s="14" t="str">
        <f>_xlfn.IFNA(VLOOKUP(flower[[#This Row],[Scion METRC '#]],DEADC8[],4,FALSE),"")</f>
        <v/>
      </c>
      <c r="O1934" s="13" t="str">
        <f>IF(ISNUMBER(SEARCH(".",flower[[#This Row],[Pheno Barcode]])),CONCATENATE("1A4070000000065000",RIGHT(flower[[#This Row],[Pheno Barcode]],6)),"")</f>
        <v/>
      </c>
      <c r="P1934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_YL1-13</v>
      </c>
    </row>
    <row r="1935" spans="1:16" x14ac:dyDescent="0.25">
      <c r="A1935" s="8" t="s">
        <v>10</v>
      </c>
      <c r="B1935" s="9">
        <v>14</v>
      </c>
      <c r="C1935" s="13" t="s">
        <v>603</v>
      </c>
      <c r="D1935" s="13"/>
      <c r="E1935" s="13" t="str">
        <f>_xlfn.IFNA(VLOOKUP(flower[[#This Row],[Scion METRC '#]],METRCC8[],2,FALSE),"METRC ERROR")</f>
        <v>METRC ERROR</v>
      </c>
      <c r="F1935" s="13" t="str">
        <f>IF(LEFT(flower[[#This Row],[Strain]],4)=LEFT(flower[[#This Row],[Pheno '#]],4),"match","MISMATCH")</f>
        <v>MISMATCH</v>
      </c>
      <c r="G1935" s="13" t="str">
        <f>_xlfn.IFNA(VLOOKUP(flower[[#This Row],[Scion METRC '#]],VEGC8[[#All],[Scion METRC '#]:[Pheno Barcode]],2,FALSE),"")</f>
        <v/>
      </c>
      <c r="H1935" s="13" t="str">
        <f>LEFT(flower[[#This Row],[Pheno Barcode]],7)</f>
        <v/>
      </c>
      <c r="I1935" s="10" t="str">
        <f>_xlfn.IFNA(VLOOKUP(flower[[#This Row],[Strain]],VEGC8[[#All],[Scion METRC '#]:[Health]],5,FALSE),"")</f>
        <v/>
      </c>
      <c r="J1935" s="13"/>
      <c r="K1935" s="13" t="str">
        <f>IF(flower[[#This Row],[Scion METRC '#]]="","EMPTY",_xlfn.IFNA(VLOOKUP(flower[[#This Row],[Scion METRC '#]],DEADC8[],3,FALSE),"Alive"))</f>
        <v>EMPTY</v>
      </c>
      <c r="L1935" s="13" t="str">
        <f>IFERROR(INDEX(exptreatments[[#This Row],[Treatment]],MATCH(flower[[#This Row],[Scion METRC '#]],exptreatments[[#This Row],[METRC]],0)),"")</f>
        <v/>
      </c>
      <c r="M1935" s="13" t="str">
        <f>_xlfn.IFNA(VLOOKUP(flower[[#This Row],[Scion METRC '#]],DEADC8[],4,FALSE),"")</f>
        <v/>
      </c>
      <c r="N1935" s="14" t="str">
        <f>_xlfn.IFNA(VLOOKUP(flower[[#This Row],[Scion METRC '#]],DEADC8[],4,FALSE),"")</f>
        <v/>
      </c>
      <c r="O1935" s="13" t="str">
        <f>IF(ISNUMBER(SEARCH(".",flower[[#This Row],[Pheno Barcode]])),CONCATENATE("1A4070000000065000",RIGHT(flower[[#This Row],[Pheno Barcode]],6)),"")</f>
        <v/>
      </c>
      <c r="P1935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_YL1-14</v>
      </c>
    </row>
    <row r="1936" spans="1:16" x14ac:dyDescent="0.25">
      <c r="A1936" s="8" t="s">
        <v>10</v>
      </c>
      <c r="B1936" s="9">
        <v>15</v>
      </c>
      <c r="C1936" s="13" t="s">
        <v>603</v>
      </c>
      <c r="D1936" s="13"/>
      <c r="E1936" s="13" t="str">
        <f>_xlfn.IFNA(VLOOKUP(flower[[#This Row],[Scion METRC '#]],METRCC8[],2,FALSE),"METRC ERROR")</f>
        <v>METRC ERROR</v>
      </c>
      <c r="F1936" s="13" t="str">
        <f>IF(LEFT(flower[[#This Row],[Strain]],4)=LEFT(flower[[#This Row],[Pheno '#]],4),"match","MISMATCH")</f>
        <v>MISMATCH</v>
      </c>
      <c r="G1936" s="13" t="str">
        <f>_xlfn.IFNA(VLOOKUP(flower[[#This Row],[Scion METRC '#]],VEGC8[[#All],[Scion METRC '#]:[Pheno Barcode]],2,FALSE),"")</f>
        <v/>
      </c>
      <c r="H1936" s="13" t="str">
        <f>LEFT(flower[[#This Row],[Pheno Barcode]],7)</f>
        <v/>
      </c>
      <c r="I1936" s="10" t="str">
        <f>_xlfn.IFNA(VLOOKUP(flower[[#This Row],[Strain]],VEGC8[[#All],[Scion METRC '#]:[Health]],5,FALSE),"")</f>
        <v/>
      </c>
      <c r="J1936" s="13"/>
      <c r="K1936" s="13" t="str">
        <f>IF(flower[[#This Row],[Scion METRC '#]]="","EMPTY",_xlfn.IFNA(VLOOKUP(flower[[#This Row],[Scion METRC '#]],DEADC8[],3,FALSE),"Alive"))</f>
        <v>EMPTY</v>
      </c>
      <c r="L1936" s="13" t="str">
        <f>IFERROR(INDEX(exptreatments[[#This Row],[Treatment]],MATCH(flower[[#This Row],[Scion METRC '#]],exptreatments[[#This Row],[METRC]],0)),"")</f>
        <v/>
      </c>
      <c r="M1936" s="13" t="str">
        <f>_xlfn.IFNA(VLOOKUP(flower[[#This Row],[Scion METRC '#]],DEADC8[],4,FALSE),"")</f>
        <v/>
      </c>
      <c r="N1936" s="14" t="str">
        <f>_xlfn.IFNA(VLOOKUP(flower[[#This Row],[Scion METRC '#]],DEADC8[],4,FALSE),"")</f>
        <v/>
      </c>
      <c r="O1936" s="13" t="str">
        <f>IF(ISNUMBER(SEARCH(".",flower[[#This Row],[Pheno Barcode]])),CONCATENATE("1A4070000000065000",RIGHT(flower[[#This Row],[Pheno Barcode]],6)),"")</f>
        <v/>
      </c>
      <c r="P1936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_YL1-15</v>
      </c>
    </row>
    <row r="1937" spans="1:16" x14ac:dyDescent="0.25">
      <c r="A1937" s="8" t="s">
        <v>10</v>
      </c>
      <c r="B1937" s="9">
        <v>16</v>
      </c>
      <c r="C1937" s="13" t="s">
        <v>603</v>
      </c>
      <c r="D1937" s="13"/>
      <c r="E1937" s="13" t="str">
        <f>_xlfn.IFNA(VLOOKUP(flower[[#This Row],[Scion METRC '#]],METRCC8[],2,FALSE),"METRC ERROR")</f>
        <v>METRC ERROR</v>
      </c>
      <c r="F1937" s="13" t="str">
        <f>IF(LEFT(flower[[#This Row],[Strain]],4)=LEFT(flower[[#This Row],[Pheno '#]],4),"match","MISMATCH")</f>
        <v>MISMATCH</v>
      </c>
      <c r="G1937" s="13" t="str">
        <f>_xlfn.IFNA(VLOOKUP(flower[[#This Row],[Scion METRC '#]],VEGC8[[#All],[Scion METRC '#]:[Pheno Barcode]],2,FALSE),"")</f>
        <v/>
      </c>
      <c r="H1937" s="13" t="str">
        <f>LEFT(flower[[#This Row],[Pheno Barcode]],7)</f>
        <v/>
      </c>
      <c r="I1937" s="10" t="str">
        <f>_xlfn.IFNA(VLOOKUP(flower[[#This Row],[Strain]],VEGC8[[#All],[Scion METRC '#]:[Health]],5,FALSE),"")</f>
        <v/>
      </c>
      <c r="J1937" s="13"/>
      <c r="K1937" s="13" t="str">
        <f>IF(flower[[#This Row],[Scion METRC '#]]="","EMPTY",_xlfn.IFNA(VLOOKUP(flower[[#This Row],[Scion METRC '#]],DEADC8[],3,FALSE),"Alive"))</f>
        <v>EMPTY</v>
      </c>
      <c r="L1937" s="13" t="str">
        <f>IFERROR(INDEX(exptreatments[[#This Row],[Treatment]],MATCH(flower[[#This Row],[Scion METRC '#]],exptreatments[[#This Row],[METRC]],0)),"")</f>
        <v/>
      </c>
      <c r="M1937" s="13" t="str">
        <f>_xlfn.IFNA(VLOOKUP(flower[[#This Row],[Scion METRC '#]],DEADC8[],4,FALSE),"")</f>
        <v/>
      </c>
      <c r="N1937" s="14" t="str">
        <f>_xlfn.IFNA(VLOOKUP(flower[[#This Row],[Scion METRC '#]],DEADC8[],4,FALSE),"")</f>
        <v/>
      </c>
      <c r="O1937" s="13" t="str">
        <f>IF(ISNUMBER(SEARCH(".",flower[[#This Row],[Pheno Barcode]])),CONCATENATE("1A4070000000065000",RIGHT(flower[[#This Row],[Pheno Barcode]],6)),"")</f>
        <v/>
      </c>
      <c r="P1937" s="8" t="str">
        <f>IF(flower[[#This Row],[Plant]]&lt;10,_xlfn.CONCAT('Group Info'!$F$2,"_",flower[[#This Row],[Table]],"-0",flower[[#This Row],[Plant]]),_xlfn.CONCAT('Group Info'!$F$2,"_",flower[[#This Row],[Table]],"-",flower[[#This Row],[Plant]]))</f>
        <v>_YL1-16</v>
      </c>
    </row>
    <row r="1938" spans="1:16" x14ac:dyDescent="0.25">
      <c r="A1938" s="8" t="s">
        <v>10</v>
      </c>
      <c r="B1938" s="9">
        <v>1</v>
      </c>
      <c r="C1938" s="13" t="s">
        <v>604</v>
      </c>
      <c r="D1938" s="13"/>
      <c r="E1938" s="13" t="str">
        <f>_xlfn.IFNA(VLOOKUP(flower[[#This Row],[Scion METRC '#]],METRCC8[],2,FALSE),"METRC ERROR")</f>
        <v>METRC ERROR</v>
      </c>
      <c r="F1938" s="13" t="str">
        <f>IF(LEFT(flower[[#This Row],[Strain]],4)=LEFT(flower[[#This Row],[Pheno '#]],4),"match","MISMATCH")</f>
        <v>MISMATCH</v>
      </c>
      <c r="G1938" s="13" t="str">
        <f>_xlfn.IFNA(VLOOKUP(flower[[#This Row],[Scion METRC '#]],VEGC8[[#All],[Scion METRC '#]:[Pheno Barcode]],2,FALSE),"")</f>
        <v/>
      </c>
      <c r="H1938" s="13" t="str">
        <f>LEFT(flower[[#This Row],[Pheno Barcode]],7)</f>
        <v/>
      </c>
      <c r="I1938" s="10" t="str">
        <f>_xlfn.IFNA(VLOOKUP(flower[[#This Row],[Strain]],VEGC8[[#All],[Scion METRC '#]:[Health]],5,FALSE),"")</f>
        <v/>
      </c>
      <c r="J1938" s="13"/>
      <c r="K1938" s="13" t="str">
        <f>IF(flower[[#This Row],[Scion METRC '#]]="","EMPTY",_xlfn.IFNA(VLOOKUP(flower[[#This Row],[Scion METRC '#]],DEADC8[],3,FALSE),"Alive"))</f>
        <v>EMPTY</v>
      </c>
      <c r="L1938" s="13" t="str">
        <f>IFERROR(INDEX(exptreatments[[#This Row],[Treatment]],MATCH(flower[[#This Row],[Scion METRC '#]],exptreatments[[#This Row],[METRC]],0)),"")</f>
        <v/>
      </c>
      <c r="M1938" s="13" t="str">
        <f>_xlfn.IFNA(VLOOKUP(flower[[#This Row],[Scion METRC '#]],DEADC8[],4,FALSE),"")</f>
        <v/>
      </c>
      <c r="N1938" s="14" t="str">
        <f>_xlfn.IFNA(VLOOKUP(flower[[#This Row],[Scion METRC '#]],DEADC8[],4,FALSE),"")</f>
        <v/>
      </c>
      <c r="O1938" s="13" t="str">
        <f>IF(ISNUMBER(SEARCH(".",flower[[#This Row],[Pheno Barcode]])),CONCATENATE("1A4070000000065000",RIGHT(flower[[#This Row],[Pheno Barcode]],6)),"")</f>
        <v/>
      </c>
      <c r="P1938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_YL2-01</v>
      </c>
    </row>
    <row r="1939" spans="1:16" x14ac:dyDescent="0.25">
      <c r="A1939" s="8" t="s">
        <v>10</v>
      </c>
      <c r="B1939" s="9">
        <v>2</v>
      </c>
      <c r="C1939" s="13" t="s">
        <v>604</v>
      </c>
      <c r="D1939" s="13"/>
      <c r="E1939" s="13" t="str">
        <f>_xlfn.IFNA(VLOOKUP(flower[[#This Row],[Scion METRC '#]],METRCC8[],2,FALSE),"METRC ERROR")</f>
        <v>METRC ERROR</v>
      </c>
      <c r="F1939" s="13" t="str">
        <f>IF(LEFT(flower[[#This Row],[Strain]],4)=LEFT(flower[[#This Row],[Pheno '#]],4),"match","MISMATCH")</f>
        <v>MISMATCH</v>
      </c>
      <c r="G1939" s="13" t="str">
        <f>_xlfn.IFNA(VLOOKUP(flower[[#This Row],[Scion METRC '#]],VEGC8[[#All],[Scion METRC '#]:[Pheno Barcode]],2,FALSE),"")</f>
        <v/>
      </c>
      <c r="H1939" s="13" t="str">
        <f>LEFT(flower[[#This Row],[Pheno Barcode]],7)</f>
        <v/>
      </c>
      <c r="I1939" s="10" t="str">
        <f>_xlfn.IFNA(VLOOKUP(flower[[#This Row],[Strain]],VEGC8[[#All],[Scion METRC '#]:[Health]],5,FALSE),"")</f>
        <v/>
      </c>
      <c r="J1939" s="13"/>
      <c r="K1939" s="13" t="str">
        <f>IF(flower[[#This Row],[Scion METRC '#]]="","EMPTY",_xlfn.IFNA(VLOOKUP(flower[[#This Row],[Scion METRC '#]],DEADC8[],3,FALSE),"Alive"))</f>
        <v>EMPTY</v>
      </c>
      <c r="L1939" s="13" t="str">
        <f>IFERROR(INDEX(exptreatments[[#This Row],[Treatment]],MATCH(flower[[#This Row],[Scion METRC '#]],exptreatments[[#This Row],[METRC]],0)),"")</f>
        <v/>
      </c>
      <c r="M1939" s="13" t="str">
        <f>_xlfn.IFNA(VLOOKUP(flower[[#This Row],[Scion METRC '#]],DEADC8[],4,FALSE),"")</f>
        <v/>
      </c>
      <c r="N1939" s="14" t="str">
        <f>_xlfn.IFNA(VLOOKUP(flower[[#This Row],[Scion METRC '#]],DEADC8[],4,FALSE),"")</f>
        <v/>
      </c>
      <c r="O1939" s="13" t="str">
        <f>IF(ISNUMBER(SEARCH(".",flower[[#This Row],[Pheno Barcode]])),CONCATENATE("1A4070000000065000",RIGHT(flower[[#This Row],[Pheno Barcode]],6)),"")</f>
        <v/>
      </c>
      <c r="P1939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_YL2-02</v>
      </c>
    </row>
    <row r="1940" spans="1:16" x14ac:dyDescent="0.25">
      <c r="A1940" s="8" t="s">
        <v>10</v>
      </c>
      <c r="B1940" s="9">
        <v>3</v>
      </c>
      <c r="C1940" s="13" t="s">
        <v>604</v>
      </c>
      <c r="D1940" s="13"/>
      <c r="E1940" s="13" t="str">
        <f>_xlfn.IFNA(VLOOKUP(flower[[#This Row],[Scion METRC '#]],METRCC8[],2,FALSE),"METRC ERROR")</f>
        <v>METRC ERROR</v>
      </c>
      <c r="F1940" s="13" t="str">
        <f>IF(LEFT(flower[[#This Row],[Strain]],4)=LEFT(flower[[#This Row],[Pheno '#]],4),"match","MISMATCH")</f>
        <v>MISMATCH</v>
      </c>
      <c r="G1940" s="13" t="str">
        <f>_xlfn.IFNA(VLOOKUP(flower[[#This Row],[Scion METRC '#]],VEGC8[[#All],[Scion METRC '#]:[Pheno Barcode]],2,FALSE),"")</f>
        <v/>
      </c>
      <c r="H1940" s="13" t="str">
        <f>LEFT(flower[[#This Row],[Pheno Barcode]],7)</f>
        <v/>
      </c>
      <c r="I1940" s="10" t="str">
        <f>_xlfn.IFNA(VLOOKUP(flower[[#This Row],[Strain]],VEGC8[[#All],[Scion METRC '#]:[Health]],5,FALSE),"")</f>
        <v/>
      </c>
      <c r="J1940" s="13"/>
      <c r="K1940" s="13" t="str">
        <f>IF(flower[[#This Row],[Scion METRC '#]]="","EMPTY",_xlfn.IFNA(VLOOKUP(flower[[#This Row],[Scion METRC '#]],DEADC8[],3,FALSE),"Alive"))</f>
        <v>EMPTY</v>
      </c>
      <c r="L1940" s="13" t="str">
        <f>IFERROR(INDEX(exptreatments[[#This Row],[Treatment]],MATCH(flower[[#This Row],[Scion METRC '#]],exptreatments[[#This Row],[METRC]],0)),"")</f>
        <v/>
      </c>
      <c r="M1940" s="13" t="str">
        <f>_xlfn.IFNA(VLOOKUP(flower[[#This Row],[Scion METRC '#]],DEADC8[],4,FALSE),"")</f>
        <v/>
      </c>
      <c r="N1940" s="14" t="str">
        <f>_xlfn.IFNA(VLOOKUP(flower[[#This Row],[Scion METRC '#]],DEADC8[],4,FALSE),"")</f>
        <v/>
      </c>
      <c r="O1940" s="13" t="str">
        <f>IF(ISNUMBER(SEARCH(".",flower[[#This Row],[Pheno Barcode]])),CONCATENATE("1A4070000000065000",RIGHT(flower[[#This Row],[Pheno Barcode]],6)),"")</f>
        <v/>
      </c>
      <c r="P1940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_YL2-03</v>
      </c>
    </row>
    <row r="1941" spans="1:16" x14ac:dyDescent="0.25">
      <c r="A1941" s="8" t="s">
        <v>10</v>
      </c>
      <c r="B1941" s="9">
        <v>4</v>
      </c>
      <c r="C1941" s="13" t="s">
        <v>604</v>
      </c>
      <c r="D1941" s="13"/>
      <c r="E1941" s="13" t="str">
        <f>_xlfn.IFNA(VLOOKUP(flower[[#This Row],[Scion METRC '#]],METRCC8[],2,FALSE),"METRC ERROR")</f>
        <v>METRC ERROR</v>
      </c>
      <c r="F1941" s="13" t="str">
        <f>IF(LEFT(flower[[#This Row],[Strain]],4)=LEFT(flower[[#This Row],[Pheno '#]],4),"match","MISMATCH")</f>
        <v>MISMATCH</v>
      </c>
      <c r="G1941" s="13" t="str">
        <f>_xlfn.IFNA(VLOOKUP(flower[[#This Row],[Scion METRC '#]],VEGC8[[#All],[Scion METRC '#]:[Pheno Barcode]],2,FALSE),"")</f>
        <v/>
      </c>
      <c r="H1941" s="13" t="str">
        <f>LEFT(flower[[#This Row],[Pheno Barcode]],7)</f>
        <v/>
      </c>
      <c r="I1941" s="10" t="str">
        <f>_xlfn.IFNA(VLOOKUP(flower[[#This Row],[Strain]],VEGC8[[#All],[Scion METRC '#]:[Health]],5,FALSE),"")</f>
        <v/>
      </c>
      <c r="J1941" s="13"/>
      <c r="K1941" s="13" t="str">
        <f>IF(flower[[#This Row],[Scion METRC '#]]="","EMPTY",_xlfn.IFNA(VLOOKUP(flower[[#This Row],[Scion METRC '#]],DEADC8[],3,FALSE),"Alive"))</f>
        <v>EMPTY</v>
      </c>
      <c r="L1941" s="13" t="str">
        <f>IFERROR(INDEX(exptreatments[[#This Row],[Treatment]],MATCH(flower[[#This Row],[Scion METRC '#]],exptreatments[[#This Row],[METRC]],0)),"")</f>
        <v/>
      </c>
      <c r="M1941" s="13" t="str">
        <f>_xlfn.IFNA(VLOOKUP(flower[[#This Row],[Scion METRC '#]],DEADC8[],4,FALSE),"")</f>
        <v/>
      </c>
      <c r="N1941" s="14" t="str">
        <f>_xlfn.IFNA(VLOOKUP(flower[[#This Row],[Scion METRC '#]],DEADC8[],4,FALSE),"")</f>
        <v/>
      </c>
      <c r="O1941" s="13" t="str">
        <f>IF(ISNUMBER(SEARCH(".",flower[[#This Row],[Pheno Barcode]])),CONCATENATE("1A4070000000065000",RIGHT(flower[[#This Row],[Pheno Barcode]],6)),"")</f>
        <v/>
      </c>
      <c r="P1941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_YL2-04</v>
      </c>
    </row>
    <row r="1942" spans="1:16" x14ac:dyDescent="0.25">
      <c r="A1942" s="8" t="s">
        <v>10</v>
      </c>
      <c r="B1942" s="9">
        <v>5</v>
      </c>
      <c r="C1942" s="13" t="s">
        <v>604</v>
      </c>
      <c r="D1942" s="13"/>
      <c r="E1942" s="13" t="str">
        <f>_xlfn.IFNA(VLOOKUP(flower[[#This Row],[Scion METRC '#]],METRCC8[],2,FALSE),"METRC ERROR")</f>
        <v>METRC ERROR</v>
      </c>
      <c r="F1942" s="13" t="str">
        <f>IF(LEFT(flower[[#This Row],[Strain]],4)=LEFT(flower[[#This Row],[Pheno '#]],4),"match","MISMATCH")</f>
        <v>MISMATCH</v>
      </c>
      <c r="G1942" s="13" t="str">
        <f>_xlfn.IFNA(VLOOKUP(flower[[#This Row],[Scion METRC '#]],VEGC8[[#All],[Scion METRC '#]:[Pheno Barcode]],2,FALSE),"")</f>
        <v/>
      </c>
      <c r="H1942" s="13" t="str">
        <f>LEFT(flower[[#This Row],[Pheno Barcode]],7)</f>
        <v/>
      </c>
      <c r="I1942" s="10" t="str">
        <f>_xlfn.IFNA(VLOOKUP(flower[[#This Row],[Strain]],VEGC8[[#All],[Scion METRC '#]:[Health]],5,FALSE),"")</f>
        <v/>
      </c>
      <c r="J1942" s="13"/>
      <c r="K1942" s="13" t="str">
        <f>IF(flower[[#This Row],[Scion METRC '#]]="","EMPTY",_xlfn.IFNA(VLOOKUP(flower[[#This Row],[Scion METRC '#]],DEADC8[],3,FALSE),"Alive"))</f>
        <v>EMPTY</v>
      </c>
      <c r="L1942" s="13" t="str">
        <f>IFERROR(INDEX(exptreatments[[#This Row],[Treatment]],MATCH(flower[[#This Row],[Scion METRC '#]],exptreatments[[#This Row],[METRC]],0)),"")</f>
        <v/>
      </c>
      <c r="M1942" s="13" t="str">
        <f>_xlfn.IFNA(VLOOKUP(flower[[#This Row],[Scion METRC '#]],DEADC8[],4,FALSE),"")</f>
        <v/>
      </c>
      <c r="N1942" s="14" t="str">
        <f>_xlfn.IFNA(VLOOKUP(flower[[#This Row],[Scion METRC '#]],DEADC8[],4,FALSE),"")</f>
        <v/>
      </c>
      <c r="O1942" s="13" t="str">
        <f>IF(ISNUMBER(SEARCH(".",flower[[#This Row],[Pheno Barcode]])),CONCATENATE("1A4070000000065000",RIGHT(flower[[#This Row],[Pheno Barcode]],6)),"")</f>
        <v/>
      </c>
      <c r="P1942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_YL2-05</v>
      </c>
    </row>
    <row r="1943" spans="1:16" x14ac:dyDescent="0.25">
      <c r="A1943" s="8" t="s">
        <v>10</v>
      </c>
      <c r="B1943" s="9">
        <v>6</v>
      </c>
      <c r="C1943" s="13" t="s">
        <v>604</v>
      </c>
      <c r="D1943" s="13"/>
      <c r="E1943" s="13" t="str">
        <f>_xlfn.IFNA(VLOOKUP(flower[[#This Row],[Scion METRC '#]],METRCC8[],2,FALSE),"METRC ERROR")</f>
        <v>METRC ERROR</v>
      </c>
      <c r="F1943" s="13" t="str">
        <f>IF(LEFT(flower[[#This Row],[Strain]],4)=LEFT(flower[[#This Row],[Pheno '#]],4),"match","MISMATCH")</f>
        <v>MISMATCH</v>
      </c>
      <c r="G1943" s="13" t="str">
        <f>_xlfn.IFNA(VLOOKUP(flower[[#This Row],[Scion METRC '#]],VEGC8[[#All],[Scion METRC '#]:[Pheno Barcode]],2,FALSE),"")</f>
        <v/>
      </c>
      <c r="H1943" s="13" t="str">
        <f>LEFT(flower[[#This Row],[Pheno Barcode]],7)</f>
        <v/>
      </c>
      <c r="I1943" s="10" t="str">
        <f>_xlfn.IFNA(VLOOKUP(flower[[#This Row],[Strain]],VEGC8[[#All],[Scion METRC '#]:[Health]],5,FALSE),"")</f>
        <v/>
      </c>
      <c r="J1943" s="13"/>
      <c r="K1943" s="13" t="str">
        <f>IF(flower[[#This Row],[Scion METRC '#]]="","EMPTY",_xlfn.IFNA(VLOOKUP(flower[[#This Row],[Scion METRC '#]],DEADC8[],3,FALSE),"Alive"))</f>
        <v>EMPTY</v>
      </c>
      <c r="L1943" s="13" t="str">
        <f>IFERROR(INDEX(exptreatments[[#This Row],[Treatment]],MATCH(flower[[#This Row],[Scion METRC '#]],exptreatments[[#This Row],[METRC]],0)),"")</f>
        <v/>
      </c>
      <c r="M1943" s="13" t="str">
        <f>_xlfn.IFNA(VLOOKUP(flower[[#This Row],[Scion METRC '#]],DEADC8[],4,FALSE),"")</f>
        <v/>
      </c>
      <c r="N1943" s="14" t="str">
        <f>_xlfn.IFNA(VLOOKUP(flower[[#This Row],[Scion METRC '#]],DEADC8[],4,FALSE),"")</f>
        <v/>
      </c>
      <c r="O1943" s="13" t="str">
        <f>IF(ISNUMBER(SEARCH(".",flower[[#This Row],[Pheno Barcode]])),CONCATENATE("1A4070000000065000",RIGHT(flower[[#This Row],[Pheno Barcode]],6)),"")</f>
        <v/>
      </c>
      <c r="P1943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_YL2-06</v>
      </c>
    </row>
    <row r="1944" spans="1:16" x14ac:dyDescent="0.25">
      <c r="A1944" s="8" t="s">
        <v>10</v>
      </c>
      <c r="B1944" s="9">
        <v>7</v>
      </c>
      <c r="C1944" s="13" t="s">
        <v>604</v>
      </c>
      <c r="D1944" s="13"/>
      <c r="E1944" s="13" t="str">
        <f>_xlfn.IFNA(VLOOKUP(flower[[#This Row],[Scion METRC '#]],METRCC8[],2,FALSE),"METRC ERROR")</f>
        <v>METRC ERROR</v>
      </c>
      <c r="F1944" s="13" t="str">
        <f>IF(LEFT(flower[[#This Row],[Strain]],4)=LEFT(flower[[#This Row],[Pheno '#]],4),"match","MISMATCH")</f>
        <v>MISMATCH</v>
      </c>
      <c r="G1944" s="13" t="str">
        <f>_xlfn.IFNA(VLOOKUP(flower[[#This Row],[Scion METRC '#]],VEGC8[[#All],[Scion METRC '#]:[Pheno Barcode]],2,FALSE),"")</f>
        <v/>
      </c>
      <c r="H1944" s="13" t="str">
        <f>LEFT(flower[[#This Row],[Pheno Barcode]],7)</f>
        <v/>
      </c>
      <c r="I1944" s="10" t="str">
        <f>_xlfn.IFNA(VLOOKUP(flower[[#This Row],[Strain]],VEGC8[[#All],[Scion METRC '#]:[Health]],5,FALSE),"")</f>
        <v/>
      </c>
      <c r="J1944" s="13"/>
      <c r="K1944" s="13" t="str">
        <f>IF(flower[[#This Row],[Scion METRC '#]]="","EMPTY",_xlfn.IFNA(VLOOKUP(flower[[#This Row],[Scion METRC '#]],DEADC8[],3,FALSE),"Alive"))</f>
        <v>EMPTY</v>
      </c>
      <c r="L1944" s="13" t="str">
        <f>IFERROR(INDEX(exptreatments[[#This Row],[Treatment]],MATCH(flower[[#This Row],[Scion METRC '#]],exptreatments[[#This Row],[METRC]],0)),"")</f>
        <v/>
      </c>
      <c r="M1944" s="13" t="str">
        <f>_xlfn.IFNA(VLOOKUP(flower[[#This Row],[Scion METRC '#]],DEADC8[],4,FALSE),"")</f>
        <v/>
      </c>
      <c r="N1944" s="14" t="str">
        <f>_xlfn.IFNA(VLOOKUP(flower[[#This Row],[Scion METRC '#]],DEADC8[],4,FALSE),"")</f>
        <v/>
      </c>
      <c r="O1944" s="13" t="str">
        <f>IF(ISNUMBER(SEARCH(".",flower[[#This Row],[Pheno Barcode]])),CONCATENATE("1A4070000000065000",RIGHT(flower[[#This Row],[Pheno Barcode]],6)),"")</f>
        <v/>
      </c>
      <c r="P1944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_YL2-07</v>
      </c>
    </row>
    <row r="1945" spans="1:16" x14ac:dyDescent="0.25">
      <c r="A1945" s="8" t="s">
        <v>10</v>
      </c>
      <c r="B1945" s="9">
        <v>8</v>
      </c>
      <c r="C1945" s="13" t="s">
        <v>604</v>
      </c>
      <c r="D1945" s="13"/>
      <c r="E1945" s="13" t="str">
        <f>_xlfn.IFNA(VLOOKUP(flower[[#This Row],[Scion METRC '#]],METRCC8[],2,FALSE),"METRC ERROR")</f>
        <v>METRC ERROR</v>
      </c>
      <c r="F1945" s="13" t="str">
        <f>IF(LEFT(flower[[#This Row],[Strain]],4)=LEFT(flower[[#This Row],[Pheno '#]],4),"match","MISMATCH")</f>
        <v>MISMATCH</v>
      </c>
      <c r="G1945" s="13" t="str">
        <f>_xlfn.IFNA(VLOOKUP(flower[[#This Row],[Scion METRC '#]],VEGC8[[#All],[Scion METRC '#]:[Pheno Barcode]],2,FALSE),"")</f>
        <v/>
      </c>
      <c r="H1945" s="13" t="str">
        <f>LEFT(flower[[#This Row],[Pheno Barcode]],7)</f>
        <v/>
      </c>
      <c r="I1945" s="10" t="str">
        <f>_xlfn.IFNA(VLOOKUP(flower[[#This Row],[Strain]],VEGC8[[#All],[Scion METRC '#]:[Health]],5,FALSE),"")</f>
        <v/>
      </c>
      <c r="J1945" s="13"/>
      <c r="K1945" s="13" t="str">
        <f>IF(flower[[#This Row],[Scion METRC '#]]="","EMPTY",_xlfn.IFNA(VLOOKUP(flower[[#This Row],[Scion METRC '#]],DEADC8[],3,FALSE),"Alive"))</f>
        <v>EMPTY</v>
      </c>
      <c r="L1945" s="13" t="str">
        <f>IFERROR(INDEX(exptreatments[[#This Row],[Treatment]],MATCH(flower[[#This Row],[Scion METRC '#]],exptreatments[[#This Row],[METRC]],0)),"")</f>
        <v/>
      </c>
      <c r="M1945" s="13" t="str">
        <f>_xlfn.IFNA(VLOOKUP(flower[[#This Row],[Scion METRC '#]],DEADC8[],4,FALSE),"")</f>
        <v/>
      </c>
      <c r="N1945" s="14" t="str">
        <f>_xlfn.IFNA(VLOOKUP(flower[[#This Row],[Scion METRC '#]],DEADC8[],4,FALSE),"")</f>
        <v/>
      </c>
      <c r="O1945" s="13" t="str">
        <f>IF(ISNUMBER(SEARCH(".",flower[[#This Row],[Pheno Barcode]])),CONCATENATE("1A4070000000065000",RIGHT(flower[[#This Row],[Pheno Barcode]],6)),"")</f>
        <v/>
      </c>
      <c r="P1945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_YL2-08</v>
      </c>
    </row>
    <row r="1946" spans="1:16" x14ac:dyDescent="0.25">
      <c r="A1946" s="8" t="s">
        <v>10</v>
      </c>
      <c r="B1946" s="9">
        <v>9</v>
      </c>
      <c r="C1946" s="13" t="s">
        <v>604</v>
      </c>
      <c r="D1946" s="13"/>
      <c r="E1946" s="13" t="str">
        <f>_xlfn.IFNA(VLOOKUP(flower[[#This Row],[Scion METRC '#]],METRCC8[],2,FALSE),"METRC ERROR")</f>
        <v>METRC ERROR</v>
      </c>
      <c r="F1946" s="13" t="str">
        <f>IF(LEFT(flower[[#This Row],[Strain]],4)=LEFT(flower[[#This Row],[Pheno '#]],4),"match","MISMATCH")</f>
        <v>MISMATCH</v>
      </c>
      <c r="G1946" s="13" t="str">
        <f>_xlfn.IFNA(VLOOKUP(flower[[#This Row],[Scion METRC '#]],VEGC8[[#All],[Scion METRC '#]:[Pheno Barcode]],2,FALSE),"")</f>
        <v/>
      </c>
      <c r="H1946" s="13" t="str">
        <f>LEFT(flower[[#This Row],[Pheno Barcode]],7)</f>
        <v/>
      </c>
      <c r="I1946" s="10" t="str">
        <f>_xlfn.IFNA(VLOOKUP(flower[[#This Row],[Strain]],VEGC8[[#All],[Scion METRC '#]:[Health]],5,FALSE),"")</f>
        <v/>
      </c>
      <c r="J1946" s="13"/>
      <c r="K1946" s="13" t="str">
        <f>IF(flower[[#This Row],[Scion METRC '#]]="","EMPTY",_xlfn.IFNA(VLOOKUP(flower[[#This Row],[Scion METRC '#]],DEADC8[],3,FALSE),"Alive"))</f>
        <v>EMPTY</v>
      </c>
      <c r="L1946" s="13" t="str">
        <f>IFERROR(INDEX(exptreatments[[#This Row],[Treatment]],MATCH(flower[[#This Row],[Scion METRC '#]],exptreatments[[#This Row],[METRC]],0)),"")</f>
        <v/>
      </c>
      <c r="M1946" s="13" t="str">
        <f>_xlfn.IFNA(VLOOKUP(flower[[#This Row],[Scion METRC '#]],DEADC8[],4,FALSE),"")</f>
        <v/>
      </c>
      <c r="N1946" s="14" t="str">
        <f>_xlfn.IFNA(VLOOKUP(flower[[#This Row],[Scion METRC '#]],DEADC8[],4,FALSE),"")</f>
        <v/>
      </c>
      <c r="O1946" s="13" t="str">
        <f>IF(ISNUMBER(SEARCH(".",flower[[#This Row],[Pheno Barcode]])),CONCATENATE("1A4070000000065000",RIGHT(flower[[#This Row],[Pheno Barcode]],6)),"")</f>
        <v/>
      </c>
      <c r="P1946" s="8" t="str">
        <f>IF(flower[[#This Row],[Plant]]&lt;10,_xlfn.CONCAT('Group Info'!$F$2,"_",flower[[#This Row],[Table]],"-0",flower[[#This Row],[Plant]]),_xlfn.CONCAT('Group Info'!$F$2,"_",flower[[#This Row],[Table]],"-",flower[[#This Row],[Plant]]))</f>
        <v>_YL2-09</v>
      </c>
    </row>
    <row r="1947" spans="1:16" x14ac:dyDescent="0.25">
      <c r="A1947" s="8" t="s">
        <v>10</v>
      </c>
      <c r="B1947" s="9">
        <v>10</v>
      </c>
      <c r="C1947" s="13" t="s">
        <v>604</v>
      </c>
      <c r="D1947" s="13"/>
      <c r="E1947" s="13" t="str">
        <f>_xlfn.IFNA(VLOOKUP(flower[[#This Row],[Scion METRC '#]],METRCC8[],2,FALSE),"METRC ERROR")</f>
        <v>METRC ERROR</v>
      </c>
      <c r="F1947" s="13" t="str">
        <f>IF(LEFT(flower[[#This Row],[Strain]],4)=LEFT(flower[[#This Row],[Pheno '#]],4),"match","MISMATCH")</f>
        <v>MISMATCH</v>
      </c>
      <c r="G1947" s="13" t="str">
        <f>_xlfn.IFNA(VLOOKUP(flower[[#This Row],[Scion METRC '#]],VEGC8[[#All],[Scion METRC '#]:[Pheno Barcode]],2,FALSE),"")</f>
        <v/>
      </c>
      <c r="H1947" s="13" t="str">
        <f>LEFT(flower[[#This Row],[Pheno Barcode]],7)</f>
        <v/>
      </c>
      <c r="I1947" s="10" t="str">
        <f>_xlfn.IFNA(VLOOKUP(flower[[#This Row],[Strain]],VEGC8[[#All],[Scion METRC '#]:[Health]],5,FALSE),"")</f>
        <v/>
      </c>
      <c r="J1947" s="13"/>
      <c r="K1947" s="13" t="str">
        <f>IF(flower[[#This Row],[Scion METRC '#]]="","EMPTY",_xlfn.IFNA(VLOOKUP(flower[[#This Row],[Scion METRC '#]],DEADC8[],3,FALSE),"Alive"))</f>
        <v>EMPTY</v>
      </c>
      <c r="L1947" s="13" t="str">
        <f>IFERROR(INDEX(exptreatments[[#This Row],[Treatment]],MATCH(flower[[#This Row],[Scion METRC '#]],exptreatments[[#This Row],[METRC]],0)),"")</f>
        <v/>
      </c>
      <c r="M1947" s="13" t="str">
        <f>_xlfn.IFNA(VLOOKUP(flower[[#This Row],[Scion METRC '#]],DEADC8[],4,FALSE),"")</f>
        <v/>
      </c>
      <c r="N1947" s="14" t="str">
        <f>_xlfn.IFNA(VLOOKUP(flower[[#This Row],[Scion METRC '#]],DEADC8[],4,FALSE),"")</f>
        <v/>
      </c>
      <c r="O1947" s="13" t="str">
        <f>IF(ISNUMBER(SEARCH(".",flower[[#This Row],[Pheno Barcode]])),CONCATENATE("1A4070000000065000",RIGHT(flower[[#This Row],[Pheno Barcode]],6)),"")</f>
        <v/>
      </c>
      <c r="P1947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_YL2-10</v>
      </c>
    </row>
    <row r="1948" spans="1:16" x14ac:dyDescent="0.25">
      <c r="A1948" s="8" t="s">
        <v>10</v>
      </c>
      <c r="B1948" s="9">
        <v>11</v>
      </c>
      <c r="C1948" s="13" t="s">
        <v>604</v>
      </c>
      <c r="D1948" s="13"/>
      <c r="E1948" s="13" t="str">
        <f>_xlfn.IFNA(VLOOKUP(flower[[#This Row],[Scion METRC '#]],METRCC8[],2,FALSE),"METRC ERROR")</f>
        <v>METRC ERROR</v>
      </c>
      <c r="F1948" s="13" t="str">
        <f>IF(LEFT(flower[[#This Row],[Strain]],4)=LEFT(flower[[#This Row],[Pheno '#]],4),"match","MISMATCH")</f>
        <v>MISMATCH</v>
      </c>
      <c r="G1948" s="13" t="str">
        <f>_xlfn.IFNA(VLOOKUP(flower[[#This Row],[Scion METRC '#]],VEGC8[[#All],[Scion METRC '#]:[Pheno Barcode]],2,FALSE),"")</f>
        <v/>
      </c>
      <c r="H1948" s="13" t="str">
        <f>LEFT(flower[[#This Row],[Pheno Barcode]],7)</f>
        <v/>
      </c>
      <c r="I1948" s="10" t="str">
        <f>_xlfn.IFNA(VLOOKUP(flower[[#This Row],[Strain]],VEGC8[[#All],[Scion METRC '#]:[Health]],5,FALSE),"")</f>
        <v/>
      </c>
      <c r="J1948" s="13"/>
      <c r="K1948" s="13" t="str">
        <f>IF(flower[[#This Row],[Scion METRC '#]]="","EMPTY",_xlfn.IFNA(VLOOKUP(flower[[#This Row],[Scion METRC '#]],DEADC8[],3,FALSE),"Alive"))</f>
        <v>EMPTY</v>
      </c>
      <c r="L1948" s="13" t="str">
        <f>IFERROR(INDEX(exptreatments[[#This Row],[Treatment]],MATCH(flower[[#This Row],[Scion METRC '#]],exptreatments[[#This Row],[METRC]],0)),"")</f>
        <v/>
      </c>
      <c r="M1948" s="13" t="str">
        <f>_xlfn.IFNA(VLOOKUP(flower[[#This Row],[Scion METRC '#]],DEADC8[],4,FALSE),"")</f>
        <v/>
      </c>
      <c r="N1948" s="14" t="str">
        <f>_xlfn.IFNA(VLOOKUP(flower[[#This Row],[Scion METRC '#]],DEADC8[],4,FALSE),"")</f>
        <v/>
      </c>
      <c r="O1948" s="13" t="str">
        <f>IF(ISNUMBER(SEARCH(".",flower[[#This Row],[Pheno Barcode]])),CONCATENATE("1A4070000000065000",RIGHT(flower[[#This Row],[Pheno Barcode]],6)),"")</f>
        <v/>
      </c>
      <c r="P1948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_YL2-11</v>
      </c>
    </row>
    <row r="1949" spans="1:16" x14ac:dyDescent="0.25">
      <c r="A1949" s="8" t="s">
        <v>10</v>
      </c>
      <c r="B1949" s="9">
        <v>12</v>
      </c>
      <c r="C1949" s="13" t="s">
        <v>604</v>
      </c>
      <c r="D1949" s="13"/>
      <c r="E1949" s="13" t="str">
        <f>_xlfn.IFNA(VLOOKUP(flower[[#This Row],[Scion METRC '#]],METRCC8[],2,FALSE),"METRC ERROR")</f>
        <v>METRC ERROR</v>
      </c>
      <c r="F1949" s="13" t="str">
        <f>IF(LEFT(flower[[#This Row],[Strain]],4)=LEFT(flower[[#This Row],[Pheno '#]],4),"match","MISMATCH")</f>
        <v>MISMATCH</v>
      </c>
      <c r="G1949" s="13" t="str">
        <f>_xlfn.IFNA(VLOOKUP(flower[[#This Row],[Scion METRC '#]],VEGC8[[#All],[Scion METRC '#]:[Pheno Barcode]],2,FALSE),"")</f>
        <v/>
      </c>
      <c r="H1949" s="13" t="str">
        <f>LEFT(flower[[#This Row],[Pheno Barcode]],7)</f>
        <v/>
      </c>
      <c r="I1949" s="10" t="str">
        <f>_xlfn.IFNA(VLOOKUP(flower[[#This Row],[Strain]],VEGC8[[#All],[Scion METRC '#]:[Health]],5,FALSE),"")</f>
        <v/>
      </c>
      <c r="J1949" s="13"/>
      <c r="K1949" s="13" t="str">
        <f>IF(flower[[#This Row],[Scion METRC '#]]="","EMPTY",_xlfn.IFNA(VLOOKUP(flower[[#This Row],[Scion METRC '#]],DEADC8[],3,FALSE),"Alive"))</f>
        <v>EMPTY</v>
      </c>
      <c r="L1949" s="13" t="str">
        <f>IFERROR(INDEX(exptreatments[[#This Row],[Treatment]],MATCH(flower[[#This Row],[Scion METRC '#]],exptreatments[[#This Row],[METRC]],0)),"")</f>
        <v/>
      </c>
      <c r="M1949" s="13" t="str">
        <f>_xlfn.IFNA(VLOOKUP(flower[[#This Row],[Scion METRC '#]],DEADC8[],4,FALSE),"")</f>
        <v/>
      </c>
      <c r="N1949" s="14" t="str">
        <f>_xlfn.IFNA(VLOOKUP(flower[[#This Row],[Scion METRC '#]],DEADC8[],4,FALSE),"")</f>
        <v/>
      </c>
      <c r="O1949" s="13" t="str">
        <f>IF(ISNUMBER(SEARCH(".",flower[[#This Row],[Pheno Barcode]])),CONCATENATE("1A4070000000065000",RIGHT(flower[[#This Row],[Pheno Barcode]],6)),"")</f>
        <v/>
      </c>
      <c r="P1949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_YL2-12</v>
      </c>
    </row>
    <row r="1950" spans="1:16" x14ac:dyDescent="0.25">
      <c r="A1950" s="8" t="s">
        <v>10</v>
      </c>
      <c r="B1950" s="9">
        <v>13</v>
      </c>
      <c r="C1950" s="13" t="s">
        <v>604</v>
      </c>
      <c r="D1950" s="13"/>
      <c r="E1950" s="13" t="str">
        <f>_xlfn.IFNA(VLOOKUP(flower[[#This Row],[Scion METRC '#]],METRCC8[],2,FALSE),"METRC ERROR")</f>
        <v>METRC ERROR</v>
      </c>
      <c r="F1950" s="13" t="str">
        <f>IF(LEFT(flower[[#This Row],[Strain]],4)=LEFT(flower[[#This Row],[Pheno '#]],4),"match","MISMATCH")</f>
        <v>MISMATCH</v>
      </c>
      <c r="G1950" s="13" t="str">
        <f>_xlfn.IFNA(VLOOKUP(flower[[#This Row],[Scion METRC '#]],VEGC8[[#All],[Scion METRC '#]:[Pheno Barcode]],2,FALSE),"")</f>
        <v/>
      </c>
      <c r="H1950" s="13" t="str">
        <f>LEFT(flower[[#This Row],[Pheno Barcode]],7)</f>
        <v/>
      </c>
      <c r="I1950" s="10" t="str">
        <f>_xlfn.IFNA(VLOOKUP(flower[[#This Row],[Strain]],VEGC8[[#All],[Scion METRC '#]:[Health]],5,FALSE),"")</f>
        <v/>
      </c>
      <c r="J1950" s="13"/>
      <c r="K1950" s="13" t="str">
        <f>IF(flower[[#This Row],[Scion METRC '#]]="","EMPTY",_xlfn.IFNA(VLOOKUP(flower[[#This Row],[Scion METRC '#]],DEADC8[],3,FALSE),"Alive"))</f>
        <v>EMPTY</v>
      </c>
      <c r="L1950" s="13" t="str">
        <f>IFERROR(INDEX(exptreatments[[#This Row],[Treatment]],MATCH(flower[[#This Row],[Scion METRC '#]],exptreatments[[#This Row],[METRC]],0)),"")</f>
        <v/>
      </c>
      <c r="M1950" s="13" t="str">
        <f>_xlfn.IFNA(VLOOKUP(flower[[#This Row],[Scion METRC '#]],DEADC8[],4,FALSE),"")</f>
        <v/>
      </c>
      <c r="N1950" s="14" t="str">
        <f>_xlfn.IFNA(VLOOKUP(flower[[#This Row],[Scion METRC '#]],DEADC8[],4,FALSE),"")</f>
        <v/>
      </c>
      <c r="O1950" s="13" t="str">
        <f>IF(ISNUMBER(SEARCH(".",flower[[#This Row],[Pheno Barcode]])),CONCATENATE("1A4070000000065000",RIGHT(flower[[#This Row],[Pheno Barcode]],6)),"")</f>
        <v/>
      </c>
      <c r="P1950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_YL2-13</v>
      </c>
    </row>
    <row r="1951" spans="1:16" x14ac:dyDescent="0.25">
      <c r="A1951" s="8" t="s">
        <v>10</v>
      </c>
      <c r="B1951" s="9">
        <v>14</v>
      </c>
      <c r="C1951" s="13" t="s">
        <v>604</v>
      </c>
      <c r="D1951" s="13"/>
      <c r="E1951" s="13" t="str">
        <f>_xlfn.IFNA(VLOOKUP(flower[[#This Row],[Scion METRC '#]],METRCC8[],2,FALSE),"METRC ERROR")</f>
        <v>METRC ERROR</v>
      </c>
      <c r="F1951" s="13" t="str">
        <f>IF(LEFT(flower[[#This Row],[Strain]],4)=LEFT(flower[[#This Row],[Pheno '#]],4),"match","MISMATCH")</f>
        <v>MISMATCH</v>
      </c>
      <c r="G1951" s="13" t="str">
        <f>_xlfn.IFNA(VLOOKUP(flower[[#This Row],[Scion METRC '#]],VEGC8[[#All],[Scion METRC '#]:[Pheno Barcode]],2,FALSE),"")</f>
        <v/>
      </c>
      <c r="H1951" s="13" t="str">
        <f>LEFT(flower[[#This Row],[Pheno Barcode]],7)</f>
        <v/>
      </c>
      <c r="I1951" s="10" t="str">
        <f>_xlfn.IFNA(VLOOKUP(flower[[#This Row],[Strain]],VEGC8[[#All],[Scion METRC '#]:[Health]],5,FALSE),"")</f>
        <v/>
      </c>
      <c r="J1951" s="13"/>
      <c r="K1951" s="13" t="str">
        <f>IF(flower[[#This Row],[Scion METRC '#]]="","EMPTY",_xlfn.IFNA(VLOOKUP(flower[[#This Row],[Scion METRC '#]],DEADC8[],3,FALSE),"Alive"))</f>
        <v>EMPTY</v>
      </c>
      <c r="L1951" s="13" t="str">
        <f>IFERROR(INDEX(exptreatments[[#This Row],[Treatment]],MATCH(flower[[#This Row],[Scion METRC '#]],exptreatments[[#This Row],[METRC]],0)),"")</f>
        <v/>
      </c>
      <c r="M1951" s="13" t="str">
        <f>_xlfn.IFNA(VLOOKUP(flower[[#This Row],[Scion METRC '#]],DEADC8[],4,FALSE),"")</f>
        <v/>
      </c>
      <c r="N1951" s="14" t="str">
        <f>_xlfn.IFNA(VLOOKUP(flower[[#This Row],[Scion METRC '#]],DEADC8[],4,FALSE),"")</f>
        <v/>
      </c>
      <c r="O1951" s="13" t="str">
        <f>IF(ISNUMBER(SEARCH(".",flower[[#This Row],[Pheno Barcode]])),CONCATENATE("1A4070000000065000",RIGHT(flower[[#This Row],[Pheno Barcode]],6)),"")</f>
        <v/>
      </c>
      <c r="P1951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_YL2-14</v>
      </c>
    </row>
    <row r="1952" spans="1:16" x14ac:dyDescent="0.25">
      <c r="A1952" s="8" t="s">
        <v>10</v>
      </c>
      <c r="B1952" s="9">
        <v>15</v>
      </c>
      <c r="C1952" s="13" t="s">
        <v>604</v>
      </c>
      <c r="D1952" s="13"/>
      <c r="E1952" s="13" t="str">
        <f>_xlfn.IFNA(VLOOKUP(flower[[#This Row],[Scion METRC '#]],METRCC8[],2,FALSE),"METRC ERROR")</f>
        <v>METRC ERROR</v>
      </c>
      <c r="F1952" s="13" t="str">
        <f>IF(LEFT(flower[[#This Row],[Strain]],4)=LEFT(flower[[#This Row],[Pheno '#]],4),"match","MISMATCH")</f>
        <v>MISMATCH</v>
      </c>
      <c r="G1952" s="13" t="str">
        <f>_xlfn.IFNA(VLOOKUP(flower[[#This Row],[Scion METRC '#]],VEGC8[[#All],[Scion METRC '#]:[Pheno Barcode]],2,FALSE),"")</f>
        <v/>
      </c>
      <c r="H1952" s="13" t="str">
        <f>LEFT(flower[[#This Row],[Pheno Barcode]],7)</f>
        <v/>
      </c>
      <c r="I1952" s="10" t="str">
        <f>_xlfn.IFNA(VLOOKUP(flower[[#This Row],[Strain]],VEGC8[[#All],[Scion METRC '#]:[Health]],5,FALSE),"")</f>
        <v/>
      </c>
      <c r="J1952" s="13"/>
      <c r="K1952" s="13" t="str">
        <f>IF(flower[[#This Row],[Scion METRC '#]]="","EMPTY",_xlfn.IFNA(VLOOKUP(flower[[#This Row],[Scion METRC '#]],DEADC8[],3,FALSE),"Alive"))</f>
        <v>EMPTY</v>
      </c>
      <c r="L1952" s="13" t="str">
        <f>IFERROR(INDEX(exptreatments[[#This Row],[Treatment]],MATCH(flower[[#This Row],[Scion METRC '#]],exptreatments[[#This Row],[METRC]],0)),"")</f>
        <v/>
      </c>
      <c r="M1952" s="13" t="str">
        <f>_xlfn.IFNA(VLOOKUP(flower[[#This Row],[Scion METRC '#]],DEADC8[],4,FALSE),"")</f>
        <v/>
      </c>
      <c r="N1952" s="14" t="str">
        <f>_xlfn.IFNA(VLOOKUP(flower[[#This Row],[Scion METRC '#]],DEADC8[],4,FALSE),"")</f>
        <v/>
      </c>
      <c r="O1952" s="13" t="str">
        <f>IF(ISNUMBER(SEARCH(".",flower[[#This Row],[Pheno Barcode]])),CONCATENATE("1A4070000000065000",RIGHT(flower[[#This Row],[Pheno Barcode]],6)),"")</f>
        <v/>
      </c>
      <c r="P1952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_YL2-15</v>
      </c>
    </row>
    <row r="1953" spans="1:16" x14ac:dyDescent="0.25">
      <c r="A1953" s="8" t="s">
        <v>10</v>
      </c>
      <c r="B1953" s="9">
        <v>16</v>
      </c>
      <c r="C1953" s="13" t="s">
        <v>604</v>
      </c>
      <c r="D1953" s="13"/>
      <c r="E1953" s="13" t="str">
        <f>_xlfn.IFNA(VLOOKUP(flower[[#This Row],[Scion METRC '#]],METRCC8[],2,FALSE),"METRC ERROR")</f>
        <v>METRC ERROR</v>
      </c>
      <c r="F1953" s="13" t="str">
        <f>IF(LEFT(flower[[#This Row],[Strain]],4)=LEFT(flower[[#This Row],[Pheno '#]],4),"match","MISMATCH")</f>
        <v>MISMATCH</v>
      </c>
      <c r="G1953" s="13" t="str">
        <f>_xlfn.IFNA(VLOOKUP(flower[[#This Row],[Scion METRC '#]],VEGC8[[#All],[Scion METRC '#]:[Pheno Barcode]],2,FALSE),"")</f>
        <v/>
      </c>
      <c r="H1953" s="13" t="str">
        <f>LEFT(flower[[#This Row],[Pheno Barcode]],7)</f>
        <v/>
      </c>
      <c r="I1953" s="10" t="str">
        <f>_xlfn.IFNA(VLOOKUP(flower[[#This Row],[Strain]],VEGC8[[#All],[Scion METRC '#]:[Health]],5,FALSE),"")</f>
        <v/>
      </c>
      <c r="J1953" s="13"/>
      <c r="K1953" s="13" t="str">
        <f>IF(flower[[#This Row],[Scion METRC '#]]="","EMPTY",_xlfn.IFNA(VLOOKUP(flower[[#This Row],[Scion METRC '#]],DEADC8[],3,FALSE),"Alive"))</f>
        <v>EMPTY</v>
      </c>
      <c r="L1953" s="13" t="str">
        <f>IFERROR(INDEX(exptreatments[[#This Row],[Treatment]],MATCH(flower[[#This Row],[Scion METRC '#]],exptreatments[[#This Row],[METRC]],0)),"")</f>
        <v/>
      </c>
      <c r="M1953" s="13" t="str">
        <f>_xlfn.IFNA(VLOOKUP(flower[[#This Row],[Scion METRC '#]],DEADC8[],4,FALSE),"")</f>
        <v/>
      </c>
      <c r="N1953" s="14" t="str">
        <f>_xlfn.IFNA(VLOOKUP(flower[[#This Row],[Scion METRC '#]],DEADC8[],4,FALSE),"")</f>
        <v/>
      </c>
      <c r="O1953" s="13" t="str">
        <f>IF(ISNUMBER(SEARCH(".",flower[[#This Row],[Pheno Barcode]])),CONCATENATE("1A4070000000065000",RIGHT(flower[[#This Row],[Pheno Barcode]],6)),"")</f>
        <v/>
      </c>
      <c r="P1953" s="8" t="str">
        <f>IF(flower[[#This Row],[Plant]]&lt;10,_xlfn.CONCAT('Group Info'!$F$2,"_",flower[[#This Row],[Table]],"-0",flower[[#This Row],[Plant]]),_xlfn.CONCAT('Group Info'!$F$2,"_",flower[[#This Row],[Table]],"-",flower[[#This Row],[Plant]]))</f>
        <v>_YL2-16</v>
      </c>
    </row>
    <row r="1954" spans="1:16" x14ac:dyDescent="0.25">
      <c r="A1954" s="8" t="s">
        <v>10</v>
      </c>
      <c r="B1954" s="9">
        <v>1</v>
      </c>
      <c r="C1954" s="13" t="s">
        <v>605</v>
      </c>
      <c r="D1954" s="13"/>
      <c r="E1954" s="13" t="str">
        <f>_xlfn.IFNA(VLOOKUP(flower[[#This Row],[Scion METRC '#]],METRCC8[],2,FALSE),"METRC ERROR")</f>
        <v>METRC ERROR</v>
      </c>
      <c r="F1954" s="13" t="str">
        <f>IF(LEFT(flower[[#This Row],[Strain]],4)=LEFT(flower[[#This Row],[Pheno '#]],4),"match","MISMATCH")</f>
        <v>MISMATCH</v>
      </c>
      <c r="G1954" s="13" t="str">
        <f>_xlfn.IFNA(VLOOKUP(flower[[#This Row],[Scion METRC '#]],VEGC8[[#All],[Scion METRC '#]:[Pheno Barcode]],2,FALSE),"")</f>
        <v/>
      </c>
      <c r="H1954" s="13" t="str">
        <f>LEFT(flower[[#This Row],[Pheno Barcode]],7)</f>
        <v/>
      </c>
      <c r="I1954" s="10" t="str">
        <f>_xlfn.IFNA(VLOOKUP(flower[[#This Row],[Strain]],VEGC8[[#All],[Scion METRC '#]:[Health]],5,FALSE),"")</f>
        <v/>
      </c>
      <c r="J1954" s="13"/>
      <c r="K1954" s="13" t="str">
        <f>IF(flower[[#This Row],[Scion METRC '#]]="","EMPTY",_xlfn.IFNA(VLOOKUP(flower[[#This Row],[Scion METRC '#]],DEADC8[],3,FALSE),"Alive"))</f>
        <v>EMPTY</v>
      </c>
      <c r="L1954" s="13" t="str">
        <f>IFERROR(INDEX(exptreatments[[#This Row],[Treatment]],MATCH(flower[[#This Row],[Scion METRC '#]],exptreatments[[#This Row],[METRC]],0)),"")</f>
        <v/>
      </c>
      <c r="M1954" s="13" t="str">
        <f>_xlfn.IFNA(VLOOKUP(flower[[#This Row],[Scion METRC '#]],DEADC8[],4,FALSE),"")</f>
        <v/>
      </c>
      <c r="N1954" s="14" t="str">
        <f>_xlfn.IFNA(VLOOKUP(flower[[#This Row],[Scion METRC '#]],DEADC8[],4,FALSE),"")</f>
        <v/>
      </c>
      <c r="O1954" s="13" t="str">
        <f>IF(ISNUMBER(SEARCH(".",flower[[#This Row],[Pheno Barcode]])),CONCATENATE("1A4070000000065000",RIGHT(flower[[#This Row],[Pheno Barcode]],6)),"")</f>
        <v/>
      </c>
      <c r="P1954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_YL3-01</v>
      </c>
    </row>
    <row r="1955" spans="1:16" x14ac:dyDescent="0.25">
      <c r="A1955" s="8" t="s">
        <v>10</v>
      </c>
      <c r="B1955" s="9">
        <v>2</v>
      </c>
      <c r="C1955" s="13" t="s">
        <v>605</v>
      </c>
      <c r="D1955" s="13"/>
      <c r="E1955" s="13" t="str">
        <f>_xlfn.IFNA(VLOOKUP(flower[[#This Row],[Scion METRC '#]],METRCC8[],2,FALSE),"METRC ERROR")</f>
        <v>METRC ERROR</v>
      </c>
      <c r="F1955" s="13" t="str">
        <f>IF(LEFT(flower[[#This Row],[Strain]],4)=LEFT(flower[[#This Row],[Pheno '#]],4),"match","MISMATCH")</f>
        <v>MISMATCH</v>
      </c>
      <c r="G1955" s="13" t="str">
        <f>_xlfn.IFNA(VLOOKUP(flower[[#This Row],[Scion METRC '#]],VEGC8[[#All],[Scion METRC '#]:[Pheno Barcode]],2,FALSE),"")</f>
        <v/>
      </c>
      <c r="H1955" s="13" t="str">
        <f>LEFT(flower[[#This Row],[Pheno Barcode]],7)</f>
        <v/>
      </c>
      <c r="I1955" s="10" t="str">
        <f>_xlfn.IFNA(VLOOKUP(flower[[#This Row],[Strain]],VEGC8[[#All],[Scion METRC '#]:[Health]],5,FALSE),"")</f>
        <v/>
      </c>
      <c r="J1955" s="13"/>
      <c r="K1955" s="13" t="str">
        <f>IF(flower[[#This Row],[Scion METRC '#]]="","EMPTY",_xlfn.IFNA(VLOOKUP(flower[[#This Row],[Scion METRC '#]],DEADC8[],3,FALSE),"Alive"))</f>
        <v>EMPTY</v>
      </c>
      <c r="L1955" s="13" t="str">
        <f>IFERROR(INDEX(exptreatments[[#This Row],[Treatment]],MATCH(flower[[#This Row],[Scion METRC '#]],exptreatments[[#This Row],[METRC]],0)),"")</f>
        <v/>
      </c>
      <c r="M1955" s="13" t="str">
        <f>_xlfn.IFNA(VLOOKUP(flower[[#This Row],[Scion METRC '#]],DEADC8[],4,FALSE),"")</f>
        <v/>
      </c>
      <c r="N1955" s="14" t="str">
        <f>_xlfn.IFNA(VLOOKUP(flower[[#This Row],[Scion METRC '#]],DEADC8[],4,FALSE),"")</f>
        <v/>
      </c>
      <c r="O1955" s="13" t="str">
        <f>IF(ISNUMBER(SEARCH(".",flower[[#This Row],[Pheno Barcode]])),CONCATENATE("1A4070000000065000",RIGHT(flower[[#This Row],[Pheno Barcode]],6)),"")</f>
        <v/>
      </c>
      <c r="P1955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_YL3-02</v>
      </c>
    </row>
    <row r="1956" spans="1:16" x14ac:dyDescent="0.25">
      <c r="A1956" s="8" t="s">
        <v>10</v>
      </c>
      <c r="B1956" s="9">
        <v>3</v>
      </c>
      <c r="C1956" s="13" t="s">
        <v>605</v>
      </c>
      <c r="D1956" s="13"/>
      <c r="E1956" s="13" t="str">
        <f>_xlfn.IFNA(VLOOKUP(flower[[#This Row],[Scion METRC '#]],METRCC8[],2,FALSE),"METRC ERROR")</f>
        <v>METRC ERROR</v>
      </c>
      <c r="F1956" s="13" t="str">
        <f>IF(LEFT(flower[[#This Row],[Strain]],4)=LEFT(flower[[#This Row],[Pheno '#]],4),"match","MISMATCH")</f>
        <v>MISMATCH</v>
      </c>
      <c r="G1956" s="13" t="str">
        <f>_xlfn.IFNA(VLOOKUP(flower[[#This Row],[Scion METRC '#]],VEGC8[[#All],[Scion METRC '#]:[Pheno Barcode]],2,FALSE),"")</f>
        <v/>
      </c>
      <c r="H1956" s="13" t="str">
        <f>LEFT(flower[[#This Row],[Pheno Barcode]],7)</f>
        <v/>
      </c>
      <c r="I1956" s="10" t="str">
        <f>_xlfn.IFNA(VLOOKUP(flower[[#This Row],[Strain]],VEGC8[[#All],[Scion METRC '#]:[Health]],5,FALSE),"")</f>
        <v/>
      </c>
      <c r="J1956" s="13"/>
      <c r="K1956" s="13" t="str">
        <f>IF(flower[[#This Row],[Scion METRC '#]]="","EMPTY",_xlfn.IFNA(VLOOKUP(flower[[#This Row],[Scion METRC '#]],DEADC8[],3,FALSE),"Alive"))</f>
        <v>EMPTY</v>
      </c>
      <c r="L1956" s="13" t="str">
        <f>IFERROR(INDEX(exptreatments[[#This Row],[Treatment]],MATCH(flower[[#This Row],[Scion METRC '#]],exptreatments[[#This Row],[METRC]],0)),"")</f>
        <v/>
      </c>
      <c r="M1956" s="13" t="str">
        <f>_xlfn.IFNA(VLOOKUP(flower[[#This Row],[Scion METRC '#]],DEADC8[],4,FALSE),"")</f>
        <v/>
      </c>
      <c r="N1956" s="14" t="str">
        <f>_xlfn.IFNA(VLOOKUP(flower[[#This Row],[Scion METRC '#]],DEADC8[],4,FALSE),"")</f>
        <v/>
      </c>
      <c r="O1956" s="13" t="str">
        <f>IF(ISNUMBER(SEARCH(".",flower[[#This Row],[Pheno Barcode]])),CONCATENATE("1A4070000000065000",RIGHT(flower[[#This Row],[Pheno Barcode]],6)),"")</f>
        <v/>
      </c>
      <c r="P1956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_YL3-03</v>
      </c>
    </row>
    <row r="1957" spans="1:16" x14ac:dyDescent="0.25">
      <c r="A1957" s="8" t="s">
        <v>10</v>
      </c>
      <c r="B1957" s="9">
        <v>4</v>
      </c>
      <c r="C1957" s="13" t="s">
        <v>605</v>
      </c>
      <c r="D1957" s="13"/>
      <c r="E1957" s="13" t="str">
        <f>_xlfn.IFNA(VLOOKUP(flower[[#This Row],[Scion METRC '#]],METRCC8[],2,FALSE),"METRC ERROR")</f>
        <v>METRC ERROR</v>
      </c>
      <c r="F1957" s="13" t="str">
        <f>IF(LEFT(flower[[#This Row],[Strain]],4)=LEFT(flower[[#This Row],[Pheno '#]],4),"match","MISMATCH")</f>
        <v>MISMATCH</v>
      </c>
      <c r="G1957" s="13" t="str">
        <f>_xlfn.IFNA(VLOOKUP(flower[[#This Row],[Scion METRC '#]],VEGC8[[#All],[Scion METRC '#]:[Pheno Barcode]],2,FALSE),"")</f>
        <v/>
      </c>
      <c r="H1957" s="13" t="str">
        <f>LEFT(flower[[#This Row],[Pheno Barcode]],7)</f>
        <v/>
      </c>
      <c r="I1957" s="10" t="str">
        <f>_xlfn.IFNA(VLOOKUP(flower[[#This Row],[Strain]],VEGC8[[#All],[Scion METRC '#]:[Health]],5,FALSE),"")</f>
        <v/>
      </c>
      <c r="J1957" s="13"/>
      <c r="K1957" s="13" t="str">
        <f>IF(flower[[#This Row],[Scion METRC '#]]="","EMPTY",_xlfn.IFNA(VLOOKUP(flower[[#This Row],[Scion METRC '#]],DEADC8[],3,FALSE),"Alive"))</f>
        <v>EMPTY</v>
      </c>
      <c r="L1957" s="13" t="str">
        <f>IFERROR(INDEX(exptreatments[[#This Row],[Treatment]],MATCH(flower[[#This Row],[Scion METRC '#]],exptreatments[[#This Row],[METRC]],0)),"")</f>
        <v/>
      </c>
      <c r="M1957" s="13" t="str">
        <f>_xlfn.IFNA(VLOOKUP(flower[[#This Row],[Scion METRC '#]],DEADC8[],4,FALSE),"")</f>
        <v/>
      </c>
      <c r="N1957" s="14" t="str">
        <f>_xlfn.IFNA(VLOOKUP(flower[[#This Row],[Scion METRC '#]],DEADC8[],4,FALSE),"")</f>
        <v/>
      </c>
      <c r="O1957" s="13" t="str">
        <f>IF(ISNUMBER(SEARCH(".",flower[[#This Row],[Pheno Barcode]])),CONCATENATE("1A4070000000065000",RIGHT(flower[[#This Row],[Pheno Barcode]],6)),"")</f>
        <v/>
      </c>
      <c r="P1957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_YL3-04</v>
      </c>
    </row>
    <row r="1958" spans="1:16" x14ac:dyDescent="0.25">
      <c r="A1958" s="8" t="s">
        <v>10</v>
      </c>
      <c r="B1958" s="9">
        <v>5</v>
      </c>
      <c r="C1958" s="13" t="s">
        <v>605</v>
      </c>
      <c r="D1958" s="13"/>
      <c r="E1958" s="13" t="str">
        <f>_xlfn.IFNA(VLOOKUP(flower[[#This Row],[Scion METRC '#]],METRCC8[],2,FALSE),"METRC ERROR")</f>
        <v>METRC ERROR</v>
      </c>
      <c r="F1958" s="13" t="str">
        <f>IF(LEFT(flower[[#This Row],[Strain]],4)=LEFT(flower[[#This Row],[Pheno '#]],4),"match","MISMATCH")</f>
        <v>MISMATCH</v>
      </c>
      <c r="G1958" s="13" t="str">
        <f>_xlfn.IFNA(VLOOKUP(flower[[#This Row],[Scion METRC '#]],VEGC8[[#All],[Scion METRC '#]:[Pheno Barcode]],2,FALSE),"")</f>
        <v/>
      </c>
      <c r="H1958" s="13" t="str">
        <f>LEFT(flower[[#This Row],[Pheno Barcode]],7)</f>
        <v/>
      </c>
      <c r="I1958" s="10" t="str">
        <f>_xlfn.IFNA(VLOOKUP(flower[[#This Row],[Strain]],VEGC8[[#All],[Scion METRC '#]:[Health]],5,FALSE),"")</f>
        <v/>
      </c>
      <c r="J1958" s="13"/>
      <c r="K1958" s="13" t="str">
        <f>IF(flower[[#This Row],[Scion METRC '#]]="","EMPTY",_xlfn.IFNA(VLOOKUP(flower[[#This Row],[Scion METRC '#]],DEADC8[],3,FALSE),"Alive"))</f>
        <v>EMPTY</v>
      </c>
      <c r="L1958" s="13" t="str">
        <f>IFERROR(INDEX(exptreatments[[#This Row],[Treatment]],MATCH(flower[[#This Row],[Scion METRC '#]],exptreatments[[#This Row],[METRC]],0)),"")</f>
        <v/>
      </c>
      <c r="M1958" s="13" t="str">
        <f>_xlfn.IFNA(VLOOKUP(flower[[#This Row],[Scion METRC '#]],DEADC8[],4,FALSE),"")</f>
        <v/>
      </c>
      <c r="N1958" s="14" t="str">
        <f>_xlfn.IFNA(VLOOKUP(flower[[#This Row],[Scion METRC '#]],DEADC8[],4,FALSE),"")</f>
        <v/>
      </c>
      <c r="O1958" s="13" t="str">
        <f>IF(ISNUMBER(SEARCH(".",flower[[#This Row],[Pheno Barcode]])),CONCATENATE("1A4070000000065000",RIGHT(flower[[#This Row],[Pheno Barcode]],6)),"")</f>
        <v/>
      </c>
      <c r="P1958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_YL3-05</v>
      </c>
    </row>
    <row r="1959" spans="1:16" x14ac:dyDescent="0.25">
      <c r="A1959" s="8" t="s">
        <v>10</v>
      </c>
      <c r="B1959" s="9">
        <v>6</v>
      </c>
      <c r="C1959" s="13" t="s">
        <v>605</v>
      </c>
      <c r="D1959" s="13"/>
      <c r="E1959" s="13" t="str">
        <f>_xlfn.IFNA(VLOOKUP(flower[[#This Row],[Scion METRC '#]],METRCC8[],2,FALSE),"METRC ERROR")</f>
        <v>METRC ERROR</v>
      </c>
      <c r="F1959" s="13" t="str">
        <f>IF(LEFT(flower[[#This Row],[Strain]],4)=LEFT(flower[[#This Row],[Pheno '#]],4),"match","MISMATCH")</f>
        <v>MISMATCH</v>
      </c>
      <c r="G1959" s="13" t="str">
        <f>_xlfn.IFNA(VLOOKUP(flower[[#This Row],[Scion METRC '#]],VEGC8[[#All],[Scion METRC '#]:[Pheno Barcode]],2,FALSE),"")</f>
        <v/>
      </c>
      <c r="H1959" s="13" t="str">
        <f>LEFT(flower[[#This Row],[Pheno Barcode]],7)</f>
        <v/>
      </c>
      <c r="I1959" s="10" t="str">
        <f>_xlfn.IFNA(VLOOKUP(flower[[#This Row],[Strain]],VEGC8[[#All],[Scion METRC '#]:[Health]],5,FALSE),"")</f>
        <v/>
      </c>
      <c r="J1959" s="13"/>
      <c r="K1959" s="13" t="str">
        <f>IF(flower[[#This Row],[Scion METRC '#]]="","EMPTY",_xlfn.IFNA(VLOOKUP(flower[[#This Row],[Scion METRC '#]],DEADC8[],3,FALSE),"Alive"))</f>
        <v>EMPTY</v>
      </c>
      <c r="L1959" s="13" t="str">
        <f>IFERROR(INDEX(exptreatments[[#This Row],[Treatment]],MATCH(flower[[#This Row],[Scion METRC '#]],exptreatments[[#This Row],[METRC]],0)),"")</f>
        <v/>
      </c>
      <c r="M1959" s="13" t="str">
        <f>_xlfn.IFNA(VLOOKUP(flower[[#This Row],[Scion METRC '#]],DEADC8[],4,FALSE),"")</f>
        <v/>
      </c>
      <c r="N1959" s="14" t="str">
        <f>_xlfn.IFNA(VLOOKUP(flower[[#This Row],[Scion METRC '#]],DEADC8[],4,FALSE),"")</f>
        <v/>
      </c>
      <c r="O1959" s="13" t="str">
        <f>IF(ISNUMBER(SEARCH(".",flower[[#This Row],[Pheno Barcode]])),CONCATENATE("1A4070000000065000",RIGHT(flower[[#This Row],[Pheno Barcode]],6)),"")</f>
        <v/>
      </c>
      <c r="P1959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_YL3-06</v>
      </c>
    </row>
    <row r="1960" spans="1:16" x14ac:dyDescent="0.25">
      <c r="A1960" s="8" t="s">
        <v>10</v>
      </c>
      <c r="B1960" s="9">
        <v>7</v>
      </c>
      <c r="C1960" s="13" t="s">
        <v>605</v>
      </c>
      <c r="D1960" s="13"/>
      <c r="E1960" s="13" t="str">
        <f>_xlfn.IFNA(VLOOKUP(flower[[#This Row],[Scion METRC '#]],METRCC8[],2,FALSE),"METRC ERROR")</f>
        <v>METRC ERROR</v>
      </c>
      <c r="F1960" s="13" t="str">
        <f>IF(LEFT(flower[[#This Row],[Strain]],4)=LEFT(flower[[#This Row],[Pheno '#]],4),"match","MISMATCH")</f>
        <v>MISMATCH</v>
      </c>
      <c r="G1960" s="13" t="str">
        <f>_xlfn.IFNA(VLOOKUP(flower[[#This Row],[Scion METRC '#]],VEGC8[[#All],[Scion METRC '#]:[Pheno Barcode]],2,FALSE),"")</f>
        <v/>
      </c>
      <c r="H1960" s="13" t="str">
        <f>LEFT(flower[[#This Row],[Pheno Barcode]],7)</f>
        <v/>
      </c>
      <c r="I1960" s="10" t="str">
        <f>_xlfn.IFNA(VLOOKUP(flower[[#This Row],[Strain]],VEGC8[[#All],[Scion METRC '#]:[Health]],5,FALSE),"")</f>
        <v/>
      </c>
      <c r="J1960" s="13"/>
      <c r="K1960" s="13" t="str">
        <f>IF(flower[[#This Row],[Scion METRC '#]]="","EMPTY",_xlfn.IFNA(VLOOKUP(flower[[#This Row],[Scion METRC '#]],DEADC8[],3,FALSE),"Alive"))</f>
        <v>EMPTY</v>
      </c>
      <c r="L1960" s="13" t="str">
        <f>IFERROR(INDEX(exptreatments[[#This Row],[Treatment]],MATCH(flower[[#This Row],[Scion METRC '#]],exptreatments[[#This Row],[METRC]],0)),"")</f>
        <v/>
      </c>
      <c r="M1960" s="13" t="str">
        <f>_xlfn.IFNA(VLOOKUP(flower[[#This Row],[Scion METRC '#]],DEADC8[],4,FALSE),"")</f>
        <v/>
      </c>
      <c r="N1960" s="14" t="str">
        <f>_xlfn.IFNA(VLOOKUP(flower[[#This Row],[Scion METRC '#]],DEADC8[],4,FALSE),"")</f>
        <v/>
      </c>
      <c r="O1960" s="13" t="str">
        <f>IF(ISNUMBER(SEARCH(".",flower[[#This Row],[Pheno Barcode]])),CONCATENATE("1A4070000000065000",RIGHT(flower[[#This Row],[Pheno Barcode]],6)),"")</f>
        <v/>
      </c>
      <c r="P1960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_YL3-07</v>
      </c>
    </row>
    <row r="1961" spans="1:16" x14ac:dyDescent="0.25">
      <c r="A1961" s="8" t="s">
        <v>10</v>
      </c>
      <c r="B1961" s="9">
        <v>8</v>
      </c>
      <c r="C1961" s="13" t="s">
        <v>605</v>
      </c>
      <c r="D1961" s="13"/>
      <c r="E1961" s="13" t="str">
        <f>_xlfn.IFNA(VLOOKUP(flower[[#This Row],[Scion METRC '#]],METRCC8[],2,FALSE),"METRC ERROR")</f>
        <v>METRC ERROR</v>
      </c>
      <c r="F1961" s="13" t="str">
        <f>IF(LEFT(flower[[#This Row],[Strain]],4)=LEFT(flower[[#This Row],[Pheno '#]],4),"match","MISMATCH")</f>
        <v>MISMATCH</v>
      </c>
      <c r="G1961" s="13" t="str">
        <f>_xlfn.IFNA(VLOOKUP(flower[[#This Row],[Scion METRC '#]],VEGC8[[#All],[Scion METRC '#]:[Pheno Barcode]],2,FALSE),"")</f>
        <v/>
      </c>
      <c r="H1961" s="13" t="str">
        <f>LEFT(flower[[#This Row],[Pheno Barcode]],7)</f>
        <v/>
      </c>
      <c r="I1961" s="10" t="str">
        <f>_xlfn.IFNA(VLOOKUP(flower[[#This Row],[Strain]],VEGC8[[#All],[Scion METRC '#]:[Health]],5,FALSE),"")</f>
        <v/>
      </c>
      <c r="J1961" s="13"/>
      <c r="K1961" s="13" t="str">
        <f>IF(flower[[#This Row],[Scion METRC '#]]="","EMPTY",_xlfn.IFNA(VLOOKUP(flower[[#This Row],[Scion METRC '#]],DEADC8[],3,FALSE),"Alive"))</f>
        <v>EMPTY</v>
      </c>
      <c r="L1961" s="13" t="str">
        <f>IFERROR(INDEX(exptreatments[[#This Row],[Treatment]],MATCH(flower[[#This Row],[Scion METRC '#]],exptreatments[[#This Row],[METRC]],0)),"")</f>
        <v/>
      </c>
      <c r="M1961" s="13" t="str">
        <f>_xlfn.IFNA(VLOOKUP(flower[[#This Row],[Scion METRC '#]],DEADC8[],4,FALSE),"")</f>
        <v/>
      </c>
      <c r="N1961" s="14" t="str">
        <f>_xlfn.IFNA(VLOOKUP(flower[[#This Row],[Scion METRC '#]],DEADC8[],4,FALSE),"")</f>
        <v/>
      </c>
      <c r="O1961" s="13" t="str">
        <f>IF(ISNUMBER(SEARCH(".",flower[[#This Row],[Pheno Barcode]])),CONCATENATE("1A4070000000065000",RIGHT(flower[[#This Row],[Pheno Barcode]],6)),"")</f>
        <v/>
      </c>
      <c r="P1961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_YL3-08</v>
      </c>
    </row>
    <row r="1962" spans="1:16" x14ac:dyDescent="0.25">
      <c r="A1962" s="8" t="s">
        <v>10</v>
      </c>
      <c r="B1962" s="9">
        <v>9</v>
      </c>
      <c r="C1962" s="13" t="s">
        <v>605</v>
      </c>
      <c r="D1962" s="13"/>
      <c r="E1962" s="13" t="str">
        <f>_xlfn.IFNA(VLOOKUP(flower[[#This Row],[Scion METRC '#]],METRCC8[],2,FALSE),"METRC ERROR")</f>
        <v>METRC ERROR</v>
      </c>
      <c r="F1962" s="13" t="str">
        <f>IF(LEFT(flower[[#This Row],[Strain]],4)=LEFT(flower[[#This Row],[Pheno '#]],4),"match","MISMATCH")</f>
        <v>MISMATCH</v>
      </c>
      <c r="G1962" s="13" t="str">
        <f>_xlfn.IFNA(VLOOKUP(flower[[#This Row],[Scion METRC '#]],VEGC8[[#All],[Scion METRC '#]:[Pheno Barcode]],2,FALSE),"")</f>
        <v/>
      </c>
      <c r="H1962" s="13" t="str">
        <f>LEFT(flower[[#This Row],[Pheno Barcode]],7)</f>
        <v/>
      </c>
      <c r="I1962" s="10" t="str">
        <f>_xlfn.IFNA(VLOOKUP(flower[[#This Row],[Strain]],VEGC8[[#All],[Scion METRC '#]:[Health]],5,FALSE),"")</f>
        <v/>
      </c>
      <c r="J1962" s="13"/>
      <c r="K1962" s="13" t="str">
        <f>IF(flower[[#This Row],[Scion METRC '#]]="","EMPTY",_xlfn.IFNA(VLOOKUP(flower[[#This Row],[Scion METRC '#]],DEADC8[],3,FALSE),"Alive"))</f>
        <v>EMPTY</v>
      </c>
      <c r="L1962" s="13" t="str">
        <f>IFERROR(INDEX(exptreatments[[#This Row],[Treatment]],MATCH(flower[[#This Row],[Scion METRC '#]],exptreatments[[#This Row],[METRC]],0)),"")</f>
        <v/>
      </c>
      <c r="M1962" s="13" t="str">
        <f>_xlfn.IFNA(VLOOKUP(flower[[#This Row],[Scion METRC '#]],DEADC8[],4,FALSE),"")</f>
        <v/>
      </c>
      <c r="N1962" s="14" t="str">
        <f>_xlfn.IFNA(VLOOKUP(flower[[#This Row],[Scion METRC '#]],DEADC8[],4,FALSE),"")</f>
        <v/>
      </c>
      <c r="O1962" s="13" t="str">
        <f>IF(ISNUMBER(SEARCH(".",flower[[#This Row],[Pheno Barcode]])),CONCATENATE("1A4070000000065000",RIGHT(flower[[#This Row],[Pheno Barcode]],6)),"")</f>
        <v/>
      </c>
      <c r="P1962" s="8" t="str">
        <f>IF(flower[[#This Row],[Plant]]&lt;10,_xlfn.CONCAT('Group Info'!$F$2,"_",flower[[#This Row],[Table]],"-0",flower[[#This Row],[Plant]]),_xlfn.CONCAT('Group Info'!$F$2,"_",flower[[#This Row],[Table]],"-",flower[[#This Row],[Plant]]))</f>
        <v>_YL3-09</v>
      </c>
    </row>
    <row r="1963" spans="1:16" x14ac:dyDescent="0.25">
      <c r="A1963" s="8" t="s">
        <v>10</v>
      </c>
      <c r="B1963" s="9">
        <v>10</v>
      </c>
      <c r="C1963" s="13" t="s">
        <v>605</v>
      </c>
      <c r="D1963" s="13"/>
      <c r="E1963" s="13" t="str">
        <f>_xlfn.IFNA(VLOOKUP(flower[[#This Row],[Scion METRC '#]],METRCC8[],2,FALSE),"METRC ERROR")</f>
        <v>METRC ERROR</v>
      </c>
      <c r="F1963" s="13" t="str">
        <f>IF(LEFT(flower[[#This Row],[Strain]],4)=LEFT(flower[[#This Row],[Pheno '#]],4),"match","MISMATCH")</f>
        <v>MISMATCH</v>
      </c>
      <c r="G1963" s="13" t="str">
        <f>_xlfn.IFNA(VLOOKUP(flower[[#This Row],[Scion METRC '#]],VEGC8[[#All],[Scion METRC '#]:[Pheno Barcode]],2,FALSE),"")</f>
        <v/>
      </c>
      <c r="H1963" s="13" t="str">
        <f>LEFT(flower[[#This Row],[Pheno Barcode]],7)</f>
        <v/>
      </c>
      <c r="I1963" s="10" t="str">
        <f>_xlfn.IFNA(VLOOKUP(flower[[#This Row],[Strain]],VEGC8[[#All],[Scion METRC '#]:[Health]],5,FALSE),"")</f>
        <v/>
      </c>
      <c r="J1963" s="13"/>
      <c r="K1963" s="13" t="str">
        <f>IF(flower[[#This Row],[Scion METRC '#]]="","EMPTY",_xlfn.IFNA(VLOOKUP(flower[[#This Row],[Scion METRC '#]],DEADC8[],3,FALSE),"Alive"))</f>
        <v>EMPTY</v>
      </c>
      <c r="L1963" s="13" t="str">
        <f>IFERROR(INDEX(exptreatments[[#This Row],[Treatment]],MATCH(flower[[#This Row],[Scion METRC '#]],exptreatments[[#This Row],[METRC]],0)),"")</f>
        <v/>
      </c>
      <c r="M1963" s="13" t="str">
        <f>_xlfn.IFNA(VLOOKUP(flower[[#This Row],[Scion METRC '#]],DEADC8[],4,FALSE),"")</f>
        <v/>
      </c>
      <c r="N1963" s="14" t="str">
        <f>_xlfn.IFNA(VLOOKUP(flower[[#This Row],[Scion METRC '#]],DEADC8[],4,FALSE),"")</f>
        <v/>
      </c>
      <c r="O1963" s="13" t="str">
        <f>IF(ISNUMBER(SEARCH(".",flower[[#This Row],[Pheno Barcode]])),CONCATENATE("1A4070000000065000",RIGHT(flower[[#This Row],[Pheno Barcode]],6)),"")</f>
        <v/>
      </c>
      <c r="P1963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_YL3-10</v>
      </c>
    </row>
    <row r="1964" spans="1:16" x14ac:dyDescent="0.25">
      <c r="A1964" s="8" t="s">
        <v>10</v>
      </c>
      <c r="B1964" s="9">
        <v>11</v>
      </c>
      <c r="C1964" s="13" t="s">
        <v>605</v>
      </c>
      <c r="D1964" s="13"/>
      <c r="E1964" s="13" t="str">
        <f>_xlfn.IFNA(VLOOKUP(flower[[#This Row],[Scion METRC '#]],METRCC8[],2,FALSE),"METRC ERROR")</f>
        <v>METRC ERROR</v>
      </c>
      <c r="F1964" s="13" t="str">
        <f>IF(LEFT(flower[[#This Row],[Strain]],4)=LEFT(flower[[#This Row],[Pheno '#]],4),"match","MISMATCH")</f>
        <v>MISMATCH</v>
      </c>
      <c r="G1964" s="13" t="str">
        <f>_xlfn.IFNA(VLOOKUP(flower[[#This Row],[Scion METRC '#]],VEGC8[[#All],[Scion METRC '#]:[Pheno Barcode]],2,FALSE),"")</f>
        <v/>
      </c>
      <c r="H1964" s="13" t="str">
        <f>LEFT(flower[[#This Row],[Pheno Barcode]],7)</f>
        <v/>
      </c>
      <c r="I1964" s="10" t="str">
        <f>_xlfn.IFNA(VLOOKUP(flower[[#This Row],[Strain]],VEGC8[[#All],[Scion METRC '#]:[Health]],5,FALSE),"")</f>
        <v/>
      </c>
      <c r="J1964" s="13"/>
      <c r="K1964" s="13" t="str">
        <f>IF(flower[[#This Row],[Scion METRC '#]]="","EMPTY",_xlfn.IFNA(VLOOKUP(flower[[#This Row],[Scion METRC '#]],DEADC8[],3,FALSE),"Alive"))</f>
        <v>EMPTY</v>
      </c>
      <c r="L1964" s="13" t="str">
        <f>IFERROR(INDEX(exptreatments[[#This Row],[Treatment]],MATCH(flower[[#This Row],[Scion METRC '#]],exptreatments[[#This Row],[METRC]],0)),"")</f>
        <v/>
      </c>
      <c r="M1964" s="13" t="str">
        <f>_xlfn.IFNA(VLOOKUP(flower[[#This Row],[Scion METRC '#]],DEADC8[],4,FALSE),"")</f>
        <v/>
      </c>
      <c r="N1964" s="14" t="str">
        <f>_xlfn.IFNA(VLOOKUP(flower[[#This Row],[Scion METRC '#]],DEADC8[],4,FALSE),"")</f>
        <v/>
      </c>
      <c r="O1964" s="13" t="str">
        <f>IF(ISNUMBER(SEARCH(".",flower[[#This Row],[Pheno Barcode]])),CONCATENATE("1A4070000000065000",RIGHT(flower[[#This Row],[Pheno Barcode]],6)),"")</f>
        <v/>
      </c>
      <c r="P1964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_YL3-11</v>
      </c>
    </row>
    <row r="1965" spans="1:16" x14ac:dyDescent="0.25">
      <c r="A1965" s="8" t="s">
        <v>10</v>
      </c>
      <c r="B1965" s="9">
        <v>12</v>
      </c>
      <c r="C1965" s="13" t="s">
        <v>605</v>
      </c>
      <c r="D1965" s="13"/>
      <c r="E1965" s="13" t="str">
        <f>_xlfn.IFNA(VLOOKUP(flower[[#This Row],[Scion METRC '#]],METRCC8[],2,FALSE),"METRC ERROR")</f>
        <v>METRC ERROR</v>
      </c>
      <c r="F1965" s="13" t="str">
        <f>IF(LEFT(flower[[#This Row],[Strain]],4)=LEFT(flower[[#This Row],[Pheno '#]],4),"match","MISMATCH")</f>
        <v>MISMATCH</v>
      </c>
      <c r="G1965" s="13" t="str">
        <f>_xlfn.IFNA(VLOOKUP(flower[[#This Row],[Scion METRC '#]],VEGC8[[#All],[Scion METRC '#]:[Pheno Barcode]],2,FALSE),"")</f>
        <v/>
      </c>
      <c r="H1965" s="13" t="str">
        <f>LEFT(flower[[#This Row],[Pheno Barcode]],7)</f>
        <v/>
      </c>
      <c r="I1965" s="10" t="str">
        <f>_xlfn.IFNA(VLOOKUP(flower[[#This Row],[Strain]],VEGC8[[#All],[Scion METRC '#]:[Health]],5,FALSE),"")</f>
        <v/>
      </c>
      <c r="J1965" s="13"/>
      <c r="K1965" s="13" t="str">
        <f>IF(flower[[#This Row],[Scion METRC '#]]="","EMPTY",_xlfn.IFNA(VLOOKUP(flower[[#This Row],[Scion METRC '#]],DEADC8[],3,FALSE),"Alive"))</f>
        <v>EMPTY</v>
      </c>
      <c r="L1965" s="13" t="str">
        <f>IFERROR(INDEX(exptreatments[[#This Row],[Treatment]],MATCH(flower[[#This Row],[Scion METRC '#]],exptreatments[[#This Row],[METRC]],0)),"")</f>
        <v/>
      </c>
      <c r="M1965" s="13" t="str">
        <f>_xlfn.IFNA(VLOOKUP(flower[[#This Row],[Scion METRC '#]],DEADC8[],4,FALSE),"")</f>
        <v/>
      </c>
      <c r="N1965" s="14" t="str">
        <f>_xlfn.IFNA(VLOOKUP(flower[[#This Row],[Scion METRC '#]],DEADC8[],4,FALSE),"")</f>
        <v/>
      </c>
      <c r="O1965" s="13" t="str">
        <f>IF(ISNUMBER(SEARCH(".",flower[[#This Row],[Pheno Barcode]])),CONCATENATE("1A4070000000065000",RIGHT(flower[[#This Row],[Pheno Barcode]],6)),"")</f>
        <v/>
      </c>
      <c r="P1965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_YL3-12</v>
      </c>
    </row>
    <row r="1966" spans="1:16" x14ac:dyDescent="0.25">
      <c r="A1966" s="8" t="s">
        <v>10</v>
      </c>
      <c r="B1966" s="9">
        <v>13</v>
      </c>
      <c r="C1966" s="13" t="s">
        <v>605</v>
      </c>
      <c r="D1966" s="13"/>
      <c r="E1966" s="13" t="str">
        <f>_xlfn.IFNA(VLOOKUP(flower[[#This Row],[Scion METRC '#]],METRCC8[],2,FALSE),"METRC ERROR")</f>
        <v>METRC ERROR</v>
      </c>
      <c r="F1966" s="13" t="str">
        <f>IF(LEFT(flower[[#This Row],[Strain]],4)=LEFT(flower[[#This Row],[Pheno '#]],4),"match","MISMATCH")</f>
        <v>MISMATCH</v>
      </c>
      <c r="G1966" s="13" t="str">
        <f>_xlfn.IFNA(VLOOKUP(flower[[#This Row],[Scion METRC '#]],VEGC8[[#All],[Scion METRC '#]:[Pheno Barcode]],2,FALSE),"")</f>
        <v/>
      </c>
      <c r="H1966" s="13" t="str">
        <f>LEFT(flower[[#This Row],[Pheno Barcode]],7)</f>
        <v/>
      </c>
      <c r="I1966" s="10" t="str">
        <f>_xlfn.IFNA(VLOOKUP(flower[[#This Row],[Strain]],VEGC8[[#All],[Scion METRC '#]:[Health]],5,FALSE),"")</f>
        <v/>
      </c>
      <c r="J1966" s="13"/>
      <c r="K1966" s="13" t="str">
        <f>IF(flower[[#This Row],[Scion METRC '#]]="","EMPTY",_xlfn.IFNA(VLOOKUP(flower[[#This Row],[Scion METRC '#]],DEADC8[],3,FALSE),"Alive"))</f>
        <v>EMPTY</v>
      </c>
      <c r="L1966" s="13" t="str">
        <f>IFERROR(INDEX(exptreatments[[#This Row],[Treatment]],MATCH(flower[[#This Row],[Scion METRC '#]],exptreatments[[#This Row],[METRC]],0)),"")</f>
        <v/>
      </c>
      <c r="M1966" s="13" t="str">
        <f>_xlfn.IFNA(VLOOKUP(flower[[#This Row],[Scion METRC '#]],DEADC8[],4,FALSE),"")</f>
        <v/>
      </c>
      <c r="N1966" s="14" t="str">
        <f>_xlfn.IFNA(VLOOKUP(flower[[#This Row],[Scion METRC '#]],DEADC8[],4,FALSE),"")</f>
        <v/>
      </c>
      <c r="O1966" s="13" t="str">
        <f>IF(ISNUMBER(SEARCH(".",flower[[#This Row],[Pheno Barcode]])),CONCATENATE("1A4070000000065000",RIGHT(flower[[#This Row],[Pheno Barcode]],6)),"")</f>
        <v/>
      </c>
      <c r="P1966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_YL3-13</v>
      </c>
    </row>
    <row r="1967" spans="1:16" x14ac:dyDescent="0.25">
      <c r="A1967" s="8" t="s">
        <v>10</v>
      </c>
      <c r="B1967" s="9">
        <v>14</v>
      </c>
      <c r="C1967" s="13" t="s">
        <v>605</v>
      </c>
      <c r="D1967" s="13"/>
      <c r="E1967" s="13" t="str">
        <f>_xlfn.IFNA(VLOOKUP(flower[[#This Row],[Scion METRC '#]],METRCC8[],2,FALSE),"METRC ERROR")</f>
        <v>METRC ERROR</v>
      </c>
      <c r="F1967" s="13" t="str">
        <f>IF(LEFT(flower[[#This Row],[Strain]],4)=LEFT(flower[[#This Row],[Pheno '#]],4),"match","MISMATCH")</f>
        <v>MISMATCH</v>
      </c>
      <c r="G1967" s="13" t="str">
        <f>_xlfn.IFNA(VLOOKUP(flower[[#This Row],[Scion METRC '#]],VEGC8[[#All],[Scion METRC '#]:[Pheno Barcode]],2,FALSE),"")</f>
        <v/>
      </c>
      <c r="H1967" s="13" t="str">
        <f>LEFT(flower[[#This Row],[Pheno Barcode]],7)</f>
        <v/>
      </c>
      <c r="I1967" s="10" t="str">
        <f>_xlfn.IFNA(VLOOKUP(flower[[#This Row],[Strain]],VEGC8[[#All],[Scion METRC '#]:[Health]],5,FALSE),"")</f>
        <v/>
      </c>
      <c r="J1967" s="13"/>
      <c r="K1967" s="13" t="str">
        <f>IF(flower[[#This Row],[Scion METRC '#]]="","EMPTY",_xlfn.IFNA(VLOOKUP(flower[[#This Row],[Scion METRC '#]],DEADC8[],3,FALSE),"Alive"))</f>
        <v>EMPTY</v>
      </c>
      <c r="L1967" s="13" t="str">
        <f>IFERROR(INDEX(exptreatments[[#This Row],[Treatment]],MATCH(flower[[#This Row],[Scion METRC '#]],exptreatments[[#This Row],[METRC]],0)),"")</f>
        <v/>
      </c>
      <c r="M1967" s="13" t="str">
        <f>_xlfn.IFNA(VLOOKUP(flower[[#This Row],[Scion METRC '#]],DEADC8[],4,FALSE),"")</f>
        <v/>
      </c>
      <c r="N1967" s="14" t="str">
        <f>_xlfn.IFNA(VLOOKUP(flower[[#This Row],[Scion METRC '#]],DEADC8[],4,FALSE),"")</f>
        <v/>
      </c>
      <c r="O1967" s="13" t="str">
        <f>IF(ISNUMBER(SEARCH(".",flower[[#This Row],[Pheno Barcode]])),CONCATENATE("1A4070000000065000",RIGHT(flower[[#This Row],[Pheno Barcode]],6)),"")</f>
        <v/>
      </c>
      <c r="P1967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_YL3-14</v>
      </c>
    </row>
    <row r="1968" spans="1:16" x14ac:dyDescent="0.25">
      <c r="A1968" s="8" t="s">
        <v>10</v>
      </c>
      <c r="B1968" s="9">
        <v>15</v>
      </c>
      <c r="C1968" s="13" t="s">
        <v>605</v>
      </c>
      <c r="D1968" s="13"/>
      <c r="E1968" s="13" t="str">
        <f>_xlfn.IFNA(VLOOKUP(flower[[#This Row],[Scion METRC '#]],METRCC8[],2,FALSE),"METRC ERROR")</f>
        <v>METRC ERROR</v>
      </c>
      <c r="F1968" s="13" t="str">
        <f>IF(LEFT(flower[[#This Row],[Strain]],4)=LEFT(flower[[#This Row],[Pheno '#]],4),"match","MISMATCH")</f>
        <v>MISMATCH</v>
      </c>
      <c r="G1968" s="13" t="str">
        <f>_xlfn.IFNA(VLOOKUP(flower[[#This Row],[Scion METRC '#]],VEGC8[[#All],[Scion METRC '#]:[Pheno Barcode]],2,FALSE),"")</f>
        <v/>
      </c>
      <c r="H1968" s="13" t="str">
        <f>LEFT(flower[[#This Row],[Pheno Barcode]],7)</f>
        <v/>
      </c>
      <c r="I1968" s="10" t="str">
        <f>_xlfn.IFNA(VLOOKUP(flower[[#This Row],[Strain]],VEGC8[[#All],[Scion METRC '#]:[Health]],5,FALSE),"")</f>
        <v/>
      </c>
      <c r="J1968" s="13"/>
      <c r="K1968" s="13" t="str">
        <f>IF(flower[[#This Row],[Scion METRC '#]]="","EMPTY",_xlfn.IFNA(VLOOKUP(flower[[#This Row],[Scion METRC '#]],DEADC8[],3,FALSE),"Alive"))</f>
        <v>EMPTY</v>
      </c>
      <c r="L1968" s="13" t="str">
        <f>IFERROR(INDEX(exptreatments[[#This Row],[Treatment]],MATCH(flower[[#This Row],[Scion METRC '#]],exptreatments[[#This Row],[METRC]],0)),"")</f>
        <v/>
      </c>
      <c r="M1968" s="13" t="str">
        <f>_xlfn.IFNA(VLOOKUP(flower[[#This Row],[Scion METRC '#]],DEADC8[],4,FALSE),"")</f>
        <v/>
      </c>
      <c r="N1968" s="14" t="str">
        <f>_xlfn.IFNA(VLOOKUP(flower[[#This Row],[Scion METRC '#]],DEADC8[],4,FALSE),"")</f>
        <v/>
      </c>
      <c r="O1968" s="13" t="str">
        <f>IF(ISNUMBER(SEARCH(".",flower[[#This Row],[Pheno Barcode]])),CONCATENATE("1A4070000000065000",RIGHT(flower[[#This Row],[Pheno Barcode]],6)),"")</f>
        <v/>
      </c>
      <c r="P1968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_YL3-15</v>
      </c>
    </row>
    <row r="1969" spans="1:16" x14ac:dyDescent="0.25">
      <c r="A1969" s="8" t="s">
        <v>10</v>
      </c>
      <c r="B1969" s="9">
        <v>16</v>
      </c>
      <c r="C1969" s="13" t="s">
        <v>605</v>
      </c>
      <c r="D1969" s="13"/>
      <c r="E1969" s="13" t="str">
        <f>_xlfn.IFNA(VLOOKUP(flower[[#This Row],[Scion METRC '#]],METRCC8[],2,FALSE),"METRC ERROR")</f>
        <v>METRC ERROR</v>
      </c>
      <c r="F1969" s="13" t="str">
        <f>IF(LEFT(flower[[#This Row],[Strain]],4)=LEFT(flower[[#This Row],[Pheno '#]],4),"match","MISMATCH")</f>
        <v>MISMATCH</v>
      </c>
      <c r="G1969" s="13" t="str">
        <f>_xlfn.IFNA(VLOOKUP(flower[[#This Row],[Scion METRC '#]],VEGC8[[#All],[Scion METRC '#]:[Pheno Barcode]],2,FALSE),"")</f>
        <v/>
      </c>
      <c r="H1969" s="13" t="str">
        <f>LEFT(flower[[#This Row],[Pheno Barcode]],7)</f>
        <v/>
      </c>
      <c r="I1969" s="10" t="str">
        <f>_xlfn.IFNA(VLOOKUP(flower[[#This Row],[Strain]],VEGC8[[#All],[Scion METRC '#]:[Health]],5,FALSE),"")</f>
        <v/>
      </c>
      <c r="J1969" s="13"/>
      <c r="K1969" s="13" t="str">
        <f>IF(flower[[#This Row],[Scion METRC '#]]="","EMPTY",_xlfn.IFNA(VLOOKUP(flower[[#This Row],[Scion METRC '#]],DEADC8[],3,FALSE),"Alive"))</f>
        <v>EMPTY</v>
      </c>
      <c r="L1969" s="13" t="str">
        <f>IFERROR(INDEX(exptreatments[[#This Row],[Treatment]],MATCH(flower[[#This Row],[Scion METRC '#]],exptreatments[[#This Row],[METRC]],0)),"")</f>
        <v/>
      </c>
      <c r="M1969" s="13" t="str">
        <f>_xlfn.IFNA(VLOOKUP(flower[[#This Row],[Scion METRC '#]],DEADC8[],4,FALSE),"")</f>
        <v/>
      </c>
      <c r="N1969" s="14" t="str">
        <f>_xlfn.IFNA(VLOOKUP(flower[[#This Row],[Scion METRC '#]],DEADC8[],4,FALSE),"")</f>
        <v/>
      </c>
      <c r="O1969" s="13" t="str">
        <f>IF(ISNUMBER(SEARCH(".",flower[[#This Row],[Pheno Barcode]])),CONCATENATE("1A4070000000065000",RIGHT(flower[[#This Row],[Pheno Barcode]],6)),"")</f>
        <v/>
      </c>
      <c r="P1969" s="8" t="str">
        <f>IF(flower[[#This Row],[Plant]]&lt;10,_xlfn.CONCAT('Group Info'!$F$2,"_",flower[[#This Row],[Table]],"-0",flower[[#This Row],[Plant]]),_xlfn.CONCAT('Group Info'!$F$2,"_",flower[[#This Row],[Table]],"-",flower[[#This Row],[Plant]]))</f>
        <v>_YL3-16</v>
      </c>
    </row>
    <row r="1970" spans="1:16" x14ac:dyDescent="0.25">
      <c r="A1970" s="8" t="s">
        <v>10</v>
      </c>
      <c r="B1970" s="9">
        <v>1</v>
      </c>
      <c r="C1970" s="13" t="s">
        <v>606</v>
      </c>
      <c r="D1970" s="13"/>
      <c r="E1970" s="13" t="str">
        <f>_xlfn.IFNA(VLOOKUP(flower[[#This Row],[Scion METRC '#]],METRCC8[],2,FALSE),"METRC ERROR")</f>
        <v>METRC ERROR</v>
      </c>
      <c r="F1970" s="13" t="str">
        <f>IF(LEFT(flower[[#This Row],[Strain]],4)=LEFT(flower[[#This Row],[Pheno '#]],4),"match","MISMATCH")</f>
        <v>MISMATCH</v>
      </c>
      <c r="G1970" s="13" t="str">
        <f>_xlfn.IFNA(VLOOKUP(flower[[#This Row],[Scion METRC '#]],VEGC8[[#All],[Scion METRC '#]:[Pheno Barcode]],2,FALSE),"")</f>
        <v/>
      </c>
      <c r="H1970" s="13" t="str">
        <f>LEFT(flower[[#This Row],[Pheno Barcode]],7)</f>
        <v/>
      </c>
      <c r="I1970" s="10" t="str">
        <f>_xlfn.IFNA(VLOOKUP(flower[[#This Row],[Strain]],VEGC8[[#All],[Scion METRC '#]:[Health]],5,FALSE),"")</f>
        <v/>
      </c>
      <c r="J1970" s="13"/>
      <c r="K1970" s="13" t="str">
        <f>IF(flower[[#This Row],[Scion METRC '#]]="","EMPTY",_xlfn.IFNA(VLOOKUP(flower[[#This Row],[Scion METRC '#]],DEADC8[],3,FALSE),"Alive"))</f>
        <v>EMPTY</v>
      </c>
      <c r="L1970" s="13" t="str">
        <f>IFERROR(INDEX(exptreatments[[#This Row],[Treatment]],MATCH(flower[[#This Row],[Scion METRC '#]],exptreatments[[#This Row],[METRC]],0)),"")</f>
        <v/>
      </c>
      <c r="M1970" s="13" t="str">
        <f>_xlfn.IFNA(VLOOKUP(flower[[#This Row],[Scion METRC '#]],DEADC8[],4,FALSE),"")</f>
        <v/>
      </c>
      <c r="N1970" s="14" t="str">
        <f>_xlfn.IFNA(VLOOKUP(flower[[#This Row],[Scion METRC '#]],DEADC8[],4,FALSE),"")</f>
        <v/>
      </c>
      <c r="O1970" s="13" t="str">
        <f>IF(ISNUMBER(SEARCH(".",flower[[#This Row],[Pheno Barcode]])),CONCATENATE("1A4070000000065000",RIGHT(flower[[#This Row],[Pheno Barcode]],6)),"")</f>
        <v/>
      </c>
      <c r="P1970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_YL4-01</v>
      </c>
    </row>
    <row r="1971" spans="1:16" x14ac:dyDescent="0.25">
      <c r="A1971" s="8" t="s">
        <v>10</v>
      </c>
      <c r="B1971" s="9">
        <v>2</v>
      </c>
      <c r="C1971" s="13" t="s">
        <v>606</v>
      </c>
      <c r="D1971" s="13"/>
      <c r="E1971" s="13" t="str">
        <f>_xlfn.IFNA(VLOOKUP(flower[[#This Row],[Scion METRC '#]],METRCC8[],2,FALSE),"METRC ERROR")</f>
        <v>METRC ERROR</v>
      </c>
      <c r="F1971" s="13" t="str">
        <f>IF(LEFT(flower[[#This Row],[Strain]],4)=LEFT(flower[[#This Row],[Pheno '#]],4),"match","MISMATCH")</f>
        <v>MISMATCH</v>
      </c>
      <c r="G1971" s="13" t="str">
        <f>_xlfn.IFNA(VLOOKUP(flower[[#This Row],[Scion METRC '#]],VEGC8[[#All],[Scion METRC '#]:[Pheno Barcode]],2,FALSE),"")</f>
        <v/>
      </c>
      <c r="H1971" s="13" t="str">
        <f>LEFT(flower[[#This Row],[Pheno Barcode]],7)</f>
        <v/>
      </c>
      <c r="I1971" s="10" t="str">
        <f>_xlfn.IFNA(VLOOKUP(flower[[#This Row],[Strain]],VEGC8[[#All],[Scion METRC '#]:[Health]],5,FALSE),"")</f>
        <v/>
      </c>
      <c r="J1971" s="13"/>
      <c r="K1971" s="13" t="str">
        <f>IF(flower[[#This Row],[Scion METRC '#]]="","EMPTY",_xlfn.IFNA(VLOOKUP(flower[[#This Row],[Scion METRC '#]],DEADC8[],3,FALSE),"Alive"))</f>
        <v>EMPTY</v>
      </c>
      <c r="L1971" s="13" t="str">
        <f>IFERROR(INDEX(exptreatments[[#This Row],[Treatment]],MATCH(flower[[#This Row],[Scion METRC '#]],exptreatments[[#This Row],[METRC]],0)),"")</f>
        <v/>
      </c>
      <c r="M1971" s="13" t="str">
        <f>_xlfn.IFNA(VLOOKUP(flower[[#This Row],[Scion METRC '#]],DEADC8[],4,FALSE),"")</f>
        <v/>
      </c>
      <c r="N1971" s="14" t="str">
        <f>_xlfn.IFNA(VLOOKUP(flower[[#This Row],[Scion METRC '#]],DEADC8[],4,FALSE),"")</f>
        <v/>
      </c>
      <c r="O1971" s="13" t="str">
        <f>IF(ISNUMBER(SEARCH(".",flower[[#This Row],[Pheno Barcode]])),CONCATENATE("1A4070000000065000",RIGHT(flower[[#This Row],[Pheno Barcode]],6)),"")</f>
        <v/>
      </c>
      <c r="P1971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_YL4-02</v>
      </c>
    </row>
    <row r="1972" spans="1:16" x14ac:dyDescent="0.25">
      <c r="A1972" s="8" t="s">
        <v>10</v>
      </c>
      <c r="B1972" s="9">
        <v>3</v>
      </c>
      <c r="C1972" s="13" t="s">
        <v>606</v>
      </c>
      <c r="D1972" s="13"/>
      <c r="E1972" s="13" t="str">
        <f>_xlfn.IFNA(VLOOKUP(flower[[#This Row],[Scion METRC '#]],METRCC8[],2,FALSE),"METRC ERROR")</f>
        <v>METRC ERROR</v>
      </c>
      <c r="F1972" s="13" t="str">
        <f>IF(LEFT(flower[[#This Row],[Strain]],4)=LEFT(flower[[#This Row],[Pheno '#]],4),"match","MISMATCH")</f>
        <v>MISMATCH</v>
      </c>
      <c r="G1972" s="13" t="str">
        <f>_xlfn.IFNA(VLOOKUP(flower[[#This Row],[Scion METRC '#]],VEGC8[[#All],[Scion METRC '#]:[Pheno Barcode]],2,FALSE),"")</f>
        <v/>
      </c>
      <c r="H1972" s="13" t="str">
        <f>LEFT(flower[[#This Row],[Pheno Barcode]],7)</f>
        <v/>
      </c>
      <c r="I1972" s="10" t="str">
        <f>_xlfn.IFNA(VLOOKUP(flower[[#This Row],[Strain]],VEGC8[[#All],[Scion METRC '#]:[Health]],5,FALSE),"")</f>
        <v/>
      </c>
      <c r="J1972" s="13"/>
      <c r="K1972" s="13" t="str">
        <f>IF(flower[[#This Row],[Scion METRC '#]]="","EMPTY",_xlfn.IFNA(VLOOKUP(flower[[#This Row],[Scion METRC '#]],DEADC8[],3,FALSE),"Alive"))</f>
        <v>EMPTY</v>
      </c>
      <c r="L1972" s="13" t="str">
        <f>IFERROR(INDEX(exptreatments[[#This Row],[Treatment]],MATCH(flower[[#This Row],[Scion METRC '#]],exptreatments[[#This Row],[METRC]],0)),"")</f>
        <v/>
      </c>
      <c r="M1972" s="13" t="str">
        <f>_xlfn.IFNA(VLOOKUP(flower[[#This Row],[Scion METRC '#]],DEADC8[],4,FALSE),"")</f>
        <v/>
      </c>
      <c r="N1972" s="14" t="str">
        <f>_xlfn.IFNA(VLOOKUP(flower[[#This Row],[Scion METRC '#]],DEADC8[],4,FALSE),"")</f>
        <v/>
      </c>
      <c r="O1972" s="13" t="str">
        <f>IF(ISNUMBER(SEARCH(".",flower[[#This Row],[Pheno Barcode]])),CONCATENATE("1A4070000000065000",RIGHT(flower[[#This Row],[Pheno Barcode]],6)),"")</f>
        <v/>
      </c>
      <c r="P1972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_YL4-03</v>
      </c>
    </row>
    <row r="1973" spans="1:16" x14ac:dyDescent="0.25">
      <c r="A1973" s="8" t="s">
        <v>10</v>
      </c>
      <c r="B1973" s="9">
        <v>4</v>
      </c>
      <c r="C1973" s="13" t="s">
        <v>606</v>
      </c>
      <c r="D1973" s="13"/>
      <c r="E1973" s="13" t="str">
        <f>_xlfn.IFNA(VLOOKUP(flower[[#This Row],[Scion METRC '#]],METRCC8[],2,FALSE),"METRC ERROR")</f>
        <v>METRC ERROR</v>
      </c>
      <c r="F1973" s="13" t="str">
        <f>IF(LEFT(flower[[#This Row],[Strain]],4)=LEFT(flower[[#This Row],[Pheno '#]],4),"match","MISMATCH")</f>
        <v>MISMATCH</v>
      </c>
      <c r="G1973" s="13" t="str">
        <f>_xlfn.IFNA(VLOOKUP(flower[[#This Row],[Scion METRC '#]],VEGC8[[#All],[Scion METRC '#]:[Pheno Barcode]],2,FALSE),"")</f>
        <v/>
      </c>
      <c r="H1973" s="13" t="str">
        <f>LEFT(flower[[#This Row],[Pheno Barcode]],7)</f>
        <v/>
      </c>
      <c r="I1973" s="10" t="str">
        <f>_xlfn.IFNA(VLOOKUP(flower[[#This Row],[Strain]],VEGC8[[#All],[Scion METRC '#]:[Health]],5,FALSE),"")</f>
        <v/>
      </c>
      <c r="J1973" s="13"/>
      <c r="K1973" s="13" t="str">
        <f>IF(flower[[#This Row],[Scion METRC '#]]="","EMPTY",_xlfn.IFNA(VLOOKUP(flower[[#This Row],[Scion METRC '#]],DEADC8[],3,FALSE),"Alive"))</f>
        <v>EMPTY</v>
      </c>
      <c r="L1973" s="13" t="str">
        <f>IFERROR(INDEX(exptreatments[[#This Row],[Treatment]],MATCH(flower[[#This Row],[Scion METRC '#]],exptreatments[[#This Row],[METRC]],0)),"")</f>
        <v/>
      </c>
      <c r="M1973" s="13" t="str">
        <f>_xlfn.IFNA(VLOOKUP(flower[[#This Row],[Scion METRC '#]],DEADC8[],4,FALSE),"")</f>
        <v/>
      </c>
      <c r="N1973" s="14" t="str">
        <f>_xlfn.IFNA(VLOOKUP(flower[[#This Row],[Scion METRC '#]],DEADC8[],4,FALSE),"")</f>
        <v/>
      </c>
      <c r="O1973" s="13" t="str">
        <f>IF(ISNUMBER(SEARCH(".",flower[[#This Row],[Pheno Barcode]])),CONCATENATE("1A4070000000065000",RIGHT(flower[[#This Row],[Pheno Barcode]],6)),"")</f>
        <v/>
      </c>
      <c r="P1973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_YL4-04</v>
      </c>
    </row>
    <row r="1974" spans="1:16" x14ac:dyDescent="0.25">
      <c r="A1974" s="8" t="s">
        <v>10</v>
      </c>
      <c r="B1974" s="9">
        <v>5</v>
      </c>
      <c r="C1974" s="13" t="s">
        <v>606</v>
      </c>
      <c r="D1974" s="13"/>
      <c r="E1974" s="13" t="str">
        <f>_xlfn.IFNA(VLOOKUP(flower[[#This Row],[Scion METRC '#]],METRCC8[],2,FALSE),"METRC ERROR")</f>
        <v>METRC ERROR</v>
      </c>
      <c r="F1974" s="13" t="str">
        <f>IF(LEFT(flower[[#This Row],[Strain]],4)=LEFT(flower[[#This Row],[Pheno '#]],4),"match","MISMATCH")</f>
        <v>MISMATCH</v>
      </c>
      <c r="G1974" s="13" t="str">
        <f>_xlfn.IFNA(VLOOKUP(flower[[#This Row],[Scion METRC '#]],VEGC8[[#All],[Scion METRC '#]:[Pheno Barcode]],2,FALSE),"")</f>
        <v/>
      </c>
      <c r="H1974" s="13" t="str">
        <f>LEFT(flower[[#This Row],[Pheno Barcode]],7)</f>
        <v/>
      </c>
      <c r="I1974" s="10" t="str">
        <f>_xlfn.IFNA(VLOOKUP(flower[[#This Row],[Strain]],VEGC8[[#All],[Scion METRC '#]:[Health]],5,FALSE),"")</f>
        <v/>
      </c>
      <c r="J1974" s="13"/>
      <c r="K1974" s="13" t="str">
        <f>IF(flower[[#This Row],[Scion METRC '#]]="","EMPTY",_xlfn.IFNA(VLOOKUP(flower[[#This Row],[Scion METRC '#]],DEADC8[],3,FALSE),"Alive"))</f>
        <v>EMPTY</v>
      </c>
      <c r="L1974" s="13" t="str">
        <f>IFERROR(INDEX(exptreatments[[#This Row],[Treatment]],MATCH(flower[[#This Row],[Scion METRC '#]],exptreatments[[#This Row],[METRC]],0)),"")</f>
        <v/>
      </c>
      <c r="M1974" s="13" t="str">
        <f>_xlfn.IFNA(VLOOKUP(flower[[#This Row],[Scion METRC '#]],DEADC8[],4,FALSE),"")</f>
        <v/>
      </c>
      <c r="N1974" s="14" t="str">
        <f>_xlfn.IFNA(VLOOKUP(flower[[#This Row],[Scion METRC '#]],DEADC8[],4,FALSE),"")</f>
        <v/>
      </c>
      <c r="O1974" s="13" t="str">
        <f>IF(ISNUMBER(SEARCH(".",flower[[#This Row],[Pheno Barcode]])),CONCATENATE("1A4070000000065000",RIGHT(flower[[#This Row],[Pheno Barcode]],6)),"")</f>
        <v/>
      </c>
      <c r="P1974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_YL4-05</v>
      </c>
    </row>
    <row r="1975" spans="1:16" x14ac:dyDescent="0.25">
      <c r="A1975" s="8" t="s">
        <v>10</v>
      </c>
      <c r="B1975" s="9">
        <v>6</v>
      </c>
      <c r="C1975" s="13" t="s">
        <v>606</v>
      </c>
      <c r="D1975" s="13"/>
      <c r="E1975" s="13" t="str">
        <f>_xlfn.IFNA(VLOOKUP(flower[[#This Row],[Scion METRC '#]],METRCC8[],2,FALSE),"METRC ERROR")</f>
        <v>METRC ERROR</v>
      </c>
      <c r="F1975" s="13" t="str">
        <f>IF(LEFT(flower[[#This Row],[Strain]],4)=LEFT(flower[[#This Row],[Pheno '#]],4),"match","MISMATCH")</f>
        <v>MISMATCH</v>
      </c>
      <c r="G1975" s="13" t="str">
        <f>_xlfn.IFNA(VLOOKUP(flower[[#This Row],[Scion METRC '#]],VEGC8[[#All],[Scion METRC '#]:[Pheno Barcode]],2,FALSE),"")</f>
        <v/>
      </c>
      <c r="H1975" s="13" t="str">
        <f>LEFT(flower[[#This Row],[Pheno Barcode]],7)</f>
        <v/>
      </c>
      <c r="I1975" s="10" t="str">
        <f>_xlfn.IFNA(VLOOKUP(flower[[#This Row],[Strain]],VEGC8[[#All],[Scion METRC '#]:[Health]],5,FALSE),"")</f>
        <v/>
      </c>
      <c r="J1975" s="13"/>
      <c r="K1975" s="13" t="str">
        <f>IF(flower[[#This Row],[Scion METRC '#]]="","EMPTY",_xlfn.IFNA(VLOOKUP(flower[[#This Row],[Scion METRC '#]],DEADC8[],3,FALSE),"Alive"))</f>
        <v>EMPTY</v>
      </c>
      <c r="L1975" s="13" t="str">
        <f>IFERROR(INDEX(exptreatments[[#This Row],[Treatment]],MATCH(flower[[#This Row],[Scion METRC '#]],exptreatments[[#This Row],[METRC]],0)),"")</f>
        <v/>
      </c>
      <c r="M1975" s="13" t="str">
        <f>_xlfn.IFNA(VLOOKUP(flower[[#This Row],[Scion METRC '#]],DEADC8[],4,FALSE),"")</f>
        <v/>
      </c>
      <c r="N1975" s="14" t="str">
        <f>_xlfn.IFNA(VLOOKUP(flower[[#This Row],[Scion METRC '#]],DEADC8[],4,FALSE),"")</f>
        <v/>
      </c>
      <c r="O1975" s="13" t="str">
        <f>IF(ISNUMBER(SEARCH(".",flower[[#This Row],[Pheno Barcode]])),CONCATENATE("1A4070000000065000",RIGHT(flower[[#This Row],[Pheno Barcode]],6)),"")</f>
        <v/>
      </c>
      <c r="P1975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_YL4-06</v>
      </c>
    </row>
    <row r="1976" spans="1:16" x14ac:dyDescent="0.25">
      <c r="A1976" s="8" t="s">
        <v>10</v>
      </c>
      <c r="B1976" s="9">
        <v>7</v>
      </c>
      <c r="C1976" s="13" t="s">
        <v>606</v>
      </c>
      <c r="D1976" s="13"/>
      <c r="E1976" s="13" t="str">
        <f>_xlfn.IFNA(VLOOKUP(flower[[#This Row],[Scion METRC '#]],METRCC8[],2,FALSE),"METRC ERROR")</f>
        <v>METRC ERROR</v>
      </c>
      <c r="F1976" s="13" t="str">
        <f>IF(LEFT(flower[[#This Row],[Strain]],4)=LEFT(flower[[#This Row],[Pheno '#]],4),"match","MISMATCH")</f>
        <v>MISMATCH</v>
      </c>
      <c r="G1976" s="13" t="str">
        <f>_xlfn.IFNA(VLOOKUP(flower[[#This Row],[Scion METRC '#]],VEGC8[[#All],[Scion METRC '#]:[Pheno Barcode]],2,FALSE),"")</f>
        <v/>
      </c>
      <c r="H1976" s="13" t="str">
        <f>LEFT(flower[[#This Row],[Pheno Barcode]],7)</f>
        <v/>
      </c>
      <c r="I1976" s="10" t="str">
        <f>_xlfn.IFNA(VLOOKUP(flower[[#This Row],[Strain]],VEGC8[[#All],[Scion METRC '#]:[Health]],5,FALSE),"")</f>
        <v/>
      </c>
      <c r="J1976" s="13"/>
      <c r="K1976" s="13" t="str">
        <f>IF(flower[[#This Row],[Scion METRC '#]]="","EMPTY",_xlfn.IFNA(VLOOKUP(flower[[#This Row],[Scion METRC '#]],DEADC8[],3,FALSE),"Alive"))</f>
        <v>EMPTY</v>
      </c>
      <c r="L1976" s="13" t="str">
        <f>IFERROR(INDEX(exptreatments[[#This Row],[Treatment]],MATCH(flower[[#This Row],[Scion METRC '#]],exptreatments[[#This Row],[METRC]],0)),"")</f>
        <v/>
      </c>
      <c r="M1976" s="13" t="str">
        <f>_xlfn.IFNA(VLOOKUP(flower[[#This Row],[Scion METRC '#]],DEADC8[],4,FALSE),"")</f>
        <v/>
      </c>
      <c r="N1976" s="14" t="str">
        <f>_xlfn.IFNA(VLOOKUP(flower[[#This Row],[Scion METRC '#]],DEADC8[],4,FALSE),"")</f>
        <v/>
      </c>
      <c r="O1976" s="13" t="str">
        <f>IF(ISNUMBER(SEARCH(".",flower[[#This Row],[Pheno Barcode]])),CONCATENATE("1A4070000000065000",RIGHT(flower[[#This Row],[Pheno Barcode]],6)),"")</f>
        <v/>
      </c>
      <c r="P1976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_YL4-07</v>
      </c>
    </row>
    <row r="1977" spans="1:16" x14ac:dyDescent="0.25">
      <c r="A1977" s="8" t="s">
        <v>10</v>
      </c>
      <c r="B1977" s="9">
        <v>8</v>
      </c>
      <c r="C1977" s="13" t="s">
        <v>606</v>
      </c>
      <c r="D1977" s="13"/>
      <c r="E1977" s="13" t="str">
        <f>_xlfn.IFNA(VLOOKUP(flower[[#This Row],[Scion METRC '#]],METRCC8[],2,FALSE),"METRC ERROR")</f>
        <v>METRC ERROR</v>
      </c>
      <c r="F1977" s="13" t="str">
        <f>IF(LEFT(flower[[#This Row],[Strain]],4)=LEFT(flower[[#This Row],[Pheno '#]],4),"match","MISMATCH")</f>
        <v>MISMATCH</v>
      </c>
      <c r="G1977" s="13" t="str">
        <f>_xlfn.IFNA(VLOOKUP(flower[[#This Row],[Scion METRC '#]],VEGC8[[#All],[Scion METRC '#]:[Pheno Barcode]],2,FALSE),"")</f>
        <v/>
      </c>
      <c r="H1977" s="13" t="str">
        <f>LEFT(flower[[#This Row],[Pheno Barcode]],7)</f>
        <v/>
      </c>
      <c r="I1977" s="10" t="str">
        <f>_xlfn.IFNA(VLOOKUP(flower[[#This Row],[Strain]],VEGC8[[#All],[Scion METRC '#]:[Health]],5,FALSE),"")</f>
        <v/>
      </c>
      <c r="J1977" s="13"/>
      <c r="K1977" s="13" t="str">
        <f>IF(flower[[#This Row],[Scion METRC '#]]="","EMPTY",_xlfn.IFNA(VLOOKUP(flower[[#This Row],[Scion METRC '#]],DEADC8[],3,FALSE),"Alive"))</f>
        <v>EMPTY</v>
      </c>
      <c r="L1977" s="13" t="str">
        <f>IFERROR(INDEX(exptreatments[[#This Row],[Treatment]],MATCH(flower[[#This Row],[Scion METRC '#]],exptreatments[[#This Row],[METRC]],0)),"")</f>
        <v/>
      </c>
      <c r="M1977" s="13" t="str">
        <f>_xlfn.IFNA(VLOOKUP(flower[[#This Row],[Scion METRC '#]],DEADC8[],4,FALSE),"")</f>
        <v/>
      </c>
      <c r="N1977" s="14" t="str">
        <f>_xlfn.IFNA(VLOOKUP(flower[[#This Row],[Scion METRC '#]],DEADC8[],4,FALSE),"")</f>
        <v/>
      </c>
      <c r="O1977" s="13" t="str">
        <f>IF(ISNUMBER(SEARCH(".",flower[[#This Row],[Pheno Barcode]])),CONCATENATE("1A4070000000065000",RIGHT(flower[[#This Row],[Pheno Barcode]],6)),"")</f>
        <v/>
      </c>
      <c r="P1977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_YL4-08</v>
      </c>
    </row>
    <row r="1978" spans="1:16" x14ac:dyDescent="0.25">
      <c r="A1978" s="8" t="s">
        <v>10</v>
      </c>
      <c r="B1978" s="9">
        <v>9</v>
      </c>
      <c r="C1978" s="13" t="s">
        <v>606</v>
      </c>
      <c r="D1978" s="13"/>
      <c r="E1978" s="13" t="str">
        <f>_xlfn.IFNA(VLOOKUP(flower[[#This Row],[Scion METRC '#]],METRCC8[],2,FALSE),"METRC ERROR")</f>
        <v>METRC ERROR</v>
      </c>
      <c r="F1978" s="13" t="str">
        <f>IF(LEFT(flower[[#This Row],[Strain]],4)=LEFT(flower[[#This Row],[Pheno '#]],4),"match","MISMATCH")</f>
        <v>MISMATCH</v>
      </c>
      <c r="G1978" s="13" t="str">
        <f>_xlfn.IFNA(VLOOKUP(flower[[#This Row],[Scion METRC '#]],VEGC8[[#All],[Scion METRC '#]:[Pheno Barcode]],2,FALSE),"")</f>
        <v/>
      </c>
      <c r="H1978" s="13" t="str">
        <f>LEFT(flower[[#This Row],[Pheno Barcode]],7)</f>
        <v/>
      </c>
      <c r="I1978" s="10" t="str">
        <f>_xlfn.IFNA(VLOOKUP(flower[[#This Row],[Strain]],VEGC8[[#All],[Scion METRC '#]:[Health]],5,FALSE),"")</f>
        <v/>
      </c>
      <c r="J1978" s="13"/>
      <c r="K1978" s="13" t="str">
        <f>IF(flower[[#This Row],[Scion METRC '#]]="","EMPTY",_xlfn.IFNA(VLOOKUP(flower[[#This Row],[Scion METRC '#]],DEADC8[],3,FALSE),"Alive"))</f>
        <v>EMPTY</v>
      </c>
      <c r="L1978" s="13" t="str">
        <f>IFERROR(INDEX(exptreatments[[#This Row],[Treatment]],MATCH(flower[[#This Row],[Scion METRC '#]],exptreatments[[#This Row],[METRC]],0)),"")</f>
        <v/>
      </c>
      <c r="M1978" s="13" t="str">
        <f>_xlfn.IFNA(VLOOKUP(flower[[#This Row],[Scion METRC '#]],DEADC8[],4,FALSE),"")</f>
        <v/>
      </c>
      <c r="N1978" s="14" t="str">
        <f>_xlfn.IFNA(VLOOKUP(flower[[#This Row],[Scion METRC '#]],DEADC8[],4,FALSE),"")</f>
        <v/>
      </c>
      <c r="O1978" s="13" t="str">
        <f>IF(ISNUMBER(SEARCH(".",flower[[#This Row],[Pheno Barcode]])),CONCATENATE("1A4070000000065000",RIGHT(flower[[#This Row],[Pheno Barcode]],6)),"")</f>
        <v/>
      </c>
      <c r="P1978" s="8" t="str">
        <f>IF(flower[[#This Row],[Plant]]&lt;10,_xlfn.CONCAT('Group Info'!$F$2,"_",flower[[#This Row],[Table]],"-0",flower[[#This Row],[Plant]]),_xlfn.CONCAT('Group Info'!$F$2,"_",flower[[#This Row],[Table]],"-",flower[[#This Row],[Plant]]))</f>
        <v>_YL4-09</v>
      </c>
    </row>
    <row r="1979" spans="1:16" x14ac:dyDescent="0.25">
      <c r="A1979" s="8" t="s">
        <v>10</v>
      </c>
      <c r="B1979" s="9">
        <v>10</v>
      </c>
      <c r="C1979" s="13" t="s">
        <v>606</v>
      </c>
      <c r="D1979" s="13"/>
      <c r="E1979" s="13" t="str">
        <f>_xlfn.IFNA(VLOOKUP(flower[[#This Row],[Scion METRC '#]],METRCC8[],2,FALSE),"METRC ERROR")</f>
        <v>METRC ERROR</v>
      </c>
      <c r="F1979" s="13" t="str">
        <f>IF(LEFT(flower[[#This Row],[Strain]],4)=LEFT(flower[[#This Row],[Pheno '#]],4),"match","MISMATCH")</f>
        <v>MISMATCH</v>
      </c>
      <c r="G1979" s="13" t="str">
        <f>_xlfn.IFNA(VLOOKUP(flower[[#This Row],[Scion METRC '#]],VEGC8[[#All],[Scion METRC '#]:[Pheno Barcode]],2,FALSE),"")</f>
        <v/>
      </c>
      <c r="H1979" s="13" t="str">
        <f>LEFT(flower[[#This Row],[Pheno Barcode]],7)</f>
        <v/>
      </c>
      <c r="I1979" s="10" t="str">
        <f>_xlfn.IFNA(VLOOKUP(flower[[#This Row],[Strain]],VEGC8[[#All],[Scion METRC '#]:[Health]],5,FALSE),"")</f>
        <v/>
      </c>
      <c r="J1979" s="13"/>
      <c r="K1979" s="13" t="str">
        <f>IF(flower[[#This Row],[Scion METRC '#]]="","EMPTY",_xlfn.IFNA(VLOOKUP(flower[[#This Row],[Scion METRC '#]],DEADC8[],3,FALSE),"Alive"))</f>
        <v>EMPTY</v>
      </c>
      <c r="L1979" s="13" t="str">
        <f>IFERROR(INDEX(exptreatments[[#This Row],[Treatment]],MATCH(flower[[#This Row],[Scion METRC '#]],exptreatments[[#This Row],[METRC]],0)),"")</f>
        <v/>
      </c>
      <c r="M1979" s="13" t="str">
        <f>_xlfn.IFNA(VLOOKUP(flower[[#This Row],[Scion METRC '#]],DEADC8[],4,FALSE),"")</f>
        <v/>
      </c>
      <c r="N1979" s="14" t="str">
        <f>_xlfn.IFNA(VLOOKUP(flower[[#This Row],[Scion METRC '#]],DEADC8[],4,FALSE),"")</f>
        <v/>
      </c>
      <c r="O1979" s="13" t="str">
        <f>IF(ISNUMBER(SEARCH(".",flower[[#This Row],[Pheno Barcode]])),CONCATENATE("1A4070000000065000",RIGHT(flower[[#This Row],[Pheno Barcode]],6)),"")</f>
        <v/>
      </c>
      <c r="P1979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_YL4-10</v>
      </c>
    </row>
    <row r="1980" spans="1:16" x14ac:dyDescent="0.25">
      <c r="A1980" s="8" t="s">
        <v>10</v>
      </c>
      <c r="B1980" s="9">
        <v>11</v>
      </c>
      <c r="C1980" s="13" t="s">
        <v>606</v>
      </c>
      <c r="D1980" s="13"/>
      <c r="E1980" s="13" t="str">
        <f>_xlfn.IFNA(VLOOKUP(flower[[#This Row],[Scion METRC '#]],METRCC8[],2,FALSE),"METRC ERROR")</f>
        <v>METRC ERROR</v>
      </c>
      <c r="F1980" s="13" t="str">
        <f>IF(LEFT(flower[[#This Row],[Strain]],4)=LEFT(flower[[#This Row],[Pheno '#]],4),"match","MISMATCH")</f>
        <v>MISMATCH</v>
      </c>
      <c r="G1980" s="13" t="str">
        <f>_xlfn.IFNA(VLOOKUP(flower[[#This Row],[Scion METRC '#]],VEGC8[[#All],[Scion METRC '#]:[Pheno Barcode]],2,FALSE),"")</f>
        <v/>
      </c>
      <c r="H1980" s="13" t="str">
        <f>LEFT(flower[[#This Row],[Pheno Barcode]],7)</f>
        <v/>
      </c>
      <c r="I1980" s="10" t="str">
        <f>_xlfn.IFNA(VLOOKUP(flower[[#This Row],[Strain]],VEGC8[[#All],[Scion METRC '#]:[Health]],5,FALSE),"")</f>
        <v/>
      </c>
      <c r="J1980" s="13"/>
      <c r="K1980" s="13" t="str">
        <f>IF(flower[[#This Row],[Scion METRC '#]]="","EMPTY",_xlfn.IFNA(VLOOKUP(flower[[#This Row],[Scion METRC '#]],DEADC8[],3,FALSE),"Alive"))</f>
        <v>EMPTY</v>
      </c>
      <c r="L1980" s="13" t="str">
        <f>IFERROR(INDEX(exptreatments[[#This Row],[Treatment]],MATCH(flower[[#This Row],[Scion METRC '#]],exptreatments[[#This Row],[METRC]],0)),"")</f>
        <v/>
      </c>
      <c r="M1980" s="13" t="str">
        <f>_xlfn.IFNA(VLOOKUP(flower[[#This Row],[Scion METRC '#]],DEADC8[],4,FALSE),"")</f>
        <v/>
      </c>
      <c r="N1980" s="14" t="str">
        <f>_xlfn.IFNA(VLOOKUP(flower[[#This Row],[Scion METRC '#]],DEADC8[],4,FALSE),"")</f>
        <v/>
      </c>
      <c r="O1980" s="13" t="str">
        <f>IF(ISNUMBER(SEARCH(".",flower[[#This Row],[Pheno Barcode]])),CONCATENATE("1A4070000000065000",RIGHT(flower[[#This Row],[Pheno Barcode]],6)),"")</f>
        <v/>
      </c>
      <c r="P1980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_YL4-11</v>
      </c>
    </row>
    <row r="1981" spans="1:16" x14ac:dyDescent="0.25">
      <c r="A1981" s="8" t="s">
        <v>10</v>
      </c>
      <c r="B1981" s="9">
        <v>12</v>
      </c>
      <c r="C1981" s="13" t="s">
        <v>606</v>
      </c>
      <c r="D1981" s="13"/>
      <c r="E1981" s="13" t="str">
        <f>_xlfn.IFNA(VLOOKUP(flower[[#This Row],[Scion METRC '#]],METRCC8[],2,FALSE),"METRC ERROR")</f>
        <v>METRC ERROR</v>
      </c>
      <c r="F1981" s="13" t="str">
        <f>IF(LEFT(flower[[#This Row],[Strain]],4)=LEFT(flower[[#This Row],[Pheno '#]],4),"match","MISMATCH")</f>
        <v>MISMATCH</v>
      </c>
      <c r="G1981" s="13" t="str">
        <f>_xlfn.IFNA(VLOOKUP(flower[[#This Row],[Scion METRC '#]],VEGC8[[#All],[Scion METRC '#]:[Pheno Barcode]],2,FALSE),"")</f>
        <v/>
      </c>
      <c r="H1981" s="13" t="str">
        <f>LEFT(flower[[#This Row],[Pheno Barcode]],7)</f>
        <v/>
      </c>
      <c r="I1981" s="10" t="str">
        <f>_xlfn.IFNA(VLOOKUP(flower[[#This Row],[Strain]],VEGC8[[#All],[Scion METRC '#]:[Health]],5,FALSE),"")</f>
        <v/>
      </c>
      <c r="J1981" s="13"/>
      <c r="K1981" s="13" t="str">
        <f>IF(flower[[#This Row],[Scion METRC '#]]="","EMPTY",_xlfn.IFNA(VLOOKUP(flower[[#This Row],[Scion METRC '#]],DEADC8[],3,FALSE),"Alive"))</f>
        <v>EMPTY</v>
      </c>
      <c r="L1981" s="13" t="str">
        <f>IFERROR(INDEX(exptreatments[[#This Row],[Treatment]],MATCH(flower[[#This Row],[Scion METRC '#]],exptreatments[[#This Row],[METRC]],0)),"")</f>
        <v/>
      </c>
      <c r="M1981" s="13" t="str">
        <f>_xlfn.IFNA(VLOOKUP(flower[[#This Row],[Scion METRC '#]],DEADC8[],4,FALSE),"")</f>
        <v/>
      </c>
      <c r="N1981" s="14" t="str">
        <f>_xlfn.IFNA(VLOOKUP(flower[[#This Row],[Scion METRC '#]],DEADC8[],4,FALSE),"")</f>
        <v/>
      </c>
      <c r="O1981" s="13" t="str">
        <f>IF(ISNUMBER(SEARCH(".",flower[[#This Row],[Pheno Barcode]])),CONCATENATE("1A4070000000065000",RIGHT(flower[[#This Row],[Pheno Barcode]],6)),"")</f>
        <v/>
      </c>
      <c r="P1981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_YL4-12</v>
      </c>
    </row>
    <row r="1982" spans="1:16" x14ac:dyDescent="0.25">
      <c r="A1982" s="8" t="s">
        <v>10</v>
      </c>
      <c r="B1982" s="9">
        <v>13</v>
      </c>
      <c r="C1982" s="13" t="s">
        <v>606</v>
      </c>
      <c r="D1982" s="13"/>
      <c r="E1982" s="13" t="str">
        <f>_xlfn.IFNA(VLOOKUP(flower[[#This Row],[Scion METRC '#]],METRCC8[],2,FALSE),"METRC ERROR")</f>
        <v>METRC ERROR</v>
      </c>
      <c r="F1982" s="13" t="str">
        <f>IF(LEFT(flower[[#This Row],[Strain]],4)=LEFT(flower[[#This Row],[Pheno '#]],4),"match","MISMATCH")</f>
        <v>MISMATCH</v>
      </c>
      <c r="G1982" s="13" t="str">
        <f>_xlfn.IFNA(VLOOKUP(flower[[#This Row],[Scion METRC '#]],VEGC8[[#All],[Scion METRC '#]:[Pheno Barcode]],2,FALSE),"")</f>
        <v/>
      </c>
      <c r="H1982" s="13" t="str">
        <f>LEFT(flower[[#This Row],[Pheno Barcode]],7)</f>
        <v/>
      </c>
      <c r="I1982" s="10" t="str">
        <f>_xlfn.IFNA(VLOOKUP(flower[[#This Row],[Strain]],VEGC8[[#All],[Scion METRC '#]:[Health]],5,FALSE),"")</f>
        <v/>
      </c>
      <c r="J1982" s="13"/>
      <c r="K1982" s="13" t="str">
        <f>IF(flower[[#This Row],[Scion METRC '#]]="","EMPTY",_xlfn.IFNA(VLOOKUP(flower[[#This Row],[Scion METRC '#]],DEADC8[],3,FALSE),"Alive"))</f>
        <v>EMPTY</v>
      </c>
      <c r="L1982" s="13" t="str">
        <f>IFERROR(INDEX(exptreatments[[#This Row],[Treatment]],MATCH(flower[[#This Row],[Scion METRC '#]],exptreatments[[#This Row],[METRC]],0)),"")</f>
        <v/>
      </c>
      <c r="M1982" s="13" t="str">
        <f>_xlfn.IFNA(VLOOKUP(flower[[#This Row],[Scion METRC '#]],DEADC8[],4,FALSE),"")</f>
        <v/>
      </c>
      <c r="N1982" s="14" t="str">
        <f>_xlfn.IFNA(VLOOKUP(flower[[#This Row],[Scion METRC '#]],DEADC8[],4,FALSE),"")</f>
        <v/>
      </c>
      <c r="O1982" s="13" t="str">
        <f>IF(ISNUMBER(SEARCH(".",flower[[#This Row],[Pheno Barcode]])),CONCATENATE("1A4070000000065000",RIGHT(flower[[#This Row],[Pheno Barcode]],6)),"")</f>
        <v/>
      </c>
      <c r="P1982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_YL4-13</v>
      </c>
    </row>
    <row r="1983" spans="1:16" x14ac:dyDescent="0.25">
      <c r="A1983" s="8" t="s">
        <v>10</v>
      </c>
      <c r="B1983" s="9">
        <v>14</v>
      </c>
      <c r="C1983" s="13" t="s">
        <v>606</v>
      </c>
      <c r="D1983" s="13"/>
      <c r="E1983" s="13" t="str">
        <f>_xlfn.IFNA(VLOOKUP(flower[[#This Row],[Scion METRC '#]],METRCC8[],2,FALSE),"METRC ERROR")</f>
        <v>METRC ERROR</v>
      </c>
      <c r="F1983" s="13" t="str">
        <f>IF(LEFT(flower[[#This Row],[Strain]],4)=LEFT(flower[[#This Row],[Pheno '#]],4),"match","MISMATCH")</f>
        <v>MISMATCH</v>
      </c>
      <c r="G1983" s="13" t="str">
        <f>_xlfn.IFNA(VLOOKUP(flower[[#This Row],[Scion METRC '#]],VEGC8[[#All],[Scion METRC '#]:[Pheno Barcode]],2,FALSE),"")</f>
        <v/>
      </c>
      <c r="H1983" s="13" t="str">
        <f>LEFT(flower[[#This Row],[Pheno Barcode]],7)</f>
        <v/>
      </c>
      <c r="I1983" s="10" t="str">
        <f>_xlfn.IFNA(VLOOKUP(flower[[#This Row],[Strain]],VEGC8[[#All],[Scion METRC '#]:[Health]],5,FALSE),"")</f>
        <v/>
      </c>
      <c r="J1983" s="13"/>
      <c r="K1983" s="13" t="str">
        <f>IF(flower[[#This Row],[Scion METRC '#]]="","EMPTY",_xlfn.IFNA(VLOOKUP(flower[[#This Row],[Scion METRC '#]],DEADC8[],3,FALSE),"Alive"))</f>
        <v>EMPTY</v>
      </c>
      <c r="L1983" s="13" t="str">
        <f>IFERROR(INDEX(exptreatments[[#This Row],[Treatment]],MATCH(flower[[#This Row],[Scion METRC '#]],exptreatments[[#This Row],[METRC]],0)),"")</f>
        <v/>
      </c>
      <c r="M1983" s="13" t="str">
        <f>_xlfn.IFNA(VLOOKUP(flower[[#This Row],[Scion METRC '#]],DEADC8[],4,FALSE),"")</f>
        <v/>
      </c>
      <c r="N1983" s="14" t="str">
        <f>_xlfn.IFNA(VLOOKUP(flower[[#This Row],[Scion METRC '#]],DEADC8[],4,FALSE),"")</f>
        <v/>
      </c>
      <c r="O1983" s="13" t="str">
        <f>IF(ISNUMBER(SEARCH(".",flower[[#This Row],[Pheno Barcode]])),CONCATENATE("1A4070000000065000",RIGHT(flower[[#This Row],[Pheno Barcode]],6)),"")</f>
        <v/>
      </c>
      <c r="P1983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_YL4-14</v>
      </c>
    </row>
    <row r="1984" spans="1:16" x14ac:dyDescent="0.25">
      <c r="A1984" s="8" t="s">
        <v>10</v>
      </c>
      <c r="B1984" s="9">
        <v>15</v>
      </c>
      <c r="C1984" s="13" t="s">
        <v>606</v>
      </c>
      <c r="D1984" s="13"/>
      <c r="E1984" s="13" t="str">
        <f>_xlfn.IFNA(VLOOKUP(flower[[#This Row],[Scion METRC '#]],METRCC8[],2,FALSE),"METRC ERROR")</f>
        <v>METRC ERROR</v>
      </c>
      <c r="F1984" s="13" t="str">
        <f>IF(LEFT(flower[[#This Row],[Strain]],4)=LEFT(flower[[#This Row],[Pheno '#]],4),"match","MISMATCH")</f>
        <v>MISMATCH</v>
      </c>
      <c r="G1984" s="13" t="str">
        <f>_xlfn.IFNA(VLOOKUP(flower[[#This Row],[Scion METRC '#]],VEGC8[[#All],[Scion METRC '#]:[Pheno Barcode]],2,FALSE),"")</f>
        <v/>
      </c>
      <c r="H1984" s="13" t="str">
        <f>LEFT(flower[[#This Row],[Pheno Barcode]],7)</f>
        <v/>
      </c>
      <c r="I1984" s="10" t="str">
        <f>_xlfn.IFNA(VLOOKUP(flower[[#This Row],[Strain]],VEGC8[[#All],[Scion METRC '#]:[Health]],5,FALSE),"")</f>
        <v/>
      </c>
      <c r="J1984" s="13"/>
      <c r="K1984" s="13" t="str">
        <f>IF(flower[[#This Row],[Scion METRC '#]]="","EMPTY",_xlfn.IFNA(VLOOKUP(flower[[#This Row],[Scion METRC '#]],DEADC8[],3,FALSE),"Alive"))</f>
        <v>EMPTY</v>
      </c>
      <c r="L1984" s="13" t="str">
        <f>IFERROR(INDEX(exptreatments[[#This Row],[Treatment]],MATCH(flower[[#This Row],[Scion METRC '#]],exptreatments[[#This Row],[METRC]],0)),"")</f>
        <v/>
      </c>
      <c r="M1984" s="13" t="str">
        <f>_xlfn.IFNA(VLOOKUP(flower[[#This Row],[Scion METRC '#]],DEADC8[],4,FALSE),"")</f>
        <v/>
      </c>
      <c r="N1984" s="14" t="str">
        <f>_xlfn.IFNA(VLOOKUP(flower[[#This Row],[Scion METRC '#]],DEADC8[],4,FALSE),"")</f>
        <v/>
      </c>
      <c r="O1984" s="13" t="str">
        <f>IF(ISNUMBER(SEARCH(".",flower[[#This Row],[Pheno Barcode]])),CONCATENATE("1A4070000000065000",RIGHT(flower[[#This Row],[Pheno Barcode]],6)),"")</f>
        <v/>
      </c>
      <c r="P1984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_YL4-15</v>
      </c>
    </row>
    <row r="1985" spans="1:16" x14ac:dyDescent="0.25">
      <c r="A1985" s="8" t="s">
        <v>10</v>
      </c>
      <c r="B1985" s="9">
        <v>16</v>
      </c>
      <c r="C1985" s="13" t="s">
        <v>606</v>
      </c>
      <c r="D1985" s="13"/>
      <c r="E1985" s="13" t="str">
        <f>_xlfn.IFNA(VLOOKUP(flower[[#This Row],[Scion METRC '#]],METRCC8[],2,FALSE),"METRC ERROR")</f>
        <v>METRC ERROR</v>
      </c>
      <c r="F1985" s="13" t="str">
        <f>IF(LEFT(flower[[#This Row],[Strain]],4)=LEFT(flower[[#This Row],[Pheno '#]],4),"match","MISMATCH")</f>
        <v>MISMATCH</v>
      </c>
      <c r="G1985" s="13" t="str">
        <f>_xlfn.IFNA(VLOOKUP(flower[[#This Row],[Scion METRC '#]],VEGC8[[#All],[Scion METRC '#]:[Pheno Barcode]],2,FALSE),"")</f>
        <v/>
      </c>
      <c r="H1985" s="13" t="str">
        <f>LEFT(flower[[#This Row],[Pheno Barcode]],7)</f>
        <v/>
      </c>
      <c r="I1985" s="10" t="str">
        <f>_xlfn.IFNA(VLOOKUP(flower[[#This Row],[Strain]],VEGC8[[#All],[Scion METRC '#]:[Health]],5,FALSE),"")</f>
        <v/>
      </c>
      <c r="J1985" s="13"/>
      <c r="K1985" s="13" t="str">
        <f>IF(flower[[#This Row],[Scion METRC '#]]="","EMPTY",_xlfn.IFNA(VLOOKUP(flower[[#This Row],[Scion METRC '#]],DEADC8[],3,FALSE),"Alive"))</f>
        <v>EMPTY</v>
      </c>
      <c r="L1985" s="13" t="str">
        <f>IFERROR(INDEX(exptreatments[[#This Row],[Treatment]],MATCH(flower[[#This Row],[Scion METRC '#]],exptreatments[[#This Row],[METRC]],0)),"")</f>
        <v/>
      </c>
      <c r="M1985" s="13" t="str">
        <f>_xlfn.IFNA(VLOOKUP(flower[[#This Row],[Scion METRC '#]],DEADC8[],4,FALSE),"")</f>
        <v/>
      </c>
      <c r="N1985" s="14" t="str">
        <f>_xlfn.IFNA(VLOOKUP(flower[[#This Row],[Scion METRC '#]],DEADC8[],4,FALSE),"")</f>
        <v/>
      </c>
      <c r="O1985" s="13" t="str">
        <f>IF(ISNUMBER(SEARCH(".",flower[[#This Row],[Pheno Barcode]])),CONCATENATE("1A4070000000065000",RIGHT(flower[[#This Row],[Pheno Barcode]],6)),"")</f>
        <v/>
      </c>
      <c r="P1985" s="8" t="str">
        <f>IF(flower[[#This Row],[Plant]]&lt;10,_xlfn.CONCAT('Group Info'!$F$2,"_",flower[[#This Row],[Table]],"-0",flower[[#This Row],[Plant]]),_xlfn.CONCAT('Group Info'!$F$2,"_",flower[[#This Row],[Table]],"-",flower[[#This Row],[Plant]]))</f>
        <v>_YL4-16</v>
      </c>
    </row>
    <row r="1986" spans="1:16" x14ac:dyDescent="0.25">
      <c r="A1986" s="8" t="s">
        <v>10</v>
      </c>
      <c r="B1986" s="9">
        <v>1</v>
      </c>
      <c r="C1986" s="13" t="s">
        <v>607</v>
      </c>
      <c r="D1986" s="9"/>
      <c r="E1986" s="9" t="str">
        <f>_xlfn.IFNA(VLOOKUP(flower[[#This Row],[Scion METRC '#]],METRCC8[],2,FALSE),"METRC ERROR")</f>
        <v>METRC ERROR</v>
      </c>
      <c r="F1986" s="9" t="str">
        <f>IF(LEFT(flower[[#This Row],[Strain]],4)=LEFT(flower[[#This Row],[Pheno '#]],4),"match","MISMATCH")</f>
        <v>MISMATCH</v>
      </c>
      <c r="G1986" s="9" t="str">
        <f>_xlfn.IFNA(VLOOKUP(flower[[#This Row],[Scion METRC '#]],VEGC8[[#All],[Scion METRC '#]:[Pheno Barcode]],2,FALSE),"")</f>
        <v/>
      </c>
      <c r="H1986" s="9" t="str">
        <f>LEFT(flower[[#This Row],[Pheno Barcode]],7)</f>
        <v/>
      </c>
      <c r="I1986" s="10" t="str">
        <f>_xlfn.IFNA(VLOOKUP(flower[[#This Row],[Strain]],VEGC8[[#All],[Scion METRC '#]:[Health]],5,FALSE),"")</f>
        <v/>
      </c>
      <c r="J1986" s="9"/>
      <c r="K1986" s="9" t="str">
        <f>IF(flower[[#This Row],[Scion METRC '#]]="","EMPTY",_xlfn.IFNA(VLOOKUP(flower[[#This Row],[Scion METRC '#]],DEADC8[],3,FALSE),"Alive"))</f>
        <v>EMPTY</v>
      </c>
      <c r="L1986" s="65" t="str">
        <f>IFERROR(INDEX(exptreatments[[#This Row],[Treatment]],MATCH(flower[[#This Row],[Scion METRC '#]],exptreatments[[#This Row],[METRC]],0)),"")</f>
        <v/>
      </c>
      <c r="M1986" s="13" t="str">
        <f>_xlfn.IFNA(VLOOKUP(flower[[#This Row],[Scion METRC '#]],DEADC8[],4,FALSE),"")</f>
        <v/>
      </c>
      <c r="N1986" s="14" t="str">
        <f>_xlfn.IFNA(VLOOKUP(flower[[#This Row],[Scion METRC '#]],DEADC8[],4,FALSE),"")</f>
        <v/>
      </c>
      <c r="O1986" s="13" t="str">
        <f>IF(ISNUMBER(SEARCH(".",flower[[#This Row],[Pheno Barcode]])),CONCATENATE("1A4070000000065000",RIGHT(flower[[#This Row],[Pheno Barcode]],6)),"")</f>
        <v/>
      </c>
      <c r="P1986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_YL5-01</v>
      </c>
    </row>
    <row r="1987" spans="1:16" x14ac:dyDescent="0.25">
      <c r="A1987" s="8" t="s">
        <v>10</v>
      </c>
      <c r="B1987" s="9">
        <v>2</v>
      </c>
      <c r="C1987" s="13" t="s">
        <v>607</v>
      </c>
      <c r="D1987" s="13"/>
      <c r="E1987" s="13" t="str">
        <f>_xlfn.IFNA(VLOOKUP(flower[[#This Row],[Scion METRC '#]],METRCC8[],2,FALSE),"METRC ERROR")</f>
        <v>METRC ERROR</v>
      </c>
      <c r="F1987" s="13" t="str">
        <f>IF(LEFT(flower[[#This Row],[Strain]],4)=LEFT(flower[[#This Row],[Pheno '#]],4),"match","MISMATCH")</f>
        <v>MISMATCH</v>
      </c>
      <c r="G1987" s="13" t="str">
        <f>_xlfn.IFNA(VLOOKUP(flower[[#This Row],[Scion METRC '#]],VEGC8[[#All],[Scion METRC '#]:[Pheno Barcode]],2,FALSE),"")</f>
        <v/>
      </c>
      <c r="H1987" s="13" t="str">
        <f>LEFT(flower[[#This Row],[Pheno Barcode]],7)</f>
        <v/>
      </c>
      <c r="I1987" s="10" t="str">
        <f>_xlfn.IFNA(VLOOKUP(flower[[#This Row],[Strain]],VEGC8[[#All],[Scion METRC '#]:[Health]],5,FALSE),"")</f>
        <v/>
      </c>
      <c r="J1987" s="13"/>
      <c r="K1987" s="13" t="str">
        <f>IF(flower[[#This Row],[Scion METRC '#]]="","EMPTY",_xlfn.IFNA(VLOOKUP(flower[[#This Row],[Scion METRC '#]],DEADC8[],3,FALSE),"Alive"))</f>
        <v>EMPTY</v>
      </c>
      <c r="L1987" s="13" t="str">
        <f>IFERROR(INDEX(exptreatments[[#This Row],[Treatment]],MATCH(flower[[#This Row],[Scion METRC '#]],exptreatments[[#This Row],[METRC]],0)),"")</f>
        <v/>
      </c>
      <c r="M1987" s="13" t="str">
        <f>_xlfn.IFNA(VLOOKUP(flower[[#This Row],[Scion METRC '#]],DEADC8[],4,FALSE),"")</f>
        <v/>
      </c>
      <c r="N1987" s="14" t="str">
        <f>_xlfn.IFNA(VLOOKUP(flower[[#This Row],[Scion METRC '#]],DEADC8[],4,FALSE),"")</f>
        <v/>
      </c>
      <c r="O1987" s="13" t="str">
        <f>IF(ISNUMBER(SEARCH(".",flower[[#This Row],[Pheno Barcode]])),CONCATENATE("1A4070000000065000",RIGHT(flower[[#This Row],[Pheno Barcode]],6)),"")</f>
        <v/>
      </c>
      <c r="P1987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_YL5-02</v>
      </c>
    </row>
    <row r="1988" spans="1:16" x14ac:dyDescent="0.25">
      <c r="A1988" s="8" t="s">
        <v>10</v>
      </c>
      <c r="B1988" s="9">
        <v>3</v>
      </c>
      <c r="C1988" s="13" t="s">
        <v>607</v>
      </c>
      <c r="D1988" s="13"/>
      <c r="E1988" s="13" t="str">
        <f>_xlfn.IFNA(VLOOKUP(flower[[#This Row],[Scion METRC '#]],METRCC8[],2,FALSE),"METRC ERROR")</f>
        <v>METRC ERROR</v>
      </c>
      <c r="F1988" s="13" t="str">
        <f>IF(LEFT(flower[[#This Row],[Strain]],4)=LEFT(flower[[#This Row],[Pheno '#]],4),"match","MISMATCH")</f>
        <v>MISMATCH</v>
      </c>
      <c r="G1988" s="13" t="str">
        <f>_xlfn.IFNA(VLOOKUP(flower[[#This Row],[Scion METRC '#]],VEGC8[[#All],[Scion METRC '#]:[Pheno Barcode]],2,FALSE),"")</f>
        <v/>
      </c>
      <c r="H1988" s="13" t="str">
        <f>LEFT(flower[[#This Row],[Pheno Barcode]],7)</f>
        <v/>
      </c>
      <c r="I1988" s="10" t="str">
        <f>_xlfn.IFNA(VLOOKUP(flower[[#This Row],[Strain]],VEGC8[[#All],[Scion METRC '#]:[Health]],5,FALSE),"")</f>
        <v/>
      </c>
      <c r="J1988" s="13"/>
      <c r="K1988" s="13" t="str">
        <f>IF(flower[[#This Row],[Scion METRC '#]]="","EMPTY",_xlfn.IFNA(VLOOKUP(flower[[#This Row],[Scion METRC '#]],DEADC8[],3,FALSE),"Alive"))</f>
        <v>EMPTY</v>
      </c>
      <c r="L1988" s="13" t="str">
        <f>IFERROR(INDEX(exptreatments[[#This Row],[Treatment]],MATCH(flower[[#This Row],[Scion METRC '#]],exptreatments[[#This Row],[METRC]],0)),"")</f>
        <v/>
      </c>
      <c r="M1988" s="13" t="str">
        <f>_xlfn.IFNA(VLOOKUP(flower[[#This Row],[Scion METRC '#]],DEADC8[],4,FALSE),"")</f>
        <v/>
      </c>
      <c r="N1988" s="14" t="str">
        <f>_xlfn.IFNA(VLOOKUP(flower[[#This Row],[Scion METRC '#]],DEADC8[],4,FALSE),"")</f>
        <v/>
      </c>
      <c r="O1988" s="13" t="str">
        <f>IF(ISNUMBER(SEARCH(".",flower[[#This Row],[Pheno Barcode]])),CONCATENATE("1A4070000000065000",RIGHT(flower[[#This Row],[Pheno Barcode]],6)),"")</f>
        <v/>
      </c>
      <c r="P1988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_YL5-03</v>
      </c>
    </row>
    <row r="1989" spans="1:16" x14ac:dyDescent="0.25">
      <c r="A1989" s="8" t="s">
        <v>10</v>
      </c>
      <c r="B1989" s="9">
        <v>4</v>
      </c>
      <c r="C1989" s="13" t="s">
        <v>607</v>
      </c>
      <c r="D1989" s="13"/>
      <c r="E1989" s="13" t="str">
        <f>_xlfn.IFNA(VLOOKUP(flower[[#This Row],[Scion METRC '#]],METRCC8[],2,FALSE),"METRC ERROR")</f>
        <v>METRC ERROR</v>
      </c>
      <c r="F1989" s="13" t="str">
        <f>IF(LEFT(flower[[#This Row],[Strain]],4)=LEFT(flower[[#This Row],[Pheno '#]],4),"match","MISMATCH")</f>
        <v>MISMATCH</v>
      </c>
      <c r="G1989" s="13" t="str">
        <f>_xlfn.IFNA(VLOOKUP(flower[[#This Row],[Scion METRC '#]],VEGC8[[#All],[Scion METRC '#]:[Pheno Barcode]],2,FALSE),"")</f>
        <v/>
      </c>
      <c r="H1989" s="13" t="str">
        <f>LEFT(flower[[#This Row],[Pheno Barcode]],7)</f>
        <v/>
      </c>
      <c r="I1989" s="10" t="str">
        <f>_xlfn.IFNA(VLOOKUP(flower[[#This Row],[Strain]],VEGC8[[#All],[Scion METRC '#]:[Health]],5,FALSE),"")</f>
        <v/>
      </c>
      <c r="J1989" s="13"/>
      <c r="K1989" s="13" t="str">
        <f>IF(flower[[#This Row],[Scion METRC '#]]="","EMPTY",_xlfn.IFNA(VLOOKUP(flower[[#This Row],[Scion METRC '#]],DEADC8[],3,FALSE),"Alive"))</f>
        <v>EMPTY</v>
      </c>
      <c r="L1989" s="13" t="str">
        <f>IFERROR(INDEX(exptreatments[[#This Row],[Treatment]],MATCH(flower[[#This Row],[Scion METRC '#]],exptreatments[[#This Row],[METRC]],0)),"")</f>
        <v/>
      </c>
      <c r="M1989" s="13" t="str">
        <f>_xlfn.IFNA(VLOOKUP(flower[[#This Row],[Scion METRC '#]],DEADC8[],4,FALSE),"")</f>
        <v/>
      </c>
      <c r="N1989" s="14" t="str">
        <f>_xlfn.IFNA(VLOOKUP(flower[[#This Row],[Scion METRC '#]],DEADC8[],4,FALSE),"")</f>
        <v/>
      </c>
      <c r="O1989" s="13" t="str">
        <f>IF(ISNUMBER(SEARCH(".",flower[[#This Row],[Pheno Barcode]])),CONCATENATE("1A4070000000065000",RIGHT(flower[[#This Row],[Pheno Barcode]],6)),"")</f>
        <v/>
      </c>
      <c r="P1989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_YL5-04</v>
      </c>
    </row>
    <row r="1990" spans="1:16" x14ac:dyDescent="0.25">
      <c r="A1990" s="8" t="s">
        <v>10</v>
      </c>
      <c r="B1990" s="9">
        <v>5</v>
      </c>
      <c r="C1990" s="13" t="s">
        <v>607</v>
      </c>
      <c r="D1990" s="13"/>
      <c r="E1990" s="13" t="str">
        <f>_xlfn.IFNA(VLOOKUP(flower[[#This Row],[Scion METRC '#]],METRCC8[],2,FALSE),"METRC ERROR")</f>
        <v>METRC ERROR</v>
      </c>
      <c r="F1990" s="13" t="str">
        <f>IF(LEFT(flower[[#This Row],[Strain]],4)=LEFT(flower[[#This Row],[Pheno '#]],4),"match","MISMATCH")</f>
        <v>MISMATCH</v>
      </c>
      <c r="G1990" s="13" t="str">
        <f>_xlfn.IFNA(VLOOKUP(flower[[#This Row],[Scion METRC '#]],VEGC8[[#All],[Scion METRC '#]:[Pheno Barcode]],2,FALSE),"")</f>
        <v/>
      </c>
      <c r="H1990" s="13" t="str">
        <f>LEFT(flower[[#This Row],[Pheno Barcode]],7)</f>
        <v/>
      </c>
      <c r="I1990" s="10" t="str">
        <f>_xlfn.IFNA(VLOOKUP(flower[[#This Row],[Strain]],VEGC8[[#All],[Scion METRC '#]:[Health]],5,FALSE),"")</f>
        <v/>
      </c>
      <c r="J1990" s="13"/>
      <c r="K1990" s="13" t="str">
        <f>IF(flower[[#This Row],[Scion METRC '#]]="","EMPTY",_xlfn.IFNA(VLOOKUP(flower[[#This Row],[Scion METRC '#]],DEADC8[],3,FALSE),"Alive"))</f>
        <v>EMPTY</v>
      </c>
      <c r="L1990" s="13" t="str">
        <f>IFERROR(INDEX(exptreatments[[#This Row],[Treatment]],MATCH(flower[[#This Row],[Scion METRC '#]],exptreatments[[#This Row],[METRC]],0)),"")</f>
        <v/>
      </c>
      <c r="M1990" s="13" t="str">
        <f>_xlfn.IFNA(VLOOKUP(flower[[#This Row],[Scion METRC '#]],DEADC8[],4,FALSE),"")</f>
        <v/>
      </c>
      <c r="N1990" s="14" t="str">
        <f>_xlfn.IFNA(VLOOKUP(flower[[#This Row],[Scion METRC '#]],DEADC8[],4,FALSE),"")</f>
        <v/>
      </c>
      <c r="O1990" s="13" t="str">
        <f>IF(ISNUMBER(SEARCH(".",flower[[#This Row],[Pheno Barcode]])),CONCATENATE("1A4070000000065000",RIGHT(flower[[#This Row],[Pheno Barcode]],6)),"")</f>
        <v/>
      </c>
      <c r="P1990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_YL5-05</v>
      </c>
    </row>
    <row r="1991" spans="1:16" x14ac:dyDescent="0.25">
      <c r="A1991" s="8" t="s">
        <v>10</v>
      </c>
      <c r="B1991" s="9">
        <v>6</v>
      </c>
      <c r="C1991" s="13" t="s">
        <v>607</v>
      </c>
      <c r="D1991" s="13"/>
      <c r="E1991" s="13" t="str">
        <f>_xlfn.IFNA(VLOOKUP(flower[[#This Row],[Scion METRC '#]],METRCC8[],2,FALSE),"METRC ERROR")</f>
        <v>METRC ERROR</v>
      </c>
      <c r="F1991" s="13" t="str">
        <f>IF(LEFT(flower[[#This Row],[Strain]],4)=LEFT(flower[[#This Row],[Pheno '#]],4),"match","MISMATCH")</f>
        <v>MISMATCH</v>
      </c>
      <c r="G1991" s="13" t="str">
        <f>_xlfn.IFNA(VLOOKUP(flower[[#This Row],[Scion METRC '#]],VEGC8[[#All],[Scion METRC '#]:[Pheno Barcode]],2,FALSE),"")</f>
        <v/>
      </c>
      <c r="H1991" s="13" t="str">
        <f>LEFT(flower[[#This Row],[Pheno Barcode]],7)</f>
        <v/>
      </c>
      <c r="I1991" s="10" t="str">
        <f>_xlfn.IFNA(VLOOKUP(flower[[#This Row],[Strain]],VEGC8[[#All],[Scion METRC '#]:[Health]],5,FALSE),"")</f>
        <v/>
      </c>
      <c r="J1991" s="13"/>
      <c r="K1991" s="13" t="str">
        <f>IF(flower[[#This Row],[Scion METRC '#]]="","EMPTY",_xlfn.IFNA(VLOOKUP(flower[[#This Row],[Scion METRC '#]],DEADC8[],3,FALSE),"Alive"))</f>
        <v>EMPTY</v>
      </c>
      <c r="L1991" s="13" t="str">
        <f>IFERROR(INDEX(exptreatments[[#This Row],[Treatment]],MATCH(flower[[#This Row],[Scion METRC '#]],exptreatments[[#This Row],[METRC]],0)),"")</f>
        <v/>
      </c>
      <c r="M1991" s="13" t="str">
        <f>_xlfn.IFNA(VLOOKUP(flower[[#This Row],[Scion METRC '#]],DEADC8[],4,FALSE),"")</f>
        <v/>
      </c>
      <c r="N1991" s="14" t="str">
        <f>_xlfn.IFNA(VLOOKUP(flower[[#This Row],[Scion METRC '#]],DEADC8[],4,FALSE),"")</f>
        <v/>
      </c>
      <c r="O1991" s="13" t="str">
        <f>IF(ISNUMBER(SEARCH(".",flower[[#This Row],[Pheno Barcode]])),CONCATENATE("1A4070000000065000",RIGHT(flower[[#This Row],[Pheno Barcode]],6)),"")</f>
        <v/>
      </c>
      <c r="P1991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_YL5-06</v>
      </c>
    </row>
    <row r="1992" spans="1:16" x14ac:dyDescent="0.25">
      <c r="A1992" s="8" t="s">
        <v>10</v>
      </c>
      <c r="B1992" s="9">
        <v>7</v>
      </c>
      <c r="C1992" s="13" t="s">
        <v>607</v>
      </c>
      <c r="D1992" s="13"/>
      <c r="E1992" s="13" t="str">
        <f>_xlfn.IFNA(VLOOKUP(flower[[#This Row],[Scion METRC '#]],METRCC8[],2,FALSE),"METRC ERROR")</f>
        <v>METRC ERROR</v>
      </c>
      <c r="F1992" s="13" t="str">
        <f>IF(LEFT(flower[[#This Row],[Strain]],4)=LEFT(flower[[#This Row],[Pheno '#]],4),"match","MISMATCH")</f>
        <v>MISMATCH</v>
      </c>
      <c r="G1992" s="13" t="str">
        <f>_xlfn.IFNA(VLOOKUP(flower[[#This Row],[Scion METRC '#]],VEGC8[[#All],[Scion METRC '#]:[Pheno Barcode]],2,FALSE),"")</f>
        <v/>
      </c>
      <c r="H1992" s="13" t="str">
        <f>LEFT(flower[[#This Row],[Pheno Barcode]],7)</f>
        <v/>
      </c>
      <c r="I1992" s="10" t="str">
        <f>_xlfn.IFNA(VLOOKUP(flower[[#This Row],[Strain]],VEGC8[[#All],[Scion METRC '#]:[Health]],5,FALSE),"")</f>
        <v/>
      </c>
      <c r="J1992" s="13"/>
      <c r="K1992" s="13" t="str">
        <f>IF(flower[[#This Row],[Scion METRC '#]]="","EMPTY",_xlfn.IFNA(VLOOKUP(flower[[#This Row],[Scion METRC '#]],DEADC8[],3,FALSE),"Alive"))</f>
        <v>EMPTY</v>
      </c>
      <c r="L1992" s="13" t="str">
        <f>IFERROR(INDEX(exptreatments[[#This Row],[Treatment]],MATCH(flower[[#This Row],[Scion METRC '#]],exptreatments[[#This Row],[METRC]],0)),"")</f>
        <v/>
      </c>
      <c r="M1992" s="13" t="str">
        <f>_xlfn.IFNA(VLOOKUP(flower[[#This Row],[Scion METRC '#]],DEADC8[],4,FALSE),"")</f>
        <v/>
      </c>
      <c r="N1992" s="14" t="str">
        <f>_xlfn.IFNA(VLOOKUP(flower[[#This Row],[Scion METRC '#]],DEADC8[],4,FALSE),"")</f>
        <v/>
      </c>
      <c r="O1992" s="13" t="str">
        <f>IF(ISNUMBER(SEARCH(".",flower[[#This Row],[Pheno Barcode]])),CONCATENATE("1A4070000000065000",RIGHT(flower[[#This Row],[Pheno Barcode]],6)),"")</f>
        <v/>
      </c>
      <c r="P1992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_YL5-07</v>
      </c>
    </row>
    <row r="1993" spans="1:16" x14ac:dyDescent="0.25">
      <c r="A1993" s="8" t="s">
        <v>10</v>
      </c>
      <c r="B1993" s="9">
        <v>8</v>
      </c>
      <c r="C1993" s="13" t="s">
        <v>607</v>
      </c>
      <c r="D1993" s="13"/>
      <c r="E1993" s="13" t="str">
        <f>_xlfn.IFNA(VLOOKUP(flower[[#This Row],[Scion METRC '#]],METRCC8[],2,FALSE),"METRC ERROR")</f>
        <v>METRC ERROR</v>
      </c>
      <c r="F1993" s="13" t="str">
        <f>IF(LEFT(flower[[#This Row],[Strain]],4)=LEFT(flower[[#This Row],[Pheno '#]],4),"match","MISMATCH")</f>
        <v>MISMATCH</v>
      </c>
      <c r="G1993" s="13" t="str">
        <f>_xlfn.IFNA(VLOOKUP(flower[[#This Row],[Scion METRC '#]],VEGC8[[#All],[Scion METRC '#]:[Pheno Barcode]],2,FALSE),"")</f>
        <v/>
      </c>
      <c r="H1993" s="13" t="str">
        <f>LEFT(flower[[#This Row],[Pheno Barcode]],7)</f>
        <v/>
      </c>
      <c r="I1993" s="10" t="str">
        <f>_xlfn.IFNA(VLOOKUP(flower[[#This Row],[Strain]],VEGC8[[#All],[Scion METRC '#]:[Health]],5,FALSE),"")</f>
        <v/>
      </c>
      <c r="J1993" s="13"/>
      <c r="K1993" s="13" t="str">
        <f>IF(flower[[#This Row],[Scion METRC '#]]="","EMPTY",_xlfn.IFNA(VLOOKUP(flower[[#This Row],[Scion METRC '#]],DEADC8[],3,FALSE),"Alive"))</f>
        <v>EMPTY</v>
      </c>
      <c r="L1993" s="13" t="str">
        <f>IFERROR(INDEX(exptreatments[[#This Row],[Treatment]],MATCH(flower[[#This Row],[Scion METRC '#]],exptreatments[[#This Row],[METRC]],0)),"")</f>
        <v/>
      </c>
      <c r="M1993" s="13" t="str">
        <f>_xlfn.IFNA(VLOOKUP(flower[[#This Row],[Scion METRC '#]],DEADC8[],4,FALSE),"")</f>
        <v/>
      </c>
      <c r="N1993" s="14" t="str">
        <f>_xlfn.IFNA(VLOOKUP(flower[[#This Row],[Scion METRC '#]],DEADC8[],4,FALSE),"")</f>
        <v/>
      </c>
      <c r="O1993" s="13" t="str">
        <f>IF(ISNUMBER(SEARCH(".",flower[[#This Row],[Pheno Barcode]])),CONCATENATE("1A4070000000065000",RIGHT(flower[[#This Row],[Pheno Barcode]],6)),"")</f>
        <v/>
      </c>
      <c r="P1993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_YL5-08</v>
      </c>
    </row>
    <row r="1994" spans="1:16" x14ac:dyDescent="0.25">
      <c r="A1994" s="8" t="s">
        <v>10</v>
      </c>
      <c r="B1994" s="9">
        <v>9</v>
      </c>
      <c r="C1994" s="13" t="s">
        <v>607</v>
      </c>
      <c r="D1994" s="13"/>
      <c r="E1994" s="13" t="str">
        <f>_xlfn.IFNA(VLOOKUP(flower[[#This Row],[Scion METRC '#]],METRCC8[],2,FALSE),"METRC ERROR")</f>
        <v>METRC ERROR</v>
      </c>
      <c r="F1994" s="13" t="str">
        <f>IF(LEFT(flower[[#This Row],[Strain]],4)=LEFT(flower[[#This Row],[Pheno '#]],4),"match","MISMATCH")</f>
        <v>MISMATCH</v>
      </c>
      <c r="G1994" s="13" t="str">
        <f>_xlfn.IFNA(VLOOKUP(flower[[#This Row],[Scion METRC '#]],VEGC8[[#All],[Scion METRC '#]:[Pheno Barcode]],2,FALSE),"")</f>
        <v/>
      </c>
      <c r="H1994" s="13" t="str">
        <f>LEFT(flower[[#This Row],[Pheno Barcode]],7)</f>
        <v/>
      </c>
      <c r="I1994" s="10" t="str">
        <f>_xlfn.IFNA(VLOOKUP(flower[[#This Row],[Strain]],VEGC8[[#All],[Scion METRC '#]:[Health]],5,FALSE),"")</f>
        <v/>
      </c>
      <c r="J1994" s="13"/>
      <c r="K1994" s="13" t="str">
        <f>IF(flower[[#This Row],[Scion METRC '#]]="","EMPTY",_xlfn.IFNA(VLOOKUP(flower[[#This Row],[Scion METRC '#]],DEADC8[],3,FALSE),"Alive"))</f>
        <v>EMPTY</v>
      </c>
      <c r="L1994" s="13" t="str">
        <f>IFERROR(INDEX(exptreatments[[#This Row],[Treatment]],MATCH(flower[[#This Row],[Scion METRC '#]],exptreatments[[#This Row],[METRC]],0)),"")</f>
        <v/>
      </c>
      <c r="M1994" s="13" t="str">
        <f>_xlfn.IFNA(VLOOKUP(flower[[#This Row],[Scion METRC '#]],DEADC8[],4,FALSE),"")</f>
        <v/>
      </c>
      <c r="N1994" s="14" t="str">
        <f>_xlfn.IFNA(VLOOKUP(flower[[#This Row],[Scion METRC '#]],DEADC8[],4,FALSE),"")</f>
        <v/>
      </c>
      <c r="O1994" s="13" t="str">
        <f>IF(ISNUMBER(SEARCH(".",flower[[#This Row],[Pheno Barcode]])),CONCATENATE("1A4070000000065000",RIGHT(flower[[#This Row],[Pheno Barcode]],6)),"")</f>
        <v/>
      </c>
      <c r="P1994" s="8" t="str">
        <f>IF(flower[[#This Row],[Plant]]&lt;10,_xlfn.CONCAT('Group Info'!$F$2,"_",flower[[#This Row],[Table]],"-0",flower[[#This Row],[Plant]]),_xlfn.CONCAT('Group Info'!$F$2,"_",flower[[#This Row],[Table]],"-",flower[[#This Row],[Plant]]))</f>
        <v>_YL5-09</v>
      </c>
    </row>
    <row r="1995" spans="1:16" x14ac:dyDescent="0.25">
      <c r="A1995" s="8" t="s">
        <v>10</v>
      </c>
      <c r="B1995" s="9">
        <v>10</v>
      </c>
      <c r="C1995" s="13" t="s">
        <v>607</v>
      </c>
      <c r="D1995" s="13"/>
      <c r="E1995" s="13" t="str">
        <f>_xlfn.IFNA(VLOOKUP(flower[[#This Row],[Scion METRC '#]],METRCC8[],2,FALSE),"METRC ERROR")</f>
        <v>METRC ERROR</v>
      </c>
      <c r="F1995" s="13" t="str">
        <f>IF(LEFT(flower[[#This Row],[Strain]],4)=LEFT(flower[[#This Row],[Pheno '#]],4),"match","MISMATCH")</f>
        <v>MISMATCH</v>
      </c>
      <c r="G1995" s="13" t="str">
        <f>_xlfn.IFNA(VLOOKUP(flower[[#This Row],[Scion METRC '#]],VEGC8[[#All],[Scion METRC '#]:[Pheno Barcode]],2,FALSE),"")</f>
        <v/>
      </c>
      <c r="H1995" s="13" t="str">
        <f>LEFT(flower[[#This Row],[Pheno Barcode]],7)</f>
        <v/>
      </c>
      <c r="I1995" s="10" t="str">
        <f>_xlfn.IFNA(VLOOKUP(flower[[#This Row],[Strain]],VEGC8[[#All],[Scion METRC '#]:[Health]],5,FALSE),"")</f>
        <v/>
      </c>
      <c r="J1995" s="13"/>
      <c r="K1995" s="13" t="str">
        <f>IF(flower[[#This Row],[Scion METRC '#]]="","EMPTY",_xlfn.IFNA(VLOOKUP(flower[[#This Row],[Scion METRC '#]],DEADC8[],3,FALSE),"Alive"))</f>
        <v>EMPTY</v>
      </c>
      <c r="L1995" s="13" t="str">
        <f>IFERROR(INDEX(exptreatments[[#This Row],[Treatment]],MATCH(flower[[#This Row],[Scion METRC '#]],exptreatments[[#This Row],[METRC]],0)),"")</f>
        <v/>
      </c>
      <c r="M1995" s="13" t="str">
        <f>_xlfn.IFNA(VLOOKUP(flower[[#This Row],[Scion METRC '#]],DEADC8[],4,FALSE),"")</f>
        <v/>
      </c>
      <c r="N1995" s="14" t="str">
        <f>_xlfn.IFNA(VLOOKUP(flower[[#This Row],[Scion METRC '#]],DEADC8[],4,FALSE),"")</f>
        <v/>
      </c>
      <c r="O1995" s="13" t="str">
        <f>IF(ISNUMBER(SEARCH(".",flower[[#This Row],[Pheno Barcode]])),CONCATENATE("1A4070000000065000",RIGHT(flower[[#This Row],[Pheno Barcode]],6)),"")</f>
        <v/>
      </c>
      <c r="P1995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_YL5-10</v>
      </c>
    </row>
    <row r="1996" spans="1:16" x14ac:dyDescent="0.25">
      <c r="A1996" s="8" t="s">
        <v>10</v>
      </c>
      <c r="B1996" s="9">
        <v>11</v>
      </c>
      <c r="C1996" s="13" t="s">
        <v>607</v>
      </c>
      <c r="D1996" s="13"/>
      <c r="E1996" s="13" t="str">
        <f>_xlfn.IFNA(VLOOKUP(flower[[#This Row],[Scion METRC '#]],METRCC8[],2,FALSE),"METRC ERROR")</f>
        <v>METRC ERROR</v>
      </c>
      <c r="F1996" s="13" t="str">
        <f>IF(LEFT(flower[[#This Row],[Strain]],4)=LEFT(flower[[#This Row],[Pheno '#]],4),"match","MISMATCH")</f>
        <v>MISMATCH</v>
      </c>
      <c r="G1996" s="13" t="str">
        <f>_xlfn.IFNA(VLOOKUP(flower[[#This Row],[Scion METRC '#]],VEGC8[[#All],[Scion METRC '#]:[Pheno Barcode]],2,FALSE),"")</f>
        <v/>
      </c>
      <c r="H1996" s="13" t="str">
        <f>LEFT(flower[[#This Row],[Pheno Barcode]],7)</f>
        <v/>
      </c>
      <c r="I1996" s="10" t="str">
        <f>_xlfn.IFNA(VLOOKUP(flower[[#This Row],[Strain]],VEGC8[[#All],[Scion METRC '#]:[Health]],5,FALSE),"")</f>
        <v/>
      </c>
      <c r="J1996" s="13"/>
      <c r="K1996" s="13" t="str">
        <f>IF(flower[[#This Row],[Scion METRC '#]]="","EMPTY",_xlfn.IFNA(VLOOKUP(flower[[#This Row],[Scion METRC '#]],DEADC8[],3,FALSE),"Alive"))</f>
        <v>EMPTY</v>
      </c>
      <c r="L1996" s="13" t="str">
        <f>IFERROR(INDEX(exptreatments[[#This Row],[Treatment]],MATCH(flower[[#This Row],[Scion METRC '#]],exptreatments[[#This Row],[METRC]],0)),"")</f>
        <v/>
      </c>
      <c r="M1996" s="13" t="str">
        <f>_xlfn.IFNA(VLOOKUP(flower[[#This Row],[Scion METRC '#]],DEADC8[],4,FALSE),"")</f>
        <v/>
      </c>
      <c r="N1996" s="14" t="str">
        <f>_xlfn.IFNA(VLOOKUP(flower[[#This Row],[Scion METRC '#]],DEADC8[],4,FALSE),"")</f>
        <v/>
      </c>
      <c r="O1996" s="13" t="str">
        <f>IF(ISNUMBER(SEARCH(".",flower[[#This Row],[Pheno Barcode]])),CONCATENATE("1A4070000000065000",RIGHT(flower[[#This Row],[Pheno Barcode]],6)),"")</f>
        <v/>
      </c>
      <c r="P1996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_YL5-11</v>
      </c>
    </row>
    <row r="1997" spans="1:16" x14ac:dyDescent="0.25">
      <c r="A1997" s="8" t="s">
        <v>10</v>
      </c>
      <c r="B1997" s="9">
        <v>12</v>
      </c>
      <c r="C1997" s="13" t="s">
        <v>607</v>
      </c>
      <c r="D1997" s="13"/>
      <c r="E1997" s="13" t="str">
        <f>_xlfn.IFNA(VLOOKUP(flower[[#This Row],[Scion METRC '#]],METRCC8[],2,FALSE),"METRC ERROR")</f>
        <v>METRC ERROR</v>
      </c>
      <c r="F1997" s="13" t="str">
        <f>IF(LEFT(flower[[#This Row],[Strain]],4)=LEFT(flower[[#This Row],[Pheno '#]],4),"match","MISMATCH")</f>
        <v>MISMATCH</v>
      </c>
      <c r="G1997" s="13" t="str">
        <f>_xlfn.IFNA(VLOOKUP(flower[[#This Row],[Scion METRC '#]],VEGC8[[#All],[Scion METRC '#]:[Pheno Barcode]],2,FALSE),"")</f>
        <v/>
      </c>
      <c r="H1997" s="13" t="str">
        <f>LEFT(flower[[#This Row],[Pheno Barcode]],7)</f>
        <v/>
      </c>
      <c r="I1997" s="10" t="str">
        <f>_xlfn.IFNA(VLOOKUP(flower[[#This Row],[Strain]],VEGC8[[#All],[Scion METRC '#]:[Health]],5,FALSE),"")</f>
        <v/>
      </c>
      <c r="J1997" s="13"/>
      <c r="K1997" s="13" t="str">
        <f>IF(flower[[#This Row],[Scion METRC '#]]="","EMPTY",_xlfn.IFNA(VLOOKUP(flower[[#This Row],[Scion METRC '#]],DEADC8[],3,FALSE),"Alive"))</f>
        <v>EMPTY</v>
      </c>
      <c r="L1997" s="13" t="str">
        <f>IFERROR(INDEX(exptreatments[[#This Row],[Treatment]],MATCH(flower[[#This Row],[Scion METRC '#]],exptreatments[[#This Row],[METRC]],0)),"")</f>
        <v/>
      </c>
      <c r="M1997" s="13" t="str">
        <f>_xlfn.IFNA(VLOOKUP(flower[[#This Row],[Scion METRC '#]],DEADC8[],4,FALSE),"")</f>
        <v/>
      </c>
      <c r="N1997" s="14" t="str">
        <f>_xlfn.IFNA(VLOOKUP(flower[[#This Row],[Scion METRC '#]],DEADC8[],4,FALSE),"")</f>
        <v/>
      </c>
      <c r="O1997" s="13" t="str">
        <f>IF(ISNUMBER(SEARCH(".",flower[[#This Row],[Pheno Barcode]])),CONCATENATE("1A4070000000065000",RIGHT(flower[[#This Row],[Pheno Barcode]],6)),"")</f>
        <v/>
      </c>
      <c r="P1997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_YL5-12</v>
      </c>
    </row>
    <row r="1998" spans="1:16" x14ac:dyDescent="0.25">
      <c r="A1998" s="8" t="s">
        <v>10</v>
      </c>
      <c r="B1998" s="9">
        <v>13</v>
      </c>
      <c r="C1998" s="13" t="s">
        <v>607</v>
      </c>
      <c r="D1998" s="13"/>
      <c r="E1998" s="13" t="str">
        <f>_xlfn.IFNA(VLOOKUP(flower[[#This Row],[Scion METRC '#]],METRCC8[],2,FALSE),"METRC ERROR")</f>
        <v>METRC ERROR</v>
      </c>
      <c r="F1998" s="13" t="str">
        <f>IF(LEFT(flower[[#This Row],[Strain]],4)=LEFT(flower[[#This Row],[Pheno '#]],4),"match","MISMATCH")</f>
        <v>MISMATCH</v>
      </c>
      <c r="G1998" s="13" t="str">
        <f>_xlfn.IFNA(VLOOKUP(flower[[#This Row],[Scion METRC '#]],VEGC8[[#All],[Scion METRC '#]:[Pheno Barcode]],2,FALSE),"")</f>
        <v/>
      </c>
      <c r="H1998" s="13" t="str">
        <f>LEFT(flower[[#This Row],[Pheno Barcode]],7)</f>
        <v/>
      </c>
      <c r="I1998" s="10" t="str">
        <f>_xlfn.IFNA(VLOOKUP(flower[[#This Row],[Strain]],VEGC8[[#All],[Scion METRC '#]:[Health]],5,FALSE),"")</f>
        <v/>
      </c>
      <c r="J1998" s="13"/>
      <c r="K1998" s="13" t="str">
        <f>IF(flower[[#This Row],[Scion METRC '#]]="","EMPTY",_xlfn.IFNA(VLOOKUP(flower[[#This Row],[Scion METRC '#]],DEADC8[],3,FALSE),"Alive"))</f>
        <v>EMPTY</v>
      </c>
      <c r="L1998" s="13" t="str">
        <f>IFERROR(INDEX(exptreatments[[#This Row],[Treatment]],MATCH(flower[[#This Row],[Scion METRC '#]],exptreatments[[#This Row],[METRC]],0)),"")</f>
        <v/>
      </c>
      <c r="M1998" s="13" t="str">
        <f>_xlfn.IFNA(VLOOKUP(flower[[#This Row],[Scion METRC '#]],DEADC8[],4,FALSE),"")</f>
        <v/>
      </c>
      <c r="N1998" s="14" t="str">
        <f>_xlfn.IFNA(VLOOKUP(flower[[#This Row],[Scion METRC '#]],DEADC8[],4,FALSE),"")</f>
        <v/>
      </c>
      <c r="O1998" s="13" t="str">
        <f>IF(ISNUMBER(SEARCH(".",flower[[#This Row],[Pheno Barcode]])),CONCATENATE("1A4070000000065000",RIGHT(flower[[#This Row],[Pheno Barcode]],6)),"")</f>
        <v/>
      </c>
      <c r="P1998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_YL5-13</v>
      </c>
    </row>
    <row r="1999" spans="1:16" x14ac:dyDescent="0.25">
      <c r="A1999" s="8" t="s">
        <v>10</v>
      </c>
      <c r="B1999" s="9">
        <v>14</v>
      </c>
      <c r="C1999" s="13" t="s">
        <v>607</v>
      </c>
      <c r="D1999" s="13"/>
      <c r="E1999" s="13" t="str">
        <f>_xlfn.IFNA(VLOOKUP(flower[[#This Row],[Scion METRC '#]],METRCC8[],2,FALSE),"METRC ERROR")</f>
        <v>METRC ERROR</v>
      </c>
      <c r="F1999" s="13" t="str">
        <f>IF(LEFT(flower[[#This Row],[Strain]],4)=LEFT(flower[[#This Row],[Pheno '#]],4),"match","MISMATCH")</f>
        <v>MISMATCH</v>
      </c>
      <c r="G1999" s="13" t="str">
        <f>_xlfn.IFNA(VLOOKUP(flower[[#This Row],[Scion METRC '#]],VEGC8[[#All],[Scion METRC '#]:[Pheno Barcode]],2,FALSE),"")</f>
        <v/>
      </c>
      <c r="H1999" s="13" t="str">
        <f>LEFT(flower[[#This Row],[Pheno Barcode]],7)</f>
        <v/>
      </c>
      <c r="I1999" s="10" t="str">
        <f>_xlfn.IFNA(VLOOKUP(flower[[#This Row],[Strain]],VEGC8[[#All],[Scion METRC '#]:[Health]],5,FALSE),"")</f>
        <v/>
      </c>
      <c r="J1999" s="13"/>
      <c r="K1999" s="13" t="str">
        <f>IF(flower[[#This Row],[Scion METRC '#]]="","EMPTY",_xlfn.IFNA(VLOOKUP(flower[[#This Row],[Scion METRC '#]],DEADC8[],3,FALSE),"Alive"))</f>
        <v>EMPTY</v>
      </c>
      <c r="L1999" s="13" t="str">
        <f>IFERROR(INDEX(exptreatments[[#This Row],[Treatment]],MATCH(flower[[#This Row],[Scion METRC '#]],exptreatments[[#This Row],[METRC]],0)),"")</f>
        <v/>
      </c>
      <c r="M1999" s="13" t="str">
        <f>_xlfn.IFNA(VLOOKUP(flower[[#This Row],[Scion METRC '#]],DEADC8[],4,FALSE),"")</f>
        <v/>
      </c>
      <c r="N1999" s="14" t="str">
        <f>_xlfn.IFNA(VLOOKUP(flower[[#This Row],[Scion METRC '#]],DEADC8[],4,FALSE),"")</f>
        <v/>
      </c>
      <c r="O1999" s="13" t="str">
        <f>IF(ISNUMBER(SEARCH(".",flower[[#This Row],[Pheno Barcode]])),CONCATENATE("1A4070000000065000",RIGHT(flower[[#This Row],[Pheno Barcode]],6)),"")</f>
        <v/>
      </c>
      <c r="P1999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_YL5-14</v>
      </c>
    </row>
    <row r="2000" spans="1:16" x14ac:dyDescent="0.25">
      <c r="A2000" s="8" t="s">
        <v>10</v>
      </c>
      <c r="B2000" s="9">
        <v>15</v>
      </c>
      <c r="C2000" s="13" t="s">
        <v>607</v>
      </c>
      <c r="D2000" s="13"/>
      <c r="E2000" s="13" t="str">
        <f>_xlfn.IFNA(VLOOKUP(flower[[#This Row],[Scion METRC '#]],METRCC8[],2,FALSE),"METRC ERROR")</f>
        <v>METRC ERROR</v>
      </c>
      <c r="F2000" s="13" t="str">
        <f>IF(LEFT(flower[[#This Row],[Strain]],4)=LEFT(flower[[#This Row],[Pheno '#]],4),"match","MISMATCH")</f>
        <v>MISMATCH</v>
      </c>
      <c r="G2000" s="13" t="str">
        <f>_xlfn.IFNA(VLOOKUP(flower[[#This Row],[Scion METRC '#]],VEGC8[[#All],[Scion METRC '#]:[Pheno Barcode]],2,FALSE),"")</f>
        <v/>
      </c>
      <c r="H2000" s="13" t="str">
        <f>LEFT(flower[[#This Row],[Pheno Barcode]],7)</f>
        <v/>
      </c>
      <c r="I2000" s="10" t="str">
        <f>_xlfn.IFNA(VLOOKUP(flower[[#This Row],[Strain]],VEGC8[[#All],[Scion METRC '#]:[Health]],5,FALSE),"")</f>
        <v/>
      </c>
      <c r="J2000" s="13"/>
      <c r="K2000" s="13" t="str">
        <f>IF(flower[[#This Row],[Scion METRC '#]]="","EMPTY",_xlfn.IFNA(VLOOKUP(flower[[#This Row],[Scion METRC '#]],DEADC8[],3,FALSE),"Alive"))</f>
        <v>EMPTY</v>
      </c>
      <c r="L2000" s="13" t="str">
        <f>IFERROR(INDEX(exptreatments[[#This Row],[Treatment]],MATCH(flower[[#This Row],[Scion METRC '#]],exptreatments[[#This Row],[METRC]],0)),"")</f>
        <v/>
      </c>
      <c r="M2000" s="13" t="str">
        <f>_xlfn.IFNA(VLOOKUP(flower[[#This Row],[Scion METRC '#]],DEADC8[],4,FALSE),"")</f>
        <v/>
      </c>
      <c r="N2000" s="14" t="str">
        <f>_xlfn.IFNA(VLOOKUP(flower[[#This Row],[Scion METRC '#]],DEADC8[],4,FALSE),"")</f>
        <v/>
      </c>
      <c r="O2000" s="13" t="str">
        <f>IF(ISNUMBER(SEARCH(".",flower[[#This Row],[Pheno Barcode]])),CONCATENATE("1A4070000000065000",RIGHT(flower[[#This Row],[Pheno Barcode]],6)),"")</f>
        <v/>
      </c>
      <c r="P2000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_YL5-15</v>
      </c>
    </row>
    <row r="2001" spans="1:16" x14ac:dyDescent="0.25">
      <c r="A2001" s="8" t="s">
        <v>10</v>
      </c>
      <c r="B2001" s="9">
        <v>16</v>
      </c>
      <c r="C2001" s="13" t="s">
        <v>607</v>
      </c>
      <c r="D2001" s="13"/>
      <c r="E2001" s="13" t="str">
        <f>_xlfn.IFNA(VLOOKUP(flower[[#This Row],[Scion METRC '#]],METRCC8[],2,FALSE),"METRC ERROR")</f>
        <v>METRC ERROR</v>
      </c>
      <c r="F2001" s="13" t="str">
        <f>IF(LEFT(flower[[#This Row],[Strain]],4)=LEFT(flower[[#This Row],[Pheno '#]],4),"match","MISMATCH")</f>
        <v>MISMATCH</v>
      </c>
      <c r="G2001" s="13" t="str">
        <f>_xlfn.IFNA(VLOOKUP(flower[[#This Row],[Scion METRC '#]],VEGC8[[#All],[Scion METRC '#]:[Pheno Barcode]],2,FALSE),"")</f>
        <v/>
      </c>
      <c r="H2001" s="13" t="str">
        <f>LEFT(flower[[#This Row],[Pheno Barcode]],7)</f>
        <v/>
      </c>
      <c r="I2001" s="10" t="str">
        <f>_xlfn.IFNA(VLOOKUP(flower[[#This Row],[Strain]],VEGC8[[#All],[Scion METRC '#]:[Health]],5,FALSE),"")</f>
        <v/>
      </c>
      <c r="J2001" s="13"/>
      <c r="K2001" s="13" t="str">
        <f>IF(flower[[#This Row],[Scion METRC '#]]="","EMPTY",_xlfn.IFNA(VLOOKUP(flower[[#This Row],[Scion METRC '#]],DEADC8[],3,FALSE),"Alive"))</f>
        <v>EMPTY</v>
      </c>
      <c r="L2001" s="13" t="str">
        <f>IFERROR(INDEX(exptreatments[[#This Row],[Treatment]],MATCH(flower[[#This Row],[Scion METRC '#]],exptreatments[[#This Row],[METRC]],0)),"")</f>
        <v/>
      </c>
      <c r="M2001" s="13" t="str">
        <f>_xlfn.IFNA(VLOOKUP(flower[[#This Row],[Scion METRC '#]],DEADC8[],4,FALSE),"")</f>
        <v/>
      </c>
      <c r="N2001" s="14" t="str">
        <f>_xlfn.IFNA(VLOOKUP(flower[[#This Row],[Scion METRC '#]],DEADC8[],4,FALSE),"")</f>
        <v/>
      </c>
      <c r="O2001" s="13" t="str">
        <f>IF(ISNUMBER(SEARCH(".",flower[[#This Row],[Pheno Barcode]])),CONCATENATE("1A4070000000065000",RIGHT(flower[[#This Row],[Pheno Barcode]],6)),"")</f>
        <v/>
      </c>
      <c r="P2001" s="8" t="str">
        <f>IF(flower[[#This Row],[Plant]]&lt;10,_xlfn.CONCAT('Group Info'!$F$2,"_",flower[[#This Row],[Table]],"-0",flower[[#This Row],[Plant]]),_xlfn.CONCAT('Group Info'!$F$2,"_",flower[[#This Row],[Table]],"-",flower[[#This Row],[Plant]]))</f>
        <v>_YL5-16</v>
      </c>
    </row>
  </sheetData>
  <conditionalFormatting sqref="A2:A2001">
    <cfRule type="cellIs" dxfId="102" priority="7" operator="equal">
      <formula>1</formula>
    </cfRule>
  </conditionalFormatting>
  <conditionalFormatting sqref="K1:L2001">
    <cfRule type="containsText" dxfId="101" priority="6" operator="containsText" text="DEAD">
      <formula>NOT(ISERROR(SEARCH("DEAD",K1)))</formula>
    </cfRule>
  </conditionalFormatting>
  <conditionalFormatting sqref="D1 D3 D5:D1048576">
    <cfRule type="duplicateValues" dxfId="100" priority="4"/>
  </conditionalFormatting>
  <conditionalFormatting sqref="E1:E1048576 F1:F2001">
    <cfRule type="cellIs" dxfId="99" priority="2" operator="equal">
      <formula>"METRC ERROR"</formula>
    </cfRule>
  </conditionalFormatting>
  <conditionalFormatting sqref="A2:O2001">
    <cfRule type="expression" dxfId="98" priority="51">
      <formula>#REF!&gt;3</formula>
    </cfRule>
  </conditionalFormatting>
  <conditionalFormatting sqref="F2:F2001">
    <cfRule type="cellIs" dxfId="97" priority="1" operator="equal">
      <formula>"MISMATCH"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C654-4EA0-4951-9E78-1AD47FFD7C04}">
  <dimension ref="A1:O2401"/>
  <sheetViews>
    <sheetView topLeftCell="F1" zoomScaleNormal="100" workbookViewId="0">
      <selection activeCell="O2" sqref="O2"/>
    </sheetView>
  </sheetViews>
  <sheetFormatPr defaultColWidth="9" defaultRowHeight="15" x14ac:dyDescent="0.25"/>
  <cols>
    <col min="1" max="1" width="10.85546875" style="40" customWidth="1"/>
    <col min="2" max="2" width="9" style="40"/>
    <col min="3" max="3" width="7" style="40" customWidth="1"/>
    <col min="4" max="4" width="27.5703125" style="40" customWidth="1"/>
    <col min="5" max="5" width="26" style="40" customWidth="1"/>
    <col min="6" max="6" width="17.140625" style="40" customWidth="1"/>
    <col min="7" max="7" width="13.5703125" style="40" customWidth="1"/>
    <col min="8" max="8" width="16.5703125" style="40" customWidth="1"/>
    <col min="9" max="9" width="15" style="40" customWidth="1"/>
    <col min="10" max="10" width="12.5703125" style="40" customWidth="1"/>
    <col min="11" max="11" width="15.140625" style="41" customWidth="1"/>
    <col min="12" max="12" width="28.42578125" style="40" customWidth="1"/>
    <col min="13" max="13" width="23.5703125" style="40" customWidth="1"/>
    <col min="14" max="16384" width="9" style="40"/>
  </cols>
  <sheetData>
    <row r="1" spans="1:15" ht="28.5" customHeight="1" x14ac:dyDescent="0.25">
      <c r="A1" s="3" t="s">
        <v>390</v>
      </c>
      <c r="B1" s="5" t="s">
        <v>0</v>
      </c>
      <c r="C1" s="5" t="s">
        <v>3</v>
      </c>
      <c r="D1" s="6" t="s">
        <v>32</v>
      </c>
      <c r="E1" s="5" t="s">
        <v>33</v>
      </c>
      <c r="F1" s="6" t="s">
        <v>153</v>
      </c>
      <c r="G1" s="6" t="s">
        <v>154</v>
      </c>
      <c r="H1" s="6" t="s">
        <v>383</v>
      </c>
      <c r="I1" s="6" t="s">
        <v>35</v>
      </c>
      <c r="J1" s="6" t="s">
        <v>36</v>
      </c>
      <c r="K1" s="6" t="s">
        <v>650</v>
      </c>
      <c r="L1" s="6" t="s">
        <v>37</v>
      </c>
      <c r="M1" s="11" t="s">
        <v>38</v>
      </c>
      <c r="N1" s="6" t="s">
        <v>39</v>
      </c>
      <c r="O1" s="3" t="s">
        <v>465</v>
      </c>
    </row>
    <row r="2" spans="1:15" x14ac:dyDescent="0.25">
      <c r="A2" s="8" t="s">
        <v>478</v>
      </c>
      <c r="B2" s="9">
        <v>1</v>
      </c>
      <c r="C2" s="9" t="s">
        <v>479</v>
      </c>
      <c r="D2" s="9"/>
      <c r="E2" s="9" t="e">
        <f>_xlfn.IFNA(VLOOKUP(expandedflower[[#This Row],[Scion METRC '#]],[3]!METRCC8[#Data],2,FALSE),"METRC ERROR")</f>
        <v>#REF!</v>
      </c>
      <c r="F2" s="9" t="str">
        <f>_xlfn.IFNA(VLOOKUP(expandedflower[[#This Row],[Scion METRC '#]],VEGC8[[#All],[Scion METRC '#]:[Pheno Barcode]],2,FALSE),"")</f>
        <v/>
      </c>
      <c r="G2" s="9" t="str">
        <f>LEFT(expandedflower[[#This Row],[Pheno Barcode]],7)</f>
        <v/>
      </c>
      <c r="H2" s="10" t="e">
        <f>_xlfn.IFNA(VLOOKUP(expandedflower[[#This Row],[Strain]],VEGC8[[#All],[Scion METRC '#]:[Health]],5,FALSE),"")</f>
        <v>#REF!</v>
      </c>
      <c r="I2" s="9"/>
      <c r="J2" s="9" t="str">
        <f>_xlfn.IFNA(VLOOKUP(expandedflower[[#This Row],[Scion METRC '#]],DEADC8[#Data],2,FALSE),"Alive")</f>
        <v>Alive</v>
      </c>
      <c r="K2" s="9"/>
      <c r="L2" s="9" t="str">
        <f>_xlfn.IFNA(VLOOKUP(expandedflower[[#This Row],[Scion METRC '#]],DEADC8[#Data],3,FALSE),"")</f>
        <v/>
      </c>
      <c r="M2" s="10" t="str">
        <f>_xlfn.IFNA(VLOOKUP(expandedflower[[#This Row],[Scion METRC '#]],DEADC8[#Data],4,FALSE),"")</f>
        <v/>
      </c>
      <c r="N2" s="9" t="str">
        <f>IF(ISNUMBER(SEARCH(".",expandedflower[[#This Row],[Pheno Barcode]])),CONCATENATE("1A4070000000065000",RIGHT(expandedflower[[#This Row],[Pheno Barcode]],6)),"")</f>
        <v/>
      </c>
      <c r="O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_AL1-01</v>
      </c>
    </row>
    <row r="3" spans="1:15" x14ac:dyDescent="0.25">
      <c r="A3" s="8" t="s">
        <v>478</v>
      </c>
      <c r="B3" s="9">
        <v>2</v>
      </c>
      <c r="C3" s="9" t="s">
        <v>479</v>
      </c>
      <c r="D3" s="2"/>
      <c r="E3" s="9" t="e">
        <f>_xlfn.IFNA(VLOOKUP(expandedflower[[#This Row],[Scion METRC '#]],[3]!METRCC8[#Data],2,FALSE),"METRC ERROR")</f>
        <v>#REF!</v>
      </c>
      <c r="F3" s="9" t="str">
        <f>_xlfn.IFNA(VLOOKUP(expandedflower[[#This Row],[Scion METRC '#]],VEGC8[[#All],[Scion METRC '#]:[Pheno Barcode]],2,FALSE),"")</f>
        <v/>
      </c>
      <c r="G3" s="9" t="str">
        <f>LEFT(expandedflower[[#This Row],[Pheno Barcode]],7)</f>
        <v/>
      </c>
      <c r="H3" s="10" t="e">
        <f>_xlfn.IFNA(VLOOKUP(expandedflower[[#This Row],[Strain]],VEGC8[[#All],[Scion METRC '#]:[Health]],5,FALSE),"")</f>
        <v>#REF!</v>
      </c>
      <c r="I3" s="9"/>
      <c r="J3" s="9" t="str">
        <f>_xlfn.IFNA(VLOOKUP(expandedflower[[#This Row],[Scion METRC '#]],DEADC8[#Data],2,FALSE),"Alive")</f>
        <v>Alive</v>
      </c>
      <c r="K3" s="65"/>
      <c r="L3" s="13" t="str">
        <f>_xlfn.IFNA(VLOOKUP(expandedflower[[#This Row],[Scion METRC '#]],DEADC8[#Data],3,FALSE),"")</f>
        <v/>
      </c>
      <c r="M3" s="14" t="str">
        <f>_xlfn.IFNA(VLOOKUP(expandedflower[[#This Row],[Scion METRC '#]],DEADC8[#Data],4,FALSE),"")</f>
        <v/>
      </c>
      <c r="N3" s="13" t="str">
        <f>IF(ISNUMBER(SEARCH(".",expandedflower[[#This Row],[Pheno Barcode]])),CONCATENATE("1A4070000000065000",RIGHT(expandedflower[[#This Row],[Pheno Barcode]],6)),"")</f>
        <v/>
      </c>
      <c r="O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_AL1-02</v>
      </c>
    </row>
    <row r="4" spans="1:15" x14ac:dyDescent="0.25">
      <c r="A4" s="8" t="s">
        <v>478</v>
      </c>
      <c r="B4" s="9">
        <v>3</v>
      </c>
      <c r="C4" s="9" t="s">
        <v>479</v>
      </c>
      <c r="D4" s="9"/>
      <c r="E4" s="13" t="e">
        <f>_xlfn.IFNA(VLOOKUP(expandedflower[[#This Row],[Scion METRC '#]],[3]!METRCC8[#Data],2,FALSE),"METRC ERROR")</f>
        <v>#REF!</v>
      </c>
      <c r="F4" s="13" t="str">
        <f>_xlfn.IFNA(VLOOKUP(expandedflower[[#This Row],[Scion METRC '#]],VEGC8[[#All],[Scion METRC '#]:[Pheno Barcode]],2,FALSE),"")</f>
        <v/>
      </c>
      <c r="G4" s="13" t="str">
        <f>LEFT(expandedflower[[#This Row],[Pheno Barcode]],7)</f>
        <v/>
      </c>
      <c r="H4" s="10" t="e">
        <f>_xlfn.IFNA(VLOOKUP(expandedflower[[#This Row],[Strain]],VEGC8[[#All],[Scion METRC '#]:[Health]],5,FALSE),"")</f>
        <v>#REF!</v>
      </c>
      <c r="I4" s="13"/>
      <c r="J4" s="13" t="str">
        <f>_xlfn.IFNA(VLOOKUP(expandedflower[[#This Row],[Scion METRC '#]],DEADC8[#Data],2,FALSE),"Alive")</f>
        <v>Alive</v>
      </c>
      <c r="K4" s="13"/>
      <c r="L4" s="13" t="str">
        <f>_xlfn.IFNA(VLOOKUP(expandedflower[[#This Row],[Scion METRC '#]],DEADC8[#Data],3,FALSE),"")</f>
        <v/>
      </c>
      <c r="M4" s="14" t="str">
        <f>_xlfn.IFNA(VLOOKUP(expandedflower[[#This Row],[Scion METRC '#]],DEADC8[#Data],4,FALSE),"")</f>
        <v/>
      </c>
      <c r="N4" s="13" t="str">
        <f>IF(ISNUMBER(SEARCH(".",expandedflower[[#This Row],[Pheno Barcode]])),CONCATENATE("1A4070000000065000",RIGHT(expandedflower[[#This Row],[Pheno Barcode]],6)),"")</f>
        <v/>
      </c>
      <c r="O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_AL1-03</v>
      </c>
    </row>
    <row r="5" spans="1:15" x14ac:dyDescent="0.25">
      <c r="A5" s="8" t="s">
        <v>478</v>
      </c>
      <c r="B5" s="9">
        <v>4</v>
      </c>
      <c r="C5" s="9" t="s">
        <v>479</v>
      </c>
      <c r="D5" s="13"/>
      <c r="E5" s="13" t="e">
        <f>_xlfn.IFNA(VLOOKUP(expandedflower[[#This Row],[Scion METRC '#]],[3]!METRCC8[#Data],2,FALSE),"METRC ERROR")</f>
        <v>#REF!</v>
      </c>
      <c r="F5" s="13" t="str">
        <f>_xlfn.IFNA(VLOOKUP(expandedflower[[#This Row],[Scion METRC '#]],VEGC8[[#All],[Scion METRC '#]:[Pheno Barcode]],2,FALSE),"")</f>
        <v/>
      </c>
      <c r="G5" s="13" t="str">
        <f>LEFT(expandedflower[[#This Row],[Pheno Barcode]],7)</f>
        <v/>
      </c>
      <c r="H5" s="10" t="e">
        <f>_xlfn.IFNA(VLOOKUP(expandedflower[[#This Row],[Strain]],VEGC8[[#All],[Scion METRC '#]:[Health]],5,FALSE),"")</f>
        <v>#REF!</v>
      </c>
      <c r="I5" s="13"/>
      <c r="J5" s="13" t="str">
        <f>_xlfn.IFNA(VLOOKUP(expandedflower[[#This Row],[Scion METRC '#]],DEADC8[#Data],2,FALSE),"Alive")</f>
        <v>Alive</v>
      </c>
      <c r="K5" s="13"/>
      <c r="L5" s="13" t="str">
        <f>_xlfn.IFNA(VLOOKUP(expandedflower[[#This Row],[Scion METRC '#]],DEADC8[#Data],3,FALSE),"")</f>
        <v/>
      </c>
      <c r="M5" s="14" t="str">
        <f>_xlfn.IFNA(VLOOKUP(expandedflower[[#This Row],[Scion METRC '#]],DEADC8[#Data],4,FALSE),"")</f>
        <v/>
      </c>
      <c r="N5" s="13" t="str">
        <f>IF(ISNUMBER(SEARCH(".",expandedflower[[#This Row],[Pheno Barcode]])),CONCATENATE("1A4070000000065000",RIGHT(expandedflower[[#This Row],[Pheno Barcode]],6)),"")</f>
        <v/>
      </c>
      <c r="O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_AL1-04</v>
      </c>
    </row>
    <row r="6" spans="1:15" x14ac:dyDescent="0.25">
      <c r="A6" s="8" t="s">
        <v>478</v>
      </c>
      <c r="B6" s="9">
        <v>5</v>
      </c>
      <c r="C6" s="9" t="s">
        <v>479</v>
      </c>
      <c r="D6" s="13"/>
      <c r="E6" s="13" t="e">
        <f>_xlfn.IFNA(VLOOKUP(expandedflower[[#This Row],[Scion METRC '#]],[3]!METRCC8[#Data],2,FALSE),"METRC ERROR")</f>
        <v>#REF!</v>
      </c>
      <c r="F6" s="13" t="str">
        <f>_xlfn.IFNA(VLOOKUP(expandedflower[[#This Row],[Scion METRC '#]],VEGC8[[#All],[Scion METRC '#]:[Pheno Barcode]],2,FALSE),"")</f>
        <v/>
      </c>
      <c r="G6" s="13" t="str">
        <f>LEFT(expandedflower[[#This Row],[Pheno Barcode]],7)</f>
        <v/>
      </c>
      <c r="H6" s="10" t="e">
        <f>_xlfn.IFNA(VLOOKUP(expandedflower[[#This Row],[Strain]],VEGC8[[#All],[Scion METRC '#]:[Health]],5,FALSE),"")</f>
        <v>#REF!</v>
      </c>
      <c r="I6" s="13"/>
      <c r="J6" s="13" t="str">
        <f>_xlfn.IFNA(VLOOKUP(expandedflower[[#This Row],[Scion METRC '#]],DEADC8[#Data],2,FALSE),"Alive")</f>
        <v>Alive</v>
      </c>
      <c r="K6" s="13"/>
      <c r="L6" s="13" t="str">
        <f>_xlfn.IFNA(VLOOKUP(expandedflower[[#This Row],[Scion METRC '#]],DEADC8[#Data],3,FALSE),"")</f>
        <v/>
      </c>
      <c r="M6" s="14" t="str">
        <f>_xlfn.IFNA(VLOOKUP(expandedflower[[#This Row],[Scion METRC '#]],DEADC8[#Data],4,FALSE),"")</f>
        <v/>
      </c>
      <c r="N6" s="13" t="str">
        <f>IF(ISNUMBER(SEARCH(".",expandedflower[[#This Row],[Pheno Barcode]])),CONCATENATE("1A4070000000065000",RIGHT(expandedflower[[#This Row],[Pheno Barcode]],6)),"")</f>
        <v/>
      </c>
      <c r="O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_AL1-05</v>
      </c>
    </row>
    <row r="7" spans="1:15" x14ac:dyDescent="0.25">
      <c r="A7" s="8" t="s">
        <v>478</v>
      </c>
      <c r="B7" s="9">
        <v>6</v>
      </c>
      <c r="C7" s="9" t="s">
        <v>479</v>
      </c>
      <c r="D7" s="13"/>
      <c r="E7" s="13" t="e">
        <f>_xlfn.IFNA(VLOOKUP(expandedflower[[#This Row],[Scion METRC '#]],[3]!METRCC8[#Data],2,FALSE),"METRC ERROR")</f>
        <v>#REF!</v>
      </c>
      <c r="F7" s="13" t="str">
        <f>_xlfn.IFNA(VLOOKUP(expandedflower[[#This Row],[Scion METRC '#]],VEGC8[[#All],[Scion METRC '#]:[Pheno Barcode]],2,FALSE),"")</f>
        <v/>
      </c>
      <c r="G7" s="13" t="str">
        <f>LEFT(expandedflower[[#This Row],[Pheno Barcode]],7)</f>
        <v/>
      </c>
      <c r="H7" s="10" t="e">
        <f>_xlfn.IFNA(VLOOKUP(expandedflower[[#This Row],[Strain]],VEGC8[[#All],[Scion METRC '#]:[Health]],5,FALSE),"")</f>
        <v>#REF!</v>
      </c>
      <c r="I7" s="13"/>
      <c r="J7" s="13" t="str">
        <f>_xlfn.IFNA(VLOOKUP(expandedflower[[#This Row],[Scion METRC '#]],DEADC8[#Data],2,FALSE),"Alive")</f>
        <v>Alive</v>
      </c>
      <c r="K7" s="13"/>
      <c r="L7" s="13" t="str">
        <f>_xlfn.IFNA(VLOOKUP(expandedflower[[#This Row],[Scion METRC '#]],DEADC8[#Data],3,FALSE),"")</f>
        <v/>
      </c>
      <c r="M7" s="14" t="str">
        <f>_xlfn.IFNA(VLOOKUP(expandedflower[[#This Row],[Scion METRC '#]],DEADC8[#Data],4,FALSE),"")</f>
        <v/>
      </c>
      <c r="N7" s="13" t="str">
        <f>IF(ISNUMBER(SEARCH(".",expandedflower[[#This Row],[Pheno Barcode]])),CONCATENATE("1A4070000000065000",RIGHT(expandedflower[[#This Row],[Pheno Barcode]],6)),"")</f>
        <v/>
      </c>
      <c r="O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_AL1-06</v>
      </c>
    </row>
    <row r="8" spans="1:15" x14ac:dyDescent="0.25">
      <c r="A8" s="8" t="s">
        <v>478</v>
      </c>
      <c r="B8" s="9">
        <v>7</v>
      </c>
      <c r="C8" s="9" t="s">
        <v>479</v>
      </c>
      <c r="D8" s="13"/>
      <c r="E8" s="13" t="e">
        <f>_xlfn.IFNA(VLOOKUP(expandedflower[[#This Row],[Scion METRC '#]],[3]!METRCC8[#Data],2,FALSE),"METRC ERROR")</f>
        <v>#REF!</v>
      </c>
      <c r="F8" s="13" t="str">
        <f>_xlfn.IFNA(VLOOKUP(expandedflower[[#This Row],[Scion METRC '#]],VEGC8[[#All],[Scion METRC '#]:[Pheno Barcode]],2,FALSE),"")</f>
        <v/>
      </c>
      <c r="G8" s="13" t="str">
        <f>LEFT(expandedflower[[#This Row],[Pheno Barcode]],7)</f>
        <v/>
      </c>
      <c r="H8" s="10" t="e">
        <f>_xlfn.IFNA(VLOOKUP(expandedflower[[#This Row],[Strain]],VEGC8[[#All],[Scion METRC '#]:[Health]],5,FALSE),"")</f>
        <v>#REF!</v>
      </c>
      <c r="I8" s="13"/>
      <c r="J8" s="13" t="str">
        <f>_xlfn.IFNA(VLOOKUP(expandedflower[[#This Row],[Scion METRC '#]],DEADC8[#Data],2,FALSE),"Alive")</f>
        <v>Alive</v>
      </c>
      <c r="K8" s="13"/>
      <c r="L8" s="13" t="str">
        <f>_xlfn.IFNA(VLOOKUP(expandedflower[[#This Row],[Scion METRC '#]],DEADC8[#Data],3,FALSE),"")</f>
        <v/>
      </c>
      <c r="M8" s="14" t="str">
        <f>_xlfn.IFNA(VLOOKUP(expandedflower[[#This Row],[Scion METRC '#]],DEADC8[#Data],4,FALSE),"")</f>
        <v/>
      </c>
      <c r="N8" s="13" t="str">
        <f>IF(ISNUMBER(SEARCH(".",expandedflower[[#This Row],[Pheno Barcode]])),CONCATENATE("1A4070000000065000",RIGHT(expandedflower[[#This Row],[Pheno Barcode]],6)),"")</f>
        <v/>
      </c>
      <c r="O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_AL1-07</v>
      </c>
    </row>
    <row r="9" spans="1:15" x14ac:dyDescent="0.25">
      <c r="A9" s="8" t="s">
        <v>478</v>
      </c>
      <c r="B9" s="9">
        <v>8</v>
      </c>
      <c r="C9" s="9" t="s">
        <v>479</v>
      </c>
      <c r="D9" s="13"/>
      <c r="E9" s="13" t="e">
        <f>_xlfn.IFNA(VLOOKUP(expandedflower[[#This Row],[Scion METRC '#]],[3]!METRCC8[#Data],2,FALSE),"METRC ERROR")</f>
        <v>#REF!</v>
      </c>
      <c r="F9" s="13" t="str">
        <f>_xlfn.IFNA(VLOOKUP(expandedflower[[#This Row],[Scion METRC '#]],VEGC8[[#All],[Scion METRC '#]:[Pheno Barcode]],2,FALSE),"")</f>
        <v/>
      </c>
      <c r="G9" s="13" t="str">
        <f>LEFT(expandedflower[[#This Row],[Pheno Barcode]],7)</f>
        <v/>
      </c>
      <c r="H9" s="10" t="e">
        <f>_xlfn.IFNA(VLOOKUP(expandedflower[[#This Row],[Strain]],VEGC8[[#All],[Scion METRC '#]:[Health]],5,FALSE),"")</f>
        <v>#REF!</v>
      </c>
      <c r="I9" s="13"/>
      <c r="J9" s="13" t="str">
        <f>_xlfn.IFNA(VLOOKUP(expandedflower[[#This Row],[Scion METRC '#]],DEADC8[#Data],2,FALSE),"Alive")</f>
        <v>Alive</v>
      </c>
      <c r="K9" s="13"/>
      <c r="L9" s="13" t="str">
        <f>_xlfn.IFNA(VLOOKUP(expandedflower[[#This Row],[Scion METRC '#]],DEADC8[#Data],3,FALSE),"")</f>
        <v/>
      </c>
      <c r="M9" s="14" t="str">
        <f>_xlfn.IFNA(VLOOKUP(expandedflower[[#This Row],[Scion METRC '#]],DEADC8[#Data],4,FALSE),"")</f>
        <v/>
      </c>
      <c r="N9" s="13" t="str">
        <f>IF(ISNUMBER(SEARCH(".",expandedflower[[#This Row],[Pheno Barcode]])),CONCATENATE("1A4070000000065000",RIGHT(expandedflower[[#This Row],[Pheno Barcode]],6)),"")</f>
        <v/>
      </c>
      <c r="O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_AL1-08</v>
      </c>
    </row>
    <row r="10" spans="1:15" x14ac:dyDescent="0.25">
      <c r="A10" s="8" t="s">
        <v>478</v>
      </c>
      <c r="B10" s="9">
        <v>9</v>
      </c>
      <c r="C10" s="9" t="s">
        <v>479</v>
      </c>
      <c r="D10" s="13"/>
      <c r="E10" s="13" t="e">
        <f>_xlfn.IFNA(VLOOKUP(expandedflower[[#This Row],[Scion METRC '#]],[3]!METRCC8[#Data],2,FALSE),"METRC ERROR")</f>
        <v>#REF!</v>
      </c>
      <c r="F10" s="13" t="str">
        <f>_xlfn.IFNA(VLOOKUP(expandedflower[[#This Row],[Scion METRC '#]],VEGC8[[#All],[Scion METRC '#]:[Pheno Barcode]],2,FALSE),"")</f>
        <v/>
      </c>
      <c r="G10" s="13" t="str">
        <f>LEFT(expandedflower[[#This Row],[Pheno Barcode]],7)</f>
        <v/>
      </c>
      <c r="H10" s="10" t="e">
        <f>_xlfn.IFNA(VLOOKUP(expandedflower[[#This Row],[Strain]],VEGC8[[#All],[Scion METRC '#]:[Health]],5,FALSE),"")</f>
        <v>#REF!</v>
      </c>
      <c r="I10" s="13"/>
      <c r="J10" s="13" t="str">
        <f>_xlfn.IFNA(VLOOKUP(expandedflower[[#This Row],[Scion METRC '#]],DEADC8[#Data],2,FALSE),"Alive")</f>
        <v>Alive</v>
      </c>
      <c r="K10" s="13"/>
      <c r="L10" s="13" t="str">
        <f>_xlfn.IFNA(VLOOKUP(expandedflower[[#This Row],[Scion METRC '#]],DEADC8[#Data],3,FALSE),"")</f>
        <v/>
      </c>
      <c r="M10" s="14" t="str">
        <f>_xlfn.IFNA(VLOOKUP(expandedflower[[#This Row],[Scion METRC '#]],DEADC8[#Data],4,FALSE),"")</f>
        <v/>
      </c>
      <c r="N10" s="13" t="str">
        <f>IF(ISNUMBER(SEARCH(".",expandedflower[[#This Row],[Pheno Barcode]])),CONCATENATE("1A4070000000065000",RIGHT(expandedflower[[#This Row],[Pheno Barcode]],6)),"")</f>
        <v/>
      </c>
      <c r="O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_AL1-09</v>
      </c>
    </row>
    <row r="11" spans="1:15" x14ac:dyDescent="0.25">
      <c r="A11" s="8" t="s">
        <v>478</v>
      </c>
      <c r="B11" s="9">
        <v>10</v>
      </c>
      <c r="C11" s="9" t="s">
        <v>479</v>
      </c>
      <c r="D11" s="13"/>
      <c r="E11" s="13" t="e">
        <f>_xlfn.IFNA(VLOOKUP(expandedflower[[#This Row],[Scion METRC '#]],[3]!METRCC8[#Data],2,FALSE),"METRC ERROR")</f>
        <v>#REF!</v>
      </c>
      <c r="F11" s="13" t="str">
        <f>_xlfn.IFNA(VLOOKUP(expandedflower[[#This Row],[Scion METRC '#]],VEGC8[[#All],[Scion METRC '#]:[Pheno Barcode]],2,FALSE),"")</f>
        <v/>
      </c>
      <c r="G11" s="13" t="str">
        <f>LEFT(expandedflower[[#This Row],[Pheno Barcode]],7)</f>
        <v/>
      </c>
      <c r="H11" s="10" t="e">
        <f>_xlfn.IFNA(VLOOKUP(expandedflower[[#This Row],[Strain]],VEGC8[[#All],[Scion METRC '#]:[Health]],5,FALSE),"")</f>
        <v>#REF!</v>
      </c>
      <c r="I11" s="13"/>
      <c r="J11" s="13" t="str">
        <f>_xlfn.IFNA(VLOOKUP(expandedflower[[#This Row],[Scion METRC '#]],DEADC8[#Data],2,FALSE),"Alive")</f>
        <v>Alive</v>
      </c>
      <c r="K11" s="13"/>
      <c r="L11" s="13" t="str">
        <f>_xlfn.IFNA(VLOOKUP(expandedflower[[#This Row],[Scion METRC '#]],DEADC8[#Data],3,FALSE),"")</f>
        <v/>
      </c>
      <c r="M11" s="14" t="str">
        <f>_xlfn.IFNA(VLOOKUP(expandedflower[[#This Row],[Scion METRC '#]],DEADC8[#Data],4,FALSE),"")</f>
        <v/>
      </c>
      <c r="N11" s="13" t="str">
        <f>IF(ISNUMBER(SEARCH(".",expandedflower[[#This Row],[Pheno Barcode]])),CONCATENATE("1A4070000000065000",RIGHT(expandedflower[[#This Row],[Pheno Barcode]],6)),"")</f>
        <v/>
      </c>
      <c r="O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_AL1-10</v>
      </c>
    </row>
    <row r="12" spans="1:15" x14ac:dyDescent="0.25">
      <c r="A12" s="8" t="s">
        <v>478</v>
      </c>
      <c r="B12" s="9">
        <v>11</v>
      </c>
      <c r="C12" s="9" t="s">
        <v>479</v>
      </c>
      <c r="D12" s="13"/>
      <c r="E12" s="13" t="e">
        <f>_xlfn.IFNA(VLOOKUP(expandedflower[[#This Row],[Scion METRC '#]],[3]!METRCC8[#Data],2,FALSE),"METRC ERROR")</f>
        <v>#REF!</v>
      </c>
      <c r="F12" s="13" t="str">
        <f>_xlfn.IFNA(VLOOKUP(expandedflower[[#This Row],[Scion METRC '#]],VEGC8[[#All],[Scion METRC '#]:[Pheno Barcode]],2,FALSE),"")</f>
        <v/>
      </c>
      <c r="G12" s="13" t="str">
        <f>LEFT(expandedflower[[#This Row],[Pheno Barcode]],7)</f>
        <v/>
      </c>
      <c r="H12" s="10" t="e">
        <f>_xlfn.IFNA(VLOOKUP(expandedflower[[#This Row],[Strain]],VEGC8[[#All],[Scion METRC '#]:[Health]],5,FALSE),"")</f>
        <v>#REF!</v>
      </c>
      <c r="I12" s="13"/>
      <c r="J12" s="13" t="str">
        <f>_xlfn.IFNA(VLOOKUP(expandedflower[[#This Row],[Scion METRC '#]],DEADC8[#Data],2,FALSE),"Alive")</f>
        <v>Alive</v>
      </c>
      <c r="K12" s="13"/>
      <c r="L12" s="13" t="str">
        <f>_xlfn.IFNA(VLOOKUP(expandedflower[[#This Row],[Scion METRC '#]],DEADC8[#Data],3,FALSE),"")</f>
        <v/>
      </c>
      <c r="M12" s="14" t="str">
        <f>_xlfn.IFNA(VLOOKUP(expandedflower[[#This Row],[Scion METRC '#]],DEADC8[#Data],4,FALSE),"")</f>
        <v/>
      </c>
      <c r="N12" s="13" t="str">
        <f>IF(ISNUMBER(SEARCH(".",expandedflower[[#This Row],[Pheno Barcode]])),CONCATENATE("1A4070000000065000",RIGHT(expandedflower[[#This Row],[Pheno Barcode]],6)),"")</f>
        <v/>
      </c>
      <c r="O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_AL1-11</v>
      </c>
    </row>
    <row r="13" spans="1:15" x14ac:dyDescent="0.25">
      <c r="A13" s="8" t="s">
        <v>478</v>
      </c>
      <c r="B13" s="9">
        <v>12</v>
      </c>
      <c r="C13" s="9" t="s">
        <v>479</v>
      </c>
      <c r="D13" s="13"/>
      <c r="E13" s="13" t="e">
        <f>_xlfn.IFNA(VLOOKUP(expandedflower[[#This Row],[Scion METRC '#]],[3]!METRCC8[#Data],2,FALSE),"METRC ERROR")</f>
        <v>#REF!</v>
      </c>
      <c r="F13" s="13" t="str">
        <f>_xlfn.IFNA(VLOOKUP(expandedflower[[#This Row],[Scion METRC '#]],VEGC8[[#All],[Scion METRC '#]:[Pheno Barcode]],2,FALSE),"")</f>
        <v/>
      </c>
      <c r="G13" s="13" t="str">
        <f>LEFT(expandedflower[[#This Row],[Pheno Barcode]],7)</f>
        <v/>
      </c>
      <c r="H13" s="10" t="e">
        <f>_xlfn.IFNA(VLOOKUP(expandedflower[[#This Row],[Strain]],VEGC8[[#All],[Scion METRC '#]:[Health]],5,FALSE),"")</f>
        <v>#REF!</v>
      </c>
      <c r="I13" s="13"/>
      <c r="J13" s="13" t="str">
        <f>_xlfn.IFNA(VLOOKUP(expandedflower[[#This Row],[Scion METRC '#]],DEADC8[#Data],2,FALSE),"Alive")</f>
        <v>Alive</v>
      </c>
      <c r="K13" s="13"/>
      <c r="L13" s="13" t="str">
        <f>_xlfn.IFNA(VLOOKUP(expandedflower[[#This Row],[Scion METRC '#]],DEADC8[#Data],3,FALSE),"")</f>
        <v/>
      </c>
      <c r="M13" s="14" t="str">
        <f>_xlfn.IFNA(VLOOKUP(expandedflower[[#This Row],[Scion METRC '#]],DEADC8[#Data],4,FALSE),"")</f>
        <v/>
      </c>
      <c r="N13" s="13" t="str">
        <f>IF(ISNUMBER(SEARCH(".",expandedflower[[#This Row],[Pheno Barcode]])),CONCATENATE("1A4070000000065000",RIGHT(expandedflower[[#This Row],[Pheno Barcode]],6)),"")</f>
        <v/>
      </c>
      <c r="O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_AL1-12</v>
      </c>
    </row>
    <row r="14" spans="1:15" x14ac:dyDescent="0.25">
      <c r="A14" s="8" t="s">
        <v>478</v>
      </c>
      <c r="B14" s="9">
        <v>13</v>
      </c>
      <c r="C14" s="9" t="s">
        <v>479</v>
      </c>
      <c r="D14" s="13"/>
      <c r="E14" s="13" t="e">
        <f>_xlfn.IFNA(VLOOKUP(expandedflower[[#This Row],[Scion METRC '#]],[3]!METRCC8[#Data],2,FALSE),"METRC ERROR")</f>
        <v>#REF!</v>
      </c>
      <c r="F14" s="13" t="str">
        <f>_xlfn.IFNA(VLOOKUP(expandedflower[[#This Row],[Scion METRC '#]],VEGC8[[#All],[Scion METRC '#]:[Pheno Barcode]],2,FALSE),"")</f>
        <v/>
      </c>
      <c r="G14" s="13" t="str">
        <f>LEFT(expandedflower[[#This Row],[Pheno Barcode]],7)</f>
        <v/>
      </c>
      <c r="H14" s="10" t="e">
        <f>_xlfn.IFNA(VLOOKUP(expandedflower[[#This Row],[Strain]],VEGC8[[#All],[Scion METRC '#]:[Health]],5,FALSE),"")</f>
        <v>#REF!</v>
      </c>
      <c r="I14" s="13"/>
      <c r="J14" s="13" t="str">
        <f>_xlfn.IFNA(VLOOKUP(expandedflower[[#This Row],[Scion METRC '#]],DEADC8[#Data],2,FALSE),"Alive")</f>
        <v>Alive</v>
      </c>
      <c r="K14" s="13"/>
      <c r="L14" s="13" t="str">
        <f>_xlfn.IFNA(VLOOKUP(expandedflower[[#This Row],[Scion METRC '#]],DEADC8[#Data],3,FALSE),"")</f>
        <v/>
      </c>
      <c r="M14" s="14" t="str">
        <f>_xlfn.IFNA(VLOOKUP(expandedflower[[#This Row],[Scion METRC '#]],DEADC8[#Data],4,FALSE),"")</f>
        <v/>
      </c>
      <c r="N14" s="13" t="str">
        <f>IF(ISNUMBER(SEARCH(".",expandedflower[[#This Row],[Pheno Barcode]])),CONCATENATE("1A4070000000065000",RIGHT(expandedflower[[#This Row],[Pheno Barcode]],6)),"")</f>
        <v/>
      </c>
      <c r="O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_AL1-13</v>
      </c>
    </row>
    <row r="15" spans="1:15" x14ac:dyDescent="0.25">
      <c r="A15" s="8" t="s">
        <v>478</v>
      </c>
      <c r="B15" s="9">
        <v>14</v>
      </c>
      <c r="C15" s="9" t="s">
        <v>479</v>
      </c>
      <c r="D15" s="13"/>
      <c r="E15" s="13" t="e">
        <f>_xlfn.IFNA(VLOOKUP(expandedflower[[#This Row],[Scion METRC '#]],[3]!METRCC8[#Data],2,FALSE),"METRC ERROR")</f>
        <v>#REF!</v>
      </c>
      <c r="F15" s="13" t="str">
        <f>_xlfn.IFNA(VLOOKUP(expandedflower[[#This Row],[Scion METRC '#]],VEGC8[[#All],[Scion METRC '#]:[Pheno Barcode]],2,FALSE),"")</f>
        <v/>
      </c>
      <c r="G15" s="13" t="str">
        <f>LEFT(expandedflower[[#This Row],[Pheno Barcode]],7)</f>
        <v/>
      </c>
      <c r="H15" s="10" t="e">
        <f>_xlfn.IFNA(VLOOKUP(expandedflower[[#This Row],[Strain]],VEGC8[[#All],[Scion METRC '#]:[Health]],5,FALSE),"")</f>
        <v>#REF!</v>
      </c>
      <c r="I15" s="13"/>
      <c r="J15" s="13" t="str">
        <f>_xlfn.IFNA(VLOOKUP(expandedflower[[#This Row],[Scion METRC '#]],DEADC8[#Data],2,FALSE),"Alive")</f>
        <v>Alive</v>
      </c>
      <c r="K15" s="13"/>
      <c r="L15" s="13" t="str">
        <f>_xlfn.IFNA(VLOOKUP(expandedflower[[#This Row],[Scion METRC '#]],DEADC8[#Data],3,FALSE),"")</f>
        <v/>
      </c>
      <c r="M15" s="14" t="str">
        <f>_xlfn.IFNA(VLOOKUP(expandedflower[[#This Row],[Scion METRC '#]],DEADC8[#Data],4,FALSE),"")</f>
        <v/>
      </c>
      <c r="N15" s="13" t="str">
        <f>IF(ISNUMBER(SEARCH(".",expandedflower[[#This Row],[Pheno Barcode]])),CONCATENATE("1A4070000000065000",RIGHT(expandedflower[[#This Row],[Pheno Barcode]],6)),"")</f>
        <v/>
      </c>
      <c r="O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_AL1-14</v>
      </c>
    </row>
    <row r="16" spans="1:15" x14ac:dyDescent="0.25">
      <c r="A16" s="8" t="s">
        <v>478</v>
      </c>
      <c r="B16" s="9">
        <v>15</v>
      </c>
      <c r="C16" s="9" t="s">
        <v>479</v>
      </c>
      <c r="D16" s="13"/>
      <c r="E16" s="13" t="e">
        <f>_xlfn.IFNA(VLOOKUP(expandedflower[[#This Row],[Scion METRC '#]],[3]!METRCC8[#Data],2,FALSE),"METRC ERROR")</f>
        <v>#REF!</v>
      </c>
      <c r="F16" s="13" t="str">
        <f>_xlfn.IFNA(VLOOKUP(expandedflower[[#This Row],[Scion METRC '#]],VEGC8[[#All],[Scion METRC '#]:[Pheno Barcode]],2,FALSE),"")</f>
        <v/>
      </c>
      <c r="G16" s="13" t="str">
        <f>LEFT(expandedflower[[#This Row],[Pheno Barcode]],7)</f>
        <v/>
      </c>
      <c r="H16" s="10" t="e">
        <f>_xlfn.IFNA(VLOOKUP(expandedflower[[#This Row],[Strain]],VEGC8[[#All],[Scion METRC '#]:[Health]],5,FALSE),"")</f>
        <v>#REF!</v>
      </c>
      <c r="I16" s="13"/>
      <c r="J16" s="13" t="str">
        <f>_xlfn.IFNA(VLOOKUP(expandedflower[[#This Row],[Scion METRC '#]],DEADC8[#Data],2,FALSE),"Alive")</f>
        <v>Alive</v>
      </c>
      <c r="K16" s="13"/>
      <c r="L16" s="13" t="str">
        <f>_xlfn.IFNA(VLOOKUP(expandedflower[[#This Row],[Scion METRC '#]],DEADC8[#Data],3,FALSE),"")</f>
        <v/>
      </c>
      <c r="M16" s="14" t="str">
        <f>_xlfn.IFNA(VLOOKUP(expandedflower[[#This Row],[Scion METRC '#]],DEADC8[#Data],4,FALSE),"")</f>
        <v/>
      </c>
      <c r="N16" s="13" t="str">
        <f>IF(ISNUMBER(SEARCH(".",expandedflower[[#This Row],[Pheno Barcode]])),CONCATENATE("1A4070000000065000",RIGHT(expandedflower[[#This Row],[Pheno Barcode]],6)),"")</f>
        <v/>
      </c>
      <c r="O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_AL1-15</v>
      </c>
    </row>
    <row r="17" spans="1:15" x14ac:dyDescent="0.25">
      <c r="A17" s="8" t="s">
        <v>478</v>
      </c>
      <c r="B17" s="9">
        <v>16</v>
      </c>
      <c r="C17" s="9" t="s">
        <v>479</v>
      </c>
      <c r="D17" s="13"/>
      <c r="E17" s="13" t="e">
        <f>_xlfn.IFNA(VLOOKUP(expandedflower[[#This Row],[Scion METRC '#]],[3]!METRCC8[#Data],2,FALSE),"METRC ERROR")</f>
        <v>#REF!</v>
      </c>
      <c r="F17" s="13" t="str">
        <f>_xlfn.IFNA(VLOOKUP(expandedflower[[#This Row],[Scion METRC '#]],VEGC8[[#All],[Scion METRC '#]:[Pheno Barcode]],2,FALSE),"")</f>
        <v/>
      </c>
      <c r="G17" s="13" t="str">
        <f>LEFT(expandedflower[[#This Row],[Pheno Barcode]],7)</f>
        <v/>
      </c>
      <c r="H17" s="10" t="e">
        <f>_xlfn.IFNA(VLOOKUP(expandedflower[[#This Row],[Strain]],VEGC8[[#All],[Scion METRC '#]:[Health]],5,FALSE),"")</f>
        <v>#REF!</v>
      </c>
      <c r="I17" s="13"/>
      <c r="J17" s="13" t="str">
        <f>_xlfn.IFNA(VLOOKUP(expandedflower[[#This Row],[Scion METRC '#]],DEADC8[#Data],2,FALSE),"Alive")</f>
        <v>Alive</v>
      </c>
      <c r="K17" s="13"/>
      <c r="L17" s="13" t="str">
        <f>_xlfn.IFNA(VLOOKUP(expandedflower[[#This Row],[Scion METRC '#]],DEADC8[#Data],3,FALSE),"")</f>
        <v/>
      </c>
      <c r="M17" s="14" t="str">
        <f>_xlfn.IFNA(VLOOKUP(expandedflower[[#This Row],[Scion METRC '#]],DEADC8[#Data],4,FALSE),"")</f>
        <v/>
      </c>
      <c r="N17" s="13" t="str">
        <f>IF(ISNUMBER(SEARCH(".",expandedflower[[#This Row],[Pheno Barcode]])),CONCATENATE("1A4070000000065000",RIGHT(expandedflower[[#This Row],[Pheno Barcode]],6)),"")</f>
        <v/>
      </c>
      <c r="O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_AL1-16</v>
      </c>
    </row>
    <row r="18" spans="1:15" x14ac:dyDescent="0.25">
      <c r="A18" s="8" t="s">
        <v>478</v>
      </c>
      <c r="B18" s="9">
        <v>1</v>
      </c>
      <c r="C18" s="13" t="s">
        <v>480</v>
      </c>
      <c r="D18" s="13"/>
      <c r="E18" s="13" t="e">
        <f>_xlfn.IFNA(VLOOKUP(expandedflower[[#This Row],[Scion METRC '#]],[3]!METRCC8[#Data],2,FALSE),"METRC ERROR")</f>
        <v>#REF!</v>
      </c>
      <c r="F18" s="13" t="str">
        <f>_xlfn.IFNA(VLOOKUP(expandedflower[[#This Row],[Scion METRC '#]],VEGC8[[#All],[Scion METRC '#]:[Pheno Barcode]],2,FALSE),"")</f>
        <v/>
      </c>
      <c r="G18" s="13" t="str">
        <f>LEFT(expandedflower[[#This Row],[Pheno Barcode]],7)</f>
        <v/>
      </c>
      <c r="H18" s="10" t="e">
        <f>_xlfn.IFNA(VLOOKUP(expandedflower[[#This Row],[Strain]],VEGC8[[#All],[Scion METRC '#]:[Health]],5,FALSE),"")</f>
        <v>#REF!</v>
      </c>
      <c r="I18" s="13"/>
      <c r="J18" s="13" t="str">
        <f>_xlfn.IFNA(VLOOKUP(expandedflower[[#This Row],[Scion METRC '#]],DEADC8[#Data],2,FALSE),"Alive")</f>
        <v>Alive</v>
      </c>
      <c r="K18" s="13"/>
      <c r="L18" s="13" t="str">
        <f>_xlfn.IFNA(VLOOKUP(expandedflower[[#This Row],[Scion METRC '#]],DEADC8[#Data],3,FALSE),"")</f>
        <v/>
      </c>
      <c r="M18" s="14" t="str">
        <f>_xlfn.IFNA(VLOOKUP(expandedflower[[#This Row],[Scion METRC '#]],DEADC8[#Data],4,FALSE),"")</f>
        <v/>
      </c>
      <c r="N18" s="13" t="str">
        <f>IF(ISNUMBER(SEARCH(".",expandedflower[[#This Row],[Pheno Barcode]])),CONCATENATE("1A4070000000065000",RIGHT(expandedflower[[#This Row],[Pheno Barcode]],6)),"")</f>
        <v/>
      </c>
      <c r="O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_AL2-01</v>
      </c>
    </row>
    <row r="19" spans="1:15" x14ac:dyDescent="0.25">
      <c r="A19" s="8" t="s">
        <v>478</v>
      </c>
      <c r="B19" s="9">
        <v>2</v>
      </c>
      <c r="C19" s="13" t="s">
        <v>480</v>
      </c>
      <c r="D19" s="9"/>
      <c r="E19" s="9" t="e">
        <f>_xlfn.IFNA(VLOOKUP(expandedflower[[#This Row],[Scion METRC '#]],[3]!METRCC8[#Data],2,FALSE),"METRC ERROR")</f>
        <v>#REF!</v>
      </c>
      <c r="F19" s="9" t="str">
        <f>_xlfn.IFNA(VLOOKUP(expandedflower[[#This Row],[Scion METRC '#]],VEGC8[[#All],[Scion METRC '#]:[Pheno Barcode]],2,FALSE),"")</f>
        <v/>
      </c>
      <c r="G19" s="9" t="str">
        <f>LEFT(expandedflower[[#This Row],[Pheno Barcode]],7)</f>
        <v/>
      </c>
      <c r="H19" s="10" t="e">
        <f>_xlfn.IFNA(VLOOKUP(expandedflower[[#This Row],[Strain]],VEGC8[[#All],[Scion METRC '#]:[Health]],5,FALSE),"")</f>
        <v>#REF!</v>
      </c>
      <c r="I19" s="9"/>
      <c r="J19" s="9" t="str">
        <f>_xlfn.IFNA(VLOOKUP(expandedflower[[#This Row],[Scion METRC '#]],DEADC8[#Data],2,FALSE),"Alive")</f>
        <v>Alive</v>
      </c>
      <c r="K19" s="65"/>
      <c r="L19" s="13" t="str">
        <f>_xlfn.IFNA(VLOOKUP(expandedflower[[#This Row],[Scion METRC '#]],DEADC8[#Data],3,FALSE),"")</f>
        <v/>
      </c>
      <c r="M19" s="14" t="str">
        <f>_xlfn.IFNA(VLOOKUP(expandedflower[[#This Row],[Scion METRC '#]],DEADC8[#Data],4,FALSE),"")</f>
        <v/>
      </c>
      <c r="N19" s="13" t="str">
        <f>IF(ISNUMBER(SEARCH(".",expandedflower[[#This Row],[Pheno Barcode]])),CONCATENATE("1A4070000000065000",RIGHT(expandedflower[[#This Row],[Pheno Barcode]],6)),"")</f>
        <v/>
      </c>
      <c r="O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_AL2-02</v>
      </c>
    </row>
    <row r="20" spans="1:15" x14ac:dyDescent="0.25">
      <c r="A20" s="8" t="s">
        <v>478</v>
      </c>
      <c r="B20" s="9">
        <v>3</v>
      </c>
      <c r="C20" s="13" t="s">
        <v>480</v>
      </c>
      <c r="D20" s="13"/>
      <c r="E20" s="13" t="e">
        <f>_xlfn.IFNA(VLOOKUP(expandedflower[[#This Row],[Scion METRC '#]],[3]!METRCC8[#Data],2,FALSE),"METRC ERROR")</f>
        <v>#REF!</v>
      </c>
      <c r="F20" s="13" t="str">
        <f>_xlfn.IFNA(VLOOKUP(expandedflower[[#This Row],[Scion METRC '#]],VEGC8[[#All],[Scion METRC '#]:[Pheno Barcode]],2,FALSE),"")</f>
        <v/>
      </c>
      <c r="G20" s="13" t="str">
        <f>LEFT(expandedflower[[#This Row],[Pheno Barcode]],7)</f>
        <v/>
      </c>
      <c r="H20" s="10" t="e">
        <f>_xlfn.IFNA(VLOOKUP(expandedflower[[#This Row],[Strain]],VEGC8[[#All],[Scion METRC '#]:[Health]],5,FALSE),"")</f>
        <v>#REF!</v>
      </c>
      <c r="I20" s="13"/>
      <c r="J20" s="13" t="str">
        <f>_xlfn.IFNA(VLOOKUP(expandedflower[[#This Row],[Scion METRC '#]],DEADC8[#Data],2,FALSE),"Alive")</f>
        <v>Alive</v>
      </c>
      <c r="K20" s="13"/>
      <c r="L20" s="13" t="str">
        <f>_xlfn.IFNA(VLOOKUP(expandedflower[[#This Row],[Scion METRC '#]],DEADC8[#Data],3,FALSE),"")</f>
        <v/>
      </c>
      <c r="M20" s="14" t="str">
        <f>_xlfn.IFNA(VLOOKUP(expandedflower[[#This Row],[Scion METRC '#]],DEADC8[#Data],4,FALSE),"")</f>
        <v/>
      </c>
      <c r="N20" s="13" t="str">
        <f>IF(ISNUMBER(SEARCH(".",expandedflower[[#This Row],[Pheno Barcode]])),CONCATENATE("1A4070000000065000",RIGHT(expandedflower[[#This Row],[Pheno Barcode]],6)),"")</f>
        <v/>
      </c>
      <c r="O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_AL2-03</v>
      </c>
    </row>
    <row r="21" spans="1:15" x14ac:dyDescent="0.25">
      <c r="A21" s="8" t="s">
        <v>478</v>
      </c>
      <c r="B21" s="9">
        <v>4</v>
      </c>
      <c r="C21" s="13" t="s">
        <v>480</v>
      </c>
      <c r="D21" s="13"/>
      <c r="E21" s="13" t="e">
        <f>_xlfn.IFNA(VLOOKUP(expandedflower[[#This Row],[Scion METRC '#]],[3]!METRCC8[#Data],2,FALSE),"METRC ERROR")</f>
        <v>#REF!</v>
      </c>
      <c r="F21" s="13" t="str">
        <f>_xlfn.IFNA(VLOOKUP(expandedflower[[#This Row],[Scion METRC '#]],VEGC8[[#All],[Scion METRC '#]:[Pheno Barcode]],2,FALSE),"")</f>
        <v/>
      </c>
      <c r="G21" s="13" t="str">
        <f>LEFT(expandedflower[[#This Row],[Pheno Barcode]],7)</f>
        <v/>
      </c>
      <c r="H21" s="10" t="e">
        <f>_xlfn.IFNA(VLOOKUP(expandedflower[[#This Row],[Strain]],VEGC8[[#All],[Scion METRC '#]:[Health]],5,FALSE),"")</f>
        <v>#REF!</v>
      </c>
      <c r="I21" s="13"/>
      <c r="J21" s="13" t="str">
        <f>_xlfn.IFNA(VLOOKUP(expandedflower[[#This Row],[Scion METRC '#]],DEADC8[#Data],2,FALSE),"Alive")</f>
        <v>Alive</v>
      </c>
      <c r="K21" s="13"/>
      <c r="L21" s="13" t="str">
        <f>_xlfn.IFNA(VLOOKUP(expandedflower[[#This Row],[Scion METRC '#]],DEADC8[#Data],3,FALSE),"")</f>
        <v/>
      </c>
      <c r="M21" s="14" t="str">
        <f>_xlfn.IFNA(VLOOKUP(expandedflower[[#This Row],[Scion METRC '#]],DEADC8[#Data],4,FALSE),"")</f>
        <v/>
      </c>
      <c r="N21" s="13" t="str">
        <f>IF(ISNUMBER(SEARCH(".",expandedflower[[#This Row],[Pheno Barcode]])),CONCATENATE("1A4070000000065000",RIGHT(expandedflower[[#This Row],[Pheno Barcode]],6)),"")</f>
        <v/>
      </c>
      <c r="O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_AL2-04</v>
      </c>
    </row>
    <row r="22" spans="1:15" x14ac:dyDescent="0.25">
      <c r="A22" s="8" t="s">
        <v>478</v>
      </c>
      <c r="B22" s="9">
        <v>5</v>
      </c>
      <c r="C22" s="13" t="s">
        <v>480</v>
      </c>
      <c r="D22" s="13"/>
      <c r="E22" s="13" t="e">
        <f>_xlfn.IFNA(VLOOKUP(expandedflower[[#This Row],[Scion METRC '#]],[3]!METRCC8[#Data],2,FALSE),"METRC ERROR")</f>
        <v>#REF!</v>
      </c>
      <c r="F22" s="13" t="str">
        <f>_xlfn.IFNA(VLOOKUP(expandedflower[[#This Row],[Scion METRC '#]],VEGC8[[#All],[Scion METRC '#]:[Pheno Barcode]],2,FALSE),"")</f>
        <v/>
      </c>
      <c r="G22" s="13" t="str">
        <f>LEFT(expandedflower[[#This Row],[Pheno Barcode]],7)</f>
        <v/>
      </c>
      <c r="H22" s="10" t="e">
        <f>_xlfn.IFNA(VLOOKUP(expandedflower[[#This Row],[Strain]],VEGC8[[#All],[Scion METRC '#]:[Health]],5,FALSE),"")</f>
        <v>#REF!</v>
      </c>
      <c r="I22" s="13"/>
      <c r="J22" s="13" t="str">
        <f>_xlfn.IFNA(VLOOKUP(expandedflower[[#This Row],[Scion METRC '#]],DEADC8[#Data],2,FALSE),"Alive")</f>
        <v>Alive</v>
      </c>
      <c r="K22" s="13"/>
      <c r="L22" s="13" t="str">
        <f>_xlfn.IFNA(VLOOKUP(expandedflower[[#This Row],[Scion METRC '#]],DEADC8[#Data],3,FALSE),"")</f>
        <v/>
      </c>
      <c r="M22" s="14" t="str">
        <f>_xlfn.IFNA(VLOOKUP(expandedflower[[#This Row],[Scion METRC '#]],DEADC8[#Data],4,FALSE),"")</f>
        <v/>
      </c>
      <c r="N22" s="13" t="str">
        <f>IF(ISNUMBER(SEARCH(".",expandedflower[[#This Row],[Pheno Barcode]])),CONCATENATE("1A4070000000065000",RIGHT(expandedflower[[#This Row],[Pheno Barcode]],6)),"")</f>
        <v/>
      </c>
      <c r="O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_AL2-05</v>
      </c>
    </row>
    <row r="23" spans="1:15" x14ac:dyDescent="0.25">
      <c r="A23" s="8" t="s">
        <v>478</v>
      </c>
      <c r="B23" s="9">
        <v>6</v>
      </c>
      <c r="C23" s="13" t="s">
        <v>480</v>
      </c>
      <c r="D23" s="9"/>
      <c r="E23" s="9" t="e">
        <f>_xlfn.IFNA(VLOOKUP(expandedflower[[#This Row],[Scion METRC '#]],[3]!METRCC8[#Data],2,FALSE),"METRC ERROR")</f>
        <v>#REF!</v>
      </c>
      <c r="F23" s="9" t="str">
        <f>_xlfn.IFNA(VLOOKUP(expandedflower[[#This Row],[Scion METRC '#]],VEGC8[[#All],[Scion METRC '#]:[Pheno Barcode]],2,FALSE),"")</f>
        <v/>
      </c>
      <c r="G23" s="9" t="str">
        <f>LEFT(expandedflower[[#This Row],[Pheno Barcode]],7)</f>
        <v/>
      </c>
      <c r="H23" s="10" t="e">
        <f>_xlfn.IFNA(VLOOKUP(expandedflower[[#This Row],[Strain]],VEGC8[[#All],[Scion METRC '#]:[Health]],5,FALSE),"")</f>
        <v>#REF!</v>
      </c>
      <c r="I23" s="9"/>
      <c r="J23" s="9" t="str">
        <f>_xlfn.IFNA(VLOOKUP(expandedflower[[#This Row],[Scion METRC '#]],DEADC8[#Data],2,FALSE),"Alive")</f>
        <v>Alive</v>
      </c>
      <c r="K23" s="65"/>
      <c r="L23" s="13" t="str">
        <f>_xlfn.IFNA(VLOOKUP(expandedflower[[#This Row],[Scion METRC '#]],DEADC8[#Data],3,FALSE),"")</f>
        <v/>
      </c>
      <c r="M23" s="14" t="str">
        <f>_xlfn.IFNA(VLOOKUP(expandedflower[[#This Row],[Scion METRC '#]],DEADC8[#Data],4,FALSE),"")</f>
        <v/>
      </c>
      <c r="N23" s="13" t="str">
        <f>IF(ISNUMBER(SEARCH(".",expandedflower[[#This Row],[Pheno Barcode]])),CONCATENATE("1A4070000000065000",RIGHT(expandedflower[[#This Row],[Pheno Barcode]],6)),"")</f>
        <v/>
      </c>
      <c r="O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_AL2-06</v>
      </c>
    </row>
    <row r="24" spans="1:15" x14ac:dyDescent="0.25">
      <c r="A24" s="8" t="s">
        <v>478</v>
      </c>
      <c r="B24" s="9">
        <v>7</v>
      </c>
      <c r="C24" s="13" t="s">
        <v>480</v>
      </c>
      <c r="D24" s="13"/>
      <c r="E24" s="13" t="e">
        <f>_xlfn.IFNA(VLOOKUP(expandedflower[[#This Row],[Scion METRC '#]],[3]!METRCC8[#Data],2,FALSE),"METRC ERROR")</f>
        <v>#REF!</v>
      </c>
      <c r="F24" s="13" t="str">
        <f>_xlfn.IFNA(VLOOKUP(expandedflower[[#This Row],[Scion METRC '#]],VEGC8[[#All],[Scion METRC '#]:[Pheno Barcode]],2,FALSE),"")</f>
        <v/>
      </c>
      <c r="G24" s="13" t="str">
        <f>LEFT(expandedflower[[#This Row],[Pheno Barcode]],7)</f>
        <v/>
      </c>
      <c r="H24" s="10" t="e">
        <f>_xlfn.IFNA(VLOOKUP(expandedflower[[#This Row],[Strain]],VEGC8[[#All],[Scion METRC '#]:[Health]],5,FALSE),"")</f>
        <v>#REF!</v>
      </c>
      <c r="I24" s="13"/>
      <c r="J24" s="13" t="str">
        <f>_xlfn.IFNA(VLOOKUP(expandedflower[[#This Row],[Scion METRC '#]],DEADC8[#Data],2,FALSE),"Alive")</f>
        <v>Alive</v>
      </c>
      <c r="K24" s="13"/>
      <c r="L24" s="13" t="str">
        <f>_xlfn.IFNA(VLOOKUP(expandedflower[[#This Row],[Scion METRC '#]],DEADC8[#Data],3,FALSE),"")</f>
        <v/>
      </c>
      <c r="M24" s="14" t="str">
        <f>_xlfn.IFNA(VLOOKUP(expandedflower[[#This Row],[Scion METRC '#]],DEADC8[#Data],4,FALSE),"")</f>
        <v/>
      </c>
      <c r="N24" s="13" t="str">
        <f>IF(ISNUMBER(SEARCH(".",expandedflower[[#This Row],[Pheno Barcode]])),CONCATENATE("1A4070000000065000",RIGHT(expandedflower[[#This Row],[Pheno Barcode]],6)),"")</f>
        <v/>
      </c>
      <c r="O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_AL2-07</v>
      </c>
    </row>
    <row r="25" spans="1:15" x14ac:dyDescent="0.25">
      <c r="A25" s="8" t="s">
        <v>478</v>
      </c>
      <c r="B25" s="9">
        <v>8</v>
      </c>
      <c r="C25" s="13" t="s">
        <v>480</v>
      </c>
      <c r="D25" s="13"/>
      <c r="E25" s="13" t="e">
        <f>_xlfn.IFNA(VLOOKUP(expandedflower[[#This Row],[Scion METRC '#]],[3]!METRCC8[#Data],2,FALSE),"METRC ERROR")</f>
        <v>#REF!</v>
      </c>
      <c r="F25" s="13" t="str">
        <f>_xlfn.IFNA(VLOOKUP(expandedflower[[#This Row],[Scion METRC '#]],VEGC8[[#All],[Scion METRC '#]:[Pheno Barcode]],2,FALSE),"")</f>
        <v/>
      </c>
      <c r="G25" s="13" t="str">
        <f>LEFT(expandedflower[[#This Row],[Pheno Barcode]],7)</f>
        <v/>
      </c>
      <c r="H25" s="10" t="e">
        <f>_xlfn.IFNA(VLOOKUP(expandedflower[[#This Row],[Strain]],VEGC8[[#All],[Scion METRC '#]:[Health]],5,FALSE),"")</f>
        <v>#REF!</v>
      </c>
      <c r="I25" s="13"/>
      <c r="J25" s="13" t="str">
        <f>_xlfn.IFNA(VLOOKUP(expandedflower[[#This Row],[Scion METRC '#]],DEADC8[#Data],2,FALSE),"Alive")</f>
        <v>Alive</v>
      </c>
      <c r="K25" s="13"/>
      <c r="L25" s="13" t="str">
        <f>_xlfn.IFNA(VLOOKUP(expandedflower[[#This Row],[Scion METRC '#]],DEADC8[#Data],3,FALSE),"")</f>
        <v/>
      </c>
      <c r="M25" s="14" t="str">
        <f>_xlfn.IFNA(VLOOKUP(expandedflower[[#This Row],[Scion METRC '#]],DEADC8[#Data],4,FALSE),"")</f>
        <v/>
      </c>
      <c r="N25" s="13" t="str">
        <f>IF(ISNUMBER(SEARCH(".",expandedflower[[#This Row],[Pheno Barcode]])),CONCATENATE("1A4070000000065000",RIGHT(expandedflower[[#This Row],[Pheno Barcode]],6)),"")</f>
        <v/>
      </c>
      <c r="O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_AL2-08</v>
      </c>
    </row>
    <row r="26" spans="1:15" x14ac:dyDescent="0.25">
      <c r="A26" s="8" t="s">
        <v>478</v>
      </c>
      <c r="B26" s="9">
        <v>9</v>
      </c>
      <c r="C26" s="13" t="s">
        <v>480</v>
      </c>
      <c r="D26" s="13"/>
      <c r="E26" s="13" t="e">
        <f>_xlfn.IFNA(VLOOKUP(expandedflower[[#This Row],[Scion METRC '#]],[3]!METRCC8[#Data],2,FALSE),"METRC ERROR")</f>
        <v>#REF!</v>
      </c>
      <c r="F26" s="13" t="str">
        <f>_xlfn.IFNA(VLOOKUP(expandedflower[[#This Row],[Scion METRC '#]],VEGC8[[#All],[Scion METRC '#]:[Pheno Barcode]],2,FALSE),"")</f>
        <v/>
      </c>
      <c r="G26" s="13" t="str">
        <f>LEFT(expandedflower[[#This Row],[Pheno Barcode]],7)</f>
        <v/>
      </c>
      <c r="H26" s="10" t="e">
        <f>_xlfn.IFNA(VLOOKUP(expandedflower[[#This Row],[Strain]],VEGC8[[#All],[Scion METRC '#]:[Health]],5,FALSE),"")</f>
        <v>#REF!</v>
      </c>
      <c r="I26" s="13"/>
      <c r="J26" s="13" t="str">
        <f>_xlfn.IFNA(VLOOKUP(expandedflower[[#This Row],[Scion METRC '#]],DEADC8[#Data],2,FALSE),"Alive")</f>
        <v>Alive</v>
      </c>
      <c r="K26" s="13"/>
      <c r="L26" s="13" t="str">
        <f>_xlfn.IFNA(VLOOKUP(expandedflower[[#This Row],[Scion METRC '#]],DEADC8[#Data],3,FALSE),"")</f>
        <v/>
      </c>
      <c r="M26" s="14" t="str">
        <f>_xlfn.IFNA(VLOOKUP(expandedflower[[#This Row],[Scion METRC '#]],DEADC8[#Data],4,FALSE),"")</f>
        <v/>
      </c>
      <c r="N26" s="13" t="str">
        <f>IF(ISNUMBER(SEARCH(".",expandedflower[[#This Row],[Pheno Barcode]])),CONCATENATE("1A4070000000065000",RIGHT(expandedflower[[#This Row],[Pheno Barcode]],6)),"")</f>
        <v/>
      </c>
      <c r="O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_AL2-09</v>
      </c>
    </row>
    <row r="27" spans="1:15" x14ac:dyDescent="0.25">
      <c r="A27" s="8" t="s">
        <v>478</v>
      </c>
      <c r="B27" s="9">
        <v>10</v>
      </c>
      <c r="C27" s="13" t="s">
        <v>480</v>
      </c>
      <c r="D27" s="13"/>
      <c r="E27" s="13" t="e">
        <f>_xlfn.IFNA(VLOOKUP(expandedflower[[#This Row],[Scion METRC '#]],[3]!METRCC8[#Data],2,FALSE),"METRC ERROR")</f>
        <v>#REF!</v>
      </c>
      <c r="F27" s="13" t="str">
        <f>_xlfn.IFNA(VLOOKUP(expandedflower[[#This Row],[Scion METRC '#]],VEGC8[[#All],[Scion METRC '#]:[Pheno Barcode]],2,FALSE),"")</f>
        <v/>
      </c>
      <c r="G27" s="13" t="str">
        <f>LEFT(expandedflower[[#This Row],[Pheno Barcode]],7)</f>
        <v/>
      </c>
      <c r="H27" s="10" t="e">
        <f>_xlfn.IFNA(VLOOKUP(expandedflower[[#This Row],[Strain]],VEGC8[[#All],[Scion METRC '#]:[Health]],5,FALSE),"")</f>
        <v>#REF!</v>
      </c>
      <c r="I27" s="13"/>
      <c r="J27" s="13" t="str">
        <f>_xlfn.IFNA(VLOOKUP(expandedflower[[#This Row],[Scion METRC '#]],DEADC8[#Data],2,FALSE),"Alive")</f>
        <v>Alive</v>
      </c>
      <c r="K27" s="13"/>
      <c r="L27" s="13" t="str">
        <f>_xlfn.IFNA(VLOOKUP(expandedflower[[#This Row],[Scion METRC '#]],DEADC8[#Data],3,FALSE),"")</f>
        <v/>
      </c>
      <c r="M27" s="14" t="str">
        <f>_xlfn.IFNA(VLOOKUP(expandedflower[[#This Row],[Scion METRC '#]],DEADC8[#Data],4,FALSE),"")</f>
        <v/>
      </c>
      <c r="N27" s="13" t="str">
        <f>IF(ISNUMBER(SEARCH(".",expandedflower[[#This Row],[Pheno Barcode]])),CONCATENATE("1A4070000000065000",RIGHT(expandedflower[[#This Row],[Pheno Barcode]],6)),"")</f>
        <v/>
      </c>
      <c r="O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_AL2-10</v>
      </c>
    </row>
    <row r="28" spans="1:15" x14ac:dyDescent="0.25">
      <c r="A28" s="8" t="s">
        <v>478</v>
      </c>
      <c r="B28" s="9">
        <v>11</v>
      </c>
      <c r="C28" s="13" t="s">
        <v>480</v>
      </c>
      <c r="D28" s="13"/>
      <c r="E28" s="13" t="e">
        <f>_xlfn.IFNA(VLOOKUP(expandedflower[[#This Row],[Scion METRC '#]],[3]!METRCC8[#Data],2,FALSE),"METRC ERROR")</f>
        <v>#REF!</v>
      </c>
      <c r="F28" s="13" t="str">
        <f>_xlfn.IFNA(VLOOKUP(expandedflower[[#This Row],[Scion METRC '#]],VEGC8[[#All],[Scion METRC '#]:[Pheno Barcode]],2,FALSE),"")</f>
        <v/>
      </c>
      <c r="G28" s="13" t="str">
        <f>LEFT(expandedflower[[#This Row],[Pheno Barcode]],7)</f>
        <v/>
      </c>
      <c r="H28" s="10" t="e">
        <f>_xlfn.IFNA(VLOOKUP(expandedflower[[#This Row],[Strain]],VEGC8[[#All],[Scion METRC '#]:[Health]],5,FALSE),"")</f>
        <v>#REF!</v>
      </c>
      <c r="I28" s="13"/>
      <c r="J28" s="13" t="str">
        <f>_xlfn.IFNA(VLOOKUP(expandedflower[[#This Row],[Scion METRC '#]],DEADC8[#Data],2,FALSE),"Alive")</f>
        <v>Alive</v>
      </c>
      <c r="K28" s="13"/>
      <c r="L28" s="13" t="str">
        <f>_xlfn.IFNA(VLOOKUP(expandedflower[[#This Row],[Scion METRC '#]],DEADC8[#Data],3,FALSE),"")</f>
        <v/>
      </c>
      <c r="M28" s="14" t="str">
        <f>_xlfn.IFNA(VLOOKUP(expandedflower[[#This Row],[Scion METRC '#]],DEADC8[#Data],4,FALSE),"")</f>
        <v/>
      </c>
      <c r="N28" s="13" t="str">
        <f>IF(ISNUMBER(SEARCH(".",expandedflower[[#This Row],[Pheno Barcode]])),CONCATENATE("1A4070000000065000",RIGHT(expandedflower[[#This Row],[Pheno Barcode]],6)),"")</f>
        <v/>
      </c>
      <c r="O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_AL2-11</v>
      </c>
    </row>
    <row r="29" spans="1:15" x14ac:dyDescent="0.25">
      <c r="A29" s="8" t="s">
        <v>478</v>
      </c>
      <c r="B29" s="9">
        <v>12</v>
      </c>
      <c r="C29" s="13" t="s">
        <v>480</v>
      </c>
      <c r="D29" s="13"/>
      <c r="E29" s="13" t="e">
        <f>_xlfn.IFNA(VLOOKUP(expandedflower[[#This Row],[Scion METRC '#]],[3]!METRCC8[#Data],2,FALSE),"METRC ERROR")</f>
        <v>#REF!</v>
      </c>
      <c r="F29" s="13" t="str">
        <f>_xlfn.IFNA(VLOOKUP(expandedflower[[#This Row],[Scion METRC '#]],VEGC8[[#All],[Scion METRC '#]:[Pheno Barcode]],2,FALSE),"")</f>
        <v/>
      </c>
      <c r="G29" s="13" t="str">
        <f>LEFT(expandedflower[[#This Row],[Pheno Barcode]],7)</f>
        <v/>
      </c>
      <c r="H29" s="10" t="e">
        <f>_xlfn.IFNA(VLOOKUP(expandedflower[[#This Row],[Strain]],VEGC8[[#All],[Scion METRC '#]:[Health]],5,FALSE),"")</f>
        <v>#REF!</v>
      </c>
      <c r="I29" s="13"/>
      <c r="J29" s="13" t="str">
        <f>_xlfn.IFNA(VLOOKUP(expandedflower[[#This Row],[Scion METRC '#]],DEADC8[#Data],2,FALSE),"Alive")</f>
        <v>Alive</v>
      </c>
      <c r="K29" s="13"/>
      <c r="L29" s="13" t="str">
        <f>_xlfn.IFNA(VLOOKUP(expandedflower[[#This Row],[Scion METRC '#]],DEADC8[#Data],3,FALSE),"")</f>
        <v/>
      </c>
      <c r="M29" s="14" t="str">
        <f>_xlfn.IFNA(VLOOKUP(expandedflower[[#This Row],[Scion METRC '#]],DEADC8[#Data],4,FALSE),"")</f>
        <v/>
      </c>
      <c r="N29" s="13" t="str">
        <f>IF(ISNUMBER(SEARCH(".",expandedflower[[#This Row],[Pheno Barcode]])),CONCATENATE("1A4070000000065000",RIGHT(expandedflower[[#This Row],[Pheno Barcode]],6)),"")</f>
        <v/>
      </c>
      <c r="O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_AL2-12</v>
      </c>
    </row>
    <row r="30" spans="1:15" x14ac:dyDescent="0.25">
      <c r="A30" s="8" t="s">
        <v>478</v>
      </c>
      <c r="B30" s="9">
        <v>13</v>
      </c>
      <c r="C30" s="13" t="s">
        <v>480</v>
      </c>
      <c r="D30" s="13"/>
      <c r="E30" s="13" t="e">
        <f>_xlfn.IFNA(VLOOKUP(expandedflower[[#This Row],[Scion METRC '#]],[3]!METRCC8[#Data],2,FALSE),"METRC ERROR")</f>
        <v>#REF!</v>
      </c>
      <c r="F30" s="13" t="str">
        <f>_xlfn.IFNA(VLOOKUP(expandedflower[[#This Row],[Scion METRC '#]],VEGC8[[#All],[Scion METRC '#]:[Pheno Barcode]],2,FALSE),"")</f>
        <v/>
      </c>
      <c r="G30" s="13" t="str">
        <f>LEFT(expandedflower[[#This Row],[Pheno Barcode]],7)</f>
        <v/>
      </c>
      <c r="H30" s="10" t="e">
        <f>_xlfn.IFNA(VLOOKUP(expandedflower[[#This Row],[Strain]],VEGC8[[#All],[Scion METRC '#]:[Health]],5,FALSE),"")</f>
        <v>#REF!</v>
      </c>
      <c r="I30" s="13"/>
      <c r="J30" s="13" t="str">
        <f>_xlfn.IFNA(VLOOKUP(expandedflower[[#This Row],[Scion METRC '#]],DEADC8[#Data],2,FALSE),"Alive")</f>
        <v>Alive</v>
      </c>
      <c r="K30" s="13"/>
      <c r="L30" s="13" t="str">
        <f>_xlfn.IFNA(VLOOKUP(expandedflower[[#This Row],[Scion METRC '#]],DEADC8[#Data],3,FALSE),"")</f>
        <v/>
      </c>
      <c r="M30" s="14" t="str">
        <f>_xlfn.IFNA(VLOOKUP(expandedflower[[#This Row],[Scion METRC '#]],DEADC8[#Data],4,FALSE),"")</f>
        <v/>
      </c>
      <c r="N30" s="13" t="str">
        <f>IF(ISNUMBER(SEARCH(".",expandedflower[[#This Row],[Pheno Barcode]])),CONCATENATE("1A4070000000065000",RIGHT(expandedflower[[#This Row],[Pheno Barcode]],6)),"")</f>
        <v/>
      </c>
      <c r="O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_AL2-13</v>
      </c>
    </row>
    <row r="31" spans="1:15" x14ac:dyDescent="0.25">
      <c r="A31" s="8" t="s">
        <v>478</v>
      </c>
      <c r="B31" s="9">
        <v>14</v>
      </c>
      <c r="C31" s="13" t="s">
        <v>480</v>
      </c>
      <c r="D31" s="13"/>
      <c r="E31" s="13" t="e">
        <f>_xlfn.IFNA(VLOOKUP(expandedflower[[#This Row],[Scion METRC '#]],[3]!METRCC8[#Data],2,FALSE),"METRC ERROR")</f>
        <v>#REF!</v>
      </c>
      <c r="F31" s="13" t="str">
        <f>_xlfn.IFNA(VLOOKUP(expandedflower[[#This Row],[Scion METRC '#]],VEGC8[[#All],[Scion METRC '#]:[Pheno Barcode]],2,FALSE),"")</f>
        <v/>
      </c>
      <c r="G31" s="13" t="str">
        <f>LEFT(expandedflower[[#This Row],[Pheno Barcode]],7)</f>
        <v/>
      </c>
      <c r="H31" s="10" t="e">
        <f>_xlfn.IFNA(VLOOKUP(expandedflower[[#This Row],[Strain]],VEGC8[[#All],[Scion METRC '#]:[Health]],5,FALSE),"")</f>
        <v>#REF!</v>
      </c>
      <c r="I31" s="13"/>
      <c r="J31" s="13" t="str">
        <f>_xlfn.IFNA(VLOOKUP(expandedflower[[#This Row],[Scion METRC '#]],DEADC8[#Data],2,FALSE),"Alive")</f>
        <v>Alive</v>
      </c>
      <c r="K31" s="13"/>
      <c r="L31" s="13" t="str">
        <f>_xlfn.IFNA(VLOOKUP(expandedflower[[#This Row],[Scion METRC '#]],DEADC8[#Data],3,FALSE),"")</f>
        <v/>
      </c>
      <c r="M31" s="14" t="str">
        <f>_xlfn.IFNA(VLOOKUP(expandedflower[[#This Row],[Scion METRC '#]],DEADC8[#Data],4,FALSE),"")</f>
        <v/>
      </c>
      <c r="N31" s="13" t="str">
        <f>IF(ISNUMBER(SEARCH(".",expandedflower[[#This Row],[Pheno Barcode]])),CONCATENATE("1A4070000000065000",RIGHT(expandedflower[[#This Row],[Pheno Barcode]],6)),"")</f>
        <v/>
      </c>
      <c r="O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_AL2-14</v>
      </c>
    </row>
    <row r="32" spans="1:15" x14ac:dyDescent="0.25">
      <c r="A32" s="8" t="s">
        <v>478</v>
      </c>
      <c r="B32" s="9">
        <v>15</v>
      </c>
      <c r="C32" s="13" t="s">
        <v>480</v>
      </c>
      <c r="D32" s="13"/>
      <c r="E32" s="13" t="e">
        <f>_xlfn.IFNA(VLOOKUP(expandedflower[[#This Row],[Scion METRC '#]],[3]!METRCC8[#Data],2,FALSE),"METRC ERROR")</f>
        <v>#REF!</v>
      </c>
      <c r="F32" s="13" t="str">
        <f>_xlfn.IFNA(VLOOKUP(expandedflower[[#This Row],[Scion METRC '#]],VEGC8[[#All],[Scion METRC '#]:[Pheno Barcode]],2,FALSE),"")</f>
        <v/>
      </c>
      <c r="G32" s="13" t="str">
        <f>LEFT(expandedflower[[#This Row],[Pheno Barcode]],7)</f>
        <v/>
      </c>
      <c r="H32" s="10" t="e">
        <f>_xlfn.IFNA(VLOOKUP(expandedflower[[#This Row],[Strain]],VEGC8[[#All],[Scion METRC '#]:[Health]],5,FALSE),"")</f>
        <v>#REF!</v>
      </c>
      <c r="I32" s="13"/>
      <c r="J32" s="13" t="str">
        <f>_xlfn.IFNA(VLOOKUP(expandedflower[[#This Row],[Scion METRC '#]],DEADC8[#Data],2,FALSE),"Alive")</f>
        <v>Alive</v>
      </c>
      <c r="K32" s="13"/>
      <c r="L32" s="13" t="str">
        <f>_xlfn.IFNA(VLOOKUP(expandedflower[[#This Row],[Scion METRC '#]],DEADC8[#Data],3,FALSE),"")</f>
        <v/>
      </c>
      <c r="M32" s="14" t="str">
        <f>_xlfn.IFNA(VLOOKUP(expandedflower[[#This Row],[Scion METRC '#]],DEADC8[#Data],4,FALSE),"")</f>
        <v/>
      </c>
      <c r="N32" s="13" t="str">
        <f>IF(ISNUMBER(SEARCH(".",expandedflower[[#This Row],[Pheno Barcode]])),CONCATENATE("1A4070000000065000",RIGHT(expandedflower[[#This Row],[Pheno Barcode]],6)),"")</f>
        <v/>
      </c>
      <c r="O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_AL2-15</v>
      </c>
    </row>
    <row r="33" spans="1:15" x14ac:dyDescent="0.25">
      <c r="A33" s="8" t="s">
        <v>478</v>
      </c>
      <c r="B33" s="9">
        <v>16</v>
      </c>
      <c r="C33" s="13" t="s">
        <v>480</v>
      </c>
      <c r="D33" s="13"/>
      <c r="E33" s="13" t="e">
        <f>_xlfn.IFNA(VLOOKUP(expandedflower[[#This Row],[Scion METRC '#]],[3]!METRCC8[#Data],2,FALSE),"METRC ERROR")</f>
        <v>#REF!</v>
      </c>
      <c r="F33" s="13" t="str">
        <f>_xlfn.IFNA(VLOOKUP(expandedflower[[#This Row],[Scion METRC '#]],VEGC8[[#All],[Scion METRC '#]:[Pheno Barcode]],2,FALSE),"")</f>
        <v/>
      </c>
      <c r="G33" s="13" t="str">
        <f>LEFT(expandedflower[[#This Row],[Pheno Barcode]],7)</f>
        <v/>
      </c>
      <c r="H33" s="10" t="e">
        <f>_xlfn.IFNA(VLOOKUP(expandedflower[[#This Row],[Strain]],VEGC8[[#All],[Scion METRC '#]:[Health]],5,FALSE),"")</f>
        <v>#REF!</v>
      </c>
      <c r="I33" s="13"/>
      <c r="J33" s="13" t="str">
        <f>_xlfn.IFNA(VLOOKUP(expandedflower[[#This Row],[Scion METRC '#]],DEADC8[#Data],2,FALSE),"Alive")</f>
        <v>Alive</v>
      </c>
      <c r="K33" s="13"/>
      <c r="L33" s="13" t="str">
        <f>_xlfn.IFNA(VLOOKUP(expandedflower[[#This Row],[Scion METRC '#]],DEADC8[#Data],3,FALSE),"")</f>
        <v/>
      </c>
      <c r="M33" s="14" t="str">
        <f>_xlfn.IFNA(VLOOKUP(expandedflower[[#This Row],[Scion METRC '#]],DEADC8[#Data],4,FALSE),"")</f>
        <v/>
      </c>
      <c r="N33" s="13" t="str">
        <f>IF(ISNUMBER(SEARCH(".",expandedflower[[#This Row],[Pheno Barcode]])),CONCATENATE("1A4070000000065000",RIGHT(expandedflower[[#This Row],[Pheno Barcode]],6)),"")</f>
        <v/>
      </c>
      <c r="O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_AL2-16</v>
      </c>
    </row>
    <row r="34" spans="1:15" x14ac:dyDescent="0.25">
      <c r="A34" s="8" t="s">
        <v>478</v>
      </c>
      <c r="B34" s="9">
        <v>1</v>
      </c>
      <c r="C34" s="9" t="s">
        <v>481</v>
      </c>
      <c r="D34" s="9"/>
      <c r="E34" s="9" t="e">
        <f>_xlfn.IFNA(VLOOKUP(expandedflower[[#This Row],[Scion METRC '#]],[3]!METRCC8[#Data],2,FALSE),"METRC ERROR")</f>
        <v>#REF!</v>
      </c>
      <c r="F34" s="9" t="str">
        <f>_xlfn.IFNA(VLOOKUP(expandedflower[[#This Row],[Scion METRC '#]],VEGC8[[#All],[Scion METRC '#]:[Pheno Barcode]],2,FALSE),"")</f>
        <v/>
      </c>
      <c r="G34" s="9" t="str">
        <f>LEFT(expandedflower[[#This Row],[Pheno Barcode]],7)</f>
        <v/>
      </c>
      <c r="H34" s="10" t="e">
        <f>_xlfn.IFNA(VLOOKUP(expandedflower[[#This Row],[Strain]],VEGC8[[#All],[Scion METRC '#]:[Health]],5,FALSE),"")</f>
        <v>#REF!</v>
      </c>
      <c r="I34" s="9"/>
      <c r="J34" s="9" t="str">
        <f>_xlfn.IFNA(VLOOKUP(expandedflower[[#This Row],[Scion METRC '#]],DEADC8[#Data],2,FALSE),"Alive")</f>
        <v>Alive</v>
      </c>
      <c r="K34" s="65"/>
      <c r="L34" s="13" t="str">
        <f>_xlfn.IFNA(VLOOKUP(expandedflower[[#This Row],[Scion METRC '#]],DEADC8[#Data],3,FALSE),"")</f>
        <v/>
      </c>
      <c r="M34" s="14" t="str">
        <f>_xlfn.IFNA(VLOOKUP(expandedflower[[#This Row],[Scion METRC '#]],DEADC8[#Data],4,FALSE),"")</f>
        <v/>
      </c>
      <c r="N34" s="13" t="str">
        <f>IF(ISNUMBER(SEARCH(".",expandedflower[[#This Row],[Pheno Barcode]])),CONCATENATE("1A4070000000065000",RIGHT(expandedflower[[#This Row],[Pheno Barcode]],6)),"")</f>
        <v/>
      </c>
      <c r="O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_AL3-01</v>
      </c>
    </row>
    <row r="35" spans="1:15" x14ac:dyDescent="0.25">
      <c r="A35" s="8" t="s">
        <v>478</v>
      </c>
      <c r="B35" s="9">
        <v>2</v>
      </c>
      <c r="C35" s="9" t="s">
        <v>481</v>
      </c>
      <c r="D35" s="9"/>
      <c r="E35" s="9" t="e">
        <f>_xlfn.IFNA(VLOOKUP(expandedflower[[#This Row],[Scion METRC '#]],[3]!METRCC8[#Data],2,FALSE),"METRC ERROR")</f>
        <v>#REF!</v>
      </c>
      <c r="F35" s="9" t="str">
        <f>_xlfn.IFNA(VLOOKUP(expandedflower[[#This Row],[Scion METRC '#]],VEGC8[[#All],[Scion METRC '#]:[Pheno Barcode]],2,FALSE),"")</f>
        <v/>
      </c>
      <c r="G35" s="9" t="str">
        <f>LEFT(expandedflower[[#This Row],[Pheno Barcode]],7)</f>
        <v/>
      </c>
      <c r="H35" s="10" t="e">
        <f>_xlfn.IFNA(VLOOKUP(expandedflower[[#This Row],[Strain]],VEGC8[[#All],[Scion METRC '#]:[Health]],5,FALSE),"")</f>
        <v>#REF!</v>
      </c>
      <c r="I35" s="9"/>
      <c r="J35" s="9" t="str">
        <f>_xlfn.IFNA(VLOOKUP(expandedflower[[#This Row],[Scion METRC '#]],DEADC8[#Data],2,FALSE),"Alive")</f>
        <v>Alive</v>
      </c>
      <c r="K35" s="65"/>
      <c r="L35" s="13" t="str">
        <f>_xlfn.IFNA(VLOOKUP(expandedflower[[#This Row],[Scion METRC '#]],DEADC8[#Data],3,FALSE),"")</f>
        <v/>
      </c>
      <c r="M35" s="14" t="str">
        <f>_xlfn.IFNA(VLOOKUP(expandedflower[[#This Row],[Scion METRC '#]],DEADC8[#Data],4,FALSE),"")</f>
        <v/>
      </c>
      <c r="N35" s="13" t="str">
        <f>IF(ISNUMBER(SEARCH(".",expandedflower[[#This Row],[Pheno Barcode]])),CONCATENATE("1A4070000000065000",RIGHT(expandedflower[[#This Row],[Pheno Barcode]],6)),"")</f>
        <v/>
      </c>
      <c r="O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_AL3-02</v>
      </c>
    </row>
    <row r="36" spans="1:15" x14ac:dyDescent="0.25">
      <c r="A36" s="8" t="s">
        <v>478</v>
      </c>
      <c r="B36" s="9">
        <v>3</v>
      </c>
      <c r="C36" s="9" t="s">
        <v>481</v>
      </c>
      <c r="D36" s="13"/>
      <c r="E36" s="13" t="e">
        <f>_xlfn.IFNA(VLOOKUP(expandedflower[[#This Row],[Scion METRC '#]],[3]!METRCC8[#Data],2,FALSE),"METRC ERROR")</f>
        <v>#REF!</v>
      </c>
      <c r="F36" s="13" t="str">
        <f>_xlfn.IFNA(VLOOKUP(expandedflower[[#This Row],[Scion METRC '#]],VEGC8[[#All],[Scion METRC '#]:[Pheno Barcode]],2,FALSE),"")</f>
        <v/>
      </c>
      <c r="G36" s="13" t="str">
        <f>LEFT(expandedflower[[#This Row],[Pheno Barcode]],7)</f>
        <v/>
      </c>
      <c r="H36" s="10" t="e">
        <f>_xlfn.IFNA(VLOOKUP(expandedflower[[#This Row],[Strain]],VEGC8[[#All],[Scion METRC '#]:[Health]],5,FALSE),"")</f>
        <v>#REF!</v>
      </c>
      <c r="I36" s="13"/>
      <c r="J36" s="13" t="str">
        <f>_xlfn.IFNA(VLOOKUP(expandedflower[[#This Row],[Scion METRC '#]],DEADC8[#Data],2,FALSE),"Alive")</f>
        <v>Alive</v>
      </c>
      <c r="K36" s="13"/>
      <c r="L36" s="13" t="str">
        <f>_xlfn.IFNA(VLOOKUP(expandedflower[[#This Row],[Scion METRC '#]],DEADC8[#Data],3,FALSE),"")</f>
        <v/>
      </c>
      <c r="M36" s="14" t="str">
        <f>_xlfn.IFNA(VLOOKUP(expandedflower[[#This Row],[Scion METRC '#]],DEADC8[#Data],4,FALSE),"")</f>
        <v/>
      </c>
      <c r="N36" s="13" t="str">
        <f>IF(ISNUMBER(SEARCH(".",expandedflower[[#This Row],[Pheno Barcode]])),CONCATENATE("1A4070000000065000",RIGHT(expandedflower[[#This Row],[Pheno Barcode]],6)),"")</f>
        <v/>
      </c>
      <c r="O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_AL3-03</v>
      </c>
    </row>
    <row r="37" spans="1:15" x14ac:dyDescent="0.25">
      <c r="A37" s="8" t="s">
        <v>478</v>
      </c>
      <c r="B37" s="9">
        <v>4</v>
      </c>
      <c r="C37" s="9" t="s">
        <v>481</v>
      </c>
      <c r="D37" s="13"/>
      <c r="E37" s="13" t="e">
        <f>_xlfn.IFNA(VLOOKUP(expandedflower[[#This Row],[Scion METRC '#]],[3]!METRCC8[#Data],2,FALSE),"METRC ERROR")</f>
        <v>#REF!</v>
      </c>
      <c r="F37" s="13" t="str">
        <f>_xlfn.IFNA(VLOOKUP(expandedflower[[#This Row],[Scion METRC '#]],VEGC8[[#All],[Scion METRC '#]:[Pheno Barcode]],2,FALSE),"")</f>
        <v/>
      </c>
      <c r="G37" s="13" t="str">
        <f>LEFT(expandedflower[[#This Row],[Pheno Barcode]],7)</f>
        <v/>
      </c>
      <c r="H37" s="10" t="e">
        <f>_xlfn.IFNA(VLOOKUP(expandedflower[[#This Row],[Strain]],VEGC8[[#All],[Scion METRC '#]:[Health]],5,FALSE),"")</f>
        <v>#REF!</v>
      </c>
      <c r="I37" s="13"/>
      <c r="J37" s="13" t="str">
        <f>_xlfn.IFNA(VLOOKUP(expandedflower[[#This Row],[Scion METRC '#]],DEADC8[#Data],2,FALSE),"Alive")</f>
        <v>Alive</v>
      </c>
      <c r="K37" s="13"/>
      <c r="L37" s="13" t="str">
        <f>_xlfn.IFNA(VLOOKUP(expandedflower[[#This Row],[Scion METRC '#]],DEADC8[#Data],3,FALSE),"")</f>
        <v/>
      </c>
      <c r="M37" s="14" t="str">
        <f>_xlfn.IFNA(VLOOKUP(expandedflower[[#This Row],[Scion METRC '#]],DEADC8[#Data],4,FALSE),"")</f>
        <v/>
      </c>
      <c r="N37" s="13" t="str">
        <f>IF(ISNUMBER(SEARCH(".",expandedflower[[#This Row],[Pheno Barcode]])),CONCATENATE("1A4070000000065000",RIGHT(expandedflower[[#This Row],[Pheno Barcode]],6)),"")</f>
        <v/>
      </c>
      <c r="O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_AL3-04</v>
      </c>
    </row>
    <row r="38" spans="1:15" x14ac:dyDescent="0.25">
      <c r="A38" s="8" t="s">
        <v>478</v>
      </c>
      <c r="B38" s="9">
        <v>5</v>
      </c>
      <c r="C38" s="9" t="s">
        <v>481</v>
      </c>
      <c r="D38" s="13"/>
      <c r="E38" s="13" t="e">
        <f>_xlfn.IFNA(VLOOKUP(expandedflower[[#This Row],[Scion METRC '#]],[3]!METRCC8[#Data],2,FALSE),"METRC ERROR")</f>
        <v>#REF!</v>
      </c>
      <c r="F38" s="13" t="str">
        <f>_xlfn.IFNA(VLOOKUP(expandedflower[[#This Row],[Scion METRC '#]],VEGC8[[#All],[Scion METRC '#]:[Pheno Barcode]],2,FALSE),"")</f>
        <v/>
      </c>
      <c r="G38" s="13" t="str">
        <f>LEFT(expandedflower[[#This Row],[Pheno Barcode]],7)</f>
        <v/>
      </c>
      <c r="H38" s="10" t="e">
        <f>_xlfn.IFNA(VLOOKUP(expandedflower[[#This Row],[Strain]],VEGC8[[#All],[Scion METRC '#]:[Health]],5,FALSE),"")</f>
        <v>#REF!</v>
      </c>
      <c r="I38" s="13"/>
      <c r="J38" s="13" t="str">
        <f>_xlfn.IFNA(VLOOKUP(expandedflower[[#This Row],[Scion METRC '#]],DEADC8[#Data],2,FALSE),"Alive")</f>
        <v>Alive</v>
      </c>
      <c r="K38" s="13"/>
      <c r="L38" s="13" t="str">
        <f>_xlfn.IFNA(VLOOKUP(expandedflower[[#This Row],[Scion METRC '#]],DEADC8[#Data],3,FALSE),"")</f>
        <v/>
      </c>
      <c r="M38" s="14" t="str">
        <f>_xlfn.IFNA(VLOOKUP(expandedflower[[#This Row],[Scion METRC '#]],DEADC8[#Data],4,FALSE),"")</f>
        <v/>
      </c>
      <c r="N38" s="13" t="str">
        <f>IF(ISNUMBER(SEARCH(".",expandedflower[[#This Row],[Pheno Barcode]])),CONCATENATE("1A4070000000065000",RIGHT(expandedflower[[#This Row],[Pheno Barcode]],6)),"")</f>
        <v/>
      </c>
      <c r="O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_AL3-05</v>
      </c>
    </row>
    <row r="39" spans="1:15" x14ac:dyDescent="0.25">
      <c r="A39" s="8" t="s">
        <v>478</v>
      </c>
      <c r="B39" s="9">
        <v>6</v>
      </c>
      <c r="C39" s="9" t="s">
        <v>481</v>
      </c>
      <c r="D39" s="13"/>
      <c r="E39" s="13" t="e">
        <f>_xlfn.IFNA(VLOOKUP(expandedflower[[#This Row],[Scion METRC '#]],[3]!METRCC8[#Data],2,FALSE),"METRC ERROR")</f>
        <v>#REF!</v>
      </c>
      <c r="F39" s="13" t="str">
        <f>_xlfn.IFNA(VLOOKUP(expandedflower[[#This Row],[Scion METRC '#]],VEGC8[[#All],[Scion METRC '#]:[Pheno Barcode]],2,FALSE),"")</f>
        <v/>
      </c>
      <c r="G39" s="13" t="str">
        <f>LEFT(expandedflower[[#This Row],[Pheno Barcode]],7)</f>
        <v/>
      </c>
      <c r="H39" s="10" t="e">
        <f>_xlfn.IFNA(VLOOKUP(expandedflower[[#This Row],[Strain]],VEGC8[[#All],[Scion METRC '#]:[Health]],5,FALSE),"")</f>
        <v>#REF!</v>
      </c>
      <c r="I39" s="13"/>
      <c r="J39" s="13" t="str">
        <f>_xlfn.IFNA(VLOOKUP(expandedflower[[#This Row],[Scion METRC '#]],DEADC8[#Data],2,FALSE),"Alive")</f>
        <v>Alive</v>
      </c>
      <c r="K39" s="13"/>
      <c r="L39" s="13" t="str">
        <f>_xlfn.IFNA(VLOOKUP(expandedflower[[#This Row],[Scion METRC '#]],DEADC8[#Data],3,FALSE),"")</f>
        <v/>
      </c>
      <c r="M39" s="14" t="str">
        <f>_xlfn.IFNA(VLOOKUP(expandedflower[[#This Row],[Scion METRC '#]],DEADC8[#Data],4,FALSE),"")</f>
        <v/>
      </c>
      <c r="N39" s="13" t="str">
        <f>IF(ISNUMBER(SEARCH(".",expandedflower[[#This Row],[Pheno Barcode]])),CONCATENATE("1A4070000000065000",RIGHT(expandedflower[[#This Row],[Pheno Barcode]],6)),"")</f>
        <v/>
      </c>
      <c r="O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_AL3-06</v>
      </c>
    </row>
    <row r="40" spans="1:15" x14ac:dyDescent="0.25">
      <c r="A40" s="8" t="s">
        <v>478</v>
      </c>
      <c r="B40" s="9">
        <v>7</v>
      </c>
      <c r="C40" s="9" t="s">
        <v>481</v>
      </c>
      <c r="D40" s="13"/>
      <c r="E40" s="13" t="e">
        <f>_xlfn.IFNA(VLOOKUP(expandedflower[[#This Row],[Scion METRC '#]],[3]!METRCC8[#Data],2,FALSE),"METRC ERROR")</f>
        <v>#REF!</v>
      </c>
      <c r="F40" s="13" t="str">
        <f>_xlfn.IFNA(VLOOKUP(expandedflower[[#This Row],[Scion METRC '#]],VEGC8[[#All],[Scion METRC '#]:[Pheno Barcode]],2,FALSE),"")</f>
        <v/>
      </c>
      <c r="G40" s="13" t="str">
        <f>LEFT(expandedflower[[#This Row],[Pheno Barcode]],7)</f>
        <v/>
      </c>
      <c r="H40" s="10" t="e">
        <f>_xlfn.IFNA(VLOOKUP(expandedflower[[#This Row],[Strain]],VEGC8[[#All],[Scion METRC '#]:[Health]],5,FALSE),"")</f>
        <v>#REF!</v>
      </c>
      <c r="I40" s="13"/>
      <c r="J40" s="13" t="str">
        <f>_xlfn.IFNA(VLOOKUP(expandedflower[[#This Row],[Scion METRC '#]],DEADC8[#Data],2,FALSE),"Alive")</f>
        <v>Alive</v>
      </c>
      <c r="K40" s="13"/>
      <c r="L40" s="13" t="str">
        <f>_xlfn.IFNA(VLOOKUP(expandedflower[[#This Row],[Scion METRC '#]],DEADC8[#Data],3,FALSE),"")</f>
        <v/>
      </c>
      <c r="M40" s="14" t="str">
        <f>_xlfn.IFNA(VLOOKUP(expandedflower[[#This Row],[Scion METRC '#]],DEADC8[#Data],4,FALSE),"")</f>
        <v/>
      </c>
      <c r="N40" s="13" t="str">
        <f>IF(ISNUMBER(SEARCH(".",expandedflower[[#This Row],[Pheno Barcode]])),CONCATENATE("1A4070000000065000",RIGHT(expandedflower[[#This Row],[Pheno Barcode]],6)),"")</f>
        <v/>
      </c>
      <c r="O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_AL3-07</v>
      </c>
    </row>
    <row r="41" spans="1:15" x14ac:dyDescent="0.25">
      <c r="A41" s="8" t="s">
        <v>478</v>
      </c>
      <c r="B41" s="9">
        <v>8</v>
      </c>
      <c r="C41" s="9" t="s">
        <v>481</v>
      </c>
      <c r="D41" s="13"/>
      <c r="E41" s="13" t="e">
        <f>_xlfn.IFNA(VLOOKUP(expandedflower[[#This Row],[Scion METRC '#]],[3]!METRCC8[#Data],2,FALSE),"METRC ERROR")</f>
        <v>#REF!</v>
      </c>
      <c r="F41" s="13" t="str">
        <f>_xlfn.IFNA(VLOOKUP(expandedflower[[#This Row],[Scion METRC '#]],VEGC8[[#All],[Scion METRC '#]:[Pheno Barcode]],2,FALSE),"")</f>
        <v/>
      </c>
      <c r="G41" s="13" t="str">
        <f>LEFT(expandedflower[[#This Row],[Pheno Barcode]],7)</f>
        <v/>
      </c>
      <c r="H41" s="10" t="e">
        <f>_xlfn.IFNA(VLOOKUP(expandedflower[[#This Row],[Strain]],VEGC8[[#All],[Scion METRC '#]:[Health]],5,FALSE),"")</f>
        <v>#REF!</v>
      </c>
      <c r="I41" s="13"/>
      <c r="J41" s="13" t="str">
        <f>_xlfn.IFNA(VLOOKUP(expandedflower[[#This Row],[Scion METRC '#]],DEADC8[#Data],2,FALSE),"Alive")</f>
        <v>Alive</v>
      </c>
      <c r="K41" s="13"/>
      <c r="L41" s="13" t="str">
        <f>_xlfn.IFNA(VLOOKUP(expandedflower[[#This Row],[Scion METRC '#]],DEADC8[#Data],3,FALSE),"")</f>
        <v/>
      </c>
      <c r="M41" s="14" t="str">
        <f>_xlfn.IFNA(VLOOKUP(expandedflower[[#This Row],[Scion METRC '#]],DEADC8[#Data],4,FALSE),"")</f>
        <v/>
      </c>
      <c r="N41" s="13" t="str">
        <f>IF(ISNUMBER(SEARCH(".",expandedflower[[#This Row],[Pheno Barcode]])),CONCATENATE("1A4070000000065000",RIGHT(expandedflower[[#This Row],[Pheno Barcode]],6)),"")</f>
        <v/>
      </c>
      <c r="O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_AL3-08</v>
      </c>
    </row>
    <row r="42" spans="1:15" x14ac:dyDescent="0.25">
      <c r="A42" s="8" t="s">
        <v>478</v>
      </c>
      <c r="B42" s="9">
        <v>9</v>
      </c>
      <c r="C42" s="9" t="s">
        <v>481</v>
      </c>
      <c r="D42" s="13"/>
      <c r="E42" s="13" t="e">
        <f>_xlfn.IFNA(VLOOKUP(expandedflower[[#This Row],[Scion METRC '#]],[3]!METRCC8[#Data],2,FALSE),"METRC ERROR")</f>
        <v>#REF!</v>
      </c>
      <c r="F42" s="13" t="str">
        <f>_xlfn.IFNA(VLOOKUP(expandedflower[[#This Row],[Scion METRC '#]],VEGC8[[#All],[Scion METRC '#]:[Pheno Barcode]],2,FALSE),"")</f>
        <v/>
      </c>
      <c r="G42" s="13" t="str">
        <f>LEFT(expandedflower[[#This Row],[Pheno Barcode]],7)</f>
        <v/>
      </c>
      <c r="H42" s="10" t="e">
        <f>_xlfn.IFNA(VLOOKUP(expandedflower[[#This Row],[Strain]],VEGC8[[#All],[Scion METRC '#]:[Health]],5,FALSE),"")</f>
        <v>#REF!</v>
      </c>
      <c r="I42" s="13"/>
      <c r="J42" s="13" t="str">
        <f>_xlfn.IFNA(VLOOKUP(expandedflower[[#This Row],[Scion METRC '#]],DEADC8[#Data],2,FALSE),"Alive")</f>
        <v>Alive</v>
      </c>
      <c r="K42" s="13"/>
      <c r="L42" s="13" t="str">
        <f>_xlfn.IFNA(VLOOKUP(expandedflower[[#This Row],[Scion METRC '#]],DEADC8[#Data],3,FALSE),"")</f>
        <v/>
      </c>
      <c r="M42" s="14" t="str">
        <f>_xlfn.IFNA(VLOOKUP(expandedflower[[#This Row],[Scion METRC '#]],DEADC8[#Data],4,FALSE),"")</f>
        <v/>
      </c>
      <c r="N42" s="13" t="str">
        <f>IF(ISNUMBER(SEARCH(".",expandedflower[[#This Row],[Pheno Barcode]])),CONCATENATE("1A4070000000065000",RIGHT(expandedflower[[#This Row],[Pheno Barcode]],6)),"")</f>
        <v/>
      </c>
      <c r="O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_AL3-09</v>
      </c>
    </row>
    <row r="43" spans="1:15" x14ac:dyDescent="0.25">
      <c r="A43" s="8" t="s">
        <v>478</v>
      </c>
      <c r="B43" s="9">
        <v>10</v>
      </c>
      <c r="C43" s="9" t="s">
        <v>481</v>
      </c>
      <c r="D43" s="13"/>
      <c r="E43" s="13" t="e">
        <f>_xlfn.IFNA(VLOOKUP(expandedflower[[#This Row],[Scion METRC '#]],[3]!METRCC8[#Data],2,FALSE),"METRC ERROR")</f>
        <v>#REF!</v>
      </c>
      <c r="F43" s="13" t="str">
        <f>_xlfn.IFNA(VLOOKUP(expandedflower[[#This Row],[Scion METRC '#]],VEGC8[[#All],[Scion METRC '#]:[Pheno Barcode]],2,FALSE),"")</f>
        <v/>
      </c>
      <c r="G43" s="13" t="str">
        <f>LEFT(expandedflower[[#This Row],[Pheno Barcode]],7)</f>
        <v/>
      </c>
      <c r="H43" s="10" t="e">
        <f>_xlfn.IFNA(VLOOKUP(expandedflower[[#This Row],[Strain]],VEGC8[[#All],[Scion METRC '#]:[Health]],5,FALSE),"")</f>
        <v>#REF!</v>
      </c>
      <c r="I43" s="13"/>
      <c r="J43" s="13" t="str">
        <f>_xlfn.IFNA(VLOOKUP(expandedflower[[#This Row],[Scion METRC '#]],DEADC8[#Data],2,FALSE),"Alive")</f>
        <v>Alive</v>
      </c>
      <c r="K43" s="13"/>
      <c r="L43" s="13" t="str">
        <f>_xlfn.IFNA(VLOOKUP(expandedflower[[#This Row],[Scion METRC '#]],DEADC8[#Data],3,FALSE),"")</f>
        <v/>
      </c>
      <c r="M43" s="14" t="str">
        <f>_xlfn.IFNA(VLOOKUP(expandedflower[[#This Row],[Scion METRC '#]],DEADC8[#Data],4,FALSE),"")</f>
        <v/>
      </c>
      <c r="N43" s="13" t="str">
        <f>IF(ISNUMBER(SEARCH(".",expandedflower[[#This Row],[Pheno Barcode]])),CONCATENATE("1A4070000000065000",RIGHT(expandedflower[[#This Row],[Pheno Barcode]],6)),"")</f>
        <v/>
      </c>
      <c r="O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_AL3-10</v>
      </c>
    </row>
    <row r="44" spans="1:15" x14ac:dyDescent="0.25">
      <c r="A44" s="8" t="s">
        <v>478</v>
      </c>
      <c r="B44" s="9">
        <v>11</v>
      </c>
      <c r="C44" s="9" t="s">
        <v>481</v>
      </c>
      <c r="D44" s="13"/>
      <c r="E44" s="13" t="e">
        <f>_xlfn.IFNA(VLOOKUP(expandedflower[[#This Row],[Scion METRC '#]],[3]!METRCC8[#Data],2,FALSE),"METRC ERROR")</f>
        <v>#REF!</v>
      </c>
      <c r="F44" s="13" t="str">
        <f>_xlfn.IFNA(VLOOKUP(expandedflower[[#This Row],[Scion METRC '#]],VEGC8[[#All],[Scion METRC '#]:[Pheno Barcode]],2,FALSE),"")</f>
        <v/>
      </c>
      <c r="G44" s="13" t="str">
        <f>LEFT(expandedflower[[#This Row],[Pheno Barcode]],7)</f>
        <v/>
      </c>
      <c r="H44" s="10" t="e">
        <f>_xlfn.IFNA(VLOOKUP(expandedflower[[#This Row],[Strain]],VEGC8[[#All],[Scion METRC '#]:[Health]],5,FALSE),"")</f>
        <v>#REF!</v>
      </c>
      <c r="I44" s="13"/>
      <c r="J44" s="13" t="str">
        <f>_xlfn.IFNA(VLOOKUP(expandedflower[[#This Row],[Scion METRC '#]],DEADC8[#Data],2,FALSE),"Alive")</f>
        <v>Alive</v>
      </c>
      <c r="K44" s="13"/>
      <c r="L44" s="13" t="str">
        <f>_xlfn.IFNA(VLOOKUP(expandedflower[[#This Row],[Scion METRC '#]],DEADC8[#Data],3,FALSE),"")</f>
        <v/>
      </c>
      <c r="M44" s="14" t="str">
        <f>_xlfn.IFNA(VLOOKUP(expandedflower[[#This Row],[Scion METRC '#]],DEADC8[#Data],4,FALSE),"")</f>
        <v/>
      </c>
      <c r="N44" s="13" t="str">
        <f>IF(ISNUMBER(SEARCH(".",expandedflower[[#This Row],[Pheno Barcode]])),CONCATENATE("1A4070000000065000",RIGHT(expandedflower[[#This Row],[Pheno Barcode]],6)),"")</f>
        <v/>
      </c>
      <c r="O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_AL3-11</v>
      </c>
    </row>
    <row r="45" spans="1:15" x14ac:dyDescent="0.25">
      <c r="A45" s="8" t="s">
        <v>478</v>
      </c>
      <c r="B45" s="9">
        <v>12</v>
      </c>
      <c r="C45" s="9" t="s">
        <v>481</v>
      </c>
      <c r="D45" s="13"/>
      <c r="E45" s="13" t="e">
        <f>_xlfn.IFNA(VLOOKUP(expandedflower[[#This Row],[Scion METRC '#]],[3]!METRCC8[#Data],2,FALSE),"METRC ERROR")</f>
        <v>#REF!</v>
      </c>
      <c r="F45" s="13" t="str">
        <f>_xlfn.IFNA(VLOOKUP(expandedflower[[#This Row],[Scion METRC '#]],VEGC8[[#All],[Scion METRC '#]:[Pheno Barcode]],2,FALSE),"")</f>
        <v/>
      </c>
      <c r="G45" s="13" t="str">
        <f>LEFT(expandedflower[[#This Row],[Pheno Barcode]],7)</f>
        <v/>
      </c>
      <c r="H45" s="10" t="e">
        <f>_xlfn.IFNA(VLOOKUP(expandedflower[[#This Row],[Strain]],VEGC8[[#All],[Scion METRC '#]:[Health]],5,FALSE),"")</f>
        <v>#REF!</v>
      </c>
      <c r="I45" s="13"/>
      <c r="J45" s="13" t="str">
        <f>_xlfn.IFNA(VLOOKUP(expandedflower[[#This Row],[Scion METRC '#]],DEADC8[#Data],2,FALSE),"Alive")</f>
        <v>Alive</v>
      </c>
      <c r="K45" s="13"/>
      <c r="L45" s="13" t="str">
        <f>_xlfn.IFNA(VLOOKUP(expandedflower[[#This Row],[Scion METRC '#]],DEADC8[#Data],3,FALSE),"")</f>
        <v/>
      </c>
      <c r="M45" s="14" t="str">
        <f>_xlfn.IFNA(VLOOKUP(expandedflower[[#This Row],[Scion METRC '#]],DEADC8[#Data],4,FALSE),"")</f>
        <v/>
      </c>
      <c r="N45" s="13" t="str">
        <f>IF(ISNUMBER(SEARCH(".",expandedflower[[#This Row],[Pheno Barcode]])),CONCATENATE("1A4070000000065000",RIGHT(expandedflower[[#This Row],[Pheno Barcode]],6)),"")</f>
        <v/>
      </c>
      <c r="O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_AL3-12</v>
      </c>
    </row>
    <row r="46" spans="1:15" x14ac:dyDescent="0.25">
      <c r="A46" s="8" t="s">
        <v>478</v>
      </c>
      <c r="B46" s="9">
        <v>13</v>
      </c>
      <c r="C46" s="9" t="s">
        <v>481</v>
      </c>
      <c r="D46" s="13"/>
      <c r="E46" s="13" t="e">
        <f>_xlfn.IFNA(VLOOKUP(expandedflower[[#This Row],[Scion METRC '#]],[3]!METRCC8[#Data],2,FALSE),"METRC ERROR")</f>
        <v>#REF!</v>
      </c>
      <c r="F46" s="13" t="str">
        <f>_xlfn.IFNA(VLOOKUP(expandedflower[[#This Row],[Scion METRC '#]],VEGC8[[#All],[Scion METRC '#]:[Pheno Barcode]],2,FALSE),"")</f>
        <v/>
      </c>
      <c r="G46" s="13" t="str">
        <f>LEFT(expandedflower[[#This Row],[Pheno Barcode]],7)</f>
        <v/>
      </c>
      <c r="H46" s="10" t="e">
        <f>_xlfn.IFNA(VLOOKUP(expandedflower[[#This Row],[Strain]],VEGC8[[#All],[Scion METRC '#]:[Health]],5,FALSE),"")</f>
        <v>#REF!</v>
      </c>
      <c r="I46" s="13"/>
      <c r="J46" s="13" t="str">
        <f>_xlfn.IFNA(VLOOKUP(expandedflower[[#This Row],[Scion METRC '#]],DEADC8[#Data],2,FALSE),"Alive")</f>
        <v>Alive</v>
      </c>
      <c r="K46" s="13"/>
      <c r="L46" s="13" t="str">
        <f>_xlfn.IFNA(VLOOKUP(expandedflower[[#This Row],[Scion METRC '#]],DEADC8[#Data],3,FALSE),"")</f>
        <v/>
      </c>
      <c r="M46" s="14" t="str">
        <f>_xlfn.IFNA(VLOOKUP(expandedflower[[#This Row],[Scion METRC '#]],DEADC8[#Data],4,FALSE),"")</f>
        <v/>
      </c>
      <c r="N46" s="13" t="str">
        <f>IF(ISNUMBER(SEARCH(".",expandedflower[[#This Row],[Pheno Barcode]])),CONCATENATE("1A4070000000065000",RIGHT(expandedflower[[#This Row],[Pheno Barcode]],6)),"")</f>
        <v/>
      </c>
      <c r="O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_AL3-13</v>
      </c>
    </row>
    <row r="47" spans="1:15" x14ac:dyDescent="0.25">
      <c r="A47" s="8" t="s">
        <v>478</v>
      </c>
      <c r="B47" s="9">
        <v>14</v>
      </c>
      <c r="C47" s="9" t="s">
        <v>481</v>
      </c>
      <c r="D47" s="13"/>
      <c r="E47" s="13" t="e">
        <f>_xlfn.IFNA(VLOOKUP(expandedflower[[#This Row],[Scion METRC '#]],[3]!METRCC8[#Data],2,FALSE),"METRC ERROR")</f>
        <v>#REF!</v>
      </c>
      <c r="F47" s="13" t="str">
        <f>_xlfn.IFNA(VLOOKUP(expandedflower[[#This Row],[Scion METRC '#]],VEGC8[[#All],[Scion METRC '#]:[Pheno Barcode]],2,FALSE),"")</f>
        <v/>
      </c>
      <c r="G47" s="13" t="str">
        <f>LEFT(expandedflower[[#This Row],[Pheno Barcode]],7)</f>
        <v/>
      </c>
      <c r="H47" s="10" t="e">
        <f>_xlfn.IFNA(VLOOKUP(expandedflower[[#This Row],[Strain]],VEGC8[[#All],[Scion METRC '#]:[Health]],5,FALSE),"")</f>
        <v>#REF!</v>
      </c>
      <c r="I47" s="13"/>
      <c r="J47" s="13" t="str">
        <f>_xlfn.IFNA(VLOOKUP(expandedflower[[#This Row],[Scion METRC '#]],DEADC8[#Data],2,FALSE),"Alive")</f>
        <v>Alive</v>
      </c>
      <c r="K47" s="13"/>
      <c r="L47" s="13" t="str">
        <f>_xlfn.IFNA(VLOOKUP(expandedflower[[#This Row],[Scion METRC '#]],DEADC8[#Data],3,FALSE),"")</f>
        <v/>
      </c>
      <c r="M47" s="14" t="str">
        <f>_xlfn.IFNA(VLOOKUP(expandedflower[[#This Row],[Scion METRC '#]],DEADC8[#Data],4,FALSE),"")</f>
        <v/>
      </c>
      <c r="N47" s="13" t="str">
        <f>IF(ISNUMBER(SEARCH(".",expandedflower[[#This Row],[Pheno Barcode]])),CONCATENATE("1A4070000000065000",RIGHT(expandedflower[[#This Row],[Pheno Barcode]],6)),"")</f>
        <v/>
      </c>
      <c r="O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_AL3-14</v>
      </c>
    </row>
    <row r="48" spans="1:15" x14ac:dyDescent="0.25">
      <c r="A48" s="8" t="s">
        <v>478</v>
      </c>
      <c r="B48" s="9">
        <v>15</v>
      </c>
      <c r="C48" s="9" t="s">
        <v>481</v>
      </c>
      <c r="D48" s="13"/>
      <c r="E48" s="13" t="e">
        <f>_xlfn.IFNA(VLOOKUP(expandedflower[[#This Row],[Scion METRC '#]],[3]!METRCC8[#Data],2,FALSE),"METRC ERROR")</f>
        <v>#REF!</v>
      </c>
      <c r="F48" s="13" t="str">
        <f>_xlfn.IFNA(VLOOKUP(expandedflower[[#This Row],[Scion METRC '#]],VEGC8[[#All],[Scion METRC '#]:[Pheno Barcode]],2,FALSE),"")</f>
        <v/>
      </c>
      <c r="G48" s="13" t="str">
        <f>LEFT(expandedflower[[#This Row],[Pheno Barcode]],7)</f>
        <v/>
      </c>
      <c r="H48" s="10" t="e">
        <f>_xlfn.IFNA(VLOOKUP(expandedflower[[#This Row],[Strain]],VEGC8[[#All],[Scion METRC '#]:[Health]],5,FALSE),"")</f>
        <v>#REF!</v>
      </c>
      <c r="I48" s="13"/>
      <c r="J48" s="13" t="str">
        <f>_xlfn.IFNA(VLOOKUP(expandedflower[[#This Row],[Scion METRC '#]],DEADC8[#Data],2,FALSE),"Alive")</f>
        <v>Alive</v>
      </c>
      <c r="K48" s="13"/>
      <c r="L48" s="13" t="str">
        <f>_xlfn.IFNA(VLOOKUP(expandedflower[[#This Row],[Scion METRC '#]],DEADC8[#Data],3,FALSE),"")</f>
        <v/>
      </c>
      <c r="M48" s="14" t="str">
        <f>_xlfn.IFNA(VLOOKUP(expandedflower[[#This Row],[Scion METRC '#]],DEADC8[#Data],4,FALSE),"")</f>
        <v/>
      </c>
      <c r="N48" s="13" t="str">
        <f>IF(ISNUMBER(SEARCH(".",expandedflower[[#This Row],[Pheno Barcode]])),CONCATENATE("1A4070000000065000",RIGHT(expandedflower[[#This Row],[Pheno Barcode]],6)),"")</f>
        <v/>
      </c>
      <c r="O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_AL3-15</v>
      </c>
    </row>
    <row r="49" spans="1:15" x14ac:dyDescent="0.25">
      <c r="A49" s="8" t="s">
        <v>478</v>
      </c>
      <c r="B49" s="9">
        <v>16</v>
      </c>
      <c r="C49" s="9" t="s">
        <v>481</v>
      </c>
      <c r="D49" s="13"/>
      <c r="E49" s="13" t="e">
        <f>_xlfn.IFNA(VLOOKUP(expandedflower[[#This Row],[Scion METRC '#]],[3]!METRCC8[#Data],2,FALSE),"METRC ERROR")</f>
        <v>#REF!</v>
      </c>
      <c r="F49" s="13" t="str">
        <f>_xlfn.IFNA(VLOOKUP(expandedflower[[#This Row],[Scion METRC '#]],VEGC8[[#All],[Scion METRC '#]:[Pheno Barcode]],2,FALSE),"")</f>
        <v/>
      </c>
      <c r="G49" s="13" t="str">
        <f>LEFT(expandedflower[[#This Row],[Pheno Barcode]],7)</f>
        <v/>
      </c>
      <c r="H49" s="10" t="e">
        <f>_xlfn.IFNA(VLOOKUP(expandedflower[[#This Row],[Strain]],VEGC8[[#All],[Scion METRC '#]:[Health]],5,FALSE),"")</f>
        <v>#REF!</v>
      </c>
      <c r="I49" s="13"/>
      <c r="J49" s="13" t="str">
        <f>_xlfn.IFNA(VLOOKUP(expandedflower[[#This Row],[Scion METRC '#]],DEADC8[#Data],2,FALSE),"Alive")</f>
        <v>Alive</v>
      </c>
      <c r="K49" s="13"/>
      <c r="L49" s="13" t="str">
        <f>_xlfn.IFNA(VLOOKUP(expandedflower[[#This Row],[Scion METRC '#]],DEADC8[#Data],3,FALSE),"")</f>
        <v/>
      </c>
      <c r="M49" s="14" t="str">
        <f>_xlfn.IFNA(VLOOKUP(expandedflower[[#This Row],[Scion METRC '#]],DEADC8[#Data],4,FALSE),"")</f>
        <v/>
      </c>
      <c r="N49" s="13" t="str">
        <f>IF(ISNUMBER(SEARCH(".",expandedflower[[#This Row],[Pheno Barcode]])),CONCATENATE("1A4070000000065000",RIGHT(expandedflower[[#This Row],[Pheno Barcode]],6)),"")</f>
        <v/>
      </c>
      <c r="O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_AL3-16</v>
      </c>
    </row>
    <row r="50" spans="1:15" x14ac:dyDescent="0.25">
      <c r="A50" s="8" t="s">
        <v>478</v>
      </c>
      <c r="B50" s="9">
        <v>1</v>
      </c>
      <c r="C50" s="9" t="s">
        <v>482</v>
      </c>
      <c r="D50" s="9"/>
      <c r="E50" s="9" t="e">
        <f>_xlfn.IFNA(VLOOKUP(expandedflower[[#This Row],[Scion METRC '#]],[3]!METRCC8[#Data],2,FALSE),"METRC ERROR")</f>
        <v>#REF!</v>
      </c>
      <c r="F50" s="9" t="str">
        <f>_xlfn.IFNA(VLOOKUP(expandedflower[[#This Row],[Scion METRC '#]],VEGC8[[#All],[Scion METRC '#]:[Pheno Barcode]],2,FALSE),"")</f>
        <v/>
      </c>
      <c r="G50" s="9" t="str">
        <f>LEFT(expandedflower[[#This Row],[Pheno Barcode]],7)</f>
        <v/>
      </c>
      <c r="H50" s="10" t="e">
        <f>_xlfn.IFNA(VLOOKUP(expandedflower[[#This Row],[Strain]],VEGC8[[#All],[Scion METRC '#]:[Health]],5,FALSE),"")</f>
        <v>#REF!</v>
      </c>
      <c r="I50" s="9"/>
      <c r="J50" s="9" t="str">
        <f>_xlfn.IFNA(VLOOKUP(expandedflower[[#This Row],[Scion METRC '#]],DEADC8[#Data],2,FALSE),"Alive")</f>
        <v>Alive</v>
      </c>
      <c r="K50" s="65"/>
      <c r="L50" s="13" t="str">
        <f>_xlfn.IFNA(VLOOKUP(expandedflower[[#This Row],[Scion METRC '#]],DEADC8[#Data],3,FALSE),"")</f>
        <v/>
      </c>
      <c r="M50" s="14" t="str">
        <f>_xlfn.IFNA(VLOOKUP(expandedflower[[#This Row],[Scion METRC '#]],DEADC8[#Data],4,FALSE),"")</f>
        <v/>
      </c>
      <c r="N50" s="13" t="str">
        <f>IF(ISNUMBER(SEARCH(".",expandedflower[[#This Row],[Pheno Barcode]])),CONCATENATE("1A4070000000065000",RIGHT(expandedflower[[#This Row],[Pheno Barcode]],6)),"")</f>
        <v/>
      </c>
      <c r="O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_AL4-01</v>
      </c>
    </row>
    <row r="51" spans="1:15" x14ac:dyDescent="0.25">
      <c r="A51" s="8" t="s">
        <v>478</v>
      </c>
      <c r="B51" s="9">
        <v>2</v>
      </c>
      <c r="C51" s="9" t="s">
        <v>482</v>
      </c>
      <c r="D51" s="13"/>
      <c r="E51" s="13" t="e">
        <f>_xlfn.IFNA(VLOOKUP(expandedflower[[#This Row],[Scion METRC '#]],[3]!METRCC8[#Data],2,FALSE),"METRC ERROR")</f>
        <v>#REF!</v>
      </c>
      <c r="F51" s="13" t="str">
        <f>_xlfn.IFNA(VLOOKUP(expandedflower[[#This Row],[Scion METRC '#]],VEGC8[[#All],[Scion METRC '#]:[Pheno Barcode]],2,FALSE),"")</f>
        <v/>
      </c>
      <c r="G51" s="13" t="str">
        <f>LEFT(expandedflower[[#This Row],[Pheno Barcode]],7)</f>
        <v/>
      </c>
      <c r="H51" s="10" t="e">
        <f>_xlfn.IFNA(VLOOKUP(expandedflower[[#This Row],[Strain]],VEGC8[[#All],[Scion METRC '#]:[Health]],5,FALSE),"")</f>
        <v>#REF!</v>
      </c>
      <c r="I51" s="13"/>
      <c r="J51" s="13" t="str">
        <f>_xlfn.IFNA(VLOOKUP(expandedflower[[#This Row],[Scion METRC '#]],DEADC8[#Data],2,FALSE),"Alive")</f>
        <v>Alive</v>
      </c>
      <c r="K51" s="13"/>
      <c r="L51" s="13" t="str">
        <f>_xlfn.IFNA(VLOOKUP(expandedflower[[#This Row],[Scion METRC '#]],DEADC8[#Data],3,FALSE),"")</f>
        <v/>
      </c>
      <c r="M51" s="14" t="str">
        <f>_xlfn.IFNA(VLOOKUP(expandedflower[[#This Row],[Scion METRC '#]],DEADC8[#Data],4,FALSE),"")</f>
        <v/>
      </c>
      <c r="N51" s="13" t="str">
        <f>IF(ISNUMBER(SEARCH(".",expandedflower[[#This Row],[Pheno Barcode]])),CONCATENATE("1A4070000000065000",RIGHT(expandedflower[[#This Row],[Pheno Barcode]],6)),"")</f>
        <v/>
      </c>
      <c r="O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_AL4-02</v>
      </c>
    </row>
    <row r="52" spans="1:15" x14ac:dyDescent="0.25">
      <c r="A52" s="8" t="s">
        <v>478</v>
      </c>
      <c r="B52" s="9">
        <v>3</v>
      </c>
      <c r="C52" s="9" t="s">
        <v>482</v>
      </c>
      <c r="D52" s="13"/>
      <c r="E52" s="13" t="e">
        <f>_xlfn.IFNA(VLOOKUP(expandedflower[[#This Row],[Scion METRC '#]],[3]!METRCC8[#Data],2,FALSE),"METRC ERROR")</f>
        <v>#REF!</v>
      </c>
      <c r="F52" s="13" t="str">
        <f>_xlfn.IFNA(VLOOKUP(expandedflower[[#This Row],[Scion METRC '#]],VEGC8[[#All],[Scion METRC '#]:[Pheno Barcode]],2,FALSE),"")</f>
        <v/>
      </c>
      <c r="G52" s="13" t="str">
        <f>LEFT(expandedflower[[#This Row],[Pheno Barcode]],7)</f>
        <v/>
      </c>
      <c r="H52" s="10" t="e">
        <f>_xlfn.IFNA(VLOOKUP(expandedflower[[#This Row],[Strain]],VEGC8[[#All],[Scion METRC '#]:[Health]],5,FALSE),"")</f>
        <v>#REF!</v>
      </c>
      <c r="I52" s="13"/>
      <c r="J52" s="13" t="str">
        <f>_xlfn.IFNA(VLOOKUP(expandedflower[[#This Row],[Scion METRC '#]],DEADC8[#Data],2,FALSE),"Alive")</f>
        <v>Alive</v>
      </c>
      <c r="K52" s="13"/>
      <c r="L52" s="13" t="str">
        <f>_xlfn.IFNA(VLOOKUP(expandedflower[[#This Row],[Scion METRC '#]],DEADC8[#Data],3,FALSE),"")</f>
        <v/>
      </c>
      <c r="M52" s="14" t="str">
        <f>_xlfn.IFNA(VLOOKUP(expandedflower[[#This Row],[Scion METRC '#]],DEADC8[#Data],4,FALSE),"")</f>
        <v/>
      </c>
      <c r="N52" s="13" t="str">
        <f>IF(ISNUMBER(SEARCH(".",expandedflower[[#This Row],[Pheno Barcode]])),CONCATENATE("1A4070000000065000",RIGHT(expandedflower[[#This Row],[Pheno Barcode]],6)),"")</f>
        <v/>
      </c>
      <c r="O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_AL4-03</v>
      </c>
    </row>
    <row r="53" spans="1:15" x14ac:dyDescent="0.25">
      <c r="A53" s="8" t="s">
        <v>478</v>
      </c>
      <c r="B53" s="9">
        <v>4</v>
      </c>
      <c r="C53" s="9" t="s">
        <v>482</v>
      </c>
      <c r="D53" s="13"/>
      <c r="E53" s="13" t="e">
        <f>_xlfn.IFNA(VLOOKUP(expandedflower[[#This Row],[Scion METRC '#]],[3]!METRCC8[#Data],2,FALSE),"METRC ERROR")</f>
        <v>#REF!</v>
      </c>
      <c r="F53" s="13" t="str">
        <f>_xlfn.IFNA(VLOOKUP(expandedflower[[#This Row],[Scion METRC '#]],VEGC8[[#All],[Scion METRC '#]:[Pheno Barcode]],2,FALSE),"")</f>
        <v/>
      </c>
      <c r="G53" s="13" t="str">
        <f>LEFT(expandedflower[[#This Row],[Pheno Barcode]],7)</f>
        <v/>
      </c>
      <c r="H53" s="10" t="e">
        <f>_xlfn.IFNA(VLOOKUP(expandedflower[[#This Row],[Strain]],VEGC8[[#All],[Scion METRC '#]:[Health]],5,FALSE),"")</f>
        <v>#REF!</v>
      </c>
      <c r="I53" s="13"/>
      <c r="J53" s="13" t="str">
        <f>_xlfn.IFNA(VLOOKUP(expandedflower[[#This Row],[Scion METRC '#]],DEADC8[#Data],2,FALSE),"Alive")</f>
        <v>Alive</v>
      </c>
      <c r="K53" s="13"/>
      <c r="L53" s="13" t="str">
        <f>_xlfn.IFNA(VLOOKUP(expandedflower[[#This Row],[Scion METRC '#]],DEADC8[#Data],3,FALSE),"")</f>
        <v/>
      </c>
      <c r="M53" s="14" t="str">
        <f>_xlfn.IFNA(VLOOKUP(expandedflower[[#This Row],[Scion METRC '#]],DEADC8[#Data],4,FALSE),"")</f>
        <v/>
      </c>
      <c r="N53" s="13" t="str">
        <f>IF(ISNUMBER(SEARCH(".",expandedflower[[#This Row],[Pheno Barcode]])),CONCATENATE("1A4070000000065000",RIGHT(expandedflower[[#This Row],[Pheno Barcode]],6)),"")</f>
        <v/>
      </c>
      <c r="O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_AL4-04</v>
      </c>
    </row>
    <row r="54" spans="1:15" x14ac:dyDescent="0.25">
      <c r="A54" s="8" t="s">
        <v>478</v>
      </c>
      <c r="B54" s="9">
        <v>5</v>
      </c>
      <c r="C54" s="9" t="s">
        <v>482</v>
      </c>
      <c r="D54" s="13"/>
      <c r="E54" s="13" t="e">
        <f>_xlfn.IFNA(VLOOKUP(expandedflower[[#This Row],[Scion METRC '#]],[3]!METRCC8[#Data],2,FALSE),"METRC ERROR")</f>
        <v>#REF!</v>
      </c>
      <c r="F54" s="13" t="str">
        <f>_xlfn.IFNA(VLOOKUP(expandedflower[[#This Row],[Scion METRC '#]],VEGC8[[#All],[Scion METRC '#]:[Pheno Barcode]],2,FALSE),"")</f>
        <v/>
      </c>
      <c r="G54" s="13" t="str">
        <f>LEFT(expandedflower[[#This Row],[Pheno Barcode]],7)</f>
        <v/>
      </c>
      <c r="H54" s="10" t="e">
        <f>_xlfn.IFNA(VLOOKUP(expandedflower[[#This Row],[Strain]],VEGC8[[#All],[Scion METRC '#]:[Health]],5,FALSE),"")</f>
        <v>#REF!</v>
      </c>
      <c r="I54" s="13"/>
      <c r="J54" s="13" t="str">
        <f>_xlfn.IFNA(VLOOKUP(expandedflower[[#This Row],[Scion METRC '#]],DEADC8[#Data],2,FALSE),"Alive")</f>
        <v>Alive</v>
      </c>
      <c r="K54" s="13"/>
      <c r="L54" s="13" t="str">
        <f>_xlfn.IFNA(VLOOKUP(expandedflower[[#This Row],[Scion METRC '#]],DEADC8[#Data],3,FALSE),"")</f>
        <v/>
      </c>
      <c r="M54" s="14" t="str">
        <f>_xlfn.IFNA(VLOOKUP(expandedflower[[#This Row],[Scion METRC '#]],DEADC8[#Data],4,FALSE),"")</f>
        <v/>
      </c>
      <c r="N54" s="13" t="str">
        <f>IF(ISNUMBER(SEARCH(".",expandedflower[[#This Row],[Pheno Barcode]])),CONCATENATE("1A4070000000065000",RIGHT(expandedflower[[#This Row],[Pheno Barcode]],6)),"")</f>
        <v/>
      </c>
      <c r="O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_AL4-05</v>
      </c>
    </row>
    <row r="55" spans="1:15" x14ac:dyDescent="0.25">
      <c r="A55" s="8" t="s">
        <v>478</v>
      </c>
      <c r="B55" s="9">
        <v>6</v>
      </c>
      <c r="C55" s="9" t="s">
        <v>482</v>
      </c>
      <c r="D55" s="13"/>
      <c r="E55" s="13" t="e">
        <f>_xlfn.IFNA(VLOOKUP(expandedflower[[#This Row],[Scion METRC '#]],[3]!METRCC8[#Data],2,FALSE),"METRC ERROR")</f>
        <v>#REF!</v>
      </c>
      <c r="F55" s="13" t="str">
        <f>_xlfn.IFNA(VLOOKUP(expandedflower[[#This Row],[Scion METRC '#]],VEGC8[[#All],[Scion METRC '#]:[Pheno Barcode]],2,FALSE),"")</f>
        <v/>
      </c>
      <c r="G55" s="13" t="str">
        <f>LEFT(expandedflower[[#This Row],[Pheno Barcode]],7)</f>
        <v/>
      </c>
      <c r="H55" s="10" t="e">
        <f>_xlfn.IFNA(VLOOKUP(expandedflower[[#This Row],[Strain]],VEGC8[[#All],[Scion METRC '#]:[Health]],5,FALSE),"")</f>
        <v>#REF!</v>
      </c>
      <c r="I55" s="13"/>
      <c r="J55" s="13" t="str">
        <f>_xlfn.IFNA(VLOOKUP(expandedflower[[#This Row],[Scion METRC '#]],DEADC8[#Data],2,FALSE),"Alive")</f>
        <v>Alive</v>
      </c>
      <c r="K55" s="13"/>
      <c r="L55" s="13" t="str">
        <f>_xlfn.IFNA(VLOOKUP(expandedflower[[#This Row],[Scion METRC '#]],DEADC8[#Data],3,FALSE),"")</f>
        <v/>
      </c>
      <c r="M55" s="14" t="str">
        <f>_xlfn.IFNA(VLOOKUP(expandedflower[[#This Row],[Scion METRC '#]],DEADC8[#Data],4,FALSE),"")</f>
        <v/>
      </c>
      <c r="N55" s="13" t="str">
        <f>IF(ISNUMBER(SEARCH(".",expandedflower[[#This Row],[Pheno Barcode]])),CONCATENATE("1A4070000000065000",RIGHT(expandedflower[[#This Row],[Pheno Barcode]],6)),"")</f>
        <v/>
      </c>
      <c r="O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_AL4-06</v>
      </c>
    </row>
    <row r="56" spans="1:15" x14ac:dyDescent="0.25">
      <c r="A56" s="8" t="s">
        <v>478</v>
      </c>
      <c r="B56" s="9">
        <v>7</v>
      </c>
      <c r="C56" s="9" t="s">
        <v>482</v>
      </c>
      <c r="D56" s="13"/>
      <c r="E56" s="13" t="e">
        <f>_xlfn.IFNA(VLOOKUP(expandedflower[[#This Row],[Scion METRC '#]],[3]!METRCC8[#Data],2,FALSE),"METRC ERROR")</f>
        <v>#REF!</v>
      </c>
      <c r="F56" s="13" t="str">
        <f>_xlfn.IFNA(VLOOKUP(expandedflower[[#This Row],[Scion METRC '#]],VEGC8[[#All],[Scion METRC '#]:[Pheno Barcode]],2,FALSE),"")</f>
        <v/>
      </c>
      <c r="G56" s="13" t="str">
        <f>LEFT(expandedflower[[#This Row],[Pheno Barcode]],7)</f>
        <v/>
      </c>
      <c r="H56" s="10" t="e">
        <f>_xlfn.IFNA(VLOOKUP(expandedflower[[#This Row],[Strain]],VEGC8[[#All],[Scion METRC '#]:[Health]],5,FALSE),"")</f>
        <v>#REF!</v>
      </c>
      <c r="I56" s="13"/>
      <c r="J56" s="13" t="str">
        <f>_xlfn.IFNA(VLOOKUP(expandedflower[[#This Row],[Scion METRC '#]],DEADC8[#Data],2,FALSE),"Alive")</f>
        <v>Alive</v>
      </c>
      <c r="K56" s="13"/>
      <c r="L56" s="13" t="str">
        <f>_xlfn.IFNA(VLOOKUP(expandedflower[[#This Row],[Scion METRC '#]],DEADC8[#Data],3,FALSE),"")</f>
        <v/>
      </c>
      <c r="M56" s="14" t="str">
        <f>_xlfn.IFNA(VLOOKUP(expandedflower[[#This Row],[Scion METRC '#]],DEADC8[#Data],4,FALSE),"")</f>
        <v/>
      </c>
      <c r="N56" s="13" t="str">
        <f>IF(ISNUMBER(SEARCH(".",expandedflower[[#This Row],[Pheno Barcode]])),CONCATENATE("1A4070000000065000",RIGHT(expandedflower[[#This Row],[Pheno Barcode]],6)),"")</f>
        <v/>
      </c>
      <c r="O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_AL4-07</v>
      </c>
    </row>
    <row r="57" spans="1:15" x14ac:dyDescent="0.25">
      <c r="A57" s="8" t="s">
        <v>478</v>
      </c>
      <c r="B57" s="9">
        <v>8</v>
      </c>
      <c r="C57" s="9" t="s">
        <v>482</v>
      </c>
      <c r="D57" s="13"/>
      <c r="E57" s="13" t="e">
        <f>_xlfn.IFNA(VLOOKUP(expandedflower[[#This Row],[Scion METRC '#]],[3]!METRCC8[#Data],2,FALSE),"METRC ERROR")</f>
        <v>#REF!</v>
      </c>
      <c r="F57" s="13" t="str">
        <f>_xlfn.IFNA(VLOOKUP(expandedflower[[#This Row],[Scion METRC '#]],VEGC8[[#All],[Scion METRC '#]:[Pheno Barcode]],2,FALSE),"")</f>
        <v/>
      </c>
      <c r="G57" s="13" t="str">
        <f>LEFT(expandedflower[[#This Row],[Pheno Barcode]],7)</f>
        <v/>
      </c>
      <c r="H57" s="10" t="e">
        <f>_xlfn.IFNA(VLOOKUP(expandedflower[[#This Row],[Strain]],VEGC8[[#All],[Scion METRC '#]:[Health]],5,FALSE),"")</f>
        <v>#REF!</v>
      </c>
      <c r="I57" s="13"/>
      <c r="J57" s="13" t="str">
        <f>_xlfn.IFNA(VLOOKUP(expandedflower[[#This Row],[Scion METRC '#]],DEADC8[#Data],2,FALSE),"Alive")</f>
        <v>Alive</v>
      </c>
      <c r="K57" s="13"/>
      <c r="L57" s="13" t="str">
        <f>_xlfn.IFNA(VLOOKUP(expandedflower[[#This Row],[Scion METRC '#]],DEADC8[#Data],3,FALSE),"")</f>
        <v/>
      </c>
      <c r="M57" s="14" t="str">
        <f>_xlfn.IFNA(VLOOKUP(expandedflower[[#This Row],[Scion METRC '#]],DEADC8[#Data],4,FALSE),"")</f>
        <v/>
      </c>
      <c r="N57" s="13" t="str">
        <f>IF(ISNUMBER(SEARCH(".",expandedflower[[#This Row],[Pheno Barcode]])),CONCATENATE("1A4070000000065000",RIGHT(expandedflower[[#This Row],[Pheno Barcode]],6)),"")</f>
        <v/>
      </c>
      <c r="O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_AL4-08</v>
      </c>
    </row>
    <row r="58" spans="1:15" x14ac:dyDescent="0.25">
      <c r="A58" s="8" t="s">
        <v>478</v>
      </c>
      <c r="B58" s="9">
        <v>9</v>
      </c>
      <c r="C58" s="9" t="s">
        <v>482</v>
      </c>
      <c r="D58" s="13"/>
      <c r="E58" s="13" t="e">
        <f>_xlfn.IFNA(VLOOKUP(expandedflower[[#This Row],[Scion METRC '#]],[3]!METRCC8[#Data],2,FALSE),"METRC ERROR")</f>
        <v>#REF!</v>
      </c>
      <c r="F58" s="13" t="str">
        <f>_xlfn.IFNA(VLOOKUP(expandedflower[[#This Row],[Scion METRC '#]],VEGC8[[#All],[Scion METRC '#]:[Pheno Barcode]],2,FALSE),"")</f>
        <v/>
      </c>
      <c r="G58" s="13" t="str">
        <f>LEFT(expandedflower[[#This Row],[Pheno Barcode]],7)</f>
        <v/>
      </c>
      <c r="H58" s="10" t="e">
        <f>_xlfn.IFNA(VLOOKUP(expandedflower[[#This Row],[Strain]],VEGC8[[#All],[Scion METRC '#]:[Health]],5,FALSE),"")</f>
        <v>#REF!</v>
      </c>
      <c r="I58" s="13"/>
      <c r="J58" s="13" t="str">
        <f>_xlfn.IFNA(VLOOKUP(expandedflower[[#This Row],[Scion METRC '#]],DEADC8[#Data],2,FALSE),"Alive")</f>
        <v>Alive</v>
      </c>
      <c r="K58" s="13"/>
      <c r="L58" s="13" t="str">
        <f>_xlfn.IFNA(VLOOKUP(expandedflower[[#This Row],[Scion METRC '#]],DEADC8[#Data],3,FALSE),"")</f>
        <v/>
      </c>
      <c r="M58" s="14" t="str">
        <f>_xlfn.IFNA(VLOOKUP(expandedflower[[#This Row],[Scion METRC '#]],DEADC8[#Data],4,FALSE),"")</f>
        <v/>
      </c>
      <c r="N58" s="13" t="str">
        <f>IF(ISNUMBER(SEARCH(".",expandedflower[[#This Row],[Pheno Barcode]])),CONCATENATE("1A4070000000065000",RIGHT(expandedflower[[#This Row],[Pheno Barcode]],6)),"")</f>
        <v/>
      </c>
      <c r="O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_AL4-09</v>
      </c>
    </row>
    <row r="59" spans="1:15" x14ac:dyDescent="0.25">
      <c r="A59" s="8" t="s">
        <v>478</v>
      </c>
      <c r="B59" s="9">
        <v>10</v>
      </c>
      <c r="C59" s="9" t="s">
        <v>482</v>
      </c>
      <c r="D59" s="13"/>
      <c r="E59" s="13" t="e">
        <f>_xlfn.IFNA(VLOOKUP(expandedflower[[#This Row],[Scion METRC '#]],[3]!METRCC8[#Data],2,FALSE),"METRC ERROR")</f>
        <v>#REF!</v>
      </c>
      <c r="F59" s="13" t="str">
        <f>_xlfn.IFNA(VLOOKUP(expandedflower[[#This Row],[Scion METRC '#]],VEGC8[[#All],[Scion METRC '#]:[Pheno Barcode]],2,FALSE),"")</f>
        <v/>
      </c>
      <c r="G59" s="13" t="str">
        <f>LEFT(expandedflower[[#This Row],[Pheno Barcode]],7)</f>
        <v/>
      </c>
      <c r="H59" s="10" t="e">
        <f>_xlfn.IFNA(VLOOKUP(expandedflower[[#This Row],[Strain]],VEGC8[[#All],[Scion METRC '#]:[Health]],5,FALSE),"")</f>
        <v>#REF!</v>
      </c>
      <c r="I59" s="13"/>
      <c r="J59" s="13" t="str">
        <f>_xlfn.IFNA(VLOOKUP(expandedflower[[#This Row],[Scion METRC '#]],DEADC8[#Data],2,FALSE),"Alive")</f>
        <v>Alive</v>
      </c>
      <c r="K59" s="13"/>
      <c r="L59" s="13" t="str">
        <f>_xlfn.IFNA(VLOOKUP(expandedflower[[#This Row],[Scion METRC '#]],DEADC8[#Data],3,FALSE),"")</f>
        <v/>
      </c>
      <c r="M59" s="14" t="str">
        <f>_xlfn.IFNA(VLOOKUP(expandedflower[[#This Row],[Scion METRC '#]],DEADC8[#Data],4,FALSE),"")</f>
        <v/>
      </c>
      <c r="N59" s="13" t="str">
        <f>IF(ISNUMBER(SEARCH(".",expandedflower[[#This Row],[Pheno Barcode]])),CONCATENATE("1A4070000000065000",RIGHT(expandedflower[[#This Row],[Pheno Barcode]],6)),"")</f>
        <v/>
      </c>
      <c r="O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_AL4-10</v>
      </c>
    </row>
    <row r="60" spans="1:15" x14ac:dyDescent="0.25">
      <c r="A60" s="8" t="s">
        <v>478</v>
      </c>
      <c r="B60" s="9">
        <v>11</v>
      </c>
      <c r="C60" s="9" t="s">
        <v>482</v>
      </c>
      <c r="D60" s="13"/>
      <c r="E60" s="13" t="e">
        <f>_xlfn.IFNA(VLOOKUP(expandedflower[[#This Row],[Scion METRC '#]],[3]!METRCC8[#Data],2,FALSE),"METRC ERROR")</f>
        <v>#REF!</v>
      </c>
      <c r="F60" s="13" t="str">
        <f>_xlfn.IFNA(VLOOKUP(expandedflower[[#This Row],[Scion METRC '#]],VEGC8[[#All],[Scion METRC '#]:[Pheno Barcode]],2,FALSE),"")</f>
        <v/>
      </c>
      <c r="G60" s="13" t="str">
        <f>LEFT(expandedflower[[#This Row],[Pheno Barcode]],7)</f>
        <v/>
      </c>
      <c r="H60" s="10" t="e">
        <f>_xlfn.IFNA(VLOOKUP(expandedflower[[#This Row],[Strain]],VEGC8[[#All],[Scion METRC '#]:[Health]],5,FALSE),"")</f>
        <v>#REF!</v>
      </c>
      <c r="I60" s="13"/>
      <c r="J60" s="13" t="str">
        <f>_xlfn.IFNA(VLOOKUP(expandedflower[[#This Row],[Scion METRC '#]],DEADC8[#Data],2,FALSE),"Alive")</f>
        <v>Alive</v>
      </c>
      <c r="K60" s="13"/>
      <c r="L60" s="13" t="str">
        <f>_xlfn.IFNA(VLOOKUP(expandedflower[[#This Row],[Scion METRC '#]],DEADC8[#Data],3,FALSE),"")</f>
        <v/>
      </c>
      <c r="M60" s="14" t="str">
        <f>_xlfn.IFNA(VLOOKUP(expandedflower[[#This Row],[Scion METRC '#]],DEADC8[#Data],4,FALSE),"")</f>
        <v/>
      </c>
      <c r="N60" s="13" t="str">
        <f>IF(ISNUMBER(SEARCH(".",expandedflower[[#This Row],[Pheno Barcode]])),CONCATENATE("1A4070000000065000",RIGHT(expandedflower[[#This Row],[Pheno Barcode]],6)),"")</f>
        <v/>
      </c>
      <c r="O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_AL4-11</v>
      </c>
    </row>
    <row r="61" spans="1:15" x14ac:dyDescent="0.25">
      <c r="A61" s="8" t="s">
        <v>478</v>
      </c>
      <c r="B61" s="9">
        <v>12</v>
      </c>
      <c r="C61" s="9" t="s">
        <v>482</v>
      </c>
      <c r="D61" s="13"/>
      <c r="E61" s="13" t="e">
        <f>_xlfn.IFNA(VLOOKUP(expandedflower[[#This Row],[Scion METRC '#]],[3]!METRCC8[#Data],2,FALSE),"METRC ERROR")</f>
        <v>#REF!</v>
      </c>
      <c r="F61" s="13" t="str">
        <f>_xlfn.IFNA(VLOOKUP(expandedflower[[#This Row],[Scion METRC '#]],VEGC8[[#All],[Scion METRC '#]:[Pheno Barcode]],2,FALSE),"")</f>
        <v/>
      </c>
      <c r="G61" s="13" t="str">
        <f>LEFT(expandedflower[[#This Row],[Pheno Barcode]],7)</f>
        <v/>
      </c>
      <c r="H61" s="10" t="e">
        <f>_xlfn.IFNA(VLOOKUP(expandedflower[[#This Row],[Strain]],VEGC8[[#All],[Scion METRC '#]:[Health]],5,FALSE),"")</f>
        <v>#REF!</v>
      </c>
      <c r="I61" s="13"/>
      <c r="J61" s="13" t="str">
        <f>_xlfn.IFNA(VLOOKUP(expandedflower[[#This Row],[Scion METRC '#]],DEADC8[#Data],2,FALSE),"Alive")</f>
        <v>Alive</v>
      </c>
      <c r="K61" s="13"/>
      <c r="L61" s="13" t="str">
        <f>_xlfn.IFNA(VLOOKUP(expandedflower[[#This Row],[Scion METRC '#]],DEADC8[#Data],3,FALSE),"")</f>
        <v/>
      </c>
      <c r="M61" s="14" t="str">
        <f>_xlfn.IFNA(VLOOKUP(expandedflower[[#This Row],[Scion METRC '#]],DEADC8[#Data],4,FALSE),"")</f>
        <v/>
      </c>
      <c r="N61" s="13" t="str">
        <f>IF(ISNUMBER(SEARCH(".",expandedflower[[#This Row],[Pheno Barcode]])),CONCATENATE("1A4070000000065000",RIGHT(expandedflower[[#This Row],[Pheno Barcode]],6)),"")</f>
        <v/>
      </c>
      <c r="O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_AL4-12</v>
      </c>
    </row>
    <row r="62" spans="1:15" x14ac:dyDescent="0.25">
      <c r="A62" s="8" t="s">
        <v>478</v>
      </c>
      <c r="B62" s="9">
        <v>13</v>
      </c>
      <c r="C62" s="9" t="s">
        <v>482</v>
      </c>
      <c r="D62" s="13"/>
      <c r="E62" s="13" t="e">
        <f>_xlfn.IFNA(VLOOKUP(expandedflower[[#This Row],[Scion METRC '#]],[3]!METRCC8[#Data],2,FALSE),"METRC ERROR")</f>
        <v>#REF!</v>
      </c>
      <c r="F62" s="13" t="str">
        <f>_xlfn.IFNA(VLOOKUP(expandedflower[[#This Row],[Scion METRC '#]],VEGC8[[#All],[Scion METRC '#]:[Pheno Barcode]],2,FALSE),"")</f>
        <v/>
      </c>
      <c r="G62" s="13" t="str">
        <f>LEFT(expandedflower[[#This Row],[Pheno Barcode]],7)</f>
        <v/>
      </c>
      <c r="H62" s="10" t="e">
        <f>_xlfn.IFNA(VLOOKUP(expandedflower[[#This Row],[Strain]],VEGC8[[#All],[Scion METRC '#]:[Health]],5,FALSE),"")</f>
        <v>#REF!</v>
      </c>
      <c r="I62" s="13"/>
      <c r="J62" s="13" t="str">
        <f>_xlfn.IFNA(VLOOKUP(expandedflower[[#This Row],[Scion METRC '#]],DEADC8[#Data],2,FALSE),"Alive")</f>
        <v>Alive</v>
      </c>
      <c r="K62" s="13"/>
      <c r="L62" s="13" t="str">
        <f>_xlfn.IFNA(VLOOKUP(expandedflower[[#This Row],[Scion METRC '#]],DEADC8[#Data],3,FALSE),"")</f>
        <v/>
      </c>
      <c r="M62" s="14" t="str">
        <f>_xlfn.IFNA(VLOOKUP(expandedflower[[#This Row],[Scion METRC '#]],DEADC8[#Data],4,FALSE),"")</f>
        <v/>
      </c>
      <c r="N62" s="13" t="str">
        <f>IF(ISNUMBER(SEARCH(".",expandedflower[[#This Row],[Pheno Barcode]])),CONCATENATE("1A4070000000065000",RIGHT(expandedflower[[#This Row],[Pheno Barcode]],6)),"")</f>
        <v/>
      </c>
      <c r="O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_AL4-13</v>
      </c>
    </row>
    <row r="63" spans="1:15" x14ac:dyDescent="0.25">
      <c r="A63" s="8" t="s">
        <v>478</v>
      </c>
      <c r="B63" s="9">
        <v>14</v>
      </c>
      <c r="C63" s="9" t="s">
        <v>482</v>
      </c>
      <c r="D63" s="13"/>
      <c r="E63" s="13" t="e">
        <f>_xlfn.IFNA(VLOOKUP(expandedflower[[#This Row],[Scion METRC '#]],[3]!METRCC8[#Data],2,FALSE),"METRC ERROR")</f>
        <v>#REF!</v>
      </c>
      <c r="F63" s="13" t="str">
        <f>_xlfn.IFNA(VLOOKUP(expandedflower[[#This Row],[Scion METRC '#]],VEGC8[[#All],[Scion METRC '#]:[Pheno Barcode]],2,FALSE),"")</f>
        <v/>
      </c>
      <c r="G63" s="13" t="str">
        <f>LEFT(expandedflower[[#This Row],[Pheno Barcode]],7)</f>
        <v/>
      </c>
      <c r="H63" s="10" t="e">
        <f>_xlfn.IFNA(VLOOKUP(expandedflower[[#This Row],[Strain]],VEGC8[[#All],[Scion METRC '#]:[Health]],5,FALSE),"")</f>
        <v>#REF!</v>
      </c>
      <c r="I63" s="13"/>
      <c r="J63" s="13" t="str">
        <f>_xlfn.IFNA(VLOOKUP(expandedflower[[#This Row],[Scion METRC '#]],DEADC8[#Data],2,FALSE),"Alive")</f>
        <v>Alive</v>
      </c>
      <c r="K63" s="13"/>
      <c r="L63" s="13" t="str">
        <f>_xlfn.IFNA(VLOOKUP(expandedflower[[#This Row],[Scion METRC '#]],DEADC8[#Data],3,FALSE),"")</f>
        <v/>
      </c>
      <c r="M63" s="14" t="str">
        <f>_xlfn.IFNA(VLOOKUP(expandedflower[[#This Row],[Scion METRC '#]],DEADC8[#Data],4,FALSE),"")</f>
        <v/>
      </c>
      <c r="N63" s="13" t="str">
        <f>IF(ISNUMBER(SEARCH(".",expandedflower[[#This Row],[Pheno Barcode]])),CONCATENATE("1A4070000000065000",RIGHT(expandedflower[[#This Row],[Pheno Barcode]],6)),"")</f>
        <v/>
      </c>
      <c r="O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_AL4-14</v>
      </c>
    </row>
    <row r="64" spans="1:15" x14ac:dyDescent="0.25">
      <c r="A64" s="8" t="s">
        <v>478</v>
      </c>
      <c r="B64" s="9">
        <v>15</v>
      </c>
      <c r="C64" s="9" t="s">
        <v>482</v>
      </c>
      <c r="D64" s="13"/>
      <c r="E64" s="13" t="e">
        <f>_xlfn.IFNA(VLOOKUP(expandedflower[[#This Row],[Scion METRC '#]],[3]!METRCC8[#Data],2,FALSE),"METRC ERROR")</f>
        <v>#REF!</v>
      </c>
      <c r="F64" s="13" t="str">
        <f>_xlfn.IFNA(VLOOKUP(expandedflower[[#This Row],[Scion METRC '#]],VEGC8[[#All],[Scion METRC '#]:[Pheno Barcode]],2,FALSE),"")</f>
        <v/>
      </c>
      <c r="G64" s="13" t="str">
        <f>LEFT(expandedflower[[#This Row],[Pheno Barcode]],7)</f>
        <v/>
      </c>
      <c r="H64" s="10" t="e">
        <f>_xlfn.IFNA(VLOOKUP(expandedflower[[#This Row],[Strain]],VEGC8[[#All],[Scion METRC '#]:[Health]],5,FALSE),"")</f>
        <v>#REF!</v>
      </c>
      <c r="I64" s="13"/>
      <c r="J64" s="13" t="str">
        <f>_xlfn.IFNA(VLOOKUP(expandedflower[[#This Row],[Scion METRC '#]],DEADC8[#Data],2,FALSE),"Alive")</f>
        <v>Alive</v>
      </c>
      <c r="K64" s="13"/>
      <c r="L64" s="13" t="str">
        <f>_xlfn.IFNA(VLOOKUP(expandedflower[[#This Row],[Scion METRC '#]],DEADC8[#Data],3,FALSE),"")</f>
        <v/>
      </c>
      <c r="M64" s="14" t="str">
        <f>_xlfn.IFNA(VLOOKUP(expandedflower[[#This Row],[Scion METRC '#]],DEADC8[#Data],4,FALSE),"")</f>
        <v/>
      </c>
      <c r="N64" s="13" t="str">
        <f>IF(ISNUMBER(SEARCH(".",expandedflower[[#This Row],[Pheno Barcode]])),CONCATENATE("1A4070000000065000",RIGHT(expandedflower[[#This Row],[Pheno Barcode]],6)),"")</f>
        <v/>
      </c>
      <c r="O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_AL4-15</v>
      </c>
    </row>
    <row r="65" spans="1:15" x14ac:dyDescent="0.25">
      <c r="A65" s="8" t="s">
        <v>478</v>
      </c>
      <c r="B65" s="9">
        <v>16</v>
      </c>
      <c r="C65" s="9" t="s">
        <v>482</v>
      </c>
      <c r="D65" s="13"/>
      <c r="E65" s="13" t="e">
        <f>_xlfn.IFNA(VLOOKUP(expandedflower[[#This Row],[Scion METRC '#]],[3]!METRCC8[#Data],2,FALSE),"METRC ERROR")</f>
        <v>#REF!</v>
      </c>
      <c r="F65" s="13" t="str">
        <f>_xlfn.IFNA(VLOOKUP(expandedflower[[#This Row],[Scion METRC '#]],VEGC8[[#All],[Scion METRC '#]:[Pheno Barcode]],2,FALSE),"")</f>
        <v/>
      </c>
      <c r="G65" s="13" t="str">
        <f>LEFT(expandedflower[[#This Row],[Pheno Barcode]],7)</f>
        <v/>
      </c>
      <c r="H65" s="10" t="e">
        <f>_xlfn.IFNA(VLOOKUP(expandedflower[[#This Row],[Strain]],VEGC8[[#All],[Scion METRC '#]:[Health]],5,FALSE),"")</f>
        <v>#REF!</v>
      </c>
      <c r="I65" s="13"/>
      <c r="J65" s="13" t="str">
        <f>_xlfn.IFNA(VLOOKUP(expandedflower[[#This Row],[Scion METRC '#]],DEADC8[#Data],2,FALSE),"Alive")</f>
        <v>Alive</v>
      </c>
      <c r="K65" s="13"/>
      <c r="L65" s="13" t="str">
        <f>_xlfn.IFNA(VLOOKUP(expandedflower[[#This Row],[Scion METRC '#]],DEADC8[#Data],3,FALSE),"")</f>
        <v/>
      </c>
      <c r="M65" s="14" t="str">
        <f>_xlfn.IFNA(VLOOKUP(expandedflower[[#This Row],[Scion METRC '#]],DEADC8[#Data],4,FALSE),"")</f>
        <v/>
      </c>
      <c r="N65" s="13" t="str">
        <f>IF(ISNUMBER(SEARCH(".",expandedflower[[#This Row],[Pheno Barcode]])),CONCATENATE("1A4070000000065000",RIGHT(expandedflower[[#This Row],[Pheno Barcode]],6)),"")</f>
        <v/>
      </c>
      <c r="O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_AL4-16</v>
      </c>
    </row>
    <row r="66" spans="1:15" x14ac:dyDescent="0.25">
      <c r="A66" s="8" t="s">
        <v>478</v>
      </c>
      <c r="B66" s="9">
        <v>1</v>
      </c>
      <c r="C66" s="9" t="s">
        <v>483</v>
      </c>
      <c r="D66" s="9"/>
      <c r="E66" s="9" t="e">
        <f>_xlfn.IFNA(VLOOKUP(expandedflower[[#This Row],[Scion METRC '#]],[3]!METRCC8[#Data],2,FALSE),"METRC ERROR")</f>
        <v>#REF!</v>
      </c>
      <c r="F66" s="9" t="str">
        <f>_xlfn.IFNA(VLOOKUP(expandedflower[[#This Row],[Scion METRC '#]],VEGC8[[#All],[Scion METRC '#]:[Pheno Barcode]],2,FALSE),"")</f>
        <v/>
      </c>
      <c r="G66" s="9" t="str">
        <f>LEFT(expandedflower[[#This Row],[Pheno Barcode]],7)</f>
        <v/>
      </c>
      <c r="H66" s="10" t="e">
        <f>_xlfn.IFNA(VLOOKUP(expandedflower[[#This Row],[Strain]],VEGC8[[#All],[Scion METRC '#]:[Health]],5,FALSE),"")</f>
        <v>#REF!</v>
      </c>
      <c r="I66" s="9"/>
      <c r="J66" s="9" t="str">
        <f>_xlfn.IFNA(VLOOKUP(expandedflower[[#This Row],[Scion METRC '#]],DEADC8[#Data],2,FALSE),"Alive")</f>
        <v>Alive</v>
      </c>
      <c r="K66" s="65"/>
      <c r="L66" s="13" t="str">
        <f>_xlfn.IFNA(VLOOKUP(expandedflower[[#This Row],[Scion METRC '#]],DEADC8[#Data],3,FALSE),"")</f>
        <v/>
      </c>
      <c r="M66" s="14" t="str">
        <f>_xlfn.IFNA(VLOOKUP(expandedflower[[#This Row],[Scion METRC '#]],DEADC8[#Data],4,FALSE),"")</f>
        <v/>
      </c>
      <c r="N66" s="13" t="str">
        <f>IF(ISNUMBER(SEARCH(".",expandedflower[[#This Row],[Pheno Barcode]])),CONCATENATE("1A4070000000065000",RIGHT(expandedflower[[#This Row],[Pheno Barcode]],6)),"")</f>
        <v/>
      </c>
      <c r="O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_AL5-01</v>
      </c>
    </row>
    <row r="67" spans="1:15" x14ac:dyDescent="0.25">
      <c r="A67" s="8" t="s">
        <v>478</v>
      </c>
      <c r="B67" s="9">
        <v>2</v>
      </c>
      <c r="C67" s="9" t="s">
        <v>483</v>
      </c>
      <c r="D67" s="13"/>
      <c r="E67" s="13" t="e">
        <f>_xlfn.IFNA(VLOOKUP(expandedflower[[#This Row],[Scion METRC '#]],[3]!METRCC8[#Data],2,FALSE),"METRC ERROR")</f>
        <v>#REF!</v>
      </c>
      <c r="F67" s="13" t="str">
        <f>_xlfn.IFNA(VLOOKUP(expandedflower[[#This Row],[Scion METRC '#]],VEGC8[[#All],[Scion METRC '#]:[Pheno Barcode]],2,FALSE),"")</f>
        <v/>
      </c>
      <c r="G67" s="13" t="str">
        <f>LEFT(expandedflower[[#This Row],[Pheno Barcode]],7)</f>
        <v/>
      </c>
      <c r="H67" s="10" t="e">
        <f>_xlfn.IFNA(VLOOKUP(expandedflower[[#This Row],[Strain]],VEGC8[[#All],[Scion METRC '#]:[Health]],5,FALSE),"")</f>
        <v>#REF!</v>
      </c>
      <c r="I67" s="13"/>
      <c r="J67" s="13" t="str">
        <f>_xlfn.IFNA(VLOOKUP(expandedflower[[#This Row],[Scion METRC '#]],DEADC8[#Data],2,FALSE),"Alive")</f>
        <v>Alive</v>
      </c>
      <c r="K67" s="13"/>
      <c r="L67" s="13" t="str">
        <f>_xlfn.IFNA(VLOOKUP(expandedflower[[#This Row],[Scion METRC '#]],DEADC8[#Data],3,FALSE),"")</f>
        <v/>
      </c>
      <c r="M67" s="14" t="str">
        <f>_xlfn.IFNA(VLOOKUP(expandedflower[[#This Row],[Scion METRC '#]],DEADC8[#Data],4,FALSE),"")</f>
        <v/>
      </c>
      <c r="N67" s="13" t="str">
        <f>IF(ISNUMBER(SEARCH(".",expandedflower[[#This Row],[Pheno Barcode]])),CONCATENATE("1A4070000000065000",RIGHT(expandedflower[[#This Row],[Pheno Barcode]],6)),"")</f>
        <v/>
      </c>
      <c r="O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_AL5-02</v>
      </c>
    </row>
    <row r="68" spans="1:15" x14ac:dyDescent="0.25">
      <c r="A68" s="8" t="s">
        <v>478</v>
      </c>
      <c r="B68" s="9">
        <v>3</v>
      </c>
      <c r="C68" s="9" t="s">
        <v>483</v>
      </c>
      <c r="D68" s="13"/>
      <c r="E68" s="13" t="e">
        <f>_xlfn.IFNA(VLOOKUP(expandedflower[[#This Row],[Scion METRC '#]],[3]!METRCC8[#Data],2,FALSE),"METRC ERROR")</f>
        <v>#REF!</v>
      </c>
      <c r="F68" s="13" t="str">
        <f>_xlfn.IFNA(VLOOKUP(expandedflower[[#This Row],[Scion METRC '#]],VEGC8[[#All],[Scion METRC '#]:[Pheno Barcode]],2,FALSE),"")</f>
        <v/>
      </c>
      <c r="G68" s="13" t="str">
        <f>LEFT(expandedflower[[#This Row],[Pheno Barcode]],7)</f>
        <v/>
      </c>
      <c r="H68" s="10" t="e">
        <f>_xlfn.IFNA(VLOOKUP(expandedflower[[#This Row],[Strain]],VEGC8[[#All],[Scion METRC '#]:[Health]],5,FALSE),"")</f>
        <v>#REF!</v>
      </c>
      <c r="I68" s="13"/>
      <c r="J68" s="13" t="str">
        <f>_xlfn.IFNA(VLOOKUP(expandedflower[[#This Row],[Scion METRC '#]],DEADC8[#Data],2,FALSE),"Alive")</f>
        <v>Alive</v>
      </c>
      <c r="K68" s="13"/>
      <c r="L68" s="13" t="str">
        <f>_xlfn.IFNA(VLOOKUP(expandedflower[[#This Row],[Scion METRC '#]],DEADC8[#Data],3,FALSE),"")</f>
        <v/>
      </c>
      <c r="M68" s="14" t="str">
        <f>_xlfn.IFNA(VLOOKUP(expandedflower[[#This Row],[Scion METRC '#]],DEADC8[#Data],4,FALSE),"")</f>
        <v/>
      </c>
      <c r="N68" s="13" t="str">
        <f>IF(ISNUMBER(SEARCH(".",expandedflower[[#This Row],[Pheno Barcode]])),CONCATENATE("1A4070000000065000",RIGHT(expandedflower[[#This Row],[Pheno Barcode]],6)),"")</f>
        <v/>
      </c>
      <c r="O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_AL5-03</v>
      </c>
    </row>
    <row r="69" spans="1:15" x14ac:dyDescent="0.25">
      <c r="A69" s="8" t="s">
        <v>478</v>
      </c>
      <c r="B69" s="9">
        <v>4</v>
      </c>
      <c r="C69" s="9" t="s">
        <v>483</v>
      </c>
      <c r="D69" s="13"/>
      <c r="E69" s="13" t="e">
        <f>_xlfn.IFNA(VLOOKUP(expandedflower[[#This Row],[Scion METRC '#]],[3]!METRCC8[#Data],2,FALSE),"METRC ERROR")</f>
        <v>#REF!</v>
      </c>
      <c r="F69" s="13" t="str">
        <f>_xlfn.IFNA(VLOOKUP(expandedflower[[#This Row],[Scion METRC '#]],VEGC8[[#All],[Scion METRC '#]:[Pheno Barcode]],2,FALSE),"")</f>
        <v/>
      </c>
      <c r="G69" s="13" t="str">
        <f>LEFT(expandedflower[[#This Row],[Pheno Barcode]],7)</f>
        <v/>
      </c>
      <c r="H69" s="10" t="e">
        <f>_xlfn.IFNA(VLOOKUP(expandedflower[[#This Row],[Strain]],VEGC8[[#All],[Scion METRC '#]:[Health]],5,FALSE),"")</f>
        <v>#REF!</v>
      </c>
      <c r="I69" s="13"/>
      <c r="J69" s="13" t="str">
        <f>_xlfn.IFNA(VLOOKUP(expandedflower[[#This Row],[Scion METRC '#]],DEADC8[#Data],2,FALSE),"Alive")</f>
        <v>Alive</v>
      </c>
      <c r="K69" s="13"/>
      <c r="L69" s="13" t="str">
        <f>_xlfn.IFNA(VLOOKUP(expandedflower[[#This Row],[Scion METRC '#]],DEADC8[#Data],3,FALSE),"")</f>
        <v/>
      </c>
      <c r="M69" s="14" t="str">
        <f>_xlfn.IFNA(VLOOKUP(expandedflower[[#This Row],[Scion METRC '#]],DEADC8[#Data],4,FALSE),"")</f>
        <v/>
      </c>
      <c r="N69" s="13" t="str">
        <f>IF(ISNUMBER(SEARCH(".",expandedflower[[#This Row],[Pheno Barcode]])),CONCATENATE("1A4070000000065000",RIGHT(expandedflower[[#This Row],[Pheno Barcode]],6)),"")</f>
        <v/>
      </c>
      <c r="O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_AL5-04</v>
      </c>
    </row>
    <row r="70" spans="1:15" x14ac:dyDescent="0.25">
      <c r="A70" s="8" t="s">
        <v>478</v>
      </c>
      <c r="B70" s="9">
        <v>5</v>
      </c>
      <c r="C70" s="9" t="s">
        <v>483</v>
      </c>
      <c r="D70" s="13"/>
      <c r="E70" s="13" t="e">
        <f>_xlfn.IFNA(VLOOKUP(expandedflower[[#This Row],[Scion METRC '#]],[3]!METRCC8[#Data],2,FALSE),"METRC ERROR")</f>
        <v>#REF!</v>
      </c>
      <c r="F70" s="13" t="str">
        <f>_xlfn.IFNA(VLOOKUP(expandedflower[[#This Row],[Scion METRC '#]],VEGC8[[#All],[Scion METRC '#]:[Pheno Barcode]],2,FALSE),"")</f>
        <v/>
      </c>
      <c r="G70" s="13" t="str">
        <f>LEFT(expandedflower[[#This Row],[Pheno Barcode]],7)</f>
        <v/>
      </c>
      <c r="H70" s="10" t="e">
        <f>_xlfn.IFNA(VLOOKUP(expandedflower[[#This Row],[Strain]],VEGC8[[#All],[Scion METRC '#]:[Health]],5,FALSE),"")</f>
        <v>#REF!</v>
      </c>
      <c r="I70" s="13"/>
      <c r="J70" s="13" t="str">
        <f>_xlfn.IFNA(VLOOKUP(expandedflower[[#This Row],[Scion METRC '#]],DEADC8[#Data],2,FALSE),"Alive")</f>
        <v>Alive</v>
      </c>
      <c r="K70" s="13"/>
      <c r="L70" s="13" t="str">
        <f>_xlfn.IFNA(VLOOKUP(expandedflower[[#This Row],[Scion METRC '#]],DEADC8[#Data],3,FALSE),"")</f>
        <v/>
      </c>
      <c r="M70" s="14" t="str">
        <f>_xlfn.IFNA(VLOOKUP(expandedflower[[#This Row],[Scion METRC '#]],DEADC8[#Data],4,FALSE),"")</f>
        <v/>
      </c>
      <c r="N70" s="13" t="str">
        <f>IF(ISNUMBER(SEARCH(".",expandedflower[[#This Row],[Pheno Barcode]])),CONCATENATE("1A4070000000065000",RIGHT(expandedflower[[#This Row],[Pheno Barcode]],6)),"")</f>
        <v/>
      </c>
      <c r="O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_AL5-05</v>
      </c>
    </row>
    <row r="71" spans="1:15" x14ac:dyDescent="0.25">
      <c r="A71" s="8" t="s">
        <v>478</v>
      </c>
      <c r="B71" s="9">
        <v>6</v>
      </c>
      <c r="C71" s="9" t="s">
        <v>483</v>
      </c>
      <c r="D71" s="13"/>
      <c r="E71" s="13" t="e">
        <f>_xlfn.IFNA(VLOOKUP(expandedflower[[#This Row],[Scion METRC '#]],[3]!METRCC8[#Data],2,FALSE),"METRC ERROR")</f>
        <v>#REF!</v>
      </c>
      <c r="F71" s="13" t="str">
        <f>_xlfn.IFNA(VLOOKUP(expandedflower[[#This Row],[Scion METRC '#]],VEGC8[[#All],[Scion METRC '#]:[Pheno Barcode]],2,FALSE),"")</f>
        <v/>
      </c>
      <c r="G71" s="13" t="str">
        <f>LEFT(expandedflower[[#This Row],[Pheno Barcode]],7)</f>
        <v/>
      </c>
      <c r="H71" s="10" t="e">
        <f>_xlfn.IFNA(VLOOKUP(expandedflower[[#This Row],[Strain]],VEGC8[[#All],[Scion METRC '#]:[Health]],5,FALSE),"")</f>
        <v>#REF!</v>
      </c>
      <c r="I71" s="13"/>
      <c r="J71" s="13" t="str">
        <f>_xlfn.IFNA(VLOOKUP(expandedflower[[#This Row],[Scion METRC '#]],DEADC8[#Data],2,FALSE),"Alive")</f>
        <v>Alive</v>
      </c>
      <c r="K71" s="13"/>
      <c r="L71" s="13" t="str">
        <f>_xlfn.IFNA(VLOOKUP(expandedflower[[#This Row],[Scion METRC '#]],DEADC8[#Data],3,FALSE),"")</f>
        <v/>
      </c>
      <c r="M71" s="14" t="str">
        <f>_xlfn.IFNA(VLOOKUP(expandedflower[[#This Row],[Scion METRC '#]],DEADC8[#Data],4,FALSE),"")</f>
        <v/>
      </c>
      <c r="N71" s="13" t="str">
        <f>IF(ISNUMBER(SEARCH(".",expandedflower[[#This Row],[Pheno Barcode]])),CONCATENATE("1A4070000000065000",RIGHT(expandedflower[[#This Row],[Pheno Barcode]],6)),"")</f>
        <v/>
      </c>
      <c r="O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_AL5-06</v>
      </c>
    </row>
    <row r="72" spans="1:15" x14ac:dyDescent="0.25">
      <c r="A72" s="8" t="s">
        <v>478</v>
      </c>
      <c r="B72" s="9">
        <v>7</v>
      </c>
      <c r="C72" s="9" t="s">
        <v>483</v>
      </c>
      <c r="D72" s="13"/>
      <c r="E72" s="13" t="e">
        <f>_xlfn.IFNA(VLOOKUP(expandedflower[[#This Row],[Scion METRC '#]],[3]!METRCC8[#Data],2,FALSE),"METRC ERROR")</f>
        <v>#REF!</v>
      </c>
      <c r="F72" s="13" t="str">
        <f>_xlfn.IFNA(VLOOKUP(expandedflower[[#This Row],[Scion METRC '#]],VEGC8[[#All],[Scion METRC '#]:[Pheno Barcode]],2,FALSE),"")</f>
        <v/>
      </c>
      <c r="G72" s="13" t="str">
        <f>LEFT(expandedflower[[#This Row],[Pheno Barcode]],7)</f>
        <v/>
      </c>
      <c r="H72" s="10" t="e">
        <f>_xlfn.IFNA(VLOOKUP(expandedflower[[#This Row],[Strain]],VEGC8[[#All],[Scion METRC '#]:[Health]],5,FALSE),"")</f>
        <v>#REF!</v>
      </c>
      <c r="I72" s="13"/>
      <c r="J72" s="13" t="str">
        <f>_xlfn.IFNA(VLOOKUP(expandedflower[[#This Row],[Scion METRC '#]],DEADC8[#Data],2,FALSE),"Alive")</f>
        <v>Alive</v>
      </c>
      <c r="K72" s="13"/>
      <c r="L72" s="13" t="str">
        <f>_xlfn.IFNA(VLOOKUP(expandedflower[[#This Row],[Scion METRC '#]],DEADC8[#Data],3,FALSE),"")</f>
        <v/>
      </c>
      <c r="M72" s="14" t="str">
        <f>_xlfn.IFNA(VLOOKUP(expandedflower[[#This Row],[Scion METRC '#]],DEADC8[#Data],4,FALSE),"")</f>
        <v/>
      </c>
      <c r="N72" s="13" t="str">
        <f>IF(ISNUMBER(SEARCH(".",expandedflower[[#This Row],[Pheno Barcode]])),CONCATENATE("1A4070000000065000",RIGHT(expandedflower[[#This Row],[Pheno Barcode]],6)),"")</f>
        <v/>
      </c>
      <c r="O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_AL5-07</v>
      </c>
    </row>
    <row r="73" spans="1:15" x14ac:dyDescent="0.25">
      <c r="A73" s="8" t="s">
        <v>478</v>
      </c>
      <c r="B73" s="9">
        <v>8</v>
      </c>
      <c r="C73" s="9" t="s">
        <v>483</v>
      </c>
      <c r="D73" s="13"/>
      <c r="E73" s="13" t="e">
        <f>_xlfn.IFNA(VLOOKUP(expandedflower[[#This Row],[Scion METRC '#]],[3]!METRCC8[#Data],2,FALSE),"METRC ERROR")</f>
        <v>#REF!</v>
      </c>
      <c r="F73" s="13" t="str">
        <f>_xlfn.IFNA(VLOOKUP(expandedflower[[#This Row],[Scion METRC '#]],VEGC8[[#All],[Scion METRC '#]:[Pheno Barcode]],2,FALSE),"")</f>
        <v/>
      </c>
      <c r="G73" s="13" t="str">
        <f>LEFT(expandedflower[[#This Row],[Pheno Barcode]],7)</f>
        <v/>
      </c>
      <c r="H73" s="10" t="e">
        <f>_xlfn.IFNA(VLOOKUP(expandedflower[[#This Row],[Strain]],VEGC8[[#All],[Scion METRC '#]:[Health]],5,FALSE),"")</f>
        <v>#REF!</v>
      </c>
      <c r="I73" s="13"/>
      <c r="J73" s="13" t="str">
        <f>_xlfn.IFNA(VLOOKUP(expandedflower[[#This Row],[Scion METRC '#]],DEADC8[#Data],2,FALSE),"Alive")</f>
        <v>Alive</v>
      </c>
      <c r="K73" s="13"/>
      <c r="L73" s="13" t="str">
        <f>_xlfn.IFNA(VLOOKUP(expandedflower[[#This Row],[Scion METRC '#]],DEADC8[#Data],3,FALSE),"")</f>
        <v/>
      </c>
      <c r="M73" s="14" t="str">
        <f>_xlfn.IFNA(VLOOKUP(expandedflower[[#This Row],[Scion METRC '#]],DEADC8[#Data],4,FALSE),"")</f>
        <v/>
      </c>
      <c r="N73" s="13" t="str">
        <f>IF(ISNUMBER(SEARCH(".",expandedflower[[#This Row],[Pheno Barcode]])),CONCATENATE("1A4070000000065000",RIGHT(expandedflower[[#This Row],[Pheno Barcode]],6)),"")</f>
        <v/>
      </c>
      <c r="O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_AL5-08</v>
      </c>
    </row>
    <row r="74" spans="1:15" x14ac:dyDescent="0.25">
      <c r="A74" s="8" t="s">
        <v>478</v>
      </c>
      <c r="B74" s="9">
        <v>9</v>
      </c>
      <c r="C74" s="9" t="s">
        <v>483</v>
      </c>
      <c r="D74" s="13"/>
      <c r="E74" s="13" t="e">
        <f>_xlfn.IFNA(VLOOKUP(expandedflower[[#This Row],[Scion METRC '#]],[3]!METRCC8[#Data],2,FALSE),"METRC ERROR")</f>
        <v>#REF!</v>
      </c>
      <c r="F74" s="13" t="str">
        <f>_xlfn.IFNA(VLOOKUP(expandedflower[[#This Row],[Scion METRC '#]],VEGC8[[#All],[Scion METRC '#]:[Pheno Barcode]],2,FALSE),"")</f>
        <v/>
      </c>
      <c r="G74" s="13" t="str">
        <f>LEFT(expandedflower[[#This Row],[Pheno Barcode]],7)</f>
        <v/>
      </c>
      <c r="H74" s="10" t="e">
        <f>_xlfn.IFNA(VLOOKUP(expandedflower[[#This Row],[Strain]],VEGC8[[#All],[Scion METRC '#]:[Health]],5,FALSE),"")</f>
        <v>#REF!</v>
      </c>
      <c r="I74" s="13"/>
      <c r="J74" s="13" t="str">
        <f>_xlfn.IFNA(VLOOKUP(expandedflower[[#This Row],[Scion METRC '#]],DEADC8[#Data],2,FALSE),"Alive")</f>
        <v>Alive</v>
      </c>
      <c r="K74" s="13"/>
      <c r="L74" s="13" t="str">
        <f>_xlfn.IFNA(VLOOKUP(expandedflower[[#This Row],[Scion METRC '#]],DEADC8[#Data],3,FALSE),"")</f>
        <v/>
      </c>
      <c r="M74" s="14" t="str">
        <f>_xlfn.IFNA(VLOOKUP(expandedflower[[#This Row],[Scion METRC '#]],DEADC8[#Data],4,FALSE),"")</f>
        <v/>
      </c>
      <c r="N74" s="13" t="str">
        <f>IF(ISNUMBER(SEARCH(".",expandedflower[[#This Row],[Pheno Barcode]])),CONCATENATE("1A4070000000065000",RIGHT(expandedflower[[#This Row],[Pheno Barcode]],6)),"")</f>
        <v/>
      </c>
      <c r="O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_AL5-09</v>
      </c>
    </row>
    <row r="75" spans="1:15" x14ac:dyDescent="0.25">
      <c r="A75" s="8" t="s">
        <v>478</v>
      </c>
      <c r="B75" s="9">
        <v>10</v>
      </c>
      <c r="C75" s="9" t="s">
        <v>483</v>
      </c>
      <c r="D75" s="13"/>
      <c r="E75" s="13" t="e">
        <f>_xlfn.IFNA(VLOOKUP(expandedflower[[#This Row],[Scion METRC '#]],[3]!METRCC8[#Data],2,FALSE),"METRC ERROR")</f>
        <v>#REF!</v>
      </c>
      <c r="F75" s="13" t="str">
        <f>_xlfn.IFNA(VLOOKUP(expandedflower[[#This Row],[Scion METRC '#]],VEGC8[[#All],[Scion METRC '#]:[Pheno Barcode]],2,FALSE),"")</f>
        <v/>
      </c>
      <c r="G75" s="13" t="str">
        <f>LEFT(expandedflower[[#This Row],[Pheno Barcode]],7)</f>
        <v/>
      </c>
      <c r="H75" s="10" t="e">
        <f>_xlfn.IFNA(VLOOKUP(expandedflower[[#This Row],[Strain]],VEGC8[[#All],[Scion METRC '#]:[Health]],5,FALSE),"")</f>
        <v>#REF!</v>
      </c>
      <c r="I75" s="13"/>
      <c r="J75" s="13" t="str">
        <f>_xlfn.IFNA(VLOOKUP(expandedflower[[#This Row],[Scion METRC '#]],DEADC8[#Data],2,FALSE),"Alive")</f>
        <v>Alive</v>
      </c>
      <c r="K75" s="13"/>
      <c r="L75" s="13" t="str">
        <f>_xlfn.IFNA(VLOOKUP(expandedflower[[#This Row],[Scion METRC '#]],DEADC8[#Data],3,FALSE),"")</f>
        <v/>
      </c>
      <c r="M75" s="14" t="str">
        <f>_xlfn.IFNA(VLOOKUP(expandedflower[[#This Row],[Scion METRC '#]],DEADC8[#Data],4,FALSE),"")</f>
        <v/>
      </c>
      <c r="N75" s="13" t="str">
        <f>IF(ISNUMBER(SEARCH(".",expandedflower[[#This Row],[Pheno Barcode]])),CONCATENATE("1A4070000000065000",RIGHT(expandedflower[[#This Row],[Pheno Barcode]],6)),"")</f>
        <v/>
      </c>
      <c r="O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_AL5-10</v>
      </c>
    </row>
    <row r="76" spans="1:15" x14ac:dyDescent="0.25">
      <c r="A76" s="8" t="s">
        <v>478</v>
      </c>
      <c r="B76" s="9">
        <v>11</v>
      </c>
      <c r="C76" s="9" t="s">
        <v>483</v>
      </c>
      <c r="D76" s="13"/>
      <c r="E76" s="13" t="e">
        <f>_xlfn.IFNA(VLOOKUP(expandedflower[[#This Row],[Scion METRC '#]],[3]!METRCC8[#Data],2,FALSE),"METRC ERROR")</f>
        <v>#REF!</v>
      </c>
      <c r="F76" s="13" t="str">
        <f>_xlfn.IFNA(VLOOKUP(expandedflower[[#This Row],[Scion METRC '#]],VEGC8[[#All],[Scion METRC '#]:[Pheno Barcode]],2,FALSE),"")</f>
        <v/>
      </c>
      <c r="G76" s="13" t="str">
        <f>LEFT(expandedflower[[#This Row],[Pheno Barcode]],7)</f>
        <v/>
      </c>
      <c r="H76" s="10" t="e">
        <f>_xlfn.IFNA(VLOOKUP(expandedflower[[#This Row],[Strain]],VEGC8[[#All],[Scion METRC '#]:[Health]],5,FALSE),"")</f>
        <v>#REF!</v>
      </c>
      <c r="I76" s="13"/>
      <c r="J76" s="13" t="str">
        <f>_xlfn.IFNA(VLOOKUP(expandedflower[[#This Row],[Scion METRC '#]],DEADC8[#Data],2,FALSE),"Alive")</f>
        <v>Alive</v>
      </c>
      <c r="K76" s="13"/>
      <c r="L76" s="13" t="str">
        <f>_xlfn.IFNA(VLOOKUP(expandedflower[[#This Row],[Scion METRC '#]],DEADC8[#Data],3,FALSE),"")</f>
        <v/>
      </c>
      <c r="M76" s="14" t="str">
        <f>_xlfn.IFNA(VLOOKUP(expandedflower[[#This Row],[Scion METRC '#]],DEADC8[#Data],4,FALSE),"")</f>
        <v/>
      </c>
      <c r="N76" s="13" t="str">
        <f>IF(ISNUMBER(SEARCH(".",expandedflower[[#This Row],[Pheno Barcode]])),CONCATENATE("1A4070000000065000",RIGHT(expandedflower[[#This Row],[Pheno Barcode]],6)),"")</f>
        <v/>
      </c>
      <c r="O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_AL5-11</v>
      </c>
    </row>
    <row r="77" spans="1:15" x14ac:dyDescent="0.25">
      <c r="A77" s="8" t="s">
        <v>478</v>
      </c>
      <c r="B77" s="9">
        <v>12</v>
      </c>
      <c r="C77" s="9" t="s">
        <v>483</v>
      </c>
      <c r="D77" s="13"/>
      <c r="E77" s="13" t="e">
        <f>_xlfn.IFNA(VLOOKUP(expandedflower[[#This Row],[Scion METRC '#]],[3]!METRCC8[#Data],2,FALSE),"METRC ERROR")</f>
        <v>#REF!</v>
      </c>
      <c r="F77" s="13" t="str">
        <f>_xlfn.IFNA(VLOOKUP(expandedflower[[#This Row],[Scion METRC '#]],VEGC8[[#All],[Scion METRC '#]:[Pheno Barcode]],2,FALSE),"")</f>
        <v/>
      </c>
      <c r="G77" s="13" t="str">
        <f>LEFT(expandedflower[[#This Row],[Pheno Barcode]],7)</f>
        <v/>
      </c>
      <c r="H77" s="10" t="e">
        <f>_xlfn.IFNA(VLOOKUP(expandedflower[[#This Row],[Strain]],VEGC8[[#All],[Scion METRC '#]:[Health]],5,FALSE),"")</f>
        <v>#REF!</v>
      </c>
      <c r="I77" s="13"/>
      <c r="J77" s="13" t="str">
        <f>_xlfn.IFNA(VLOOKUP(expandedflower[[#This Row],[Scion METRC '#]],DEADC8[#Data],2,FALSE),"Alive")</f>
        <v>Alive</v>
      </c>
      <c r="K77" s="13"/>
      <c r="L77" s="13" t="str">
        <f>_xlfn.IFNA(VLOOKUP(expandedflower[[#This Row],[Scion METRC '#]],DEADC8[#Data],3,FALSE),"")</f>
        <v/>
      </c>
      <c r="M77" s="14" t="str">
        <f>_xlfn.IFNA(VLOOKUP(expandedflower[[#This Row],[Scion METRC '#]],DEADC8[#Data],4,FALSE),"")</f>
        <v/>
      </c>
      <c r="N77" s="13" t="str">
        <f>IF(ISNUMBER(SEARCH(".",expandedflower[[#This Row],[Pheno Barcode]])),CONCATENATE("1A4070000000065000",RIGHT(expandedflower[[#This Row],[Pheno Barcode]],6)),"")</f>
        <v/>
      </c>
      <c r="O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_AL5-12</v>
      </c>
    </row>
    <row r="78" spans="1:15" x14ac:dyDescent="0.25">
      <c r="A78" s="8" t="s">
        <v>478</v>
      </c>
      <c r="B78" s="9">
        <v>13</v>
      </c>
      <c r="C78" s="9" t="s">
        <v>483</v>
      </c>
      <c r="D78" s="13"/>
      <c r="E78" s="13" t="e">
        <f>_xlfn.IFNA(VLOOKUP(expandedflower[[#This Row],[Scion METRC '#]],[3]!METRCC8[#Data],2,FALSE),"METRC ERROR")</f>
        <v>#REF!</v>
      </c>
      <c r="F78" s="13" t="str">
        <f>_xlfn.IFNA(VLOOKUP(expandedflower[[#This Row],[Scion METRC '#]],VEGC8[[#All],[Scion METRC '#]:[Pheno Barcode]],2,FALSE),"")</f>
        <v/>
      </c>
      <c r="G78" s="13" t="str">
        <f>LEFT(expandedflower[[#This Row],[Pheno Barcode]],7)</f>
        <v/>
      </c>
      <c r="H78" s="10" t="e">
        <f>_xlfn.IFNA(VLOOKUP(expandedflower[[#This Row],[Strain]],VEGC8[[#All],[Scion METRC '#]:[Health]],5,FALSE),"")</f>
        <v>#REF!</v>
      </c>
      <c r="I78" s="13"/>
      <c r="J78" s="13" t="str">
        <f>_xlfn.IFNA(VLOOKUP(expandedflower[[#This Row],[Scion METRC '#]],DEADC8[#Data],2,FALSE),"Alive")</f>
        <v>Alive</v>
      </c>
      <c r="K78" s="13"/>
      <c r="L78" s="13" t="str">
        <f>_xlfn.IFNA(VLOOKUP(expandedflower[[#This Row],[Scion METRC '#]],DEADC8[#Data],3,FALSE),"")</f>
        <v/>
      </c>
      <c r="M78" s="14" t="str">
        <f>_xlfn.IFNA(VLOOKUP(expandedflower[[#This Row],[Scion METRC '#]],DEADC8[#Data],4,FALSE),"")</f>
        <v/>
      </c>
      <c r="N78" s="13" t="str">
        <f>IF(ISNUMBER(SEARCH(".",expandedflower[[#This Row],[Pheno Barcode]])),CONCATENATE("1A4070000000065000",RIGHT(expandedflower[[#This Row],[Pheno Barcode]],6)),"")</f>
        <v/>
      </c>
      <c r="O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_AL5-13</v>
      </c>
    </row>
    <row r="79" spans="1:15" x14ac:dyDescent="0.25">
      <c r="A79" s="8" t="s">
        <v>478</v>
      </c>
      <c r="B79" s="9">
        <v>14</v>
      </c>
      <c r="C79" s="9" t="s">
        <v>483</v>
      </c>
      <c r="D79" s="13"/>
      <c r="E79" s="13" t="e">
        <f>_xlfn.IFNA(VLOOKUP(expandedflower[[#This Row],[Scion METRC '#]],[3]!METRCC8[#Data],2,FALSE),"METRC ERROR")</f>
        <v>#REF!</v>
      </c>
      <c r="F79" s="13" t="str">
        <f>_xlfn.IFNA(VLOOKUP(expandedflower[[#This Row],[Scion METRC '#]],VEGC8[[#All],[Scion METRC '#]:[Pheno Barcode]],2,FALSE),"")</f>
        <v/>
      </c>
      <c r="G79" s="13" t="str">
        <f>LEFT(expandedflower[[#This Row],[Pheno Barcode]],7)</f>
        <v/>
      </c>
      <c r="H79" s="10" t="e">
        <f>_xlfn.IFNA(VLOOKUP(expandedflower[[#This Row],[Strain]],VEGC8[[#All],[Scion METRC '#]:[Health]],5,FALSE),"")</f>
        <v>#REF!</v>
      </c>
      <c r="I79" s="13"/>
      <c r="J79" s="13" t="str">
        <f>_xlfn.IFNA(VLOOKUP(expandedflower[[#This Row],[Scion METRC '#]],DEADC8[#Data],2,FALSE),"Alive")</f>
        <v>Alive</v>
      </c>
      <c r="K79" s="13"/>
      <c r="L79" s="13" t="str">
        <f>_xlfn.IFNA(VLOOKUP(expandedflower[[#This Row],[Scion METRC '#]],DEADC8[#Data],3,FALSE),"")</f>
        <v/>
      </c>
      <c r="M79" s="14" t="str">
        <f>_xlfn.IFNA(VLOOKUP(expandedflower[[#This Row],[Scion METRC '#]],DEADC8[#Data],4,FALSE),"")</f>
        <v/>
      </c>
      <c r="N79" s="13" t="str">
        <f>IF(ISNUMBER(SEARCH(".",expandedflower[[#This Row],[Pheno Barcode]])),CONCATENATE("1A4070000000065000",RIGHT(expandedflower[[#This Row],[Pheno Barcode]],6)),"")</f>
        <v/>
      </c>
      <c r="O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_AL5-14</v>
      </c>
    </row>
    <row r="80" spans="1:15" x14ac:dyDescent="0.25">
      <c r="A80" s="8" t="s">
        <v>478</v>
      </c>
      <c r="B80" s="9">
        <v>15</v>
      </c>
      <c r="C80" s="9" t="s">
        <v>483</v>
      </c>
      <c r="D80" s="13"/>
      <c r="E80" s="13" t="e">
        <f>_xlfn.IFNA(VLOOKUP(expandedflower[[#This Row],[Scion METRC '#]],[3]!METRCC8[#Data],2,FALSE),"METRC ERROR")</f>
        <v>#REF!</v>
      </c>
      <c r="F80" s="13" t="str">
        <f>_xlfn.IFNA(VLOOKUP(expandedflower[[#This Row],[Scion METRC '#]],VEGC8[[#All],[Scion METRC '#]:[Pheno Barcode]],2,FALSE),"")</f>
        <v/>
      </c>
      <c r="G80" s="13" t="str">
        <f>LEFT(expandedflower[[#This Row],[Pheno Barcode]],7)</f>
        <v/>
      </c>
      <c r="H80" s="10" t="e">
        <f>_xlfn.IFNA(VLOOKUP(expandedflower[[#This Row],[Strain]],VEGC8[[#All],[Scion METRC '#]:[Health]],5,FALSE),"")</f>
        <v>#REF!</v>
      </c>
      <c r="I80" s="13"/>
      <c r="J80" s="13" t="str">
        <f>_xlfn.IFNA(VLOOKUP(expandedflower[[#This Row],[Scion METRC '#]],DEADC8[#Data],2,FALSE),"Alive")</f>
        <v>Alive</v>
      </c>
      <c r="K80" s="13"/>
      <c r="L80" s="13" t="str">
        <f>_xlfn.IFNA(VLOOKUP(expandedflower[[#This Row],[Scion METRC '#]],DEADC8[#Data],3,FALSE),"")</f>
        <v/>
      </c>
      <c r="M80" s="14" t="str">
        <f>_xlfn.IFNA(VLOOKUP(expandedflower[[#This Row],[Scion METRC '#]],DEADC8[#Data],4,FALSE),"")</f>
        <v/>
      </c>
      <c r="N80" s="13" t="str">
        <f>IF(ISNUMBER(SEARCH(".",expandedflower[[#This Row],[Pheno Barcode]])),CONCATENATE("1A4070000000065000",RIGHT(expandedflower[[#This Row],[Pheno Barcode]],6)),"")</f>
        <v/>
      </c>
      <c r="O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_AL5-15</v>
      </c>
    </row>
    <row r="81" spans="1:15" x14ac:dyDescent="0.25">
      <c r="A81" s="8" t="s">
        <v>478</v>
      </c>
      <c r="B81" s="9">
        <v>16</v>
      </c>
      <c r="C81" s="9" t="s">
        <v>483</v>
      </c>
      <c r="D81" s="13"/>
      <c r="E81" s="13" t="e">
        <f>_xlfn.IFNA(VLOOKUP(expandedflower[[#This Row],[Scion METRC '#]],[3]!METRCC8[#Data],2,FALSE),"METRC ERROR")</f>
        <v>#REF!</v>
      </c>
      <c r="F81" s="13" t="str">
        <f>_xlfn.IFNA(VLOOKUP(expandedflower[[#This Row],[Scion METRC '#]],VEGC8[[#All],[Scion METRC '#]:[Pheno Barcode]],2,FALSE),"")</f>
        <v/>
      </c>
      <c r="G81" s="13" t="str">
        <f>LEFT(expandedflower[[#This Row],[Pheno Barcode]],7)</f>
        <v/>
      </c>
      <c r="H81" s="10" t="e">
        <f>_xlfn.IFNA(VLOOKUP(expandedflower[[#This Row],[Strain]],VEGC8[[#All],[Scion METRC '#]:[Health]],5,FALSE),"")</f>
        <v>#REF!</v>
      </c>
      <c r="I81" s="13"/>
      <c r="J81" s="13" t="str">
        <f>_xlfn.IFNA(VLOOKUP(expandedflower[[#This Row],[Scion METRC '#]],DEADC8[#Data],2,FALSE),"Alive")</f>
        <v>Alive</v>
      </c>
      <c r="K81" s="13"/>
      <c r="L81" s="13" t="str">
        <f>_xlfn.IFNA(VLOOKUP(expandedflower[[#This Row],[Scion METRC '#]],DEADC8[#Data],3,FALSE),"")</f>
        <v/>
      </c>
      <c r="M81" s="14" t="str">
        <f>_xlfn.IFNA(VLOOKUP(expandedflower[[#This Row],[Scion METRC '#]],DEADC8[#Data],4,FALSE),"")</f>
        <v/>
      </c>
      <c r="N81" s="13" t="str">
        <f>IF(ISNUMBER(SEARCH(".",expandedflower[[#This Row],[Pheno Barcode]])),CONCATENATE("1A4070000000065000",RIGHT(expandedflower[[#This Row],[Pheno Barcode]],6)),"")</f>
        <v/>
      </c>
      <c r="O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_AL5-16</v>
      </c>
    </row>
    <row r="82" spans="1:15" x14ac:dyDescent="0.25">
      <c r="A82" s="8" t="s">
        <v>478</v>
      </c>
      <c r="B82" s="9">
        <v>1</v>
      </c>
      <c r="C82" s="9" t="s">
        <v>484</v>
      </c>
      <c r="D82" s="9"/>
      <c r="E82" s="9" t="e">
        <f>_xlfn.IFNA(VLOOKUP(expandedflower[[#This Row],[Scion METRC '#]],[3]!METRCC8[#Data],2,FALSE),"METRC ERROR")</f>
        <v>#REF!</v>
      </c>
      <c r="F82" s="9" t="str">
        <f>_xlfn.IFNA(VLOOKUP(expandedflower[[#This Row],[Scion METRC '#]],VEGC8[[#All],[Scion METRC '#]:[Pheno Barcode]],2,FALSE),"")</f>
        <v/>
      </c>
      <c r="G82" s="9" t="str">
        <f>LEFT(expandedflower[[#This Row],[Pheno Barcode]],7)</f>
        <v/>
      </c>
      <c r="H82" s="10" t="e">
        <f>_xlfn.IFNA(VLOOKUP(expandedflower[[#This Row],[Strain]],VEGC8[[#All],[Scion METRC '#]:[Health]],5,FALSE),"")</f>
        <v>#REF!</v>
      </c>
      <c r="I82" s="9"/>
      <c r="J82" s="9" t="str">
        <f>_xlfn.IFNA(VLOOKUP(expandedflower[[#This Row],[Scion METRC '#]],DEADC8[#Data],2,FALSE),"Alive")</f>
        <v>Alive</v>
      </c>
      <c r="K82" s="65"/>
      <c r="L82" s="13" t="str">
        <f>_xlfn.IFNA(VLOOKUP(expandedflower[[#This Row],[Scion METRC '#]],DEADC8[#Data],3,FALSE),"")</f>
        <v/>
      </c>
      <c r="M82" s="14" t="str">
        <f>_xlfn.IFNA(VLOOKUP(expandedflower[[#This Row],[Scion METRC '#]],DEADC8[#Data],4,FALSE),"")</f>
        <v/>
      </c>
      <c r="N82" s="13" t="str">
        <f>IF(ISNUMBER(SEARCH(".",expandedflower[[#This Row],[Pheno Barcode]])),CONCATENATE("1A4070000000065000",RIGHT(expandedflower[[#This Row],[Pheno Barcode]],6)),"")</f>
        <v/>
      </c>
      <c r="O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_BL1-01</v>
      </c>
    </row>
    <row r="83" spans="1:15" x14ac:dyDescent="0.25">
      <c r="A83" s="8" t="s">
        <v>478</v>
      </c>
      <c r="B83" s="9">
        <v>2</v>
      </c>
      <c r="C83" s="9" t="s">
        <v>484</v>
      </c>
      <c r="D83" s="13"/>
      <c r="E83" s="13" t="e">
        <f>_xlfn.IFNA(VLOOKUP(expandedflower[[#This Row],[Scion METRC '#]],[3]!METRCC8[#Data],2,FALSE),"METRC ERROR")</f>
        <v>#REF!</v>
      </c>
      <c r="F83" s="13" t="str">
        <f>_xlfn.IFNA(VLOOKUP(expandedflower[[#This Row],[Scion METRC '#]],VEGC8[[#All],[Scion METRC '#]:[Pheno Barcode]],2,FALSE),"")</f>
        <v/>
      </c>
      <c r="G83" s="13" t="str">
        <f>LEFT(expandedflower[[#This Row],[Pheno Barcode]],7)</f>
        <v/>
      </c>
      <c r="H83" s="10" t="e">
        <f>_xlfn.IFNA(VLOOKUP(expandedflower[[#This Row],[Strain]],VEGC8[[#All],[Scion METRC '#]:[Health]],5,FALSE),"")</f>
        <v>#REF!</v>
      </c>
      <c r="I83" s="13"/>
      <c r="J83" s="13" t="str">
        <f>_xlfn.IFNA(VLOOKUP(expandedflower[[#This Row],[Scion METRC '#]],DEADC8[#Data],2,FALSE),"Alive")</f>
        <v>Alive</v>
      </c>
      <c r="K83" s="13"/>
      <c r="L83" s="13" t="str">
        <f>_xlfn.IFNA(VLOOKUP(expandedflower[[#This Row],[Scion METRC '#]],DEADC8[#Data],3,FALSE),"")</f>
        <v/>
      </c>
      <c r="M83" s="14" t="str">
        <f>_xlfn.IFNA(VLOOKUP(expandedflower[[#This Row],[Scion METRC '#]],DEADC8[#Data],4,FALSE),"")</f>
        <v/>
      </c>
      <c r="N83" s="13" t="str">
        <f>IF(ISNUMBER(SEARCH(".",expandedflower[[#This Row],[Pheno Barcode]])),CONCATENATE("1A4070000000065000",RIGHT(expandedflower[[#This Row],[Pheno Barcode]],6)),"")</f>
        <v/>
      </c>
      <c r="O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_BL1-02</v>
      </c>
    </row>
    <row r="84" spans="1:15" x14ac:dyDescent="0.25">
      <c r="A84" s="8" t="s">
        <v>478</v>
      </c>
      <c r="B84" s="9">
        <v>3</v>
      </c>
      <c r="C84" s="9" t="s">
        <v>484</v>
      </c>
      <c r="D84" s="13"/>
      <c r="E84" s="13" t="e">
        <f>_xlfn.IFNA(VLOOKUP(expandedflower[[#This Row],[Scion METRC '#]],[3]!METRCC8[#Data],2,FALSE),"METRC ERROR")</f>
        <v>#REF!</v>
      </c>
      <c r="F84" s="13" t="str">
        <f>_xlfn.IFNA(VLOOKUP(expandedflower[[#This Row],[Scion METRC '#]],VEGC8[[#All],[Scion METRC '#]:[Pheno Barcode]],2,FALSE),"")</f>
        <v/>
      </c>
      <c r="G84" s="13" t="str">
        <f>LEFT(expandedflower[[#This Row],[Pheno Barcode]],7)</f>
        <v/>
      </c>
      <c r="H84" s="10" t="e">
        <f>_xlfn.IFNA(VLOOKUP(expandedflower[[#This Row],[Strain]],VEGC8[[#All],[Scion METRC '#]:[Health]],5,FALSE),"")</f>
        <v>#REF!</v>
      </c>
      <c r="I84" s="13"/>
      <c r="J84" s="13" t="str">
        <f>_xlfn.IFNA(VLOOKUP(expandedflower[[#This Row],[Scion METRC '#]],DEADC8[#Data],2,FALSE),"Alive")</f>
        <v>Alive</v>
      </c>
      <c r="K84" s="13"/>
      <c r="L84" s="13" t="str">
        <f>_xlfn.IFNA(VLOOKUP(expandedflower[[#This Row],[Scion METRC '#]],DEADC8[#Data],3,FALSE),"")</f>
        <v/>
      </c>
      <c r="M84" s="14" t="str">
        <f>_xlfn.IFNA(VLOOKUP(expandedflower[[#This Row],[Scion METRC '#]],DEADC8[#Data],4,FALSE),"")</f>
        <v/>
      </c>
      <c r="N84" s="13" t="str">
        <f>IF(ISNUMBER(SEARCH(".",expandedflower[[#This Row],[Pheno Barcode]])),CONCATENATE("1A4070000000065000",RIGHT(expandedflower[[#This Row],[Pheno Barcode]],6)),"")</f>
        <v/>
      </c>
      <c r="O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_BL1-03</v>
      </c>
    </row>
    <row r="85" spans="1:15" x14ac:dyDescent="0.25">
      <c r="A85" s="8" t="s">
        <v>478</v>
      </c>
      <c r="B85" s="9">
        <v>4</v>
      </c>
      <c r="C85" s="9" t="s">
        <v>484</v>
      </c>
      <c r="D85" s="13"/>
      <c r="E85" s="13" t="e">
        <f>_xlfn.IFNA(VLOOKUP(expandedflower[[#This Row],[Scion METRC '#]],[3]!METRCC8[#Data],2,FALSE),"METRC ERROR")</f>
        <v>#REF!</v>
      </c>
      <c r="F85" s="13" t="str">
        <f>_xlfn.IFNA(VLOOKUP(expandedflower[[#This Row],[Scion METRC '#]],VEGC8[[#All],[Scion METRC '#]:[Pheno Barcode]],2,FALSE),"")</f>
        <v/>
      </c>
      <c r="G85" s="13" t="str">
        <f>LEFT(expandedflower[[#This Row],[Pheno Barcode]],7)</f>
        <v/>
      </c>
      <c r="H85" s="10" t="e">
        <f>_xlfn.IFNA(VLOOKUP(expandedflower[[#This Row],[Strain]],VEGC8[[#All],[Scion METRC '#]:[Health]],5,FALSE),"")</f>
        <v>#REF!</v>
      </c>
      <c r="I85" s="13"/>
      <c r="J85" s="13" t="str">
        <f>_xlfn.IFNA(VLOOKUP(expandedflower[[#This Row],[Scion METRC '#]],DEADC8[#Data],2,FALSE),"Alive")</f>
        <v>Alive</v>
      </c>
      <c r="K85" s="13"/>
      <c r="L85" s="13" t="str">
        <f>_xlfn.IFNA(VLOOKUP(expandedflower[[#This Row],[Scion METRC '#]],DEADC8[#Data],3,FALSE),"")</f>
        <v/>
      </c>
      <c r="M85" s="14" t="str">
        <f>_xlfn.IFNA(VLOOKUP(expandedflower[[#This Row],[Scion METRC '#]],DEADC8[#Data],4,FALSE),"")</f>
        <v/>
      </c>
      <c r="N85" s="13" t="str">
        <f>IF(ISNUMBER(SEARCH(".",expandedflower[[#This Row],[Pheno Barcode]])),CONCATENATE("1A4070000000065000",RIGHT(expandedflower[[#This Row],[Pheno Barcode]],6)),"")</f>
        <v/>
      </c>
      <c r="O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_BL1-04</v>
      </c>
    </row>
    <row r="86" spans="1:15" x14ac:dyDescent="0.25">
      <c r="A86" s="8" t="s">
        <v>478</v>
      </c>
      <c r="B86" s="9">
        <v>5</v>
      </c>
      <c r="C86" s="9" t="s">
        <v>484</v>
      </c>
      <c r="D86" s="13"/>
      <c r="E86" s="13" t="e">
        <f>_xlfn.IFNA(VLOOKUP(expandedflower[[#This Row],[Scion METRC '#]],[3]!METRCC8[#Data],2,FALSE),"METRC ERROR")</f>
        <v>#REF!</v>
      </c>
      <c r="F86" s="13" t="str">
        <f>_xlfn.IFNA(VLOOKUP(expandedflower[[#This Row],[Scion METRC '#]],VEGC8[[#All],[Scion METRC '#]:[Pheno Barcode]],2,FALSE),"")</f>
        <v/>
      </c>
      <c r="G86" s="13" t="str">
        <f>LEFT(expandedflower[[#This Row],[Pheno Barcode]],7)</f>
        <v/>
      </c>
      <c r="H86" s="10" t="e">
        <f>_xlfn.IFNA(VLOOKUP(expandedflower[[#This Row],[Strain]],VEGC8[[#All],[Scion METRC '#]:[Health]],5,FALSE),"")</f>
        <v>#REF!</v>
      </c>
      <c r="I86" s="13"/>
      <c r="J86" s="13" t="str">
        <f>_xlfn.IFNA(VLOOKUP(expandedflower[[#This Row],[Scion METRC '#]],DEADC8[#Data],2,FALSE),"Alive")</f>
        <v>Alive</v>
      </c>
      <c r="K86" s="13"/>
      <c r="L86" s="13" t="str">
        <f>_xlfn.IFNA(VLOOKUP(expandedflower[[#This Row],[Scion METRC '#]],DEADC8[#Data],3,FALSE),"")</f>
        <v/>
      </c>
      <c r="M86" s="14" t="str">
        <f>_xlfn.IFNA(VLOOKUP(expandedflower[[#This Row],[Scion METRC '#]],DEADC8[#Data],4,FALSE),"")</f>
        <v/>
      </c>
      <c r="N86" s="13" t="str">
        <f>IF(ISNUMBER(SEARCH(".",expandedflower[[#This Row],[Pheno Barcode]])),CONCATENATE("1A4070000000065000",RIGHT(expandedflower[[#This Row],[Pheno Barcode]],6)),"")</f>
        <v/>
      </c>
      <c r="O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_BL1-05</v>
      </c>
    </row>
    <row r="87" spans="1:15" x14ac:dyDescent="0.25">
      <c r="A87" s="8" t="s">
        <v>478</v>
      </c>
      <c r="B87" s="9">
        <v>6</v>
      </c>
      <c r="C87" s="9" t="s">
        <v>484</v>
      </c>
      <c r="D87" s="13"/>
      <c r="E87" s="13" t="e">
        <f>_xlfn.IFNA(VLOOKUP(expandedflower[[#This Row],[Scion METRC '#]],[3]!METRCC8[#Data],2,FALSE),"METRC ERROR")</f>
        <v>#REF!</v>
      </c>
      <c r="F87" s="13" t="str">
        <f>_xlfn.IFNA(VLOOKUP(expandedflower[[#This Row],[Scion METRC '#]],VEGC8[[#All],[Scion METRC '#]:[Pheno Barcode]],2,FALSE),"")</f>
        <v/>
      </c>
      <c r="G87" s="13" t="str">
        <f>LEFT(expandedflower[[#This Row],[Pheno Barcode]],7)</f>
        <v/>
      </c>
      <c r="H87" s="10" t="e">
        <f>_xlfn.IFNA(VLOOKUP(expandedflower[[#This Row],[Strain]],VEGC8[[#All],[Scion METRC '#]:[Health]],5,FALSE),"")</f>
        <v>#REF!</v>
      </c>
      <c r="I87" s="13"/>
      <c r="J87" s="13" t="str">
        <f>_xlfn.IFNA(VLOOKUP(expandedflower[[#This Row],[Scion METRC '#]],DEADC8[#Data],2,FALSE),"Alive")</f>
        <v>Alive</v>
      </c>
      <c r="K87" s="13"/>
      <c r="L87" s="13" t="str">
        <f>_xlfn.IFNA(VLOOKUP(expandedflower[[#This Row],[Scion METRC '#]],DEADC8[#Data],3,FALSE),"")</f>
        <v/>
      </c>
      <c r="M87" s="14" t="str">
        <f>_xlfn.IFNA(VLOOKUP(expandedflower[[#This Row],[Scion METRC '#]],DEADC8[#Data],4,FALSE),"")</f>
        <v/>
      </c>
      <c r="N87" s="13" t="str">
        <f>IF(ISNUMBER(SEARCH(".",expandedflower[[#This Row],[Pheno Barcode]])),CONCATENATE("1A4070000000065000",RIGHT(expandedflower[[#This Row],[Pheno Barcode]],6)),"")</f>
        <v/>
      </c>
      <c r="O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_BL1-06</v>
      </c>
    </row>
    <row r="88" spans="1:15" x14ac:dyDescent="0.25">
      <c r="A88" s="8" t="s">
        <v>478</v>
      </c>
      <c r="B88" s="9">
        <v>7</v>
      </c>
      <c r="C88" s="9" t="s">
        <v>484</v>
      </c>
      <c r="D88" s="13"/>
      <c r="E88" s="13" t="e">
        <f>_xlfn.IFNA(VLOOKUP(expandedflower[[#This Row],[Scion METRC '#]],[3]!METRCC8[#Data],2,FALSE),"METRC ERROR")</f>
        <v>#REF!</v>
      </c>
      <c r="F88" s="13" t="str">
        <f>_xlfn.IFNA(VLOOKUP(expandedflower[[#This Row],[Scion METRC '#]],VEGC8[[#All],[Scion METRC '#]:[Pheno Barcode]],2,FALSE),"")</f>
        <v/>
      </c>
      <c r="G88" s="13" t="str">
        <f>LEFT(expandedflower[[#This Row],[Pheno Barcode]],7)</f>
        <v/>
      </c>
      <c r="H88" s="10" t="e">
        <f>_xlfn.IFNA(VLOOKUP(expandedflower[[#This Row],[Strain]],VEGC8[[#All],[Scion METRC '#]:[Health]],5,FALSE),"")</f>
        <v>#REF!</v>
      </c>
      <c r="I88" s="13"/>
      <c r="J88" s="13" t="str">
        <f>_xlfn.IFNA(VLOOKUP(expandedflower[[#This Row],[Scion METRC '#]],DEADC8[#Data],2,FALSE),"Alive")</f>
        <v>Alive</v>
      </c>
      <c r="K88" s="13"/>
      <c r="L88" s="13" t="str">
        <f>_xlfn.IFNA(VLOOKUP(expandedflower[[#This Row],[Scion METRC '#]],DEADC8[#Data],3,FALSE),"")</f>
        <v/>
      </c>
      <c r="M88" s="14" t="str">
        <f>_xlfn.IFNA(VLOOKUP(expandedflower[[#This Row],[Scion METRC '#]],DEADC8[#Data],4,FALSE),"")</f>
        <v/>
      </c>
      <c r="N88" s="13" t="str">
        <f>IF(ISNUMBER(SEARCH(".",expandedflower[[#This Row],[Pheno Barcode]])),CONCATENATE("1A4070000000065000",RIGHT(expandedflower[[#This Row],[Pheno Barcode]],6)),"")</f>
        <v/>
      </c>
      <c r="O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_BL1-07</v>
      </c>
    </row>
    <row r="89" spans="1:15" x14ac:dyDescent="0.25">
      <c r="A89" s="8" t="s">
        <v>478</v>
      </c>
      <c r="B89" s="9">
        <v>8</v>
      </c>
      <c r="C89" s="9" t="s">
        <v>484</v>
      </c>
      <c r="D89" s="13"/>
      <c r="E89" s="13" t="e">
        <f>_xlfn.IFNA(VLOOKUP(expandedflower[[#This Row],[Scion METRC '#]],[3]!METRCC8[#Data],2,FALSE),"METRC ERROR")</f>
        <v>#REF!</v>
      </c>
      <c r="F89" s="13" t="str">
        <f>_xlfn.IFNA(VLOOKUP(expandedflower[[#This Row],[Scion METRC '#]],VEGC8[[#All],[Scion METRC '#]:[Pheno Barcode]],2,FALSE),"")</f>
        <v/>
      </c>
      <c r="G89" s="13" t="str">
        <f>LEFT(expandedflower[[#This Row],[Pheno Barcode]],7)</f>
        <v/>
      </c>
      <c r="H89" s="10" t="e">
        <f>_xlfn.IFNA(VLOOKUP(expandedflower[[#This Row],[Strain]],VEGC8[[#All],[Scion METRC '#]:[Health]],5,FALSE),"")</f>
        <v>#REF!</v>
      </c>
      <c r="I89" s="13"/>
      <c r="J89" s="13" t="str">
        <f>_xlfn.IFNA(VLOOKUP(expandedflower[[#This Row],[Scion METRC '#]],DEADC8[#Data],2,FALSE),"Alive")</f>
        <v>Alive</v>
      </c>
      <c r="K89" s="13"/>
      <c r="L89" s="13" t="str">
        <f>_xlfn.IFNA(VLOOKUP(expandedflower[[#This Row],[Scion METRC '#]],DEADC8[#Data],3,FALSE),"")</f>
        <v/>
      </c>
      <c r="M89" s="14" t="str">
        <f>_xlfn.IFNA(VLOOKUP(expandedflower[[#This Row],[Scion METRC '#]],DEADC8[#Data],4,FALSE),"")</f>
        <v/>
      </c>
      <c r="N89" s="13" t="str">
        <f>IF(ISNUMBER(SEARCH(".",expandedflower[[#This Row],[Pheno Barcode]])),CONCATENATE("1A4070000000065000",RIGHT(expandedflower[[#This Row],[Pheno Barcode]],6)),"")</f>
        <v/>
      </c>
      <c r="O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_BL1-08</v>
      </c>
    </row>
    <row r="90" spans="1:15" x14ac:dyDescent="0.25">
      <c r="A90" s="8" t="s">
        <v>478</v>
      </c>
      <c r="B90" s="9">
        <v>9</v>
      </c>
      <c r="C90" s="9" t="s">
        <v>484</v>
      </c>
      <c r="D90" s="13"/>
      <c r="E90" s="13" t="e">
        <f>_xlfn.IFNA(VLOOKUP(expandedflower[[#This Row],[Scion METRC '#]],[3]!METRCC8[#Data],2,FALSE),"METRC ERROR")</f>
        <v>#REF!</v>
      </c>
      <c r="F90" s="13" t="str">
        <f>_xlfn.IFNA(VLOOKUP(expandedflower[[#This Row],[Scion METRC '#]],VEGC8[[#All],[Scion METRC '#]:[Pheno Barcode]],2,FALSE),"")</f>
        <v/>
      </c>
      <c r="G90" s="13" t="str">
        <f>LEFT(expandedflower[[#This Row],[Pheno Barcode]],7)</f>
        <v/>
      </c>
      <c r="H90" s="10" t="e">
        <f>_xlfn.IFNA(VLOOKUP(expandedflower[[#This Row],[Strain]],VEGC8[[#All],[Scion METRC '#]:[Health]],5,FALSE),"")</f>
        <v>#REF!</v>
      </c>
      <c r="I90" s="13"/>
      <c r="J90" s="13" t="str">
        <f>_xlfn.IFNA(VLOOKUP(expandedflower[[#This Row],[Scion METRC '#]],DEADC8[#Data],2,FALSE),"Alive")</f>
        <v>Alive</v>
      </c>
      <c r="K90" s="13"/>
      <c r="L90" s="13" t="str">
        <f>_xlfn.IFNA(VLOOKUP(expandedflower[[#This Row],[Scion METRC '#]],DEADC8[#Data],3,FALSE),"")</f>
        <v/>
      </c>
      <c r="M90" s="14" t="str">
        <f>_xlfn.IFNA(VLOOKUP(expandedflower[[#This Row],[Scion METRC '#]],DEADC8[#Data],4,FALSE),"")</f>
        <v/>
      </c>
      <c r="N90" s="13" t="str">
        <f>IF(ISNUMBER(SEARCH(".",expandedflower[[#This Row],[Pheno Barcode]])),CONCATENATE("1A4070000000065000",RIGHT(expandedflower[[#This Row],[Pheno Barcode]],6)),"")</f>
        <v/>
      </c>
      <c r="O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_BL1-09</v>
      </c>
    </row>
    <row r="91" spans="1:15" x14ac:dyDescent="0.25">
      <c r="A91" s="8" t="s">
        <v>478</v>
      </c>
      <c r="B91" s="9">
        <v>10</v>
      </c>
      <c r="C91" s="9" t="s">
        <v>484</v>
      </c>
      <c r="D91" s="13"/>
      <c r="E91" s="13" t="e">
        <f>_xlfn.IFNA(VLOOKUP(expandedflower[[#This Row],[Scion METRC '#]],[3]!METRCC8[#Data],2,FALSE),"METRC ERROR")</f>
        <v>#REF!</v>
      </c>
      <c r="F91" s="13" t="str">
        <f>_xlfn.IFNA(VLOOKUP(expandedflower[[#This Row],[Scion METRC '#]],VEGC8[[#All],[Scion METRC '#]:[Pheno Barcode]],2,FALSE),"")</f>
        <v/>
      </c>
      <c r="G91" s="13" t="str">
        <f>LEFT(expandedflower[[#This Row],[Pheno Barcode]],7)</f>
        <v/>
      </c>
      <c r="H91" s="10" t="e">
        <f>_xlfn.IFNA(VLOOKUP(expandedflower[[#This Row],[Strain]],VEGC8[[#All],[Scion METRC '#]:[Health]],5,FALSE),"")</f>
        <v>#REF!</v>
      </c>
      <c r="I91" s="13"/>
      <c r="J91" s="13" t="str">
        <f>_xlfn.IFNA(VLOOKUP(expandedflower[[#This Row],[Scion METRC '#]],DEADC8[#Data],2,FALSE),"Alive")</f>
        <v>Alive</v>
      </c>
      <c r="K91" s="13"/>
      <c r="L91" s="13" t="str">
        <f>_xlfn.IFNA(VLOOKUP(expandedflower[[#This Row],[Scion METRC '#]],DEADC8[#Data],3,FALSE),"")</f>
        <v/>
      </c>
      <c r="M91" s="14" t="str">
        <f>_xlfn.IFNA(VLOOKUP(expandedflower[[#This Row],[Scion METRC '#]],DEADC8[#Data],4,FALSE),"")</f>
        <v/>
      </c>
      <c r="N91" s="13" t="str">
        <f>IF(ISNUMBER(SEARCH(".",expandedflower[[#This Row],[Pheno Barcode]])),CONCATENATE("1A4070000000065000",RIGHT(expandedflower[[#This Row],[Pheno Barcode]],6)),"")</f>
        <v/>
      </c>
      <c r="O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_BL1-10</v>
      </c>
    </row>
    <row r="92" spans="1:15" x14ac:dyDescent="0.25">
      <c r="A92" s="8" t="s">
        <v>478</v>
      </c>
      <c r="B92" s="9">
        <v>11</v>
      </c>
      <c r="C92" s="9" t="s">
        <v>484</v>
      </c>
      <c r="D92" s="13"/>
      <c r="E92" s="13" t="e">
        <f>_xlfn.IFNA(VLOOKUP(expandedflower[[#This Row],[Scion METRC '#]],[3]!METRCC8[#Data],2,FALSE),"METRC ERROR")</f>
        <v>#REF!</v>
      </c>
      <c r="F92" s="13" t="str">
        <f>_xlfn.IFNA(VLOOKUP(expandedflower[[#This Row],[Scion METRC '#]],VEGC8[[#All],[Scion METRC '#]:[Pheno Barcode]],2,FALSE),"")</f>
        <v/>
      </c>
      <c r="G92" s="13" t="str">
        <f>LEFT(expandedflower[[#This Row],[Pheno Barcode]],7)</f>
        <v/>
      </c>
      <c r="H92" s="10" t="e">
        <f>_xlfn.IFNA(VLOOKUP(expandedflower[[#This Row],[Strain]],VEGC8[[#All],[Scion METRC '#]:[Health]],5,FALSE),"")</f>
        <v>#REF!</v>
      </c>
      <c r="I92" s="13"/>
      <c r="J92" s="13" t="str">
        <f>_xlfn.IFNA(VLOOKUP(expandedflower[[#This Row],[Scion METRC '#]],DEADC8[#Data],2,FALSE),"Alive")</f>
        <v>Alive</v>
      </c>
      <c r="K92" s="13"/>
      <c r="L92" s="13" t="str">
        <f>_xlfn.IFNA(VLOOKUP(expandedflower[[#This Row],[Scion METRC '#]],DEADC8[#Data],3,FALSE),"")</f>
        <v/>
      </c>
      <c r="M92" s="14" t="str">
        <f>_xlfn.IFNA(VLOOKUP(expandedflower[[#This Row],[Scion METRC '#]],DEADC8[#Data],4,FALSE),"")</f>
        <v/>
      </c>
      <c r="N92" s="13" t="str">
        <f>IF(ISNUMBER(SEARCH(".",expandedflower[[#This Row],[Pheno Barcode]])),CONCATENATE("1A4070000000065000",RIGHT(expandedflower[[#This Row],[Pheno Barcode]],6)),"")</f>
        <v/>
      </c>
      <c r="O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_BL1-11</v>
      </c>
    </row>
    <row r="93" spans="1:15" x14ac:dyDescent="0.25">
      <c r="A93" s="8" t="s">
        <v>478</v>
      </c>
      <c r="B93" s="9">
        <v>12</v>
      </c>
      <c r="C93" s="9" t="s">
        <v>484</v>
      </c>
      <c r="D93" s="13"/>
      <c r="E93" s="13" t="e">
        <f>_xlfn.IFNA(VLOOKUP(expandedflower[[#This Row],[Scion METRC '#]],[3]!METRCC8[#Data],2,FALSE),"METRC ERROR")</f>
        <v>#REF!</v>
      </c>
      <c r="F93" s="13" t="str">
        <f>_xlfn.IFNA(VLOOKUP(expandedflower[[#This Row],[Scion METRC '#]],VEGC8[[#All],[Scion METRC '#]:[Pheno Barcode]],2,FALSE),"")</f>
        <v/>
      </c>
      <c r="G93" s="13" t="str">
        <f>LEFT(expandedflower[[#This Row],[Pheno Barcode]],7)</f>
        <v/>
      </c>
      <c r="H93" s="10" t="e">
        <f>_xlfn.IFNA(VLOOKUP(expandedflower[[#This Row],[Strain]],VEGC8[[#All],[Scion METRC '#]:[Health]],5,FALSE),"")</f>
        <v>#REF!</v>
      </c>
      <c r="I93" s="13"/>
      <c r="J93" s="13" t="str">
        <f>_xlfn.IFNA(VLOOKUP(expandedflower[[#This Row],[Scion METRC '#]],DEADC8[#Data],2,FALSE),"Alive")</f>
        <v>Alive</v>
      </c>
      <c r="K93" s="13"/>
      <c r="L93" s="13" t="str">
        <f>_xlfn.IFNA(VLOOKUP(expandedflower[[#This Row],[Scion METRC '#]],DEADC8[#Data],3,FALSE),"")</f>
        <v/>
      </c>
      <c r="M93" s="14" t="str">
        <f>_xlfn.IFNA(VLOOKUP(expandedflower[[#This Row],[Scion METRC '#]],DEADC8[#Data],4,FALSE),"")</f>
        <v/>
      </c>
      <c r="N93" s="13" t="str">
        <f>IF(ISNUMBER(SEARCH(".",expandedflower[[#This Row],[Pheno Barcode]])),CONCATENATE("1A4070000000065000",RIGHT(expandedflower[[#This Row],[Pheno Barcode]],6)),"")</f>
        <v/>
      </c>
      <c r="O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_BL1-12</v>
      </c>
    </row>
    <row r="94" spans="1:15" x14ac:dyDescent="0.25">
      <c r="A94" s="8" t="s">
        <v>478</v>
      </c>
      <c r="B94" s="9">
        <v>13</v>
      </c>
      <c r="C94" s="9" t="s">
        <v>484</v>
      </c>
      <c r="D94" s="13"/>
      <c r="E94" s="13" t="e">
        <f>_xlfn.IFNA(VLOOKUP(expandedflower[[#This Row],[Scion METRC '#]],[3]!METRCC8[#Data],2,FALSE),"METRC ERROR")</f>
        <v>#REF!</v>
      </c>
      <c r="F94" s="13" t="str">
        <f>_xlfn.IFNA(VLOOKUP(expandedflower[[#This Row],[Scion METRC '#]],VEGC8[[#All],[Scion METRC '#]:[Pheno Barcode]],2,FALSE),"")</f>
        <v/>
      </c>
      <c r="G94" s="13" t="str">
        <f>LEFT(expandedflower[[#This Row],[Pheno Barcode]],7)</f>
        <v/>
      </c>
      <c r="H94" s="10" t="e">
        <f>_xlfn.IFNA(VLOOKUP(expandedflower[[#This Row],[Strain]],VEGC8[[#All],[Scion METRC '#]:[Health]],5,FALSE),"")</f>
        <v>#REF!</v>
      </c>
      <c r="I94" s="13"/>
      <c r="J94" s="13" t="str">
        <f>_xlfn.IFNA(VLOOKUP(expandedflower[[#This Row],[Scion METRC '#]],DEADC8[#Data],2,FALSE),"Alive")</f>
        <v>Alive</v>
      </c>
      <c r="K94" s="13"/>
      <c r="L94" s="13" t="str">
        <f>_xlfn.IFNA(VLOOKUP(expandedflower[[#This Row],[Scion METRC '#]],DEADC8[#Data],3,FALSE),"")</f>
        <v/>
      </c>
      <c r="M94" s="14" t="str">
        <f>_xlfn.IFNA(VLOOKUP(expandedflower[[#This Row],[Scion METRC '#]],DEADC8[#Data],4,FALSE),"")</f>
        <v/>
      </c>
      <c r="N94" s="13" t="str">
        <f>IF(ISNUMBER(SEARCH(".",expandedflower[[#This Row],[Pheno Barcode]])),CONCATENATE("1A4070000000065000",RIGHT(expandedflower[[#This Row],[Pheno Barcode]],6)),"")</f>
        <v/>
      </c>
      <c r="O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_BL1-13</v>
      </c>
    </row>
    <row r="95" spans="1:15" x14ac:dyDescent="0.25">
      <c r="A95" s="8" t="s">
        <v>478</v>
      </c>
      <c r="B95" s="9">
        <v>14</v>
      </c>
      <c r="C95" s="9" t="s">
        <v>484</v>
      </c>
      <c r="D95" s="13"/>
      <c r="E95" s="13" t="e">
        <f>_xlfn.IFNA(VLOOKUP(expandedflower[[#This Row],[Scion METRC '#]],[3]!METRCC8[#Data],2,FALSE),"METRC ERROR")</f>
        <v>#REF!</v>
      </c>
      <c r="F95" s="13" t="str">
        <f>_xlfn.IFNA(VLOOKUP(expandedflower[[#This Row],[Scion METRC '#]],VEGC8[[#All],[Scion METRC '#]:[Pheno Barcode]],2,FALSE),"")</f>
        <v/>
      </c>
      <c r="G95" s="13" t="str">
        <f>LEFT(expandedflower[[#This Row],[Pheno Barcode]],7)</f>
        <v/>
      </c>
      <c r="H95" s="10" t="e">
        <f>_xlfn.IFNA(VLOOKUP(expandedflower[[#This Row],[Strain]],VEGC8[[#All],[Scion METRC '#]:[Health]],5,FALSE),"")</f>
        <v>#REF!</v>
      </c>
      <c r="I95" s="13"/>
      <c r="J95" s="13" t="str">
        <f>_xlfn.IFNA(VLOOKUP(expandedflower[[#This Row],[Scion METRC '#]],DEADC8[#Data],2,FALSE),"Alive")</f>
        <v>Alive</v>
      </c>
      <c r="K95" s="13"/>
      <c r="L95" s="13" t="str">
        <f>_xlfn.IFNA(VLOOKUP(expandedflower[[#This Row],[Scion METRC '#]],DEADC8[#Data],3,FALSE),"")</f>
        <v/>
      </c>
      <c r="M95" s="14" t="str">
        <f>_xlfn.IFNA(VLOOKUP(expandedflower[[#This Row],[Scion METRC '#]],DEADC8[#Data],4,FALSE),"")</f>
        <v/>
      </c>
      <c r="N95" s="13" t="str">
        <f>IF(ISNUMBER(SEARCH(".",expandedflower[[#This Row],[Pheno Barcode]])),CONCATENATE("1A4070000000065000",RIGHT(expandedflower[[#This Row],[Pheno Barcode]],6)),"")</f>
        <v/>
      </c>
      <c r="O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_BL1-14</v>
      </c>
    </row>
    <row r="96" spans="1:15" x14ac:dyDescent="0.25">
      <c r="A96" s="8" t="s">
        <v>478</v>
      </c>
      <c r="B96" s="9">
        <v>15</v>
      </c>
      <c r="C96" s="9" t="s">
        <v>484</v>
      </c>
      <c r="D96" s="13"/>
      <c r="E96" s="13" t="e">
        <f>_xlfn.IFNA(VLOOKUP(expandedflower[[#This Row],[Scion METRC '#]],[3]!METRCC8[#Data],2,FALSE),"METRC ERROR")</f>
        <v>#REF!</v>
      </c>
      <c r="F96" s="13" t="str">
        <f>_xlfn.IFNA(VLOOKUP(expandedflower[[#This Row],[Scion METRC '#]],VEGC8[[#All],[Scion METRC '#]:[Pheno Barcode]],2,FALSE),"")</f>
        <v/>
      </c>
      <c r="G96" s="13" t="str">
        <f>LEFT(expandedflower[[#This Row],[Pheno Barcode]],7)</f>
        <v/>
      </c>
      <c r="H96" s="10" t="e">
        <f>_xlfn.IFNA(VLOOKUP(expandedflower[[#This Row],[Strain]],VEGC8[[#All],[Scion METRC '#]:[Health]],5,FALSE),"")</f>
        <v>#REF!</v>
      </c>
      <c r="I96" s="13"/>
      <c r="J96" s="13" t="str">
        <f>_xlfn.IFNA(VLOOKUP(expandedflower[[#This Row],[Scion METRC '#]],DEADC8[#Data],2,FALSE),"Alive")</f>
        <v>Alive</v>
      </c>
      <c r="K96" s="13"/>
      <c r="L96" s="13" t="str">
        <f>_xlfn.IFNA(VLOOKUP(expandedflower[[#This Row],[Scion METRC '#]],DEADC8[#Data],3,FALSE),"")</f>
        <v/>
      </c>
      <c r="M96" s="14" t="str">
        <f>_xlfn.IFNA(VLOOKUP(expandedflower[[#This Row],[Scion METRC '#]],DEADC8[#Data],4,FALSE),"")</f>
        <v/>
      </c>
      <c r="N96" s="13" t="str">
        <f>IF(ISNUMBER(SEARCH(".",expandedflower[[#This Row],[Pheno Barcode]])),CONCATENATE("1A4070000000065000",RIGHT(expandedflower[[#This Row],[Pheno Barcode]],6)),"")</f>
        <v/>
      </c>
      <c r="O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_BL1-15</v>
      </c>
    </row>
    <row r="97" spans="1:15" x14ac:dyDescent="0.25">
      <c r="A97" s="8" t="s">
        <v>478</v>
      </c>
      <c r="B97" s="9">
        <v>16</v>
      </c>
      <c r="C97" s="9" t="s">
        <v>484</v>
      </c>
      <c r="D97" s="13"/>
      <c r="E97" s="13" t="e">
        <f>_xlfn.IFNA(VLOOKUP(expandedflower[[#This Row],[Scion METRC '#]],[3]!METRCC8[#Data],2,FALSE),"METRC ERROR")</f>
        <v>#REF!</v>
      </c>
      <c r="F97" s="13" t="str">
        <f>_xlfn.IFNA(VLOOKUP(expandedflower[[#This Row],[Scion METRC '#]],VEGC8[[#All],[Scion METRC '#]:[Pheno Barcode]],2,FALSE),"")</f>
        <v/>
      </c>
      <c r="G97" s="13" t="str">
        <f>LEFT(expandedflower[[#This Row],[Pheno Barcode]],7)</f>
        <v/>
      </c>
      <c r="H97" s="10" t="e">
        <f>_xlfn.IFNA(VLOOKUP(expandedflower[[#This Row],[Strain]],VEGC8[[#All],[Scion METRC '#]:[Health]],5,FALSE),"")</f>
        <v>#REF!</v>
      </c>
      <c r="I97" s="13"/>
      <c r="J97" s="13" t="str">
        <f>_xlfn.IFNA(VLOOKUP(expandedflower[[#This Row],[Scion METRC '#]],DEADC8[#Data],2,FALSE),"Alive")</f>
        <v>Alive</v>
      </c>
      <c r="K97" s="13"/>
      <c r="L97" s="13" t="str">
        <f>_xlfn.IFNA(VLOOKUP(expandedflower[[#This Row],[Scion METRC '#]],DEADC8[#Data],3,FALSE),"")</f>
        <v/>
      </c>
      <c r="M97" s="14" t="str">
        <f>_xlfn.IFNA(VLOOKUP(expandedflower[[#This Row],[Scion METRC '#]],DEADC8[#Data],4,FALSE),"")</f>
        <v/>
      </c>
      <c r="N97" s="13" t="str">
        <f>IF(ISNUMBER(SEARCH(".",expandedflower[[#This Row],[Pheno Barcode]])),CONCATENATE("1A4070000000065000",RIGHT(expandedflower[[#This Row],[Pheno Barcode]],6)),"")</f>
        <v/>
      </c>
      <c r="O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_BL1-16</v>
      </c>
    </row>
    <row r="98" spans="1:15" x14ac:dyDescent="0.25">
      <c r="A98" s="8" t="s">
        <v>478</v>
      </c>
      <c r="B98" s="9">
        <v>1</v>
      </c>
      <c r="C98" s="9" t="s">
        <v>485</v>
      </c>
      <c r="D98" s="13"/>
      <c r="E98" s="13" t="e">
        <f>_xlfn.IFNA(VLOOKUP(expandedflower[[#This Row],[Scion METRC '#]],[3]!METRCC8[#Data],2,FALSE),"METRC ERROR")</f>
        <v>#REF!</v>
      </c>
      <c r="F98" s="13" t="str">
        <f>_xlfn.IFNA(VLOOKUP(expandedflower[[#This Row],[Scion METRC '#]],VEGC8[[#All],[Scion METRC '#]:[Pheno Barcode]],2,FALSE),"")</f>
        <v/>
      </c>
      <c r="G98" s="13" t="str">
        <f>LEFT(expandedflower[[#This Row],[Pheno Barcode]],7)</f>
        <v/>
      </c>
      <c r="H98" s="10" t="e">
        <f>_xlfn.IFNA(VLOOKUP(expandedflower[[#This Row],[Strain]],VEGC8[[#All],[Scion METRC '#]:[Health]],5,FALSE),"")</f>
        <v>#REF!</v>
      </c>
      <c r="I98" s="13"/>
      <c r="J98" s="13" t="str">
        <f>_xlfn.IFNA(VLOOKUP(expandedflower[[#This Row],[Scion METRC '#]],DEADC8[#Data],2,FALSE),"Alive")</f>
        <v>Alive</v>
      </c>
      <c r="K98" s="13"/>
      <c r="L98" s="13" t="str">
        <f>_xlfn.IFNA(VLOOKUP(expandedflower[[#This Row],[Scion METRC '#]],DEADC8[#Data],3,FALSE),"")</f>
        <v/>
      </c>
      <c r="M98" s="14" t="str">
        <f>_xlfn.IFNA(VLOOKUP(expandedflower[[#This Row],[Scion METRC '#]],DEADC8[#Data],4,FALSE),"")</f>
        <v/>
      </c>
      <c r="N98" s="13" t="str">
        <f>IF(ISNUMBER(SEARCH(".",expandedflower[[#This Row],[Pheno Barcode]])),CONCATENATE("1A4070000000065000",RIGHT(expandedflower[[#This Row],[Pheno Barcode]],6)),"")</f>
        <v/>
      </c>
      <c r="O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_BL2-01</v>
      </c>
    </row>
    <row r="99" spans="1:15" x14ac:dyDescent="0.25">
      <c r="A99" s="8" t="s">
        <v>478</v>
      </c>
      <c r="B99" s="9">
        <v>2</v>
      </c>
      <c r="C99" s="9" t="s">
        <v>485</v>
      </c>
      <c r="D99" s="13"/>
      <c r="E99" s="13" t="e">
        <f>_xlfn.IFNA(VLOOKUP(expandedflower[[#This Row],[Scion METRC '#]],[3]!METRCC8[#Data],2,FALSE),"METRC ERROR")</f>
        <v>#REF!</v>
      </c>
      <c r="F99" s="13" t="str">
        <f>_xlfn.IFNA(VLOOKUP(expandedflower[[#This Row],[Scion METRC '#]],VEGC8[[#All],[Scion METRC '#]:[Pheno Barcode]],2,FALSE),"")</f>
        <v/>
      </c>
      <c r="G99" s="13" t="str">
        <f>LEFT(expandedflower[[#This Row],[Pheno Barcode]],7)</f>
        <v/>
      </c>
      <c r="H99" s="10" t="e">
        <f>_xlfn.IFNA(VLOOKUP(expandedflower[[#This Row],[Strain]],VEGC8[[#All],[Scion METRC '#]:[Health]],5,FALSE),"")</f>
        <v>#REF!</v>
      </c>
      <c r="I99" s="13"/>
      <c r="J99" s="13" t="str">
        <f>_xlfn.IFNA(VLOOKUP(expandedflower[[#This Row],[Scion METRC '#]],DEADC8[#Data],2,FALSE),"Alive")</f>
        <v>Alive</v>
      </c>
      <c r="K99" s="13"/>
      <c r="L99" s="13" t="str">
        <f>_xlfn.IFNA(VLOOKUP(expandedflower[[#This Row],[Scion METRC '#]],DEADC8[#Data],3,FALSE),"")</f>
        <v/>
      </c>
      <c r="M99" s="14" t="str">
        <f>_xlfn.IFNA(VLOOKUP(expandedflower[[#This Row],[Scion METRC '#]],DEADC8[#Data],4,FALSE),"")</f>
        <v/>
      </c>
      <c r="N99" s="13" t="str">
        <f>IF(ISNUMBER(SEARCH(".",expandedflower[[#This Row],[Pheno Barcode]])),CONCATENATE("1A4070000000065000",RIGHT(expandedflower[[#This Row],[Pheno Barcode]],6)),"")</f>
        <v/>
      </c>
      <c r="O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_BL2-02</v>
      </c>
    </row>
    <row r="100" spans="1:15" x14ac:dyDescent="0.25">
      <c r="A100" s="8" t="s">
        <v>478</v>
      </c>
      <c r="B100" s="9">
        <v>3</v>
      </c>
      <c r="C100" s="9" t="s">
        <v>485</v>
      </c>
      <c r="D100" s="13"/>
      <c r="E100" s="13" t="e">
        <f>_xlfn.IFNA(VLOOKUP(expandedflower[[#This Row],[Scion METRC '#]],[3]!METRCC8[#Data],2,FALSE),"METRC ERROR")</f>
        <v>#REF!</v>
      </c>
      <c r="F100" s="13" t="str">
        <f>_xlfn.IFNA(VLOOKUP(expandedflower[[#This Row],[Scion METRC '#]],VEGC8[[#All],[Scion METRC '#]:[Pheno Barcode]],2,FALSE),"")</f>
        <v/>
      </c>
      <c r="G100" s="13" t="str">
        <f>LEFT(expandedflower[[#This Row],[Pheno Barcode]],7)</f>
        <v/>
      </c>
      <c r="H100" s="10" t="e">
        <f>_xlfn.IFNA(VLOOKUP(expandedflower[[#This Row],[Strain]],VEGC8[[#All],[Scion METRC '#]:[Health]],5,FALSE),"")</f>
        <v>#REF!</v>
      </c>
      <c r="I100" s="13"/>
      <c r="J100" s="13" t="str">
        <f>_xlfn.IFNA(VLOOKUP(expandedflower[[#This Row],[Scion METRC '#]],DEADC8[#Data],2,FALSE),"Alive")</f>
        <v>Alive</v>
      </c>
      <c r="K100" s="13"/>
      <c r="L100" s="13" t="str">
        <f>_xlfn.IFNA(VLOOKUP(expandedflower[[#This Row],[Scion METRC '#]],DEADC8[#Data],3,FALSE),"")</f>
        <v/>
      </c>
      <c r="M100" s="14" t="str">
        <f>_xlfn.IFNA(VLOOKUP(expandedflower[[#This Row],[Scion METRC '#]],DEADC8[#Data],4,FALSE),"")</f>
        <v/>
      </c>
      <c r="N100" s="13" t="str">
        <f>IF(ISNUMBER(SEARCH(".",expandedflower[[#This Row],[Pheno Barcode]])),CONCATENATE("1A4070000000065000",RIGHT(expandedflower[[#This Row],[Pheno Barcode]],6)),"")</f>
        <v/>
      </c>
      <c r="O1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_BL2-03</v>
      </c>
    </row>
    <row r="101" spans="1:15" x14ac:dyDescent="0.25">
      <c r="A101" s="8" t="s">
        <v>478</v>
      </c>
      <c r="B101" s="9">
        <v>4</v>
      </c>
      <c r="C101" s="9" t="s">
        <v>485</v>
      </c>
      <c r="D101" s="13"/>
      <c r="E101" s="13" t="e">
        <f>_xlfn.IFNA(VLOOKUP(expandedflower[[#This Row],[Scion METRC '#]],[3]!METRCC8[#Data],2,FALSE),"METRC ERROR")</f>
        <v>#REF!</v>
      </c>
      <c r="F101" s="13" t="str">
        <f>_xlfn.IFNA(VLOOKUP(expandedflower[[#This Row],[Scion METRC '#]],VEGC8[[#All],[Scion METRC '#]:[Pheno Barcode]],2,FALSE),"")</f>
        <v/>
      </c>
      <c r="G101" s="13" t="str">
        <f>LEFT(expandedflower[[#This Row],[Pheno Barcode]],7)</f>
        <v/>
      </c>
      <c r="H101" s="10" t="e">
        <f>_xlfn.IFNA(VLOOKUP(expandedflower[[#This Row],[Strain]],VEGC8[[#All],[Scion METRC '#]:[Health]],5,FALSE),"")</f>
        <v>#REF!</v>
      </c>
      <c r="I101" s="13"/>
      <c r="J101" s="13" t="str">
        <f>_xlfn.IFNA(VLOOKUP(expandedflower[[#This Row],[Scion METRC '#]],DEADC8[#Data],2,FALSE),"Alive")</f>
        <v>Alive</v>
      </c>
      <c r="K101" s="13"/>
      <c r="L101" s="13" t="str">
        <f>_xlfn.IFNA(VLOOKUP(expandedflower[[#This Row],[Scion METRC '#]],DEADC8[#Data],3,FALSE),"")</f>
        <v/>
      </c>
      <c r="M101" s="14" t="str">
        <f>_xlfn.IFNA(VLOOKUP(expandedflower[[#This Row],[Scion METRC '#]],DEADC8[#Data],4,FALSE),"")</f>
        <v/>
      </c>
      <c r="N101" s="13" t="str">
        <f>IF(ISNUMBER(SEARCH(".",expandedflower[[#This Row],[Pheno Barcode]])),CONCATENATE("1A4070000000065000",RIGHT(expandedflower[[#This Row],[Pheno Barcode]],6)),"")</f>
        <v/>
      </c>
      <c r="O1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_BL2-04</v>
      </c>
    </row>
    <row r="102" spans="1:15" x14ac:dyDescent="0.25">
      <c r="A102" s="8" t="s">
        <v>478</v>
      </c>
      <c r="B102" s="9">
        <v>5</v>
      </c>
      <c r="C102" s="9" t="s">
        <v>485</v>
      </c>
      <c r="D102" s="13"/>
      <c r="E102" s="13" t="e">
        <f>_xlfn.IFNA(VLOOKUP(expandedflower[[#This Row],[Scion METRC '#]],[3]!METRCC8[#Data],2,FALSE),"METRC ERROR")</f>
        <v>#REF!</v>
      </c>
      <c r="F102" s="13" t="str">
        <f>_xlfn.IFNA(VLOOKUP(expandedflower[[#This Row],[Scion METRC '#]],VEGC8[[#All],[Scion METRC '#]:[Pheno Barcode]],2,FALSE),"")</f>
        <v/>
      </c>
      <c r="G102" s="13" t="str">
        <f>LEFT(expandedflower[[#This Row],[Pheno Barcode]],7)</f>
        <v/>
      </c>
      <c r="H102" s="10" t="e">
        <f>_xlfn.IFNA(VLOOKUP(expandedflower[[#This Row],[Strain]],VEGC8[[#All],[Scion METRC '#]:[Health]],5,FALSE),"")</f>
        <v>#REF!</v>
      </c>
      <c r="I102" s="13"/>
      <c r="J102" s="13" t="str">
        <f>_xlfn.IFNA(VLOOKUP(expandedflower[[#This Row],[Scion METRC '#]],DEADC8[#Data],2,FALSE),"Alive")</f>
        <v>Alive</v>
      </c>
      <c r="K102" s="13"/>
      <c r="L102" s="13" t="str">
        <f>_xlfn.IFNA(VLOOKUP(expandedflower[[#This Row],[Scion METRC '#]],DEADC8[#Data],3,FALSE),"")</f>
        <v/>
      </c>
      <c r="M102" s="14" t="str">
        <f>_xlfn.IFNA(VLOOKUP(expandedflower[[#This Row],[Scion METRC '#]],DEADC8[#Data],4,FALSE),"")</f>
        <v/>
      </c>
      <c r="N102" s="13" t="str">
        <f>IF(ISNUMBER(SEARCH(".",expandedflower[[#This Row],[Pheno Barcode]])),CONCATENATE("1A4070000000065000",RIGHT(expandedflower[[#This Row],[Pheno Barcode]],6)),"")</f>
        <v/>
      </c>
      <c r="O1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_BL2-05</v>
      </c>
    </row>
    <row r="103" spans="1:15" x14ac:dyDescent="0.25">
      <c r="A103" s="8" t="s">
        <v>478</v>
      </c>
      <c r="B103" s="9">
        <v>6</v>
      </c>
      <c r="C103" s="9" t="s">
        <v>485</v>
      </c>
      <c r="D103" s="13"/>
      <c r="E103" s="13" t="e">
        <f>_xlfn.IFNA(VLOOKUP(expandedflower[[#This Row],[Scion METRC '#]],[3]!METRCC8[#Data],2,FALSE),"METRC ERROR")</f>
        <v>#REF!</v>
      </c>
      <c r="F103" s="13" t="str">
        <f>_xlfn.IFNA(VLOOKUP(expandedflower[[#This Row],[Scion METRC '#]],VEGC8[[#All],[Scion METRC '#]:[Pheno Barcode]],2,FALSE),"")</f>
        <v/>
      </c>
      <c r="G103" s="13" t="str">
        <f>LEFT(expandedflower[[#This Row],[Pheno Barcode]],7)</f>
        <v/>
      </c>
      <c r="H103" s="10" t="e">
        <f>_xlfn.IFNA(VLOOKUP(expandedflower[[#This Row],[Strain]],VEGC8[[#All],[Scion METRC '#]:[Health]],5,FALSE),"")</f>
        <v>#REF!</v>
      </c>
      <c r="I103" s="13"/>
      <c r="J103" s="13" t="str">
        <f>_xlfn.IFNA(VLOOKUP(expandedflower[[#This Row],[Scion METRC '#]],DEADC8[#Data],2,FALSE),"Alive")</f>
        <v>Alive</v>
      </c>
      <c r="K103" s="13"/>
      <c r="L103" s="13" t="str">
        <f>_xlfn.IFNA(VLOOKUP(expandedflower[[#This Row],[Scion METRC '#]],DEADC8[#Data],3,FALSE),"")</f>
        <v/>
      </c>
      <c r="M103" s="14" t="str">
        <f>_xlfn.IFNA(VLOOKUP(expandedflower[[#This Row],[Scion METRC '#]],DEADC8[#Data],4,FALSE),"")</f>
        <v/>
      </c>
      <c r="N103" s="13" t="str">
        <f>IF(ISNUMBER(SEARCH(".",expandedflower[[#This Row],[Pheno Barcode]])),CONCATENATE("1A4070000000065000",RIGHT(expandedflower[[#This Row],[Pheno Barcode]],6)),"")</f>
        <v/>
      </c>
      <c r="O1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_BL2-06</v>
      </c>
    </row>
    <row r="104" spans="1:15" x14ac:dyDescent="0.25">
      <c r="A104" s="8" t="s">
        <v>478</v>
      </c>
      <c r="B104" s="9">
        <v>7</v>
      </c>
      <c r="C104" s="9" t="s">
        <v>485</v>
      </c>
      <c r="D104" s="13"/>
      <c r="E104" s="13" t="e">
        <f>_xlfn.IFNA(VLOOKUP(expandedflower[[#This Row],[Scion METRC '#]],[3]!METRCC8[#Data],2,FALSE),"METRC ERROR")</f>
        <v>#REF!</v>
      </c>
      <c r="F104" s="13" t="str">
        <f>_xlfn.IFNA(VLOOKUP(expandedflower[[#This Row],[Scion METRC '#]],VEGC8[[#All],[Scion METRC '#]:[Pheno Barcode]],2,FALSE),"")</f>
        <v/>
      </c>
      <c r="G104" s="13" t="str">
        <f>LEFT(expandedflower[[#This Row],[Pheno Barcode]],7)</f>
        <v/>
      </c>
      <c r="H104" s="10" t="e">
        <f>_xlfn.IFNA(VLOOKUP(expandedflower[[#This Row],[Strain]],VEGC8[[#All],[Scion METRC '#]:[Health]],5,FALSE),"")</f>
        <v>#REF!</v>
      </c>
      <c r="I104" s="13"/>
      <c r="J104" s="13" t="str">
        <f>_xlfn.IFNA(VLOOKUP(expandedflower[[#This Row],[Scion METRC '#]],DEADC8[#Data],2,FALSE),"Alive")</f>
        <v>Alive</v>
      </c>
      <c r="K104" s="13"/>
      <c r="L104" s="13" t="str">
        <f>_xlfn.IFNA(VLOOKUP(expandedflower[[#This Row],[Scion METRC '#]],DEADC8[#Data],3,FALSE),"")</f>
        <v/>
      </c>
      <c r="M104" s="14" t="str">
        <f>_xlfn.IFNA(VLOOKUP(expandedflower[[#This Row],[Scion METRC '#]],DEADC8[#Data],4,FALSE),"")</f>
        <v/>
      </c>
      <c r="N104" s="13" t="str">
        <f>IF(ISNUMBER(SEARCH(".",expandedflower[[#This Row],[Pheno Barcode]])),CONCATENATE("1A4070000000065000",RIGHT(expandedflower[[#This Row],[Pheno Barcode]],6)),"")</f>
        <v/>
      </c>
      <c r="O1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_BL2-07</v>
      </c>
    </row>
    <row r="105" spans="1:15" x14ac:dyDescent="0.25">
      <c r="A105" s="8" t="s">
        <v>478</v>
      </c>
      <c r="B105" s="9">
        <v>8</v>
      </c>
      <c r="C105" s="9" t="s">
        <v>485</v>
      </c>
      <c r="D105" s="13"/>
      <c r="E105" s="13" t="e">
        <f>_xlfn.IFNA(VLOOKUP(expandedflower[[#This Row],[Scion METRC '#]],[3]!METRCC8[#Data],2,FALSE),"METRC ERROR")</f>
        <v>#REF!</v>
      </c>
      <c r="F105" s="13" t="str">
        <f>_xlfn.IFNA(VLOOKUP(expandedflower[[#This Row],[Scion METRC '#]],VEGC8[[#All],[Scion METRC '#]:[Pheno Barcode]],2,FALSE),"")</f>
        <v/>
      </c>
      <c r="G105" s="13" t="str">
        <f>LEFT(expandedflower[[#This Row],[Pheno Barcode]],7)</f>
        <v/>
      </c>
      <c r="H105" s="10" t="e">
        <f>_xlfn.IFNA(VLOOKUP(expandedflower[[#This Row],[Strain]],VEGC8[[#All],[Scion METRC '#]:[Health]],5,FALSE),"")</f>
        <v>#REF!</v>
      </c>
      <c r="I105" s="13"/>
      <c r="J105" s="13" t="str">
        <f>_xlfn.IFNA(VLOOKUP(expandedflower[[#This Row],[Scion METRC '#]],DEADC8[#Data],2,FALSE),"Alive")</f>
        <v>Alive</v>
      </c>
      <c r="K105" s="13"/>
      <c r="L105" s="13" t="str">
        <f>_xlfn.IFNA(VLOOKUP(expandedflower[[#This Row],[Scion METRC '#]],DEADC8[#Data],3,FALSE),"")</f>
        <v/>
      </c>
      <c r="M105" s="14" t="str">
        <f>_xlfn.IFNA(VLOOKUP(expandedflower[[#This Row],[Scion METRC '#]],DEADC8[#Data],4,FALSE),"")</f>
        <v/>
      </c>
      <c r="N105" s="13" t="str">
        <f>IF(ISNUMBER(SEARCH(".",expandedflower[[#This Row],[Pheno Barcode]])),CONCATENATE("1A4070000000065000",RIGHT(expandedflower[[#This Row],[Pheno Barcode]],6)),"")</f>
        <v/>
      </c>
      <c r="O1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_BL2-08</v>
      </c>
    </row>
    <row r="106" spans="1:15" x14ac:dyDescent="0.25">
      <c r="A106" s="8" t="s">
        <v>478</v>
      </c>
      <c r="B106" s="9">
        <v>9</v>
      </c>
      <c r="C106" s="9" t="s">
        <v>485</v>
      </c>
      <c r="D106" s="13"/>
      <c r="E106" s="13" t="e">
        <f>_xlfn.IFNA(VLOOKUP(expandedflower[[#This Row],[Scion METRC '#]],[3]!METRCC8[#Data],2,FALSE),"METRC ERROR")</f>
        <v>#REF!</v>
      </c>
      <c r="F106" s="13" t="str">
        <f>_xlfn.IFNA(VLOOKUP(expandedflower[[#This Row],[Scion METRC '#]],VEGC8[[#All],[Scion METRC '#]:[Pheno Barcode]],2,FALSE),"")</f>
        <v/>
      </c>
      <c r="G106" s="13" t="str">
        <f>LEFT(expandedflower[[#This Row],[Pheno Barcode]],7)</f>
        <v/>
      </c>
      <c r="H106" s="10" t="e">
        <f>_xlfn.IFNA(VLOOKUP(expandedflower[[#This Row],[Strain]],VEGC8[[#All],[Scion METRC '#]:[Health]],5,FALSE),"")</f>
        <v>#REF!</v>
      </c>
      <c r="I106" s="13"/>
      <c r="J106" s="13" t="str">
        <f>_xlfn.IFNA(VLOOKUP(expandedflower[[#This Row],[Scion METRC '#]],DEADC8[#Data],2,FALSE),"Alive")</f>
        <v>Alive</v>
      </c>
      <c r="K106" s="13"/>
      <c r="L106" s="13" t="str">
        <f>_xlfn.IFNA(VLOOKUP(expandedflower[[#This Row],[Scion METRC '#]],DEADC8[#Data],3,FALSE),"")</f>
        <v/>
      </c>
      <c r="M106" s="14" t="str">
        <f>_xlfn.IFNA(VLOOKUP(expandedflower[[#This Row],[Scion METRC '#]],DEADC8[#Data],4,FALSE),"")</f>
        <v/>
      </c>
      <c r="N106" s="13" t="str">
        <f>IF(ISNUMBER(SEARCH(".",expandedflower[[#This Row],[Pheno Barcode]])),CONCATENATE("1A4070000000065000",RIGHT(expandedflower[[#This Row],[Pheno Barcode]],6)),"")</f>
        <v/>
      </c>
      <c r="O1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_BL2-09</v>
      </c>
    </row>
    <row r="107" spans="1:15" x14ac:dyDescent="0.25">
      <c r="A107" s="8" t="s">
        <v>478</v>
      </c>
      <c r="B107" s="9">
        <v>10</v>
      </c>
      <c r="C107" s="9" t="s">
        <v>485</v>
      </c>
      <c r="D107" s="13"/>
      <c r="E107" s="13" t="e">
        <f>_xlfn.IFNA(VLOOKUP(expandedflower[[#This Row],[Scion METRC '#]],[3]!METRCC8[#Data],2,FALSE),"METRC ERROR")</f>
        <v>#REF!</v>
      </c>
      <c r="F107" s="13" t="str">
        <f>_xlfn.IFNA(VLOOKUP(expandedflower[[#This Row],[Scion METRC '#]],VEGC8[[#All],[Scion METRC '#]:[Pheno Barcode]],2,FALSE),"")</f>
        <v/>
      </c>
      <c r="G107" s="13" t="str">
        <f>LEFT(expandedflower[[#This Row],[Pheno Barcode]],7)</f>
        <v/>
      </c>
      <c r="H107" s="10" t="e">
        <f>_xlfn.IFNA(VLOOKUP(expandedflower[[#This Row],[Strain]],VEGC8[[#All],[Scion METRC '#]:[Health]],5,FALSE),"")</f>
        <v>#REF!</v>
      </c>
      <c r="I107" s="13"/>
      <c r="J107" s="13" t="str">
        <f>_xlfn.IFNA(VLOOKUP(expandedflower[[#This Row],[Scion METRC '#]],DEADC8[#Data],2,FALSE),"Alive")</f>
        <v>Alive</v>
      </c>
      <c r="K107" s="13"/>
      <c r="L107" s="13" t="str">
        <f>_xlfn.IFNA(VLOOKUP(expandedflower[[#This Row],[Scion METRC '#]],DEADC8[#Data],3,FALSE),"")</f>
        <v/>
      </c>
      <c r="M107" s="14" t="str">
        <f>_xlfn.IFNA(VLOOKUP(expandedflower[[#This Row],[Scion METRC '#]],DEADC8[#Data],4,FALSE),"")</f>
        <v/>
      </c>
      <c r="N107" s="13" t="str">
        <f>IF(ISNUMBER(SEARCH(".",expandedflower[[#This Row],[Pheno Barcode]])),CONCATENATE("1A4070000000065000",RIGHT(expandedflower[[#This Row],[Pheno Barcode]],6)),"")</f>
        <v/>
      </c>
      <c r="O1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_BL2-10</v>
      </c>
    </row>
    <row r="108" spans="1:15" x14ac:dyDescent="0.25">
      <c r="A108" s="8" t="s">
        <v>478</v>
      </c>
      <c r="B108" s="9">
        <v>11</v>
      </c>
      <c r="C108" s="9" t="s">
        <v>485</v>
      </c>
      <c r="D108" s="13"/>
      <c r="E108" s="13" t="e">
        <f>_xlfn.IFNA(VLOOKUP(expandedflower[[#This Row],[Scion METRC '#]],[3]!METRCC8[#Data],2,FALSE),"METRC ERROR")</f>
        <v>#REF!</v>
      </c>
      <c r="F108" s="13" t="str">
        <f>_xlfn.IFNA(VLOOKUP(expandedflower[[#This Row],[Scion METRC '#]],VEGC8[[#All],[Scion METRC '#]:[Pheno Barcode]],2,FALSE),"")</f>
        <v/>
      </c>
      <c r="G108" s="13" t="str">
        <f>LEFT(expandedflower[[#This Row],[Pheno Barcode]],7)</f>
        <v/>
      </c>
      <c r="H108" s="10" t="e">
        <f>_xlfn.IFNA(VLOOKUP(expandedflower[[#This Row],[Strain]],VEGC8[[#All],[Scion METRC '#]:[Health]],5,FALSE),"")</f>
        <v>#REF!</v>
      </c>
      <c r="I108" s="13"/>
      <c r="J108" s="13" t="str">
        <f>_xlfn.IFNA(VLOOKUP(expandedflower[[#This Row],[Scion METRC '#]],DEADC8[#Data],2,FALSE),"Alive")</f>
        <v>Alive</v>
      </c>
      <c r="K108" s="13"/>
      <c r="L108" s="13" t="str">
        <f>_xlfn.IFNA(VLOOKUP(expandedflower[[#This Row],[Scion METRC '#]],DEADC8[#Data],3,FALSE),"")</f>
        <v/>
      </c>
      <c r="M108" s="14" t="str">
        <f>_xlfn.IFNA(VLOOKUP(expandedflower[[#This Row],[Scion METRC '#]],DEADC8[#Data],4,FALSE),"")</f>
        <v/>
      </c>
      <c r="N108" s="13" t="str">
        <f>IF(ISNUMBER(SEARCH(".",expandedflower[[#This Row],[Pheno Barcode]])),CONCATENATE("1A4070000000065000",RIGHT(expandedflower[[#This Row],[Pheno Barcode]],6)),"")</f>
        <v/>
      </c>
      <c r="O1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_BL2-11</v>
      </c>
    </row>
    <row r="109" spans="1:15" x14ac:dyDescent="0.25">
      <c r="A109" s="8" t="s">
        <v>478</v>
      </c>
      <c r="B109" s="9">
        <v>12</v>
      </c>
      <c r="C109" s="9" t="s">
        <v>485</v>
      </c>
      <c r="D109" s="13"/>
      <c r="E109" s="13" t="e">
        <f>_xlfn.IFNA(VLOOKUP(expandedflower[[#This Row],[Scion METRC '#]],[3]!METRCC8[#Data],2,FALSE),"METRC ERROR")</f>
        <v>#REF!</v>
      </c>
      <c r="F109" s="13" t="str">
        <f>_xlfn.IFNA(VLOOKUP(expandedflower[[#This Row],[Scion METRC '#]],VEGC8[[#All],[Scion METRC '#]:[Pheno Barcode]],2,FALSE),"")</f>
        <v/>
      </c>
      <c r="G109" s="13" t="str">
        <f>LEFT(expandedflower[[#This Row],[Pheno Barcode]],7)</f>
        <v/>
      </c>
      <c r="H109" s="10" t="e">
        <f>_xlfn.IFNA(VLOOKUP(expandedflower[[#This Row],[Strain]],VEGC8[[#All],[Scion METRC '#]:[Health]],5,FALSE),"")</f>
        <v>#REF!</v>
      </c>
      <c r="I109" s="13"/>
      <c r="J109" s="13" t="str">
        <f>_xlfn.IFNA(VLOOKUP(expandedflower[[#This Row],[Scion METRC '#]],DEADC8[#Data],2,FALSE),"Alive")</f>
        <v>Alive</v>
      </c>
      <c r="K109" s="13"/>
      <c r="L109" s="13" t="str">
        <f>_xlfn.IFNA(VLOOKUP(expandedflower[[#This Row],[Scion METRC '#]],DEADC8[#Data],3,FALSE),"")</f>
        <v/>
      </c>
      <c r="M109" s="14" t="str">
        <f>_xlfn.IFNA(VLOOKUP(expandedflower[[#This Row],[Scion METRC '#]],DEADC8[#Data],4,FALSE),"")</f>
        <v/>
      </c>
      <c r="N109" s="13" t="str">
        <f>IF(ISNUMBER(SEARCH(".",expandedflower[[#This Row],[Pheno Barcode]])),CONCATENATE("1A4070000000065000",RIGHT(expandedflower[[#This Row],[Pheno Barcode]],6)),"")</f>
        <v/>
      </c>
      <c r="O1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_BL2-12</v>
      </c>
    </row>
    <row r="110" spans="1:15" x14ac:dyDescent="0.25">
      <c r="A110" s="8" t="s">
        <v>478</v>
      </c>
      <c r="B110" s="9">
        <v>13</v>
      </c>
      <c r="C110" s="9" t="s">
        <v>485</v>
      </c>
      <c r="D110" s="13"/>
      <c r="E110" s="13" t="e">
        <f>_xlfn.IFNA(VLOOKUP(expandedflower[[#This Row],[Scion METRC '#]],[3]!METRCC8[#Data],2,FALSE),"METRC ERROR")</f>
        <v>#REF!</v>
      </c>
      <c r="F110" s="13" t="str">
        <f>_xlfn.IFNA(VLOOKUP(expandedflower[[#This Row],[Scion METRC '#]],VEGC8[[#All],[Scion METRC '#]:[Pheno Barcode]],2,FALSE),"")</f>
        <v/>
      </c>
      <c r="G110" s="13" t="str">
        <f>LEFT(expandedflower[[#This Row],[Pheno Barcode]],7)</f>
        <v/>
      </c>
      <c r="H110" s="10" t="e">
        <f>_xlfn.IFNA(VLOOKUP(expandedflower[[#This Row],[Strain]],VEGC8[[#All],[Scion METRC '#]:[Health]],5,FALSE),"")</f>
        <v>#REF!</v>
      </c>
      <c r="I110" s="13"/>
      <c r="J110" s="13" t="str">
        <f>_xlfn.IFNA(VLOOKUP(expandedflower[[#This Row],[Scion METRC '#]],DEADC8[#Data],2,FALSE),"Alive")</f>
        <v>Alive</v>
      </c>
      <c r="K110" s="13"/>
      <c r="L110" s="13" t="str">
        <f>_xlfn.IFNA(VLOOKUP(expandedflower[[#This Row],[Scion METRC '#]],DEADC8[#Data],3,FALSE),"")</f>
        <v/>
      </c>
      <c r="M110" s="14" t="str">
        <f>_xlfn.IFNA(VLOOKUP(expandedflower[[#This Row],[Scion METRC '#]],DEADC8[#Data],4,FALSE),"")</f>
        <v/>
      </c>
      <c r="N110" s="13" t="str">
        <f>IF(ISNUMBER(SEARCH(".",expandedflower[[#This Row],[Pheno Barcode]])),CONCATENATE("1A4070000000065000",RIGHT(expandedflower[[#This Row],[Pheno Barcode]],6)),"")</f>
        <v/>
      </c>
      <c r="O1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_BL2-13</v>
      </c>
    </row>
    <row r="111" spans="1:15" x14ac:dyDescent="0.25">
      <c r="A111" s="8" t="s">
        <v>478</v>
      </c>
      <c r="B111" s="9">
        <v>14</v>
      </c>
      <c r="C111" s="9" t="s">
        <v>485</v>
      </c>
      <c r="D111" s="13"/>
      <c r="E111" s="13" t="e">
        <f>_xlfn.IFNA(VLOOKUP(expandedflower[[#This Row],[Scion METRC '#]],[3]!METRCC8[#Data],2,FALSE),"METRC ERROR")</f>
        <v>#REF!</v>
      </c>
      <c r="F111" s="13" t="str">
        <f>_xlfn.IFNA(VLOOKUP(expandedflower[[#This Row],[Scion METRC '#]],VEGC8[[#All],[Scion METRC '#]:[Pheno Barcode]],2,FALSE),"")</f>
        <v/>
      </c>
      <c r="G111" s="13" t="str">
        <f>LEFT(expandedflower[[#This Row],[Pheno Barcode]],7)</f>
        <v/>
      </c>
      <c r="H111" s="10" t="e">
        <f>_xlfn.IFNA(VLOOKUP(expandedflower[[#This Row],[Strain]],VEGC8[[#All],[Scion METRC '#]:[Health]],5,FALSE),"")</f>
        <v>#REF!</v>
      </c>
      <c r="I111" s="13"/>
      <c r="J111" s="13" t="str">
        <f>_xlfn.IFNA(VLOOKUP(expandedflower[[#This Row],[Scion METRC '#]],DEADC8[#Data],2,FALSE),"Alive")</f>
        <v>Alive</v>
      </c>
      <c r="K111" s="13"/>
      <c r="L111" s="13" t="str">
        <f>_xlfn.IFNA(VLOOKUP(expandedflower[[#This Row],[Scion METRC '#]],DEADC8[#Data],3,FALSE),"")</f>
        <v/>
      </c>
      <c r="M111" s="14" t="str">
        <f>_xlfn.IFNA(VLOOKUP(expandedflower[[#This Row],[Scion METRC '#]],DEADC8[#Data],4,FALSE),"")</f>
        <v/>
      </c>
      <c r="N111" s="13" t="str">
        <f>IF(ISNUMBER(SEARCH(".",expandedflower[[#This Row],[Pheno Barcode]])),CONCATENATE("1A4070000000065000",RIGHT(expandedflower[[#This Row],[Pheno Barcode]],6)),"")</f>
        <v/>
      </c>
      <c r="O1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_BL2-14</v>
      </c>
    </row>
    <row r="112" spans="1:15" x14ac:dyDescent="0.25">
      <c r="A112" s="8" t="s">
        <v>478</v>
      </c>
      <c r="B112" s="9">
        <v>15</v>
      </c>
      <c r="C112" s="9" t="s">
        <v>485</v>
      </c>
      <c r="D112" s="13"/>
      <c r="E112" s="13" t="e">
        <f>_xlfn.IFNA(VLOOKUP(expandedflower[[#This Row],[Scion METRC '#]],[3]!METRCC8[#Data],2,FALSE),"METRC ERROR")</f>
        <v>#REF!</v>
      </c>
      <c r="F112" s="13" t="str">
        <f>_xlfn.IFNA(VLOOKUP(expandedflower[[#This Row],[Scion METRC '#]],VEGC8[[#All],[Scion METRC '#]:[Pheno Barcode]],2,FALSE),"")</f>
        <v/>
      </c>
      <c r="G112" s="13" t="str">
        <f>LEFT(expandedflower[[#This Row],[Pheno Barcode]],7)</f>
        <v/>
      </c>
      <c r="H112" s="10" t="e">
        <f>_xlfn.IFNA(VLOOKUP(expandedflower[[#This Row],[Strain]],VEGC8[[#All],[Scion METRC '#]:[Health]],5,FALSE),"")</f>
        <v>#REF!</v>
      </c>
      <c r="I112" s="13"/>
      <c r="J112" s="13" t="str">
        <f>_xlfn.IFNA(VLOOKUP(expandedflower[[#This Row],[Scion METRC '#]],DEADC8[#Data],2,FALSE),"Alive")</f>
        <v>Alive</v>
      </c>
      <c r="K112" s="13"/>
      <c r="L112" s="13" t="str">
        <f>_xlfn.IFNA(VLOOKUP(expandedflower[[#This Row],[Scion METRC '#]],DEADC8[#Data],3,FALSE),"")</f>
        <v/>
      </c>
      <c r="M112" s="14" t="str">
        <f>_xlfn.IFNA(VLOOKUP(expandedflower[[#This Row],[Scion METRC '#]],DEADC8[#Data],4,FALSE),"")</f>
        <v/>
      </c>
      <c r="N112" s="13" t="str">
        <f>IF(ISNUMBER(SEARCH(".",expandedflower[[#This Row],[Pheno Barcode]])),CONCATENATE("1A4070000000065000",RIGHT(expandedflower[[#This Row],[Pheno Barcode]],6)),"")</f>
        <v/>
      </c>
      <c r="O1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_BL2-15</v>
      </c>
    </row>
    <row r="113" spans="1:15" x14ac:dyDescent="0.25">
      <c r="A113" s="8" t="s">
        <v>478</v>
      </c>
      <c r="B113" s="9">
        <v>16</v>
      </c>
      <c r="C113" s="9" t="s">
        <v>485</v>
      </c>
      <c r="D113" s="13"/>
      <c r="E113" s="13" t="e">
        <f>_xlfn.IFNA(VLOOKUP(expandedflower[[#This Row],[Scion METRC '#]],[3]!METRCC8[#Data],2,FALSE),"METRC ERROR")</f>
        <v>#REF!</v>
      </c>
      <c r="F113" s="13" t="str">
        <f>_xlfn.IFNA(VLOOKUP(expandedflower[[#This Row],[Scion METRC '#]],VEGC8[[#All],[Scion METRC '#]:[Pheno Barcode]],2,FALSE),"")</f>
        <v/>
      </c>
      <c r="G113" s="13" t="str">
        <f>LEFT(expandedflower[[#This Row],[Pheno Barcode]],7)</f>
        <v/>
      </c>
      <c r="H113" s="10" t="e">
        <f>_xlfn.IFNA(VLOOKUP(expandedflower[[#This Row],[Strain]],VEGC8[[#All],[Scion METRC '#]:[Health]],5,FALSE),"")</f>
        <v>#REF!</v>
      </c>
      <c r="I113" s="13"/>
      <c r="J113" s="13" t="str">
        <f>_xlfn.IFNA(VLOOKUP(expandedflower[[#This Row],[Scion METRC '#]],DEADC8[#Data],2,FALSE),"Alive")</f>
        <v>Alive</v>
      </c>
      <c r="K113" s="13"/>
      <c r="L113" s="13" t="str">
        <f>_xlfn.IFNA(VLOOKUP(expandedflower[[#This Row],[Scion METRC '#]],DEADC8[#Data],3,FALSE),"")</f>
        <v/>
      </c>
      <c r="M113" s="14" t="str">
        <f>_xlfn.IFNA(VLOOKUP(expandedflower[[#This Row],[Scion METRC '#]],DEADC8[#Data],4,FALSE),"")</f>
        <v/>
      </c>
      <c r="N113" s="13" t="str">
        <f>IF(ISNUMBER(SEARCH(".",expandedflower[[#This Row],[Pheno Barcode]])),CONCATENATE("1A4070000000065000",RIGHT(expandedflower[[#This Row],[Pheno Barcode]],6)),"")</f>
        <v/>
      </c>
      <c r="O1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_BL2-16</v>
      </c>
    </row>
    <row r="114" spans="1:15" x14ac:dyDescent="0.25">
      <c r="A114" s="8" t="s">
        <v>478</v>
      </c>
      <c r="B114" s="9">
        <v>1</v>
      </c>
      <c r="C114" s="9" t="s">
        <v>486</v>
      </c>
      <c r="D114" s="13"/>
      <c r="E114" s="13" t="e">
        <f>_xlfn.IFNA(VLOOKUP(expandedflower[[#This Row],[Scion METRC '#]],[3]!METRCC8[#Data],2,FALSE),"METRC ERROR")</f>
        <v>#REF!</v>
      </c>
      <c r="F114" s="13" t="str">
        <f>_xlfn.IFNA(VLOOKUP(expandedflower[[#This Row],[Scion METRC '#]],VEGC8[[#All],[Scion METRC '#]:[Pheno Barcode]],2,FALSE),"")</f>
        <v/>
      </c>
      <c r="G114" s="13" t="str">
        <f>LEFT(expandedflower[[#This Row],[Pheno Barcode]],7)</f>
        <v/>
      </c>
      <c r="H114" s="10" t="e">
        <f>_xlfn.IFNA(VLOOKUP(expandedflower[[#This Row],[Strain]],VEGC8[[#All],[Scion METRC '#]:[Health]],5,FALSE),"")</f>
        <v>#REF!</v>
      </c>
      <c r="I114" s="13"/>
      <c r="J114" s="13" t="str">
        <f>_xlfn.IFNA(VLOOKUP(expandedflower[[#This Row],[Scion METRC '#]],DEADC8[#Data],2,FALSE),"Alive")</f>
        <v>Alive</v>
      </c>
      <c r="K114" s="13"/>
      <c r="L114" s="13" t="str">
        <f>_xlfn.IFNA(VLOOKUP(expandedflower[[#This Row],[Scion METRC '#]],DEADC8[#Data],3,FALSE),"")</f>
        <v/>
      </c>
      <c r="M114" s="14" t="str">
        <f>_xlfn.IFNA(VLOOKUP(expandedflower[[#This Row],[Scion METRC '#]],DEADC8[#Data],4,FALSE),"")</f>
        <v/>
      </c>
      <c r="N114" s="13" t="str">
        <f>IF(ISNUMBER(SEARCH(".",expandedflower[[#This Row],[Pheno Barcode]])),CONCATENATE("1A4070000000065000",RIGHT(expandedflower[[#This Row],[Pheno Barcode]],6)),"")</f>
        <v/>
      </c>
      <c r="O1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_BL3-01</v>
      </c>
    </row>
    <row r="115" spans="1:15" x14ac:dyDescent="0.25">
      <c r="A115" s="8" t="s">
        <v>478</v>
      </c>
      <c r="B115" s="9">
        <v>2</v>
      </c>
      <c r="C115" s="9" t="s">
        <v>486</v>
      </c>
      <c r="D115" s="13"/>
      <c r="E115" s="13" t="e">
        <f>_xlfn.IFNA(VLOOKUP(expandedflower[[#This Row],[Scion METRC '#]],[3]!METRCC8[#Data],2,FALSE),"METRC ERROR")</f>
        <v>#REF!</v>
      </c>
      <c r="F115" s="13" t="str">
        <f>_xlfn.IFNA(VLOOKUP(expandedflower[[#This Row],[Scion METRC '#]],VEGC8[[#All],[Scion METRC '#]:[Pheno Barcode]],2,FALSE),"")</f>
        <v/>
      </c>
      <c r="G115" s="13" t="str">
        <f>LEFT(expandedflower[[#This Row],[Pheno Barcode]],7)</f>
        <v/>
      </c>
      <c r="H115" s="10" t="e">
        <f>_xlfn.IFNA(VLOOKUP(expandedflower[[#This Row],[Strain]],VEGC8[[#All],[Scion METRC '#]:[Health]],5,FALSE),"")</f>
        <v>#REF!</v>
      </c>
      <c r="I115" s="13"/>
      <c r="J115" s="13" t="str">
        <f>_xlfn.IFNA(VLOOKUP(expandedflower[[#This Row],[Scion METRC '#]],DEADC8[#Data],2,FALSE),"Alive")</f>
        <v>Alive</v>
      </c>
      <c r="K115" s="13"/>
      <c r="L115" s="13" t="str">
        <f>_xlfn.IFNA(VLOOKUP(expandedflower[[#This Row],[Scion METRC '#]],DEADC8[#Data],3,FALSE),"")</f>
        <v/>
      </c>
      <c r="M115" s="14" t="str">
        <f>_xlfn.IFNA(VLOOKUP(expandedflower[[#This Row],[Scion METRC '#]],DEADC8[#Data],4,FALSE),"")</f>
        <v/>
      </c>
      <c r="N115" s="13" t="str">
        <f>IF(ISNUMBER(SEARCH(".",expandedflower[[#This Row],[Pheno Barcode]])),CONCATENATE("1A4070000000065000",RIGHT(expandedflower[[#This Row],[Pheno Barcode]],6)),"")</f>
        <v/>
      </c>
      <c r="O1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_BL3-02</v>
      </c>
    </row>
    <row r="116" spans="1:15" x14ac:dyDescent="0.25">
      <c r="A116" s="8" t="s">
        <v>478</v>
      </c>
      <c r="B116" s="9">
        <v>3</v>
      </c>
      <c r="C116" s="9" t="s">
        <v>486</v>
      </c>
      <c r="D116" s="13"/>
      <c r="E116" s="13" t="e">
        <f>_xlfn.IFNA(VLOOKUP(expandedflower[[#This Row],[Scion METRC '#]],[3]!METRCC8[#Data],2,FALSE),"METRC ERROR")</f>
        <v>#REF!</v>
      </c>
      <c r="F116" s="13" t="str">
        <f>_xlfn.IFNA(VLOOKUP(expandedflower[[#This Row],[Scion METRC '#]],VEGC8[[#All],[Scion METRC '#]:[Pheno Barcode]],2,FALSE),"")</f>
        <v/>
      </c>
      <c r="G116" s="13" t="str">
        <f>LEFT(expandedflower[[#This Row],[Pheno Barcode]],7)</f>
        <v/>
      </c>
      <c r="H116" s="10" t="e">
        <f>_xlfn.IFNA(VLOOKUP(expandedflower[[#This Row],[Strain]],VEGC8[[#All],[Scion METRC '#]:[Health]],5,FALSE),"")</f>
        <v>#REF!</v>
      </c>
      <c r="I116" s="13"/>
      <c r="J116" s="13" t="str">
        <f>_xlfn.IFNA(VLOOKUP(expandedflower[[#This Row],[Scion METRC '#]],DEADC8[#Data],2,FALSE),"Alive")</f>
        <v>Alive</v>
      </c>
      <c r="K116" s="13"/>
      <c r="L116" s="13" t="str">
        <f>_xlfn.IFNA(VLOOKUP(expandedflower[[#This Row],[Scion METRC '#]],DEADC8[#Data],3,FALSE),"")</f>
        <v/>
      </c>
      <c r="M116" s="14" t="str">
        <f>_xlfn.IFNA(VLOOKUP(expandedflower[[#This Row],[Scion METRC '#]],DEADC8[#Data],4,FALSE),"")</f>
        <v/>
      </c>
      <c r="N116" s="13" t="str">
        <f>IF(ISNUMBER(SEARCH(".",expandedflower[[#This Row],[Pheno Barcode]])),CONCATENATE("1A4070000000065000",RIGHT(expandedflower[[#This Row],[Pheno Barcode]],6)),"")</f>
        <v/>
      </c>
      <c r="O1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_BL3-03</v>
      </c>
    </row>
    <row r="117" spans="1:15" x14ac:dyDescent="0.25">
      <c r="A117" s="8" t="s">
        <v>478</v>
      </c>
      <c r="B117" s="9">
        <v>4</v>
      </c>
      <c r="C117" s="9" t="s">
        <v>486</v>
      </c>
      <c r="D117" s="13"/>
      <c r="E117" s="13" t="e">
        <f>_xlfn.IFNA(VLOOKUP(expandedflower[[#This Row],[Scion METRC '#]],[3]!METRCC8[#Data],2,FALSE),"METRC ERROR")</f>
        <v>#REF!</v>
      </c>
      <c r="F117" s="13" t="str">
        <f>_xlfn.IFNA(VLOOKUP(expandedflower[[#This Row],[Scion METRC '#]],VEGC8[[#All],[Scion METRC '#]:[Pheno Barcode]],2,FALSE),"")</f>
        <v/>
      </c>
      <c r="G117" s="13" t="str">
        <f>LEFT(expandedflower[[#This Row],[Pheno Barcode]],7)</f>
        <v/>
      </c>
      <c r="H117" s="10" t="e">
        <f>_xlfn.IFNA(VLOOKUP(expandedflower[[#This Row],[Strain]],VEGC8[[#All],[Scion METRC '#]:[Health]],5,FALSE),"")</f>
        <v>#REF!</v>
      </c>
      <c r="I117" s="13"/>
      <c r="J117" s="13" t="str">
        <f>_xlfn.IFNA(VLOOKUP(expandedflower[[#This Row],[Scion METRC '#]],DEADC8[#Data],2,FALSE),"Alive")</f>
        <v>Alive</v>
      </c>
      <c r="K117" s="13"/>
      <c r="L117" s="13" t="str">
        <f>_xlfn.IFNA(VLOOKUP(expandedflower[[#This Row],[Scion METRC '#]],DEADC8[#Data],3,FALSE),"")</f>
        <v/>
      </c>
      <c r="M117" s="14" t="str">
        <f>_xlfn.IFNA(VLOOKUP(expandedflower[[#This Row],[Scion METRC '#]],DEADC8[#Data],4,FALSE),"")</f>
        <v/>
      </c>
      <c r="N117" s="13" t="str">
        <f>IF(ISNUMBER(SEARCH(".",expandedflower[[#This Row],[Pheno Barcode]])),CONCATENATE("1A4070000000065000",RIGHT(expandedflower[[#This Row],[Pheno Barcode]],6)),"")</f>
        <v/>
      </c>
      <c r="O1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_BL3-04</v>
      </c>
    </row>
    <row r="118" spans="1:15" x14ac:dyDescent="0.25">
      <c r="A118" s="8" t="s">
        <v>478</v>
      </c>
      <c r="B118" s="9">
        <v>5</v>
      </c>
      <c r="C118" s="9" t="s">
        <v>486</v>
      </c>
      <c r="D118" s="13"/>
      <c r="E118" s="13" t="e">
        <f>_xlfn.IFNA(VLOOKUP(expandedflower[[#This Row],[Scion METRC '#]],[3]!METRCC8[#Data],2,FALSE),"METRC ERROR")</f>
        <v>#REF!</v>
      </c>
      <c r="F118" s="13" t="str">
        <f>_xlfn.IFNA(VLOOKUP(expandedflower[[#This Row],[Scion METRC '#]],VEGC8[[#All],[Scion METRC '#]:[Pheno Barcode]],2,FALSE),"")</f>
        <v/>
      </c>
      <c r="G118" s="13" t="str">
        <f>LEFT(expandedflower[[#This Row],[Pheno Barcode]],7)</f>
        <v/>
      </c>
      <c r="H118" s="10" t="e">
        <f>_xlfn.IFNA(VLOOKUP(expandedflower[[#This Row],[Strain]],VEGC8[[#All],[Scion METRC '#]:[Health]],5,FALSE),"")</f>
        <v>#REF!</v>
      </c>
      <c r="I118" s="13"/>
      <c r="J118" s="13" t="str">
        <f>_xlfn.IFNA(VLOOKUP(expandedflower[[#This Row],[Scion METRC '#]],DEADC8[#Data],2,FALSE),"Alive")</f>
        <v>Alive</v>
      </c>
      <c r="K118" s="13"/>
      <c r="L118" s="13" t="str">
        <f>_xlfn.IFNA(VLOOKUP(expandedflower[[#This Row],[Scion METRC '#]],DEADC8[#Data],3,FALSE),"")</f>
        <v/>
      </c>
      <c r="M118" s="14" t="str">
        <f>_xlfn.IFNA(VLOOKUP(expandedflower[[#This Row],[Scion METRC '#]],DEADC8[#Data],4,FALSE),"")</f>
        <v/>
      </c>
      <c r="N118" s="13" t="str">
        <f>IF(ISNUMBER(SEARCH(".",expandedflower[[#This Row],[Pheno Barcode]])),CONCATENATE("1A4070000000065000",RIGHT(expandedflower[[#This Row],[Pheno Barcode]],6)),"")</f>
        <v/>
      </c>
      <c r="O1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_BL3-05</v>
      </c>
    </row>
    <row r="119" spans="1:15" x14ac:dyDescent="0.25">
      <c r="A119" s="8" t="s">
        <v>478</v>
      </c>
      <c r="B119" s="9">
        <v>6</v>
      </c>
      <c r="C119" s="9" t="s">
        <v>486</v>
      </c>
      <c r="D119" s="13"/>
      <c r="E119" s="13" t="e">
        <f>_xlfn.IFNA(VLOOKUP(expandedflower[[#This Row],[Scion METRC '#]],[3]!METRCC8[#Data],2,FALSE),"METRC ERROR")</f>
        <v>#REF!</v>
      </c>
      <c r="F119" s="13" t="str">
        <f>_xlfn.IFNA(VLOOKUP(expandedflower[[#This Row],[Scion METRC '#]],VEGC8[[#All],[Scion METRC '#]:[Pheno Barcode]],2,FALSE),"")</f>
        <v/>
      </c>
      <c r="G119" s="13" t="str">
        <f>LEFT(expandedflower[[#This Row],[Pheno Barcode]],7)</f>
        <v/>
      </c>
      <c r="H119" s="10" t="e">
        <f>_xlfn.IFNA(VLOOKUP(expandedflower[[#This Row],[Strain]],VEGC8[[#All],[Scion METRC '#]:[Health]],5,FALSE),"")</f>
        <v>#REF!</v>
      </c>
      <c r="I119" s="13"/>
      <c r="J119" s="13" t="str">
        <f>_xlfn.IFNA(VLOOKUP(expandedflower[[#This Row],[Scion METRC '#]],DEADC8[#Data],2,FALSE),"Alive")</f>
        <v>Alive</v>
      </c>
      <c r="K119" s="13"/>
      <c r="L119" s="13" t="str">
        <f>_xlfn.IFNA(VLOOKUP(expandedflower[[#This Row],[Scion METRC '#]],DEADC8[#Data],3,FALSE),"")</f>
        <v/>
      </c>
      <c r="M119" s="14" t="str">
        <f>_xlfn.IFNA(VLOOKUP(expandedflower[[#This Row],[Scion METRC '#]],DEADC8[#Data],4,FALSE),"")</f>
        <v/>
      </c>
      <c r="N119" s="13" t="str">
        <f>IF(ISNUMBER(SEARCH(".",expandedflower[[#This Row],[Pheno Barcode]])),CONCATENATE("1A4070000000065000",RIGHT(expandedflower[[#This Row],[Pheno Barcode]],6)),"")</f>
        <v/>
      </c>
      <c r="O1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_BL3-06</v>
      </c>
    </row>
    <row r="120" spans="1:15" x14ac:dyDescent="0.25">
      <c r="A120" s="8" t="s">
        <v>478</v>
      </c>
      <c r="B120" s="9">
        <v>7</v>
      </c>
      <c r="C120" s="9" t="s">
        <v>486</v>
      </c>
      <c r="D120" s="13"/>
      <c r="E120" s="13" t="e">
        <f>_xlfn.IFNA(VLOOKUP(expandedflower[[#This Row],[Scion METRC '#]],[3]!METRCC8[#Data],2,FALSE),"METRC ERROR")</f>
        <v>#REF!</v>
      </c>
      <c r="F120" s="13" t="str">
        <f>_xlfn.IFNA(VLOOKUP(expandedflower[[#This Row],[Scion METRC '#]],VEGC8[[#All],[Scion METRC '#]:[Pheno Barcode]],2,FALSE),"")</f>
        <v/>
      </c>
      <c r="G120" s="13" t="str">
        <f>LEFT(expandedflower[[#This Row],[Pheno Barcode]],7)</f>
        <v/>
      </c>
      <c r="H120" s="10" t="e">
        <f>_xlfn.IFNA(VLOOKUP(expandedflower[[#This Row],[Strain]],VEGC8[[#All],[Scion METRC '#]:[Health]],5,FALSE),"")</f>
        <v>#REF!</v>
      </c>
      <c r="I120" s="13"/>
      <c r="J120" s="13" t="str">
        <f>_xlfn.IFNA(VLOOKUP(expandedflower[[#This Row],[Scion METRC '#]],DEADC8[#Data],2,FALSE),"Alive")</f>
        <v>Alive</v>
      </c>
      <c r="K120" s="13"/>
      <c r="L120" s="13" t="str">
        <f>_xlfn.IFNA(VLOOKUP(expandedflower[[#This Row],[Scion METRC '#]],DEADC8[#Data],3,FALSE),"")</f>
        <v/>
      </c>
      <c r="M120" s="14" t="str">
        <f>_xlfn.IFNA(VLOOKUP(expandedflower[[#This Row],[Scion METRC '#]],DEADC8[#Data],4,FALSE),"")</f>
        <v/>
      </c>
      <c r="N120" s="13" t="str">
        <f>IF(ISNUMBER(SEARCH(".",expandedflower[[#This Row],[Pheno Barcode]])),CONCATENATE("1A4070000000065000",RIGHT(expandedflower[[#This Row],[Pheno Barcode]],6)),"")</f>
        <v/>
      </c>
      <c r="O1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_BL3-07</v>
      </c>
    </row>
    <row r="121" spans="1:15" x14ac:dyDescent="0.25">
      <c r="A121" s="8" t="s">
        <v>478</v>
      </c>
      <c r="B121" s="9">
        <v>8</v>
      </c>
      <c r="C121" s="9" t="s">
        <v>486</v>
      </c>
      <c r="D121" s="13"/>
      <c r="E121" s="13" t="e">
        <f>_xlfn.IFNA(VLOOKUP(expandedflower[[#This Row],[Scion METRC '#]],[3]!METRCC8[#Data],2,FALSE),"METRC ERROR")</f>
        <v>#REF!</v>
      </c>
      <c r="F121" s="13" t="str">
        <f>_xlfn.IFNA(VLOOKUP(expandedflower[[#This Row],[Scion METRC '#]],VEGC8[[#All],[Scion METRC '#]:[Pheno Barcode]],2,FALSE),"")</f>
        <v/>
      </c>
      <c r="G121" s="13" t="str">
        <f>LEFT(expandedflower[[#This Row],[Pheno Barcode]],7)</f>
        <v/>
      </c>
      <c r="H121" s="10" t="e">
        <f>_xlfn.IFNA(VLOOKUP(expandedflower[[#This Row],[Strain]],VEGC8[[#All],[Scion METRC '#]:[Health]],5,FALSE),"")</f>
        <v>#REF!</v>
      </c>
      <c r="I121" s="13"/>
      <c r="J121" s="13" t="str">
        <f>_xlfn.IFNA(VLOOKUP(expandedflower[[#This Row],[Scion METRC '#]],DEADC8[#Data],2,FALSE),"Alive")</f>
        <v>Alive</v>
      </c>
      <c r="K121" s="13"/>
      <c r="L121" s="13" t="str">
        <f>_xlfn.IFNA(VLOOKUP(expandedflower[[#This Row],[Scion METRC '#]],DEADC8[#Data],3,FALSE),"")</f>
        <v/>
      </c>
      <c r="M121" s="14" t="str">
        <f>_xlfn.IFNA(VLOOKUP(expandedflower[[#This Row],[Scion METRC '#]],DEADC8[#Data],4,FALSE),"")</f>
        <v/>
      </c>
      <c r="N121" s="13" t="str">
        <f>IF(ISNUMBER(SEARCH(".",expandedflower[[#This Row],[Pheno Barcode]])),CONCATENATE("1A4070000000065000",RIGHT(expandedflower[[#This Row],[Pheno Barcode]],6)),"")</f>
        <v/>
      </c>
      <c r="O1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_BL3-08</v>
      </c>
    </row>
    <row r="122" spans="1:15" x14ac:dyDescent="0.25">
      <c r="A122" s="8" t="s">
        <v>478</v>
      </c>
      <c r="B122" s="9">
        <v>9</v>
      </c>
      <c r="C122" s="9" t="s">
        <v>486</v>
      </c>
      <c r="D122" s="13"/>
      <c r="E122" s="13" t="e">
        <f>_xlfn.IFNA(VLOOKUP(expandedflower[[#This Row],[Scion METRC '#]],[3]!METRCC8[#Data],2,FALSE),"METRC ERROR")</f>
        <v>#REF!</v>
      </c>
      <c r="F122" s="13" t="str">
        <f>_xlfn.IFNA(VLOOKUP(expandedflower[[#This Row],[Scion METRC '#]],VEGC8[[#All],[Scion METRC '#]:[Pheno Barcode]],2,FALSE),"")</f>
        <v/>
      </c>
      <c r="G122" s="13" t="str">
        <f>LEFT(expandedflower[[#This Row],[Pheno Barcode]],7)</f>
        <v/>
      </c>
      <c r="H122" s="10" t="e">
        <f>_xlfn.IFNA(VLOOKUP(expandedflower[[#This Row],[Strain]],VEGC8[[#All],[Scion METRC '#]:[Health]],5,FALSE),"")</f>
        <v>#REF!</v>
      </c>
      <c r="I122" s="13"/>
      <c r="J122" s="13" t="str">
        <f>_xlfn.IFNA(VLOOKUP(expandedflower[[#This Row],[Scion METRC '#]],DEADC8[#Data],2,FALSE),"Alive")</f>
        <v>Alive</v>
      </c>
      <c r="K122" s="13"/>
      <c r="L122" s="13" t="str">
        <f>_xlfn.IFNA(VLOOKUP(expandedflower[[#This Row],[Scion METRC '#]],DEADC8[#Data],3,FALSE),"")</f>
        <v/>
      </c>
      <c r="M122" s="14" t="str">
        <f>_xlfn.IFNA(VLOOKUP(expandedflower[[#This Row],[Scion METRC '#]],DEADC8[#Data],4,FALSE),"")</f>
        <v/>
      </c>
      <c r="N122" s="13" t="str">
        <f>IF(ISNUMBER(SEARCH(".",expandedflower[[#This Row],[Pheno Barcode]])),CONCATENATE("1A4070000000065000",RIGHT(expandedflower[[#This Row],[Pheno Barcode]],6)),"")</f>
        <v/>
      </c>
      <c r="O1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_BL3-09</v>
      </c>
    </row>
    <row r="123" spans="1:15" x14ac:dyDescent="0.25">
      <c r="A123" s="8" t="s">
        <v>478</v>
      </c>
      <c r="B123" s="9">
        <v>10</v>
      </c>
      <c r="C123" s="9" t="s">
        <v>486</v>
      </c>
      <c r="D123" s="13"/>
      <c r="E123" s="13" t="e">
        <f>_xlfn.IFNA(VLOOKUP(expandedflower[[#This Row],[Scion METRC '#]],[3]!METRCC8[#Data],2,FALSE),"METRC ERROR")</f>
        <v>#REF!</v>
      </c>
      <c r="F123" s="13" t="str">
        <f>_xlfn.IFNA(VLOOKUP(expandedflower[[#This Row],[Scion METRC '#]],VEGC8[[#All],[Scion METRC '#]:[Pheno Barcode]],2,FALSE),"")</f>
        <v/>
      </c>
      <c r="G123" s="13" t="str">
        <f>LEFT(expandedflower[[#This Row],[Pheno Barcode]],7)</f>
        <v/>
      </c>
      <c r="H123" s="10" t="e">
        <f>_xlfn.IFNA(VLOOKUP(expandedflower[[#This Row],[Strain]],VEGC8[[#All],[Scion METRC '#]:[Health]],5,FALSE),"")</f>
        <v>#REF!</v>
      </c>
      <c r="I123" s="13"/>
      <c r="J123" s="13" t="str">
        <f>_xlfn.IFNA(VLOOKUP(expandedflower[[#This Row],[Scion METRC '#]],DEADC8[#Data],2,FALSE),"Alive")</f>
        <v>Alive</v>
      </c>
      <c r="K123" s="13"/>
      <c r="L123" s="13" t="str">
        <f>_xlfn.IFNA(VLOOKUP(expandedflower[[#This Row],[Scion METRC '#]],DEADC8[#Data],3,FALSE),"")</f>
        <v/>
      </c>
      <c r="M123" s="14" t="str">
        <f>_xlfn.IFNA(VLOOKUP(expandedflower[[#This Row],[Scion METRC '#]],DEADC8[#Data],4,FALSE),"")</f>
        <v/>
      </c>
      <c r="N123" s="13" t="str">
        <f>IF(ISNUMBER(SEARCH(".",expandedflower[[#This Row],[Pheno Barcode]])),CONCATENATE("1A4070000000065000",RIGHT(expandedflower[[#This Row],[Pheno Barcode]],6)),"")</f>
        <v/>
      </c>
      <c r="O1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_BL3-10</v>
      </c>
    </row>
    <row r="124" spans="1:15" x14ac:dyDescent="0.25">
      <c r="A124" s="8" t="s">
        <v>478</v>
      </c>
      <c r="B124" s="9">
        <v>11</v>
      </c>
      <c r="C124" s="9" t="s">
        <v>486</v>
      </c>
      <c r="D124" s="13"/>
      <c r="E124" s="13" t="e">
        <f>_xlfn.IFNA(VLOOKUP(expandedflower[[#This Row],[Scion METRC '#]],[3]!METRCC8[#Data],2,FALSE),"METRC ERROR")</f>
        <v>#REF!</v>
      </c>
      <c r="F124" s="13" t="str">
        <f>_xlfn.IFNA(VLOOKUP(expandedflower[[#This Row],[Scion METRC '#]],VEGC8[[#All],[Scion METRC '#]:[Pheno Barcode]],2,FALSE),"")</f>
        <v/>
      </c>
      <c r="G124" s="13" t="str">
        <f>LEFT(expandedflower[[#This Row],[Pheno Barcode]],7)</f>
        <v/>
      </c>
      <c r="H124" s="10" t="e">
        <f>_xlfn.IFNA(VLOOKUP(expandedflower[[#This Row],[Strain]],VEGC8[[#All],[Scion METRC '#]:[Health]],5,FALSE),"")</f>
        <v>#REF!</v>
      </c>
      <c r="I124" s="13"/>
      <c r="J124" s="13" t="str">
        <f>_xlfn.IFNA(VLOOKUP(expandedflower[[#This Row],[Scion METRC '#]],DEADC8[#Data],2,FALSE),"Alive")</f>
        <v>Alive</v>
      </c>
      <c r="K124" s="13"/>
      <c r="L124" s="13" t="str">
        <f>_xlfn.IFNA(VLOOKUP(expandedflower[[#This Row],[Scion METRC '#]],DEADC8[#Data],3,FALSE),"")</f>
        <v/>
      </c>
      <c r="M124" s="14" t="str">
        <f>_xlfn.IFNA(VLOOKUP(expandedflower[[#This Row],[Scion METRC '#]],DEADC8[#Data],4,FALSE),"")</f>
        <v/>
      </c>
      <c r="N124" s="13" t="str">
        <f>IF(ISNUMBER(SEARCH(".",expandedflower[[#This Row],[Pheno Barcode]])),CONCATENATE("1A4070000000065000",RIGHT(expandedflower[[#This Row],[Pheno Barcode]],6)),"")</f>
        <v/>
      </c>
      <c r="O1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_BL3-11</v>
      </c>
    </row>
    <row r="125" spans="1:15" x14ac:dyDescent="0.25">
      <c r="A125" s="8" t="s">
        <v>478</v>
      </c>
      <c r="B125" s="9">
        <v>12</v>
      </c>
      <c r="C125" s="9" t="s">
        <v>486</v>
      </c>
      <c r="D125" s="13"/>
      <c r="E125" s="13" t="e">
        <f>_xlfn.IFNA(VLOOKUP(expandedflower[[#This Row],[Scion METRC '#]],[3]!METRCC8[#Data],2,FALSE),"METRC ERROR")</f>
        <v>#REF!</v>
      </c>
      <c r="F125" s="13" t="str">
        <f>_xlfn.IFNA(VLOOKUP(expandedflower[[#This Row],[Scion METRC '#]],VEGC8[[#All],[Scion METRC '#]:[Pheno Barcode]],2,FALSE),"")</f>
        <v/>
      </c>
      <c r="G125" s="13" t="str">
        <f>LEFT(expandedflower[[#This Row],[Pheno Barcode]],7)</f>
        <v/>
      </c>
      <c r="H125" s="10" t="e">
        <f>_xlfn.IFNA(VLOOKUP(expandedflower[[#This Row],[Strain]],VEGC8[[#All],[Scion METRC '#]:[Health]],5,FALSE),"")</f>
        <v>#REF!</v>
      </c>
      <c r="I125" s="13"/>
      <c r="J125" s="13" t="str">
        <f>_xlfn.IFNA(VLOOKUP(expandedflower[[#This Row],[Scion METRC '#]],DEADC8[#Data],2,FALSE),"Alive")</f>
        <v>Alive</v>
      </c>
      <c r="K125" s="13"/>
      <c r="L125" s="13" t="str">
        <f>_xlfn.IFNA(VLOOKUP(expandedflower[[#This Row],[Scion METRC '#]],DEADC8[#Data],3,FALSE),"")</f>
        <v/>
      </c>
      <c r="M125" s="14" t="str">
        <f>_xlfn.IFNA(VLOOKUP(expandedflower[[#This Row],[Scion METRC '#]],DEADC8[#Data],4,FALSE),"")</f>
        <v/>
      </c>
      <c r="N125" s="13" t="str">
        <f>IF(ISNUMBER(SEARCH(".",expandedflower[[#This Row],[Pheno Barcode]])),CONCATENATE("1A4070000000065000",RIGHT(expandedflower[[#This Row],[Pheno Barcode]],6)),"")</f>
        <v/>
      </c>
      <c r="O1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_BL3-12</v>
      </c>
    </row>
    <row r="126" spans="1:15" x14ac:dyDescent="0.25">
      <c r="A126" s="8" t="s">
        <v>478</v>
      </c>
      <c r="B126" s="9">
        <v>13</v>
      </c>
      <c r="C126" s="9" t="s">
        <v>486</v>
      </c>
      <c r="D126" s="13"/>
      <c r="E126" s="13" t="e">
        <f>_xlfn.IFNA(VLOOKUP(expandedflower[[#This Row],[Scion METRC '#]],[3]!METRCC8[#Data],2,FALSE),"METRC ERROR")</f>
        <v>#REF!</v>
      </c>
      <c r="F126" s="13" t="str">
        <f>_xlfn.IFNA(VLOOKUP(expandedflower[[#This Row],[Scion METRC '#]],VEGC8[[#All],[Scion METRC '#]:[Pheno Barcode]],2,FALSE),"")</f>
        <v/>
      </c>
      <c r="G126" s="13" t="str">
        <f>LEFT(expandedflower[[#This Row],[Pheno Barcode]],7)</f>
        <v/>
      </c>
      <c r="H126" s="10" t="e">
        <f>_xlfn.IFNA(VLOOKUP(expandedflower[[#This Row],[Strain]],VEGC8[[#All],[Scion METRC '#]:[Health]],5,FALSE),"")</f>
        <v>#REF!</v>
      </c>
      <c r="I126" s="13"/>
      <c r="J126" s="13" t="str">
        <f>_xlfn.IFNA(VLOOKUP(expandedflower[[#This Row],[Scion METRC '#]],DEADC8[#Data],2,FALSE),"Alive")</f>
        <v>Alive</v>
      </c>
      <c r="K126" s="13"/>
      <c r="L126" s="13" t="str">
        <f>_xlfn.IFNA(VLOOKUP(expandedflower[[#This Row],[Scion METRC '#]],DEADC8[#Data],3,FALSE),"")</f>
        <v/>
      </c>
      <c r="M126" s="14" t="str">
        <f>_xlfn.IFNA(VLOOKUP(expandedflower[[#This Row],[Scion METRC '#]],DEADC8[#Data],4,FALSE),"")</f>
        <v/>
      </c>
      <c r="N126" s="13" t="str">
        <f>IF(ISNUMBER(SEARCH(".",expandedflower[[#This Row],[Pheno Barcode]])),CONCATENATE("1A4070000000065000",RIGHT(expandedflower[[#This Row],[Pheno Barcode]],6)),"")</f>
        <v/>
      </c>
      <c r="O1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_BL3-13</v>
      </c>
    </row>
    <row r="127" spans="1:15" x14ac:dyDescent="0.25">
      <c r="A127" s="8" t="s">
        <v>478</v>
      </c>
      <c r="B127" s="9">
        <v>14</v>
      </c>
      <c r="C127" s="9" t="s">
        <v>486</v>
      </c>
      <c r="D127" s="13"/>
      <c r="E127" s="13" t="e">
        <f>_xlfn.IFNA(VLOOKUP(expandedflower[[#This Row],[Scion METRC '#]],[3]!METRCC8[#Data],2,FALSE),"METRC ERROR")</f>
        <v>#REF!</v>
      </c>
      <c r="F127" s="13" t="str">
        <f>_xlfn.IFNA(VLOOKUP(expandedflower[[#This Row],[Scion METRC '#]],VEGC8[[#All],[Scion METRC '#]:[Pheno Barcode]],2,FALSE),"")</f>
        <v/>
      </c>
      <c r="G127" s="13" t="str">
        <f>LEFT(expandedflower[[#This Row],[Pheno Barcode]],7)</f>
        <v/>
      </c>
      <c r="H127" s="10" t="e">
        <f>_xlfn.IFNA(VLOOKUP(expandedflower[[#This Row],[Strain]],VEGC8[[#All],[Scion METRC '#]:[Health]],5,FALSE),"")</f>
        <v>#REF!</v>
      </c>
      <c r="I127" s="13"/>
      <c r="J127" s="13" t="str">
        <f>_xlfn.IFNA(VLOOKUP(expandedflower[[#This Row],[Scion METRC '#]],DEADC8[#Data],2,FALSE),"Alive")</f>
        <v>Alive</v>
      </c>
      <c r="K127" s="13"/>
      <c r="L127" s="13" t="str">
        <f>_xlfn.IFNA(VLOOKUP(expandedflower[[#This Row],[Scion METRC '#]],DEADC8[#Data],3,FALSE),"")</f>
        <v/>
      </c>
      <c r="M127" s="14" t="str">
        <f>_xlfn.IFNA(VLOOKUP(expandedflower[[#This Row],[Scion METRC '#]],DEADC8[#Data],4,FALSE),"")</f>
        <v/>
      </c>
      <c r="N127" s="13" t="str">
        <f>IF(ISNUMBER(SEARCH(".",expandedflower[[#This Row],[Pheno Barcode]])),CONCATENATE("1A4070000000065000",RIGHT(expandedflower[[#This Row],[Pheno Barcode]],6)),"")</f>
        <v/>
      </c>
      <c r="O1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_BL3-14</v>
      </c>
    </row>
    <row r="128" spans="1:15" x14ac:dyDescent="0.25">
      <c r="A128" s="8" t="s">
        <v>478</v>
      </c>
      <c r="B128" s="9">
        <v>15</v>
      </c>
      <c r="C128" s="9" t="s">
        <v>486</v>
      </c>
      <c r="D128" s="13"/>
      <c r="E128" s="13" t="e">
        <f>_xlfn.IFNA(VLOOKUP(expandedflower[[#This Row],[Scion METRC '#]],[3]!METRCC8[#Data],2,FALSE),"METRC ERROR")</f>
        <v>#REF!</v>
      </c>
      <c r="F128" s="13" t="str">
        <f>_xlfn.IFNA(VLOOKUP(expandedflower[[#This Row],[Scion METRC '#]],VEGC8[[#All],[Scion METRC '#]:[Pheno Barcode]],2,FALSE),"")</f>
        <v/>
      </c>
      <c r="G128" s="13" t="str">
        <f>LEFT(expandedflower[[#This Row],[Pheno Barcode]],7)</f>
        <v/>
      </c>
      <c r="H128" s="10" t="e">
        <f>_xlfn.IFNA(VLOOKUP(expandedflower[[#This Row],[Strain]],VEGC8[[#All],[Scion METRC '#]:[Health]],5,FALSE),"")</f>
        <v>#REF!</v>
      </c>
      <c r="I128" s="13"/>
      <c r="J128" s="13" t="str">
        <f>_xlfn.IFNA(VLOOKUP(expandedflower[[#This Row],[Scion METRC '#]],DEADC8[#Data],2,FALSE),"Alive")</f>
        <v>Alive</v>
      </c>
      <c r="K128" s="13"/>
      <c r="L128" s="13" t="str">
        <f>_xlfn.IFNA(VLOOKUP(expandedflower[[#This Row],[Scion METRC '#]],DEADC8[#Data],3,FALSE),"")</f>
        <v/>
      </c>
      <c r="M128" s="14" t="str">
        <f>_xlfn.IFNA(VLOOKUP(expandedflower[[#This Row],[Scion METRC '#]],DEADC8[#Data],4,FALSE),"")</f>
        <v/>
      </c>
      <c r="N128" s="13" t="str">
        <f>IF(ISNUMBER(SEARCH(".",expandedflower[[#This Row],[Pheno Barcode]])),CONCATENATE("1A4070000000065000",RIGHT(expandedflower[[#This Row],[Pheno Barcode]],6)),"")</f>
        <v/>
      </c>
      <c r="O1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_BL3-15</v>
      </c>
    </row>
    <row r="129" spans="1:15" x14ac:dyDescent="0.25">
      <c r="A129" s="8" t="s">
        <v>478</v>
      </c>
      <c r="B129" s="9">
        <v>16</v>
      </c>
      <c r="C129" s="9" t="s">
        <v>486</v>
      </c>
      <c r="D129" s="13"/>
      <c r="E129" s="13" t="e">
        <f>_xlfn.IFNA(VLOOKUP(expandedflower[[#This Row],[Scion METRC '#]],[3]!METRCC8[#Data],2,FALSE),"METRC ERROR")</f>
        <v>#REF!</v>
      </c>
      <c r="F129" s="13" t="str">
        <f>_xlfn.IFNA(VLOOKUP(expandedflower[[#This Row],[Scion METRC '#]],VEGC8[[#All],[Scion METRC '#]:[Pheno Barcode]],2,FALSE),"")</f>
        <v/>
      </c>
      <c r="G129" s="13" t="str">
        <f>LEFT(expandedflower[[#This Row],[Pheno Barcode]],7)</f>
        <v/>
      </c>
      <c r="H129" s="10" t="e">
        <f>_xlfn.IFNA(VLOOKUP(expandedflower[[#This Row],[Strain]],VEGC8[[#All],[Scion METRC '#]:[Health]],5,FALSE),"")</f>
        <v>#REF!</v>
      </c>
      <c r="I129" s="13"/>
      <c r="J129" s="13" t="str">
        <f>_xlfn.IFNA(VLOOKUP(expandedflower[[#This Row],[Scion METRC '#]],DEADC8[#Data],2,FALSE),"Alive")</f>
        <v>Alive</v>
      </c>
      <c r="K129" s="13"/>
      <c r="L129" s="13" t="str">
        <f>_xlfn.IFNA(VLOOKUP(expandedflower[[#This Row],[Scion METRC '#]],DEADC8[#Data],3,FALSE),"")</f>
        <v/>
      </c>
      <c r="M129" s="14" t="str">
        <f>_xlfn.IFNA(VLOOKUP(expandedflower[[#This Row],[Scion METRC '#]],DEADC8[#Data],4,FALSE),"")</f>
        <v/>
      </c>
      <c r="N129" s="13" t="str">
        <f>IF(ISNUMBER(SEARCH(".",expandedflower[[#This Row],[Pheno Barcode]])),CONCATENATE("1A4070000000065000",RIGHT(expandedflower[[#This Row],[Pheno Barcode]],6)),"")</f>
        <v/>
      </c>
      <c r="O1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_BL3-16</v>
      </c>
    </row>
    <row r="130" spans="1:15" x14ac:dyDescent="0.25">
      <c r="A130" s="8" t="s">
        <v>478</v>
      </c>
      <c r="B130" s="9">
        <v>1</v>
      </c>
      <c r="C130" s="9" t="s">
        <v>487</v>
      </c>
      <c r="D130" s="13"/>
      <c r="E130" s="13" t="e">
        <f>_xlfn.IFNA(VLOOKUP(expandedflower[[#This Row],[Scion METRC '#]],[3]!METRCC8[#Data],2,FALSE),"METRC ERROR")</f>
        <v>#REF!</v>
      </c>
      <c r="F130" s="13" t="str">
        <f>_xlfn.IFNA(VLOOKUP(expandedflower[[#This Row],[Scion METRC '#]],VEGC8[[#All],[Scion METRC '#]:[Pheno Barcode]],2,FALSE),"")</f>
        <v/>
      </c>
      <c r="G130" s="13" t="str">
        <f>LEFT(expandedflower[[#This Row],[Pheno Barcode]],7)</f>
        <v/>
      </c>
      <c r="H130" s="10" t="e">
        <f>_xlfn.IFNA(VLOOKUP(expandedflower[[#This Row],[Strain]],VEGC8[[#All],[Scion METRC '#]:[Health]],5,FALSE),"")</f>
        <v>#REF!</v>
      </c>
      <c r="I130" s="13"/>
      <c r="J130" s="13" t="str">
        <f>_xlfn.IFNA(VLOOKUP(expandedflower[[#This Row],[Scion METRC '#]],DEADC8[#Data],2,FALSE),"Alive")</f>
        <v>Alive</v>
      </c>
      <c r="K130" s="13"/>
      <c r="L130" s="13" t="str">
        <f>_xlfn.IFNA(VLOOKUP(expandedflower[[#This Row],[Scion METRC '#]],DEADC8[#Data],3,FALSE),"")</f>
        <v/>
      </c>
      <c r="M130" s="14" t="str">
        <f>_xlfn.IFNA(VLOOKUP(expandedflower[[#This Row],[Scion METRC '#]],DEADC8[#Data],4,FALSE),"")</f>
        <v/>
      </c>
      <c r="N130" s="13" t="str">
        <f>IF(ISNUMBER(SEARCH(".",expandedflower[[#This Row],[Pheno Barcode]])),CONCATENATE("1A4070000000065000",RIGHT(expandedflower[[#This Row],[Pheno Barcode]],6)),"")</f>
        <v/>
      </c>
      <c r="O1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_BL4-01</v>
      </c>
    </row>
    <row r="131" spans="1:15" x14ac:dyDescent="0.25">
      <c r="A131" s="8" t="s">
        <v>478</v>
      </c>
      <c r="B131" s="9">
        <v>2</v>
      </c>
      <c r="C131" s="9" t="s">
        <v>487</v>
      </c>
      <c r="D131" s="13"/>
      <c r="E131" s="13" t="e">
        <f>_xlfn.IFNA(VLOOKUP(expandedflower[[#This Row],[Scion METRC '#]],[3]!METRCC8[#Data],2,FALSE),"METRC ERROR")</f>
        <v>#REF!</v>
      </c>
      <c r="F131" s="13" t="str">
        <f>_xlfn.IFNA(VLOOKUP(expandedflower[[#This Row],[Scion METRC '#]],VEGC8[[#All],[Scion METRC '#]:[Pheno Barcode]],2,FALSE),"")</f>
        <v/>
      </c>
      <c r="G131" s="13" t="str">
        <f>LEFT(expandedflower[[#This Row],[Pheno Barcode]],7)</f>
        <v/>
      </c>
      <c r="H131" s="10" t="e">
        <f>_xlfn.IFNA(VLOOKUP(expandedflower[[#This Row],[Strain]],VEGC8[[#All],[Scion METRC '#]:[Health]],5,FALSE),"")</f>
        <v>#REF!</v>
      </c>
      <c r="I131" s="13"/>
      <c r="J131" s="13" t="str">
        <f>_xlfn.IFNA(VLOOKUP(expandedflower[[#This Row],[Scion METRC '#]],DEADC8[#Data],2,FALSE),"Alive")</f>
        <v>Alive</v>
      </c>
      <c r="K131" s="13"/>
      <c r="L131" s="13" t="str">
        <f>_xlfn.IFNA(VLOOKUP(expandedflower[[#This Row],[Scion METRC '#]],DEADC8[#Data],3,FALSE),"")</f>
        <v/>
      </c>
      <c r="M131" s="14" t="str">
        <f>_xlfn.IFNA(VLOOKUP(expandedflower[[#This Row],[Scion METRC '#]],DEADC8[#Data],4,FALSE),"")</f>
        <v/>
      </c>
      <c r="N131" s="13" t="str">
        <f>IF(ISNUMBER(SEARCH(".",expandedflower[[#This Row],[Pheno Barcode]])),CONCATENATE("1A4070000000065000",RIGHT(expandedflower[[#This Row],[Pheno Barcode]],6)),"")</f>
        <v/>
      </c>
      <c r="O1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_BL4-02</v>
      </c>
    </row>
    <row r="132" spans="1:15" x14ac:dyDescent="0.25">
      <c r="A132" s="8" t="s">
        <v>478</v>
      </c>
      <c r="B132" s="9">
        <v>3</v>
      </c>
      <c r="C132" s="9" t="s">
        <v>487</v>
      </c>
      <c r="D132" s="13"/>
      <c r="E132" s="13" t="e">
        <f>_xlfn.IFNA(VLOOKUP(expandedflower[[#This Row],[Scion METRC '#]],[3]!METRCC8[#Data],2,FALSE),"METRC ERROR")</f>
        <v>#REF!</v>
      </c>
      <c r="F132" s="13" t="str">
        <f>_xlfn.IFNA(VLOOKUP(expandedflower[[#This Row],[Scion METRC '#]],VEGC8[[#All],[Scion METRC '#]:[Pheno Barcode]],2,FALSE),"")</f>
        <v/>
      </c>
      <c r="G132" s="13" t="str">
        <f>LEFT(expandedflower[[#This Row],[Pheno Barcode]],7)</f>
        <v/>
      </c>
      <c r="H132" s="10" t="e">
        <f>_xlfn.IFNA(VLOOKUP(expandedflower[[#This Row],[Strain]],VEGC8[[#All],[Scion METRC '#]:[Health]],5,FALSE),"")</f>
        <v>#REF!</v>
      </c>
      <c r="I132" s="13"/>
      <c r="J132" s="13" t="str">
        <f>_xlfn.IFNA(VLOOKUP(expandedflower[[#This Row],[Scion METRC '#]],DEADC8[#Data],2,FALSE),"Alive")</f>
        <v>Alive</v>
      </c>
      <c r="K132" s="13"/>
      <c r="L132" s="13" t="str">
        <f>_xlfn.IFNA(VLOOKUP(expandedflower[[#This Row],[Scion METRC '#]],DEADC8[#Data],3,FALSE),"")</f>
        <v/>
      </c>
      <c r="M132" s="14" t="str">
        <f>_xlfn.IFNA(VLOOKUP(expandedflower[[#This Row],[Scion METRC '#]],DEADC8[#Data],4,FALSE),"")</f>
        <v/>
      </c>
      <c r="N132" s="13" t="str">
        <f>IF(ISNUMBER(SEARCH(".",expandedflower[[#This Row],[Pheno Barcode]])),CONCATENATE("1A4070000000065000",RIGHT(expandedflower[[#This Row],[Pheno Barcode]],6)),"")</f>
        <v/>
      </c>
      <c r="O1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_BL4-03</v>
      </c>
    </row>
    <row r="133" spans="1:15" x14ac:dyDescent="0.25">
      <c r="A133" s="8" t="s">
        <v>478</v>
      </c>
      <c r="B133" s="9">
        <v>4</v>
      </c>
      <c r="C133" s="9" t="s">
        <v>487</v>
      </c>
      <c r="D133" s="13"/>
      <c r="E133" s="13" t="e">
        <f>_xlfn.IFNA(VLOOKUP(expandedflower[[#This Row],[Scion METRC '#]],[3]!METRCC8[#Data],2,FALSE),"METRC ERROR")</f>
        <v>#REF!</v>
      </c>
      <c r="F133" s="13" t="str">
        <f>_xlfn.IFNA(VLOOKUP(expandedflower[[#This Row],[Scion METRC '#]],VEGC8[[#All],[Scion METRC '#]:[Pheno Barcode]],2,FALSE),"")</f>
        <v/>
      </c>
      <c r="G133" s="13" t="str">
        <f>LEFT(expandedflower[[#This Row],[Pheno Barcode]],7)</f>
        <v/>
      </c>
      <c r="H133" s="10" t="e">
        <f>_xlfn.IFNA(VLOOKUP(expandedflower[[#This Row],[Strain]],VEGC8[[#All],[Scion METRC '#]:[Health]],5,FALSE),"")</f>
        <v>#REF!</v>
      </c>
      <c r="I133" s="13"/>
      <c r="J133" s="13" t="str">
        <f>_xlfn.IFNA(VLOOKUP(expandedflower[[#This Row],[Scion METRC '#]],DEADC8[#Data],2,FALSE),"Alive")</f>
        <v>Alive</v>
      </c>
      <c r="K133" s="13"/>
      <c r="L133" s="13" t="str">
        <f>_xlfn.IFNA(VLOOKUP(expandedflower[[#This Row],[Scion METRC '#]],DEADC8[#Data],3,FALSE),"")</f>
        <v/>
      </c>
      <c r="M133" s="14" t="str">
        <f>_xlfn.IFNA(VLOOKUP(expandedflower[[#This Row],[Scion METRC '#]],DEADC8[#Data],4,FALSE),"")</f>
        <v/>
      </c>
      <c r="N133" s="13" t="str">
        <f>IF(ISNUMBER(SEARCH(".",expandedflower[[#This Row],[Pheno Barcode]])),CONCATENATE("1A4070000000065000",RIGHT(expandedflower[[#This Row],[Pheno Barcode]],6)),"")</f>
        <v/>
      </c>
      <c r="O1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_BL4-04</v>
      </c>
    </row>
    <row r="134" spans="1:15" x14ac:dyDescent="0.25">
      <c r="A134" s="8" t="s">
        <v>478</v>
      </c>
      <c r="B134" s="9">
        <v>5</v>
      </c>
      <c r="C134" s="9" t="s">
        <v>487</v>
      </c>
      <c r="D134" s="13"/>
      <c r="E134" s="13" t="e">
        <f>_xlfn.IFNA(VLOOKUP(expandedflower[[#This Row],[Scion METRC '#]],[3]!METRCC8[#Data],2,FALSE),"METRC ERROR")</f>
        <v>#REF!</v>
      </c>
      <c r="F134" s="13" t="str">
        <f>_xlfn.IFNA(VLOOKUP(expandedflower[[#This Row],[Scion METRC '#]],VEGC8[[#All],[Scion METRC '#]:[Pheno Barcode]],2,FALSE),"")</f>
        <v/>
      </c>
      <c r="G134" s="13" t="str">
        <f>LEFT(expandedflower[[#This Row],[Pheno Barcode]],7)</f>
        <v/>
      </c>
      <c r="H134" s="10" t="e">
        <f>_xlfn.IFNA(VLOOKUP(expandedflower[[#This Row],[Strain]],VEGC8[[#All],[Scion METRC '#]:[Health]],5,FALSE),"")</f>
        <v>#REF!</v>
      </c>
      <c r="I134" s="13"/>
      <c r="J134" s="13" t="str">
        <f>_xlfn.IFNA(VLOOKUP(expandedflower[[#This Row],[Scion METRC '#]],DEADC8[#Data],2,FALSE),"Alive")</f>
        <v>Alive</v>
      </c>
      <c r="K134" s="13"/>
      <c r="L134" s="13" t="str">
        <f>_xlfn.IFNA(VLOOKUP(expandedflower[[#This Row],[Scion METRC '#]],DEADC8[#Data],3,FALSE),"")</f>
        <v/>
      </c>
      <c r="M134" s="14" t="str">
        <f>_xlfn.IFNA(VLOOKUP(expandedflower[[#This Row],[Scion METRC '#]],DEADC8[#Data],4,FALSE),"")</f>
        <v/>
      </c>
      <c r="N134" s="13" t="str">
        <f>IF(ISNUMBER(SEARCH(".",expandedflower[[#This Row],[Pheno Barcode]])),CONCATENATE("1A4070000000065000",RIGHT(expandedflower[[#This Row],[Pheno Barcode]],6)),"")</f>
        <v/>
      </c>
      <c r="O1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_BL4-05</v>
      </c>
    </row>
    <row r="135" spans="1:15" x14ac:dyDescent="0.25">
      <c r="A135" s="8" t="s">
        <v>478</v>
      </c>
      <c r="B135" s="9">
        <v>6</v>
      </c>
      <c r="C135" s="9" t="s">
        <v>487</v>
      </c>
      <c r="D135" s="13"/>
      <c r="E135" s="13" t="e">
        <f>_xlfn.IFNA(VLOOKUP(expandedflower[[#This Row],[Scion METRC '#]],[3]!METRCC8[#Data],2,FALSE),"METRC ERROR")</f>
        <v>#REF!</v>
      </c>
      <c r="F135" s="13" t="str">
        <f>_xlfn.IFNA(VLOOKUP(expandedflower[[#This Row],[Scion METRC '#]],VEGC8[[#All],[Scion METRC '#]:[Pheno Barcode]],2,FALSE),"")</f>
        <v/>
      </c>
      <c r="G135" s="13" t="str">
        <f>LEFT(expandedflower[[#This Row],[Pheno Barcode]],7)</f>
        <v/>
      </c>
      <c r="H135" s="10" t="e">
        <f>_xlfn.IFNA(VLOOKUP(expandedflower[[#This Row],[Strain]],VEGC8[[#All],[Scion METRC '#]:[Health]],5,FALSE),"")</f>
        <v>#REF!</v>
      </c>
      <c r="I135" s="13"/>
      <c r="J135" s="13" t="str">
        <f>_xlfn.IFNA(VLOOKUP(expandedflower[[#This Row],[Scion METRC '#]],DEADC8[#Data],2,FALSE),"Alive")</f>
        <v>Alive</v>
      </c>
      <c r="K135" s="13"/>
      <c r="L135" s="13" t="str">
        <f>_xlfn.IFNA(VLOOKUP(expandedflower[[#This Row],[Scion METRC '#]],DEADC8[#Data],3,FALSE),"")</f>
        <v/>
      </c>
      <c r="M135" s="14" t="str">
        <f>_xlfn.IFNA(VLOOKUP(expandedflower[[#This Row],[Scion METRC '#]],DEADC8[#Data],4,FALSE),"")</f>
        <v/>
      </c>
      <c r="N135" s="13" t="str">
        <f>IF(ISNUMBER(SEARCH(".",expandedflower[[#This Row],[Pheno Barcode]])),CONCATENATE("1A4070000000065000",RIGHT(expandedflower[[#This Row],[Pheno Barcode]],6)),"")</f>
        <v/>
      </c>
      <c r="O1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_BL4-06</v>
      </c>
    </row>
    <row r="136" spans="1:15" x14ac:dyDescent="0.25">
      <c r="A136" s="8" t="s">
        <v>478</v>
      </c>
      <c r="B136" s="9">
        <v>7</v>
      </c>
      <c r="C136" s="9" t="s">
        <v>487</v>
      </c>
      <c r="D136" s="13"/>
      <c r="E136" s="13" t="e">
        <f>_xlfn.IFNA(VLOOKUP(expandedflower[[#This Row],[Scion METRC '#]],[3]!METRCC8[#Data],2,FALSE),"METRC ERROR")</f>
        <v>#REF!</v>
      </c>
      <c r="F136" s="13" t="str">
        <f>_xlfn.IFNA(VLOOKUP(expandedflower[[#This Row],[Scion METRC '#]],VEGC8[[#All],[Scion METRC '#]:[Pheno Barcode]],2,FALSE),"")</f>
        <v/>
      </c>
      <c r="G136" s="13" t="str">
        <f>LEFT(expandedflower[[#This Row],[Pheno Barcode]],7)</f>
        <v/>
      </c>
      <c r="H136" s="10" t="e">
        <f>_xlfn.IFNA(VLOOKUP(expandedflower[[#This Row],[Strain]],VEGC8[[#All],[Scion METRC '#]:[Health]],5,FALSE),"")</f>
        <v>#REF!</v>
      </c>
      <c r="I136" s="13"/>
      <c r="J136" s="13" t="str">
        <f>_xlfn.IFNA(VLOOKUP(expandedflower[[#This Row],[Scion METRC '#]],DEADC8[#Data],2,FALSE),"Alive")</f>
        <v>Alive</v>
      </c>
      <c r="K136" s="13"/>
      <c r="L136" s="13" t="str">
        <f>_xlfn.IFNA(VLOOKUP(expandedflower[[#This Row],[Scion METRC '#]],DEADC8[#Data],3,FALSE),"")</f>
        <v/>
      </c>
      <c r="M136" s="14" t="str">
        <f>_xlfn.IFNA(VLOOKUP(expandedflower[[#This Row],[Scion METRC '#]],DEADC8[#Data],4,FALSE),"")</f>
        <v/>
      </c>
      <c r="N136" s="13" t="str">
        <f>IF(ISNUMBER(SEARCH(".",expandedflower[[#This Row],[Pheno Barcode]])),CONCATENATE("1A4070000000065000",RIGHT(expandedflower[[#This Row],[Pheno Barcode]],6)),"")</f>
        <v/>
      </c>
      <c r="O1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_BL4-07</v>
      </c>
    </row>
    <row r="137" spans="1:15" x14ac:dyDescent="0.25">
      <c r="A137" s="8" t="s">
        <v>478</v>
      </c>
      <c r="B137" s="9">
        <v>8</v>
      </c>
      <c r="C137" s="9" t="s">
        <v>487</v>
      </c>
      <c r="D137" s="13"/>
      <c r="E137" s="13" t="e">
        <f>_xlfn.IFNA(VLOOKUP(expandedflower[[#This Row],[Scion METRC '#]],[3]!METRCC8[#Data],2,FALSE),"METRC ERROR")</f>
        <v>#REF!</v>
      </c>
      <c r="F137" s="13" t="str">
        <f>_xlfn.IFNA(VLOOKUP(expandedflower[[#This Row],[Scion METRC '#]],VEGC8[[#All],[Scion METRC '#]:[Pheno Barcode]],2,FALSE),"")</f>
        <v/>
      </c>
      <c r="G137" s="13" t="str">
        <f>LEFT(expandedflower[[#This Row],[Pheno Barcode]],7)</f>
        <v/>
      </c>
      <c r="H137" s="10" t="e">
        <f>_xlfn.IFNA(VLOOKUP(expandedflower[[#This Row],[Strain]],VEGC8[[#All],[Scion METRC '#]:[Health]],5,FALSE),"")</f>
        <v>#REF!</v>
      </c>
      <c r="I137" s="13"/>
      <c r="J137" s="13" t="str">
        <f>_xlfn.IFNA(VLOOKUP(expandedflower[[#This Row],[Scion METRC '#]],DEADC8[#Data],2,FALSE),"Alive")</f>
        <v>Alive</v>
      </c>
      <c r="K137" s="13"/>
      <c r="L137" s="13" t="str">
        <f>_xlfn.IFNA(VLOOKUP(expandedflower[[#This Row],[Scion METRC '#]],DEADC8[#Data],3,FALSE),"")</f>
        <v/>
      </c>
      <c r="M137" s="14" t="str">
        <f>_xlfn.IFNA(VLOOKUP(expandedflower[[#This Row],[Scion METRC '#]],DEADC8[#Data],4,FALSE),"")</f>
        <v/>
      </c>
      <c r="N137" s="13" t="str">
        <f>IF(ISNUMBER(SEARCH(".",expandedflower[[#This Row],[Pheno Barcode]])),CONCATENATE("1A4070000000065000",RIGHT(expandedflower[[#This Row],[Pheno Barcode]],6)),"")</f>
        <v/>
      </c>
      <c r="O1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_BL4-08</v>
      </c>
    </row>
    <row r="138" spans="1:15" x14ac:dyDescent="0.25">
      <c r="A138" s="8" t="s">
        <v>478</v>
      </c>
      <c r="B138" s="9">
        <v>9</v>
      </c>
      <c r="C138" s="9" t="s">
        <v>487</v>
      </c>
      <c r="D138" s="13"/>
      <c r="E138" s="13" t="e">
        <f>_xlfn.IFNA(VLOOKUP(expandedflower[[#This Row],[Scion METRC '#]],[3]!METRCC8[#Data],2,FALSE),"METRC ERROR")</f>
        <v>#REF!</v>
      </c>
      <c r="F138" s="13" t="str">
        <f>_xlfn.IFNA(VLOOKUP(expandedflower[[#This Row],[Scion METRC '#]],VEGC8[[#All],[Scion METRC '#]:[Pheno Barcode]],2,FALSE),"")</f>
        <v/>
      </c>
      <c r="G138" s="13" t="str">
        <f>LEFT(expandedflower[[#This Row],[Pheno Barcode]],7)</f>
        <v/>
      </c>
      <c r="H138" s="10" t="e">
        <f>_xlfn.IFNA(VLOOKUP(expandedflower[[#This Row],[Strain]],VEGC8[[#All],[Scion METRC '#]:[Health]],5,FALSE),"")</f>
        <v>#REF!</v>
      </c>
      <c r="I138" s="13"/>
      <c r="J138" s="13" t="str">
        <f>_xlfn.IFNA(VLOOKUP(expandedflower[[#This Row],[Scion METRC '#]],DEADC8[#Data],2,FALSE),"Alive")</f>
        <v>Alive</v>
      </c>
      <c r="K138" s="13"/>
      <c r="L138" s="13" t="str">
        <f>_xlfn.IFNA(VLOOKUP(expandedflower[[#This Row],[Scion METRC '#]],DEADC8[#Data],3,FALSE),"")</f>
        <v/>
      </c>
      <c r="M138" s="14" t="str">
        <f>_xlfn.IFNA(VLOOKUP(expandedflower[[#This Row],[Scion METRC '#]],DEADC8[#Data],4,FALSE),"")</f>
        <v/>
      </c>
      <c r="N138" s="13" t="str">
        <f>IF(ISNUMBER(SEARCH(".",expandedflower[[#This Row],[Pheno Barcode]])),CONCATENATE("1A4070000000065000",RIGHT(expandedflower[[#This Row],[Pheno Barcode]],6)),"")</f>
        <v/>
      </c>
      <c r="O1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_BL4-09</v>
      </c>
    </row>
    <row r="139" spans="1:15" x14ac:dyDescent="0.25">
      <c r="A139" s="8" t="s">
        <v>478</v>
      </c>
      <c r="B139" s="9">
        <v>10</v>
      </c>
      <c r="C139" s="9" t="s">
        <v>487</v>
      </c>
      <c r="D139" s="13"/>
      <c r="E139" s="13" t="e">
        <f>_xlfn.IFNA(VLOOKUP(expandedflower[[#This Row],[Scion METRC '#]],[3]!METRCC8[#Data],2,FALSE),"METRC ERROR")</f>
        <v>#REF!</v>
      </c>
      <c r="F139" s="13" t="str">
        <f>_xlfn.IFNA(VLOOKUP(expandedflower[[#This Row],[Scion METRC '#]],VEGC8[[#All],[Scion METRC '#]:[Pheno Barcode]],2,FALSE),"")</f>
        <v/>
      </c>
      <c r="G139" s="13" t="str">
        <f>LEFT(expandedflower[[#This Row],[Pheno Barcode]],7)</f>
        <v/>
      </c>
      <c r="H139" s="10" t="e">
        <f>_xlfn.IFNA(VLOOKUP(expandedflower[[#This Row],[Strain]],VEGC8[[#All],[Scion METRC '#]:[Health]],5,FALSE),"")</f>
        <v>#REF!</v>
      </c>
      <c r="I139" s="13"/>
      <c r="J139" s="13" t="str">
        <f>_xlfn.IFNA(VLOOKUP(expandedflower[[#This Row],[Scion METRC '#]],DEADC8[#Data],2,FALSE),"Alive")</f>
        <v>Alive</v>
      </c>
      <c r="K139" s="13"/>
      <c r="L139" s="13" t="str">
        <f>_xlfn.IFNA(VLOOKUP(expandedflower[[#This Row],[Scion METRC '#]],DEADC8[#Data],3,FALSE),"")</f>
        <v/>
      </c>
      <c r="M139" s="14" t="str">
        <f>_xlfn.IFNA(VLOOKUP(expandedflower[[#This Row],[Scion METRC '#]],DEADC8[#Data],4,FALSE),"")</f>
        <v/>
      </c>
      <c r="N139" s="13" t="str">
        <f>IF(ISNUMBER(SEARCH(".",expandedflower[[#This Row],[Pheno Barcode]])),CONCATENATE("1A4070000000065000",RIGHT(expandedflower[[#This Row],[Pheno Barcode]],6)),"")</f>
        <v/>
      </c>
      <c r="O1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_BL4-10</v>
      </c>
    </row>
    <row r="140" spans="1:15" x14ac:dyDescent="0.25">
      <c r="A140" s="8" t="s">
        <v>478</v>
      </c>
      <c r="B140" s="9">
        <v>11</v>
      </c>
      <c r="C140" s="9" t="s">
        <v>487</v>
      </c>
      <c r="D140" s="13"/>
      <c r="E140" s="13" t="e">
        <f>_xlfn.IFNA(VLOOKUP(expandedflower[[#This Row],[Scion METRC '#]],[3]!METRCC8[#Data],2,FALSE),"METRC ERROR")</f>
        <v>#REF!</v>
      </c>
      <c r="F140" s="13" t="str">
        <f>_xlfn.IFNA(VLOOKUP(expandedflower[[#This Row],[Scion METRC '#]],VEGC8[[#All],[Scion METRC '#]:[Pheno Barcode]],2,FALSE),"")</f>
        <v/>
      </c>
      <c r="G140" s="13" t="str">
        <f>LEFT(expandedflower[[#This Row],[Pheno Barcode]],7)</f>
        <v/>
      </c>
      <c r="H140" s="10" t="e">
        <f>_xlfn.IFNA(VLOOKUP(expandedflower[[#This Row],[Strain]],VEGC8[[#All],[Scion METRC '#]:[Health]],5,FALSE),"")</f>
        <v>#REF!</v>
      </c>
      <c r="I140" s="13"/>
      <c r="J140" s="13" t="str">
        <f>_xlfn.IFNA(VLOOKUP(expandedflower[[#This Row],[Scion METRC '#]],DEADC8[#Data],2,FALSE),"Alive")</f>
        <v>Alive</v>
      </c>
      <c r="K140" s="13"/>
      <c r="L140" s="13" t="str">
        <f>_xlfn.IFNA(VLOOKUP(expandedflower[[#This Row],[Scion METRC '#]],DEADC8[#Data],3,FALSE),"")</f>
        <v/>
      </c>
      <c r="M140" s="14" t="str">
        <f>_xlfn.IFNA(VLOOKUP(expandedflower[[#This Row],[Scion METRC '#]],DEADC8[#Data],4,FALSE),"")</f>
        <v/>
      </c>
      <c r="N140" s="13" t="str">
        <f>IF(ISNUMBER(SEARCH(".",expandedflower[[#This Row],[Pheno Barcode]])),CONCATENATE("1A4070000000065000",RIGHT(expandedflower[[#This Row],[Pheno Barcode]],6)),"")</f>
        <v/>
      </c>
      <c r="O1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_BL4-11</v>
      </c>
    </row>
    <row r="141" spans="1:15" x14ac:dyDescent="0.25">
      <c r="A141" s="8" t="s">
        <v>478</v>
      </c>
      <c r="B141" s="9">
        <v>12</v>
      </c>
      <c r="C141" s="9" t="s">
        <v>487</v>
      </c>
      <c r="D141" s="13"/>
      <c r="E141" s="13" t="e">
        <f>_xlfn.IFNA(VLOOKUP(expandedflower[[#This Row],[Scion METRC '#]],[3]!METRCC8[#Data],2,FALSE),"METRC ERROR")</f>
        <v>#REF!</v>
      </c>
      <c r="F141" s="13" t="str">
        <f>_xlfn.IFNA(VLOOKUP(expandedflower[[#This Row],[Scion METRC '#]],VEGC8[[#All],[Scion METRC '#]:[Pheno Barcode]],2,FALSE),"")</f>
        <v/>
      </c>
      <c r="G141" s="13" t="str">
        <f>LEFT(expandedflower[[#This Row],[Pheno Barcode]],7)</f>
        <v/>
      </c>
      <c r="H141" s="10" t="e">
        <f>_xlfn.IFNA(VLOOKUP(expandedflower[[#This Row],[Strain]],VEGC8[[#All],[Scion METRC '#]:[Health]],5,FALSE),"")</f>
        <v>#REF!</v>
      </c>
      <c r="I141" s="13"/>
      <c r="J141" s="13" t="str">
        <f>_xlfn.IFNA(VLOOKUP(expandedflower[[#This Row],[Scion METRC '#]],DEADC8[#Data],2,FALSE),"Alive")</f>
        <v>Alive</v>
      </c>
      <c r="K141" s="13"/>
      <c r="L141" s="13" t="str">
        <f>_xlfn.IFNA(VLOOKUP(expandedflower[[#This Row],[Scion METRC '#]],DEADC8[#Data],3,FALSE),"")</f>
        <v/>
      </c>
      <c r="M141" s="14" t="str">
        <f>_xlfn.IFNA(VLOOKUP(expandedflower[[#This Row],[Scion METRC '#]],DEADC8[#Data],4,FALSE),"")</f>
        <v/>
      </c>
      <c r="N141" s="13" t="str">
        <f>IF(ISNUMBER(SEARCH(".",expandedflower[[#This Row],[Pheno Barcode]])),CONCATENATE("1A4070000000065000",RIGHT(expandedflower[[#This Row],[Pheno Barcode]],6)),"")</f>
        <v/>
      </c>
      <c r="O1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_BL4-12</v>
      </c>
    </row>
    <row r="142" spans="1:15" x14ac:dyDescent="0.25">
      <c r="A142" s="8" t="s">
        <v>478</v>
      </c>
      <c r="B142" s="9">
        <v>13</v>
      </c>
      <c r="C142" s="9" t="s">
        <v>487</v>
      </c>
      <c r="D142" s="13"/>
      <c r="E142" s="13" t="e">
        <f>_xlfn.IFNA(VLOOKUP(expandedflower[[#This Row],[Scion METRC '#]],[3]!METRCC8[#Data],2,FALSE),"METRC ERROR")</f>
        <v>#REF!</v>
      </c>
      <c r="F142" s="13" t="str">
        <f>_xlfn.IFNA(VLOOKUP(expandedflower[[#This Row],[Scion METRC '#]],VEGC8[[#All],[Scion METRC '#]:[Pheno Barcode]],2,FALSE),"")</f>
        <v/>
      </c>
      <c r="G142" s="13" t="str">
        <f>LEFT(expandedflower[[#This Row],[Pheno Barcode]],7)</f>
        <v/>
      </c>
      <c r="H142" s="10" t="e">
        <f>_xlfn.IFNA(VLOOKUP(expandedflower[[#This Row],[Strain]],VEGC8[[#All],[Scion METRC '#]:[Health]],5,FALSE),"")</f>
        <v>#REF!</v>
      </c>
      <c r="I142" s="13"/>
      <c r="J142" s="13" t="str">
        <f>_xlfn.IFNA(VLOOKUP(expandedflower[[#This Row],[Scion METRC '#]],DEADC8[#Data],2,FALSE),"Alive")</f>
        <v>Alive</v>
      </c>
      <c r="K142" s="13"/>
      <c r="L142" s="13" t="str">
        <f>_xlfn.IFNA(VLOOKUP(expandedflower[[#This Row],[Scion METRC '#]],DEADC8[#Data],3,FALSE),"")</f>
        <v/>
      </c>
      <c r="M142" s="14" t="str">
        <f>_xlfn.IFNA(VLOOKUP(expandedflower[[#This Row],[Scion METRC '#]],DEADC8[#Data],4,FALSE),"")</f>
        <v/>
      </c>
      <c r="N142" s="13" t="str">
        <f>IF(ISNUMBER(SEARCH(".",expandedflower[[#This Row],[Pheno Barcode]])),CONCATENATE("1A4070000000065000",RIGHT(expandedflower[[#This Row],[Pheno Barcode]],6)),"")</f>
        <v/>
      </c>
      <c r="O1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_BL4-13</v>
      </c>
    </row>
    <row r="143" spans="1:15" x14ac:dyDescent="0.25">
      <c r="A143" s="8" t="s">
        <v>478</v>
      </c>
      <c r="B143" s="9">
        <v>14</v>
      </c>
      <c r="C143" s="9" t="s">
        <v>487</v>
      </c>
      <c r="D143" s="13"/>
      <c r="E143" s="13" t="e">
        <f>_xlfn.IFNA(VLOOKUP(expandedflower[[#This Row],[Scion METRC '#]],[3]!METRCC8[#Data],2,FALSE),"METRC ERROR")</f>
        <v>#REF!</v>
      </c>
      <c r="F143" s="13" t="str">
        <f>_xlfn.IFNA(VLOOKUP(expandedflower[[#This Row],[Scion METRC '#]],VEGC8[[#All],[Scion METRC '#]:[Pheno Barcode]],2,FALSE),"")</f>
        <v/>
      </c>
      <c r="G143" s="13" t="str">
        <f>LEFT(expandedflower[[#This Row],[Pheno Barcode]],7)</f>
        <v/>
      </c>
      <c r="H143" s="10" t="e">
        <f>_xlfn.IFNA(VLOOKUP(expandedflower[[#This Row],[Strain]],VEGC8[[#All],[Scion METRC '#]:[Health]],5,FALSE),"")</f>
        <v>#REF!</v>
      </c>
      <c r="I143" s="13"/>
      <c r="J143" s="13" t="str">
        <f>_xlfn.IFNA(VLOOKUP(expandedflower[[#This Row],[Scion METRC '#]],DEADC8[#Data],2,FALSE),"Alive")</f>
        <v>Alive</v>
      </c>
      <c r="K143" s="13"/>
      <c r="L143" s="13" t="str">
        <f>_xlfn.IFNA(VLOOKUP(expandedflower[[#This Row],[Scion METRC '#]],DEADC8[#Data],3,FALSE),"")</f>
        <v/>
      </c>
      <c r="M143" s="14" t="str">
        <f>_xlfn.IFNA(VLOOKUP(expandedflower[[#This Row],[Scion METRC '#]],DEADC8[#Data],4,FALSE),"")</f>
        <v/>
      </c>
      <c r="N143" s="13" t="str">
        <f>IF(ISNUMBER(SEARCH(".",expandedflower[[#This Row],[Pheno Barcode]])),CONCATENATE("1A4070000000065000",RIGHT(expandedflower[[#This Row],[Pheno Barcode]],6)),"")</f>
        <v/>
      </c>
      <c r="O1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_BL4-14</v>
      </c>
    </row>
    <row r="144" spans="1:15" x14ac:dyDescent="0.25">
      <c r="A144" s="8" t="s">
        <v>478</v>
      </c>
      <c r="B144" s="9">
        <v>15</v>
      </c>
      <c r="C144" s="9" t="s">
        <v>487</v>
      </c>
      <c r="D144" s="13"/>
      <c r="E144" s="13" t="e">
        <f>_xlfn.IFNA(VLOOKUP(expandedflower[[#This Row],[Scion METRC '#]],[3]!METRCC8[#Data],2,FALSE),"METRC ERROR")</f>
        <v>#REF!</v>
      </c>
      <c r="F144" s="13" t="str">
        <f>_xlfn.IFNA(VLOOKUP(expandedflower[[#This Row],[Scion METRC '#]],VEGC8[[#All],[Scion METRC '#]:[Pheno Barcode]],2,FALSE),"")</f>
        <v/>
      </c>
      <c r="G144" s="13" t="str">
        <f>LEFT(expandedflower[[#This Row],[Pheno Barcode]],7)</f>
        <v/>
      </c>
      <c r="H144" s="10" t="e">
        <f>_xlfn.IFNA(VLOOKUP(expandedflower[[#This Row],[Strain]],VEGC8[[#All],[Scion METRC '#]:[Health]],5,FALSE),"")</f>
        <v>#REF!</v>
      </c>
      <c r="I144" s="13"/>
      <c r="J144" s="13" t="str">
        <f>_xlfn.IFNA(VLOOKUP(expandedflower[[#This Row],[Scion METRC '#]],DEADC8[#Data],2,FALSE),"Alive")</f>
        <v>Alive</v>
      </c>
      <c r="K144" s="13"/>
      <c r="L144" s="13" t="str">
        <f>_xlfn.IFNA(VLOOKUP(expandedflower[[#This Row],[Scion METRC '#]],DEADC8[#Data],3,FALSE),"")</f>
        <v/>
      </c>
      <c r="M144" s="14" t="str">
        <f>_xlfn.IFNA(VLOOKUP(expandedflower[[#This Row],[Scion METRC '#]],DEADC8[#Data],4,FALSE),"")</f>
        <v/>
      </c>
      <c r="N144" s="13" t="str">
        <f>IF(ISNUMBER(SEARCH(".",expandedflower[[#This Row],[Pheno Barcode]])),CONCATENATE("1A4070000000065000",RIGHT(expandedflower[[#This Row],[Pheno Barcode]],6)),"")</f>
        <v/>
      </c>
      <c r="O1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_BL4-15</v>
      </c>
    </row>
    <row r="145" spans="1:15" x14ac:dyDescent="0.25">
      <c r="A145" s="8" t="s">
        <v>478</v>
      </c>
      <c r="B145" s="9">
        <v>16</v>
      </c>
      <c r="C145" s="9" t="s">
        <v>487</v>
      </c>
      <c r="D145" s="13"/>
      <c r="E145" s="13" t="e">
        <f>_xlfn.IFNA(VLOOKUP(expandedflower[[#This Row],[Scion METRC '#]],[3]!METRCC8[#Data],2,FALSE),"METRC ERROR")</f>
        <v>#REF!</v>
      </c>
      <c r="F145" s="13" t="str">
        <f>_xlfn.IFNA(VLOOKUP(expandedflower[[#This Row],[Scion METRC '#]],VEGC8[[#All],[Scion METRC '#]:[Pheno Barcode]],2,FALSE),"")</f>
        <v/>
      </c>
      <c r="G145" s="13" t="str">
        <f>LEFT(expandedflower[[#This Row],[Pheno Barcode]],7)</f>
        <v/>
      </c>
      <c r="H145" s="10" t="e">
        <f>_xlfn.IFNA(VLOOKUP(expandedflower[[#This Row],[Strain]],VEGC8[[#All],[Scion METRC '#]:[Health]],5,FALSE),"")</f>
        <v>#REF!</v>
      </c>
      <c r="I145" s="13"/>
      <c r="J145" s="13" t="str">
        <f>_xlfn.IFNA(VLOOKUP(expandedflower[[#This Row],[Scion METRC '#]],DEADC8[#Data],2,FALSE),"Alive")</f>
        <v>Alive</v>
      </c>
      <c r="K145" s="13"/>
      <c r="L145" s="13" t="str">
        <f>_xlfn.IFNA(VLOOKUP(expandedflower[[#This Row],[Scion METRC '#]],DEADC8[#Data],3,FALSE),"")</f>
        <v/>
      </c>
      <c r="M145" s="14" t="str">
        <f>_xlfn.IFNA(VLOOKUP(expandedflower[[#This Row],[Scion METRC '#]],DEADC8[#Data],4,FALSE),"")</f>
        <v/>
      </c>
      <c r="N145" s="13" t="str">
        <f>IF(ISNUMBER(SEARCH(".",expandedflower[[#This Row],[Pheno Barcode]])),CONCATENATE("1A4070000000065000",RIGHT(expandedflower[[#This Row],[Pheno Barcode]],6)),"")</f>
        <v/>
      </c>
      <c r="O1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_BL4-16</v>
      </c>
    </row>
    <row r="146" spans="1:15" x14ac:dyDescent="0.25">
      <c r="A146" s="8" t="s">
        <v>478</v>
      </c>
      <c r="B146" s="9">
        <v>1</v>
      </c>
      <c r="C146" s="9" t="s">
        <v>488</v>
      </c>
      <c r="D146" s="13"/>
      <c r="E146" s="13" t="e">
        <f>_xlfn.IFNA(VLOOKUP(expandedflower[[#This Row],[Scion METRC '#]],[3]!METRCC8[#Data],2,FALSE),"METRC ERROR")</f>
        <v>#REF!</v>
      </c>
      <c r="F146" s="13" t="str">
        <f>_xlfn.IFNA(VLOOKUP(expandedflower[[#This Row],[Scion METRC '#]],VEGC8[[#All],[Scion METRC '#]:[Pheno Barcode]],2,FALSE),"")</f>
        <v/>
      </c>
      <c r="G146" s="13" t="str">
        <f>LEFT(expandedflower[[#This Row],[Pheno Barcode]],7)</f>
        <v/>
      </c>
      <c r="H146" s="10" t="e">
        <f>_xlfn.IFNA(VLOOKUP(expandedflower[[#This Row],[Strain]],VEGC8[[#All],[Scion METRC '#]:[Health]],5,FALSE),"")</f>
        <v>#REF!</v>
      </c>
      <c r="I146" s="13"/>
      <c r="J146" s="13" t="str">
        <f>_xlfn.IFNA(VLOOKUP(expandedflower[[#This Row],[Scion METRC '#]],DEADC8[#Data],2,FALSE),"Alive")</f>
        <v>Alive</v>
      </c>
      <c r="K146" s="13"/>
      <c r="L146" s="13" t="str">
        <f>_xlfn.IFNA(VLOOKUP(expandedflower[[#This Row],[Scion METRC '#]],DEADC8[#Data],3,FALSE),"")</f>
        <v/>
      </c>
      <c r="M146" s="14" t="str">
        <f>_xlfn.IFNA(VLOOKUP(expandedflower[[#This Row],[Scion METRC '#]],DEADC8[#Data],4,FALSE),"")</f>
        <v/>
      </c>
      <c r="N146" s="13" t="str">
        <f>IF(ISNUMBER(SEARCH(".",expandedflower[[#This Row],[Pheno Barcode]])),CONCATENATE("1A4070000000065000",RIGHT(expandedflower[[#This Row],[Pheno Barcode]],6)),"")</f>
        <v/>
      </c>
      <c r="O1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_BL5-01</v>
      </c>
    </row>
    <row r="147" spans="1:15" x14ac:dyDescent="0.25">
      <c r="A147" s="8" t="s">
        <v>478</v>
      </c>
      <c r="B147" s="9">
        <v>2</v>
      </c>
      <c r="C147" s="9" t="s">
        <v>488</v>
      </c>
      <c r="D147" s="13"/>
      <c r="E147" s="13" t="e">
        <f>_xlfn.IFNA(VLOOKUP(expandedflower[[#This Row],[Scion METRC '#]],[3]!METRCC8[#Data],2,FALSE),"METRC ERROR")</f>
        <v>#REF!</v>
      </c>
      <c r="F147" s="13" t="str">
        <f>_xlfn.IFNA(VLOOKUP(expandedflower[[#This Row],[Scion METRC '#]],VEGC8[[#All],[Scion METRC '#]:[Pheno Barcode]],2,FALSE),"")</f>
        <v/>
      </c>
      <c r="G147" s="13" t="str">
        <f>LEFT(expandedflower[[#This Row],[Pheno Barcode]],7)</f>
        <v/>
      </c>
      <c r="H147" s="10" t="e">
        <f>_xlfn.IFNA(VLOOKUP(expandedflower[[#This Row],[Strain]],VEGC8[[#All],[Scion METRC '#]:[Health]],5,FALSE),"")</f>
        <v>#REF!</v>
      </c>
      <c r="I147" s="13"/>
      <c r="J147" s="13" t="str">
        <f>_xlfn.IFNA(VLOOKUP(expandedflower[[#This Row],[Scion METRC '#]],DEADC8[#Data],2,FALSE),"Alive")</f>
        <v>Alive</v>
      </c>
      <c r="K147" s="13"/>
      <c r="L147" s="13" t="str">
        <f>_xlfn.IFNA(VLOOKUP(expandedflower[[#This Row],[Scion METRC '#]],DEADC8[#Data],3,FALSE),"")</f>
        <v/>
      </c>
      <c r="M147" s="14" t="str">
        <f>_xlfn.IFNA(VLOOKUP(expandedflower[[#This Row],[Scion METRC '#]],DEADC8[#Data],4,FALSE),"")</f>
        <v/>
      </c>
      <c r="N147" s="13" t="str">
        <f>IF(ISNUMBER(SEARCH(".",expandedflower[[#This Row],[Pheno Barcode]])),CONCATENATE("1A4070000000065000",RIGHT(expandedflower[[#This Row],[Pheno Barcode]],6)),"")</f>
        <v/>
      </c>
      <c r="O1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_BL5-02</v>
      </c>
    </row>
    <row r="148" spans="1:15" x14ac:dyDescent="0.25">
      <c r="A148" s="8" t="s">
        <v>478</v>
      </c>
      <c r="B148" s="9">
        <v>3</v>
      </c>
      <c r="C148" s="9" t="s">
        <v>488</v>
      </c>
      <c r="D148" s="13"/>
      <c r="E148" s="13" t="e">
        <f>_xlfn.IFNA(VLOOKUP(expandedflower[[#This Row],[Scion METRC '#]],[3]!METRCC8[#Data],2,FALSE),"METRC ERROR")</f>
        <v>#REF!</v>
      </c>
      <c r="F148" s="13" t="str">
        <f>_xlfn.IFNA(VLOOKUP(expandedflower[[#This Row],[Scion METRC '#]],VEGC8[[#All],[Scion METRC '#]:[Pheno Barcode]],2,FALSE),"")</f>
        <v/>
      </c>
      <c r="G148" s="13" t="str">
        <f>LEFT(expandedflower[[#This Row],[Pheno Barcode]],7)</f>
        <v/>
      </c>
      <c r="H148" s="10" t="e">
        <f>_xlfn.IFNA(VLOOKUP(expandedflower[[#This Row],[Strain]],VEGC8[[#All],[Scion METRC '#]:[Health]],5,FALSE),"")</f>
        <v>#REF!</v>
      </c>
      <c r="I148" s="13"/>
      <c r="J148" s="13" t="str">
        <f>_xlfn.IFNA(VLOOKUP(expandedflower[[#This Row],[Scion METRC '#]],DEADC8[#Data],2,FALSE),"Alive")</f>
        <v>Alive</v>
      </c>
      <c r="K148" s="13"/>
      <c r="L148" s="13" t="str">
        <f>_xlfn.IFNA(VLOOKUP(expandedflower[[#This Row],[Scion METRC '#]],DEADC8[#Data],3,FALSE),"")</f>
        <v/>
      </c>
      <c r="M148" s="14" t="str">
        <f>_xlfn.IFNA(VLOOKUP(expandedflower[[#This Row],[Scion METRC '#]],DEADC8[#Data],4,FALSE),"")</f>
        <v/>
      </c>
      <c r="N148" s="13" t="str">
        <f>IF(ISNUMBER(SEARCH(".",expandedflower[[#This Row],[Pheno Barcode]])),CONCATENATE("1A4070000000065000",RIGHT(expandedflower[[#This Row],[Pheno Barcode]],6)),"")</f>
        <v/>
      </c>
      <c r="O1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_BL5-03</v>
      </c>
    </row>
    <row r="149" spans="1:15" x14ac:dyDescent="0.25">
      <c r="A149" s="8" t="s">
        <v>478</v>
      </c>
      <c r="B149" s="9">
        <v>4</v>
      </c>
      <c r="C149" s="9" t="s">
        <v>488</v>
      </c>
      <c r="D149" s="13"/>
      <c r="E149" s="13" t="e">
        <f>_xlfn.IFNA(VLOOKUP(expandedflower[[#This Row],[Scion METRC '#]],[3]!METRCC8[#Data],2,FALSE),"METRC ERROR")</f>
        <v>#REF!</v>
      </c>
      <c r="F149" s="13" t="str">
        <f>_xlfn.IFNA(VLOOKUP(expandedflower[[#This Row],[Scion METRC '#]],VEGC8[[#All],[Scion METRC '#]:[Pheno Barcode]],2,FALSE),"")</f>
        <v/>
      </c>
      <c r="G149" s="13" t="str">
        <f>LEFT(expandedflower[[#This Row],[Pheno Barcode]],7)</f>
        <v/>
      </c>
      <c r="H149" s="10" t="e">
        <f>_xlfn.IFNA(VLOOKUP(expandedflower[[#This Row],[Strain]],VEGC8[[#All],[Scion METRC '#]:[Health]],5,FALSE),"")</f>
        <v>#REF!</v>
      </c>
      <c r="I149" s="13"/>
      <c r="J149" s="13" t="str">
        <f>_xlfn.IFNA(VLOOKUP(expandedflower[[#This Row],[Scion METRC '#]],DEADC8[#Data],2,FALSE),"Alive")</f>
        <v>Alive</v>
      </c>
      <c r="K149" s="13"/>
      <c r="L149" s="13" t="str">
        <f>_xlfn.IFNA(VLOOKUP(expandedflower[[#This Row],[Scion METRC '#]],DEADC8[#Data],3,FALSE),"")</f>
        <v/>
      </c>
      <c r="M149" s="14" t="str">
        <f>_xlfn.IFNA(VLOOKUP(expandedflower[[#This Row],[Scion METRC '#]],DEADC8[#Data],4,FALSE),"")</f>
        <v/>
      </c>
      <c r="N149" s="13" t="str">
        <f>IF(ISNUMBER(SEARCH(".",expandedflower[[#This Row],[Pheno Barcode]])),CONCATENATE("1A4070000000065000",RIGHT(expandedflower[[#This Row],[Pheno Barcode]],6)),"")</f>
        <v/>
      </c>
      <c r="O1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_BL5-04</v>
      </c>
    </row>
    <row r="150" spans="1:15" x14ac:dyDescent="0.25">
      <c r="A150" s="8" t="s">
        <v>478</v>
      </c>
      <c r="B150" s="9">
        <v>5</v>
      </c>
      <c r="C150" s="9" t="s">
        <v>488</v>
      </c>
      <c r="D150" s="13"/>
      <c r="E150" s="13" t="e">
        <f>_xlfn.IFNA(VLOOKUP(expandedflower[[#This Row],[Scion METRC '#]],[3]!METRCC8[#Data],2,FALSE),"METRC ERROR")</f>
        <v>#REF!</v>
      </c>
      <c r="F150" s="13" t="str">
        <f>_xlfn.IFNA(VLOOKUP(expandedflower[[#This Row],[Scion METRC '#]],VEGC8[[#All],[Scion METRC '#]:[Pheno Barcode]],2,FALSE),"")</f>
        <v/>
      </c>
      <c r="G150" s="13" t="str">
        <f>LEFT(expandedflower[[#This Row],[Pheno Barcode]],7)</f>
        <v/>
      </c>
      <c r="H150" s="10" t="e">
        <f>_xlfn.IFNA(VLOOKUP(expandedflower[[#This Row],[Strain]],VEGC8[[#All],[Scion METRC '#]:[Health]],5,FALSE),"")</f>
        <v>#REF!</v>
      </c>
      <c r="I150" s="13"/>
      <c r="J150" s="13" t="str">
        <f>_xlfn.IFNA(VLOOKUP(expandedflower[[#This Row],[Scion METRC '#]],DEADC8[#Data],2,FALSE),"Alive")</f>
        <v>Alive</v>
      </c>
      <c r="K150" s="13"/>
      <c r="L150" s="13" t="str">
        <f>_xlfn.IFNA(VLOOKUP(expandedflower[[#This Row],[Scion METRC '#]],DEADC8[#Data],3,FALSE),"")</f>
        <v/>
      </c>
      <c r="M150" s="14" t="str">
        <f>_xlfn.IFNA(VLOOKUP(expandedflower[[#This Row],[Scion METRC '#]],DEADC8[#Data],4,FALSE),"")</f>
        <v/>
      </c>
      <c r="N150" s="13" t="str">
        <f>IF(ISNUMBER(SEARCH(".",expandedflower[[#This Row],[Pheno Barcode]])),CONCATENATE("1A4070000000065000",RIGHT(expandedflower[[#This Row],[Pheno Barcode]],6)),"")</f>
        <v/>
      </c>
      <c r="O1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_BL5-05</v>
      </c>
    </row>
    <row r="151" spans="1:15" x14ac:dyDescent="0.25">
      <c r="A151" s="8" t="s">
        <v>478</v>
      </c>
      <c r="B151" s="9">
        <v>6</v>
      </c>
      <c r="C151" s="9" t="s">
        <v>488</v>
      </c>
      <c r="D151" s="13"/>
      <c r="E151" s="13" t="e">
        <f>_xlfn.IFNA(VLOOKUP(expandedflower[[#This Row],[Scion METRC '#]],[3]!METRCC8[#Data],2,FALSE),"METRC ERROR")</f>
        <v>#REF!</v>
      </c>
      <c r="F151" s="13" t="str">
        <f>_xlfn.IFNA(VLOOKUP(expandedflower[[#This Row],[Scion METRC '#]],VEGC8[[#All],[Scion METRC '#]:[Pheno Barcode]],2,FALSE),"")</f>
        <v/>
      </c>
      <c r="G151" s="13" t="str">
        <f>LEFT(expandedflower[[#This Row],[Pheno Barcode]],7)</f>
        <v/>
      </c>
      <c r="H151" s="10" t="e">
        <f>_xlfn.IFNA(VLOOKUP(expandedflower[[#This Row],[Strain]],VEGC8[[#All],[Scion METRC '#]:[Health]],5,FALSE),"")</f>
        <v>#REF!</v>
      </c>
      <c r="I151" s="13"/>
      <c r="J151" s="13" t="str">
        <f>_xlfn.IFNA(VLOOKUP(expandedflower[[#This Row],[Scion METRC '#]],DEADC8[#Data],2,FALSE),"Alive")</f>
        <v>Alive</v>
      </c>
      <c r="K151" s="13"/>
      <c r="L151" s="13" t="str">
        <f>_xlfn.IFNA(VLOOKUP(expandedflower[[#This Row],[Scion METRC '#]],DEADC8[#Data],3,FALSE),"")</f>
        <v/>
      </c>
      <c r="M151" s="14" t="str">
        <f>_xlfn.IFNA(VLOOKUP(expandedflower[[#This Row],[Scion METRC '#]],DEADC8[#Data],4,FALSE),"")</f>
        <v/>
      </c>
      <c r="N151" s="13" t="str">
        <f>IF(ISNUMBER(SEARCH(".",expandedflower[[#This Row],[Pheno Barcode]])),CONCATENATE("1A4070000000065000",RIGHT(expandedflower[[#This Row],[Pheno Barcode]],6)),"")</f>
        <v/>
      </c>
      <c r="O1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_BL5-06</v>
      </c>
    </row>
    <row r="152" spans="1:15" x14ac:dyDescent="0.25">
      <c r="A152" s="8" t="s">
        <v>478</v>
      </c>
      <c r="B152" s="9">
        <v>7</v>
      </c>
      <c r="C152" s="9" t="s">
        <v>488</v>
      </c>
      <c r="D152" s="13"/>
      <c r="E152" s="13" t="e">
        <f>_xlfn.IFNA(VLOOKUP(expandedflower[[#This Row],[Scion METRC '#]],[3]!METRCC8[#Data],2,FALSE),"METRC ERROR")</f>
        <v>#REF!</v>
      </c>
      <c r="F152" s="13" t="str">
        <f>_xlfn.IFNA(VLOOKUP(expandedflower[[#This Row],[Scion METRC '#]],VEGC8[[#All],[Scion METRC '#]:[Pheno Barcode]],2,FALSE),"")</f>
        <v/>
      </c>
      <c r="G152" s="13" t="str">
        <f>LEFT(expandedflower[[#This Row],[Pheno Barcode]],7)</f>
        <v/>
      </c>
      <c r="H152" s="10" t="e">
        <f>_xlfn.IFNA(VLOOKUP(expandedflower[[#This Row],[Strain]],VEGC8[[#All],[Scion METRC '#]:[Health]],5,FALSE),"")</f>
        <v>#REF!</v>
      </c>
      <c r="I152" s="13"/>
      <c r="J152" s="13" t="str">
        <f>_xlfn.IFNA(VLOOKUP(expandedflower[[#This Row],[Scion METRC '#]],DEADC8[#Data],2,FALSE),"Alive")</f>
        <v>Alive</v>
      </c>
      <c r="K152" s="13"/>
      <c r="L152" s="13" t="str">
        <f>_xlfn.IFNA(VLOOKUP(expandedflower[[#This Row],[Scion METRC '#]],DEADC8[#Data],3,FALSE),"")</f>
        <v/>
      </c>
      <c r="M152" s="14" t="str">
        <f>_xlfn.IFNA(VLOOKUP(expandedflower[[#This Row],[Scion METRC '#]],DEADC8[#Data],4,FALSE),"")</f>
        <v/>
      </c>
      <c r="N152" s="13" t="str">
        <f>IF(ISNUMBER(SEARCH(".",expandedflower[[#This Row],[Pheno Barcode]])),CONCATENATE("1A4070000000065000",RIGHT(expandedflower[[#This Row],[Pheno Barcode]],6)),"")</f>
        <v/>
      </c>
      <c r="O1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_BL5-07</v>
      </c>
    </row>
    <row r="153" spans="1:15" x14ac:dyDescent="0.25">
      <c r="A153" s="8" t="s">
        <v>478</v>
      </c>
      <c r="B153" s="9">
        <v>8</v>
      </c>
      <c r="C153" s="9" t="s">
        <v>488</v>
      </c>
      <c r="D153" s="13"/>
      <c r="E153" s="13" t="e">
        <f>_xlfn.IFNA(VLOOKUP(expandedflower[[#This Row],[Scion METRC '#]],[3]!METRCC8[#Data],2,FALSE),"METRC ERROR")</f>
        <v>#REF!</v>
      </c>
      <c r="F153" s="13" t="str">
        <f>_xlfn.IFNA(VLOOKUP(expandedflower[[#This Row],[Scion METRC '#]],VEGC8[[#All],[Scion METRC '#]:[Pheno Barcode]],2,FALSE),"")</f>
        <v/>
      </c>
      <c r="G153" s="13" t="str">
        <f>LEFT(expandedflower[[#This Row],[Pheno Barcode]],7)</f>
        <v/>
      </c>
      <c r="H153" s="10" t="e">
        <f>_xlfn.IFNA(VLOOKUP(expandedflower[[#This Row],[Strain]],VEGC8[[#All],[Scion METRC '#]:[Health]],5,FALSE),"")</f>
        <v>#REF!</v>
      </c>
      <c r="I153" s="13"/>
      <c r="J153" s="13" t="str">
        <f>_xlfn.IFNA(VLOOKUP(expandedflower[[#This Row],[Scion METRC '#]],DEADC8[#Data],2,FALSE),"Alive")</f>
        <v>Alive</v>
      </c>
      <c r="K153" s="13"/>
      <c r="L153" s="13" t="str">
        <f>_xlfn.IFNA(VLOOKUP(expandedflower[[#This Row],[Scion METRC '#]],DEADC8[#Data],3,FALSE),"")</f>
        <v/>
      </c>
      <c r="M153" s="14" t="str">
        <f>_xlfn.IFNA(VLOOKUP(expandedflower[[#This Row],[Scion METRC '#]],DEADC8[#Data],4,FALSE),"")</f>
        <v/>
      </c>
      <c r="N153" s="13" t="str">
        <f>IF(ISNUMBER(SEARCH(".",expandedflower[[#This Row],[Pheno Barcode]])),CONCATENATE("1A4070000000065000",RIGHT(expandedflower[[#This Row],[Pheno Barcode]],6)),"")</f>
        <v/>
      </c>
      <c r="O1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_BL5-08</v>
      </c>
    </row>
    <row r="154" spans="1:15" x14ac:dyDescent="0.25">
      <c r="A154" s="8" t="s">
        <v>478</v>
      </c>
      <c r="B154" s="9">
        <v>9</v>
      </c>
      <c r="C154" s="9" t="s">
        <v>488</v>
      </c>
      <c r="D154" s="13"/>
      <c r="E154" s="13" t="e">
        <f>_xlfn.IFNA(VLOOKUP(expandedflower[[#This Row],[Scion METRC '#]],[3]!METRCC8[#Data],2,FALSE),"METRC ERROR")</f>
        <v>#REF!</v>
      </c>
      <c r="F154" s="13" t="str">
        <f>_xlfn.IFNA(VLOOKUP(expandedflower[[#This Row],[Scion METRC '#]],VEGC8[[#All],[Scion METRC '#]:[Pheno Barcode]],2,FALSE),"")</f>
        <v/>
      </c>
      <c r="G154" s="13" t="str">
        <f>LEFT(expandedflower[[#This Row],[Pheno Barcode]],7)</f>
        <v/>
      </c>
      <c r="H154" s="10" t="e">
        <f>_xlfn.IFNA(VLOOKUP(expandedflower[[#This Row],[Strain]],VEGC8[[#All],[Scion METRC '#]:[Health]],5,FALSE),"")</f>
        <v>#REF!</v>
      </c>
      <c r="I154" s="13"/>
      <c r="J154" s="13" t="str">
        <f>_xlfn.IFNA(VLOOKUP(expandedflower[[#This Row],[Scion METRC '#]],DEADC8[#Data],2,FALSE),"Alive")</f>
        <v>Alive</v>
      </c>
      <c r="K154" s="13"/>
      <c r="L154" s="13" t="str">
        <f>_xlfn.IFNA(VLOOKUP(expandedflower[[#This Row],[Scion METRC '#]],DEADC8[#Data],3,FALSE),"")</f>
        <v/>
      </c>
      <c r="M154" s="14" t="str">
        <f>_xlfn.IFNA(VLOOKUP(expandedflower[[#This Row],[Scion METRC '#]],DEADC8[#Data],4,FALSE),"")</f>
        <v/>
      </c>
      <c r="N154" s="13" t="str">
        <f>IF(ISNUMBER(SEARCH(".",expandedflower[[#This Row],[Pheno Barcode]])),CONCATENATE("1A4070000000065000",RIGHT(expandedflower[[#This Row],[Pheno Barcode]],6)),"")</f>
        <v/>
      </c>
      <c r="O1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_BL5-09</v>
      </c>
    </row>
    <row r="155" spans="1:15" x14ac:dyDescent="0.25">
      <c r="A155" s="8" t="s">
        <v>478</v>
      </c>
      <c r="B155" s="9">
        <v>10</v>
      </c>
      <c r="C155" s="9" t="s">
        <v>488</v>
      </c>
      <c r="D155" s="13"/>
      <c r="E155" s="13" t="e">
        <f>_xlfn.IFNA(VLOOKUP(expandedflower[[#This Row],[Scion METRC '#]],[3]!METRCC8[#Data],2,FALSE),"METRC ERROR")</f>
        <v>#REF!</v>
      </c>
      <c r="F155" s="13" t="str">
        <f>_xlfn.IFNA(VLOOKUP(expandedflower[[#This Row],[Scion METRC '#]],VEGC8[[#All],[Scion METRC '#]:[Pheno Barcode]],2,FALSE),"")</f>
        <v/>
      </c>
      <c r="G155" s="13" t="str">
        <f>LEFT(expandedflower[[#This Row],[Pheno Barcode]],7)</f>
        <v/>
      </c>
      <c r="H155" s="10" t="e">
        <f>_xlfn.IFNA(VLOOKUP(expandedflower[[#This Row],[Strain]],VEGC8[[#All],[Scion METRC '#]:[Health]],5,FALSE),"")</f>
        <v>#REF!</v>
      </c>
      <c r="I155" s="13"/>
      <c r="J155" s="13" t="str">
        <f>_xlfn.IFNA(VLOOKUP(expandedflower[[#This Row],[Scion METRC '#]],DEADC8[#Data],2,FALSE),"Alive")</f>
        <v>Alive</v>
      </c>
      <c r="K155" s="13"/>
      <c r="L155" s="13" t="str">
        <f>_xlfn.IFNA(VLOOKUP(expandedflower[[#This Row],[Scion METRC '#]],DEADC8[#Data],3,FALSE),"")</f>
        <v/>
      </c>
      <c r="M155" s="14" t="str">
        <f>_xlfn.IFNA(VLOOKUP(expandedflower[[#This Row],[Scion METRC '#]],DEADC8[#Data],4,FALSE),"")</f>
        <v/>
      </c>
      <c r="N155" s="13" t="str">
        <f>IF(ISNUMBER(SEARCH(".",expandedflower[[#This Row],[Pheno Barcode]])),CONCATENATE("1A4070000000065000",RIGHT(expandedflower[[#This Row],[Pheno Barcode]],6)),"")</f>
        <v/>
      </c>
      <c r="O1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_BL5-10</v>
      </c>
    </row>
    <row r="156" spans="1:15" x14ac:dyDescent="0.25">
      <c r="A156" s="8" t="s">
        <v>478</v>
      </c>
      <c r="B156" s="9">
        <v>11</v>
      </c>
      <c r="C156" s="9" t="s">
        <v>488</v>
      </c>
      <c r="D156" s="13"/>
      <c r="E156" s="13" t="e">
        <f>_xlfn.IFNA(VLOOKUP(expandedflower[[#This Row],[Scion METRC '#]],[3]!METRCC8[#Data],2,FALSE),"METRC ERROR")</f>
        <v>#REF!</v>
      </c>
      <c r="F156" s="13" t="str">
        <f>_xlfn.IFNA(VLOOKUP(expandedflower[[#This Row],[Scion METRC '#]],VEGC8[[#All],[Scion METRC '#]:[Pheno Barcode]],2,FALSE),"")</f>
        <v/>
      </c>
      <c r="G156" s="13" t="str">
        <f>LEFT(expandedflower[[#This Row],[Pheno Barcode]],7)</f>
        <v/>
      </c>
      <c r="H156" s="10" t="e">
        <f>_xlfn.IFNA(VLOOKUP(expandedflower[[#This Row],[Strain]],VEGC8[[#All],[Scion METRC '#]:[Health]],5,FALSE),"")</f>
        <v>#REF!</v>
      </c>
      <c r="I156" s="13"/>
      <c r="J156" s="13" t="str">
        <f>_xlfn.IFNA(VLOOKUP(expandedflower[[#This Row],[Scion METRC '#]],DEADC8[#Data],2,FALSE),"Alive")</f>
        <v>Alive</v>
      </c>
      <c r="K156" s="13"/>
      <c r="L156" s="13" t="str">
        <f>_xlfn.IFNA(VLOOKUP(expandedflower[[#This Row],[Scion METRC '#]],DEADC8[#Data],3,FALSE),"")</f>
        <v/>
      </c>
      <c r="M156" s="14" t="str">
        <f>_xlfn.IFNA(VLOOKUP(expandedflower[[#This Row],[Scion METRC '#]],DEADC8[#Data],4,FALSE),"")</f>
        <v/>
      </c>
      <c r="N156" s="13" t="str">
        <f>IF(ISNUMBER(SEARCH(".",expandedflower[[#This Row],[Pheno Barcode]])),CONCATENATE("1A4070000000065000",RIGHT(expandedflower[[#This Row],[Pheno Barcode]],6)),"")</f>
        <v/>
      </c>
      <c r="O1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_BL5-11</v>
      </c>
    </row>
    <row r="157" spans="1:15" x14ac:dyDescent="0.25">
      <c r="A157" s="8" t="s">
        <v>478</v>
      </c>
      <c r="B157" s="9">
        <v>12</v>
      </c>
      <c r="C157" s="9" t="s">
        <v>488</v>
      </c>
      <c r="D157" s="13"/>
      <c r="E157" s="13" t="e">
        <f>_xlfn.IFNA(VLOOKUP(expandedflower[[#This Row],[Scion METRC '#]],[3]!METRCC8[#Data],2,FALSE),"METRC ERROR")</f>
        <v>#REF!</v>
      </c>
      <c r="F157" s="13" t="str">
        <f>_xlfn.IFNA(VLOOKUP(expandedflower[[#This Row],[Scion METRC '#]],VEGC8[[#All],[Scion METRC '#]:[Pheno Barcode]],2,FALSE),"")</f>
        <v/>
      </c>
      <c r="G157" s="13" t="str">
        <f>LEFT(expandedflower[[#This Row],[Pheno Barcode]],7)</f>
        <v/>
      </c>
      <c r="H157" s="10" t="e">
        <f>_xlfn.IFNA(VLOOKUP(expandedflower[[#This Row],[Strain]],VEGC8[[#All],[Scion METRC '#]:[Health]],5,FALSE),"")</f>
        <v>#REF!</v>
      </c>
      <c r="I157" s="13"/>
      <c r="J157" s="13" t="str">
        <f>_xlfn.IFNA(VLOOKUP(expandedflower[[#This Row],[Scion METRC '#]],DEADC8[#Data],2,FALSE),"Alive")</f>
        <v>Alive</v>
      </c>
      <c r="K157" s="13"/>
      <c r="L157" s="13" t="str">
        <f>_xlfn.IFNA(VLOOKUP(expandedflower[[#This Row],[Scion METRC '#]],DEADC8[#Data],3,FALSE),"")</f>
        <v/>
      </c>
      <c r="M157" s="14" t="str">
        <f>_xlfn.IFNA(VLOOKUP(expandedflower[[#This Row],[Scion METRC '#]],DEADC8[#Data],4,FALSE),"")</f>
        <v/>
      </c>
      <c r="N157" s="13" t="str">
        <f>IF(ISNUMBER(SEARCH(".",expandedflower[[#This Row],[Pheno Barcode]])),CONCATENATE("1A4070000000065000",RIGHT(expandedflower[[#This Row],[Pheno Barcode]],6)),"")</f>
        <v/>
      </c>
      <c r="O1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_BL5-12</v>
      </c>
    </row>
    <row r="158" spans="1:15" x14ac:dyDescent="0.25">
      <c r="A158" s="8" t="s">
        <v>478</v>
      </c>
      <c r="B158" s="9">
        <v>13</v>
      </c>
      <c r="C158" s="9" t="s">
        <v>488</v>
      </c>
      <c r="D158" s="13"/>
      <c r="E158" s="13" t="e">
        <f>_xlfn.IFNA(VLOOKUP(expandedflower[[#This Row],[Scion METRC '#]],[3]!METRCC8[#Data],2,FALSE),"METRC ERROR")</f>
        <v>#REF!</v>
      </c>
      <c r="F158" s="13" t="str">
        <f>_xlfn.IFNA(VLOOKUP(expandedflower[[#This Row],[Scion METRC '#]],VEGC8[[#All],[Scion METRC '#]:[Pheno Barcode]],2,FALSE),"")</f>
        <v/>
      </c>
      <c r="G158" s="13" t="str">
        <f>LEFT(expandedflower[[#This Row],[Pheno Barcode]],7)</f>
        <v/>
      </c>
      <c r="H158" s="10" t="e">
        <f>_xlfn.IFNA(VLOOKUP(expandedflower[[#This Row],[Strain]],VEGC8[[#All],[Scion METRC '#]:[Health]],5,FALSE),"")</f>
        <v>#REF!</v>
      </c>
      <c r="I158" s="13"/>
      <c r="J158" s="13" t="str">
        <f>_xlfn.IFNA(VLOOKUP(expandedflower[[#This Row],[Scion METRC '#]],DEADC8[#Data],2,FALSE),"Alive")</f>
        <v>Alive</v>
      </c>
      <c r="K158" s="13"/>
      <c r="L158" s="13" t="str">
        <f>_xlfn.IFNA(VLOOKUP(expandedflower[[#This Row],[Scion METRC '#]],DEADC8[#Data],3,FALSE),"")</f>
        <v/>
      </c>
      <c r="M158" s="14" t="str">
        <f>_xlfn.IFNA(VLOOKUP(expandedflower[[#This Row],[Scion METRC '#]],DEADC8[#Data],4,FALSE),"")</f>
        <v/>
      </c>
      <c r="N158" s="13" t="str">
        <f>IF(ISNUMBER(SEARCH(".",expandedflower[[#This Row],[Pheno Barcode]])),CONCATENATE("1A4070000000065000",RIGHT(expandedflower[[#This Row],[Pheno Barcode]],6)),"")</f>
        <v/>
      </c>
      <c r="O1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_BL5-13</v>
      </c>
    </row>
    <row r="159" spans="1:15" x14ac:dyDescent="0.25">
      <c r="A159" s="8" t="s">
        <v>478</v>
      </c>
      <c r="B159" s="9">
        <v>14</v>
      </c>
      <c r="C159" s="9" t="s">
        <v>488</v>
      </c>
      <c r="D159" s="13"/>
      <c r="E159" s="13" t="e">
        <f>_xlfn.IFNA(VLOOKUP(expandedflower[[#This Row],[Scion METRC '#]],[3]!METRCC8[#Data],2,FALSE),"METRC ERROR")</f>
        <v>#REF!</v>
      </c>
      <c r="F159" s="13" t="str">
        <f>_xlfn.IFNA(VLOOKUP(expandedflower[[#This Row],[Scion METRC '#]],VEGC8[[#All],[Scion METRC '#]:[Pheno Barcode]],2,FALSE),"")</f>
        <v/>
      </c>
      <c r="G159" s="13" t="str">
        <f>LEFT(expandedflower[[#This Row],[Pheno Barcode]],7)</f>
        <v/>
      </c>
      <c r="H159" s="10" t="e">
        <f>_xlfn.IFNA(VLOOKUP(expandedflower[[#This Row],[Strain]],VEGC8[[#All],[Scion METRC '#]:[Health]],5,FALSE),"")</f>
        <v>#REF!</v>
      </c>
      <c r="I159" s="13"/>
      <c r="J159" s="13" t="str">
        <f>_xlfn.IFNA(VLOOKUP(expandedflower[[#This Row],[Scion METRC '#]],DEADC8[#Data],2,FALSE),"Alive")</f>
        <v>Alive</v>
      </c>
      <c r="K159" s="13"/>
      <c r="L159" s="13" t="str">
        <f>_xlfn.IFNA(VLOOKUP(expandedflower[[#This Row],[Scion METRC '#]],DEADC8[#Data],3,FALSE),"")</f>
        <v/>
      </c>
      <c r="M159" s="14" t="str">
        <f>_xlfn.IFNA(VLOOKUP(expandedflower[[#This Row],[Scion METRC '#]],DEADC8[#Data],4,FALSE),"")</f>
        <v/>
      </c>
      <c r="N159" s="13" t="str">
        <f>IF(ISNUMBER(SEARCH(".",expandedflower[[#This Row],[Pheno Barcode]])),CONCATENATE("1A4070000000065000",RIGHT(expandedflower[[#This Row],[Pheno Barcode]],6)),"")</f>
        <v/>
      </c>
      <c r="O1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_BL5-14</v>
      </c>
    </row>
    <row r="160" spans="1:15" x14ac:dyDescent="0.25">
      <c r="A160" s="8" t="s">
        <v>478</v>
      </c>
      <c r="B160" s="9">
        <v>15</v>
      </c>
      <c r="C160" s="9" t="s">
        <v>488</v>
      </c>
      <c r="D160" s="13"/>
      <c r="E160" s="13" t="e">
        <f>_xlfn.IFNA(VLOOKUP(expandedflower[[#This Row],[Scion METRC '#]],[3]!METRCC8[#Data],2,FALSE),"METRC ERROR")</f>
        <v>#REF!</v>
      </c>
      <c r="F160" s="13" t="str">
        <f>_xlfn.IFNA(VLOOKUP(expandedflower[[#This Row],[Scion METRC '#]],VEGC8[[#All],[Scion METRC '#]:[Pheno Barcode]],2,FALSE),"")</f>
        <v/>
      </c>
      <c r="G160" s="13" t="str">
        <f>LEFT(expandedflower[[#This Row],[Pheno Barcode]],7)</f>
        <v/>
      </c>
      <c r="H160" s="10" t="e">
        <f>_xlfn.IFNA(VLOOKUP(expandedflower[[#This Row],[Strain]],VEGC8[[#All],[Scion METRC '#]:[Health]],5,FALSE),"")</f>
        <v>#REF!</v>
      </c>
      <c r="I160" s="13"/>
      <c r="J160" s="13" t="str">
        <f>_xlfn.IFNA(VLOOKUP(expandedflower[[#This Row],[Scion METRC '#]],DEADC8[#Data],2,FALSE),"Alive")</f>
        <v>Alive</v>
      </c>
      <c r="K160" s="13"/>
      <c r="L160" s="13" t="str">
        <f>_xlfn.IFNA(VLOOKUP(expandedflower[[#This Row],[Scion METRC '#]],DEADC8[#Data],3,FALSE),"")</f>
        <v/>
      </c>
      <c r="M160" s="14" t="str">
        <f>_xlfn.IFNA(VLOOKUP(expandedflower[[#This Row],[Scion METRC '#]],DEADC8[#Data],4,FALSE),"")</f>
        <v/>
      </c>
      <c r="N160" s="13" t="str">
        <f>IF(ISNUMBER(SEARCH(".",expandedflower[[#This Row],[Pheno Barcode]])),CONCATENATE("1A4070000000065000",RIGHT(expandedflower[[#This Row],[Pheno Barcode]],6)),"")</f>
        <v/>
      </c>
      <c r="O1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_BL5-15</v>
      </c>
    </row>
    <row r="161" spans="1:15" x14ac:dyDescent="0.25">
      <c r="A161" s="8" t="s">
        <v>478</v>
      </c>
      <c r="B161" s="9">
        <v>16</v>
      </c>
      <c r="C161" s="9" t="s">
        <v>488</v>
      </c>
      <c r="D161" s="13"/>
      <c r="E161" s="13" t="e">
        <f>_xlfn.IFNA(VLOOKUP(expandedflower[[#This Row],[Scion METRC '#]],[3]!METRCC8[#Data],2,FALSE),"METRC ERROR")</f>
        <v>#REF!</v>
      </c>
      <c r="F161" s="13" t="str">
        <f>_xlfn.IFNA(VLOOKUP(expandedflower[[#This Row],[Scion METRC '#]],VEGC8[[#All],[Scion METRC '#]:[Pheno Barcode]],2,FALSE),"")</f>
        <v/>
      </c>
      <c r="G161" s="13" t="str">
        <f>LEFT(expandedflower[[#This Row],[Pheno Barcode]],7)</f>
        <v/>
      </c>
      <c r="H161" s="10" t="e">
        <f>_xlfn.IFNA(VLOOKUP(expandedflower[[#This Row],[Strain]],VEGC8[[#All],[Scion METRC '#]:[Health]],5,FALSE),"")</f>
        <v>#REF!</v>
      </c>
      <c r="I161" s="13"/>
      <c r="J161" s="13" t="str">
        <f>_xlfn.IFNA(VLOOKUP(expandedflower[[#This Row],[Scion METRC '#]],DEADC8[#Data],2,FALSE),"Alive")</f>
        <v>Alive</v>
      </c>
      <c r="K161" s="13"/>
      <c r="L161" s="13" t="str">
        <f>_xlfn.IFNA(VLOOKUP(expandedflower[[#This Row],[Scion METRC '#]],DEADC8[#Data],3,FALSE),"")</f>
        <v/>
      </c>
      <c r="M161" s="14" t="str">
        <f>_xlfn.IFNA(VLOOKUP(expandedflower[[#This Row],[Scion METRC '#]],DEADC8[#Data],4,FALSE),"")</f>
        <v/>
      </c>
      <c r="N161" s="13" t="str">
        <f>IF(ISNUMBER(SEARCH(".",expandedflower[[#This Row],[Pheno Barcode]])),CONCATENATE("1A4070000000065000",RIGHT(expandedflower[[#This Row],[Pheno Barcode]],6)),"")</f>
        <v/>
      </c>
      <c r="O1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_BL5-16</v>
      </c>
    </row>
    <row r="162" spans="1:15" x14ac:dyDescent="0.25">
      <c r="A162" s="8" t="s">
        <v>478</v>
      </c>
      <c r="B162" s="9">
        <v>1</v>
      </c>
      <c r="C162" s="9" t="s">
        <v>489</v>
      </c>
      <c r="D162" s="9"/>
      <c r="E162" s="9" t="e">
        <f>_xlfn.IFNA(VLOOKUP(expandedflower[[#This Row],[Scion METRC '#]],[3]!METRCC8[#Data],2,FALSE),"METRC ERROR")</f>
        <v>#REF!</v>
      </c>
      <c r="F162" s="9" t="str">
        <f>_xlfn.IFNA(VLOOKUP(expandedflower[[#This Row],[Scion METRC '#]],VEGC8[[#All],[Scion METRC '#]:[Pheno Barcode]],2,FALSE),"")</f>
        <v/>
      </c>
      <c r="G162" s="9" t="str">
        <f>LEFT(expandedflower[[#This Row],[Pheno Barcode]],7)</f>
        <v/>
      </c>
      <c r="H162" s="10" t="e">
        <f>_xlfn.IFNA(VLOOKUP(expandedflower[[#This Row],[Strain]],VEGC8[[#All],[Scion METRC '#]:[Health]],5,FALSE),"")</f>
        <v>#REF!</v>
      </c>
      <c r="I162" s="9"/>
      <c r="J162" s="9" t="str">
        <f>_xlfn.IFNA(VLOOKUP(expandedflower[[#This Row],[Scion METRC '#]],DEADC8[#Data],2,FALSE),"Alive")</f>
        <v>Alive</v>
      </c>
      <c r="K162" s="65"/>
      <c r="L162" s="13" t="str">
        <f>_xlfn.IFNA(VLOOKUP(expandedflower[[#This Row],[Scion METRC '#]],DEADC8[#Data],3,FALSE),"")</f>
        <v/>
      </c>
      <c r="M162" s="14" t="str">
        <f>_xlfn.IFNA(VLOOKUP(expandedflower[[#This Row],[Scion METRC '#]],DEADC8[#Data],4,FALSE),"")</f>
        <v/>
      </c>
      <c r="N162" s="13" t="str">
        <f>IF(ISNUMBER(SEARCH(".",expandedflower[[#This Row],[Pheno Barcode]])),CONCATENATE("1A4070000000065000",RIGHT(expandedflower[[#This Row],[Pheno Barcode]],6)),"")</f>
        <v/>
      </c>
      <c r="O1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_CL1-01</v>
      </c>
    </row>
    <row r="163" spans="1:15" x14ac:dyDescent="0.25">
      <c r="A163" s="8" t="s">
        <v>478</v>
      </c>
      <c r="B163" s="9">
        <v>2</v>
      </c>
      <c r="C163" s="9" t="s">
        <v>489</v>
      </c>
      <c r="D163" s="13"/>
      <c r="E163" s="13" t="e">
        <f>_xlfn.IFNA(VLOOKUP(expandedflower[[#This Row],[Scion METRC '#]],[3]!METRCC8[#Data],2,FALSE),"METRC ERROR")</f>
        <v>#REF!</v>
      </c>
      <c r="F163" s="13" t="str">
        <f>_xlfn.IFNA(VLOOKUP(expandedflower[[#This Row],[Scion METRC '#]],VEGC8[[#All],[Scion METRC '#]:[Pheno Barcode]],2,FALSE),"")</f>
        <v/>
      </c>
      <c r="G163" s="13" t="str">
        <f>LEFT(expandedflower[[#This Row],[Pheno Barcode]],7)</f>
        <v/>
      </c>
      <c r="H163" s="10" t="e">
        <f>_xlfn.IFNA(VLOOKUP(expandedflower[[#This Row],[Strain]],VEGC8[[#All],[Scion METRC '#]:[Health]],5,FALSE),"")</f>
        <v>#REF!</v>
      </c>
      <c r="I163" s="13"/>
      <c r="J163" s="13" t="str">
        <f>_xlfn.IFNA(VLOOKUP(expandedflower[[#This Row],[Scion METRC '#]],DEADC8[#Data],2,FALSE),"Alive")</f>
        <v>Alive</v>
      </c>
      <c r="K163" s="13"/>
      <c r="L163" s="13" t="str">
        <f>_xlfn.IFNA(VLOOKUP(expandedflower[[#This Row],[Scion METRC '#]],DEADC8[#Data],3,FALSE),"")</f>
        <v/>
      </c>
      <c r="M163" s="14" t="str">
        <f>_xlfn.IFNA(VLOOKUP(expandedflower[[#This Row],[Scion METRC '#]],DEADC8[#Data],4,FALSE),"")</f>
        <v/>
      </c>
      <c r="N163" s="13" t="str">
        <f>IF(ISNUMBER(SEARCH(".",expandedflower[[#This Row],[Pheno Barcode]])),CONCATENATE("1A4070000000065000",RIGHT(expandedflower[[#This Row],[Pheno Barcode]],6)),"")</f>
        <v/>
      </c>
      <c r="O1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_CL1-02</v>
      </c>
    </row>
    <row r="164" spans="1:15" x14ac:dyDescent="0.25">
      <c r="A164" s="8" t="s">
        <v>478</v>
      </c>
      <c r="B164" s="9">
        <v>3</v>
      </c>
      <c r="C164" s="9" t="s">
        <v>489</v>
      </c>
      <c r="D164" s="13"/>
      <c r="E164" s="13" t="e">
        <f>_xlfn.IFNA(VLOOKUP(expandedflower[[#This Row],[Scion METRC '#]],[3]!METRCC8[#Data],2,FALSE),"METRC ERROR")</f>
        <v>#REF!</v>
      </c>
      <c r="F164" s="13" t="str">
        <f>_xlfn.IFNA(VLOOKUP(expandedflower[[#This Row],[Scion METRC '#]],VEGC8[[#All],[Scion METRC '#]:[Pheno Barcode]],2,FALSE),"")</f>
        <v/>
      </c>
      <c r="G164" s="13" t="str">
        <f>LEFT(expandedflower[[#This Row],[Pheno Barcode]],7)</f>
        <v/>
      </c>
      <c r="H164" s="10" t="e">
        <f>_xlfn.IFNA(VLOOKUP(expandedflower[[#This Row],[Strain]],VEGC8[[#All],[Scion METRC '#]:[Health]],5,FALSE),"")</f>
        <v>#REF!</v>
      </c>
      <c r="I164" s="13"/>
      <c r="J164" s="13" t="str">
        <f>_xlfn.IFNA(VLOOKUP(expandedflower[[#This Row],[Scion METRC '#]],DEADC8[#Data],2,FALSE),"Alive")</f>
        <v>Alive</v>
      </c>
      <c r="K164" s="13"/>
      <c r="L164" s="13" t="str">
        <f>_xlfn.IFNA(VLOOKUP(expandedflower[[#This Row],[Scion METRC '#]],DEADC8[#Data],3,FALSE),"")</f>
        <v/>
      </c>
      <c r="M164" s="14" t="str">
        <f>_xlfn.IFNA(VLOOKUP(expandedflower[[#This Row],[Scion METRC '#]],DEADC8[#Data],4,FALSE),"")</f>
        <v/>
      </c>
      <c r="N164" s="13" t="str">
        <f>IF(ISNUMBER(SEARCH(".",expandedflower[[#This Row],[Pheno Barcode]])),CONCATENATE("1A4070000000065000",RIGHT(expandedflower[[#This Row],[Pheno Barcode]],6)),"")</f>
        <v/>
      </c>
      <c r="O1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_CL1-03</v>
      </c>
    </row>
    <row r="165" spans="1:15" x14ac:dyDescent="0.25">
      <c r="A165" s="8" t="s">
        <v>478</v>
      </c>
      <c r="B165" s="9">
        <v>4</v>
      </c>
      <c r="C165" s="9" t="s">
        <v>489</v>
      </c>
      <c r="D165" s="13"/>
      <c r="E165" s="13" t="e">
        <f>_xlfn.IFNA(VLOOKUP(expandedflower[[#This Row],[Scion METRC '#]],[3]!METRCC8[#Data],2,FALSE),"METRC ERROR")</f>
        <v>#REF!</v>
      </c>
      <c r="F165" s="13" t="str">
        <f>_xlfn.IFNA(VLOOKUP(expandedflower[[#This Row],[Scion METRC '#]],VEGC8[[#All],[Scion METRC '#]:[Pheno Barcode]],2,FALSE),"")</f>
        <v/>
      </c>
      <c r="G165" s="13" t="str">
        <f>LEFT(expandedflower[[#This Row],[Pheno Barcode]],7)</f>
        <v/>
      </c>
      <c r="H165" s="10" t="e">
        <f>_xlfn.IFNA(VLOOKUP(expandedflower[[#This Row],[Strain]],VEGC8[[#All],[Scion METRC '#]:[Health]],5,FALSE),"")</f>
        <v>#REF!</v>
      </c>
      <c r="I165" s="13"/>
      <c r="J165" s="13" t="str">
        <f>_xlfn.IFNA(VLOOKUP(expandedflower[[#This Row],[Scion METRC '#]],DEADC8[#Data],2,FALSE),"Alive")</f>
        <v>Alive</v>
      </c>
      <c r="K165" s="13"/>
      <c r="L165" s="13" t="str">
        <f>_xlfn.IFNA(VLOOKUP(expandedflower[[#This Row],[Scion METRC '#]],DEADC8[#Data],3,FALSE),"")</f>
        <v/>
      </c>
      <c r="M165" s="14" t="str">
        <f>_xlfn.IFNA(VLOOKUP(expandedflower[[#This Row],[Scion METRC '#]],DEADC8[#Data],4,FALSE),"")</f>
        <v/>
      </c>
      <c r="N165" s="13" t="str">
        <f>IF(ISNUMBER(SEARCH(".",expandedflower[[#This Row],[Pheno Barcode]])),CONCATENATE("1A4070000000065000",RIGHT(expandedflower[[#This Row],[Pheno Barcode]],6)),"")</f>
        <v/>
      </c>
      <c r="O1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_CL1-04</v>
      </c>
    </row>
    <row r="166" spans="1:15" x14ac:dyDescent="0.25">
      <c r="A166" s="8" t="s">
        <v>478</v>
      </c>
      <c r="B166" s="9">
        <v>5</v>
      </c>
      <c r="C166" s="9" t="s">
        <v>489</v>
      </c>
      <c r="D166" s="13"/>
      <c r="E166" s="13" t="e">
        <f>_xlfn.IFNA(VLOOKUP(expandedflower[[#This Row],[Scion METRC '#]],[3]!METRCC8[#Data],2,FALSE),"METRC ERROR")</f>
        <v>#REF!</v>
      </c>
      <c r="F166" s="13" t="str">
        <f>_xlfn.IFNA(VLOOKUP(expandedflower[[#This Row],[Scion METRC '#]],VEGC8[[#All],[Scion METRC '#]:[Pheno Barcode]],2,FALSE),"")</f>
        <v/>
      </c>
      <c r="G166" s="13" t="str">
        <f>LEFT(expandedflower[[#This Row],[Pheno Barcode]],7)</f>
        <v/>
      </c>
      <c r="H166" s="10" t="e">
        <f>_xlfn.IFNA(VLOOKUP(expandedflower[[#This Row],[Strain]],VEGC8[[#All],[Scion METRC '#]:[Health]],5,FALSE),"")</f>
        <v>#REF!</v>
      </c>
      <c r="I166" s="13"/>
      <c r="J166" s="13" t="str">
        <f>_xlfn.IFNA(VLOOKUP(expandedflower[[#This Row],[Scion METRC '#]],DEADC8[#Data],2,FALSE),"Alive")</f>
        <v>Alive</v>
      </c>
      <c r="K166" s="13"/>
      <c r="L166" s="13" t="str">
        <f>_xlfn.IFNA(VLOOKUP(expandedflower[[#This Row],[Scion METRC '#]],DEADC8[#Data],3,FALSE),"")</f>
        <v/>
      </c>
      <c r="M166" s="14" t="str">
        <f>_xlfn.IFNA(VLOOKUP(expandedflower[[#This Row],[Scion METRC '#]],DEADC8[#Data],4,FALSE),"")</f>
        <v/>
      </c>
      <c r="N166" s="13" t="str">
        <f>IF(ISNUMBER(SEARCH(".",expandedflower[[#This Row],[Pheno Barcode]])),CONCATENATE("1A4070000000065000",RIGHT(expandedflower[[#This Row],[Pheno Barcode]],6)),"")</f>
        <v/>
      </c>
      <c r="O1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_CL1-05</v>
      </c>
    </row>
    <row r="167" spans="1:15" x14ac:dyDescent="0.25">
      <c r="A167" s="8" t="s">
        <v>478</v>
      </c>
      <c r="B167" s="9">
        <v>6</v>
      </c>
      <c r="C167" s="9" t="s">
        <v>489</v>
      </c>
      <c r="D167" s="13"/>
      <c r="E167" s="13" t="e">
        <f>_xlfn.IFNA(VLOOKUP(expandedflower[[#This Row],[Scion METRC '#]],[3]!METRCC8[#Data],2,FALSE),"METRC ERROR")</f>
        <v>#REF!</v>
      </c>
      <c r="F167" s="13" t="str">
        <f>_xlfn.IFNA(VLOOKUP(expandedflower[[#This Row],[Scion METRC '#]],VEGC8[[#All],[Scion METRC '#]:[Pheno Barcode]],2,FALSE),"")</f>
        <v/>
      </c>
      <c r="G167" s="13" t="str">
        <f>LEFT(expandedflower[[#This Row],[Pheno Barcode]],7)</f>
        <v/>
      </c>
      <c r="H167" s="10" t="e">
        <f>_xlfn.IFNA(VLOOKUP(expandedflower[[#This Row],[Strain]],VEGC8[[#All],[Scion METRC '#]:[Health]],5,FALSE),"")</f>
        <v>#REF!</v>
      </c>
      <c r="I167" s="13"/>
      <c r="J167" s="13" t="str">
        <f>_xlfn.IFNA(VLOOKUP(expandedflower[[#This Row],[Scion METRC '#]],DEADC8[#Data],2,FALSE),"Alive")</f>
        <v>Alive</v>
      </c>
      <c r="K167" s="13"/>
      <c r="L167" s="13" t="str">
        <f>_xlfn.IFNA(VLOOKUP(expandedflower[[#This Row],[Scion METRC '#]],DEADC8[#Data],3,FALSE),"")</f>
        <v/>
      </c>
      <c r="M167" s="14" t="str">
        <f>_xlfn.IFNA(VLOOKUP(expandedflower[[#This Row],[Scion METRC '#]],DEADC8[#Data],4,FALSE),"")</f>
        <v/>
      </c>
      <c r="N167" s="13" t="str">
        <f>IF(ISNUMBER(SEARCH(".",expandedflower[[#This Row],[Pheno Barcode]])),CONCATENATE("1A4070000000065000",RIGHT(expandedflower[[#This Row],[Pheno Barcode]],6)),"")</f>
        <v/>
      </c>
      <c r="O1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_CL1-06</v>
      </c>
    </row>
    <row r="168" spans="1:15" x14ac:dyDescent="0.25">
      <c r="A168" s="8" t="s">
        <v>478</v>
      </c>
      <c r="B168" s="9">
        <v>7</v>
      </c>
      <c r="C168" s="9" t="s">
        <v>489</v>
      </c>
      <c r="D168" s="13"/>
      <c r="E168" s="13" t="e">
        <f>_xlfn.IFNA(VLOOKUP(expandedflower[[#This Row],[Scion METRC '#]],[3]!METRCC8[#Data],2,FALSE),"METRC ERROR")</f>
        <v>#REF!</v>
      </c>
      <c r="F168" s="13" t="str">
        <f>_xlfn.IFNA(VLOOKUP(expandedflower[[#This Row],[Scion METRC '#]],VEGC8[[#All],[Scion METRC '#]:[Pheno Barcode]],2,FALSE),"")</f>
        <v/>
      </c>
      <c r="G168" s="13" t="str">
        <f>LEFT(expandedflower[[#This Row],[Pheno Barcode]],7)</f>
        <v/>
      </c>
      <c r="H168" s="10" t="e">
        <f>_xlfn.IFNA(VLOOKUP(expandedflower[[#This Row],[Strain]],VEGC8[[#All],[Scion METRC '#]:[Health]],5,FALSE),"")</f>
        <v>#REF!</v>
      </c>
      <c r="I168" s="13"/>
      <c r="J168" s="13" t="str">
        <f>_xlfn.IFNA(VLOOKUP(expandedflower[[#This Row],[Scion METRC '#]],DEADC8[#Data],2,FALSE),"Alive")</f>
        <v>Alive</v>
      </c>
      <c r="K168" s="13"/>
      <c r="L168" s="13" t="str">
        <f>_xlfn.IFNA(VLOOKUP(expandedflower[[#This Row],[Scion METRC '#]],DEADC8[#Data],3,FALSE),"")</f>
        <v/>
      </c>
      <c r="M168" s="14" t="str">
        <f>_xlfn.IFNA(VLOOKUP(expandedflower[[#This Row],[Scion METRC '#]],DEADC8[#Data],4,FALSE),"")</f>
        <v/>
      </c>
      <c r="N168" s="13" t="str">
        <f>IF(ISNUMBER(SEARCH(".",expandedflower[[#This Row],[Pheno Barcode]])),CONCATENATE("1A4070000000065000",RIGHT(expandedflower[[#This Row],[Pheno Barcode]],6)),"")</f>
        <v/>
      </c>
      <c r="O1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_CL1-07</v>
      </c>
    </row>
    <row r="169" spans="1:15" x14ac:dyDescent="0.25">
      <c r="A169" s="8" t="s">
        <v>478</v>
      </c>
      <c r="B169" s="9">
        <v>8</v>
      </c>
      <c r="C169" s="9" t="s">
        <v>489</v>
      </c>
      <c r="D169" s="13"/>
      <c r="E169" s="13" t="e">
        <f>_xlfn.IFNA(VLOOKUP(expandedflower[[#This Row],[Scion METRC '#]],[3]!METRCC8[#Data],2,FALSE),"METRC ERROR")</f>
        <v>#REF!</v>
      </c>
      <c r="F169" s="13" t="str">
        <f>_xlfn.IFNA(VLOOKUP(expandedflower[[#This Row],[Scion METRC '#]],VEGC8[[#All],[Scion METRC '#]:[Pheno Barcode]],2,FALSE),"")</f>
        <v/>
      </c>
      <c r="G169" s="13" t="str">
        <f>LEFT(expandedflower[[#This Row],[Pheno Barcode]],7)</f>
        <v/>
      </c>
      <c r="H169" s="10" t="e">
        <f>_xlfn.IFNA(VLOOKUP(expandedflower[[#This Row],[Strain]],VEGC8[[#All],[Scion METRC '#]:[Health]],5,FALSE),"")</f>
        <v>#REF!</v>
      </c>
      <c r="I169" s="13"/>
      <c r="J169" s="13" t="str">
        <f>_xlfn.IFNA(VLOOKUP(expandedflower[[#This Row],[Scion METRC '#]],DEADC8[#Data],2,FALSE),"Alive")</f>
        <v>Alive</v>
      </c>
      <c r="K169" s="13"/>
      <c r="L169" s="13" t="str">
        <f>_xlfn.IFNA(VLOOKUP(expandedflower[[#This Row],[Scion METRC '#]],DEADC8[#Data],3,FALSE),"")</f>
        <v/>
      </c>
      <c r="M169" s="14" t="str">
        <f>_xlfn.IFNA(VLOOKUP(expandedflower[[#This Row],[Scion METRC '#]],DEADC8[#Data],4,FALSE),"")</f>
        <v/>
      </c>
      <c r="N169" s="13" t="str">
        <f>IF(ISNUMBER(SEARCH(".",expandedflower[[#This Row],[Pheno Barcode]])),CONCATENATE("1A4070000000065000",RIGHT(expandedflower[[#This Row],[Pheno Barcode]],6)),"")</f>
        <v/>
      </c>
      <c r="O1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_CL1-08</v>
      </c>
    </row>
    <row r="170" spans="1:15" x14ac:dyDescent="0.25">
      <c r="A170" s="8" t="s">
        <v>478</v>
      </c>
      <c r="B170" s="9">
        <v>9</v>
      </c>
      <c r="C170" s="9" t="s">
        <v>489</v>
      </c>
      <c r="D170" s="13"/>
      <c r="E170" s="13" t="e">
        <f>_xlfn.IFNA(VLOOKUP(expandedflower[[#This Row],[Scion METRC '#]],[3]!METRCC8[#Data],2,FALSE),"METRC ERROR")</f>
        <v>#REF!</v>
      </c>
      <c r="F170" s="13" t="str">
        <f>_xlfn.IFNA(VLOOKUP(expandedflower[[#This Row],[Scion METRC '#]],VEGC8[[#All],[Scion METRC '#]:[Pheno Barcode]],2,FALSE),"")</f>
        <v/>
      </c>
      <c r="G170" s="13" t="str">
        <f>LEFT(expandedflower[[#This Row],[Pheno Barcode]],7)</f>
        <v/>
      </c>
      <c r="H170" s="10" t="e">
        <f>_xlfn.IFNA(VLOOKUP(expandedflower[[#This Row],[Strain]],VEGC8[[#All],[Scion METRC '#]:[Health]],5,FALSE),"")</f>
        <v>#REF!</v>
      </c>
      <c r="I170" s="13"/>
      <c r="J170" s="13" t="str">
        <f>_xlfn.IFNA(VLOOKUP(expandedflower[[#This Row],[Scion METRC '#]],DEADC8[#Data],2,FALSE),"Alive")</f>
        <v>Alive</v>
      </c>
      <c r="K170" s="13"/>
      <c r="L170" s="13" t="str">
        <f>_xlfn.IFNA(VLOOKUP(expandedflower[[#This Row],[Scion METRC '#]],DEADC8[#Data],3,FALSE),"")</f>
        <v/>
      </c>
      <c r="M170" s="14" t="str">
        <f>_xlfn.IFNA(VLOOKUP(expandedflower[[#This Row],[Scion METRC '#]],DEADC8[#Data],4,FALSE),"")</f>
        <v/>
      </c>
      <c r="N170" s="13" t="str">
        <f>IF(ISNUMBER(SEARCH(".",expandedflower[[#This Row],[Pheno Barcode]])),CONCATENATE("1A4070000000065000",RIGHT(expandedflower[[#This Row],[Pheno Barcode]],6)),"")</f>
        <v/>
      </c>
      <c r="O1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_CL1-09</v>
      </c>
    </row>
    <row r="171" spans="1:15" x14ac:dyDescent="0.25">
      <c r="A171" s="8" t="s">
        <v>478</v>
      </c>
      <c r="B171" s="9">
        <v>10</v>
      </c>
      <c r="C171" s="9" t="s">
        <v>489</v>
      </c>
      <c r="D171" s="13"/>
      <c r="E171" s="13" t="e">
        <f>_xlfn.IFNA(VLOOKUP(expandedflower[[#This Row],[Scion METRC '#]],[3]!METRCC8[#Data],2,FALSE),"METRC ERROR")</f>
        <v>#REF!</v>
      </c>
      <c r="F171" s="13" t="str">
        <f>_xlfn.IFNA(VLOOKUP(expandedflower[[#This Row],[Scion METRC '#]],VEGC8[[#All],[Scion METRC '#]:[Pheno Barcode]],2,FALSE),"")</f>
        <v/>
      </c>
      <c r="G171" s="13" t="str">
        <f>LEFT(expandedflower[[#This Row],[Pheno Barcode]],7)</f>
        <v/>
      </c>
      <c r="H171" s="10" t="e">
        <f>_xlfn.IFNA(VLOOKUP(expandedflower[[#This Row],[Strain]],VEGC8[[#All],[Scion METRC '#]:[Health]],5,FALSE),"")</f>
        <v>#REF!</v>
      </c>
      <c r="I171" s="13"/>
      <c r="J171" s="13" t="str">
        <f>_xlfn.IFNA(VLOOKUP(expandedflower[[#This Row],[Scion METRC '#]],DEADC8[#Data],2,FALSE),"Alive")</f>
        <v>Alive</v>
      </c>
      <c r="K171" s="13"/>
      <c r="L171" s="13" t="str">
        <f>_xlfn.IFNA(VLOOKUP(expandedflower[[#This Row],[Scion METRC '#]],DEADC8[#Data],3,FALSE),"")</f>
        <v/>
      </c>
      <c r="M171" s="14" t="str">
        <f>_xlfn.IFNA(VLOOKUP(expandedflower[[#This Row],[Scion METRC '#]],DEADC8[#Data],4,FALSE),"")</f>
        <v/>
      </c>
      <c r="N171" s="13" t="str">
        <f>IF(ISNUMBER(SEARCH(".",expandedflower[[#This Row],[Pheno Barcode]])),CONCATENATE("1A4070000000065000",RIGHT(expandedflower[[#This Row],[Pheno Barcode]],6)),"")</f>
        <v/>
      </c>
      <c r="O1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_CL1-10</v>
      </c>
    </row>
    <row r="172" spans="1:15" x14ac:dyDescent="0.25">
      <c r="A172" s="8" t="s">
        <v>478</v>
      </c>
      <c r="B172" s="9">
        <v>11</v>
      </c>
      <c r="C172" s="9" t="s">
        <v>489</v>
      </c>
      <c r="D172" s="13"/>
      <c r="E172" s="13" t="e">
        <f>_xlfn.IFNA(VLOOKUP(expandedflower[[#This Row],[Scion METRC '#]],[3]!METRCC8[#Data],2,FALSE),"METRC ERROR")</f>
        <v>#REF!</v>
      </c>
      <c r="F172" s="13" t="str">
        <f>_xlfn.IFNA(VLOOKUP(expandedflower[[#This Row],[Scion METRC '#]],VEGC8[[#All],[Scion METRC '#]:[Pheno Barcode]],2,FALSE),"")</f>
        <v/>
      </c>
      <c r="G172" s="13" t="str">
        <f>LEFT(expandedflower[[#This Row],[Pheno Barcode]],7)</f>
        <v/>
      </c>
      <c r="H172" s="10" t="e">
        <f>_xlfn.IFNA(VLOOKUP(expandedflower[[#This Row],[Strain]],VEGC8[[#All],[Scion METRC '#]:[Health]],5,FALSE),"")</f>
        <v>#REF!</v>
      </c>
      <c r="I172" s="13"/>
      <c r="J172" s="13" t="str">
        <f>_xlfn.IFNA(VLOOKUP(expandedflower[[#This Row],[Scion METRC '#]],DEADC8[#Data],2,FALSE),"Alive")</f>
        <v>Alive</v>
      </c>
      <c r="K172" s="13"/>
      <c r="L172" s="13" t="str">
        <f>_xlfn.IFNA(VLOOKUP(expandedflower[[#This Row],[Scion METRC '#]],DEADC8[#Data],3,FALSE),"")</f>
        <v/>
      </c>
      <c r="M172" s="14" t="str">
        <f>_xlfn.IFNA(VLOOKUP(expandedflower[[#This Row],[Scion METRC '#]],DEADC8[#Data],4,FALSE),"")</f>
        <v/>
      </c>
      <c r="N172" s="13" t="str">
        <f>IF(ISNUMBER(SEARCH(".",expandedflower[[#This Row],[Pheno Barcode]])),CONCATENATE("1A4070000000065000",RIGHT(expandedflower[[#This Row],[Pheno Barcode]],6)),"")</f>
        <v/>
      </c>
      <c r="O1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_CL1-11</v>
      </c>
    </row>
    <row r="173" spans="1:15" x14ac:dyDescent="0.25">
      <c r="A173" s="8" t="s">
        <v>478</v>
      </c>
      <c r="B173" s="9">
        <v>12</v>
      </c>
      <c r="C173" s="9" t="s">
        <v>489</v>
      </c>
      <c r="D173" s="13"/>
      <c r="E173" s="13" t="e">
        <f>_xlfn.IFNA(VLOOKUP(expandedflower[[#This Row],[Scion METRC '#]],[3]!METRCC8[#Data],2,FALSE),"METRC ERROR")</f>
        <v>#REF!</v>
      </c>
      <c r="F173" s="13" t="str">
        <f>_xlfn.IFNA(VLOOKUP(expandedflower[[#This Row],[Scion METRC '#]],VEGC8[[#All],[Scion METRC '#]:[Pheno Barcode]],2,FALSE),"")</f>
        <v/>
      </c>
      <c r="G173" s="13" t="str">
        <f>LEFT(expandedflower[[#This Row],[Pheno Barcode]],7)</f>
        <v/>
      </c>
      <c r="H173" s="10" t="e">
        <f>_xlfn.IFNA(VLOOKUP(expandedflower[[#This Row],[Strain]],VEGC8[[#All],[Scion METRC '#]:[Health]],5,FALSE),"")</f>
        <v>#REF!</v>
      </c>
      <c r="I173" s="13"/>
      <c r="J173" s="13" t="str">
        <f>_xlfn.IFNA(VLOOKUP(expandedflower[[#This Row],[Scion METRC '#]],DEADC8[#Data],2,FALSE),"Alive")</f>
        <v>Alive</v>
      </c>
      <c r="K173" s="13"/>
      <c r="L173" s="13" t="str">
        <f>_xlfn.IFNA(VLOOKUP(expandedflower[[#This Row],[Scion METRC '#]],DEADC8[#Data],3,FALSE),"")</f>
        <v/>
      </c>
      <c r="M173" s="14" t="str">
        <f>_xlfn.IFNA(VLOOKUP(expandedflower[[#This Row],[Scion METRC '#]],DEADC8[#Data],4,FALSE),"")</f>
        <v/>
      </c>
      <c r="N173" s="13" t="str">
        <f>IF(ISNUMBER(SEARCH(".",expandedflower[[#This Row],[Pheno Barcode]])),CONCATENATE("1A4070000000065000",RIGHT(expandedflower[[#This Row],[Pheno Barcode]],6)),"")</f>
        <v/>
      </c>
      <c r="O1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_CL1-12</v>
      </c>
    </row>
    <row r="174" spans="1:15" x14ac:dyDescent="0.25">
      <c r="A174" s="8" t="s">
        <v>478</v>
      </c>
      <c r="B174" s="9">
        <v>13</v>
      </c>
      <c r="C174" s="9" t="s">
        <v>489</v>
      </c>
      <c r="D174" s="13"/>
      <c r="E174" s="13" t="e">
        <f>_xlfn.IFNA(VLOOKUP(expandedflower[[#This Row],[Scion METRC '#]],[3]!METRCC8[#Data],2,FALSE),"METRC ERROR")</f>
        <v>#REF!</v>
      </c>
      <c r="F174" s="13" t="str">
        <f>_xlfn.IFNA(VLOOKUP(expandedflower[[#This Row],[Scion METRC '#]],VEGC8[[#All],[Scion METRC '#]:[Pheno Barcode]],2,FALSE),"")</f>
        <v/>
      </c>
      <c r="G174" s="13" t="str">
        <f>LEFT(expandedflower[[#This Row],[Pheno Barcode]],7)</f>
        <v/>
      </c>
      <c r="H174" s="10" t="e">
        <f>_xlfn.IFNA(VLOOKUP(expandedflower[[#This Row],[Strain]],VEGC8[[#All],[Scion METRC '#]:[Health]],5,FALSE),"")</f>
        <v>#REF!</v>
      </c>
      <c r="I174" s="13"/>
      <c r="J174" s="13" t="str">
        <f>_xlfn.IFNA(VLOOKUP(expandedflower[[#This Row],[Scion METRC '#]],DEADC8[#Data],2,FALSE),"Alive")</f>
        <v>Alive</v>
      </c>
      <c r="K174" s="13"/>
      <c r="L174" s="13" t="str">
        <f>_xlfn.IFNA(VLOOKUP(expandedflower[[#This Row],[Scion METRC '#]],DEADC8[#Data],3,FALSE),"")</f>
        <v/>
      </c>
      <c r="M174" s="14" t="str">
        <f>_xlfn.IFNA(VLOOKUP(expandedflower[[#This Row],[Scion METRC '#]],DEADC8[#Data],4,FALSE),"")</f>
        <v/>
      </c>
      <c r="N174" s="13" t="str">
        <f>IF(ISNUMBER(SEARCH(".",expandedflower[[#This Row],[Pheno Barcode]])),CONCATENATE("1A4070000000065000",RIGHT(expandedflower[[#This Row],[Pheno Barcode]],6)),"")</f>
        <v/>
      </c>
      <c r="O1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_CL1-13</v>
      </c>
    </row>
    <row r="175" spans="1:15" x14ac:dyDescent="0.25">
      <c r="A175" s="8" t="s">
        <v>478</v>
      </c>
      <c r="B175" s="9">
        <v>14</v>
      </c>
      <c r="C175" s="9" t="s">
        <v>489</v>
      </c>
      <c r="D175" s="13"/>
      <c r="E175" s="13" t="e">
        <f>_xlfn.IFNA(VLOOKUP(expandedflower[[#This Row],[Scion METRC '#]],[3]!METRCC8[#Data],2,FALSE),"METRC ERROR")</f>
        <v>#REF!</v>
      </c>
      <c r="F175" s="13" t="str">
        <f>_xlfn.IFNA(VLOOKUP(expandedflower[[#This Row],[Scion METRC '#]],VEGC8[[#All],[Scion METRC '#]:[Pheno Barcode]],2,FALSE),"")</f>
        <v/>
      </c>
      <c r="G175" s="13" t="str">
        <f>LEFT(expandedflower[[#This Row],[Pheno Barcode]],7)</f>
        <v/>
      </c>
      <c r="H175" s="10" t="e">
        <f>_xlfn.IFNA(VLOOKUP(expandedflower[[#This Row],[Strain]],VEGC8[[#All],[Scion METRC '#]:[Health]],5,FALSE),"")</f>
        <v>#REF!</v>
      </c>
      <c r="I175" s="13"/>
      <c r="J175" s="13" t="str">
        <f>_xlfn.IFNA(VLOOKUP(expandedflower[[#This Row],[Scion METRC '#]],DEADC8[#Data],2,FALSE),"Alive")</f>
        <v>Alive</v>
      </c>
      <c r="K175" s="13"/>
      <c r="L175" s="13" t="str">
        <f>_xlfn.IFNA(VLOOKUP(expandedflower[[#This Row],[Scion METRC '#]],DEADC8[#Data],3,FALSE),"")</f>
        <v/>
      </c>
      <c r="M175" s="14" t="str">
        <f>_xlfn.IFNA(VLOOKUP(expandedflower[[#This Row],[Scion METRC '#]],DEADC8[#Data],4,FALSE),"")</f>
        <v/>
      </c>
      <c r="N175" s="13" t="str">
        <f>IF(ISNUMBER(SEARCH(".",expandedflower[[#This Row],[Pheno Barcode]])),CONCATENATE("1A4070000000065000",RIGHT(expandedflower[[#This Row],[Pheno Barcode]],6)),"")</f>
        <v/>
      </c>
      <c r="O1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_CL1-14</v>
      </c>
    </row>
    <row r="176" spans="1:15" x14ac:dyDescent="0.25">
      <c r="A176" s="8" t="s">
        <v>478</v>
      </c>
      <c r="B176" s="9">
        <v>15</v>
      </c>
      <c r="C176" s="9" t="s">
        <v>489</v>
      </c>
      <c r="D176" s="13"/>
      <c r="E176" s="13" t="e">
        <f>_xlfn.IFNA(VLOOKUP(expandedflower[[#This Row],[Scion METRC '#]],[3]!METRCC8[#Data],2,FALSE),"METRC ERROR")</f>
        <v>#REF!</v>
      </c>
      <c r="F176" s="13" t="str">
        <f>_xlfn.IFNA(VLOOKUP(expandedflower[[#This Row],[Scion METRC '#]],VEGC8[[#All],[Scion METRC '#]:[Pheno Barcode]],2,FALSE),"")</f>
        <v/>
      </c>
      <c r="G176" s="13" t="str">
        <f>LEFT(expandedflower[[#This Row],[Pheno Barcode]],7)</f>
        <v/>
      </c>
      <c r="H176" s="10" t="e">
        <f>_xlfn.IFNA(VLOOKUP(expandedflower[[#This Row],[Strain]],VEGC8[[#All],[Scion METRC '#]:[Health]],5,FALSE),"")</f>
        <v>#REF!</v>
      </c>
      <c r="I176" s="13"/>
      <c r="J176" s="13" t="str">
        <f>_xlfn.IFNA(VLOOKUP(expandedflower[[#This Row],[Scion METRC '#]],DEADC8[#Data],2,FALSE),"Alive")</f>
        <v>Alive</v>
      </c>
      <c r="K176" s="13"/>
      <c r="L176" s="13" t="str">
        <f>_xlfn.IFNA(VLOOKUP(expandedflower[[#This Row],[Scion METRC '#]],DEADC8[#Data],3,FALSE),"")</f>
        <v/>
      </c>
      <c r="M176" s="14" t="str">
        <f>_xlfn.IFNA(VLOOKUP(expandedflower[[#This Row],[Scion METRC '#]],DEADC8[#Data],4,FALSE),"")</f>
        <v/>
      </c>
      <c r="N176" s="13" t="str">
        <f>IF(ISNUMBER(SEARCH(".",expandedflower[[#This Row],[Pheno Barcode]])),CONCATENATE("1A4070000000065000",RIGHT(expandedflower[[#This Row],[Pheno Barcode]],6)),"")</f>
        <v/>
      </c>
      <c r="O1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_CL1-15</v>
      </c>
    </row>
    <row r="177" spans="1:15" x14ac:dyDescent="0.25">
      <c r="A177" s="8" t="s">
        <v>478</v>
      </c>
      <c r="B177" s="9">
        <v>16</v>
      </c>
      <c r="C177" s="9" t="s">
        <v>489</v>
      </c>
      <c r="D177" s="13"/>
      <c r="E177" s="13" t="e">
        <f>_xlfn.IFNA(VLOOKUP(expandedflower[[#This Row],[Scion METRC '#]],[3]!METRCC8[#Data],2,FALSE),"METRC ERROR")</f>
        <v>#REF!</v>
      </c>
      <c r="F177" s="13" t="str">
        <f>_xlfn.IFNA(VLOOKUP(expandedflower[[#This Row],[Scion METRC '#]],VEGC8[[#All],[Scion METRC '#]:[Pheno Barcode]],2,FALSE),"")</f>
        <v/>
      </c>
      <c r="G177" s="13" t="str">
        <f>LEFT(expandedflower[[#This Row],[Pheno Barcode]],7)</f>
        <v/>
      </c>
      <c r="H177" s="10" t="e">
        <f>_xlfn.IFNA(VLOOKUP(expandedflower[[#This Row],[Strain]],VEGC8[[#All],[Scion METRC '#]:[Health]],5,FALSE),"")</f>
        <v>#REF!</v>
      </c>
      <c r="I177" s="13"/>
      <c r="J177" s="13" t="str">
        <f>_xlfn.IFNA(VLOOKUP(expandedflower[[#This Row],[Scion METRC '#]],DEADC8[#Data],2,FALSE),"Alive")</f>
        <v>Alive</v>
      </c>
      <c r="K177" s="13"/>
      <c r="L177" s="13" t="str">
        <f>_xlfn.IFNA(VLOOKUP(expandedflower[[#This Row],[Scion METRC '#]],DEADC8[#Data],3,FALSE),"")</f>
        <v/>
      </c>
      <c r="M177" s="14" t="str">
        <f>_xlfn.IFNA(VLOOKUP(expandedflower[[#This Row],[Scion METRC '#]],DEADC8[#Data],4,FALSE),"")</f>
        <v/>
      </c>
      <c r="N177" s="13" t="str">
        <f>IF(ISNUMBER(SEARCH(".",expandedflower[[#This Row],[Pheno Barcode]])),CONCATENATE("1A4070000000065000",RIGHT(expandedflower[[#This Row],[Pheno Barcode]],6)),"")</f>
        <v/>
      </c>
      <c r="O1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_CL1-16</v>
      </c>
    </row>
    <row r="178" spans="1:15" x14ac:dyDescent="0.25">
      <c r="A178" s="8" t="s">
        <v>478</v>
      </c>
      <c r="B178" s="9">
        <v>1</v>
      </c>
      <c r="C178" s="9" t="s">
        <v>490</v>
      </c>
      <c r="D178" s="13"/>
      <c r="E178" s="13" t="e">
        <f>_xlfn.IFNA(VLOOKUP(expandedflower[[#This Row],[Scion METRC '#]],[3]!METRCC8[#Data],2,FALSE),"METRC ERROR")</f>
        <v>#REF!</v>
      </c>
      <c r="F178" s="13" t="str">
        <f>_xlfn.IFNA(VLOOKUP(expandedflower[[#This Row],[Scion METRC '#]],VEGC8[[#All],[Scion METRC '#]:[Pheno Barcode]],2,FALSE),"")</f>
        <v/>
      </c>
      <c r="G178" s="13" t="str">
        <f>LEFT(expandedflower[[#This Row],[Pheno Barcode]],7)</f>
        <v/>
      </c>
      <c r="H178" s="10" t="e">
        <f>_xlfn.IFNA(VLOOKUP(expandedflower[[#This Row],[Strain]],VEGC8[[#All],[Scion METRC '#]:[Health]],5,FALSE),"")</f>
        <v>#REF!</v>
      </c>
      <c r="I178" s="13"/>
      <c r="J178" s="13" t="str">
        <f>_xlfn.IFNA(VLOOKUP(expandedflower[[#This Row],[Scion METRC '#]],DEADC8[#Data],2,FALSE),"Alive")</f>
        <v>Alive</v>
      </c>
      <c r="K178" s="13"/>
      <c r="L178" s="13" t="str">
        <f>_xlfn.IFNA(VLOOKUP(expandedflower[[#This Row],[Scion METRC '#]],DEADC8[#Data],3,FALSE),"")</f>
        <v/>
      </c>
      <c r="M178" s="14" t="str">
        <f>_xlfn.IFNA(VLOOKUP(expandedflower[[#This Row],[Scion METRC '#]],DEADC8[#Data],4,FALSE),"")</f>
        <v/>
      </c>
      <c r="N178" s="13" t="str">
        <f>IF(ISNUMBER(SEARCH(".",expandedflower[[#This Row],[Pheno Barcode]])),CONCATENATE("1A4070000000065000",RIGHT(expandedflower[[#This Row],[Pheno Barcode]],6)),"")</f>
        <v/>
      </c>
      <c r="O1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_CL2-01</v>
      </c>
    </row>
    <row r="179" spans="1:15" x14ac:dyDescent="0.25">
      <c r="A179" s="8" t="s">
        <v>478</v>
      </c>
      <c r="B179" s="9">
        <v>2</v>
      </c>
      <c r="C179" s="9" t="s">
        <v>490</v>
      </c>
      <c r="D179" s="13"/>
      <c r="E179" s="13" t="e">
        <f>_xlfn.IFNA(VLOOKUP(expandedflower[[#This Row],[Scion METRC '#]],[3]!METRCC8[#Data],2,FALSE),"METRC ERROR")</f>
        <v>#REF!</v>
      </c>
      <c r="F179" s="13" t="str">
        <f>_xlfn.IFNA(VLOOKUP(expandedflower[[#This Row],[Scion METRC '#]],VEGC8[[#All],[Scion METRC '#]:[Pheno Barcode]],2,FALSE),"")</f>
        <v/>
      </c>
      <c r="G179" s="13" t="str">
        <f>LEFT(expandedflower[[#This Row],[Pheno Barcode]],7)</f>
        <v/>
      </c>
      <c r="H179" s="10" t="e">
        <f>_xlfn.IFNA(VLOOKUP(expandedflower[[#This Row],[Strain]],VEGC8[[#All],[Scion METRC '#]:[Health]],5,FALSE),"")</f>
        <v>#REF!</v>
      </c>
      <c r="I179" s="13"/>
      <c r="J179" s="13" t="str">
        <f>_xlfn.IFNA(VLOOKUP(expandedflower[[#This Row],[Scion METRC '#]],DEADC8[#Data],2,FALSE),"Alive")</f>
        <v>Alive</v>
      </c>
      <c r="K179" s="13"/>
      <c r="L179" s="13" t="str">
        <f>_xlfn.IFNA(VLOOKUP(expandedflower[[#This Row],[Scion METRC '#]],DEADC8[#Data],3,FALSE),"")</f>
        <v/>
      </c>
      <c r="M179" s="14" t="str">
        <f>_xlfn.IFNA(VLOOKUP(expandedflower[[#This Row],[Scion METRC '#]],DEADC8[#Data],4,FALSE),"")</f>
        <v/>
      </c>
      <c r="N179" s="13" t="str">
        <f>IF(ISNUMBER(SEARCH(".",expandedflower[[#This Row],[Pheno Barcode]])),CONCATENATE("1A4070000000065000",RIGHT(expandedflower[[#This Row],[Pheno Barcode]],6)),"")</f>
        <v/>
      </c>
      <c r="O1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_CL2-02</v>
      </c>
    </row>
    <row r="180" spans="1:15" x14ac:dyDescent="0.25">
      <c r="A180" s="8" t="s">
        <v>478</v>
      </c>
      <c r="B180" s="9">
        <v>3</v>
      </c>
      <c r="C180" s="9" t="s">
        <v>490</v>
      </c>
      <c r="D180" s="13"/>
      <c r="E180" s="13" t="e">
        <f>_xlfn.IFNA(VLOOKUP(expandedflower[[#This Row],[Scion METRC '#]],[3]!METRCC8[#Data],2,FALSE),"METRC ERROR")</f>
        <v>#REF!</v>
      </c>
      <c r="F180" s="13" t="str">
        <f>_xlfn.IFNA(VLOOKUP(expandedflower[[#This Row],[Scion METRC '#]],VEGC8[[#All],[Scion METRC '#]:[Pheno Barcode]],2,FALSE),"")</f>
        <v/>
      </c>
      <c r="G180" s="13" t="str">
        <f>LEFT(expandedflower[[#This Row],[Pheno Barcode]],7)</f>
        <v/>
      </c>
      <c r="H180" s="10" t="e">
        <f>_xlfn.IFNA(VLOOKUP(expandedflower[[#This Row],[Strain]],VEGC8[[#All],[Scion METRC '#]:[Health]],5,FALSE),"")</f>
        <v>#REF!</v>
      </c>
      <c r="I180" s="13"/>
      <c r="J180" s="13" t="str">
        <f>_xlfn.IFNA(VLOOKUP(expandedflower[[#This Row],[Scion METRC '#]],DEADC8[#Data],2,FALSE),"Alive")</f>
        <v>Alive</v>
      </c>
      <c r="K180" s="13"/>
      <c r="L180" s="13" t="str">
        <f>_xlfn.IFNA(VLOOKUP(expandedflower[[#This Row],[Scion METRC '#]],DEADC8[#Data],3,FALSE),"")</f>
        <v/>
      </c>
      <c r="M180" s="14" t="str">
        <f>_xlfn.IFNA(VLOOKUP(expandedflower[[#This Row],[Scion METRC '#]],DEADC8[#Data],4,FALSE),"")</f>
        <v/>
      </c>
      <c r="N180" s="13" t="str">
        <f>IF(ISNUMBER(SEARCH(".",expandedflower[[#This Row],[Pheno Barcode]])),CONCATENATE("1A4070000000065000",RIGHT(expandedflower[[#This Row],[Pheno Barcode]],6)),"")</f>
        <v/>
      </c>
      <c r="O1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_CL2-03</v>
      </c>
    </row>
    <row r="181" spans="1:15" x14ac:dyDescent="0.25">
      <c r="A181" s="8" t="s">
        <v>478</v>
      </c>
      <c r="B181" s="9">
        <v>4</v>
      </c>
      <c r="C181" s="9" t="s">
        <v>490</v>
      </c>
      <c r="D181" s="13"/>
      <c r="E181" s="13" t="e">
        <f>_xlfn.IFNA(VLOOKUP(expandedflower[[#This Row],[Scion METRC '#]],[3]!METRCC8[#Data],2,FALSE),"METRC ERROR")</f>
        <v>#REF!</v>
      </c>
      <c r="F181" s="13" t="str">
        <f>_xlfn.IFNA(VLOOKUP(expandedflower[[#This Row],[Scion METRC '#]],VEGC8[[#All],[Scion METRC '#]:[Pheno Barcode]],2,FALSE),"")</f>
        <v/>
      </c>
      <c r="G181" s="13" t="str">
        <f>LEFT(expandedflower[[#This Row],[Pheno Barcode]],7)</f>
        <v/>
      </c>
      <c r="H181" s="10" t="e">
        <f>_xlfn.IFNA(VLOOKUP(expandedflower[[#This Row],[Strain]],VEGC8[[#All],[Scion METRC '#]:[Health]],5,FALSE),"")</f>
        <v>#REF!</v>
      </c>
      <c r="I181" s="13"/>
      <c r="J181" s="13" t="str">
        <f>_xlfn.IFNA(VLOOKUP(expandedflower[[#This Row],[Scion METRC '#]],DEADC8[#Data],2,FALSE),"Alive")</f>
        <v>Alive</v>
      </c>
      <c r="K181" s="13"/>
      <c r="L181" s="13" t="str">
        <f>_xlfn.IFNA(VLOOKUP(expandedflower[[#This Row],[Scion METRC '#]],DEADC8[#Data],3,FALSE),"")</f>
        <v/>
      </c>
      <c r="M181" s="14" t="str">
        <f>_xlfn.IFNA(VLOOKUP(expandedflower[[#This Row],[Scion METRC '#]],DEADC8[#Data],4,FALSE),"")</f>
        <v/>
      </c>
      <c r="N181" s="13" t="str">
        <f>IF(ISNUMBER(SEARCH(".",expandedflower[[#This Row],[Pheno Barcode]])),CONCATENATE("1A4070000000065000",RIGHT(expandedflower[[#This Row],[Pheno Barcode]],6)),"")</f>
        <v/>
      </c>
      <c r="O1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_CL2-04</v>
      </c>
    </row>
    <row r="182" spans="1:15" x14ac:dyDescent="0.25">
      <c r="A182" s="8" t="s">
        <v>478</v>
      </c>
      <c r="B182" s="9">
        <v>5</v>
      </c>
      <c r="C182" s="9" t="s">
        <v>490</v>
      </c>
      <c r="D182" s="13"/>
      <c r="E182" s="13" t="e">
        <f>_xlfn.IFNA(VLOOKUP(expandedflower[[#This Row],[Scion METRC '#]],[3]!METRCC8[#Data],2,FALSE),"METRC ERROR")</f>
        <v>#REF!</v>
      </c>
      <c r="F182" s="13" t="str">
        <f>_xlfn.IFNA(VLOOKUP(expandedflower[[#This Row],[Scion METRC '#]],VEGC8[[#All],[Scion METRC '#]:[Pheno Barcode]],2,FALSE),"")</f>
        <v/>
      </c>
      <c r="G182" s="13" t="str">
        <f>LEFT(expandedflower[[#This Row],[Pheno Barcode]],7)</f>
        <v/>
      </c>
      <c r="H182" s="10" t="e">
        <f>_xlfn.IFNA(VLOOKUP(expandedflower[[#This Row],[Strain]],VEGC8[[#All],[Scion METRC '#]:[Health]],5,FALSE),"")</f>
        <v>#REF!</v>
      </c>
      <c r="I182" s="13"/>
      <c r="J182" s="13" t="str">
        <f>_xlfn.IFNA(VLOOKUP(expandedflower[[#This Row],[Scion METRC '#]],DEADC8[#Data],2,FALSE),"Alive")</f>
        <v>Alive</v>
      </c>
      <c r="K182" s="13"/>
      <c r="L182" s="13" t="str">
        <f>_xlfn.IFNA(VLOOKUP(expandedflower[[#This Row],[Scion METRC '#]],DEADC8[#Data],3,FALSE),"")</f>
        <v/>
      </c>
      <c r="M182" s="14" t="str">
        <f>_xlfn.IFNA(VLOOKUP(expandedflower[[#This Row],[Scion METRC '#]],DEADC8[#Data],4,FALSE),"")</f>
        <v/>
      </c>
      <c r="N182" s="13" t="str">
        <f>IF(ISNUMBER(SEARCH(".",expandedflower[[#This Row],[Pheno Barcode]])),CONCATENATE("1A4070000000065000",RIGHT(expandedflower[[#This Row],[Pheno Barcode]],6)),"")</f>
        <v/>
      </c>
      <c r="O1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_CL2-05</v>
      </c>
    </row>
    <row r="183" spans="1:15" x14ac:dyDescent="0.25">
      <c r="A183" s="8" t="s">
        <v>478</v>
      </c>
      <c r="B183" s="9">
        <v>6</v>
      </c>
      <c r="C183" s="9" t="s">
        <v>490</v>
      </c>
      <c r="D183" s="13"/>
      <c r="E183" s="13" t="e">
        <f>_xlfn.IFNA(VLOOKUP(expandedflower[[#This Row],[Scion METRC '#]],[3]!METRCC8[#Data],2,FALSE),"METRC ERROR")</f>
        <v>#REF!</v>
      </c>
      <c r="F183" s="13" t="str">
        <f>_xlfn.IFNA(VLOOKUP(expandedflower[[#This Row],[Scion METRC '#]],VEGC8[[#All],[Scion METRC '#]:[Pheno Barcode]],2,FALSE),"")</f>
        <v/>
      </c>
      <c r="G183" s="13" t="str">
        <f>LEFT(expandedflower[[#This Row],[Pheno Barcode]],7)</f>
        <v/>
      </c>
      <c r="H183" s="10" t="e">
        <f>_xlfn.IFNA(VLOOKUP(expandedflower[[#This Row],[Strain]],VEGC8[[#All],[Scion METRC '#]:[Health]],5,FALSE),"")</f>
        <v>#REF!</v>
      </c>
      <c r="I183" s="13"/>
      <c r="J183" s="13" t="str">
        <f>_xlfn.IFNA(VLOOKUP(expandedflower[[#This Row],[Scion METRC '#]],DEADC8[#Data],2,FALSE),"Alive")</f>
        <v>Alive</v>
      </c>
      <c r="K183" s="13"/>
      <c r="L183" s="13" t="str">
        <f>_xlfn.IFNA(VLOOKUP(expandedflower[[#This Row],[Scion METRC '#]],DEADC8[#Data],3,FALSE),"")</f>
        <v/>
      </c>
      <c r="M183" s="14" t="str">
        <f>_xlfn.IFNA(VLOOKUP(expandedflower[[#This Row],[Scion METRC '#]],DEADC8[#Data],4,FALSE),"")</f>
        <v/>
      </c>
      <c r="N183" s="13" t="str">
        <f>IF(ISNUMBER(SEARCH(".",expandedflower[[#This Row],[Pheno Barcode]])),CONCATENATE("1A4070000000065000",RIGHT(expandedflower[[#This Row],[Pheno Barcode]],6)),"")</f>
        <v/>
      </c>
      <c r="O1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_CL2-06</v>
      </c>
    </row>
    <row r="184" spans="1:15" x14ac:dyDescent="0.25">
      <c r="A184" s="8" t="s">
        <v>478</v>
      </c>
      <c r="B184" s="9">
        <v>7</v>
      </c>
      <c r="C184" s="9" t="s">
        <v>490</v>
      </c>
      <c r="D184" s="13"/>
      <c r="E184" s="13" t="e">
        <f>_xlfn.IFNA(VLOOKUP(expandedflower[[#This Row],[Scion METRC '#]],[3]!METRCC8[#Data],2,FALSE),"METRC ERROR")</f>
        <v>#REF!</v>
      </c>
      <c r="F184" s="13" t="str">
        <f>_xlfn.IFNA(VLOOKUP(expandedflower[[#This Row],[Scion METRC '#]],VEGC8[[#All],[Scion METRC '#]:[Pheno Barcode]],2,FALSE),"")</f>
        <v/>
      </c>
      <c r="G184" s="13" t="str">
        <f>LEFT(expandedflower[[#This Row],[Pheno Barcode]],7)</f>
        <v/>
      </c>
      <c r="H184" s="10" t="e">
        <f>_xlfn.IFNA(VLOOKUP(expandedflower[[#This Row],[Strain]],VEGC8[[#All],[Scion METRC '#]:[Health]],5,FALSE),"")</f>
        <v>#REF!</v>
      </c>
      <c r="I184" s="13"/>
      <c r="J184" s="13" t="str">
        <f>_xlfn.IFNA(VLOOKUP(expandedflower[[#This Row],[Scion METRC '#]],DEADC8[#Data],2,FALSE),"Alive")</f>
        <v>Alive</v>
      </c>
      <c r="K184" s="13"/>
      <c r="L184" s="13" t="str">
        <f>_xlfn.IFNA(VLOOKUP(expandedflower[[#This Row],[Scion METRC '#]],DEADC8[#Data],3,FALSE),"")</f>
        <v/>
      </c>
      <c r="M184" s="14" t="str">
        <f>_xlfn.IFNA(VLOOKUP(expandedflower[[#This Row],[Scion METRC '#]],DEADC8[#Data],4,FALSE),"")</f>
        <v/>
      </c>
      <c r="N184" s="13" t="str">
        <f>IF(ISNUMBER(SEARCH(".",expandedflower[[#This Row],[Pheno Barcode]])),CONCATENATE("1A4070000000065000",RIGHT(expandedflower[[#This Row],[Pheno Barcode]],6)),"")</f>
        <v/>
      </c>
      <c r="O1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_CL2-07</v>
      </c>
    </row>
    <row r="185" spans="1:15" x14ac:dyDescent="0.25">
      <c r="A185" s="8" t="s">
        <v>478</v>
      </c>
      <c r="B185" s="9">
        <v>8</v>
      </c>
      <c r="C185" s="9" t="s">
        <v>490</v>
      </c>
      <c r="D185" s="13"/>
      <c r="E185" s="13" t="e">
        <f>_xlfn.IFNA(VLOOKUP(expandedflower[[#This Row],[Scion METRC '#]],[3]!METRCC8[#Data],2,FALSE),"METRC ERROR")</f>
        <v>#REF!</v>
      </c>
      <c r="F185" s="13" t="str">
        <f>_xlfn.IFNA(VLOOKUP(expandedflower[[#This Row],[Scion METRC '#]],VEGC8[[#All],[Scion METRC '#]:[Pheno Barcode]],2,FALSE),"")</f>
        <v/>
      </c>
      <c r="G185" s="13" t="str">
        <f>LEFT(expandedflower[[#This Row],[Pheno Barcode]],7)</f>
        <v/>
      </c>
      <c r="H185" s="10" t="e">
        <f>_xlfn.IFNA(VLOOKUP(expandedflower[[#This Row],[Strain]],VEGC8[[#All],[Scion METRC '#]:[Health]],5,FALSE),"")</f>
        <v>#REF!</v>
      </c>
      <c r="I185" s="13"/>
      <c r="J185" s="13" t="str">
        <f>_xlfn.IFNA(VLOOKUP(expandedflower[[#This Row],[Scion METRC '#]],DEADC8[#Data],2,FALSE),"Alive")</f>
        <v>Alive</v>
      </c>
      <c r="K185" s="13"/>
      <c r="L185" s="13" t="str">
        <f>_xlfn.IFNA(VLOOKUP(expandedflower[[#This Row],[Scion METRC '#]],DEADC8[#Data],3,FALSE),"")</f>
        <v/>
      </c>
      <c r="M185" s="14" t="str">
        <f>_xlfn.IFNA(VLOOKUP(expandedflower[[#This Row],[Scion METRC '#]],DEADC8[#Data],4,FALSE),"")</f>
        <v/>
      </c>
      <c r="N185" s="13" t="str">
        <f>IF(ISNUMBER(SEARCH(".",expandedflower[[#This Row],[Pheno Barcode]])),CONCATENATE("1A4070000000065000",RIGHT(expandedflower[[#This Row],[Pheno Barcode]],6)),"")</f>
        <v/>
      </c>
      <c r="O1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_CL2-08</v>
      </c>
    </row>
    <row r="186" spans="1:15" x14ac:dyDescent="0.25">
      <c r="A186" s="8" t="s">
        <v>478</v>
      </c>
      <c r="B186" s="9">
        <v>9</v>
      </c>
      <c r="C186" s="9" t="s">
        <v>490</v>
      </c>
      <c r="D186" s="13"/>
      <c r="E186" s="13" t="e">
        <f>_xlfn.IFNA(VLOOKUP(expandedflower[[#This Row],[Scion METRC '#]],[3]!METRCC8[#Data],2,FALSE),"METRC ERROR")</f>
        <v>#REF!</v>
      </c>
      <c r="F186" s="13" t="str">
        <f>_xlfn.IFNA(VLOOKUP(expandedflower[[#This Row],[Scion METRC '#]],VEGC8[[#All],[Scion METRC '#]:[Pheno Barcode]],2,FALSE),"")</f>
        <v/>
      </c>
      <c r="G186" s="13" t="str">
        <f>LEFT(expandedflower[[#This Row],[Pheno Barcode]],7)</f>
        <v/>
      </c>
      <c r="H186" s="10" t="e">
        <f>_xlfn.IFNA(VLOOKUP(expandedflower[[#This Row],[Strain]],VEGC8[[#All],[Scion METRC '#]:[Health]],5,FALSE),"")</f>
        <v>#REF!</v>
      </c>
      <c r="I186" s="13"/>
      <c r="J186" s="13" t="str">
        <f>_xlfn.IFNA(VLOOKUP(expandedflower[[#This Row],[Scion METRC '#]],DEADC8[#Data],2,FALSE),"Alive")</f>
        <v>Alive</v>
      </c>
      <c r="K186" s="13"/>
      <c r="L186" s="13" t="str">
        <f>_xlfn.IFNA(VLOOKUP(expandedflower[[#This Row],[Scion METRC '#]],DEADC8[#Data],3,FALSE),"")</f>
        <v/>
      </c>
      <c r="M186" s="14" t="str">
        <f>_xlfn.IFNA(VLOOKUP(expandedflower[[#This Row],[Scion METRC '#]],DEADC8[#Data],4,FALSE),"")</f>
        <v/>
      </c>
      <c r="N186" s="13" t="str">
        <f>IF(ISNUMBER(SEARCH(".",expandedflower[[#This Row],[Pheno Barcode]])),CONCATENATE("1A4070000000065000",RIGHT(expandedflower[[#This Row],[Pheno Barcode]],6)),"")</f>
        <v/>
      </c>
      <c r="O1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_CL2-09</v>
      </c>
    </row>
    <row r="187" spans="1:15" x14ac:dyDescent="0.25">
      <c r="A187" s="8" t="s">
        <v>478</v>
      </c>
      <c r="B187" s="9">
        <v>10</v>
      </c>
      <c r="C187" s="9" t="s">
        <v>490</v>
      </c>
      <c r="D187" s="13"/>
      <c r="E187" s="13" t="e">
        <f>_xlfn.IFNA(VLOOKUP(expandedflower[[#This Row],[Scion METRC '#]],[3]!METRCC8[#Data],2,FALSE),"METRC ERROR")</f>
        <v>#REF!</v>
      </c>
      <c r="F187" s="13" t="str">
        <f>_xlfn.IFNA(VLOOKUP(expandedflower[[#This Row],[Scion METRC '#]],VEGC8[[#All],[Scion METRC '#]:[Pheno Barcode]],2,FALSE),"")</f>
        <v/>
      </c>
      <c r="G187" s="13" t="str">
        <f>LEFT(expandedflower[[#This Row],[Pheno Barcode]],7)</f>
        <v/>
      </c>
      <c r="H187" s="10" t="e">
        <f>_xlfn.IFNA(VLOOKUP(expandedflower[[#This Row],[Strain]],VEGC8[[#All],[Scion METRC '#]:[Health]],5,FALSE),"")</f>
        <v>#REF!</v>
      </c>
      <c r="I187" s="13"/>
      <c r="J187" s="13" t="str">
        <f>_xlfn.IFNA(VLOOKUP(expandedflower[[#This Row],[Scion METRC '#]],DEADC8[#Data],2,FALSE),"Alive")</f>
        <v>Alive</v>
      </c>
      <c r="K187" s="13"/>
      <c r="L187" s="13" t="str">
        <f>_xlfn.IFNA(VLOOKUP(expandedflower[[#This Row],[Scion METRC '#]],DEADC8[#Data],3,FALSE),"")</f>
        <v/>
      </c>
      <c r="M187" s="14" t="str">
        <f>_xlfn.IFNA(VLOOKUP(expandedflower[[#This Row],[Scion METRC '#]],DEADC8[#Data],4,FALSE),"")</f>
        <v/>
      </c>
      <c r="N187" s="13" t="str">
        <f>IF(ISNUMBER(SEARCH(".",expandedflower[[#This Row],[Pheno Barcode]])),CONCATENATE("1A4070000000065000",RIGHT(expandedflower[[#This Row],[Pheno Barcode]],6)),"")</f>
        <v/>
      </c>
      <c r="O1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_CL2-10</v>
      </c>
    </row>
    <row r="188" spans="1:15" x14ac:dyDescent="0.25">
      <c r="A188" s="8" t="s">
        <v>478</v>
      </c>
      <c r="B188" s="9">
        <v>11</v>
      </c>
      <c r="C188" s="9" t="s">
        <v>490</v>
      </c>
      <c r="D188" s="13"/>
      <c r="E188" s="13" t="e">
        <f>_xlfn.IFNA(VLOOKUP(expandedflower[[#This Row],[Scion METRC '#]],[3]!METRCC8[#Data],2,FALSE),"METRC ERROR")</f>
        <v>#REF!</v>
      </c>
      <c r="F188" s="13" t="str">
        <f>_xlfn.IFNA(VLOOKUP(expandedflower[[#This Row],[Scion METRC '#]],VEGC8[[#All],[Scion METRC '#]:[Pheno Barcode]],2,FALSE),"")</f>
        <v/>
      </c>
      <c r="G188" s="13" t="str">
        <f>LEFT(expandedflower[[#This Row],[Pheno Barcode]],7)</f>
        <v/>
      </c>
      <c r="H188" s="10" t="e">
        <f>_xlfn.IFNA(VLOOKUP(expandedflower[[#This Row],[Strain]],VEGC8[[#All],[Scion METRC '#]:[Health]],5,FALSE),"")</f>
        <v>#REF!</v>
      </c>
      <c r="I188" s="13"/>
      <c r="J188" s="13" t="str">
        <f>_xlfn.IFNA(VLOOKUP(expandedflower[[#This Row],[Scion METRC '#]],DEADC8[#Data],2,FALSE),"Alive")</f>
        <v>Alive</v>
      </c>
      <c r="K188" s="13"/>
      <c r="L188" s="13" t="str">
        <f>_xlfn.IFNA(VLOOKUP(expandedflower[[#This Row],[Scion METRC '#]],DEADC8[#Data],3,FALSE),"")</f>
        <v/>
      </c>
      <c r="M188" s="14" t="str">
        <f>_xlfn.IFNA(VLOOKUP(expandedflower[[#This Row],[Scion METRC '#]],DEADC8[#Data],4,FALSE),"")</f>
        <v/>
      </c>
      <c r="N188" s="13" t="str">
        <f>IF(ISNUMBER(SEARCH(".",expandedflower[[#This Row],[Pheno Barcode]])),CONCATENATE("1A4070000000065000",RIGHT(expandedflower[[#This Row],[Pheno Barcode]],6)),"")</f>
        <v/>
      </c>
      <c r="O1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_CL2-11</v>
      </c>
    </row>
    <row r="189" spans="1:15" x14ac:dyDescent="0.25">
      <c r="A189" s="8" t="s">
        <v>478</v>
      </c>
      <c r="B189" s="9">
        <v>12</v>
      </c>
      <c r="C189" s="9" t="s">
        <v>490</v>
      </c>
      <c r="D189" s="13"/>
      <c r="E189" s="13" t="e">
        <f>_xlfn.IFNA(VLOOKUP(expandedflower[[#This Row],[Scion METRC '#]],[3]!METRCC8[#Data],2,FALSE),"METRC ERROR")</f>
        <v>#REF!</v>
      </c>
      <c r="F189" s="13" t="str">
        <f>_xlfn.IFNA(VLOOKUP(expandedflower[[#This Row],[Scion METRC '#]],VEGC8[[#All],[Scion METRC '#]:[Pheno Barcode]],2,FALSE),"")</f>
        <v/>
      </c>
      <c r="G189" s="13" t="str">
        <f>LEFT(expandedflower[[#This Row],[Pheno Barcode]],7)</f>
        <v/>
      </c>
      <c r="H189" s="10" t="e">
        <f>_xlfn.IFNA(VLOOKUP(expandedflower[[#This Row],[Strain]],VEGC8[[#All],[Scion METRC '#]:[Health]],5,FALSE),"")</f>
        <v>#REF!</v>
      </c>
      <c r="I189" s="13"/>
      <c r="J189" s="13" t="str">
        <f>_xlfn.IFNA(VLOOKUP(expandedflower[[#This Row],[Scion METRC '#]],DEADC8[#Data],2,FALSE),"Alive")</f>
        <v>Alive</v>
      </c>
      <c r="K189" s="13"/>
      <c r="L189" s="13" t="str">
        <f>_xlfn.IFNA(VLOOKUP(expandedflower[[#This Row],[Scion METRC '#]],DEADC8[#Data],3,FALSE),"")</f>
        <v/>
      </c>
      <c r="M189" s="14" t="str">
        <f>_xlfn.IFNA(VLOOKUP(expandedflower[[#This Row],[Scion METRC '#]],DEADC8[#Data],4,FALSE),"")</f>
        <v/>
      </c>
      <c r="N189" s="13" t="str">
        <f>IF(ISNUMBER(SEARCH(".",expandedflower[[#This Row],[Pheno Barcode]])),CONCATENATE("1A4070000000065000",RIGHT(expandedflower[[#This Row],[Pheno Barcode]],6)),"")</f>
        <v/>
      </c>
      <c r="O1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_CL2-12</v>
      </c>
    </row>
    <row r="190" spans="1:15" x14ac:dyDescent="0.25">
      <c r="A190" s="8" t="s">
        <v>478</v>
      </c>
      <c r="B190" s="9">
        <v>13</v>
      </c>
      <c r="C190" s="9" t="s">
        <v>490</v>
      </c>
      <c r="D190" s="13"/>
      <c r="E190" s="13" t="e">
        <f>_xlfn.IFNA(VLOOKUP(expandedflower[[#This Row],[Scion METRC '#]],[3]!METRCC8[#Data],2,FALSE),"METRC ERROR")</f>
        <v>#REF!</v>
      </c>
      <c r="F190" s="13" t="str">
        <f>_xlfn.IFNA(VLOOKUP(expandedflower[[#This Row],[Scion METRC '#]],VEGC8[[#All],[Scion METRC '#]:[Pheno Barcode]],2,FALSE),"")</f>
        <v/>
      </c>
      <c r="G190" s="13" t="str">
        <f>LEFT(expandedflower[[#This Row],[Pheno Barcode]],7)</f>
        <v/>
      </c>
      <c r="H190" s="10" t="e">
        <f>_xlfn.IFNA(VLOOKUP(expandedflower[[#This Row],[Strain]],VEGC8[[#All],[Scion METRC '#]:[Health]],5,FALSE),"")</f>
        <v>#REF!</v>
      </c>
      <c r="I190" s="13"/>
      <c r="J190" s="13" t="str">
        <f>_xlfn.IFNA(VLOOKUP(expandedflower[[#This Row],[Scion METRC '#]],DEADC8[#Data],2,FALSE),"Alive")</f>
        <v>Alive</v>
      </c>
      <c r="K190" s="13"/>
      <c r="L190" s="13" t="str">
        <f>_xlfn.IFNA(VLOOKUP(expandedflower[[#This Row],[Scion METRC '#]],DEADC8[#Data],3,FALSE),"")</f>
        <v/>
      </c>
      <c r="M190" s="14" t="str">
        <f>_xlfn.IFNA(VLOOKUP(expandedflower[[#This Row],[Scion METRC '#]],DEADC8[#Data],4,FALSE),"")</f>
        <v/>
      </c>
      <c r="N190" s="13" t="str">
        <f>IF(ISNUMBER(SEARCH(".",expandedflower[[#This Row],[Pheno Barcode]])),CONCATENATE("1A4070000000065000",RIGHT(expandedflower[[#This Row],[Pheno Barcode]],6)),"")</f>
        <v/>
      </c>
      <c r="O1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_CL2-13</v>
      </c>
    </row>
    <row r="191" spans="1:15" x14ac:dyDescent="0.25">
      <c r="A191" s="8" t="s">
        <v>478</v>
      </c>
      <c r="B191" s="9">
        <v>14</v>
      </c>
      <c r="C191" s="9" t="s">
        <v>490</v>
      </c>
      <c r="D191" s="13"/>
      <c r="E191" s="13" t="e">
        <f>_xlfn.IFNA(VLOOKUP(expandedflower[[#This Row],[Scion METRC '#]],[3]!METRCC8[#Data],2,FALSE),"METRC ERROR")</f>
        <v>#REF!</v>
      </c>
      <c r="F191" s="13" t="str">
        <f>_xlfn.IFNA(VLOOKUP(expandedflower[[#This Row],[Scion METRC '#]],VEGC8[[#All],[Scion METRC '#]:[Pheno Barcode]],2,FALSE),"")</f>
        <v/>
      </c>
      <c r="G191" s="13" t="str">
        <f>LEFT(expandedflower[[#This Row],[Pheno Barcode]],7)</f>
        <v/>
      </c>
      <c r="H191" s="10" t="e">
        <f>_xlfn.IFNA(VLOOKUP(expandedflower[[#This Row],[Strain]],VEGC8[[#All],[Scion METRC '#]:[Health]],5,FALSE),"")</f>
        <v>#REF!</v>
      </c>
      <c r="I191" s="13"/>
      <c r="J191" s="13" t="str">
        <f>_xlfn.IFNA(VLOOKUP(expandedflower[[#This Row],[Scion METRC '#]],DEADC8[#Data],2,FALSE),"Alive")</f>
        <v>Alive</v>
      </c>
      <c r="K191" s="13"/>
      <c r="L191" s="13" t="str">
        <f>_xlfn.IFNA(VLOOKUP(expandedflower[[#This Row],[Scion METRC '#]],DEADC8[#Data],3,FALSE),"")</f>
        <v/>
      </c>
      <c r="M191" s="14" t="str">
        <f>_xlfn.IFNA(VLOOKUP(expandedflower[[#This Row],[Scion METRC '#]],DEADC8[#Data],4,FALSE),"")</f>
        <v/>
      </c>
      <c r="N191" s="13" t="str">
        <f>IF(ISNUMBER(SEARCH(".",expandedflower[[#This Row],[Pheno Barcode]])),CONCATENATE("1A4070000000065000",RIGHT(expandedflower[[#This Row],[Pheno Barcode]],6)),"")</f>
        <v/>
      </c>
      <c r="O1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_CL2-14</v>
      </c>
    </row>
    <row r="192" spans="1:15" x14ac:dyDescent="0.25">
      <c r="A192" s="8" t="s">
        <v>478</v>
      </c>
      <c r="B192" s="9">
        <v>15</v>
      </c>
      <c r="C192" s="9" t="s">
        <v>490</v>
      </c>
      <c r="D192" s="13"/>
      <c r="E192" s="13" t="e">
        <f>_xlfn.IFNA(VLOOKUP(expandedflower[[#This Row],[Scion METRC '#]],[3]!METRCC8[#Data],2,FALSE),"METRC ERROR")</f>
        <v>#REF!</v>
      </c>
      <c r="F192" s="13" t="str">
        <f>_xlfn.IFNA(VLOOKUP(expandedflower[[#This Row],[Scion METRC '#]],VEGC8[[#All],[Scion METRC '#]:[Pheno Barcode]],2,FALSE),"")</f>
        <v/>
      </c>
      <c r="G192" s="13" t="str">
        <f>LEFT(expandedflower[[#This Row],[Pheno Barcode]],7)</f>
        <v/>
      </c>
      <c r="H192" s="10" t="e">
        <f>_xlfn.IFNA(VLOOKUP(expandedflower[[#This Row],[Strain]],VEGC8[[#All],[Scion METRC '#]:[Health]],5,FALSE),"")</f>
        <v>#REF!</v>
      </c>
      <c r="I192" s="13"/>
      <c r="J192" s="13" t="str">
        <f>_xlfn.IFNA(VLOOKUP(expandedflower[[#This Row],[Scion METRC '#]],DEADC8[#Data],2,FALSE),"Alive")</f>
        <v>Alive</v>
      </c>
      <c r="K192" s="13"/>
      <c r="L192" s="13" t="str">
        <f>_xlfn.IFNA(VLOOKUP(expandedflower[[#This Row],[Scion METRC '#]],DEADC8[#Data],3,FALSE),"")</f>
        <v/>
      </c>
      <c r="M192" s="14" t="str">
        <f>_xlfn.IFNA(VLOOKUP(expandedflower[[#This Row],[Scion METRC '#]],DEADC8[#Data],4,FALSE),"")</f>
        <v/>
      </c>
      <c r="N192" s="13" t="str">
        <f>IF(ISNUMBER(SEARCH(".",expandedflower[[#This Row],[Pheno Barcode]])),CONCATENATE("1A4070000000065000",RIGHT(expandedflower[[#This Row],[Pheno Barcode]],6)),"")</f>
        <v/>
      </c>
      <c r="O1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_CL2-15</v>
      </c>
    </row>
    <row r="193" spans="1:15" x14ac:dyDescent="0.25">
      <c r="A193" s="8" t="s">
        <v>478</v>
      </c>
      <c r="B193" s="9">
        <v>16</v>
      </c>
      <c r="C193" s="9" t="s">
        <v>490</v>
      </c>
      <c r="D193" s="13"/>
      <c r="E193" s="13" t="e">
        <f>_xlfn.IFNA(VLOOKUP(expandedflower[[#This Row],[Scion METRC '#]],[3]!METRCC8[#Data],2,FALSE),"METRC ERROR")</f>
        <v>#REF!</v>
      </c>
      <c r="F193" s="13" t="str">
        <f>_xlfn.IFNA(VLOOKUP(expandedflower[[#This Row],[Scion METRC '#]],VEGC8[[#All],[Scion METRC '#]:[Pheno Barcode]],2,FALSE),"")</f>
        <v/>
      </c>
      <c r="G193" s="13" t="str">
        <f>LEFT(expandedflower[[#This Row],[Pheno Barcode]],7)</f>
        <v/>
      </c>
      <c r="H193" s="10" t="e">
        <f>_xlfn.IFNA(VLOOKUP(expandedflower[[#This Row],[Strain]],VEGC8[[#All],[Scion METRC '#]:[Health]],5,FALSE),"")</f>
        <v>#REF!</v>
      </c>
      <c r="I193" s="13"/>
      <c r="J193" s="13" t="str">
        <f>_xlfn.IFNA(VLOOKUP(expandedflower[[#This Row],[Scion METRC '#]],DEADC8[#Data],2,FALSE),"Alive")</f>
        <v>Alive</v>
      </c>
      <c r="K193" s="13"/>
      <c r="L193" s="13" t="str">
        <f>_xlfn.IFNA(VLOOKUP(expandedflower[[#This Row],[Scion METRC '#]],DEADC8[#Data],3,FALSE),"")</f>
        <v/>
      </c>
      <c r="M193" s="14" t="str">
        <f>_xlfn.IFNA(VLOOKUP(expandedflower[[#This Row],[Scion METRC '#]],DEADC8[#Data],4,FALSE),"")</f>
        <v/>
      </c>
      <c r="N193" s="13" t="str">
        <f>IF(ISNUMBER(SEARCH(".",expandedflower[[#This Row],[Pheno Barcode]])),CONCATENATE("1A4070000000065000",RIGHT(expandedflower[[#This Row],[Pheno Barcode]],6)),"")</f>
        <v/>
      </c>
      <c r="O1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_CL2-16</v>
      </c>
    </row>
    <row r="194" spans="1:15" x14ac:dyDescent="0.25">
      <c r="A194" s="8" t="s">
        <v>478</v>
      </c>
      <c r="B194" s="9">
        <v>1</v>
      </c>
      <c r="C194" s="9" t="s">
        <v>491</v>
      </c>
      <c r="D194" s="13"/>
      <c r="E194" s="13" t="e">
        <f>_xlfn.IFNA(VLOOKUP(expandedflower[[#This Row],[Scion METRC '#]],[3]!METRCC8[#Data],2,FALSE),"METRC ERROR")</f>
        <v>#REF!</v>
      </c>
      <c r="F194" s="13" t="str">
        <f>_xlfn.IFNA(VLOOKUP(expandedflower[[#This Row],[Scion METRC '#]],VEGC8[[#All],[Scion METRC '#]:[Pheno Barcode]],2,FALSE),"")</f>
        <v/>
      </c>
      <c r="G194" s="13" t="str">
        <f>LEFT(expandedflower[[#This Row],[Pheno Barcode]],7)</f>
        <v/>
      </c>
      <c r="H194" s="10" t="e">
        <f>_xlfn.IFNA(VLOOKUP(expandedflower[[#This Row],[Strain]],VEGC8[[#All],[Scion METRC '#]:[Health]],5,FALSE),"")</f>
        <v>#REF!</v>
      </c>
      <c r="I194" s="13"/>
      <c r="J194" s="13" t="str">
        <f>_xlfn.IFNA(VLOOKUP(expandedflower[[#This Row],[Scion METRC '#]],DEADC8[#Data],2,FALSE),"Alive")</f>
        <v>Alive</v>
      </c>
      <c r="K194" s="13"/>
      <c r="L194" s="13" t="str">
        <f>_xlfn.IFNA(VLOOKUP(expandedflower[[#This Row],[Scion METRC '#]],DEADC8[#Data],3,FALSE),"")</f>
        <v/>
      </c>
      <c r="M194" s="14" t="str">
        <f>_xlfn.IFNA(VLOOKUP(expandedflower[[#This Row],[Scion METRC '#]],DEADC8[#Data],4,FALSE),"")</f>
        <v/>
      </c>
      <c r="N194" s="13" t="str">
        <f>IF(ISNUMBER(SEARCH(".",expandedflower[[#This Row],[Pheno Barcode]])),CONCATENATE("1A4070000000065000",RIGHT(expandedflower[[#This Row],[Pheno Barcode]],6)),"")</f>
        <v/>
      </c>
      <c r="O1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_CL3-01</v>
      </c>
    </row>
    <row r="195" spans="1:15" x14ac:dyDescent="0.25">
      <c r="A195" s="8" t="s">
        <v>478</v>
      </c>
      <c r="B195" s="9">
        <v>2</v>
      </c>
      <c r="C195" s="9" t="s">
        <v>491</v>
      </c>
      <c r="D195" s="13"/>
      <c r="E195" s="13" t="e">
        <f>_xlfn.IFNA(VLOOKUP(expandedflower[[#This Row],[Scion METRC '#]],[3]!METRCC8[#Data],2,FALSE),"METRC ERROR")</f>
        <v>#REF!</v>
      </c>
      <c r="F195" s="13" t="str">
        <f>_xlfn.IFNA(VLOOKUP(expandedflower[[#This Row],[Scion METRC '#]],VEGC8[[#All],[Scion METRC '#]:[Pheno Barcode]],2,FALSE),"")</f>
        <v/>
      </c>
      <c r="G195" s="13" t="str">
        <f>LEFT(expandedflower[[#This Row],[Pheno Barcode]],7)</f>
        <v/>
      </c>
      <c r="H195" s="10" t="e">
        <f>_xlfn.IFNA(VLOOKUP(expandedflower[[#This Row],[Strain]],VEGC8[[#All],[Scion METRC '#]:[Health]],5,FALSE),"")</f>
        <v>#REF!</v>
      </c>
      <c r="I195" s="13"/>
      <c r="J195" s="13" t="str">
        <f>_xlfn.IFNA(VLOOKUP(expandedflower[[#This Row],[Scion METRC '#]],DEADC8[#Data],2,FALSE),"Alive")</f>
        <v>Alive</v>
      </c>
      <c r="K195" s="13"/>
      <c r="L195" s="13" t="str">
        <f>_xlfn.IFNA(VLOOKUP(expandedflower[[#This Row],[Scion METRC '#]],DEADC8[#Data],3,FALSE),"")</f>
        <v/>
      </c>
      <c r="M195" s="14" t="str">
        <f>_xlfn.IFNA(VLOOKUP(expandedflower[[#This Row],[Scion METRC '#]],DEADC8[#Data],4,FALSE),"")</f>
        <v/>
      </c>
      <c r="N195" s="13" t="str">
        <f>IF(ISNUMBER(SEARCH(".",expandedflower[[#This Row],[Pheno Barcode]])),CONCATENATE("1A4070000000065000",RIGHT(expandedflower[[#This Row],[Pheno Barcode]],6)),"")</f>
        <v/>
      </c>
      <c r="O1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_CL3-02</v>
      </c>
    </row>
    <row r="196" spans="1:15" x14ac:dyDescent="0.25">
      <c r="A196" s="8" t="s">
        <v>478</v>
      </c>
      <c r="B196" s="9">
        <v>3</v>
      </c>
      <c r="C196" s="9" t="s">
        <v>491</v>
      </c>
      <c r="D196" s="13"/>
      <c r="E196" s="13" t="e">
        <f>_xlfn.IFNA(VLOOKUP(expandedflower[[#This Row],[Scion METRC '#]],[3]!METRCC8[#Data],2,FALSE),"METRC ERROR")</f>
        <v>#REF!</v>
      </c>
      <c r="F196" s="13" t="str">
        <f>_xlfn.IFNA(VLOOKUP(expandedflower[[#This Row],[Scion METRC '#]],VEGC8[[#All],[Scion METRC '#]:[Pheno Barcode]],2,FALSE),"")</f>
        <v/>
      </c>
      <c r="G196" s="13" t="str">
        <f>LEFT(expandedflower[[#This Row],[Pheno Barcode]],7)</f>
        <v/>
      </c>
      <c r="H196" s="10" t="e">
        <f>_xlfn.IFNA(VLOOKUP(expandedflower[[#This Row],[Strain]],VEGC8[[#All],[Scion METRC '#]:[Health]],5,FALSE),"")</f>
        <v>#REF!</v>
      </c>
      <c r="I196" s="13"/>
      <c r="J196" s="13" t="str">
        <f>_xlfn.IFNA(VLOOKUP(expandedflower[[#This Row],[Scion METRC '#]],DEADC8[#Data],2,FALSE),"Alive")</f>
        <v>Alive</v>
      </c>
      <c r="K196" s="13"/>
      <c r="L196" s="13" t="str">
        <f>_xlfn.IFNA(VLOOKUP(expandedflower[[#This Row],[Scion METRC '#]],DEADC8[#Data],3,FALSE),"")</f>
        <v/>
      </c>
      <c r="M196" s="14" t="str">
        <f>_xlfn.IFNA(VLOOKUP(expandedflower[[#This Row],[Scion METRC '#]],DEADC8[#Data],4,FALSE),"")</f>
        <v/>
      </c>
      <c r="N196" s="13" t="str">
        <f>IF(ISNUMBER(SEARCH(".",expandedflower[[#This Row],[Pheno Barcode]])),CONCATENATE("1A4070000000065000",RIGHT(expandedflower[[#This Row],[Pheno Barcode]],6)),"")</f>
        <v/>
      </c>
      <c r="O1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_CL3-03</v>
      </c>
    </row>
    <row r="197" spans="1:15" x14ac:dyDescent="0.25">
      <c r="A197" s="8" t="s">
        <v>478</v>
      </c>
      <c r="B197" s="9">
        <v>4</v>
      </c>
      <c r="C197" s="9" t="s">
        <v>491</v>
      </c>
      <c r="D197" s="13"/>
      <c r="E197" s="13" t="e">
        <f>_xlfn.IFNA(VLOOKUP(expandedflower[[#This Row],[Scion METRC '#]],[3]!METRCC8[#Data],2,FALSE),"METRC ERROR")</f>
        <v>#REF!</v>
      </c>
      <c r="F197" s="13" t="str">
        <f>_xlfn.IFNA(VLOOKUP(expandedflower[[#This Row],[Scion METRC '#]],VEGC8[[#All],[Scion METRC '#]:[Pheno Barcode]],2,FALSE),"")</f>
        <v/>
      </c>
      <c r="G197" s="13" t="str">
        <f>LEFT(expandedflower[[#This Row],[Pheno Barcode]],7)</f>
        <v/>
      </c>
      <c r="H197" s="10" t="e">
        <f>_xlfn.IFNA(VLOOKUP(expandedflower[[#This Row],[Strain]],VEGC8[[#All],[Scion METRC '#]:[Health]],5,FALSE),"")</f>
        <v>#REF!</v>
      </c>
      <c r="I197" s="13"/>
      <c r="J197" s="13" t="str">
        <f>_xlfn.IFNA(VLOOKUP(expandedflower[[#This Row],[Scion METRC '#]],DEADC8[#Data],2,FALSE),"Alive")</f>
        <v>Alive</v>
      </c>
      <c r="K197" s="13"/>
      <c r="L197" s="13" t="str">
        <f>_xlfn.IFNA(VLOOKUP(expandedflower[[#This Row],[Scion METRC '#]],DEADC8[#Data],3,FALSE),"")</f>
        <v/>
      </c>
      <c r="M197" s="14" t="str">
        <f>_xlfn.IFNA(VLOOKUP(expandedflower[[#This Row],[Scion METRC '#]],DEADC8[#Data],4,FALSE),"")</f>
        <v/>
      </c>
      <c r="N197" s="13" t="str">
        <f>IF(ISNUMBER(SEARCH(".",expandedflower[[#This Row],[Pheno Barcode]])),CONCATENATE("1A4070000000065000",RIGHT(expandedflower[[#This Row],[Pheno Barcode]],6)),"")</f>
        <v/>
      </c>
      <c r="O1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_CL3-04</v>
      </c>
    </row>
    <row r="198" spans="1:15" x14ac:dyDescent="0.25">
      <c r="A198" s="8" t="s">
        <v>478</v>
      </c>
      <c r="B198" s="9">
        <v>5</v>
      </c>
      <c r="C198" s="9" t="s">
        <v>491</v>
      </c>
      <c r="D198" s="13"/>
      <c r="E198" s="13" t="e">
        <f>_xlfn.IFNA(VLOOKUP(expandedflower[[#This Row],[Scion METRC '#]],[3]!METRCC8[#Data],2,FALSE),"METRC ERROR")</f>
        <v>#REF!</v>
      </c>
      <c r="F198" s="13" t="str">
        <f>_xlfn.IFNA(VLOOKUP(expandedflower[[#This Row],[Scion METRC '#]],VEGC8[[#All],[Scion METRC '#]:[Pheno Barcode]],2,FALSE),"")</f>
        <v/>
      </c>
      <c r="G198" s="13" t="str">
        <f>LEFT(expandedflower[[#This Row],[Pheno Barcode]],7)</f>
        <v/>
      </c>
      <c r="H198" s="10" t="e">
        <f>_xlfn.IFNA(VLOOKUP(expandedflower[[#This Row],[Strain]],VEGC8[[#All],[Scion METRC '#]:[Health]],5,FALSE),"")</f>
        <v>#REF!</v>
      </c>
      <c r="I198" s="13"/>
      <c r="J198" s="13" t="str">
        <f>_xlfn.IFNA(VLOOKUP(expandedflower[[#This Row],[Scion METRC '#]],DEADC8[#Data],2,FALSE),"Alive")</f>
        <v>Alive</v>
      </c>
      <c r="K198" s="13"/>
      <c r="L198" s="13" t="str">
        <f>_xlfn.IFNA(VLOOKUP(expandedflower[[#This Row],[Scion METRC '#]],DEADC8[#Data],3,FALSE),"")</f>
        <v/>
      </c>
      <c r="M198" s="14" t="str">
        <f>_xlfn.IFNA(VLOOKUP(expandedflower[[#This Row],[Scion METRC '#]],DEADC8[#Data],4,FALSE),"")</f>
        <v/>
      </c>
      <c r="N198" s="13" t="str">
        <f>IF(ISNUMBER(SEARCH(".",expandedflower[[#This Row],[Pheno Barcode]])),CONCATENATE("1A4070000000065000",RIGHT(expandedflower[[#This Row],[Pheno Barcode]],6)),"")</f>
        <v/>
      </c>
      <c r="O1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_CL3-05</v>
      </c>
    </row>
    <row r="199" spans="1:15" x14ac:dyDescent="0.25">
      <c r="A199" s="8" t="s">
        <v>478</v>
      </c>
      <c r="B199" s="9">
        <v>6</v>
      </c>
      <c r="C199" s="9" t="s">
        <v>491</v>
      </c>
      <c r="D199" s="13"/>
      <c r="E199" s="13" t="e">
        <f>_xlfn.IFNA(VLOOKUP(expandedflower[[#This Row],[Scion METRC '#]],[3]!METRCC8[#Data],2,FALSE),"METRC ERROR")</f>
        <v>#REF!</v>
      </c>
      <c r="F199" s="13" t="str">
        <f>_xlfn.IFNA(VLOOKUP(expandedflower[[#This Row],[Scion METRC '#]],VEGC8[[#All],[Scion METRC '#]:[Pheno Barcode]],2,FALSE),"")</f>
        <v/>
      </c>
      <c r="G199" s="13" t="str">
        <f>LEFT(expandedflower[[#This Row],[Pheno Barcode]],7)</f>
        <v/>
      </c>
      <c r="H199" s="10" t="e">
        <f>_xlfn.IFNA(VLOOKUP(expandedflower[[#This Row],[Strain]],VEGC8[[#All],[Scion METRC '#]:[Health]],5,FALSE),"")</f>
        <v>#REF!</v>
      </c>
      <c r="I199" s="13"/>
      <c r="J199" s="13" t="str">
        <f>_xlfn.IFNA(VLOOKUP(expandedflower[[#This Row],[Scion METRC '#]],DEADC8[#Data],2,FALSE),"Alive")</f>
        <v>Alive</v>
      </c>
      <c r="K199" s="13"/>
      <c r="L199" s="13" t="str">
        <f>_xlfn.IFNA(VLOOKUP(expandedflower[[#This Row],[Scion METRC '#]],DEADC8[#Data],3,FALSE),"")</f>
        <v/>
      </c>
      <c r="M199" s="14" t="str">
        <f>_xlfn.IFNA(VLOOKUP(expandedflower[[#This Row],[Scion METRC '#]],DEADC8[#Data],4,FALSE),"")</f>
        <v/>
      </c>
      <c r="N199" s="13" t="str">
        <f>IF(ISNUMBER(SEARCH(".",expandedflower[[#This Row],[Pheno Barcode]])),CONCATENATE("1A4070000000065000",RIGHT(expandedflower[[#This Row],[Pheno Barcode]],6)),"")</f>
        <v/>
      </c>
      <c r="O1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_CL3-06</v>
      </c>
    </row>
    <row r="200" spans="1:15" x14ac:dyDescent="0.25">
      <c r="A200" s="8" t="s">
        <v>478</v>
      </c>
      <c r="B200" s="9">
        <v>7</v>
      </c>
      <c r="C200" s="9" t="s">
        <v>491</v>
      </c>
      <c r="D200" s="13"/>
      <c r="E200" s="13" t="e">
        <f>_xlfn.IFNA(VLOOKUP(expandedflower[[#This Row],[Scion METRC '#]],[3]!METRCC8[#Data],2,FALSE),"METRC ERROR")</f>
        <v>#REF!</v>
      </c>
      <c r="F200" s="13" t="str">
        <f>_xlfn.IFNA(VLOOKUP(expandedflower[[#This Row],[Scion METRC '#]],VEGC8[[#All],[Scion METRC '#]:[Pheno Barcode]],2,FALSE),"")</f>
        <v/>
      </c>
      <c r="G200" s="13" t="str">
        <f>LEFT(expandedflower[[#This Row],[Pheno Barcode]],7)</f>
        <v/>
      </c>
      <c r="H200" s="10" t="e">
        <f>_xlfn.IFNA(VLOOKUP(expandedflower[[#This Row],[Strain]],VEGC8[[#All],[Scion METRC '#]:[Health]],5,FALSE),"")</f>
        <v>#REF!</v>
      </c>
      <c r="I200" s="13"/>
      <c r="J200" s="13" t="str">
        <f>_xlfn.IFNA(VLOOKUP(expandedflower[[#This Row],[Scion METRC '#]],DEADC8[#Data],2,FALSE),"Alive")</f>
        <v>Alive</v>
      </c>
      <c r="K200" s="13"/>
      <c r="L200" s="13" t="str">
        <f>_xlfn.IFNA(VLOOKUP(expandedflower[[#This Row],[Scion METRC '#]],DEADC8[#Data],3,FALSE),"")</f>
        <v/>
      </c>
      <c r="M200" s="14" t="str">
        <f>_xlfn.IFNA(VLOOKUP(expandedflower[[#This Row],[Scion METRC '#]],DEADC8[#Data],4,FALSE),"")</f>
        <v/>
      </c>
      <c r="N200" s="13" t="str">
        <f>IF(ISNUMBER(SEARCH(".",expandedflower[[#This Row],[Pheno Barcode]])),CONCATENATE("1A4070000000065000",RIGHT(expandedflower[[#This Row],[Pheno Barcode]],6)),"")</f>
        <v/>
      </c>
      <c r="O2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_CL3-07</v>
      </c>
    </row>
    <row r="201" spans="1:15" x14ac:dyDescent="0.25">
      <c r="A201" s="8" t="s">
        <v>478</v>
      </c>
      <c r="B201" s="9">
        <v>8</v>
      </c>
      <c r="C201" s="9" t="s">
        <v>491</v>
      </c>
      <c r="D201" s="13"/>
      <c r="E201" s="13" t="e">
        <f>_xlfn.IFNA(VLOOKUP(expandedflower[[#This Row],[Scion METRC '#]],[3]!METRCC8[#Data],2,FALSE),"METRC ERROR")</f>
        <v>#REF!</v>
      </c>
      <c r="F201" s="13" t="str">
        <f>_xlfn.IFNA(VLOOKUP(expandedflower[[#This Row],[Scion METRC '#]],VEGC8[[#All],[Scion METRC '#]:[Pheno Barcode]],2,FALSE),"")</f>
        <v/>
      </c>
      <c r="G201" s="13" t="str">
        <f>LEFT(expandedflower[[#This Row],[Pheno Barcode]],7)</f>
        <v/>
      </c>
      <c r="H201" s="10" t="e">
        <f>_xlfn.IFNA(VLOOKUP(expandedflower[[#This Row],[Strain]],VEGC8[[#All],[Scion METRC '#]:[Health]],5,FALSE),"")</f>
        <v>#REF!</v>
      </c>
      <c r="I201" s="13"/>
      <c r="J201" s="13" t="str">
        <f>_xlfn.IFNA(VLOOKUP(expandedflower[[#This Row],[Scion METRC '#]],DEADC8[#Data],2,FALSE),"Alive")</f>
        <v>Alive</v>
      </c>
      <c r="K201" s="13"/>
      <c r="L201" s="13" t="str">
        <f>_xlfn.IFNA(VLOOKUP(expandedflower[[#This Row],[Scion METRC '#]],DEADC8[#Data],3,FALSE),"")</f>
        <v/>
      </c>
      <c r="M201" s="14" t="str">
        <f>_xlfn.IFNA(VLOOKUP(expandedflower[[#This Row],[Scion METRC '#]],DEADC8[#Data],4,FALSE),"")</f>
        <v/>
      </c>
      <c r="N201" s="13" t="str">
        <f>IF(ISNUMBER(SEARCH(".",expandedflower[[#This Row],[Pheno Barcode]])),CONCATENATE("1A4070000000065000",RIGHT(expandedflower[[#This Row],[Pheno Barcode]],6)),"")</f>
        <v/>
      </c>
      <c r="O2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_CL3-08</v>
      </c>
    </row>
    <row r="202" spans="1:15" x14ac:dyDescent="0.25">
      <c r="A202" s="8" t="s">
        <v>478</v>
      </c>
      <c r="B202" s="9">
        <v>9</v>
      </c>
      <c r="C202" s="9" t="s">
        <v>491</v>
      </c>
      <c r="D202" s="13"/>
      <c r="E202" s="13" t="e">
        <f>_xlfn.IFNA(VLOOKUP(expandedflower[[#This Row],[Scion METRC '#]],[3]!METRCC8[#Data],2,FALSE),"METRC ERROR")</f>
        <v>#REF!</v>
      </c>
      <c r="F202" s="13" t="str">
        <f>_xlfn.IFNA(VLOOKUP(expandedflower[[#This Row],[Scion METRC '#]],VEGC8[[#All],[Scion METRC '#]:[Pheno Barcode]],2,FALSE),"")</f>
        <v/>
      </c>
      <c r="G202" s="13" t="str">
        <f>LEFT(expandedflower[[#This Row],[Pheno Barcode]],7)</f>
        <v/>
      </c>
      <c r="H202" s="10" t="e">
        <f>_xlfn.IFNA(VLOOKUP(expandedflower[[#This Row],[Strain]],VEGC8[[#All],[Scion METRC '#]:[Health]],5,FALSE),"")</f>
        <v>#REF!</v>
      </c>
      <c r="I202" s="13"/>
      <c r="J202" s="13" t="str">
        <f>_xlfn.IFNA(VLOOKUP(expandedflower[[#This Row],[Scion METRC '#]],DEADC8[#Data],2,FALSE),"Alive")</f>
        <v>Alive</v>
      </c>
      <c r="K202" s="13"/>
      <c r="L202" s="13" t="str">
        <f>_xlfn.IFNA(VLOOKUP(expandedflower[[#This Row],[Scion METRC '#]],DEADC8[#Data],3,FALSE),"")</f>
        <v/>
      </c>
      <c r="M202" s="14" t="str">
        <f>_xlfn.IFNA(VLOOKUP(expandedflower[[#This Row],[Scion METRC '#]],DEADC8[#Data],4,FALSE),"")</f>
        <v/>
      </c>
      <c r="N202" s="13" t="str">
        <f>IF(ISNUMBER(SEARCH(".",expandedflower[[#This Row],[Pheno Barcode]])),CONCATENATE("1A4070000000065000",RIGHT(expandedflower[[#This Row],[Pheno Barcode]],6)),"")</f>
        <v/>
      </c>
      <c r="O2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_CL3-09</v>
      </c>
    </row>
    <row r="203" spans="1:15" x14ac:dyDescent="0.25">
      <c r="A203" s="8" t="s">
        <v>478</v>
      </c>
      <c r="B203" s="9">
        <v>10</v>
      </c>
      <c r="C203" s="9" t="s">
        <v>491</v>
      </c>
      <c r="D203" s="13"/>
      <c r="E203" s="13" t="e">
        <f>_xlfn.IFNA(VLOOKUP(expandedflower[[#This Row],[Scion METRC '#]],[3]!METRCC8[#Data],2,FALSE),"METRC ERROR")</f>
        <v>#REF!</v>
      </c>
      <c r="F203" s="13" t="str">
        <f>_xlfn.IFNA(VLOOKUP(expandedflower[[#This Row],[Scion METRC '#]],VEGC8[[#All],[Scion METRC '#]:[Pheno Barcode]],2,FALSE),"")</f>
        <v/>
      </c>
      <c r="G203" s="13" t="str">
        <f>LEFT(expandedflower[[#This Row],[Pheno Barcode]],7)</f>
        <v/>
      </c>
      <c r="H203" s="10" t="e">
        <f>_xlfn.IFNA(VLOOKUP(expandedflower[[#This Row],[Strain]],VEGC8[[#All],[Scion METRC '#]:[Health]],5,FALSE),"")</f>
        <v>#REF!</v>
      </c>
      <c r="I203" s="13"/>
      <c r="J203" s="13" t="str">
        <f>_xlfn.IFNA(VLOOKUP(expandedflower[[#This Row],[Scion METRC '#]],DEADC8[#Data],2,FALSE),"Alive")</f>
        <v>Alive</v>
      </c>
      <c r="K203" s="13"/>
      <c r="L203" s="13" t="str">
        <f>_xlfn.IFNA(VLOOKUP(expandedflower[[#This Row],[Scion METRC '#]],DEADC8[#Data],3,FALSE),"")</f>
        <v/>
      </c>
      <c r="M203" s="14" t="str">
        <f>_xlfn.IFNA(VLOOKUP(expandedflower[[#This Row],[Scion METRC '#]],DEADC8[#Data],4,FALSE),"")</f>
        <v/>
      </c>
      <c r="N203" s="13" t="str">
        <f>IF(ISNUMBER(SEARCH(".",expandedflower[[#This Row],[Pheno Barcode]])),CONCATENATE("1A4070000000065000",RIGHT(expandedflower[[#This Row],[Pheno Barcode]],6)),"")</f>
        <v/>
      </c>
      <c r="O2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_CL3-10</v>
      </c>
    </row>
    <row r="204" spans="1:15" x14ac:dyDescent="0.25">
      <c r="A204" s="8" t="s">
        <v>478</v>
      </c>
      <c r="B204" s="9">
        <v>11</v>
      </c>
      <c r="C204" s="9" t="s">
        <v>491</v>
      </c>
      <c r="D204" s="13"/>
      <c r="E204" s="13" t="e">
        <f>_xlfn.IFNA(VLOOKUP(expandedflower[[#This Row],[Scion METRC '#]],[3]!METRCC8[#Data],2,FALSE),"METRC ERROR")</f>
        <v>#REF!</v>
      </c>
      <c r="F204" s="13" t="str">
        <f>_xlfn.IFNA(VLOOKUP(expandedflower[[#This Row],[Scion METRC '#]],VEGC8[[#All],[Scion METRC '#]:[Pheno Barcode]],2,FALSE),"")</f>
        <v/>
      </c>
      <c r="G204" s="13" t="str">
        <f>LEFT(expandedflower[[#This Row],[Pheno Barcode]],7)</f>
        <v/>
      </c>
      <c r="H204" s="10" t="e">
        <f>_xlfn.IFNA(VLOOKUP(expandedflower[[#This Row],[Strain]],VEGC8[[#All],[Scion METRC '#]:[Health]],5,FALSE),"")</f>
        <v>#REF!</v>
      </c>
      <c r="I204" s="13"/>
      <c r="J204" s="13" t="str">
        <f>_xlfn.IFNA(VLOOKUP(expandedflower[[#This Row],[Scion METRC '#]],DEADC8[#Data],2,FALSE),"Alive")</f>
        <v>Alive</v>
      </c>
      <c r="K204" s="13"/>
      <c r="L204" s="13" t="str">
        <f>_xlfn.IFNA(VLOOKUP(expandedflower[[#This Row],[Scion METRC '#]],DEADC8[#Data],3,FALSE),"")</f>
        <v/>
      </c>
      <c r="M204" s="14" t="str">
        <f>_xlfn.IFNA(VLOOKUP(expandedflower[[#This Row],[Scion METRC '#]],DEADC8[#Data],4,FALSE),"")</f>
        <v/>
      </c>
      <c r="N204" s="13" t="str">
        <f>IF(ISNUMBER(SEARCH(".",expandedflower[[#This Row],[Pheno Barcode]])),CONCATENATE("1A4070000000065000",RIGHT(expandedflower[[#This Row],[Pheno Barcode]],6)),"")</f>
        <v/>
      </c>
      <c r="O2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_CL3-11</v>
      </c>
    </row>
    <row r="205" spans="1:15" x14ac:dyDescent="0.25">
      <c r="A205" s="8" t="s">
        <v>478</v>
      </c>
      <c r="B205" s="9">
        <v>12</v>
      </c>
      <c r="C205" s="9" t="s">
        <v>491</v>
      </c>
      <c r="D205" s="13"/>
      <c r="E205" s="13" t="e">
        <f>_xlfn.IFNA(VLOOKUP(expandedflower[[#This Row],[Scion METRC '#]],[3]!METRCC8[#Data],2,FALSE),"METRC ERROR")</f>
        <v>#REF!</v>
      </c>
      <c r="F205" s="13" t="str">
        <f>_xlfn.IFNA(VLOOKUP(expandedflower[[#This Row],[Scion METRC '#]],VEGC8[[#All],[Scion METRC '#]:[Pheno Barcode]],2,FALSE),"")</f>
        <v/>
      </c>
      <c r="G205" s="13" t="str">
        <f>LEFT(expandedflower[[#This Row],[Pheno Barcode]],7)</f>
        <v/>
      </c>
      <c r="H205" s="10" t="e">
        <f>_xlfn.IFNA(VLOOKUP(expandedflower[[#This Row],[Strain]],VEGC8[[#All],[Scion METRC '#]:[Health]],5,FALSE),"")</f>
        <v>#REF!</v>
      </c>
      <c r="I205" s="13"/>
      <c r="J205" s="13" t="str">
        <f>_xlfn.IFNA(VLOOKUP(expandedflower[[#This Row],[Scion METRC '#]],DEADC8[#Data],2,FALSE),"Alive")</f>
        <v>Alive</v>
      </c>
      <c r="K205" s="13"/>
      <c r="L205" s="13" t="str">
        <f>_xlfn.IFNA(VLOOKUP(expandedflower[[#This Row],[Scion METRC '#]],DEADC8[#Data],3,FALSE),"")</f>
        <v/>
      </c>
      <c r="M205" s="14" t="str">
        <f>_xlfn.IFNA(VLOOKUP(expandedflower[[#This Row],[Scion METRC '#]],DEADC8[#Data],4,FALSE),"")</f>
        <v/>
      </c>
      <c r="N205" s="13" t="str">
        <f>IF(ISNUMBER(SEARCH(".",expandedflower[[#This Row],[Pheno Barcode]])),CONCATENATE("1A4070000000065000",RIGHT(expandedflower[[#This Row],[Pheno Barcode]],6)),"")</f>
        <v/>
      </c>
      <c r="O2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_CL3-12</v>
      </c>
    </row>
    <row r="206" spans="1:15" x14ac:dyDescent="0.25">
      <c r="A206" s="8" t="s">
        <v>478</v>
      </c>
      <c r="B206" s="9">
        <v>13</v>
      </c>
      <c r="C206" s="9" t="s">
        <v>491</v>
      </c>
      <c r="D206" s="13"/>
      <c r="E206" s="13" t="e">
        <f>_xlfn.IFNA(VLOOKUP(expandedflower[[#This Row],[Scion METRC '#]],[3]!METRCC8[#Data],2,FALSE),"METRC ERROR")</f>
        <v>#REF!</v>
      </c>
      <c r="F206" s="13" t="str">
        <f>_xlfn.IFNA(VLOOKUP(expandedflower[[#This Row],[Scion METRC '#]],VEGC8[[#All],[Scion METRC '#]:[Pheno Barcode]],2,FALSE),"")</f>
        <v/>
      </c>
      <c r="G206" s="13" t="str">
        <f>LEFT(expandedflower[[#This Row],[Pheno Barcode]],7)</f>
        <v/>
      </c>
      <c r="H206" s="10" t="e">
        <f>_xlfn.IFNA(VLOOKUP(expandedflower[[#This Row],[Strain]],VEGC8[[#All],[Scion METRC '#]:[Health]],5,FALSE),"")</f>
        <v>#REF!</v>
      </c>
      <c r="I206" s="13"/>
      <c r="J206" s="13" t="str">
        <f>_xlfn.IFNA(VLOOKUP(expandedflower[[#This Row],[Scion METRC '#]],DEADC8[#Data],2,FALSE),"Alive")</f>
        <v>Alive</v>
      </c>
      <c r="K206" s="13"/>
      <c r="L206" s="13" t="str">
        <f>_xlfn.IFNA(VLOOKUP(expandedflower[[#This Row],[Scion METRC '#]],DEADC8[#Data],3,FALSE),"")</f>
        <v/>
      </c>
      <c r="M206" s="14" t="str">
        <f>_xlfn.IFNA(VLOOKUP(expandedflower[[#This Row],[Scion METRC '#]],DEADC8[#Data],4,FALSE),"")</f>
        <v/>
      </c>
      <c r="N206" s="13" t="str">
        <f>IF(ISNUMBER(SEARCH(".",expandedflower[[#This Row],[Pheno Barcode]])),CONCATENATE("1A4070000000065000",RIGHT(expandedflower[[#This Row],[Pheno Barcode]],6)),"")</f>
        <v/>
      </c>
      <c r="O2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_CL3-13</v>
      </c>
    </row>
    <row r="207" spans="1:15" x14ac:dyDescent="0.25">
      <c r="A207" s="8" t="s">
        <v>478</v>
      </c>
      <c r="B207" s="9">
        <v>14</v>
      </c>
      <c r="C207" s="9" t="s">
        <v>491</v>
      </c>
      <c r="D207" s="13"/>
      <c r="E207" s="13" t="e">
        <f>_xlfn.IFNA(VLOOKUP(expandedflower[[#This Row],[Scion METRC '#]],[3]!METRCC8[#Data],2,FALSE),"METRC ERROR")</f>
        <v>#REF!</v>
      </c>
      <c r="F207" s="13" t="str">
        <f>_xlfn.IFNA(VLOOKUP(expandedflower[[#This Row],[Scion METRC '#]],VEGC8[[#All],[Scion METRC '#]:[Pheno Barcode]],2,FALSE),"")</f>
        <v/>
      </c>
      <c r="G207" s="13" t="str">
        <f>LEFT(expandedflower[[#This Row],[Pheno Barcode]],7)</f>
        <v/>
      </c>
      <c r="H207" s="10" t="e">
        <f>_xlfn.IFNA(VLOOKUP(expandedflower[[#This Row],[Strain]],VEGC8[[#All],[Scion METRC '#]:[Health]],5,FALSE),"")</f>
        <v>#REF!</v>
      </c>
      <c r="I207" s="13"/>
      <c r="J207" s="13" t="str">
        <f>_xlfn.IFNA(VLOOKUP(expandedflower[[#This Row],[Scion METRC '#]],DEADC8[#Data],2,FALSE),"Alive")</f>
        <v>Alive</v>
      </c>
      <c r="K207" s="13"/>
      <c r="L207" s="13" t="str">
        <f>_xlfn.IFNA(VLOOKUP(expandedflower[[#This Row],[Scion METRC '#]],DEADC8[#Data],3,FALSE),"")</f>
        <v/>
      </c>
      <c r="M207" s="14" t="str">
        <f>_xlfn.IFNA(VLOOKUP(expandedflower[[#This Row],[Scion METRC '#]],DEADC8[#Data],4,FALSE),"")</f>
        <v/>
      </c>
      <c r="N207" s="13" t="str">
        <f>IF(ISNUMBER(SEARCH(".",expandedflower[[#This Row],[Pheno Barcode]])),CONCATENATE("1A4070000000065000",RIGHT(expandedflower[[#This Row],[Pheno Barcode]],6)),"")</f>
        <v/>
      </c>
      <c r="O2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_CL3-14</v>
      </c>
    </row>
    <row r="208" spans="1:15" x14ac:dyDescent="0.25">
      <c r="A208" s="8" t="s">
        <v>478</v>
      </c>
      <c r="B208" s="9">
        <v>15</v>
      </c>
      <c r="C208" s="9" t="s">
        <v>491</v>
      </c>
      <c r="D208" s="13"/>
      <c r="E208" s="13" t="e">
        <f>_xlfn.IFNA(VLOOKUP(expandedflower[[#This Row],[Scion METRC '#]],[3]!METRCC8[#Data],2,FALSE),"METRC ERROR")</f>
        <v>#REF!</v>
      </c>
      <c r="F208" s="13" t="str">
        <f>_xlfn.IFNA(VLOOKUP(expandedflower[[#This Row],[Scion METRC '#]],VEGC8[[#All],[Scion METRC '#]:[Pheno Barcode]],2,FALSE),"")</f>
        <v/>
      </c>
      <c r="G208" s="13" t="str">
        <f>LEFT(expandedflower[[#This Row],[Pheno Barcode]],7)</f>
        <v/>
      </c>
      <c r="H208" s="10" t="e">
        <f>_xlfn.IFNA(VLOOKUP(expandedflower[[#This Row],[Strain]],VEGC8[[#All],[Scion METRC '#]:[Health]],5,FALSE),"")</f>
        <v>#REF!</v>
      </c>
      <c r="I208" s="13"/>
      <c r="J208" s="13" t="str">
        <f>_xlfn.IFNA(VLOOKUP(expandedflower[[#This Row],[Scion METRC '#]],DEADC8[#Data],2,FALSE),"Alive")</f>
        <v>Alive</v>
      </c>
      <c r="K208" s="13"/>
      <c r="L208" s="13" t="str">
        <f>_xlfn.IFNA(VLOOKUP(expandedflower[[#This Row],[Scion METRC '#]],DEADC8[#Data],3,FALSE),"")</f>
        <v/>
      </c>
      <c r="M208" s="14" t="str">
        <f>_xlfn.IFNA(VLOOKUP(expandedflower[[#This Row],[Scion METRC '#]],DEADC8[#Data],4,FALSE),"")</f>
        <v/>
      </c>
      <c r="N208" s="13" t="str">
        <f>IF(ISNUMBER(SEARCH(".",expandedflower[[#This Row],[Pheno Barcode]])),CONCATENATE("1A4070000000065000",RIGHT(expandedflower[[#This Row],[Pheno Barcode]],6)),"")</f>
        <v/>
      </c>
      <c r="O2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_CL3-15</v>
      </c>
    </row>
    <row r="209" spans="1:15" x14ac:dyDescent="0.25">
      <c r="A209" s="8" t="s">
        <v>478</v>
      </c>
      <c r="B209" s="9">
        <v>16</v>
      </c>
      <c r="C209" s="9" t="s">
        <v>491</v>
      </c>
      <c r="D209" s="13"/>
      <c r="E209" s="13" t="e">
        <f>_xlfn.IFNA(VLOOKUP(expandedflower[[#This Row],[Scion METRC '#]],[3]!METRCC8[#Data],2,FALSE),"METRC ERROR")</f>
        <v>#REF!</v>
      </c>
      <c r="F209" s="13" t="str">
        <f>_xlfn.IFNA(VLOOKUP(expandedflower[[#This Row],[Scion METRC '#]],VEGC8[[#All],[Scion METRC '#]:[Pheno Barcode]],2,FALSE),"")</f>
        <v/>
      </c>
      <c r="G209" s="13" t="str">
        <f>LEFT(expandedflower[[#This Row],[Pheno Barcode]],7)</f>
        <v/>
      </c>
      <c r="H209" s="10" t="e">
        <f>_xlfn.IFNA(VLOOKUP(expandedflower[[#This Row],[Strain]],VEGC8[[#All],[Scion METRC '#]:[Health]],5,FALSE),"")</f>
        <v>#REF!</v>
      </c>
      <c r="I209" s="13"/>
      <c r="J209" s="13" t="str">
        <f>_xlfn.IFNA(VLOOKUP(expandedflower[[#This Row],[Scion METRC '#]],DEADC8[#Data],2,FALSE),"Alive")</f>
        <v>Alive</v>
      </c>
      <c r="K209" s="13"/>
      <c r="L209" s="13" t="str">
        <f>_xlfn.IFNA(VLOOKUP(expandedflower[[#This Row],[Scion METRC '#]],DEADC8[#Data],3,FALSE),"")</f>
        <v/>
      </c>
      <c r="M209" s="14" t="str">
        <f>_xlfn.IFNA(VLOOKUP(expandedflower[[#This Row],[Scion METRC '#]],DEADC8[#Data],4,FALSE),"")</f>
        <v/>
      </c>
      <c r="N209" s="13" t="str">
        <f>IF(ISNUMBER(SEARCH(".",expandedflower[[#This Row],[Pheno Barcode]])),CONCATENATE("1A4070000000065000",RIGHT(expandedflower[[#This Row],[Pheno Barcode]],6)),"")</f>
        <v/>
      </c>
      <c r="O2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_CL3-16</v>
      </c>
    </row>
    <row r="210" spans="1:15" x14ac:dyDescent="0.25">
      <c r="A210" s="8" t="s">
        <v>478</v>
      </c>
      <c r="B210" s="9">
        <v>1</v>
      </c>
      <c r="C210" s="9" t="s">
        <v>492</v>
      </c>
      <c r="D210" s="13"/>
      <c r="E210" s="13" t="e">
        <f>_xlfn.IFNA(VLOOKUP(expandedflower[[#This Row],[Scion METRC '#]],[3]!METRCC8[#Data],2,FALSE),"METRC ERROR")</f>
        <v>#REF!</v>
      </c>
      <c r="F210" s="13" t="str">
        <f>_xlfn.IFNA(VLOOKUP(expandedflower[[#This Row],[Scion METRC '#]],VEGC8[[#All],[Scion METRC '#]:[Pheno Barcode]],2,FALSE),"")</f>
        <v/>
      </c>
      <c r="G210" s="13" t="str">
        <f>LEFT(expandedflower[[#This Row],[Pheno Barcode]],7)</f>
        <v/>
      </c>
      <c r="H210" s="10" t="e">
        <f>_xlfn.IFNA(VLOOKUP(expandedflower[[#This Row],[Strain]],VEGC8[[#All],[Scion METRC '#]:[Health]],5,FALSE),"")</f>
        <v>#REF!</v>
      </c>
      <c r="I210" s="13"/>
      <c r="J210" s="13" t="str">
        <f>_xlfn.IFNA(VLOOKUP(expandedflower[[#This Row],[Scion METRC '#]],DEADC8[#Data],2,FALSE),"Alive")</f>
        <v>Alive</v>
      </c>
      <c r="K210" s="13"/>
      <c r="L210" s="13" t="str">
        <f>_xlfn.IFNA(VLOOKUP(expandedflower[[#This Row],[Scion METRC '#]],DEADC8[#Data],3,FALSE),"")</f>
        <v/>
      </c>
      <c r="M210" s="14" t="str">
        <f>_xlfn.IFNA(VLOOKUP(expandedflower[[#This Row],[Scion METRC '#]],DEADC8[#Data],4,FALSE),"")</f>
        <v/>
      </c>
      <c r="N210" s="13" t="str">
        <f>IF(ISNUMBER(SEARCH(".",expandedflower[[#This Row],[Pheno Barcode]])),CONCATENATE("1A4070000000065000",RIGHT(expandedflower[[#This Row],[Pheno Barcode]],6)),"")</f>
        <v/>
      </c>
      <c r="O2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_CL4-01</v>
      </c>
    </row>
    <row r="211" spans="1:15" x14ac:dyDescent="0.25">
      <c r="A211" s="8" t="s">
        <v>478</v>
      </c>
      <c r="B211" s="9">
        <v>2</v>
      </c>
      <c r="C211" s="9" t="s">
        <v>492</v>
      </c>
      <c r="D211" s="13"/>
      <c r="E211" s="13" t="e">
        <f>_xlfn.IFNA(VLOOKUP(expandedflower[[#This Row],[Scion METRC '#]],[3]!METRCC8[#Data],2,FALSE),"METRC ERROR")</f>
        <v>#REF!</v>
      </c>
      <c r="F211" s="13" t="str">
        <f>_xlfn.IFNA(VLOOKUP(expandedflower[[#This Row],[Scion METRC '#]],VEGC8[[#All],[Scion METRC '#]:[Pheno Barcode]],2,FALSE),"")</f>
        <v/>
      </c>
      <c r="G211" s="13" t="str">
        <f>LEFT(expandedflower[[#This Row],[Pheno Barcode]],7)</f>
        <v/>
      </c>
      <c r="H211" s="10" t="e">
        <f>_xlfn.IFNA(VLOOKUP(expandedflower[[#This Row],[Strain]],VEGC8[[#All],[Scion METRC '#]:[Health]],5,FALSE),"")</f>
        <v>#REF!</v>
      </c>
      <c r="I211" s="13"/>
      <c r="J211" s="13" t="str">
        <f>_xlfn.IFNA(VLOOKUP(expandedflower[[#This Row],[Scion METRC '#]],DEADC8[#Data],2,FALSE),"Alive")</f>
        <v>Alive</v>
      </c>
      <c r="K211" s="13"/>
      <c r="L211" s="13" t="str">
        <f>_xlfn.IFNA(VLOOKUP(expandedflower[[#This Row],[Scion METRC '#]],DEADC8[#Data],3,FALSE),"")</f>
        <v/>
      </c>
      <c r="M211" s="14" t="str">
        <f>_xlfn.IFNA(VLOOKUP(expandedflower[[#This Row],[Scion METRC '#]],DEADC8[#Data],4,FALSE),"")</f>
        <v/>
      </c>
      <c r="N211" s="13" t="str">
        <f>IF(ISNUMBER(SEARCH(".",expandedflower[[#This Row],[Pheno Barcode]])),CONCATENATE("1A4070000000065000",RIGHT(expandedflower[[#This Row],[Pheno Barcode]],6)),"")</f>
        <v/>
      </c>
      <c r="O2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_CL4-02</v>
      </c>
    </row>
    <row r="212" spans="1:15" x14ac:dyDescent="0.25">
      <c r="A212" s="8" t="s">
        <v>478</v>
      </c>
      <c r="B212" s="9">
        <v>3</v>
      </c>
      <c r="C212" s="9" t="s">
        <v>492</v>
      </c>
      <c r="D212" s="13"/>
      <c r="E212" s="13" t="e">
        <f>_xlfn.IFNA(VLOOKUP(expandedflower[[#This Row],[Scion METRC '#]],[3]!METRCC8[#Data],2,FALSE),"METRC ERROR")</f>
        <v>#REF!</v>
      </c>
      <c r="F212" s="13" t="str">
        <f>_xlfn.IFNA(VLOOKUP(expandedflower[[#This Row],[Scion METRC '#]],VEGC8[[#All],[Scion METRC '#]:[Pheno Barcode]],2,FALSE),"")</f>
        <v/>
      </c>
      <c r="G212" s="13" t="str">
        <f>LEFT(expandedflower[[#This Row],[Pheno Barcode]],7)</f>
        <v/>
      </c>
      <c r="H212" s="10" t="e">
        <f>_xlfn.IFNA(VLOOKUP(expandedflower[[#This Row],[Strain]],VEGC8[[#All],[Scion METRC '#]:[Health]],5,FALSE),"")</f>
        <v>#REF!</v>
      </c>
      <c r="I212" s="13"/>
      <c r="J212" s="13" t="str">
        <f>_xlfn.IFNA(VLOOKUP(expandedflower[[#This Row],[Scion METRC '#]],DEADC8[#Data],2,FALSE),"Alive")</f>
        <v>Alive</v>
      </c>
      <c r="K212" s="13"/>
      <c r="L212" s="13" t="str">
        <f>_xlfn.IFNA(VLOOKUP(expandedflower[[#This Row],[Scion METRC '#]],DEADC8[#Data],3,FALSE),"")</f>
        <v/>
      </c>
      <c r="M212" s="14" t="str">
        <f>_xlfn.IFNA(VLOOKUP(expandedflower[[#This Row],[Scion METRC '#]],DEADC8[#Data],4,FALSE),"")</f>
        <v/>
      </c>
      <c r="N212" s="13" t="str">
        <f>IF(ISNUMBER(SEARCH(".",expandedflower[[#This Row],[Pheno Barcode]])),CONCATENATE("1A4070000000065000",RIGHT(expandedflower[[#This Row],[Pheno Barcode]],6)),"")</f>
        <v/>
      </c>
      <c r="O2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_CL4-03</v>
      </c>
    </row>
    <row r="213" spans="1:15" x14ac:dyDescent="0.25">
      <c r="A213" s="8" t="s">
        <v>478</v>
      </c>
      <c r="B213" s="9">
        <v>4</v>
      </c>
      <c r="C213" s="9" t="s">
        <v>492</v>
      </c>
      <c r="D213" s="13"/>
      <c r="E213" s="13" t="e">
        <f>_xlfn.IFNA(VLOOKUP(expandedflower[[#This Row],[Scion METRC '#]],[3]!METRCC8[#Data],2,FALSE),"METRC ERROR")</f>
        <v>#REF!</v>
      </c>
      <c r="F213" s="13" t="str">
        <f>_xlfn.IFNA(VLOOKUP(expandedflower[[#This Row],[Scion METRC '#]],VEGC8[[#All],[Scion METRC '#]:[Pheno Barcode]],2,FALSE),"")</f>
        <v/>
      </c>
      <c r="G213" s="13" t="str">
        <f>LEFT(expandedflower[[#This Row],[Pheno Barcode]],7)</f>
        <v/>
      </c>
      <c r="H213" s="10" t="e">
        <f>_xlfn.IFNA(VLOOKUP(expandedflower[[#This Row],[Strain]],VEGC8[[#All],[Scion METRC '#]:[Health]],5,FALSE),"")</f>
        <v>#REF!</v>
      </c>
      <c r="I213" s="13"/>
      <c r="J213" s="13" t="str">
        <f>_xlfn.IFNA(VLOOKUP(expandedflower[[#This Row],[Scion METRC '#]],DEADC8[#Data],2,FALSE),"Alive")</f>
        <v>Alive</v>
      </c>
      <c r="K213" s="13"/>
      <c r="L213" s="13" t="str">
        <f>_xlfn.IFNA(VLOOKUP(expandedflower[[#This Row],[Scion METRC '#]],DEADC8[#Data],3,FALSE),"")</f>
        <v/>
      </c>
      <c r="M213" s="14" t="str">
        <f>_xlfn.IFNA(VLOOKUP(expandedflower[[#This Row],[Scion METRC '#]],DEADC8[#Data],4,FALSE),"")</f>
        <v/>
      </c>
      <c r="N213" s="13" t="str">
        <f>IF(ISNUMBER(SEARCH(".",expandedflower[[#This Row],[Pheno Barcode]])),CONCATENATE("1A4070000000065000",RIGHT(expandedflower[[#This Row],[Pheno Barcode]],6)),"")</f>
        <v/>
      </c>
      <c r="O2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_CL4-04</v>
      </c>
    </row>
    <row r="214" spans="1:15" x14ac:dyDescent="0.25">
      <c r="A214" s="8" t="s">
        <v>478</v>
      </c>
      <c r="B214" s="9">
        <v>5</v>
      </c>
      <c r="C214" s="9" t="s">
        <v>492</v>
      </c>
      <c r="D214" s="13"/>
      <c r="E214" s="13" t="e">
        <f>_xlfn.IFNA(VLOOKUP(expandedflower[[#This Row],[Scion METRC '#]],[3]!METRCC8[#Data],2,FALSE),"METRC ERROR")</f>
        <v>#REF!</v>
      </c>
      <c r="F214" s="13" t="str">
        <f>_xlfn.IFNA(VLOOKUP(expandedflower[[#This Row],[Scion METRC '#]],VEGC8[[#All],[Scion METRC '#]:[Pheno Barcode]],2,FALSE),"")</f>
        <v/>
      </c>
      <c r="G214" s="13" t="str">
        <f>LEFT(expandedflower[[#This Row],[Pheno Barcode]],7)</f>
        <v/>
      </c>
      <c r="H214" s="10" t="e">
        <f>_xlfn.IFNA(VLOOKUP(expandedflower[[#This Row],[Strain]],VEGC8[[#All],[Scion METRC '#]:[Health]],5,FALSE),"")</f>
        <v>#REF!</v>
      </c>
      <c r="I214" s="13"/>
      <c r="J214" s="13" t="str">
        <f>_xlfn.IFNA(VLOOKUP(expandedflower[[#This Row],[Scion METRC '#]],DEADC8[#Data],2,FALSE),"Alive")</f>
        <v>Alive</v>
      </c>
      <c r="K214" s="13"/>
      <c r="L214" s="13" t="str">
        <f>_xlfn.IFNA(VLOOKUP(expandedflower[[#This Row],[Scion METRC '#]],DEADC8[#Data],3,FALSE),"")</f>
        <v/>
      </c>
      <c r="M214" s="14" t="str">
        <f>_xlfn.IFNA(VLOOKUP(expandedflower[[#This Row],[Scion METRC '#]],DEADC8[#Data],4,FALSE),"")</f>
        <v/>
      </c>
      <c r="N214" s="13" t="str">
        <f>IF(ISNUMBER(SEARCH(".",expandedflower[[#This Row],[Pheno Barcode]])),CONCATENATE("1A4070000000065000",RIGHT(expandedflower[[#This Row],[Pheno Barcode]],6)),"")</f>
        <v/>
      </c>
      <c r="O2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_CL4-05</v>
      </c>
    </row>
    <row r="215" spans="1:15" x14ac:dyDescent="0.25">
      <c r="A215" s="8" t="s">
        <v>478</v>
      </c>
      <c r="B215" s="9">
        <v>6</v>
      </c>
      <c r="C215" s="9" t="s">
        <v>492</v>
      </c>
      <c r="D215" s="13"/>
      <c r="E215" s="13" t="e">
        <f>_xlfn.IFNA(VLOOKUP(expandedflower[[#This Row],[Scion METRC '#]],[3]!METRCC8[#Data],2,FALSE),"METRC ERROR")</f>
        <v>#REF!</v>
      </c>
      <c r="F215" s="13" t="str">
        <f>_xlfn.IFNA(VLOOKUP(expandedflower[[#This Row],[Scion METRC '#]],VEGC8[[#All],[Scion METRC '#]:[Pheno Barcode]],2,FALSE),"")</f>
        <v/>
      </c>
      <c r="G215" s="13" t="str">
        <f>LEFT(expandedflower[[#This Row],[Pheno Barcode]],7)</f>
        <v/>
      </c>
      <c r="H215" s="10" t="e">
        <f>_xlfn.IFNA(VLOOKUP(expandedflower[[#This Row],[Strain]],VEGC8[[#All],[Scion METRC '#]:[Health]],5,FALSE),"")</f>
        <v>#REF!</v>
      </c>
      <c r="I215" s="13"/>
      <c r="J215" s="13" t="str">
        <f>_xlfn.IFNA(VLOOKUP(expandedflower[[#This Row],[Scion METRC '#]],DEADC8[#Data],2,FALSE),"Alive")</f>
        <v>Alive</v>
      </c>
      <c r="K215" s="13"/>
      <c r="L215" s="13" t="str">
        <f>_xlfn.IFNA(VLOOKUP(expandedflower[[#This Row],[Scion METRC '#]],DEADC8[#Data],3,FALSE),"")</f>
        <v/>
      </c>
      <c r="M215" s="14" t="str">
        <f>_xlfn.IFNA(VLOOKUP(expandedflower[[#This Row],[Scion METRC '#]],DEADC8[#Data],4,FALSE),"")</f>
        <v/>
      </c>
      <c r="N215" s="13" t="str">
        <f>IF(ISNUMBER(SEARCH(".",expandedflower[[#This Row],[Pheno Barcode]])),CONCATENATE("1A4070000000065000",RIGHT(expandedflower[[#This Row],[Pheno Barcode]],6)),"")</f>
        <v/>
      </c>
      <c r="O2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_CL4-06</v>
      </c>
    </row>
    <row r="216" spans="1:15" x14ac:dyDescent="0.25">
      <c r="A216" s="8" t="s">
        <v>478</v>
      </c>
      <c r="B216" s="9">
        <v>7</v>
      </c>
      <c r="C216" s="9" t="s">
        <v>492</v>
      </c>
      <c r="D216" s="13"/>
      <c r="E216" s="13" t="e">
        <f>_xlfn.IFNA(VLOOKUP(expandedflower[[#This Row],[Scion METRC '#]],[3]!METRCC8[#Data],2,FALSE),"METRC ERROR")</f>
        <v>#REF!</v>
      </c>
      <c r="F216" s="13" t="str">
        <f>_xlfn.IFNA(VLOOKUP(expandedflower[[#This Row],[Scion METRC '#]],VEGC8[[#All],[Scion METRC '#]:[Pheno Barcode]],2,FALSE),"")</f>
        <v/>
      </c>
      <c r="G216" s="13" t="str">
        <f>LEFT(expandedflower[[#This Row],[Pheno Barcode]],7)</f>
        <v/>
      </c>
      <c r="H216" s="10" t="e">
        <f>_xlfn.IFNA(VLOOKUP(expandedflower[[#This Row],[Strain]],VEGC8[[#All],[Scion METRC '#]:[Health]],5,FALSE),"")</f>
        <v>#REF!</v>
      </c>
      <c r="I216" s="13"/>
      <c r="J216" s="13" t="str">
        <f>_xlfn.IFNA(VLOOKUP(expandedflower[[#This Row],[Scion METRC '#]],DEADC8[#Data],2,FALSE),"Alive")</f>
        <v>Alive</v>
      </c>
      <c r="K216" s="13"/>
      <c r="L216" s="13" t="str">
        <f>_xlfn.IFNA(VLOOKUP(expandedflower[[#This Row],[Scion METRC '#]],DEADC8[#Data],3,FALSE),"")</f>
        <v/>
      </c>
      <c r="M216" s="14" t="str">
        <f>_xlfn.IFNA(VLOOKUP(expandedflower[[#This Row],[Scion METRC '#]],DEADC8[#Data],4,FALSE),"")</f>
        <v/>
      </c>
      <c r="N216" s="13" t="str">
        <f>IF(ISNUMBER(SEARCH(".",expandedflower[[#This Row],[Pheno Barcode]])),CONCATENATE("1A4070000000065000",RIGHT(expandedflower[[#This Row],[Pheno Barcode]],6)),"")</f>
        <v/>
      </c>
      <c r="O2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_CL4-07</v>
      </c>
    </row>
    <row r="217" spans="1:15" x14ac:dyDescent="0.25">
      <c r="A217" s="8" t="s">
        <v>478</v>
      </c>
      <c r="B217" s="9">
        <v>8</v>
      </c>
      <c r="C217" s="9" t="s">
        <v>492</v>
      </c>
      <c r="D217" s="13"/>
      <c r="E217" s="13" t="e">
        <f>_xlfn.IFNA(VLOOKUP(expandedflower[[#This Row],[Scion METRC '#]],[3]!METRCC8[#Data],2,FALSE),"METRC ERROR")</f>
        <v>#REF!</v>
      </c>
      <c r="F217" s="13" t="str">
        <f>_xlfn.IFNA(VLOOKUP(expandedflower[[#This Row],[Scion METRC '#]],VEGC8[[#All],[Scion METRC '#]:[Pheno Barcode]],2,FALSE),"")</f>
        <v/>
      </c>
      <c r="G217" s="13" t="str">
        <f>LEFT(expandedflower[[#This Row],[Pheno Barcode]],7)</f>
        <v/>
      </c>
      <c r="H217" s="10" t="e">
        <f>_xlfn.IFNA(VLOOKUP(expandedflower[[#This Row],[Strain]],VEGC8[[#All],[Scion METRC '#]:[Health]],5,FALSE),"")</f>
        <v>#REF!</v>
      </c>
      <c r="I217" s="13"/>
      <c r="J217" s="13" t="str">
        <f>_xlfn.IFNA(VLOOKUP(expandedflower[[#This Row],[Scion METRC '#]],DEADC8[#Data],2,FALSE),"Alive")</f>
        <v>Alive</v>
      </c>
      <c r="K217" s="13"/>
      <c r="L217" s="13" t="str">
        <f>_xlfn.IFNA(VLOOKUP(expandedflower[[#This Row],[Scion METRC '#]],DEADC8[#Data],3,FALSE),"")</f>
        <v/>
      </c>
      <c r="M217" s="14" t="str">
        <f>_xlfn.IFNA(VLOOKUP(expandedflower[[#This Row],[Scion METRC '#]],DEADC8[#Data],4,FALSE),"")</f>
        <v/>
      </c>
      <c r="N217" s="13" t="str">
        <f>IF(ISNUMBER(SEARCH(".",expandedflower[[#This Row],[Pheno Barcode]])),CONCATENATE("1A4070000000065000",RIGHT(expandedflower[[#This Row],[Pheno Barcode]],6)),"")</f>
        <v/>
      </c>
      <c r="O2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_CL4-08</v>
      </c>
    </row>
    <row r="218" spans="1:15" x14ac:dyDescent="0.25">
      <c r="A218" s="8" t="s">
        <v>478</v>
      </c>
      <c r="B218" s="9">
        <v>9</v>
      </c>
      <c r="C218" s="9" t="s">
        <v>492</v>
      </c>
      <c r="D218" s="13"/>
      <c r="E218" s="13" t="e">
        <f>_xlfn.IFNA(VLOOKUP(expandedflower[[#This Row],[Scion METRC '#]],[3]!METRCC8[#Data],2,FALSE),"METRC ERROR")</f>
        <v>#REF!</v>
      </c>
      <c r="F218" s="13" t="str">
        <f>_xlfn.IFNA(VLOOKUP(expandedflower[[#This Row],[Scion METRC '#]],VEGC8[[#All],[Scion METRC '#]:[Pheno Barcode]],2,FALSE),"")</f>
        <v/>
      </c>
      <c r="G218" s="13" t="str">
        <f>LEFT(expandedflower[[#This Row],[Pheno Barcode]],7)</f>
        <v/>
      </c>
      <c r="H218" s="10" t="e">
        <f>_xlfn.IFNA(VLOOKUP(expandedflower[[#This Row],[Strain]],VEGC8[[#All],[Scion METRC '#]:[Health]],5,FALSE),"")</f>
        <v>#REF!</v>
      </c>
      <c r="I218" s="13"/>
      <c r="J218" s="13" t="str">
        <f>_xlfn.IFNA(VLOOKUP(expandedflower[[#This Row],[Scion METRC '#]],DEADC8[#Data],2,FALSE),"Alive")</f>
        <v>Alive</v>
      </c>
      <c r="K218" s="13"/>
      <c r="L218" s="13" t="str">
        <f>_xlfn.IFNA(VLOOKUP(expandedflower[[#This Row],[Scion METRC '#]],DEADC8[#Data],3,FALSE),"")</f>
        <v/>
      </c>
      <c r="M218" s="14" t="str">
        <f>_xlfn.IFNA(VLOOKUP(expandedflower[[#This Row],[Scion METRC '#]],DEADC8[#Data],4,FALSE),"")</f>
        <v/>
      </c>
      <c r="N218" s="13" t="str">
        <f>IF(ISNUMBER(SEARCH(".",expandedflower[[#This Row],[Pheno Barcode]])),CONCATENATE("1A4070000000065000",RIGHT(expandedflower[[#This Row],[Pheno Barcode]],6)),"")</f>
        <v/>
      </c>
      <c r="O2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_CL4-09</v>
      </c>
    </row>
    <row r="219" spans="1:15" x14ac:dyDescent="0.25">
      <c r="A219" s="8" t="s">
        <v>478</v>
      </c>
      <c r="B219" s="9">
        <v>10</v>
      </c>
      <c r="C219" s="9" t="s">
        <v>492</v>
      </c>
      <c r="D219" s="13"/>
      <c r="E219" s="13" t="e">
        <f>_xlfn.IFNA(VLOOKUP(expandedflower[[#This Row],[Scion METRC '#]],[3]!METRCC8[#Data],2,FALSE),"METRC ERROR")</f>
        <v>#REF!</v>
      </c>
      <c r="F219" s="13" t="str">
        <f>_xlfn.IFNA(VLOOKUP(expandedflower[[#This Row],[Scion METRC '#]],VEGC8[[#All],[Scion METRC '#]:[Pheno Barcode]],2,FALSE),"")</f>
        <v/>
      </c>
      <c r="G219" s="13" t="str">
        <f>LEFT(expandedflower[[#This Row],[Pheno Barcode]],7)</f>
        <v/>
      </c>
      <c r="H219" s="10" t="e">
        <f>_xlfn.IFNA(VLOOKUP(expandedflower[[#This Row],[Strain]],VEGC8[[#All],[Scion METRC '#]:[Health]],5,FALSE),"")</f>
        <v>#REF!</v>
      </c>
      <c r="I219" s="13"/>
      <c r="J219" s="13" t="str">
        <f>_xlfn.IFNA(VLOOKUP(expandedflower[[#This Row],[Scion METRC '#]],DEADC8[#Data],2,FALSE),"Alive")</f>
        <v>Alive</v>
      </c>
      <c r="K219" s="13"/>
      <c r="L219" s="13" t="str">
        <f>_xlfn.IFNA(VLOOKUP(expandedflower[[#This Row],[Scion METRC '#]],DEADC8[#Data],3,FALSE),"")</f>
        <v/>
      </c>
      <c r="M219" s="14" t="str">
        <f>_xlfn.IFNA(VLOOKUP(expandedflower[[#This Row],[Scion METRC '#]],DEADC8[#Data],4,FALSE),"")</f>
        <v/>
      </c>
      <c r="N219" s="13" t="str">
        <f>IF(ISNUMBER(SEARCH(".",expandedflower[[#This Row],[Pheno Barcode]])),CONCATENATE("1A4070000000065000",RIGHT(expandedflower[[#This Row],[Pheno Barcode]],6)),"")</f>
        <v/>
      </c>
      <c r="O2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_CL4-10</v>
      </c>
    </row>
    <row r="220" spans="1:15" x14ac:dyDescent="0.25">
      <c r="A220" s="8" t="s">
        <v>478</v>
      </c>
      <c r="B220" s="9">
        <v>11</v>
      </c>
      <c r="C220" s="9" t="s">
        <v>492</v>
      </c>
      <c r="D220" s="13"/>
      <c r="E220" s="13" t="e">
        <f>_xlfn.IFNA(VLOOKUP(expandedflower[[#This Row],[Scion METRC '#]],[3]!METRCC8[#Data],2,FALSE),"METRC ERROR")</f>
        <v>#REF!</v>
      </c>
      <c r="F220" s="13" t="str">
        <f>_xlfn.IFNA(VLOOKUP(expandedflower[[#This Row],[Scion METRC '#]],VEGC8[[#All],[Scion METRC '#]:[Pheno Barcode]],2,FALSE),"")</f>
        <v/>
      </c>
      <c r="G220" s="13" t="str">
        <f>LEFT(expandedflower[[#This Row],[Pheno Barcode]],7)</f>
        <v/>
      </c>
      <c r="H220" s="10" t="e">
        <f>_xlfn.IFNA(VLOOKUP(expandedflower[[#This Row],[Strain]],VEGC8[[#All],[Scion METRC '#]:[Health]],5,FALSE),"")</f>
        <v>#REF!</v>
      </c>
      <c r="I220" s="13"/>
      <c r="J220" s="13" t="str">
        <f>_xlfn.IFNA(VLOOKUP(expandedflower[[#This Row],[Scion METRC '#]],DEADC8[#Data],2,FALSE),"Alive")</f>
        <v>Alive</v>
      </c>
      <c r="K220" s="13"/>
      <c r="L220" s="13" t="str">
        <f>_xlfn.IFNA(VLOOKUP(expandedflower[[#This Row],[Scion METRC '#]],DEADC8[#Data],3,FALSE),"")</f>
        <v/>
      </c>
      <c r="M220" s="14" t="str">
        <f>_xlfn.IFNA(VLOOKUP(expandedflower[[#This Row],[Scion METRC '#]],DEADC8[#Data],4,FALSE),"")</f>
        <v/>
      </c>
      <c r="N220" s="13" t="str">
        <f>IF(ISNUMBER(SEARCH(".",expandedflower[[#This Row],[Pheno Barcode]])),CONCATENATE("1A4070000000065000",RIGHT(expandedflower[[#This Row],[Pheno Barcode]],6)),"")</f>
        <v/>
      </c>
      <c r="O2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_CL4-11</v>
      </c>
    </row>
    <row r="221" spans="1:15" x14ac:dyDescent="0.25">
      <c r="A221" s="8" t="s">
        <v>478</v>
      </c>
      <c r="B221" s="9">
        <v>12</v>
      </c>
      <c r="C221" s="9" t="s">
        <v>492</v>
      </c>
      <c r="D221" s="13"/>
      <c r="E221" s="13" t="e">
        <f>_xlfn.IFNA(VLOOKUP(expandedflower[[#This Row],[Scion METRC '#]],[3]!METRCC8[#Data],2,FALSE),"METRC ERROR")</f>
        <v>#REF!</v>
      </c>
      <c r="F221" s="13" t="str">
        <f>_xlfn.IFNA(VLOOKUP(expandedflower[[#This Row],[Scion METRC '#]],VEGC8[[#All],[Scion METRC '#]:[Pheno Barcode]],2,FALSE),"")</f>
        <v/>
      </c>
      <c r="G221" s="13" t="str">
        <f>LEFT(expandedflower[[#This Row],[Pheno Barcode]],7)</f>
        <v/>
      </c>
      <c r="H221" s="10" t="e">
        <f>_xlfn.IFNA(VLOOKUP(expandedflower[[#This Row],[Strain]],VEGC8[[#All],[Scion METRC '#]:[Health]],5,FALSE),"")</f>
        <v>#REF!</v>
      </c>
      <c r="I221" s="13"/>
      <c r="J221" s="13" t="str">
        <f>_xlfn.IFNA(VLOOKUP(expandedflower[[#This Row],[Scion METRC '#]],DEADC8[#Data],2,FALSE),"Alive")</f>
        <v>Alive</v>
      </c>
      <c r="K221" s="13"/>
      <c r="L221" s="13" t="str">
        <f>_xlfn.IFNA(VLOOKUP(expandedflower[[#This Row],[Scion METRC '#]],DEADC8[#Data],3,FALSE),"")</f>
        <v/>
      </c>
      <c r="M221" s="14" t="str">
        <f>_xlfn.IFNA(VLOOKUP(expandedflower[[#This Row],[Scion METRC '#]],DEADC8[#Data],4,FALSE),"")</f>
        <v/>
      </c>
      <c r="N221" s="13" t="str">
        <f>IF(ISNUMBER(SEARCH(".",expandedflower[[#This Row],[Pheno Barcode]])),CONCATENATE("1A4070000000065000",RIGHT(expandedflower[[#This Row],[Pheno Barcode]],6)),"")</f>
        <v/>
      </c>
      <c r="O2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_CL4-12</v>
      </c>
    </row>
    <row r="222" spans="1:15" x14ac:dyDescent="0.25">
      <c r="A222" s="8" t="s">
        <v>478</v>
      </c>
      <c r="B222" s="9">
        <v>13</v>
      </c>
      <c r="C222" s="9" t="s">
        <v>492</v>
      </c>
      <c r="D222" s="13"/>
      <c r="E222" s="13" t="e">
        <f>_xlfn.IFNA(VLOOKUP(expandedflower[[#This Row],[Scion METRC '#]],[3]!METRCC8[#Data],2,FALSE),"METRC ERROR")</f>
        <v>#REF!</v>
      </c>
      <c r="F222" s="13" t="str">
        <f>_xlfn.IFNA(VLOOKUP(expandedflower[[#This Row],[Scion METRC '#]],VEGC8[[#All],[Scion METRC '#]:[Pheno Barcode]],2,FALSE),"")</f>
        <v/>
      </c>
      <c r="G222" s="13" t="str">
        <f>LEFT(expandedflower[[#This Row],[Pheno Barcode]],7)</f>
        <v/>
      </c>
      <c r="H222" s="10" t="e">
        <f>_xlfn.IFNA(VLOOKUP(expandedflower[[#This Row],[Strain]],VEGC8[[#All],[Scion METRC '#]:[Health]],5,FALSE),"")</f>
        <v>#REF!</v>
      </c>
      <c r="I222" s="13"/>
      <c r="J222" s="13" t="str">
        <f>_xlfn.IFNA(VLOOKUP(expandedflower[[#This Row],[Scion METRC '#]],DEADC8[#Data],2,FALSE),"Alive")</f>
        <v>Alive</v>
      </c>
      <c r="K222" s="13"/>
      <c r="L222" s="13" t="str">
        <f>_xlfn.IFNA(VLOOKUP(expandedflower[[#This Row],[Scion METRC '#]],DEADC8[#Data],3,FALSE),"")</f>
        <v/>
      </c>
      <c r="M222" s="14" t="str">
        <f>_xlfn.IFNA(VLOOKUP(expandedflower[[#This Row],[Scion METRC '#]],DEADC8[#Data],4,FALSE),"")</f>
        <v/>
      </c>
      <c r="N222" s="13" t="str">
        <f>IF(ISNUMBER(SEARCH(".",expandedflower[[#This Row],[Pheno Barcode]])),CONCATENATE("1A4070000000065000",RIGHT(expandedflower[[#This Row],[Pheno Barcode]],6)),"")</f>
        <v/>
      </c>
      <c r="O2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_CL4-13</v>
      </c>
    </row>
    <row r="223" spans="1:15" x14ac:dyDescent="0.25">
      <c r="A223" s="8" t="s">
        <v>478</v>
      </c>
      <c r="B223" s="9">
        <v>14</v>
      </c>
      <c r="C223" s="9" t="s">
        <v>492</v>
      </c>
      <c r="D223" s="13"/>
      <c r="E223" s="13" t="e">
        <f>_xlfn.IFNA(VLOOKUP(expandedflower[[#This Row],[Scion METRC '#]],[3]!METRCC8[#Data],2,FALSE),"METRC ERROR")</f>
        <v>#REF!</v>
      </c>
      <c r="F223" s="13" t="str">
        <f>_xlfn.IFNA(VLOOKUP(expandedflower[[#This Row],[Scion METRC '#]],VEGC8[[#All],[Scion METRC '#]:[Pheno Barcode]],2,FALSE),"")</f>
        <v/>
      </c>
      <c r="G223" s="13" t="str">
        <f>LEFT(expandedflower[[#This Row],[Pheno Barcode]],7)</f>
        <v/>
      </c>
      <c r="H223" s="10" t="e">
        <f>_xlfn.IFNA(VLOOKUP(expandedflower[[#This Row],[Strain]],VEGC8[[#All],[Scion METRC '#]:[Health]],5,FALSE),"")</f>
        <v>#REF!</v>
      </c>
      <c r="I223" s="13"/>
      <c r="J223" s="13" t="str">
        <f>_xlfn.IFNA(VLOOKUP(expandedflower[[#This Row],[Scion METRC '#]],DEADC8[#Data],2,FALSE),"Alive")</f>
        <v>Alive</v>
      </c>
      <c r="K223" s="13"/>
      <c r="L223" s="13" t="str">
        <f>_xlfn.IFNA(VLOOKUP(expandedflower[[#This Row],[Scion METRC '#]],DEADC8[#Data],3,FALSE),"")</f>
        <v/>
      </c>
      <c r="M223" s="14" t="str">
        <f>_xlfn.IFNA(VLOOKUP(expandedflower[[#This Row],[Scion METRC '#]],DEADC8[#Data],4,FALSE),"")</f>
        <v/>
      </c>
      <c r="N223" s="13" t="str">
        <f>IF(ISNUMBER(SEARCH(".",expandedflower[[#This Row],[Pheno Barcode]])),CONCATENATE("1A4070000000065000",RIGHT(expandedflower[[#This Row],[Pheno Barcode]],6)),"")</f>
        <v/>
      </c>
      <c r="O2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_CL4-14</v>
      </c>
    </row>
    <row r="224" spans="1:15" x14ac:dyDescent="0.25">
      <c r="A224" s="8" t="s">
        <v>478</v>
      </c>
      <c r="B224" s="9">
        <v>15</v>
      </c>
      <c r="C224" s="9" t="s">
        <v>492</v>
      </c>
      <c r="D224" s="13"/>
      <c r="E224" s="13" t="e">
        <f>_xlfn.IFNA(VLOOKUP(expandedflower[[#This Row],[Scion METRC '#]],[3]!METRCC8[#Data],2,FALSE),"METRC ERROR")</f>
        <v>#REF!</v>
      </c>
      <c r="F224" s="13" t="str">
        <f>_xlfn.IFNA(VLOOKUP(expandedflower[[#This Row],[Scion METRC '#]],VEGC8[[#All],[Scion METRC '#]:[Pheno Barcode]],2,FALSE),"")</f>
        <v/>
      </c>
      <c r="G224" s="13" t="str">
        <f>LEFT(expandedflower[[#This Row],[Pheno Barcode]],7)</f>
        <v/>
      </c>
      <c r="H224" s="10" t="e">
        <f>_xlfn.IFNA(VLOOKUP(expandedflower[[#This Row],[Strain]],VEGC8[[#All],[Scion METRC '#]:[Health]],5,FALSE),"")</f>
        <v>#REF!</v>
      </c>
      <c r="I224" s="13"/>
      <c r="J224" s="13" t="str">
        <f>_xlfn.IFNA(VLOOKUP(expandedflower[[#This Row],[Scion METRC '#]],DEADC8[#Data],2,FALSE),"Alive")</f>
        <v>Alive</v>
      </c>
      <c r="K224" s="13"/>
      <c r="L224" s="13" t="str">
        <f>_xlfn.IFNA(VLOOKUP(expandedflower[[#This Row],[Scion METRC '#]],DEADC8[#Data],3,FALSE),"")</f>
        <v/>
      </c>
      <c r="M224" s="14" t="str">
        <f>_xlfn.IFNA(VLOOKUP(expandedflower[[#This Row],[Scion METRC '#]],DEADC8[#Data],4,FALSE),"")</f>
        <v/>
      </c>
      <c r="N224" s="13" t="str">
        <f>IF(ISNUMBER(SEARCH(".",expandedflower[[#This Row],[Pheno Barcode]])),CONCATENATE("1A4070000000065000",RIGHT(expandedflower[[#This Row],[Pheno Barcode]],6)),"")</f>
        <v/>
      </c>
      <c r="O2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_CL4-15</v>
      </c>
    </row>
    <row r="225" spans="1:15" x14ac:dyDescent="0.25">
      <c r="A225" s="8" t="s">
        <v>478</v>
      </c>
      <c r="B225" s="9">
        <v>16</v>
      </c>
      <c r="C225" s="9" t="s">
        <v>492</v>
      </c>
      <c r="D225" s="13"/>
      <c r="E225" s="13" t="e">
        <f>_xlfn.IFNA(VLOOKUP(expandedflower[[#This Row],[Scion METRC '#]],[3]!METRCC8[#Data],2,FALSE),"METRC ERROR")</f>
        <v>#REF!</v>
      </c>
      <c r="F225" s="13" t="str">
        <f>_xlfn.IFNA(VLOOKUP(expandedflower[[#This Row],[Scion METRC '#]],VEGC8[[#All],[Scion METRC '#]:[Pheno Barcode]],2,FALSE),"")</f>
        <v/>
      </c>
      <c r="G225" s="13" t="str">
        <f>LEFT(expandedflower[[#This Row],[Pheno Barcode]],7)</f>
        <v/>
      </c>
      <c r="H225" s="10" t="e">
        <f>_xlfn.IFNA(VLOOKUP(expandedflower[[#This Row],[Strain]],VEGC8[[#All],[Scion METRC '#]:[Health]],5,FALSE),"")</f>
        <v>#REF!</v>
      </c>
      <c r="I225" s="13"/>
      <c r="J225" s="13" t="str">
        <f>_xlfn.IFNA(VLOOKUP(expandedflower[[#This Row],[Scion METRC '#]],DEADC8[#Data],2,FALSE),"Alive")</f>
        <v>Alive</v>
      </c>
      <c r="K225" s="13"/>
      <c r="L225" s="13" t="str">
        <f>_xlfn.IFNA(VLOOKUP(expandedflower[[#This Row],[Scion METRC '#]],DEADC8[#Data],3,FALSE),"")</f>
        <v/>
      </c>
      <c r="M225" s="14" t="str">
        <f>_xlfn.IFNA(VLOOKUP(expandedflower[[#This Row],[Scion METRC '#]],DEADC8[#Data],4,FALSE),"")</f>
        <v/>
      </c>
      <c r="N225" s="13" t="str">
        <f>IF(ISNUMBER(SEARCH(".",expandedflower[[#This Row],[Pheno Barcode]])),CONCATENATE("1A4070000000065000",RIGHT(expandedflower[[#This Row],[Pheno Barcode]],6)),"")</f>
        <v/>
      </c>
      <c r="O2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_CL4-16</v>
      </c>
    </row>
    <row r="226" spans="1:15" x14ac:dyDescent="0.25">
      <c r="A226" s="8" t="s">
        <v>478</v>
      </c>
      <c r="B226" s="9">
        <v>1</v>
      </c>
      <c r="C226" s="9" t="s">
        <v>493</v>
      </c>
      <c r="D226" s="13"/>
      <c r="E226" s="13" t="e">
        <f>_xlfn.IFNA(VLOOKUP(expandedflower[[#This Row],[Scion METRC '#]],[3]!METRCC8[#Data],2,FALSE),"METRC ERROR")</f>
        <v>#REF!</v>
      </c>
      <c r="F226" s="13" t="str">
        <f>_xlfn.IFNA(VLOOKUP(expandedflower[[#This Row],[Scion METRC '#]],VEGC8[[#All],[Scion METRC '#]:[Pheno Barcode]],2,FALSE),"")</f>
        <v/>
      </c>
      <c r="G226" s="13" t="str">
        <f>LEFT(expandedflower[[#This Row],[Pheno Barcode]],7)</f>
        <v/>
      </c>
      <c r="H226" s="10" t="e">
        <f>_xlfn.IFNA(VLOOKUP(expandedflower[[#This Row],[Strain]],VEGC8[[#All],[Scion METRC '#]:[Health]],5,FALSE),"")</f>
        <v>#REF!</v>
      </c>
      <c r="I226" s="13"/>
      <c r="J226" s="13" t="str">
        <f>_xlfn.IFNA(VLOOKUP(expandedflower[[#This Row],[Scion METRC '#]],DEADC8[#Data],2,FALSE),"Alive")</f>
        <v>Alive</v>
      </c>
      <c r="K226" s="13"/>
      <c r="L226" s="13" t="str">
        <f>_xlfn.IFNA(VLOOKUP(expandedflower[[#This Row],[Scion METRC '#]],DEADC8[#Data],3,FALSE),"")</f>
        <v/>
      </c>
      <c r="M226" s="14" t="str">
        <f>_xlfn.IFNA(VLOOKUP(expandedflower[[#This Row],[Scion METRC '#]],DEADC8[#Data],4,FALSE),"")</f>
        <v/>
      </c>
      <c r="N226" s="13" t="str">
        <f>IF(ISNUMBER(SEARCH(".",expandedflower[[#This Row],[Pheno Barcode]])),CONCATENATE("1A4070000000065000",RIGHT(expandedflower[[#This Row],[Pheno Barcode]],6)),"")</f>
        <v/>
      </c>
      <c r="O2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_CL5-01</v>
      </c>
    </row>
    <row r="227" spans="1:15" x14ac:dyDescent="0.25">
      <c r="A227" s="8" t="s">
        <v>478</v>
      </c>
      <c r="B227" s="9">
        <v>2</v>
      </c>
      <c r="C227" s="9" t="s">
        <v>493</v>
      </c>
      <c r="D227" s="13"/>
      <c r="E227" s="13" t="e">
        <f>_xlfn.IFNA(VLOOKUP(expandedflower[[#This Row],[Scion METRC '#]],[3]!METRCC8[#Data],2,FALSE),"METRC ERROR")</f>
        <v>#REF!</v>
      </c>
      <c r="F227" s="13" t="str">
        <f>_xlfn.IFNA(VLOOKUP(expandedflower[[#This Row],[Scion METRC '#]],VEGC8[[#All],[Scion METRC '#]:[Pheno Barcode]],2,FALSE),"")</f>
        <v/>
      </c>
      <c r="G227" s="13" t="str">
        <f>LEFT(expandedflower[[#This Row],[Pheno Barcode]],7)</f>
        <v/>
      </c>
      <c r="H227" s="10" t="e">
        <f>_xlfn.IFNA(VLOOKUP(expandedflower[[#This Row],[Strain]],VEGC8[[#All],[Scion METRC '#]:[Health]],5,FALSE),"")</f>
        <v>#REF!</v>
      </c>
      <c r="I227" s="13"/>
      <c r="J227" s="13" t="str">
        <f>_xlfn.IFNA(VLOOKUP(expandedflower[[#This Row],[Scion METRC '#]],DEADC8[#Data],2,FALSE),"Alive")</f>
        <v>Alive</v>
      </c>
      <c r="K227" s="13"/>
      <c r="L227" s="13" t="str">
        <f>_xlfn.IFNA(VLOOKUP(expandedflower[[#This Row],[Scion METRC '#]],DEADC8[#Data],3,FALSE),"")</f>
        <v/>
      </c>
      <c r="M227" s="14" t="str">
        <f>_xlfn.IFNA(VLOOKUP(expandedflower[[#This Row],[Scion METRC '#]],DEADC8[#Data],4,FALSE),"")</f>
        <v/>
      </c>
      <c r="N227" s="13" t="str">
        <f>IF(ISNUMBER(SEARCH(".",expandedflower[[#This Row],[Pheno Barcode]])),CONCATENATE("1A4070000000065000",RIGHT(expandedflower[[#This Row],[Pheno Barcode]],6)),"")</f>
        <v/>
      </c>
      <c r="O2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_CL5-02</v>
      </c>
    </row>
    <row r="228" spans="1:15" x14ac:dyDescent="0.25">
      <c r="A228" s="8" t="s">
        <v>478</v>
      </c>
      <c r="B228" s="9">
        <v>3</v>
      </c>
      <c r="C228" s="9" t="s">
        <v>493</v>
      </c>
      <c r="D228" s="13"/>
      <c r="E228" s="13" t="e">
        <f>_xlfn.IFNA(VLOOKUP(expandedflower[[#This Row],[Scion METRC '#]],[3]!METRCC8[#Data],2,FALSE),"METRC ERROR")</f>
        <v>#REF!</v>
      </c>
      <c r="F228" s="13" t="str">
        <f>_xlfn.IFNA(VLOOKUP(expandedflower[[#This Row],[Scion METRC '#]],VEGC8[[#All],[Scion METRC '#]:[Pheno Barcode]],2,FALSE),"")</f>
        <v/>
      </c>
      <c r="G228" s="13" t="str">
        <f>LEFT(expandedflower[[#This Row],[Pheno Barcode]],7)</f>
        <v/>
      </c>
      <c r="H228" s="10" t="e">
        <f>_xlfn.IFNA(VLOOKUP(expandedflower[[#This Row],[Strain]],VEGC8[[#All],[Scion METRC '#]:[Health]],5,FALSE),"")</f>
        <v>#REF!</v>
      </c>
      <c r="I228" s="13"/>
      <c r="J228" s="13" t="str">
        <f>_xlfn.IFNA(VLOOKUP(expandedflower[[#This Row],[Scion METRC '#]],DEADC8[#Data],2,FALSE),"Alive")</f>
        <v>Alive</v>
      </c>
      <c r="K228" s="13"/>
      <c r="L228" s="13" t="str">
        <f>_xlfn.IFNA(VLOOKUP(expandedflower[[#This Row],[Scion METRC '#]],DEADC8[#Data],3,FALSE),"")</f>
        <v/>
      </c>
      <c r="M228" s="14" t="str">
        <f>_xlfn.IFNA(VLOOKUP(expandedflower[[#This Row],[Scion METRC '#]],DEADC8[#Data],4,FALSE),"")</f>
        <v/>
      </c>
      <c r="N228" s="13" t="str">
        <f>IF(ISNUMBER(SEARCH(".",expandedflower[[#This Row],[Pheno Barcode]])),CONCATENATE("1A4070000000065000",RIGHT(expandedflower[[#This Row],[Pheno Barcode]],6)),"")</f>
        <v/>
      </c>
      <c r="O2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_CL5-03</v>
      </c>
    </row>
    <row r="229" spans="1:15" x14ac:dyDescent="0.25">
      <c r="A229" s="8" t="s">
        <v>478</v>
      </c>
      <c r="B229" s="9">
        <v>4</v>
      </c>
      <c r="C229" s="9" t="s">
        <v>493</v>
      </c>
      <c r="D229" s="13"/>
      <c r="E229" s="13" t="e">
        <f>_xlfn.IFNA(VLOOKUP(expandedflower[[#This Row],[Scion METRC '#]],[3]!METRCC8[#Data],2,FALSE),"METRC ERROR")</f>
        <v>#REF!</v>
      </c>
      <c r="F229" s="13" t="str">
        <f>_xlfn.IFNA(VLOOKUP(expandedflower[[#This Row],[Scion METRC '#]],VEGC8[[#All],[Scion METRC '#]:[Pheno Barcode]],2,FALSE),"")</f>
        <v/>
      </c>
      <c r="G229" s="13" t="str">
        <f>LEFT(expandedflower[[#This Row],[Pheno Barcode]],7)</f>
        <v/>
      </c>
      <c r="H229" s="10" t="e">
        <f>_xlfn.IFNA(VLOOKUP(expandedflower[[#This Row],[Strain]],VEGC8[[#All],[Scion METRC '#]:[Health]],5,FALSE),"")</f>
        <v>#REF!</v>
      </c>
      <c r="I229" s="13"/>
      <c r="J229" s="13" t="str">
        <f>_xlfn.IFNA(VLOOKUP(expandedflower[[#This Row],[Scion METRC '#]],DEADC8[#Data],2,FALSE),"Alive")</f>
        <v>Alive</v>
      </c>
      <c r="K229" s="13"/>
      <c r="L229" s="13" t="str">
        <f>_xlfn.IFNA(VLOOKUP(expandedflower[[#This Row],[Scion METRC '#]],DEADC8[#Data],3,FALSE),"")</f>
        <v/>
      </c>
      <c r="M229" s="14" t="str">
        <f>_xlfn.IFNA(VLOOKUP(expandedflower[[#This Row],[Scion METRC '#]],DEADC8[#Data],4,FALSE),"")</f>
        <v/>
      </c>
      <c r="N229" s="13" t="str">
        <f>IF(ISNUMBER(SEARCH(".",expandedflower[[#This Row],[Pheno Barcode]])),CONCATENATE("1A4070000000065000",RIGHT(expandedflower[[#This Row],[Pheno Barcode]],6)),"")</f>
        <v/>
      </c>
      <c r="O2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_CL5-04</v>
      </c>
    </row>
    <row r="230" spans="1:15" x14ac:dyDescent="0.25">
      <c r="A230" s="8" t="s">
        <v>478</v>
      </c>
      <c r="B230" s="9">
        <v>5</v>
      </c>
      <c r="C230" s="9" t="s">
        <v>493</v>
      </c>
      <c r="D230" s="13"/>
      <c r="E230" s="13" t="e">
        <f>_xlfn.IFNA(VLOOKUP(expandedflower[[#This Row],[Scion METRC '#]],[3]!METRCC8[#Data],2,FALSE),"METRC ERROR")</f>
        <v>#REF!</v>
      </c>
      <c r="F230" s="13" t="str">
        <f>_xlfn.IFNA(VLOOKUP(expandedflower[[#This Row],[Scion METRC '#]],VEGC8[[#All],[Scion METRC '#]:[Pheno Barcode]],2,FALSE),"")</f>
        <v/>
      </c>
      <c r="G230" s="13" t="str">
        <f>LEFT(expandedflower[[#This Row],[Pheno Barcode]],7)</f>
        <v/>
      </c>
      <c r="H230" s="10" t="e">
        <f>_xlfn.IFNA(VLOOKUP(expandedflower[[#This Row],[Strain]],VEGC8[[#All],[Scion METRC '#]:[Health]],5,FALSE),"")</f>
        <v>#REF!</v>
      </c>
      <c r="I230" s="13"/>
      <c r="J230" s="13" t="str">
        <f>_xlfn.IFNA(VLOOKUP(expandedflower[[#This Row],[Scion METRC '#]],DEADC8[#Data],2,FALSE),"Alive")</f>
        <v>Alive</v>
      </c>
      <c r="K230" s="13"/>
      <c r="L230" s="13" t="str">
        <f>_xlfn.IFNA(VLOOKUP(expandedflower[[#This Row],[Scion METRC '#]],DEADC8[#Data],3,FALSE),"")</f>
        <v/>
      </c>
      <c r="M230" s="14" t="str">
        <f>_xlfn.IFNA(VLOOKUP(expandedflower[[#This Row],[Scion METRC '#]],DEADC8[#Data],4,FALSE),"")</f>
        <v/>
      </c>
      <c r="N230" s="13" t="str">
        <f>IF(ISNUMBER(SEARCH(".",expandedflower[[#This Row],[Pheno Barcode]])),CONCATENATE("1A4070000000065000",RIGHT(expandedflower[[#This Row],[Pheno Barcode]],6)),"")</f>
        <v/>
      </c>
      <c r="O2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_CL5-05</v>
      </c>
    </row>
    <row r="231" spans="1:15" x14ac:dyDescent="0.25">
      <c r="A231" s="8" t="s">
        <v>478</v>
      </c>
      <c r="B231" s="9">
        <v>6</v>
      </c>
      <c r="C231" s="9" t="s">
        <v>493</v>
      </c>
      <c r="D231" s="13"/>
      <c r="E231" s="13" t="e">
        <f>_xlfn.IFNA(VLOOKUP(expandedflower[[#This Row],[Scion METRC '#]],[3]!METRCC8[#Data],2,FALSE),"METRC ERROR")</f>
        <v>#REF!</v>
      </c>
      <c r="F231" s="13" t="str">
        <f>_xlfn.IFNA(VLOOKUP(expandedflower[[#This Row],[Scion METRC '#]],VEGC8[[#All],[Scion METRC '#]:[Pheno Barcode]],2,FALSE),"")</f>
        <v/>
      </c>
      <c r="G231" s="13" t="str">
        <f>LEFT(expandedflower[[#This Row],[Pheno Barcode]],7)</f>
        <v/>
      </c>
      <c r="H231" s="10" t="e">
        <f>_xlfn.IFNA(VLOOKUP(expandedflower[[#This Row],[Strain]],VEGC8[[#All],[Scion METRC '#]:[Health]],5,FALSE),"")</f>
        <v>#REF!</v>
      </c>
      <c r="I231" s="13"/>
      <c r="J231" s="13" t="str">
        <f>_xlfn.IFNA(VLOOKUP(expandedflower[[#This Row],[Scion METRC '#]],DEADC8[#Data],2,FALSE),"Alive")</f>
        <v>Alive</v>
      </c>
      <c r="K231" s="13"/>
      <c r="L231" s="13" t="str">
        <f>_xlfn.IFNA(VLOOKUP(expandedflower[[#This Row],[Scion METRC '#]],DEADC8[#Data],3,FALSE),"")</f>
        <v/>
      </c>
      <c r="M231" s="14" t="str">
        <f>_xlfn.IFNA(VLOOKUP(expandedflower[[#This Row],[Scion METRC '#]],DEADC8[#Data],4,FALSE),"")</f>
        <v/>
      </c>
      <c r="N231" s="13" t="str">
        <f>IF(ISNUMBER(SEARCH(".",expandedflower[[#This Row],[Pheno Barcode]])),CONCATENATE("1A4070000000065000",RIGHT(expandedflower[[#This Row],[Pheno Barcode]],6)),"")</f>
        <v/>
      </c>
      <c r="O2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_CL5-06</v>
      </c>
    </row>
    <row r="232" spans="1:15" x14ac:dyDescent="0.25">
      <c r="A232" s="8" t="s">
        <v>478</v>
      </c>
      <c r="B232" s="9">
        <v>7</v>
      </c>
      <c r="C232" s="9" t="s">
        <v>493</v>
      </c>
      <c r="D232" s="13"/>
      <c r="E232" s="13" t="e">
        <f>_xlfn.IFNA(VLOOKUP(expandedflower[[#This Row],[Scion METRC '#]],[3]!METRCC8[#Data],2,FALSE),"METRC ERROR")</f>
        <v>#REF!</v>
      </c>
      <c r="F232" s="13" t="str">
        <f>_xlfn.IFNA(VLOOKUP(expandedflower[[#This Row],[Scion METRC '#]],VEGC8[[#All],[Scion METRC '#]:[Pheno Barcode]],2,FALSE),"")</f>
        <v/>
      </c>
      <c r="G232" s="13" t="str">
        <f>LEFT(expandedflower[[#This Row],[Pheno Barcode]],7)</f>
        <v/>
      </c>
      <c r="H232" s="10" t="e">
        <f>_xlfn.IFNA(VLOOKUP(expandedflower[[#This Row],[Strain]],VEGC8[[#All],[Scion METRC '#]:[Health]],5,FALSE),"")</f>
        <v>#REF!</v>
      </c>
      <c r="I232" s="13"/>
      <c r="J232" s="13" t="str">
        <f>_xlfn.IFNA(VLOOKUP(expandedflower[[#This Row],[Scion METRC '#]],DEADC8[#Data],2,FALSE),"Alive")</f>
        <v>Alive</v>
      </c>
      <c r="K232" s="13"/>
      <c r="L232" s="13" t="str">
        <f>_xlfn.IFNA(VLOOKUP(expandedflower[[#This Row],[Scion METRC '#]],DEADC8[#Data],3,FALSE),"")</f>
        <v/>
      </c>
      <c r="M232" s="14" t="str">
        <f>_xlfn.IFNA(VLOOKUP(expandedflower[[#This Row],[Scion METRC '#]],DEADC8[#Data],4,FALSE),"")</f>
        <v/>
      </c>
      <c r="N232" s="13" t="str">
        <f>IF(ISNUMBER(SEARCH(".",expandedflower[[#This Row],[Pheno Barcode]])),CONCATENATE("1A4070000000065000",RIGHT(expandedflower[[#This Row],[Pheno Barcode]],6)),"")</f>
        <v/>
      </c>
      <c r="O2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_CL5-07</v>
      </c>
    </row>
    <row r="233" spans="1:15" x14ac:dyDescent="0.25">
      <c r="A233" s="8" t="s">
        <v>478</v>
      </c>
      <c r="B233" s="9">
        <v>8</v>
      </c>
      <c r="C233" s="9" t="s">
        <v>493</v>
      </c>
      <c r="D233" s="13"/>
      <c r="E233" s="13" t="e">
        <f>_xlfn.IFNA(VLOOKUP(expandedflower[[#This Row],[Scion METRC '#]],[3]!METRCC8[#Data],2,FALSE),"METRC ERROR")</f>
        <v>#REF!</v>
      </c>
      <c r="F233" s="13" t="str">
        <f>_xlfn.IFNA(VLOOKUP(expandedflower[[#This Row],[Scion METRC '#]],VEGC8[[#All],[Scion METRC '#]:[Pheno Barcode]],2,FALSE),"")</f>
        <v/>
      </c>
      <c r="G233" s="13" t="str">
        <f>LEFT(expandedflower[[#This Row],[Pheno Barcode]],7)</f>
        <v/>
      </c>
      <c r="H233" s="10" t="e">
        <f>_xlfn.IFNA(VLOOKUP(expandedflower[[#This Row],[Strain]],VEGC8[[#All],[Scion METRC '#]:[Health]],5,FALSE),"")</f>
        <v>#REF!</v>
      </c>
      <c r="I233" s="13"/>
      <c r="J233" s="13" t="str">
        <f>_xlfn.IFNA(VLOOKUP(expandedflower[[#This Row],[Scion METRC '#]],DEADC8[#Data],2,FALSE),"Alive")</f>
        <v>Alive</v>
      </c>
      <c r="K233" s="13"/>
      <c r="L233" s="13" t="str">
        <f>_xlfn.IFNA(VLOOKUP(expandedflower[[#This Row],[Scion METRC '#]],DEADC8[#Data],3,FALSE),"")</f>
        <v/>
      </c>
      <c r="M233" s="14" t="str">
        <f>_xlfn.IFNA(VLOOKUP(expandedflower[[#This Row],[Scion METRC '#]],DEADC8[#Data],4,FALSE),"")</f>
        <v/>
      </c>
      <c r="N233" s="13" t="str">
        <f>IF(ISNUMBER(SEARCH(".",expandedflower[[#This Row],[Pheno Barcode]])),CONCATENATE("1A4070000000065000",RIGHT(expandedflower[[#This Row],[Pheno Barcode]],6)),"")</f>
        <v/>
      </c>
      <c r="O2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_CL5-08</v>
      </c>
    </row>
    <row r="234" spans="1:15" x14ac:dyDescent="0.25">
      <c r="A234" s="8" t="s">
        <v>478</v>
      </c>
      <c r="B234" s="9">
        <v>9</v>
      </c>
      <c r="C234" s="9" t="s">
        <v>493</v>
      </c>
      <c r="D234" s="13"/>
      <c r="E234" s="13" t="e">
        <f>_xlfn.IFNA(VLOOKUP(expandedflower[[#This Row],[Scion METRC '#]],[3]!METRCC8[#Data],2,FALSE),"METRC ERROR")</f>
        <v>#REF!</v>
      </c>
      <c r="F234" s="13" t="str">
        <f>_xlfn.IFNA(VLOOKUP(expandedflower[[#This Row],[Scion METRC '#]],VEGC8[[#All],[Scion METRC '#]:[Pheno Barcode]],2,FALSE),"")</f>
        <v/>
      </c>
      <c r="G234" s="13" t="str">
        <f>LEFT(expandedflower[[#This Row],[Pheno Barcode]],7)</f>
        <v/>
      </c>
      <c r="H234" s="10" t="e">
        <f>_xlfn.IFNA(VLOOKUP(expandedflower[[#This Row],[Strain]],VEGC8[[#All],[Scion METRC '#]:[Health]],5,FALSE),"")</f>
        <v>#REF!</v>
      </c>
      <c r="I234" s="13"/>
      <c r="J234" s="13" t="str">
        <f>_xlfn.IFNA(VLOOKUP(expandedflower[[#This Row],[Scion METRC '#]],DEADC8[#Data],2,FALSE),"Alive")</f>
        <v>Alive</v>
      </c>
      <c r="K234" s="13"/>
      <c r="L234" s="13" t="str">
        <f>_xlfn.IFNA(VLOOKUP(expandedflower[[#This Row],[Scion METRC '#]],DEADC8[#Data],3,FALSE),"")</f>
        <v/>
      </c>
      <c r="M234" s="14" t="str">
        <f>_xlfn.IFNA(VLOOKUP(expandedflower[[#This Row],[Scion METRC '#]],DEADC8[#Data],4,FALSE),"")</f>
        <v/>
      </c>
      <c r="N234" s="13" t="str">
        <f>IF(ISNUMBER(SEARCH(".",expandedflower[[#This Row],[Pheno Barcode]])),CONCATENATE("1A4070000000065000",RIGHT(expandedflower[[#This Row],[Pheno Barcode]],6)),"")</f>
        <v/>
      </c>
      <c r="O2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_CL5-09</v>
      </c>
    </row>
    <row r="235" spans="1:15" x14ac:dyDescent="0.25">
      <c r="A235" s="8" t="s">
        <v>478</v>
      </c>
      <c r="B235" s="9">
        <v>10</v>
      </c>
      <c r="C235" s="9" t="s">
        <v>493</v>
      </c>
      <c r="D235" s="13"/>
      <c r="E235" s="13" t="e">
        <f>_xlfn.IFNA(VLOOKUP(expandedflower[[#This Row],[Scion METRC '#]],[3]!METRCC8[#Data],2,FALSE),"METRC ERROR")</f>
        <v>#REF!</v>
      </c>
      <c r="F235" s="13" t="str">
        <f>_xlfn.IFNA(VLOOKUP(expandedflower[[#This Row],[Scion METRC '#]],VEGC8[[#All],[Scion METRC '#]:[Pheno Barcode]],2,FALSE),"")</f>
        <v/>
      </c>
      <c r="G235" s="13" t="str">
        <f>LEFT(expandedflower[[#This Row],[Pheno Barcode]],7)</f>
        <v/>
      </c>
      <c r="H235" s="10" t="e">
        <f>_xlfn.IFNA(VLOOKUP(expandedflower[[#This Row],[Strain]],VEGC8[[#All],[Scion METRC '#]:[Health]],5,FALSE),"")</f>
        <v>#REF!</v>
      </c>
      <c r="I235" s="13"/>
      <c r="J235" s="13" t="str">
        <f>_xlfn.IFNA(VLOOKUP(expandedflower[[#This Row],[Scion METRC '#]],DEADC8[#Data],2,FALSE),"Alive")</f>
        <v>Alive</v>
      </c>
      <c r="K235" s="13"/>
      <c r="L235" s="13" t="str">
        <f>_xlfn.IFNA(VLOOKUP(expandedflower[[#This Row],[Scion METRC '#]],DEADC8[#Data],3,FALSE),"")</f>
        <v/>
      </c>
      <c r="M235" s="14" t="str">
        <f>_xlfn.IFNA(VLOOKUP(expandedflower[[#This Row],[Scion METRC '#]],DEADC8[#Data],4,FALSE),"")</f>
        <v/>
      </c>
      <c r="N235" s="13" t="str">
        <f>IF(ISNUMBER(SEARCH(".",expandedflower[[#This Row],[Pheno Barcode]])),CONCATENATE("1A4070000000065000",RIGHT(expandedflower[[#This Row],[Pheno Barcode]],6)),"")</f>
        <v/>
      </c>
      <c r="O2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_CL5-10</v>
      </c>
    </row>
    <row r="236" spans="1:15" x14ac:dyDescent="0.25">
      <c r="A236" s="8" t="s">
        <v>478</v>
      </c>
      <c r="B236" s="9">
        <v>11</v>
      </c>
      <c r="C236" s="9" t="s">
        <v>493</v>
      </c>
      <c r="D236" s="13"/>
      <c r="E236" s="13" t="e">
        <f>_xlfn.IFNA(VLOOKUP(expandedflower[[#This Row],[Scion METRC '#]],[3]!METRCC8[#Data],2,FALSE),"METRC ERROR")</f>
        <v>#REF!</v>
      </c>
      <c r="F236" s="13" t="str">
        <f>_xlfn.IFNA(VLOOKUP(expandedflower[[#This Row],[Scion METRC '#]],VEGC8[[#All],[Scion METRC '#]:[Pheno Barcode]],2,FALSE),"")</f>
        <v/>
      </c>
      <c r="G236" s="13" t="str">
        <f>LEFT(expandedflower[[#This Row],[Pheno Barcode]],7)</f>
        <v/>
      </c>
      <c r="H236" s="10" t="e">
        <f>_xlfn.IFNA(VLOOKUP(expandedflower[[#This Row],[Strain]],VEGC8[[#All],[Scion METRC '#]:[Health]],5,FALSE),"")</f>
        <v>#REF!</v>
      </c>
      <c r="I236" s="13"/>
      <c r="J236" s="13" t="str">
        <f>_xlfn.IFNA(VLOOKUP(expandedflower[[#This Row],[Scion METRC '#]],DEADC8[#Data],2,FALSE),"Alive")</f>
        <v>Alive</v>
      </c>
      <c r="K236" s="13"/>
      <c r="L236" s="13" t="str">
        <f>_xlfn.IFNA(VLOOKUP(expandedflower[[#This Row],[Scion METRC '#]],DEADC8[#Data],3,FALSE),"")</f>
        <v/>
      </c>
      <c r="M236" s="14" t="str">
        <f>_xlfn.IFNA(VLOOKUP(expandedflower[[#This Row],[Scion METRC '#]],DEADC8[#Data],4,FALSE),"")</f>
        <v/>
      </c>
      <c r="N236" s="13" t="str">
        <f>IF(ISNUMBER(SEARCH(".",expandedflower[[#This Row],[Pheno Barcode]])),CONCATENATE("1A4070000000065000",RIGHT(expandedflower[[#This Row],[Pheno Barcode]],6)),"")</f>
        <v/>
      </c>
      <c r="O2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_CL5-11</v>
      </c>
    </row>
    <row r="237" spans="1:15" x14ac:dyDescent="0.25">
      <c r="A237" s="8" t="s">
        <v>478</v>
      </c>
      <c r="B237" s="9">
        <v>12</v>
      </c>
      <c r="C237" s="9" t="s">
        <v>493</v>
      </c>
      <c r="D237" s="13"/>
      <c r="E237" s="13" t="e">
        <f>_xlfn.IFNA(VLOOKUP(expandedflower[[#This Row],[Scion METRC '#]],[3]!METRCC8[#Data],2,FALSE),"METRC ERROR")</f>
        <v>#REF!</v>
      </c>
      <c r="F237" s="13" t="str">
        <f>_xlfn.IFNA(VLOOKUP(expandedflower[[#This Row],[Scion METRC '#]],VEGC8[[#All],[Scion METRC '#]:[Pheno Barcode]],2,FALSE),"")</f>
        <v/>
      </c>
      <c r="G237" s="13" t="str">
        <f>LEFT(expandedflower[[#This Row],[Pheno Barcode]],7)</f>
        <v/>
      </c>
      <c r="H237" s="10" t="e">
        <f>_xlfn.IFNA(VLOOKUP(expandedflower[[#This Row],[Strain]],VEGC8[[#All],[Scion METRC '#]:[Health]],5,FALSE),"")</f>
        <v>#REF!</v>
      </c>
      <c r="I237" s="13"/>
      <c r="J237" s="13" t="str">
        <f>_xlfn.IFNA(VLOOKUP(expandedflower[[#This Row],[Scion METRC '#]],DEADC8[#Data],2,FALSE),"Alive")</f>
        <v>Alive</v>
      </c>
      <c r="K237" s="13"/>
      <c r="L237" s="13" t="str">
        <f>_xlfn.IFNA(VLOOKUP(expandedflower[[#This Row],[Scion METRC '#]],DEADC8[#Data],3,FALSE),"")</f>
        <v/>
      </c>
      <c r="M237" s="14" t="str">
        <f>_xlfn.IFNA(VLOOKUP(expandedflower[[#This Row],[Scion METRC '#]],DEADC8[#Data],4,FALSE),"")</f>
        <v/>
      </c>
      <c r="N237" s="13" t="str">
        <f>IF(ISNUMBER(SEARCH(".",expandedflower[[#This Row],[Pheno Barcode]])),CONCATENATE("1A4070000000065000",RIGHT(expandedflower[[#This Row],[Pheno Barcode]],6)),"")</f>
        <v/>
      </c>
      <c r="O2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_CL5-12</v>
      </c>
    </row>
    <row r="238" spans="1:15" x14ac:dyDescent="0.25">
      <c r="A238" s="8" t="s">
        <v>478</v>
      </c>
      <c r="B238" s="9">
        <v>13</v>
      </c>
      <c r="C238" s="9" t="s">
        <v>493</v>
      </c>
      <c r="D238" s="13"/>
      <c r="E238" s="13" t="e">
        <f>_xlfn.IFNA(VLOOKUP(expandedflower[[#This Row],[Scion METRC '#]],[3]!METRCC8[#Data],2,FALSE),"METRC ERROR")</f>
        <v>#REF!</v>
      </c>
      <c r="F238" s="13" t="str">
        <f>_xlfn.IFNA(VLOOKUP(expandedflower[[#This Row],[Scion METRC '#]],VEGC8[[#All],[Scion METRC '#]:[Pheno Barcode]],2,FALSE),"")</f>
        <v/>
      </c>
      <c r="G238" s="13" t="str">
        <f>LEFT(expandedflower[[#This Row],[Pheno Barcode]],7)</f>
        <v/>
      </c>
      <c r="H238" s="10" t="e">
        <f>_xlfn.IFNA(VLOOKUP(expandedflower[[#This Row],[Strain]],VEGC8[[#All],[Scion METRC '#]:[Health]],5,FALSE),"")</f>
        <v>#REF!</v>
      </c>
      <c r="I238" s="13"/>
      <c r="J238" s="13" t="str">
        <f>_xlfn.IFNA(VLOOKUP(expandedflower[[#This Row],[Scion METRC '#]],DEADC8[#Data],2,FALSE),"Alive")</f>
        <v>Alive</v>
      </c>
      <c r="K238" s="13"/>
      <c r="L238" s="13" t="str">
        <f>_xlfn.IFNA(VLOOKUP(expandedflower[[#This Row],[Scion METRC '#]],DEADC8[#Data],3,FALSE),"")</f>
        <v/>
      </c>
      <c r="M238" s="14" t="str">
        <f>_xlfn.IFNA(VLOOKUP(expandedflower[[#This Row],[Scion METRC '#]],DEADC8[#Data],4,FALSE),"")</f>
        <v/>
      </c>
      <c r="N238" s="13" t="str">
        <f>IF(ISNUMBER(SEARCH(".",expandedflower[[#This Row],[Pheno Barcode]])),CONCATENATE("1A4070000000065000",RIGHT(expandedflower[[#This Row],[Pheno Barcode]],6)),"")</f>
        <v/>
      </c>
      <c r="O2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_CL5-13</v>
      </c>
    </row>
    <row r="239" spans="1:15" x14ac:dyDescent="0.25">
      <c r="A239" s="8" t="s">
        <v>478</v>
      </c>
      <c r="B239" s="9">
        <v>14</v>
      </c>
      <c r="C239" s="9" t="s">
        <v>493</v>
      </c>
      <c r="D239" s="13"/>
      <c r="E239" s="13" t="e">
        <f>_xlfn.IFNA(VLOOKUP(expandedflower[[#This Row],[Scion METRC '#]],[3]!METRCC8[#Data],2,FALSE),"METRC ERROR")</f>
        <v>#REF!</v>
      </c>
      <c r="F239" s="13" t="str">
        <f>_xlfn.IFNA(VLOOKUP(expandedflower[[#This Row],[Scion METRC '#]],VEGC8[[#All],[Scion METRC '#]:[Pheno Barcode]],2,FALSE),"")</f>
        <v/>
      </c>
      <c r="G239" s="13" t="str">
        <f>LEFT(expandedflower[[#This Row],[Pheno Barcode]],7)</f>
        <v/>
      </c>
      <c r="H239" s="10" t="e">
        <f>_xlfn.IFNA(VLOOKUP(expandedflower[[#This Row],[Strain]],VEGC8[[#All],[Scion METRC '#]:[Health]],5,FALSE),"")</f>
        <v>#REF!</v>
      </c>
      <c r="I239" s="13"/>
      <c r="J239" s="13" t="str">
        <f>_xlfn.IFNA(VLOOKUP(expandedflower[[#This Row],[Scion METRC '#]],DEADC8[#Data],2,FALSE),"Alive")</f>
        <v>Alive</v>
      </c>
      <c r="K239" s="13"/>
      <c r="L239" s="13" t="str">
        <f>_xlfn.IFNA(VLOOKUP(expandedflower[[#This Row],[Scion METRC '#]],DEADC8[#Data],3,FALSE),"")</f>
        <v/>
      </c>
      <c r="M239" s="14" t="str">
        <f>_xlfn.IFNA(VLOOKUP(expandedflower[[#This Row],[Scion METRC '#]],DEADC8[#Data],4,FALSE),"")</f>
        <v/>
      </c>
      <c r="N239" s="13" t="str">
        <f>IF(ISNUMBER(SEARCH(".",expandedflower[[#This Row],[Pheno Barcode]])),CONCATENATE("1A4070000000065000",RIGHT(expandedflower[[#This Row],[Pheno Barcode]],6)),"")</f>
        <v/>
      </c>
      <c r="O2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_CL5-14</v>
      </c>
    </row>
    <row r="240" spans="1:15" x14ac:dyDescent="0.25">
      <c r="A240" s="8" t="s">
        <v>478</v>
      </c>
      <c r="B240" s="9">
        <v>15</v>
      </c>
      <c r="C240" s="9" t="s">
        <v>493</v>
      </c>
      <c r="D240" s="13"/>
      <c r="E240" s="13" t="e">
        <f>_xlfn.IFNA(VLOOKUP(expandedflower[[#This Row],[Scion METRC '#]],[3]!METRCC8[#Data],2,FALSE),"METRC ERROR")</f>
        <v>#REF!</v>
      </c>
      <c r="F240" s="13" t="str">
        <f>_xlfn.IFNA(VLOOKUP(expandedflower[[#This Row],[Scion METRC '#]],VEGC8[[#All],[Scion METRC '#]:[Pheno Barcode]],2,FALSE),"")</f>
        <v/>
      </c>
      <c r="G240" s="13" t="str">
        <f>LEFT(expandedflower[[#This Row],[Pheno Barcode]],7)</f>
        <v/>
      </c>
      <c r="H240" s="10" t="e">
        <f>_xlfn.IFNA(VLOOKUP(expandedflower[[#This Row],[Strain]],VEGC8[[#All],[Scion METRC '#]:[Health]],5,FALSE),"")</f>
        <v>#REF!</v>
      </c>
      <c r="I240" s="13"/>
      <c r="J240" s="13" t="str">
        <f>_xlfn.IFNA(VLOOKUP(expandedflower[[#This Row],[Scion METRC '#]],DEADC8[#Data],2,FALSE),"Alive")</f>
        <v>Alive</v>
      </c>
      <c r="K240" s="13"/>
      <c r="L240" s="13" t="str">
        <f>_xlfn.IFNA(VLOOKUP(expandedflower[[#This Row],[Scion METRC '#]],DEADC8[#Data],3,FALSE),"")</f>
        <v/>
      </c>
      <c r="M240" s="14" t="str">
        <f>_xlfn.IFNA(VLOOKUP(expandedflower[[#This Row],[Scion METRC '#]],DEADC8[#Data],4,FALSE),"")</f>
        <v/>
      </c>
      <c r="N240" s="13" t="str">
        <f>IF(ISNUMBER(SEARCH(".",expandedflower[[#This Row],[Pheno Barcode]])),CONCATENATE("1A4070000000065000",RIGHT(expandedflower[[#This Row],[Pheno Barcode]],6)),"")</f>
        <v/>
      </c>
      <c r="O2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_CL5-15</v>
      </c>
    </row>
    <row r="241" spans="1:15" x14ac:dyDescent="0.25">
      <c r="A241" s="8" t="s">
        <v>478</v>
      </c>
      <c r="B241" s="9">
        <v>16</v>
      </c>
      <c r="C241" s="9" t="s">
        <v>493</v>
      </c>
      <c r="D241" s="13"/>
      <c r="E241" s="13" t="e">
        <f>_xlfn.IFNA(VLOOKUP(expandedflower[[#This Row],[Scion METRC '#]],[3]!METRCC8[#Data],2,FALSE),"METRC ERROR")</f>
        <v>#REF!</v>
      </c>
      <c r="F241" s="13" t="str">
        <f>_xlfn.IFNA(VLOOKUP(expandedflower[[#This Row],[Scion METRC '#]],VEGC8[[#All],[Scion METRC '#]:[Pheno Barcode]],2,FALSE),"")</f>
        <v/>
      </c>
      <c r="G241" s="13" t="str">
        <f>LEFT(expandedflower[[#This Row],[Pheno Barcode]],7)</f>
        <v/>
      </c>
      <c r="H241" s="10" t="e">
        <f>_xlfn.IFNA(VLOOKUP(expandedflower[[#This Row],[Strain]],VEGC8[[#All],[Scion METRC '#]:[Health]],5,FALSE),"")</f>
        <v>#REF!</v>
      </c>
      <c r="I241" s="13"/>
      <c r="J241" s="13" t="str">
        <f>_xlfn.IFNA(VLOOKUP(expandedflower[[#This Row],[Scion METRC '#]],DEADC8[#Data],2,FALSE),"Alive")</f>
        <v>Alive</v>
      </c>
      <c r="K241" s="13"/>
      <c r="L241" s="13" t="str">
        <f>_xlfn.IFNA(VLOOKUP(expandedflower[[#This Row],[Scion METRC '#]],DEADC8[#Data],3,FALSE),"")</f>
        <v/>
      </c>
      <c r="M241" s="14" t="str">
        <f>_xlfn.IFNA(VLOOKUP(expandedflower[[#This Row],[Scion METRC '#]],DEADC8[#Data],4,FALSE),"")</f>
        <v/>
      </c>
      <c r="N241" s="13" t="str">
        <f>IF(ISNUMBER(SEARCH(".",expandedflower[[#This Row],[Pheno Barcode]])),CONCATENATE("1A4070000000065000",RIGHT(expandedflower[[#This Row],[Pheno Barcode]],6)),"")</f>
        <v/>
      </c>
      <c r="O2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_CL5-16</v>
      </c>
    </row>
    <row r="242" spans="1:15" x14ac:dyDescent="0.25">
      <c r="A242" s="8" t="s">
        <v>478</v>
      </c>
      <c r="B242" s="9">
        <v>1</v>
      </c>
      <c r="C242" s="9" t="s">
        <v>494</v>
      </c>
      <c r="D242" s="9"/>
      <c r="E242" s="9" t="e">
        <f>_xlfn.IFNA(VLOOKUP(expandedflower[[#This Row],[Scion METRC '#]],[3]!METRCC8[#Data],2,FALSE),"METRC ERROR")</f>
        <v>#REF!</v>
      </c>
      <c r="F242" s="9" t="str">
        <f>_xlfn.IFNA(VLOOKUP(expandedflower[[#This Row],[Scion METRC '#]],VEGC8[[#All],[Scion METRC '#]:[Pheno Barcode]],2,FALSE),"")</f>
        <v/>
      </c>
      <c r="G242" s="9" t="str">
        <f>LEFT(expandedflower[[#This Row],[Pheno Barcode]],7)</f>
        <v/>
      </c>
      <c r="H242" s="10" t="e">
        <f>_xlfn.IFNA(VLOOKUP(expandedflower[[#This Row],[Strain]],VEGC8[[#All],[Scion METRC '#]:[Health]],5,FALSE),"")</f>
        <v>#REF!</v>
      </c>
      <c r="I242" s="9"/>
      <c r="J242" s="9" t="str">
        <f>_xlfn.IFNA(VLOOKUP(expandedflower[[#This Row],[Scion METRC '#]],DEADC8[#Data],2,FALSE),"Alive")</f>
        <v>Alive</v>
      </c>
      <c r="K242" s="65"/>
      <c r="L242" s="13" t="str">
        <f>_xlfn.IFNA(VLOOKUP(expandedflower[[#This Row],[Scion METRC '#]],DEADC8[#Data],3,FALSE),"")</f>
        <v/>
      </c>
      <c r="M242" s="14" t="str">
        <f>_xlfn.IFNA(VLOOKUP(expandedflower[[#This Row],[Scion METRC '#]],DEADC8[#Data],4,FALSE),"")</f>
        <v/>
      </c>
      <c r="N242" s="13" t="str">
        <f>IF(ISNUMBER(SEARCH(".",expandedflower[[#This Row],[Pheno Barcode]])),CONCATENATE("1A4070000000065000",RIGHT(expandedflower[[#This Row],[Pheno Barcode]],6)),"")</f>
        <v/>
      </c>
      <c r="O2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_DL1-01</v>
      </c>
    </row>
    <row r="243" spans="1:15" x14ac:dyDescent="0.25">
      <c r="A243" s="8" t="s">
        <v>478</v>
      </c>
      <c r="B243" s="9">
        <v>2</v>
      </c>
      <c r="C243" s="9" t="s">
        <v>494</v>
      </c>
      <c r="D243" s="13"/>
      <c r="E243" s="13" t="e">
        <f>_xlfn.IFNA(VLOOKUP(expandedflower[[#This Row],[Scion METRC '#]],[3]!METRCC8[#Data],2,FALSE),"METRC ERROR")</f>
        <v>#REF!</v>
      </c>
      <c r="F243" s="13" t="str">
        <f>_xlfn.IFNA(VLOOKUP(expandedflower[[#This Row],[Scion METRC '#]],VEGC8[[#All],[Scion METRC '#]:[Pheno Barcode]],2,FALSE),"")</f>
        <v/>
      </c>
      <c r="G243" s="13" t="str">
        <f>LEFT(expandedflower[[#This Row],[Pheno Barcode]],7)</f>
        <v/>
      </c>
      <c r="H243" s="10" t="e">
        <f>_xlfn.IFNA(VLOOKUP(expandedflower[[#This Row],[Strain]],VEGC8[[#All],[Scion METRC '#]:[Health]],5,FALSE),"")</f>
        <v>#REF!</v>
      </c>
      <c r="I243" s="13"/>
      <c r="J243" s="13" t="str">
        <f>_xlfn.IFNA(VLOOKUP(expandedflower[[#This Row],[Scion METRC '#]],DEADC8[#Data],2,FALSE),"Alive")</f>
        <v>Alive</v>
      </c>
      <c r="K243" s="13"/>
      <c r="L243" s="13" t="str">
        <f>_xlfn.IFNA(VLOOKUP(expandedflower[[#This Row],[Scion METRC '#]],DEADC8[#Data],3,FALSE),"")</f>
        <v/>
      </c>
      <c r="M243" s="14" t="str">
        <f>_xlfn.IFNA(VLOOKUP(expandedflower[[#This Row],[Scion METRC '#]],DEADC8[#Data],4,FALSE),"")</f>
        <v/>
      </c>
      <c r="N243" s="13" t="str">
        <f>IF(ISNUMBER(SEARCH(".",expandedflower[[#This Row],[Pheno Barcode]])),CONCATENATE("1A4070000000065000",RIGHT(expandedflower[[#This Row],[Pheno Barcode]],6)),"")</f>
        <v/>
      </c>
      <c r="O2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_DL1-02</v>
      </c>
    </row>
    <row r="244" spans="1:15" x14ac:dyDescent="0.25">
      <c r="A244" s="8" t="s">
        <v>478</v>
      </c>
      <c r="B244" s="9">
        <v>3</v>
      </c>
      <c r="C244" s="9" t="s">
        <v>494</v>
      </c>
      <c r="D244" s="13"/>
      <c r="E244" s="13" t="e">
        <f>_xlfn.IFNA(VLOOKUP(expandedflower[[#This Row],[Scion METRC '#]],[3]!METRCC8[#Data],2,FALSE),"METRC ERROR")</f>
        <v>#REF!</v>
      </c>
      <c r="F244" s="13" t="str">
        <f>_xlfn.IFNA(VLOOKUP(expandedflower[[#This Row],[Scion METRC '#]],VEGC8[[#All],[Scion METRC '#]:[Pheno Barcode]],2,FALSE),"")</f>
        <v/>
      </c>
      <c r="G244" s="13" t="str">
        <f>LEFT(expandedflower[[#This Row],[Pheno Barcode]],7)</f>
        <v/>
      </c>
      <c r="H244" s="10" t="e">
        <f>_xlfn.IFNA(VLOOKUP(expandedflower[[#This Row],[Strain]],VEGC8[[#All],[Scion METRC '#]:[Health]],5,FALSE),"")</f>
        <v>#REF!</v>
      </c>
      <c r="I244" s="13"/>
      <c r="J244" s="13" t="str">
        <f>_xlfn.IFNA(VLOOKUP(expandedflower[[#This Row],[Scion METRC '#]],DEADC8[#Data],2,FALSE),"Alive")</f>
        <v>Alive</v>
      </c>
      <c r="K244" s="13"/>
      <c r="L244" s="13" t="str">
        <f>_xlfn.IFNA(VLOOKUP(expandedflower[[#This Row],[Scion METRC '#]],DEADC8[#Data],3,FALSE),"")</f>
        <v/>
      </c>
      <c r="M244" s="14" t="str">
        <f>_xlfn.IFNA(VLOOKUP(expandedflower[[#This Row],[Scion METRC '#]],DEADC8[#Data],4,FALSE),"")</f>
        <v/>
      </c>
      <c r="N244" s="13" t="str">
        <f>IF(ISNUMBER(SEARCH(".",expandedflower[[#This Row],[Pheno Barcode]])),CONCATENATE("1A4070000000065000",RIGHT(expandedflower[[#This Row],[Pheno Barcode]],6)),"")</f>
        <v/>
      </c>
      <c r="O2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_DL1-03</v>
      </c>
    </row>
    <row r="245" spans="1:15" x14ac:dyDescent="0.25">
      <c r="A245" s="8" t="s">
        <v>478</v>
      </c>
      <c r="B245" s="9">
        <v>4</v>
      </c>
      <c r="C245" s="9" t="s">
        <v>494</v>
      </c>
      <c r="D245" s="13"/>
      <c r="E245" s="13" t="e">
        <f>_xlfn.IFNA(VLOOKUP(expandedflower[[#This Row],[Scion METRC '#]],[3]!METRCC8[#Data],2,FALSE),"METRC ERROR")</f>
        <v>#REF!</v>
      </c>
      <c r="F245" s="13" t="str">
        <f>_xlfn.IFNA(VLOOKUP(expandedflower[[#This Row],[Scion METRC '#]],VEGC8[[#All],[Scion METRC '#]:[Pheno Barcode]],2,FALSE),"")</f>
        <v/>
      </c>
      <c r="G245" s="13" t="str">
        <f>LEFT(expandedflower[[#This Row],[Pheno Barcode]],7)</f>
        <v/>
      </c>
      <c r="H245" s="10" t="e">
        <f>_xlfn.IFNA(VLOOKUP(expandedflower[[#This Row],[Strain]],VEGC8[[#All],[Scion METRC '#]:[Health]],5,FALSE),"")</f>
        <v>#REF!</v>
      </c>
      <c r="I245" s="13"/>
      <c r="J245" s="13" t="str">
        <f>_xlfn.IFNA(VLOOKUP(expandedflower[[#This Row],[Scion METRC '#]],DEADC8[#Data],2,FALSE),"Alive")</f>
        <v>Alive</v>
      </c>
      <c r="K245" s="13"/>
      <c r="L245" s="13" t="str">
        <f>_xlfn.IFNA(VLOOKUP(expandedflower[[#This Row],[Scion METRC '#]],DEADC8[#Data],3,FALSE),"")</f>
        <v/>
      </c>
      <c r="M245" s="14" t="str">
        <f>_xlfn.IFNA(VLOOKUP(expandedflower[[#This Row],[Scion METRC '#]],DEADC8[#Data],4,FALSE),"")</f>
        <v/>
      </c>
      <c r="N245" s="13" t="str">
        <f>IF(ISNUMBER(SEARCH(".",expandedflower[[#This Row],[Pheno Barcode]])),CONCATENATE("1A4070000000065000",RIGHT(expandedflower[[#This Row],[Pheno Barcode]],6)),"")</f>
        <v/>
      </c>
      <c r="O2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_DL1-04</v>
      </c>
    </row>
    <row r="246" spans="1:15" x14ac:dyDescent="0.25">
      <c r="A246" s="8" t="s">
        <v>478</v>
      </c>
      <c r="B246" s="9">
        <v>5</v>
      </c>
      <c r="C246" s="9" t="s">
        <v>494</v>
      </c>
      <c r="D246" s="13"/>
      <c r="E246" s="13" t="e">
        <f>_xlfn.IFNA(VLOOKUP(expandedflower[[#This Row],[Scion METRC '#]],[3]!METRCC8[#Data],2,FALSE),"METRC ERROR")</f>
        <v>#REF!</v>
      </c>
      <c r="F246" s="13" t="str">
        <f>_xlfn.IFNA(VLOOKUP(expandedflower[[#This Row],[Scion METRC '#]],VEGC8[[#All],[Scion METRC '#]:[Pheno Barcode]],2,FALSE),"")</f>
        <v/>
      </c>
      <c r="G246" s="13" t="str">
        <f>LEFT(expandedflower[[#This Row],[Pheno Barcode]],7)</f>
        <v/>
      </c>
      <c r="H246" s="10" t="e">
        <f>_xlfn.IFNA(VLOOKUP(expandedflower[[#This Row],[Strain]],VEGC8[[#All],[Scion METRC '#]:[Health]],5,FALSE),"")</f>
        <v>#REF!</v>
      </c>
      <c r="I246" s="13"/>
      <c r="J246" s="13" t="str">
        <f>_xlfn.IFNA(VLOOKUP(expandedflower[[#This Row],[Scion METRC '#]],DEADC8[#Data],2,FALSE),"Alive")</f>
        <v>Alive</v>
      </c>
      <c r="K246" s="13"/>
      <c r="L246" s="13" t="str">
        <f>_xlfn.IFNA(VLOOKUP(expandedflower[[#This Row],[Scion METRC '#]],DEADC8[#Data],3,FALSE),"")</f>
        <v/>
      </c>
      <c r="M246" s="14" t="str">
        <f>_xlfn.IFNA(VLOOKUP(expandedflower[[#This Row],[Scion METRC '#]],DEADC8[#Data],4,FALSE),"")</f>
        <v/>
      </c>
      <c r="N246" s="13" t="str">
        <f>IF(ISNUMBER(SEARCH(".",expandedflower[[#This Row],[Pheno Barcode]])),CONCATENATE("1A4070000000065000",RIGHT(expandedflower[[#This Row],[Pheno Barcode]],6)),"")</f>
        <v/>
      </c>
      <c r="O2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_DL1-05</v>
      </c>
    </row>
    <row r="247" spans="1:15" x14ac:dyDescent="0.25">
      <c r="A247" s="8" t="s">
        <v>478</v>
      </c>
      <c r="B247" s="9">
        <v>6</v>
      </c>
      <c r="C247" s="9" t="s">
        <v>494</v>
      </c>
      <c r="D247" s="13"/>
      <c r="E247" s="13" t="e">
        <f>_xlfn.IFNA(VLOOKUP(expandedflower[[#This Row],[Scion METRC '#]],[3]!METRCC8[#Data],2,FALSE),"METRC ERROR")</f>
        <v>#REF!</v>
      </c>
      <c r="F247" s="13" t="str">
        <f>_xlfn.IFNA(VLOOKUP(expandedflower[[#This Row],[Scion METRC '#]],VEGC8[[#All],[Scion METRC '#]:[Pheno Barcode]],2,FALSE),"")</f>
        <v/>
      </c>
      <c r="G247" s="13" t="str">
        <f>LEFT(expandedflower[[#This Row],[Pheno Barcode]],7)</f>
        <v/>
      </c>
      <c r="H247" s="10" t="e">
        <f>_xlfn.IFNA(VLOOKUP(expandedflower[[#This Row],[Strain]],VEGC8[[#All],[Scion METRC '#]:[Health]],5,FALSE),"")</f>
        <v>#REF!</v>
      </c>
      <c r="I247" s="13"/>
      <c r="J247" s="13" t="str">
        <f>_xlfn.IFNA(VLOOKUP(expandedflower[[#This Row],[Scion METRC '#]],DEADC8[#Data],2,FALSE),"Alive")</f>
        <v>Alive</v>
      </c>
      <c r="K247" s="13"/>
      <c r="L247" s="13" t="str">
        <f>_xlfn.IFNA(VLOOKUP(expandedflower[[#This Row],[Scion METRC '#]],DEADC8[#Data],3,FALSE),"")</f>
        <v/>
      </c>
      <c r="M247" s="14" t="str">
        <f>_xlfn.IFNA(VLOOKUP(expandedflower[[#This Row],[Scion METRC '#]],DEADC8[#Data],4,FALSE),"")</f>
        <v/>
      </c>
      <c r="N247" s="13" t="str">
        <f>IF(ISNUMBER(SEARCH(".",expandedflower[[#This Row],[Pheno Barcode]])),CONCATENATE("1A4070000000065000",RIGHT(expandedflower[[#This Row],[Pheno Barcode]],6)),"")</f>
        <v/>
      </c>
      <c r="O2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_DL1-06</v>
      </c>
    </row>
    <row r="248" spans="1:15" x14ac:dyDescent="0.25">
      <c r="A248" s="8" t="s">
        <v>478</v>
      </c>
      <c r="B248" s="9">
        <v>7</v>
      </c>
      <c r="C248" s="9" t="s">
        <v>494</v>
      </c>
      <c r="D248" s="13"/>
      <c r="E248" s="13" t="e">
        <f>_xlfn.IFNA(VLOOKUP(expandedflower[[#This Row],[Scion METRC '#]],[3]!METRCC8[#Data],2,FALSE),"METRC ERROR")</f>
        <v>#REF!</v>
      </c>
      <c r="F248" s="13" t="str">
        <f>_xlfn.IFNA(VLOOKUP(expandedflower[[#This Row],[Scion METRC '#]],VEGC8[[#All],[Scion METRC '#]:[Pheno Barcode]],2,FALSE),"")</f>
        <v/>
      </c>
      <c r="G248" s="13" t="str">
        <f>LEFT(expandedflower[[#This Row],[Pheno Barcode]],7)</f>
        <v/>
      </c>
      <c r="H248" s="10" t="e">
        <f>_xlfn.IFNA(VLOOKUP(expandedflower[[#This Row],[Strain]],VEGC8[[#All],[Scion METRC '#]:[Health]],5,FALSE),"")</f>
        <v>#REF!</v>
      </c>
      <c r="I248" s="13"/>
      <c r="J248" s="13" t="str">
        <f>_xlfn.IFNA(VLOOKUP(expandedflower[[#This Row],[Scion METRC '#]],DEADC8[#Data],2,FALSE),"Alive")</f>
        <v>Alive</v>
      </c>
      <c r="K248" s="13"/>
      <c r="L248" s="13" t="str">
        <f>_xlfn.IFNA(VLOOKUP(expandedflower[[#This Row],[Scion METRC '#]],DEADC8[#Data],3,FALSE),"")</f>
        <v/>
      </c>
      <c r="M248" s="14" t="str">
        <f>_xlfn.IFNA(VLOOKUP(expandedflower[[#This Row],[Scion METRC '#]],DEADC8[#Data],4,FALSE),"")</f>
        <v/>
      </c>
      <c r="N248" s="13" t="str">
        <f>IF(ISNUMBER(SEARCH(".",expandedflower[[#This Row],[Pheno Barcode]])),CONCATENATE("1A4070000000065000",RIGHT(expandedflower[[#This Row],[Pheno Barcode]],6)),"")</f>
        <v/>
      </c>
      <c r="O2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_DL1-07</v>
      </c>
    </row>
    <row r="249" spans="1:15" x14ac:dyDescent="0.25">
      <c r="A249" s="8" t="s">
        <v>478</v>
      </c>
      <c r="B249" s="9">
        <v>8</v>
      </c>
      <c r="C249" s="9" t="s">
        <v>494</v>
      </c>
      <c r="D249" s="13"/>
      <c r="E249" s="13" t="e">
        <f>_xlfn.IFNA(VLOOKUP(expandedflower[[#This Row],[Scion METRC '#]],[3]!METRCC8[#Data],2,FALSE),"METRC ERROR")</f>
        <v>#REF!</v>
      </c>
      <c r="F249" s="13" t="str">
        <f>_xlfn.IFNA(VLOOKUP(expandedflower[[#This Row],[Scion METRC '#]],VEGC8[[#All],[Scion METRC '#]:[Pheno Barcode]],2,FALSE),"")</f>
        <v/>
      </c>
      <c r="G249" s="13" t="str">
        <f>LEFT(expandedflower[[#This Row],[Pheno Barcode]],7)</f>
        <v/>
      </c>
      <c r="H249" s="10" t="e">
        <f>_xlfn.IFNA(VLOOKUP(expandedflower[[#This Row],[Strain]],VEGC8[[#All],[Scion METRC '#]:[Health]],5,FALSE),"")</f>
        <v>#REF!</v>
      </c>
      <c r="I249" s="13"/>
      <c r="J249" s="13" t="str">
        <f>_xlfn.IFNA(VLOOKUP(expandedflower[[#This Row],[Scion METRC '#]],DEADC8[#Data],2,FALSE),"Alive")</f>
        <v>Alive</v>
      </c>
      <c r="K249" s="13"/>
      <c r="L249" s="13" t="str">
        <f>_xlfn.IFNA(VLOOKUP(expandedflower[[#This Row],[Scion METRC '#]],DEADC8[#Data],3,FALSE),"")</f>
        <v/>
      </c>
      <c r="M249" s="14" t="str">
        <f>_xlfn.IFNA(VLOOKUP(expandedflower[[#This Row],[Scion METRC '#]],DEADC8[#Data],4,FALSE),"")</f>
        <v/>
      </c>
      <c r="N249" s="13" t="str">
        <f>IF(ISNUMBER(SEARCH(".",expandedflower[[#This Row],[Pheno Barcode]])),CONCATENATE("1A4070000000065000",RIGHT(expandedflower[[#This Row],[Pheno Barcode]],6)),"")</f>
        <v/>
      </c>
      <c r="O2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_DL1-08</v>
      </c>
    </row>
    <row r="250" spans="1:15" x14ac:dyDescent="0.25">
      <c r="A250" s="8" t="s">
        <v>478</v>
      </c>
      <c r="B250" s="9">
        <v>9</v>
      </c>
      <c r="C250" s="9" t="s">
        <v>494</v>
      </c>
      <c r="D250" s="13"/>
      <c r="E250" s="13" t="e">
        <f>_xlfn.IFNA(VLOOKUP(expandedflower[[#This Row],[Scion METRC '#]],[3]!METRCC8[#Data],2,FALSE),"METRC ERROR")</f>
        <v>#REF!</v>
      </c>
      <c r="F250" s="13" t="str">
        <f>_xlfn.IFNA(VLOOKUP(expandedflower[[#This Row],[Scion METRC '#]],VEGC8[[#All],[Scion METRC '#]:[Pheno Barcode]],2,FALSE),"")</f>
        <v/>
      </c>
      <c r="G250" s="13" t="str">
        <f>LEFT(expandedflower[[#This Row],[Pheno Barcode]],7)</f>
        <v/>
      </c>
      <c r="H250" s="10" t="e">
        <f>_xlfn.IFNA(VLOOKUP(expandedflower[[#This Row],[Strain]],VEGC8[[#All],[Scion METRC '#]:[Health]],5,FALSE),"")</f>
        <v>#REF!</v>
      </c>
      <c r="I250" s="13"/>
      <c r="J250" s="13" t="str">
        <f>_xlfn.IFNA(VLOOKUP(expandedflower[[#This Row],[Scion METRC '#]],DEADC8[#Data],2,FALSE),"Alive")</f>
        <v>Alive</v>
      </c>
      <c r="K250" s="13"/>
      <c r="L250" s="13" t="str">
        <f>_xlfn.IFNA(VLOOKUP(expandedflower[[#This Row],[Scion METRC '#]],DEADC8[#Data],3,FALSE),"")</f>
        <v/>
      </c>
      <c r="M250" s="14" t="str">
        <f>_xlfn.IFNA(VLOOKUP(expandedflower[[#This Row],[Scion METRC '#]],DEADC8[#Data],4,FALSE),"")</f>
        <v/>
      </c>
      <c r="N250" s="13" t="str">
        <f>IF(ISNUMBER(SEARCH(".",expandedflower[[#This Row],[Pheno Barcode]])),CONCATENATE("1A4070000000065000",RIGHT(expandedflower[[#This Row],[Pheno Barcode]],6)),"")</f>
        <v/>
      </c>
      <c r="O2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_DL1-09</v>
      </c>
    </row>
    <row r="251" spans="1:15" x14ac:dyDescent="0.25">
      <c r="A251" s="8" t="s">
        <v>478</v>
      </c>
      <c r="B251" s="9">
        <v>10</v>
      </c>
      <c r="C251" s="9" t="s">
        <v>494</v>
      </c>
      <c r="D251" s="13"/>
      <c r="E251" s="13" t="e">
        <f>_xlfn.IFNA(VLOOKUP(expandedflower[[#This Row],[Scion METRC '#]],[3]!METRCC8[#Data],2,FALSE),"METRC ERROR")</f>
        <v>#REF!</v>
      </c>
      <c r="F251" s="13" t="str">
        <f>_xlfn.IFNA(VLOOKUP(expandedflower[[#This Row],[Scion METRC '#]],VEGC8[[#All],[Scion METRC '#]:[Pheno Barcode]],2,FALSE),"")</f>
        <v/>
      </c>
      <c r="G251" s="13" t="str">
        <f>LEFT(expandedflower[[#This Row],[Pheno Barcode]],7)</f>
        <v/>
      </c>
      <c r="H251" s="10" t="e">
        <f>_xlfn.IFNA(VLOOKUP(expandedflower[[#This Row],[Strain]],VEGC8[[#All],[Scion METRC '#]:[Health]],5,FALSE),"")</f>
        <v>#REF!</v>
      </c>
      <c r="I251" s="13"/>
      <c r="J251" s="13" t="str">
        <f>_xlfn.IFNA(VLOOKUP(expandedflower[[#This Row],[Scion METRC '#]],DEADC8[#Data],2,FALSE),"Alive")</f>
        <v>Alive</v>
      </c>
      <c r="K251" s="13"/>
      <c r="L251" s="13" t="str">
        <f>_xlfn.IFNA(VLOOKUP(expandedflower[[#This Row],[Scion METRC '#]],DEADC8[#Data],3,FALSE),"")</f>
        <v/>
      </c>
      <c r="M251" s="14" t="str">
        <f>_xlfn.IFNA(VLOOKUP(expandedflower[[#This Row],[Scion METRC '#]],DEADC8[#Data],4,FALSE),"")</f>
        <v/>
      </c>
      <c r="N251" s="13" t="str">
        <f>IF(ISNUMBER(SEARCH(".",expandedflower[[#This Row],[Pheno Barcode]])),CONCATENATE("1A4070000000065000",RIGHT(expandedflower[[#This Row],[Pheno Barcode]],6)),"")</f>
        <v/>
      </c>
      <c r="O2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_DL1-10</v>
      </c>
    </row>
    <row r="252" spans="1:15" x14ac:dyDescent="0.25">
      <c r="A252" s="8" t="s">
        <v>478</v>
      </c>
      <c r="B252" s="9">
        <v>11</v>
      </c>
      <c r="C252" s="9" t="s">
        <v>494</v>
      </c>
      <c r="D252" s="13"/>
      <c r="E252" s="13" t="e">
        <f>_xlfn.IFNA(VLOOKUP(expandedflower[[#This Row],[Scion METRC '#]],[3]!METRCC8[#Data],2,FALSE),"METRC ERROR")</f>
        <v>#REF!</v>
      </c>
      <c r="F252" s="13" t="str">
        <f>_xlfn.IFNA(VLOOKUP(expandedflower[[#This Row],[Scion METRC '#]],VEGC8[[#All],[Scion METRC '#]:[Pheno Barcode]],2,FALSE),"")</f>
        <v/>
      </c>
      <c r="G252" s="13" t="str">
        <f>LEFT(expandedflower[[#This Row],[Pheno Barcode]],7)</f>
        <v/>
      </c>
      <c r="H252" s="10" t="e">
        <f>_xlfn.IFNA(VLOOKUP(expandedflower[[#This Row],[Strain]],VEGC8[[#All],[Scion METRC '#]:[Health]],5,FALSE),"")</f>
        <v>#REF!</v>
      </c>
      <c r="I252" s="13"/>
      <c r="J252" s="13" t="str">
        <f>_xlfn.IFNA(VLOOKUP(expandedflower[[#This Row],[Scion METRC '#]],DEADC8[#Data],2,FALSE),"Alive")</f>
        <v>Alive</v>
      </c>
      <c r="K252" s="13"/>
      <c r="L252" s="13" t="str">
        <f>_xlfn.IFNA(VLOOKUP(expandedflower[[#This Row],[Scion METRC '#]],DEADC8[#Data],3,FALSE),"")</f>
        <v/>
      </c>
      <c r="M252" s="14" t="str">
        <f>_xlfn.IFNA(VLOOKUP(expandedflower[[#This Row],[Scion METRC '#]],DEADC8[#Data],4,FALSE),"")</f>
        <v/>
      </c>
      <c r="N252" s="13" t="str">
        <f>IF(ISNUMBER(SEARCH(".",expandedflower[[#This Row],[Pheno Barcode]])),CONCATENATE("1A4070000000065000",RIGHT(expandedflower[[#This Row],[Pheno Barcode]],6)),"")</f>
        <v/>
      </c>
      <c r="O2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_DL1-11</v>
      </c>
    </row>
    <row r="253" spans="1:15" x14ac:dyDescent="0.25">
      <c r="A253" s="8" t="s">
        <v>478</v>
      </c>
      <c r="B253" s="9">
        <v>12</v>
      </c>
      <c r="C253" s="9" t="s">
        <v>494</v>
      </c>
      <c r="D253" s="13"/>
      <c r="E253" s="13" t="e">
        <f>_xlfn.IFNA(VLOOKUP(expandedflower[[#This Row],[Scion METRC '#]],[3]!METRCC8[#Data],2,FALSE),"METRC ERROR")</f>
        <v>#REF!</v>
      </c>
      <c r="F253" s="13" t="str">
        <f>_xlfn.IFNA(VLOOKUP(expandedflower[[#This Row],[Scion METRC '#]],VEGC8[[#All],[Scion METRC '#]:[Pheno Barcode]],2,FALSE),"")</f>
        <v/>
      </c>
      <c r="G253" s="13" t="str">
        <f>LEFT(expandedflower[[#This Row],[Pheno Barcode]],7)</f>
        <v/>
      </c>
      <c r="H253" s="10" t="e">
        <f>_xlfn.IFNA(VLOOKUP(expandedflower[[#This Row],[Strain]],VEGC8[[#All],[Scion METRC '#]:[Health]],5,FALSE),"")</f>
        <v>#REF!</v>
      </c>
      <c r="I253" s="13"/>
      <c r="J253" s="13" t="str">
        <f>_xlfn.IFNA(VLOOKUP(expandedflower[[#This Row],[Scion METRC '#]],DEADC8[#Data],2,FALSE),"Alive")</f>
        <v>Alive</v>
      </c>
      <c r="K253" s="13"/>
      <c r="L253" s="13" t="str">
        <f>_xlfn.IFNA(VLOOKUP(expandedflower[[#This Row],[Scion METRC '#]],DEADC8[#Data],3,FALSE),"")</f>
        <v/>
      </c>
      <c r="M253" s="14" t="str">
        <f>_xlfn.IFNA(VLOOKUP(expandedflower[[#This Row],[Scion METRC '#]],DEADC8[#Data],4,FALSE),"")</f>
        <v/>
      </c>
      <c r="N253" s="13" t="str">
        <f>IF(ISNUMBER(SEARCH(".",expandedflower[[#This Row],[Pheno Barcode]])),CONCATENATE("1A4070000000065000",RIGHT(expandedflower[[#This Row],[Pheno Barcode]],6)),"")</f>
        <v/>
      </c>
      <c r="O2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_DL1-12</v>
      </c>
    </row>
    <row r="254" spans="1:15" x14ac:dyDescent="0.25">
      <c r="A254" s="8" t="s">
        <v>478</v>
      </c>
      <c r="B254" s="9">
        <v>13</v>
      </c>
      <c r="C254" s="9" t="s">
        <v>494</v>
      </c>
      <c r="D254" s="13"/>
      <c r="E254" s="13" t="e">
        <f>_xlfn.IFNA(VLOOKUP(expandedflower[[#This Row],[Scion METRC '#]],[3]!METRCC8[#Data],2,FALSE),"METRC ERROR")</f>
        <v>#REF!</v>
      </c>
      <c r="F254" s="13" t="str">
        <f>_xlfn.IFNA(VLOOKUP(expandedflower[[#This Row],[Scion METRC '#]],VEGC8[[#All],[Scion METRC '#]:[Pheno Barcode]],2,FALSE),"")</f>
        <v/>
      </c>
      <c r="G254" s="13" t="str">
        <f>LEFT(expandedflower[[#This Row],[Pheno Barcode]],7)</f>
        <v/>
      </c>
      <c r="H254" s="10" t="e">
        <f>_xlfn.IFNA(VLOOKUP(expandedflower[[#This Row],[Strain]],VEGC8[[#All],[Scion METRC '#]:[Health]],5,FALSE),"")</f>
        <v>#REF!</v>
      </c>
      <c r="I254" s="13"/>
      <c r="J254" s="13" t="str">
        <f>_xlfn.IFNA(VLOOKUP(expandedflower[[#This Row],[Scion METRC '#]],DEADC8[#Data],2,FALSE),"Alive")</f>
        <v>Alive</v>
      </c>
      <c r="K254" s="13"/>
      <c r="L254" s="13" t="str">
        <f>_xlfn.IFNA(VLOOKUP(expandedflower[[#This Row],[Scion METRC '#]],DEADC8[#Data],3,FALSE),"")</f>
        <v/>
      </c>
      <c r="M254" s="14" t="str">
        <f>_xlfn.IFNA(VLOOKUP(expandedflower[[#This Row],[Scion METRC '#]],DEADC8[#Data],4,FALSE),"")</f>
        <v/>
      </c>
      <c r="N254" s="13" t="str">
        <f>IF(ISNUMBER(SEARCH(".",expandedflower[[#This Row],[Pheno Barcode]])),CONCATENATE("1A4070000000065000",RIGHT(expandedflower[[#This Row],[Pheno Barcode]],6)),"")</f>
        <v/>
      </c>
      <c r="O2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_DL1-13</v>
      </c>
    </row>
    <row r="255" spans="1:15" x14ac:dyDescent="0.25">
      <c r="A255" s="8" t="s">
        <v>478</v>
      </c>
      <c r="B255" s="9">
        <v>14</v>
      </c>
      <c r="C255" s="9" t="s">
        <v>494</v>
      </c>
      <c r="D255" s="13"/>
      <c r="E255" s="13" t="e">
        <f>_xlfn.IFNA(VLOOKUP(expandedflower[[#This Row],[Scion METRC '#]],[3]!METRCC8[#Data],2,FALSE),"METRC ERROR")</f>
        <v>#REF!</v>
      </c>
      <c r="F255" s="13" t="str">
        <f>_xlfn.IFNA(VLOOKUP(expandedflower[[#This Row],[Scion METRC '#]],VEGC8[[#All],[Scion METRC '#]:[Pheno Barcode]],2,FALSE),"")</f>
        <v/>
      </c>
      <c r="G255" s="13" t="str">
        <f>LEFT(expandedflower[[#This Row],[Pheno Barcode]],7)</f>
        <v/>
      </c>
      <c r="H255" s="10" t="e">
        <f>_xlfn.IFNA(VLOOKUP(expandedflower[[#This Row],[Strain]],VEGC8[[#All],[Scion METRC '#]:[Health]],5,FALSE),"")</f>
        <v>#REF!</v>
      </c>
      <c r="I255" s="13"/>
      <c r="J255" s="13" t="str">
        <f>_xlfn.IFNA(VLOOKUP(expandedflower[[#This Row],[Scion METRC '#]],DEADC8[#Data],2,FALSE),"Alive")</f>
        <v>Alive</v>
      </c>
      <c r="K255" s="13"/>
      <c r="L255" s="13" t="str">
        <f>_xlfn.IFNA(VLOOKUP(expandedflower[[#This Row],[Scion METRC '#]],DEADC8[#Data],3,FALSE),"")</f>
        <v/>
      </c>
      <c r="M255" s="14" t="str">
        <f>_xlfn.IFNA(VLOOKUP(expandedflower[[#This Row],[Scion METRC '#]],DEADC8[#Data],4,FALSE),"")</f>
        <v/>
      </c>
      <c r="N255" s="13" t="str">
        <f>IF(ISNUMBER(SEARCH(".",expandedflower[[#This Row],[Pheno Barcode]])),CONCATENATE("1A4070000000065000",RIGHT(expandedflower[[#This Row],[Pheno Barcode]],6)),"")</f>
        <v/>
      </c>
      <c r="O2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_DL1-14</v>
      </c>
    </row>
    <row r="256" spans="1:15" x14ac:dyDescent="0.25">
      <c r="A256" s="8" t="s">
        <v>478</v>
      </c>
      <c r="B256" s="9">
        <v>15</v>
      </c>
      <c r="C256" s="9" t="s">
        <v>494</v>
      </c>
      <c r="D256" s="13"/>
      <c r="E256" s="13" t="e">
        <f>_xlfn.IFNA(VLOOKUP(expandedflower[[#This Row],[Scion METRC '#]],[3]!METRCC8[#Data],2,FALSE),"METRC ERROR")</f>
        <v>#REF!</v>
      </c>
      <c r="F256" s="13" t="str">
        <f>_xlfn.IFNA(VLOOKUP(expandedflower[[#This Row],[Scion METRC '#]],VEGC8[[#All],[Scion METRC '#]:[Pheno Barcode]],2,FALSE),"")</f>
        <v/>
      </c>
      <c r="G256" s="13" t="str">
        <f>LEFT(expandedflower[[#This Row],[Pheno Barcode]],7)</f>
        <v/>
      </c>
      <c r="H256" s="10" t="e">
        <f>_xlfn.IFNA(VLOOKUP(expandedflower[[#This Row],[Strain]],VEGC8[[#All],[Scion METRC '#]:[Health]],5,FALSE),"")</f>
        <v>#REF!</v>
      </c>
      <c r="I256" s="13"/>
      <c r="J256" s="13" t="str">
        <f>_xlfn.IFNA(VLOOKUP(expandedflower[[#This Row],[Scion METRC '#]],DEADC8[#Data],2,FALSE),"Alive")</f>
        <v>Alive</v>
      </c>
      <c r="K256" s="13"/>
      <c r="L256" s="13" t="str">
        <f>_xlfn.IFNA(VLOOKUP(expandedflower[[#This Row],[Scion METRC '#]],DEADC8[#Data],3,FALSE),"")</f>
        <v/>
      </c>
      <c r="M256" s="14" t="str">
        <f>_xlfn.IFNA(VLOOKUP(expandedflower[[#This Row],[Scion METRC '#]],DEADC8[#Data],4,FALSE),"")</f>
        <v/>
      </c>
      <c r="N256" s="13" t="str">
        <f>IF(ISNUMBER(SEARCH(".",expandedflower[[#This Row],[Pheno Barcode]])),CONCATENATE("1A4070000000065000",RIGHT(expandedflower[[#This Row],[Pheno Barcode]],6)),"")</f>
        <v/>
      </c>
      <c r="O2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_DL1-15</v>
      </c>
    </row>
    <row r="257" spans="1:15" x14ac:dyDescent="0.25">
      <c r="A257" s="8" t="s">
        <v>478</v>
      </c>
      <c r="B257" s="9">
        <v>16</v>
      </c>
      <c r="C257" s="9" t="s">
        <v>494</v>
      </c>
      <c r="D257" s="13"/>
      <c r="E257" s="13" t="e">
        <f>_xlfn.IFNA(VLOOKUP(expandedflower[[#This Row],[Scion METRC '#]],[3]!METRCC8[#Data],2,FALSE),"METRC ERROR")</f>
        <v>#REF!</v>
      </c>
      <c r="F257" s="13" t="str">
        <f>_xlfn.IFNA(VLOOKUP(expandedflower[[#This Row],[Scion METRC '#]],VEGC8[[#All],[Scion METRC '#]:[Pheno Barcode]],2,FALSE),"")</f>
        <v/>
      </c>
      <c r="G257" s="13" t="str">
        <f>LEFT(expandedflower[[#This Row],[Pheno Barcode]],7)</f>
        <v/>
      </c>
      <c r="H257" s="10" t="e">
        <f>_xlfn.IFNA(VLOOKUP(expandedflower[[#This Row],[Strain]],VEGC8[[#All],[Scion METRC '#]:[Health]],5,FALSE),"")</f>
        <v>#REF!</v>
      </c>
      <c r="I257" s="13"/>
      <c r="J257" s="13" t="str">
        <f>_xlfn.IFNA(VLOOKUP(expandedflower[[#This Row],[Scion METRC '#]],DEADC8[#Data],2,FALSE),"Alive")</f>
        <v>Alive</v>
      </c>
      <c r="K257" s="13"/>
      <c r="L257" s="13" t="str">
        <f>_xlfn.IFNA(VLOOKUP(expandedflower[[#This Row],[Scion METRC '#]],DEADC8[#Data],3,FALSE),"")</f>
        <v/>
      </c>
      <c r="M257" s="14" t="str">
        <f>_xlfn.IFNA(VLOOKUP(expandedflower[[#This Row],[Scion METRC '#]],DEADC8[#Data],4,FALSE),"")</f>
        <v/>
      </c>
      <c r="N257" s="13" t="str">
        <f>IF(ISNUMBER(SEARCH(".",expandedflower[[#This Row],[Pheno Barcode]])),CONCATENATE("1A4070000000065000",RIGHT(expandedflower[[#This Row],[Pheno Barcode]],6)),"")</f>
        <v/>
      </c>
      <c r="O2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_DL1-16</v>
      </c>
    </row>
    <row r="258" spans="1:15" x14ac:dyDescent="0.25">
      <c r="A258" s="8" t="s">
        <v>478</v>
      </c>
      <c r="B258" s="9">
        <v>1</v>
      </c>
      <c r="C258" s="9" t="s">
        <v>495</v>
      </c>
      <c r="D258" s="13"/>
      <c r="E258" s="13" t="e">
        <f>_xlfn.IFNA(VLOOKUP(expandedflower[[#This Row],[Scion METRC '#]],[3]!METRCC8[#Data],2,FALSE),"METRC ERROR")</f>
        <v>#REF!</v>
      </c>
      <c r="F258" s="13" t="str">
        <f>_xlfn.IFNA(VLOOKUP(expandedflower[[#This Row],[Scion METRC '#]],VEGC8[[#All],[Scion METRC '#]:[Pheno Barcode]],2,FALSE),"")</f>
        <v/>
      </c>
      <c r="G258" s="13" t="str">
        <f>LEFT(expandedflower[[#This Row],[Pheno Barcode]],7)</f>
        <v/>
      </c>
      <c r="H258" s="10" t="e">
        <f>_xlfn.IFNA(VLOOKUP(expandedflower[[#This Row],[Strain]],VEGC8[[#All],[Scion METRC '#]:[Health]],5,FALSE),"")</f>
        <v>#REF!</v>
      </c>
      <c r="I258" s="13"/>
      <c r="J258" s="13" t="str">
        <f>_xlfn.IFNA(VLOOKUP(expandedflower[[#This Row],[Scion METRC '#]],DEADC8[#Data],2,FALSE),"Alive")</f>
        <v>Alive</v>
      </c>
      <c r="K258" s="13"/>
      <c r="L258" s="13" t="str">
        <f>_xlfn.IFNA(VLOOKUP(expandedflower[[#This Row],[Scion METRC '#]],DEADC8[#Data],3,FALSE),"")</f>
        <v/>
      </c>
      <c r="M258" s="14" t="str">
        <f>_xlfn.IFNA(VLOOKUP(expandedflower[[#This Row],[Scion METRC '#]],DEADC8[#Data],4,FALSE),"")</f>
        <v/>
      </c>
      <c r="N258" s="13" t="str">
        <f>IF(ISNUMBER(SEARCH(".",expandedflower[[#This Row],[Pheno Barcode]])),CONCATENATE("1A4070000000065000",RIGHT(expandedflower[[#This Row],[Pheno Barcode]],6)),"")</f>
        <v/>
      </c>
      <c r="O2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_DL2-01</v>
      </c>
    </row>
    <row r="259" spans="1:15" x14ac:dyDescent="0.25">
      <c r="A259" s="8" t="s">
        <v>478</v>
      </c>
      <c r="B259" s="9">
        <v>2</v>
      </c>
      <c r="C259" s="9" t="s">
        <v>495</v>
      </c>
      <c r="D259" s="13"/>
      <c r="E259" s="13" t="e">
        <f>_xlfn.IFNA(VLOOKUP(expandedflower[[#This Row],[Scion METRC '#]],[3]!METRCC8[#Data],2,FALSE),"METRC ERROR")</f>
        <v>#REF!</v>
      </c>
      <c r="F259" s="13" t="str">
        <f>_xlfn.IFNA(VLOOKUP(expandedflower[[#This Row],[Scion METRC '#]],VEGC8[[#All],[Scion METRC '#]:[Pheno Barcode]],2,FALSE),"")</f>
        <v/>
      </c>
      <c r="G259" s="13" t="str">
        <f>LEFT(expandedflower[[#This Row],[Pheno Barcode]],7)</f>
        <v/>
      </c>
      <c r="H259" s="10" t="e">
        <f>_xlfn.IFNA(VLOOKUP(expandedflower[[#This Row],[Strain]],VEGC8[[#All],[Scion METRC '#]:[Health]],5,FALSE),"")</f>
        <v>#REF!</v>
      </c>
      <c r="I259" s="13"/>
      <c r="J259" s="13" t="str">
        <f>_xlfn.IFNA(VLOOKUP(expandedflower[[#This Row],[Scion METRC '#]],DEADC8[#Data],2,FALSE),"Alive")</f>
        <v>Alive</v>
      </c>
      <c r="K259" s="13"/>
      <c r="L259" s="13" t="str">
        <f>_xlfn.IFNA(VLOOKUP(expandedflower[[#This Row],[Scion METRC '#]],DEADC8[#Data],3,FALSE),"")</f>
        <v/>
      </c>
      <c r="M259" s="14" t="str">
        <f>_xlfn.IFNA(VLOOKUP(expandedflower[[#This Row],[Scion METRC '#]],DEADC8[#Data],4,FALSE),"")</f>
        <v/>
      </c>
      <c r="N259" s="13" t="str">
        <f>IF(ISNUMBER(SEARCH(".",expandedflower[[#This Row],[Pheno Barcode]])),CONCATENATE("1A4070000000065000",RIGHT(expandedflower[[#This Row],[Pheno Barcode]],6)),"")</f>
        <v/>
      </c>
      <c r="O2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_DL2-02</v>
      </c>
    </row>
    <row r="260" spans="1:15" x14ac:dyDescent="0.25">
      <c r="A260" s="8" t="s">
        <v>478</v>
      </c>
      <c r="B260" s="9">
        <v>3</v>
      </c>
      <c r="C260" s="9" t="s">
        <v>495</v>
      </c>
      <c r="D260" s="13"/>
      <c r="E260" s="13" t="e">
        <f>_xlfn.IFNA(VLOOKUP(expandedflower[[#This Row],[Scion METRC '#]],[3]!METRCC8[#Data],2,FALSE),"METRC ERROR")</f>
        <v>#REF!</v>
      </c>
      <c r="F260" s="13" t="str">
        <f>_xlfn.IFNA(VLOOKUP(expandedflower[[#This Row],[Scion METRC '#]],VEGC8[[#All],[Scion METRC '#]:[Pheno Barcode]],2,FALSE),"")</f>
        <v/>
      </c>
      <c r="G260" s="13" t="str">
        <f>LEFT(expandedflower[[#This Row],[Pheno Barcode]],7)</f>
        <v/>
      </c>
      <c r="H260" s="10" t="e">
        <f>_xlfn.IFNA(VLOOKUP(expandedflower[[#This Row],[Strain]],VEGC8[[#All],[Scion METRC '#]:[Health]],5,FALSE),"")</f>
        <v>#REF!</v>
      </c>
      <c r="I260" s="13"/>
      <c r="J260" s="13" t="str">
        <f>_xlfn.IFNA(VLOOKUP(expandedflower[[#This Row],[Scion METRC '#]],DEADC8[#Data],2,FALSE),"Alive")</f>
        <v>Alive</v>
      </c>
      <c r="K260" s="13"/>
      <c r="L260" s="13" t="str">
        <f>_xlfn.IFNA(VLOOKUP(expandedflower[[#This Row],[Scion METRC '#]],DEADC8[#Data],3,FALSE),"")</f>
        <v/>
      </c>
      <c r="M260" s="14" t="str">
        <f>_xlfn.IFNA(VLOOKUP(expandedflower[[#This Row],[Scion METRC '#]],DEADC8[#Data],4,FALSE),"")</f>
        <v/>
      </c>
      <c r="N260" s="13" t="str">
        <f>IF(ISNUMBER(SEARCH(".",expandedflower[[#This Row],[Pheno Barcode]])),CONCATENATE("1A4070000000065000",RIGHT(expandedflower[[#This Row],[Pheno Barcode]],6)),"")</f>
        <v/>
      </c>
      <c r="O2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_DL2-03</v>
      </c>
    </row>
    <row r="261" spans="1:15" x14ac:dyDescent="0.25">
      <c r="A261" s="8" t="s">
        <v>478</v>
      </c>
      <c r="B261" s="9">
        <v>4</v>
      </c>
      <c r="C261" s="9" t="s">
        <v>495</v>
      </c>
      <c r="D261" s="13"/>
      <c r="E261" s="13" t="e">
        <f>_xlfn.IFNA(VLOOKUP(expandedflower[[#This Row],[Scion METRC '#]],[3]!METRCC8[#Data],2,FALSE),"METRC ERROR")</f>
        <v>#REF!</v>
      </c>
      <c r="F261" s="13" t="str">
        <f>_xlfn.IFNA(VLOOKUP(expandedflower[[#This Row],[Scion METRC '#]],VEGC8[[#All],[Scion METRC '#]:[Pheno Barcode]],2,FALSE),"")</f>
        <v/>
      </c>
      <c r="G261" s="13" t="str">
        <f>LEFT(expandedflower[[#This Row],[Pheno Barcode]],7)</f>
        <v/>
      </c>
      <c r="H261" s="10" t="e">
        <f>_xlfn.IFNA(VLOOKUP(expandedflower[[#This Row],[Strain]],VEGC8[[#All],[Scion METRC '#]:[Health]],5,FALSE),"")</f>
        <v>#REF!</v>
      </c>
      <c r="I261" s="13"/>
      <c r="J261" s="13" t="str">
        <f>_xlfn.IFNA(VLOOKUP(expandedflower[[#This Row],[Scion METRC '#]],DEADC8[#Data],2,FALSE),"Alive")</f>
        <v>Alive</v>
      </c>
      <c r="K261" s="13"/>
      <c r="L261" s="13" t="str">
        <f>_xlfn.IFNA(VLOOKUP(expandedflower[[#This Row],[Scion METRC '#]],DEADC8[#Data],3,FALSE),"")</f>
        <v/>
      </c>
      <c r="M261" s="14" t="str">
        <f>_xlfn.IFNA(VLOOKUP(expandedflower[[#This Row],[Scion METRC '#]],DEADC8[#Data],4,FALSE),"")</f>
        <v/>
      </c>
      <c r="N261" s="13" t="str">
        <f>IF(ISNUMBER(SEARCH(".",expandedflower[[#This Row],[Pheno Barcode]])),CONCATENATE("1A4070000000065000",RIGHT(expandedflower[[#This Row],[Pheno Barcode]],6)),"")</f>
        <v/>
      </c>
      <c r="O2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_DL2-04</v>
      </c>
    </row>
    <row r="262" spans="1:15" x14ac:dyDescent="0.25">
      <c r="A262" s="8" t="s">
        <v>478</v>
      </c>
      <c r="B262" s="9">
        <v>5</v>
      </c>
      <c r="C262" s="9" t="s">
        <v>495</v>
      </c>
      <c r="D262" s="13"/>
      <c r="E262" s="13" t="e">
        <f>_xlfn.IFNA(VLOOKUP(expandedflower[[#This Row],[Scion METRC '#]],[3]!METRCC8[#Data],2,FALSE),"METRC ERROR")</f>
        <v>#REF!</v>
      </c>
      <c r="F262" s="13" t="str">
        <f>_xlfn.IFNA(VLOOKUP(expandedflower[[#This Row],[Scion METRC '#]],VEGC8[[#All],[Scion METRC '#]:[Pheno Barcode]],2,FALSE),"")</f>
        <v/>
      </c>
      <c r="G262" s="13" t="str">
        <f>LEFT(expandedflower[[#This Row],[Pheno Barcode]],7)</f>
        <v/>
      </c>
      <c r="H262" s="10" t="e">
        <f>_xlfn.IFNA(VLOOKUP(expandedflower[[#This Row],[Strain]],VEGC8[[#All],[Scion METRC '#]:[Health]],5,FALSE),"")</f>
        <v>#REF!</v>
      </c>
      <c r="I262" s="13"/>
      <c r="J262" s="13" t="str">
        <f>_xlfn.IFNA(VLOOKUP(expandedflower[[#This Row],[Scion METRC '#]],DEADC8[#Data],2,FALSE),"Alive")</f>
        <v>Alive</v>
      </c>
      <c r="K262" s="13"/>
      <c r="L262" s="13" t="str">
        <f>_xlfn.IFNA(VLOOKUP(expandedflower[[#This Row],[Scion METRC '#]],DEADC8[#Data],3,FALSE),"")</f>
        <v/>
      </c>
      <c r="M262" s="14" t="str">
        <f>_xlfn.IFNA(VLOOKUP(expandedflower[[#This Row],[Scion METRC '#]],DEADC8[#Data],4,FALSE),"")</f>
        <v/>
      </c>
      <c r="N262" s="13" t="str">
        <f>IF(ISNUMBER(SEARCH(".",expandedflower[[#This Row],[Pheno Barcode]])),CONCATENATE("1A4070000000065000",RIGHT(expandedflower[[#This Row],[Pheno Barcode]],6)),"")</f>
        <v/>
      </c>
      <c r="O2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_DL2-05</v>
      </c>
    </row>
    <row r="263" spans="1:15" x14ac:dyDescent="0.25">
      <c r="A263" s="8" t="s">
        <v>478</v>
      </c>
      <c r="B263" s="9">
        <v>6</v>
      </c>
      <c r="C263" s="9" t="s">
        <v>495</v>
      </c>
      <c r="D263" s="13"/>
      <c r="E263" s="13" t="e">
        <f>_xlfn.IFNA(VLOOKUP(expandedflower[[#This Row],[Scion METRC '#]],[3]!METRCC8[#Data],2,FALSE),"METRC ERROR")</f>
        <v>#REF!</v>
      </c>
      <c r="F263" s="13" t="str">
        <f>_xlfn.IFNA(VLOOKUP(expandedflower[[#This Row],[Scion METRC '#]],VEGC8[[#All],[Scion METRC '#]:[Pheno Barcode]],2,FALSE),"")</f>
        <v/>
      </c>
      <c r="G263" s="13" t="str">
        <f>LEFT(expandedflower[[#This Row],[Pheno Barcode]],7)</f>
        <v/>
      </c>
      <c r="H263" s="10" t="e">
        <f>_xlfn.IFNA(VLOOKUP(expandedflower[[#This Row],[Strain]],VEGC8[[#All],[Scion METRC '#]:[Health]],5,FALSE),"")</f>
        <v>#REF!</v>
      </c>
      <c r="I263" s="13"/>
      <c r="J263" s="13" t="str">
        <f>_xlfn.IFNA(VLOOKUP(expandedflower[[#This Row],[Scion METRC '#]],DEADC8[#Data],2,FALSE),"Alive")</f>
        <v>Alive</v>
      </c>
      <c r="K263" s="13"/>
      <c r="L263" s="13" t="str">
        <f>_xlfn.IFNA(VLOOKUP(expandedflower[[#This Row],[Scion METRC '#]],DEADC8[#Data],3,FALSE),"")</f>
        <v/>
      </c>
      <c r="M263" s="14" t="str">
        <f>_xlfn.IFNA(VLOOKUP(expandedflower[[#This Row],[Scion METRC '#]],DEADC8[#Data],4,FALSE),"")</f>
        <v/>
      </c>
      <c r="N263" s="13" t="str">
        <f>IF(ISNUMBER(SEARCH(".",expandedflower[[#This Row],[Pheno Barcode]])),CONCATENATE("1A4070000000065000",RIGHT(expandedflower[[#This Row],[Pheno Barcode]],6)),"")</f>
        <v/>
      </c>
      <c r="O2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_DL2-06</v>
      </c>
    </row>
    <row r="264" spans="1:15" x14ac:dyDescent="0.25">
      <c r="A264" s="8" t="s">
        <v>478</v>
      </c>
      <c r="B264" s="9">
        <v>7</v>
      </c>
      <c r="C264" s="9" t="s">
        <v>495</v>
      </c>
      <c r="D264" s="13"/>
      <c r="E264" s="13" t="e">
        <f>_xlfn.IFNA(VLOOKUP(expandedflower[[#This Row],[Scion METRC '#]],[3]!METRCC8[#Data],2,FALSE),"METRC ERROR")</f>
        <v>#REF!</v>
      </c>
      <c r="F264" s="13" t="str">
        <f>_xlfn.IFNA(VLOOKUP(expandedflower[[#This Row],[Scion METRC '#]],VEGC8[[#All],[Scion METRC '#]:[Pheno Barcode]],2,FALSE),"")</f>
        <v/>
      </c>
      <c r="G264" s="13" t="str">
        <f>LEFT(expandedflower[[#This Row],[Pheno Barcode]],7)</f>
        <v/>
      </c>
      <c r="H264" s="10" t="e">
        <f>_xlfn.IFNA(VLOOKUP(expandedflower[[#This Row],[Strain]],VEGC8[[#All],[Scion METRC '#]:[Health]],5,FALSE),"")</f>
        <v>#REF!</v>
      </c>
      <c r="I264" s="13"/>
      <c r="J264" s="13" t="str">
        <f>_xlfn.IFNA(VLOOKUP(expandedflower[[#This Row],[Scion METRC '#]],DEADC8[#Data],2,FALSE),"Alive")</f>
        <v>Alive</v>
      </c>
      <c r="K264" s="13"/>
      <c r="L264" s="13" t="str">
        <f>_xlfn.IFNA(VLOOKUP(expandedflower[[#This Row],[Scion METRC '#]],DEADC8[#Data],3,FALSE),"")</f>
        <v/>
      </c>
      <c r="M264" s="14" t="str">
        <f>_xlfn.IFNA(VLOOKUP(expandedflower[[#This Row],[Scion METRC '#]],DEADC8[#Data],4,FALSE),"")</f>
        <v/>
      </c>
      <c r="N264" s="13" t="str">
        <f>IF(ISNUMBER(SEARCH(".",expandedflower[[#This Row],[Pheno Barcode]])),CONCATENATE("1A4070000000065000",RIGHT(expandedflower[[#This Row],[Pheno Barcode]],6)),"")</f>
        <v/>
      </c>
      <c r="O2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_DL2-07</v>
      </c>
    </row>
    <row r="265" spans="1:15" x14ac:dyDescent="0.25">
      <c r="A265" s="8" t="s">
        <v>478</v>
      </c>
      <c r="B265" s="9">
        <v>8</v>
      </c>
      <c r="C265" s="9" t="s">
        <v>495</v>
      </c>
      <c r="D265" s="13"/>
      <c r="E265" s="13" t="e">
        <f>_xlfn.IFNA(VLOOKUP(expandedflower[[#This Row],[Scion METRC '#]],[3]!METRCC8[#Data],2,FALSE),"METRC ERROR")</f>
        <v>#REF!</v>
      </c>
      <c r="F265" s="13" t="str">
        <f>_xlfn.IFNA(VLOOKUP(expandedflower[[#This Row],[Scion METRC '#]],VEGC8[[#All],[Scion METRC '#]:[Pheno Barcode]],2,FALSE),"")</f>
        <v/>
      </c>
      <c r="G265" s="13" t="str">
        <f>LEFT(expandedflower[[#This Row],[Pheno Barcode]],7)</f>
        <v/>
      </c>
      <c r="H265" s="10" t="e">
        <f>_xlfn.IFNA(VLOOKUP(expandedflower[[#This Row],[Strain]],VEGC8[[#All],[Scion METRC '#]:[Health]],5,FALSE),"")</f>
        <v>#REF!</v>
      </c>
      <c r="I265" s="13"/>
      <c r="J265" s="13" t="str">
        <f>_xlfn.IFNA(VLOOKUP(expandedflower[[#This Row],[Scion METRC '#]],DEADC8[#Data],2,FALSE),"Alive")</f>
        <v>Alive</v>
      </c>
      <c r="K265" s="13"/>
      <c r="L265" s="13" t="str">
        <f>_xlfn.IFNA(VLOOKUP(expandedflower[[#This Row],[Scion METRC '#]],DEADC8[#Data],3,FALSE),"")</f>
        <v/>
      </c>
      <c r="M265" s="14" t="str">
        <f>_xlfn.IFNA(VLOOKUP(expandedflower[[#This Row],[Scion METRC '#]],DEADC8[#Data],4,FALSE),"")</f>
        <v/>
      </c>
      <c r="N265" s="13" t="str">
        <f>IF(ISNUMBER(SEARCH(".",expandedflower[[#This Row],[Pheno Barcode]])),CONCATENATE("1A4070000000065000",RIGHT(expandedflower[[#This Row],[Pheno Barcode]],6)),"")</f>
        <v/>
      </c>
      <c r="O2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_DL2-08</v>
      </c>
    </row>
    <row r="266" spans="1:15" x14ac:dyDescent="0.25">
      <c r="A266" s="8" t="s">
        <v>478</v>
      </c>
      <c r="B266" s="9">
        <v>9</v>
      </c>
      <c r="C266" s="9" t="s">
        <v>495</v>
      </c>
      <c r="D266" s="13"/>
      <c r="E266" s="13" t="e">
        <f>_xlfn.IFNA(VLOOKUP(expandedflower[[#This Row],[Scion METRC '#]],[3]!METRCC8[#Data],2,FALSE),"METRC ERROR")</f>
        <v>#REF!</v>
      </c>
      <c r="F266" s="13" t="str">
        <f>_xlfn.IFNA(VLOOKUP(expandedflower[[#This Row],[Scion METRC '#]],VEGC8[[#All],[Scion METRC '#]:[Pheno Barcode]],2,FALSE),"")</f>
        <v/>
      </c>
      <c r="G266" s="13" t="str">
        <f>LEFT(expandedflower[[#This Row],[Pheno Barcode]],7)</f>
        <v/>
      </c>
      <c r="H266" s="10" t="e">
        <f>_xlfn.IFNA(VLOOKUP(expandedflower[[#This Row],[Strain]],VEGC8[[#All],[Scion METRC '#]:[Health]],5,FALSE),"")</f>
        <v>#REF!</v>
      </c>
      <c r="I266" s="13"/>
      <c r="J266" s="13" t="str">
        <f>_xlfn.IFNA(VLOOKUP(expandedflower[[#This Row],[Scion METRC '#]],DEADC8[#Data],2,FALSE),"Alive")</f>
        <v>Alive</v>
      </c>
      <c r="K266" s="13"/>
      <c r="L266" s="13" t="str">
        <f>_xlfn.IFNA(VLOOKUP(expandedflower[[#This Row],[Scion METRC '#]],DEADC8[#Data],3,FALSE),"")</f>
        <v/>
      </c>
      <c r="M266" s="14" t="str">
        <f>_xlfn.IFNA(VLOOKUP(expandedflower[[#This Row],[Scion METRC '#]],DEADC8[#Data],4,FALSE),"")</f>
        <v/>
      </c>
      <c r="N266" s="13" t="str">
        <f>IF(ISNUMBER(SEARCH(".",expandedflower[[#This Row],[Pheno Barcode]])),CONCATENATE("1A4070000000065000",RIGHT(expandedflower[[#This Row],[Pheno Barcode]],6)),"")</f>
        <v/>
      </c>
      <c r="O2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_DL2-09</v>
      </c>
    </row>
    <row r="267" spans="1:15" x14ac:dyDescent="0.25">
      <c r="A267" s="8" t="s">
        <v>478</v>
      </c>
      <c r="B267" s="9">
        <v>10</v>
      </c>
      <c r="C267" s="9" t="s">
        <v>495</v>
      </c>
      <c r="D267" s="13"/>
      <c r="E267" s="13" t="e">
        <f>_xlfn.IFNA(VLOOKUP(expandedflower[[#This Row],[Scion METRC '#]],[3]!METRCC8[#Data],2,FALSE),"METRC ERROR")</f>
        <v>#REF!</v>
      </c>
      <c r="F267" s="13" t="str">
        <f>_xlfn.IFNA(VLOOKUP(expandedflower[[#This Row],[Scion METRC '#]],VEGC8[[#All],[Scion METRC '#]:[Pheno Barcode]],2,FALSE),"")</f>
        <v/>
      </c>
      <c r="G267" s="13" t="str">
        <f>LEFT(expandedflower[[#This Row],[Pheno Barcode]],7)</f>
        <v/>
      </c>
      <c r="H267" s="10" t="e">
        <f>_xlfn.IFNA(VLOOKUP(expandedflower[[#This Row],[Strain]],VEGC8[[#All],[Scion METRC '#]:[Health]],5,FALSE),"")</f>
        <v>#REF!</v>
      </c>
      <c r="I267" s="13"/>
      <c r="J267" s="13" t="str">
        <f>_xlfn.IFNA(VLOOKUP(expandedflower[[#This Row],[Scion METRC '#]],DEADC8[#Data],2,FALSE),"Alive")</f>
        <v>Alive</v>
      </c>
      <c r="K267" s="13"/>
      <c r="L267" s="13" t="str">
        <f>_xlfn.IFNA(VLOOKUP(expandedflower[[#This Row],[Scion METRC '#]],DEADC8[#Data],3,FALSE),"")</f>
        <v/>
      </c>
      <c r="M267" s="14" t="str">
        <f>_xlfn.IFNA(VLOOKUP(expandedflower[[#This Row],[Scion METRC '#]],DEADC8[#Data],4,FALSE),"")</f>
        <v/>
      </c>
      <c r="N267" s="13" t="str">
        <f>IF(ISNUMBER(SEARCH(".",expandedflower[[#This Row],[Pheno Barcode]])),CONCATENATE("1A4070000000065000",RIGHT(expandedflower[[#This Row],[Pheno Barcode]],6)),"")</f>
        <v/>
      </c>
      <c r="O2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_DL2-10</v>
      </c>
    </row>
    <row r="268" spans="1:15" x14ac:dyDescent="0.25">
      <c r="A268" s="8" t="s">
        <v>478</v>
      </c>
      <c r="B268" s="9">
        <v>11</v>
      </c>
      <c r="C268" s="9" t="s">
        <v>495</v>
      </c>
      <c r="D268" s="13"/>
      <c r="E268" s="13" t="e">
        <f>_xlfn.IFNA(VLOOKUP(expandedflower[[#This Row],[Scion METRC '#]],[3]!METRCC8[#Data],2,FALSE),"METRC ERROR")</f>
        <v>#REF!</v>
      </c>
      <c r="F268" s="13" t="str">
        <f>_xlfn.IFNA(VLOOKUP(expandedflower[[#This Row],[Scion METRC '#]],VEGC8[[#All],[Scion METRC '#]:[Pheno Barcode]],2,FALSE),"")</f>
        <v/>
      </c>
      <c r="G268" s="13" t="str">
        <f>LEFT(expandedflower[[#This Row],[Pheno Barcode]],7)</f>
        <v/>
      </c>
      <c r="H268" s="10" t="e">
        <f>_xlfn.IFNA(VLOOKUP(expandedflower[[#This Row],[Strain]],VEGC8[[#All],[Scion METRC '#]:[Health]],5,FALSE),"")</f>
        <v>#REF!</v>
      </c>
      <c r="I268" s="13"/>
      <c r="J268" s="13" t="str">
        <f>_xlfn.IFNA(VLOOKUP(expandedflower[[#This Row],[Scion METRC '#]],DEADC8[#Data],2,FALSE),"Alive")</f>
        <v>Alive</v>
      </c>
      <c r="K268" s="13"/>
      <c r="L268" s="13" t="str">
        <f>_xlfn.IFNA(VLOOKUP(expandedflower[[#This Row],[Scion METRC '#]],DEADC8[#Data],3,FALSE),"")</f>
        <v/>
      </c>
      <c r="M268" s="14" t="str">
        <f>_xlfn.IFNA(VLOOKUP(expandedflower[[#This Row],[Scion METRC '#]],DEADC8[#Data],4,FALSE),"")</f>
        <v/>
      </c>
      <c r="N268" s="13" t="str">
        <f>IF(ISNUMBER(SEARCH(".",expandedflower[[#This Row],[Pheno Barcode]])),CONCATENATE("1A4070000000065000",RIGHT(expandedflower[[#This Row],[Pheno Barcode]],6)),"")</f>
        <v/>
      </c>
      <c r="O2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_DL2-11</v>
      </c>
    </row>
    <row r="269" spans="1:15" x14ac:dyDescent="0.25">
      <c r="A269" s="8" t="s">
        <v>478</v>
      </c>
      <c r="B269" s="9">
        <v>12</v>
      </c>
      <c r="C269" s="9" t="s">
        <v>495</v>
      </c>
      <c r="D269" s="13"/>
      <c r="E269" s="13" t="e">
        <f>_xlfn.IFNA(VLOOKUP(expandedflower[[#This Row],[Scion METRC '#]],[3]!METRCC8[#Data],2,FALSE),"METRC ERROR")</f>
        <v>#REF!</v>
      </c>
      <c r="F269" s="13" t="str">
        <f>_xlfn.IFNA(VLOOKUP(expandedflower[[#This Row],[Scion METRC '#]],VEGC8[[#All],[Scion METRC '#]:[Pheno Barcode]],2,FALSE),"")</f>
        <v/>
      </c>
      <c r="G269" s="13" t="str">
        <f>LEFT(expandedflower[[#This Row],[Pheno Barcode]],7)</f>
        <v/>
      </c>
      <c r="H269" s="10" t="e">
        <f>_xlfn.IFNA(VLOOKUP(expandedflower[[#This Row],[Strain]],VEGC8[[#All],[Scion METRC '#]:[Health]],5,FALSE),"")</f>
        <v>#REF!</v>
      </c>
      <c r="I269" s="13"/>
      <c r="J269" s="13" t="str">
        <f>_xlfn.IFNA(VLOOKUP(expandedflower[[#This Row],[Scion METRC '#]],DEADC8[#Data],2,FALSE),"Alive")</f>
        <v>Alive</v>
      </c>
      <c r="K269" s="13"/>
      <c r="L269" s="13" t="str">
        <f>_xlfn.IFNA(VLOOKUP(expandedflower[[#This Row],[Scion METRC '#]],DEADC8[#Data],3,FALSE),"")</f>
        <v/>
      </c>
      <c r="M269" s="14" t="str">
        <f>_xlfn.IFNA(VLOOKUP(expandedflower[[#This Row],[Scion METRC '#]],DEADC8[#Data],4,FALSE),"")</f>
        <v/>
      </c>
      <c r="N269" s="13" t="str">
        <f>IF(ISNUMBER(SEARCH(".",expandedflower[[#This Row],[Pheno Barcode]])),CONCATENATE("1A4070000000065000",RIGHT(expandedflower[[#This Row],[Pheno Barcode]],6)),"")</f>
        <v/>
      </c>
      <c r="O2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_DL2-12</v>
      </c>
    </row>
    <row r="270" spans="1:15" x14ac:dyDescent="0.25">
      <c r="A270" s="8" t="s">
        <v>478</v>
      </c>
      <c r="B270" s="9">
        <v>13</v>
      </c>
      <c r="C270" s="9" t="s">
        <v>495</v>
      </c>
      <c r="D270" s="13"/>
      <c r="E270" s="13" t="e">
        <f>_xlfn.IFNA(VLOOKUP(expandedflower[[#This Row],[Scion METRC '#]],[3]!METRCC8[#Data],2,FALSE),"METRC ERROR")</f>
        <v>#REF!</v>
      </c>
      <c r="F270" s="13" t="str">
        <f>_xlfn.IFNA(VLOOKUP(expandedflower[[#This Row],[Scion METRC '#]],VEGC8[[#All],[Scion METRC '#]:[Pheno Barcode]],2,FALSE),"")</f>
        <v/>
      </c>
      <c r="G270" s="13" t="str">
        <f>LEFT(expandedflower[[#This Row],[Pheno Barcode]],7)</f>
        <v/>
      </c>
      <c r="H270" s="10" t="e">
        <f>_xlfn.IFNA(VLOOKUP(expandedflower[[#This Row],[Strain]],VEGC8[[#All],[Scion METRC '#]:[Health]],5,FALSE),"")</f>
        <v>#REF!</v>
      </c>
      <c r="I270" s="13"/>
      <c r="J270" s="13" t="str">
        <f>_xlfn.IFNA(VLOOKUP(expandedflower[[#This Row],[Scion METRC '#]],DEADC8[#Data],2,FALSE),"Alive")</f>
        <v>Alive</v>
      </c>
      <c r="K270" s="13"/>
      <c r="L270" s="13" t="str">
        <f>_xlfn.IFNA(VLOOKUP(expandedflower[[#This Row],[Scion METRC '#]],DEADC8[#Data],3,FALSE),"")</f>
        <v/>
      </c>
      <c r="M270" s="14" t="str">
        <f>_xlfn.IFNA(VLOOKUP(expandedflower[[#This Row],[Scion METRC '#]],DEADC8[#Data],4,FALSE),"")</f>
        <v/>
      </c>
      <c r="N270" s="13" t="str">
        <f>IF(ISNUMBER(SEARCH(".",expandedflower[[#This Row],[Pheno Barcode]])),CONCATENATE("1A4070000000065000",RIGHT(expandedflower[[#This Row],[Pheno Barcode]],6)),"")</f>
        <v/>
      </c>
      <c r="O2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_DL2-13</v>
      </c>
    </row>
    <row r="271" spans="1:15" x14ac:dyDescent="0.25">
      <c r="A271" s="8" t="s">
        <v>478</v>
      </c>
      <c r="B271" s="9">
        <v>14</v>
      </c>
      <c r="C271" s="9" t="s">
        <v>495</v>
      </c>
      <c r="D271" s="13"/>
      <c r="E271" s="13" t="e">
        <f>_xlfn.IFNA(VLOOKUP(expandedflower[[#This Row],[Scion METRC '#]],[3]!METRCC8[#Data],2,FALSE),"METRC ERROR")</f>
        <v>#REF!</v>
      </c>
      <c r="F271" s="13" t="str">
        <f>_xlfn.IFNA(VLOOKUP(expandedflower[[#This Row],[Scion METRC '#]],VEGC8[[#All],[Scion METRC '#]:[Pheno Barcode]],2,FALSE),"")</f>
        <v/>
      </c>
      <c r="G271" s="13" t="str">
        <f>LEFT(expandedflower[[#This Row],[Pheno Barcode]],7)</f>
        <v/>
      </c>
      <c r="H271" s="10" t="e">
        <f>_xlfn.IFNA(VLOOKUP(expandedflower[[#This Row],[Strain]],VEGC8[[#All],[Scion METRC '#]:[Health]],5,FALSE),"")</f>
        <v>#REF!</v>
      </c>
      <c r="I271" s="13"/>
      <c r="J271" s="13" t="str">
        <f>_xlfn.IFNA(VLOOKUP(expandedflower[[#This Row],[Scion METRC '#]],DEADC8[#Data],2,FALSE),"Alive")</f>
        <v>Alive</v>
      </c>
      <c r="K271" s="13"/>
      <c r="L271" s="13" t="str">
        <f>_xlfn.IFNA(VLOOKUP(expandedflower[[#This Row],[Scion METRC '#]],DEADC8[#Data],3,FALSE),"")</f>
        <v/>
      </c>
      <c r="M271" s="14" t="str">
        <f>_xlfn.IFNA(VLOOKUP(expandedflower[[#This Row],[Scion METRC '#]],DEADC8[#Data],4,FALSE),"")</f>
        <v/>
      </c>
      <c r="N271" s="13" t="str">
        <f>IF(ISNUMBER(SEARCH(".",expandedflower[[#This Row],[Pheno Barcode]])),CONCATENATE("1A4070000000065000",RIGHT(expandedflower[[#This Row],[Pheno Barcode]],6)),"")</f>
        <v/>
      </c>
      <c r="O2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_DL2-14</v>
      </c>
    </row>
    <row r="272" spans="1:15" x14ac:dyDescent="0.25">
      <c r="A272" s="8" t="s">
        <v>478</v>
      </c>
      <c r="B272" s="9">
        <v>15</v>
      </c>
      <c r="C272" s="9" t="s">
        <v>495</v>
      </c>
      <c r="D272" s="13"/>
      <c r="E272" s="13" t="e">
        <f>_xlfn.IFNA(VLOOKUP(expandedflower[[#This Row],[Scion METRC '#]],[3]!METRCC8[#Data],2,FALSE),"METRC ERROR")</f>
        <v>#REF!</v>
      </c>
      <c r="F272" s="13" t="str">
        <f>_xlfn.IFNA(VLOOKUP(expandedflower[[#This Row],[Scion METRC '#]],VEGC8[[#All],[Scion METRC '#]:[Pheno Barcode]],2,FALSE),"")</f>
        <v/>
      </c>
      <c r="G272" s="13" t="str">
        <f>LEFT(expandedflower[[#This Row],[Pheno Barcode]],7)</f>
        <v/>
      </c>
      <c r="H272" s="10" t="e">
        <f>_xlfn.IFNA(VLOOKUP(expandedflower[[#This Row],[Strain]],VEGC8[[#All],[Scion METRC '#]:[Health]],5,FALSE),"")</f>
        <v>#REF!</v>
      </c>
      <c r="I272" s="13"/>
      <c r="J272" s="13" t="str">
        <f>_xlfn.IFNA(VLOOKUP(expandedflower[[#This Row],[Scion METRC '#]],DEADC8[#Data],2,FALSE),"Alive")</f>
        <v>Alive</v>
      </c>
      <c r="K272" s="13"/>
      <c r="L272" s="13" t="str">
        <f>_xlfn.IFNA(VLOOKUP(expandedflower[[#This Row],[Scion METRC '#]],DEADC8[#Data],3,FALSE),"")</f>
        <v/>
      </c>
      <c r="M272" s="14" t="str">
        <f>_xlfn.IFNA(VLOOKUP(expandedflower[[#This Row],[Scion METRC '#]],DEADC8[#Data],4,FALSE),"")</f>
        <v/>
      </c>
      <c r="N272" s="13" t="str">
        <f>IF(ISNUMBER(SEARCH(".",expandedflower[[#This Row],[Pheno Barcode]])),CONCATENATE("1A4070000000065000",RIGHT(expandedflower[[#This Row],[Pheno Barcode]],6)),"")</f>
        <v/>
      </c>
      <c r="O2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_DL2-15</v>
      </c>
    </row>
    <row r="273" spans="1:15" x14ac:dyDescent="0.25">
      <c r="A273" s="8" t="s">
        <v>478</v>
      </c>
      <c r="B273" s="9">
        <v>16</v>
      </c>
      <c r="C273" s="9" t="s">
        <v>495</v>
      </c>
      <c r="D273" s="13"/>
      <c r="E273" s="13" t="e">
        <f>_xlfn.IFNA(VLOOKUP(expandedflower[[#This Row],[Scion METRC '#]],[3]!METRCC8[#Data],2,FALSE),"METRC ERROR")</f>
        <v>#REF!</v>
      </c>
      <c r="F273" s="13" t="str">
        <f>_xlfn.IFNA(VLOOKUP(expandedflower[[#This Row],[Scion METRC '#]],VEGC8[[#All],[Scion METRC '#]:[Pheno Barcode]],2,FALSE),"")</f>
        <v/>
      </c>
      <c r="G273" s="13" t="str">
        <f>LEFT(expandedflower[[#This Row],[Pheno Barcode]],7)</f>
        <v/>
      </c>
      <c r="H273" s="10" t="e">
        <f>_xlfn.IFNA(VLOOKUP(expandedflower[[#This Row],[Strain]],VEGC8[[#All],[Scion METRC '#]:[Health]],5,FALSE),"")</f>
        <v>#REF!</v>
      </c>
      <c r="I273" s="13"/>
      <c r="J273" s="13" t="str">
        <f>_xlfn.IFNA(VLOOKUP(expandedflower[[#This Row],[Scion METRC '#]],DEADC8[#Data],2,FALSE),"Alive")</f>
        <v>Alive</v>
      </c>
      <c r="K273" s="13"/>
      <c r="L273" s="13" t="str">
        <f>_xlfn.IFNA(VLOOKUP(expandedflower[[#This Row],[Scion METRC '#]],DEADC8[#Data],3,FALSE),"")</f>
        <v/>
      </c>
      <c r="M273" s="14" t="str">
        <f>_xlfn.IFNA(VLOOKUP(expandedflower[[#This Row],[Scion METRC '#]],DEADC8[#Data],4,FALSE),"")</f>
        <v/>
      </c>
      <c r="N273" s="13" t="str">
        <f>IF(ISNUMBER(SEARCH(".",expandedflower[[#This Row],[Pheno Barcode]])),CONCATENATE("1A4070000000065000",RIGHT(expandedflower[[#This Row],[Pheno Barcode]],6)),"")</f>
        <v/>
      </c>
      <c r="O2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_DL2-16</v>
      </c>
    </row>
    <row r="274" spans="1:15" x14ac:dyDescent="0.25">
      <c r="A274" s="8" t="s">
        <v>478</v>
      </c>
      <c r="B274" s="9">
        <v>1</v>
      </c>
      <c r="C274" s="9" t="s">
        <v>496</v>
      </c>
      <c r="D274" s="13"/>
      <c r="E274" s="13" t="e">
        <f>_xlfn.IFNA(VLOOKUP(expandedflower[[#This Row],[Scion METRC '#]],[3]!METRCC8[#Data],2,FALSE),"METRC ERROR")</f>
        <v>#REF!</v>
      </c>
      <c r="F274" s="13" t="str">
        <f>_xlfn.IFNA(VLOOKUP(expandedflower[[#This Row],[Scion METRC '#]],VEGC8[[#All],[Scion METRC '#]:[Pheno Barcode]],2,FALSE),"")</f>
        <v/>
      </c>
      <c r="G274" s="13" t="str">
        <f>LEFT(expandedflower[[#This Row],[Pheno Barcode]],7)</f>
        <v/>
      </c>
      <c r="H274" s="10" t="e">
        <f>_xlfn.IFNA(VLOOKUP(expandedflower[[#This Row],[Strain]],VEGC8[[#All],[Scion METRC '#]:[Health]],5,FALSE),"")</f>
        <v>#REF!</v>
      </c>
      <c r="I274" s="13"/>
      <c r="J274" s="13" t="str">
        <f>_xlfn.IFNA(VLOOKUP(expandedflower[[#This Row],[Scion METRC '#]],DEADC8[#Data],2,FALSE),"Alive")</f>
        <v>Alive</v>
      </c>
      <c r="K274" s="13"/>
      <c r="L274" s="13" t="str">
        <f>_xlfn.IFNA(VLOOKUP(expandedflower[[#This Row],[Scion METRC '#]],DEADC8[#Data],3,FALSE),"")</f>
        <v/>
      </c>
      <c r="M274" s="14" t="str">
        <f>_xlfn.IFNA(VLOOKUP(expandedflower[[#This Row],[Scion METRC '#]],DEADC8[#Data],4,FALSE),"")</f>
        <v/>
      </c>
      <c r="N274" s="13" t="str">
        <f>IF(ISNUMBER(SEARCH(".",expandedflower[[#This Row],[Pheno Barcode]])),CONCATENATE("1A4070000000065000",RIGHT(expandedflower[[#This Row],[Pheno Barcode]],6)),"")</f>
        <v/>
      </c>
      <c r="O2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_DL3-01</v>
      </c>
    </row>
    <row r="275" spans="1:15" x14ac:dyDescent="0.25">
      <c r="A275" s="8" t="s">
        <v>478</v>
      </c>
      <c r="B275" s="9">
        <v>2</v>
      </c>
      <c r="C275" s="9" t="s">
        <v>496</v>
      </c>
      <c r="D275" s="13"/>
      <c r="E275" s="13" t="e">
        <f>_xlfn.IFNA(VLOOKUP(expandedflower[[#This Row],[Scion METRC '#]],[3]!METRCC8[#Data],2,FALSE),"METRC ERROR")</f>
        <v>#REF!</v>
      </c>
      <c r="F275" s="13" t="str">
        <f>_xlfn.IFNA(VLOOKUP(expandedflower[[#This Row],[Scion METRC '#]],VEGC8[[#All],[Scion METRC '#]:[Pheno Barcode]],2,FALSE),"")</f>
        <v/>
      </c>
      <c r="G275" s="13" t="str">
        <f>LEFT(expandedflower[[#This Row],[Pheno Barcode]],7)</f>
        <v/>
      </c>
      <c r="H275" s="10" t="e">
        <f>_xlfn.IFNA(VLOOKUP(expandedflower[[#This Row],[Strain]],VEGC8[[#All],[Scion METRC '#]:[Health]],5,FALSE),"")</f>
        <v>#REF!</v>
      </c>
      <c r="I275" s="13"/>
      <c r="J275" s="13" t="str">
        <f>_xlfn.IFNA(VLOOKUP(expandedflower[[#This Row],[Scion METRC '#]],DEADC8[#Data],2,FALSE),"Alive")</f>
        <v>Alive</v>
      </c>
      <c r="K275" s="13"/>
      <c r="L275" s="13" t="str">
        <f>_xlfn.IFNA(VLOOKUP(expandedflower[[#This Row],[Scion METRC '#]],DEADC8[#Data],3,FALSE),"")</f>
        <v/>
      </c>
      <c r="M275" s="14" t="str">
        <f>_xlfn.IFNA(VLOOKUP(expandedflower[[#This Row],[Scion METRC '#]],DEADC8[#Data],4,FALSE),"")</f>
        <v/>
      </c>
      <c r="N275" s="13" t="str">
        <f>IF(ISNUMBER(SEARCH(".",expandedflower[[#This Row],[Pheno Barcode]])),CONCATENATE("1A4070000000065000",RIGHT(expandedflower[[#This Row],[Pheno Barcode]],6)),"")</f>
        <v/>
      </c>
      <c r="O2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_DL3-02</v>
      </c>
    </row>
    <row r="276" spans="1:15" x14ac:dyDescent="0.25">
      <c r="A276" s="8" t="s">
        <v>478</v>
      </c>
      <c r="B276" s="9">
        <v>3</v>
      </c>
      <c r="C276" s="9" t="s">
        <v>496</v>
      </c>
      <c r="D276" s="13"/>
      <c r="E276" s="13" t="e">
        <f>_xlfn.IFNA(VLOOKUP(expandedflower[[#This Row],[Scion METRC '#]],[3]!METRCC8[#Data],2,FALSE),"METRC ERROR")</f>
        <v>#REF!</v>
      </c>
      <c r="F276" s="13" t="str">
        <f>_xlfn.IFNA(VLOOKUP(expandedflower[[#This Row],[Scion METRC '#]],VEGC8[[#All],[Scion METRC '#]:[Pheno Barcode]],2,FALSE),"")</f>
        <v/>
      </c>
      <c r="G276" s="13" t="str">
        <f>LEFT(expandedflower[[#This Row],[Pheno Barcode]],7)</f>
        <v/>
      </c>
      <c r="H276" s="10" t="e">
        <f>_xlfn.IFNA(VLOOKUP(expandedflower[[#This Row],[Strain]],VEGC8[[#All],[Scion METRC '#]:[Health]],5,FALSE),"")</f>
        <v>#REF!</v>
      </c>
      <c r="I276" s="13"/>
      <c r="J276" s="13" t="str">
        <f>_xlfn.IFNA(VLOOKUP(expandedflower[[#This Row],[Scion METRC '#]],DEADC8[#Data],2,FALSE),"Alive")</f>
        <v>Alive</v>
      </c>
      <c r="K276" s="13"/>
      <c r="L276" s="13" t="str">
        <f>_xlfn.IFNA(VLOOKUP(expandedflower[[#This Row],[Scion METRC '#]],DEADC8[#Data],3,FALSE),"")</f>
        <v/>
      </c>
      <c r="M276" s="14" t="str">
        <f>_xlfn.IFNA(VLOOKUP(expandedflower[[#This Row],[Scion METRC '#]],DEADC8[#Data],4,FALSE),"")</f>
        <v/>
      </c>
      <c r="N276" s="13" t="str">
        <f>IF(ISNUMBER(SEARCH(".",expandedflower[[#This Row],[Pheno Barcode]])),CONCATENATE("1A4070000000065000",RIGHT(expandedflower[[#This Row],[Pheno Barcode]],6)),"")</f>
        <v/>
      </c>
      <c r="O2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_DL3-03</v>
      </c>
    </row>
    <row r="277" spans="1:15" x14ac:dyDescent="0.25">
      <c r="A277" s="8" t="s">
        <v>478</v>
      </c>
      <c r="B277" s="9">
        <v>4</v>
      </c>
      <c r="C277" s="9" t="s">
        <v>496</v>
      </c>
      <c r="D277" s="13"/>
      <c r="E277" s="13" t="e">
        <f>_xlfn.IFNA(VLOOKUP(expandedflower[[#This Row],[Scion METRC '#]],[3]!METRCC8[#Data],2,FALSE),"METRC ERROR")</f>
        <v>#REF!</v>
      </c>
      <c r="F277" s="13" t="str">
        <f>_xlfn.IFNA(VLOOKUP(expandedflower[[#This Row],[Scion METRC '#]],VEGC8[[#All],[Scion METRC '#]:[Pheno Barcode]],2,FALSE),"")</f>
        <v/>
      </c>
      <c r="G277" s="13" t="str">
        <f>LEFT(expandedflower[[#This Row],[Pheno Barcode]],7)</f>
        <v/>
      </c>
      <c r="H277" s="10" t="e">
        <f>_xlfn.IFNA(VLOOKUP(expandedflower[[#This Row],[Strain]],VEGC8[[#All],[Scion METRC '#]:[Health]],5,FALSE),"")</f>
        <v>#REF!</v>
      </c>
      <c r="I277" s="13"/>
      <c r="J277" s="13" t="str">
        <f>_xlfn.IFNA(VLOOKUP(expandedflower[[#This Row],[Scion METRC '#]],DEADC8[#Data],2,FALSE),"Alive")</f>
        <v>Alive</v>
      </c>
      <c r="K277" s="13"/>
      <c r="L277" s="13" t="str">
        <f>_xlfn.IFNA(VLOOKUP(expandedflower[[#This Row],[Scion METRC '#]],DEADC8[#Data],3,FALSE),"")</f>
        <v/>
      </c>
      <c r="M277" s="14" t="str">
        <f>_xlfn.IFNA(VLOOKUP(expandedflower[[#This Row],[Scion METRC '#]],DEADC8[#Data],4,FALSE),"")</f>
        <v/>
      </c>
      <c r="N277" s="13" t="str">
        <f>IF(ISNUMBER(SEARCH(".",expandedflower[[#This Row],[Pheno Barcode]])),CONCATENATE("1A4070000000065000",RIGHT(expandedflower[[#This Row],[Pheno Barcode]],6)),"")</f>
        <v/>
      </c>
      <c r="O2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_DL3-04</v>
      </c>
    </row>
    <row r="278" spans="1:15" x14ac:dyDescent="0.25">
      <c r="A278" s="8" t="s">
        <v>478</v>
      </c>
      <c r="B278" s="9">
        <v>5</v>
      </c>
      <c r="C278" s="9" t="s">
        <v>496</v>
      </c>
      <c r="D278" s="13"/>
      <c r="E278" s="13" t="e">
        <f>_xlfn.IFNA(VLOOKUP(expandedflower[[#This Row],[Scion METRC '#]],[3]!METRCC8[#Data],2,FALSE),"METRC ERROR")</f>
        <v>#REF!</v>
      </c>
      <c r="F278" s="13" t="str">
        <f>_xlfn.IFNA(VLOOKUP(expandedflower[[#This Row],[Scion METRC '#]],VEGC8[[#All],[Scion METRC '#]:[Pheno Barcode]],2,FALSE),"")</f>
        <v/>
      </c>
      <c r="G278" s="13" t="str">
        <f>LEFT(expandedflower[[#This Row],[Pheno Barcode]],7)</f>
        <v/>
      </c>
      <c r="H278" s="10" t="e">
        <f>_xlfn.IFNA(VLOOKUP(expandedflower[[#This Row],[Strain]],VEGC8[[#All],[Scion METRC '#]:[Health]],5,FALSE),"")</f>
        <v>#REF!</v>
      </c>
      <c r="I278" s="13"/>
      <c r="J278" s="13" t="str">
        <f>_xlfn.IFNA(VLOOKUP(expandedflower[[#This Row],[Scion METRC '#]],DEADC8[#Data],2,FALSE),"Alive")</f>
        <v>Alive</v>
      </c>
      <c r="K278" s="13"/>
      <c r="L278" s="13" t="str">
        <f>_xlfn.IFNA(VLOOKUP(expandedflower[[#This Row],[Scion METRC '#]],DEADC8[#Data],3,FALSE),"")</f>
        <v/>
      </c>
      <c r="M278" s="14" t="str">
        <f>_xlfn.IFNA(VLOOKUP(expandedflower[[#This Row],[Scion METRC '#]],DEADC8[#Data],4,FALSE),"")</f>
        <v/>
      </c>
      <c r="N278" s="13" t="str">
        <f>IF(ISNUMBER(SEARCH(".",expandedflower[[#This Row],[Pheno Barcode]])),CONCATENATE("1A4070000000065000",RIGHT(expandedflower[[#This Row],[Pheno Barcode]],6)),"")</f>
        <v/>
      </c>
      <c r="O2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_DL3-05</v>
      </c>
    </row>
    <row r="279" spans="1:15" x14ac:dyDescent="0.25">
      <c r="A279" s="8" t="s">
        <v>478</v>
      </c>
      <c r="B279" s="9">
        <v>6</v>
      </c>
      <c r="C279" s="9" t="s">
        <v>496</v>
      </c>
      <c r="D279" s="13"/>
      <c r="E279" s="13" t="e">
        <f>_xlfn.IFNA(VLOOKUP(expandedflower[[#This Row],[Scion METRC '#]],[3]!METRCC8[#Data],2,FALSE),"METRC ERROR")</f>
        <v>#REF!</v>
      </c>
      <c r="F279" s="13" t="str">
        <f>_xlfn.IFNA(VLOOKUP(expandedflower[[#This Row],[Scion METRC '#]],VEGC8[[#All],[Scion METRC '#]:[Pheno Barcode]],2,FALSE),"")</f>
        <v/>
      </c>
      <c r="G279" s="13" t="str">
        <f>LEFT(expandedflower[[#This Row],[Pheno Barcode]],7)</f>
        <v/>
      </c>
      <c r="H279" s="10" t="e">
        <f>_xlfn.IFNA(VLOOKUP(expandedflower[[#This Row],[Strain]],VEGC8[[#All],[Scion METRC '#]:[Health]],5,FALSE),"")</f>
        <v>#REF!</v>
      </c>
      <c r="I279" s="13"/>
      <c r="J279" s="13" t="str">
        <f>_xlfn.IFNA(VLOOKUP(expandedflower[[#This Row],[Scion METRC '#]],DEADC8[#Data],2,FALSE),"Alive")</f>
        <v>Alive</v>
      </c>
      <c r="K279" s="13"/>
      <c r="L279" s="13" t="str">
        <f>_xlfn.IFNA(VLOOKUP(expandedflower[[#This Row],[Scion METRC '#]],DEADC8[#Data],3,FALSE),"")</f>
        <v/>
      </c>
      <c r="M279" s="14" t="str">
        <f>_xlfn.IFNA(VLOOKUP(expandedflower[[#This Row],[Scion METRC '#]],DEADC8[#Data],4,FALSE),"")</f>
        <v/>
      </c>
      <c r="N279" s="13" t="str">
        <f>IF(ISNUMBER(SEARCH(".",expandedflower[[#This Row],[Pheno Barcode]])),CONCATENATE("1A4070000000065000",RIGHT(expandedflower[[#This Row],[Pheno Barcode]],6)),"")</f>
        <v/>
      </c>
      <c r="O2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_DL3-06</v>
      </c>
    </row>
    <row r="280" spans="1:15" x14ac:dyDescent="0.25">
      <c r="A280" s="8" t="s">
        <v>478</v>
      </c>
      <c r="B280" s="9">
        <v>7</v>
      </c>
      <c r="C280" s="9" t="s">
        <v>496</v>
      </c>
      <c r="D280" s="13"/>
      <c r="E280" s="13" t="e">
        <f>_xlfn.IFNA(VLOOKUP(expandedflower[[#This Row],[Scion METRC '#]],[3]!METRCC8[#Data],2,FALSE),"METRC ERROR")</f>
        <v>#REF!</v>
      </c>
      <c r="F280" s="13" t="str">
        <f>_xlfn.IFNA(VLOOKUP(expandedflower[[#This Row],[Scion METRC '#]],VEGC8[[#All],[Scion METRC '#]:[Pheno Barcode]],2,FALSE),"")</f>
        <v/>
      </c>
      <c r="G280" s="13" t="str">
        <f>LEFT(expandedflower[[#This Row],[Pheno Barcode]],7)</f>
        <v/>
      </c>
      <c r="H280" s="10" t="e">
        <f>_xlfn.IFNA(VLOOKUP(expandedflower[[#This Row],[Strain]],VEGC8[[#All],[Scion METRC '#]:[Health]],5,FALSE),"")</f>
        <v>#REF!</v>
      </c>
      <c r="I280" s="13"/>
      <c r="J280" s="13" t="str">
        <f>_xlfn.IFNA(VLOOKUP(expandedflower[[#This Row],[Scion METRC '#]],DEADC8[#Data],2,FALSE),"Alive")</f>
        <v>Alive</v>
      </c>
      <c r="K280" s="13"/>
      <c r="L280" s="13" t="str">
        <f>_xlfn.IFNA(VLOOKUP(expandedflower[[#This Row],[Scion METRC '#]],DEADC8[#Data],3,FALSE),"")</f>
        <v/>
      </c>
      <c r="M280" s="14" t="str">
        <f>_xlfn.IFNA(VLOOKUP(expandedflower[[#This Row],[Scion METRC '#]],DEADC8[#Data],4,FALSE),"")</f>
        <v/>
      </c>
      <c r="N280" s="13" t="str">
        <f>IF(ISNUMBER(SEARCH(".",expandedflower[[#This Row],[Pheno Barcode]])),CONCATENATE("1A4070000000065000",RIGHT(expandedflower[[#This Row],[Pheno Barcode]],6)),"")</f>
        <v/>
      </c>
      <c r="O2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_DL3-07</v>
      </c>
    </row>
    <row r="281" spans="1:15" x14ac:dyDescent="0.25">
      <c r="A281" s="8" t="s">
        <v>478</v>
      </c>
      <c r="B281" s="9">
        <v>8</v>
      </c>
      <c r="C281" s="9" t="s">
        <v>496</v>
      </c>
      <c r="D281" s="13"/>
      <c r="E281" s="13" t="e">
        <f>_xlfn.IFNA(VLOOKUP(expandedflower[[#This Row],[Scion METRC '#]],[3]!METRCC8[#Data],2,FALSE),"METRC ERROR")</f>
        <v>#REF!</v>
      </c>
      <c r="F281" s="13" t="str">
        <f>_xlfn.IFNA(VLOOKUP(expandedflower[[#This Row],[Scion METRC '#]],VEGC8[[#All],[Scion METRC '#]:[Pheno Barcode]],2,FALSE),"")</f>
        <v/>
      </c>
      <c r="G281" s="13" t="str">
        <f>LEFT(expandedflower[[#This Row],[Pheno Barcode]],7)</f>
        <v/>
      </c>
      <c r="H281" s="10" t="e">
        <f>_xlfn.IFNA(VLOOKUP(expandedflower[[#This Row],[Strain]],VEGC8[[#All],[Scion METRC '#]:[Health]],5,FALSE),"")</f>
        <v>#REF!</v>
      </c>
      <c r="I281" s="13"/>
      <c r="J281" s="13" t="str">
        <f>_xlfn.IFNA(VLOOKUP(expandedflower[[#This Row],[Scion METRC '#]],DEADC8[#Data],2,FALSE),"Alive")</f>
        <v>Alive</v>
      </c>
      <c r="K281" s="13"/>
      <c r="L281" s="13" t="str">
        <f>_xlfn.IFNA(VLOOKUP(expandedflower[[#This Row],[Scion METRC '#]],DEADC8[#Data],3,FALSE),"")</f>
        <v/>
      </c>
      <c r="M281" s="14" t="str">
        <f>_xlfn.IFNA(VLOOKUP(expandedflower[[#This Row],[Scion METRC '#]],DEADC8[#Data],4,FALSE),"")</f>
        <v/>
      </c>
      <c r="N281" s="13" t="str">
        <f>IF(ISNUMBER(SEARCH(".",expandedflower[[#This Row],[Pheno Barcode]])),CONCATENATE("1A4070000000065000",RIGHT(expandedflower[[#This Row],[Pheno Barcode]],6)),"")</f>
        <v/>
      </c>
      <c r="O2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_DL3-08</v>
      </c>
    </row>
    <row r="282" spans="1:15" x14ac:dyDescent="0.25">
      <c r="A282" s="8" t="s">
        <v>478</v>
      </c>
      <c r="B282" s="9">
        <v>9</v>
      </c>
      <c r="C282" s="9" t="s">
        <v>496</v>
      </c>
      <c r="D282" s="13"/>
      <c r="E282" s="13" t="e">
        <f>_xlfn.IFNA(VLOOKUP(expandedflower[[#This Row],[Scion METRC '#]],[3]!METRCC8[#Data],2,FALSE),"METRC ERROR")</f>
        <v>#REF!</v>
      </c>
      <c r="F282" s="13" t="str">
        <f>_xlfn.IFNA(VLOOKUP(expandedflower[[#This Row],[Scion METRC '#]],VEGC8[[#All],[Scion METRC '#]:[Pheno Barcode]],2,FALSE),"")</f>
        <v/>
      </c>
      <c r="G282" s="13" t="str">
        <f>LEFT(expandedflower[[#This Row],[Pheno Barcode]],7)</f>
        <v/>
      </c>
      <c r="H282" s="10" t="e">
        <f>_xlfn.IFNA(VLOOKUP(expandedflower[[#This Row],[Strain]],VEGC8[[#All],[Scion METRC '#]:[Health]],5,FALSE),"")</f>
        <v>#REF!</v>
      </c>
      <c r="I282" s="13"/>
      <c r="J282" s="13" t="str">
        <f>_xlfn.IFNA(VLOOKUP(expandedflower[[#This Row],[Scion METRC '#]],DEADC8[#Data],2,FALSE),"Alive")</f>
        <v>Alive</v>
      </c>
      <c r="K282" s="13"/>
      <c r="L282" s="13" t="str">
        <f>_xlfn.IFNA(VLOOKUP(expandedflower[[#This Row],[Scion METRC '#]],DEADC8[#Data],3,FALSE),"")</f>
        <v/>
      </c>
      <c r="M282" s="14" t="str">
        <f>_xlfn.IFNA(VLOOKUP(expandedflower[[#This Row],[Scion METRC '#]],DEADC8[#Data],4,FALSE),"")</f>
        <v/>
      </c>
      <c r="N282" s="13" t="str">
        <f>IF(ISNUMBER(SEARCH(".",expandedflower[[#This Row],[Pheno Barcode]])),CONCATENATE("1A4070000000065000",RIGHT(expandedflower[[#This Row],[Pheno Barcode]],6)),"")</f>
        <v/>
      </c>
      <c r="O2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_DL3-09</v>
      </c>
    </row>
    <row r="283" spans="1:15" x14ac:dyDescent="0.25">
      <c r="A283" s="8" t="s">
        <v>478</v>
      </c>
      <c r="B283" s="9">
        <v>10</v>
      </c>
      <c r="C283" s="9" t="s">
        <v>496</v>
      </c>
      <c r="D283" s="13"/>
      <c r="E283" s="13" t="e">
        <f>_xlfn.IFNA(VLOOKUP(expandedflower[[#This Row],[Scion METRC '#]],[3]!METRCC8[#Data],2,FALSE),"METRC ERROR")</f>
        <v>#REF!</v>
      </c>
      <c r="F283" s="13" t="str">
        <f>_xlfn.IFNA(VLOOKUP(expandedflower[[#This Row],[Scion METRC '#]],VEGC8[[#All],[Scion METRC '#]:[Pheno Barcode]],2,FALSE),"")</f>
        <v/>
      </c>
      <c r="G283" s="13" t="str">
        <f>LEFT(expandedflower[[#This Row],[Pheno Barcode]],7)</f>
        <v/>
      </c>
      <c r="H283" s="10" t="e">
        <f>_xlfn.IFNA(VLOOKUP(expandedflower[[#This Row],[Strain]],VEGC8[[#All],[Scion METRC '#]:[Health]],5,FALSE),"")</f>
        <v>#REF!</v>
      </c>
      <c r="I283" s="13"/>
      <c r="J283" s="13" t="str">
        <f>_xlfn.IFNA(VLOOKUP(expandedflower[[#This Row],[Scion METRC '#]],DEADC8[#Data],2,FALSE),"Alive")</f>
        <v>Alive</v>
      </c>
      <c r="K283" s="13"/>
      <c r="L283" s="13" t="str">
        <f>_xlfn.IFNA(VLOOKUP(expandedflower[[#This Row],[Scion METRC '#]],DEADC8[#Data],3,FALSE),"")</f>
        <v/>
      </c>
      <c r="M283" s="14" t="str">
        <f>_xlfn.IFNA(VLOOKUP(expandedflower[[#This Row],[Scion METRC '#]],DEADC8[#Data],4,FALSE),"")</f>
        <v/>
      </c>
      <c r="N283" s="13" t="str">
        <f>IF(ISNUMBER(SEARCH(".",expandedflower[[#This Row],[Pheno Barcode]])),CONCATENATE("1A4070000000065000",RIGHT(expandedflower[[#This Row],[Pheno Barcode]],6)),"")</f>
        <v/>
      </c>
      <c r="O2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_DL3-10</v>
      </c>
    </row>
    <row r="284" spans="1:15" x14ac:dyDescent="0.25">
      <c r="A284" s="8" t="s">
        <v>478</v>
      </c>
      <c r="B284" s="9">
        <v>11</v>
      </c>
      <c r="C284" s="9" t="s">
        <v>496</v>
      </c>
      <c r="D284" s="13"/>
      <c r="E284" s="13" t="e">
        <f>_xlfn.IFNA(VLOOKUP(expandedflower[[#This Row],[Scion METRC '#]],[3]!METRCC8[#Data],2,FALSE),"METRC ERROR")</f>
        <v>#REF!</v>
      </c>
      <c r="F284" s="13" t="str">
        <f>_xlfn.IFNA(VLOOKUP(expandedflower[[#This Row],[Scion METRC '#]],VEGC8[[#All],[Scion METRC '#]:[Pheno Barcode]],2,FALSE),"")</f>
        <v/>
      </c>
      <c r="G284" s="13" t="str">
        <f>LEFT(expandedflower[[#This Row],[Pheno Barcode]],7)</f>
        <v/>
      </c>
      <c r="H284" s="10" t="e">
        <f>_xlfn.IFNA(VLOOKUP(expandedflower[[#This Row],[Strain]],VEGC8[[#All],[Scion METRC '#]:[Health]],5,FALSE),"")</f>
        <v>#REF!</v>
      </c>
      <c r="I284" s="13"/>
      <c r="J284" s="13" t="str">
        <f>_xlfn.IFNA(VLOOKUP(expandedflower[[#This Row],[Scion METRC '#]],DEADC8[#Data],2,FALSE),"Alive")</f>
        <v>Alive</v>
      </c>
      <c r="K284" s="13"/>
      <c r="L284" s="13" t="str">
        <f>_xlfn.IFNA(VLOOKUP(expandedflower[[#This Row],[Scion METRC '#]],DEADC8[#Data],3,FALSE),"")</f>
        <v/>
      </c>
      <c r="M284" s="14" t="str">
        <f>_xlfn.IFNA(VLOOKUP(expandedflower[[#This Row],[Scion METRC '#]],DEADC8[#Data],4,FALSE),"")</f>
        <v/>
      </c>
      <c r="N284" s="13" t="str">
        <f>IF(ISNUMBER(SEARCH(".",expandedflower[[#This Row],[Pheno Barcode]])),CONCATENATE("1A4070000000065000",RIGHT(expandedflower[[#This Row],[Pheno Barcode]],6)),"")</f>
        <v/>
      </c>
      <c r="O2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_DL3-11</v>
      </c>
    </row>
    <row r="285" spans="1:15" x14ac:dyDescent="0.25">
      <c r="A285" s="8" t="s">
        <v>478</v>
      </c>
      <c r="B285" s="9">
        <v>12</v>
      </c>
      <c r="C285" s="9" t="s">
        <v>496</v>
      </c>
      <c r="D285" s="13"/>
      <c r="E285" s="13" t="e">
        <f>_xlfn.IFNA(VLOOKUP(expandedflower[[#This Row],[Scion METRC '#]],[3]!METRCC8[#Data],2,FALSE),"METRC ERROR")</f>
        <v>#REF!</v>
      </c>
      <c r="F285" s="13" t="str">
        <f>_xlfn.IFNA(VLOOKUP(expandedflower[[#This Row],[Scion METRC '#]],VEGC8[[#All],[Scion METRC '#]:[Pheno Barcode]],2,FALSE),"")</f>
        <v/>
      </c>
      <c r="G285" s="13" t="str">
        <f>LEFT(expandedflower[[#This Row],[Pheno Barcode]],7)</f>
        <v/>
      </c>
      <c r="H285" s="10" t="e">
        <f>_xlfn.IFNA(VLOOKUP(expandedflower[[#This Row],[Strain]],VEGC8[[#All],[Scion METRC '#]:[Health]],5,FALSE),"")</f>
        <v>#REF!</v>
      </c>
      <c r="I285" s="13"/>
      <c r="J285" s="13" t="str">
        <f>_xlfn.IFNA(VLOOKUP(expandedflower[[#This Row],[Scion METRC '#]],DEADC8[#Data],2,FALSE),"Alive")</f>
        <v>Alive</v>
      </c>
      <c r="K285" s="13"/>
      <c r="L285" s="13" t="str">
        <f>_xlfn.IFNA(VLOOKUP(expandedflower[[#This Row],[Scion METRC '#]],DEADC8[#Data],3,FALSE),"")</f>
        <v/>
      </c>
      <c r="M285" s="14" t="str">
        <f>_xlfn.IFNA(VLOOKUP(expandedflower[[#This Row],[Scion METRC '#]],DEADC8[#Data],4,FALSE),"")</f>
        <v/>
      </c>
      <c r="N285" s="13" t="str">
        <f>IF(ISNUMBER(SEARCH(".",expandedflower[[#This Row],[Pheno Barcode]])),CONCATENATE("1A4070000000065000",RIGHT(expandedflower[[#This Row],[Pheno Barcode]],6)),"")</f>
        <v/>
      </c>
      <c r="O2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_DL3-12</v>
      </c>
    </row>
    <row r="286" spans="1:15" x14ac:dyDescent="0.25">
      <c r="A286" s="8" t="s">
        <v>478</v>
      </c>
      <c r="B286" s="9">
        <v>13</v>
      </c>
      <c r="C286" s="9" t="s">
        <v>496</v>
      </c>
      <c r="D286" s="13"/>
      <c r="E286" s="13" t="e">
        <f>_xlfn.IFNA(VLOOKUP(expandedflower[[#This Row],[Scion METRC '#]],[3]!METRCC8[#Data],2,FALSE),"METRC ERROR")</f>
        <v>#REF!</v>
      </c>
      <c r="F286" s="13" t="str">
        <f>_xlfn.IFNA(VLOOKUP(expandedflower[[#This Row],[Scion METRC '#]],VEGC8[[#All],[Scion METRC '#]:[Pheno Barcode]],2,FALSE),"")</f>
        <v/>
      </c>
      <c r="G286" s="13" t="str">
        <f>LEFT(expandedflower[[#This Row],[Pheno Barcode]],7)</f>
        <v/>
      </c>
      <c r="H286" s="10" t="e">
        <f>_xlfn.IFNA(VLOOKUP(expandedflower[[#This Row],[Strain]],VEGC8[[#All],[Scion METRC '#]:[Health]],5,FALSE),"")</f>
        <v>#REF!</v>
      </c>
      <c r="I286" s="13"/>
      <c r="J286" s="13" t="str">
        <f>_xlfn.IFNA(VLOOKUP(expandedflower[[#This Row],[Scion METRC '#]],DEADC8[#Data],2,FALSE),"Alive")</f>
        <v>Alive</v>
      </c>
      <c r="K286" s="13"/>
      <c r="L286" s="13" t="str">
        <f>_xlfn.IFNA(VLOOKUP(expandedflower[[#This Row],[Scion METRC '#]],DEADC8[#Data],3,FALSE),"")</f>
        <v/>
      </c>
      <c r="M286" s="14" t="str">
        <f>_xlfn.IFNA(VLOOKUP(expandedflower[[#This Row],[Scion METRC '#]],DEADC8[#Data],4,FALSE),"")</f>
        <v/>
      </c>
      <c r="N286" s="13" t="str">
        <f>IF(ISNUMBER(SEARCH(".",expandedflower[[#This Row],[Pheno Barcode]])),CONCATENATE("1A4070000000065000",RIGHT(expandedflower[[#This Row],[Pheno Barcode]],6)),"")</f>
        <v/>
      </c>
      <c r="O2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_DL3-13</v>
      </c>
    </row>
    <row r="287" spans="1:15" x14ac:dyDescent="0.25">
      <c r="A287" s="8" t="s">
        <v>478</v>
      </c>
      <c r="B287" s="9">
        <v>14</v>
      </c>
      <c r="C287" s="9" t="s">
        <v>496</v>
      </c>
      <c r="D287" s="13"/>
      <c r="E287" s="13" t="e">
        <f>_xlfn.IFNA(VLOOKUP(expandedflower[[#This Row],[Scion METRC '#]],[3]!METRCC8[#Data],2,FALSE),"METRC ERROR")</f>
        <v>#REF!</v>
      </c>
      <c r="F287" s="13" t="str">
        <f>_xlfn.IFNA(VLOOKUP(expandedflower[[#This Row],[Scion METRC '#]],VEGC8[[#All],[Scion METRC '#]:[Pheno Barcode]],2,FALSE),"")</f>
        <v/>
      </c>
      <c r="G287" s="13" t="str">
        <f>LEFT(expandedflower[[#This Row],[Pheno Barcode]],7)</f>
        <v/>
      </c>
      <c r="H287" s="10" t="e">
        <f>_xlfn.IFNA(VLOOKUP(expandedflower[[#This Row],[Strain]],VEGC8[[#All],[Scion METRC '#]:[Health]],5,FALSE),"")</f>
        <v>#REF!</v>
      </c>
      <c r="I287" s="13"/>
      <c r="J287" s="13" t="str">
        <f>_xlfn.IFNA(VLOOKUP(expandedflower[[#This Row],[Scion METRC '#]],DEADC8[#Data],2,FALSE),"Alive")</f>
        <v>Alive</v>
      </c>
      <c r="K287" s="13"/>
      <c r="L287" s="13" t="str">
        <f>_xlfn.IFNA(VLOOKUP(expandedflower[[#This Row],[Scion METRC '#]],DEADC8[#Data],3,FALSE),"")</f>
        <v/>
      </c>
      <c r="M287" s="14" t="str">
        <f>_xlfn.IFNA(VLOOKUP(expandedflower[[#This Row],[Scion METRC '#]],DEADC8[#Data],4,FALSE),"")</f>
        <v/>
      </c>
      <c r="N287" s="13" t="str">
        <f>IF(ISNUMBER(SEARCH(".",expandedflower[[#This Row],[Pheno Barcode]])),CONCATENATE("1A4070000000065000",RIGHT(expandedflower[[#This Row],[Pheno Barcode]],6)),"")</f>
        <v/>
      </c>
      <c r="O2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_DL3-14</v>
      </c>
    </row>
    <row r="288" spans="1:15" x14ac:dyDescent="0.25">
      <c r="A288" s="8" t="s">
        <v>478</v>
      </c>
      <c r="B288" s="9">
        <v>15</v>
      </c>
      <c r="C288" s="9" t="s">
        <v>496</v>
      </c>
      <c r="D288" s="13"/>
      <c r="E288" s="13" t="e">
        <f>_xlfn.IFNA(VLOOKUP(expandedflower[[#This Row],[Scion METRC '#]],[3]!METRCC8[#Data],2,FALSE),"METRC ERROR")</f>
        <v>#REF!</v>
      </c>
      <c r="F288" s="13" t="str">
        <f>_xlfn.IFNA(VLOOKUP(expandedflower[[#This Row],[Scion METRC '#]],VEGC8[[#All],[Scion METRC '#]:[Pheno Barcode]],2,FALSE),"")</f>
        <v/>
      </c>
      <c r="G288" s="13" t="str">
        <f>LEFT(expandedflower[[#This Row],[Pheno Barcode]],7)</f>
        <v/>
      </c>
      <c r="H288" s="10" t="e">
        <f>_xlfn.IFNA(VLOOKUP(expandedflower[[#This Row],[Strain]],VEGC8[[#All],[Scion METRC '#]:[Health]],5,FALSE),"")</f>
        <v>#REF!</v>
      </c>
      <c r="I288" s="13"/>
      <c r="J288" s="13" t="str">
        <f>_xlfn.IFNA(VLOOKUP(expandedflower[[#This Row],[Scion METRC '#]],DEADC8[#Data],2,FALSE),"Alive")</f>
        <v>Alive</v>
      </c>
      <c r="K288" s="13"/>
      <c r="L288" s="13" t="str">
        <f>_xlfn.IFNA(VLOOKUP(expandedflower[[#This Row],[Scion METRC '#]],DEADC8[#Data],3,FALSE),"")</f>
        <v/>
      </c>
      <c r="M288" s="14" t="str">
        <f>_xlfn.IFNA(VLOOKUP(expandedflower[[#This Row],[Scion METRC '#]],DEADC8[#Data],4,FALSE),"")</f>
        <v/>
      </c>
      <c r="N288" s="13" t="str">
        <f>IF(ISNUMBER(SEARCH(".",expandedflower[[#This Row],[Pheno Barcode]])),CONCATENATE("1A4070000000065000",RIGHT(expandedflower[[#This Row],[Pheno Barcode]],6)),"")</f>
        <v/>
      </c>
      <c r="O2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_DL3-15</v>
      </c>
    </row>
    <row r="289" spans="1:15" x14ac:dyDescent="0.25">
      <c r="A289" s="8" t="s">
        <v>478</v>
      </c>
      <c r="B289" s="9">
        <v>16</v>
      </c>
      <c r="C289" s="9" t="s">
        <v>496</v>
      </c>
      <c r="D289" s="13"/>
      <c r="E289" s="13" t="e">
        <f>_xlfn.IFNA(VLOOKUP(expandedflower[[#This Row],[Scion METRC '#]],[3]!METRCC8[#Data],2,FALSE),"METRC ERROR")</f>
        <v>#REF!</v>
      </c>
      <c r="F289" s="13" t="str">
        <f>_xlfn.IFNA(VLOOKUP(expandedflower[[#This Row],[Scion METRC '#]],VEGC8[[#All],[Scion METRC '#]:[Pheno Barcode]],2,FALSE),"")</f>
        <v/>
      </c>
      <c r="G289" s="13" t="str">
        <f>LEFT(expandedflower[[#This Row],[Pheno Barcode]],7)</f>
        <v/>
      </c>
      <c r="H289" s="10" t="e">
        <f>_xlfn.IFNA(VLOOKUP(expandedflower[[#This Row],[Strain]],VEGC8[[#All],[Scion METRC '#]:[Health]],5,FALSE),"")</f>
        <v>#REF!</v>
      </c>
      <c r="I289" s="13"/>
      <c r="J289" s="13" t="str">
        <f>_xlfn.IFNA(VLOOKUP(expandedflower[[#This Row],[Scion METRC '#]],DEADC8[#Data],2,FALSE),"Alive")</f>
        <v>Alive</v>
      </c>
      <c r="K289" s="13"/>
      <c r="L289" s="13" t="str">
        <f>_xlfn.IFNA(VLOOKUP(expandedflower[[#This Row],[Scion METRC '#]],DEADC8[#Data],3,FALSE),"")</f>
        <v/>
      </c>
      <c r="M289" s="14" t="str">
        <f>_xlfn.IFNA(VLOOKUP(expandedflower[[#This Row],[Scion METRC '#]],DEADC8[#Data],4,FALSE),"")</f>
        <v/>
      </c>
      <c r="N289" s="13" t="str">
        <f>IF(ISNUMBER(SEARCH(".",expandedflower[[#This Row],[Pheno Barcode]])),CONCATENATE("1A4070000000065000",RIGHT(expandedflower[[#This Row],[Pheno Barcode]],6)),"")</f>
        <v/>
      </c>
      <c r="O2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_DL3-16</v>
      </c>
    </row>
    <row r="290" spans="1:15" x14ac:dyDescent="0.25">
      <c r="A290" s="8" t="s">
        <v>478</v>
      </c>
      <c r="B290" s="9">
        <v>1</v>
      </c>
      <c r="C290" s="9" t="s">
        <v>497</v>
      </c>
      <c r="D290" s="13"/>
      <c r="E290" s="13" t="e">
        <f>_xlfn.IFNA(VLOOKUP(expandedflower[[#This Row],[Scion METRC '#]],[3]!METRCC8[#Data],2,FALSE),"METRC ERROR")</f>
        <v>#REF!</v>
      </c>
      <c r="F290" s="13" t="str">
        <f>_xlfn.IFNA(VLOOKUP(expandedflower[[#This Row],[Scion METRC '#]],VEGC8[[#All],[Scion METRC '#]:[Pheno Barcode]],2,FALSE),"")</f>
        <v/>
      </c>
      <c r="G290" s="13" t="str">
        <f>LEFT(expandedflower[[#This Row],[Pheno Barcode]],7)</f>
        <v/>
      </c>
      <c r="H290" s="10" t="e">
        <f>_xlfn.IFNA(VLOOKUP(expandedflower[[#This Row],[Strain]],VEGC8[[#All],[Scion METRC '#]:[Health]],5,FALSE),"")</f>
        <v>#REF!</v>
      </c>
      <c r="I290" s="13"/>
      <c r="J290" s="13" t="str">
        <f>_xlfn.IFNA(VLOOKUP(expandedflower[[#This Row],[Scion METRC '#]],DEADC8[#Data],2,FALSE),"Alive")</f>
        <v>Alive</v>
      </c>
      <c r="K290" s="13"/>
      <c r="L290" s="13" t="str">
        <f>_xlfn.IFNA(VLOOKUP(expandedflower[[#This Row],[Scion METRC '#]],DEADC8[#Data],3,FALSE),"")</f>
        <v/>
      </c>
      <c r="M290" s="14" t="str">
        <f>_xlfn.IFNA(VLOOKUP(expandedflower[[#This Row],[Scion METRC '#]],DEADC8[#Data],4,FALSE),"")</f>
        <v/>
      </c>
      <c r="N290" s="13" t="str">
        <f>IF(ISNUMBER(SEARCH(".",expandedflower[[#This Row],[Pheno Barcode]])),CONCATENATE("1A4070000000065000",RIGHT(expandedflower[[#This Row],[Pheno Barcode]],6)),"")</f>
        <v/>
      </c>
      <c r="O2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_DL4-01</v>
      </c>
    </row>
    <row r="291" spans="1:15" x14ac:dyDescent="0.25">
      <c r="A291" s="8" t="s">
        <v>478</v>
      </c>
      <c r="B291" s="9">
        <v>2</v>
      </c>
      <c r="C291" s="9" t="s">
        <v>497</v>
      </c>
      <c r="D291" s="13"/>
      <c r="E291" s="13" t="e">
        <f>_xlfn.IFNA(VLOOKUP(expandedflower[[#This Row],[Scion METRC '#]],[3]!METRCC8[#Data],2,FALSE),"METRC ERROR")</f>
        <v>#REF!</v>
      </c>
      <c r="F291" s="13" t="str">
        <f>_xlfn.IFNA(VLOOKUP(expandedflower[[#This Row],[Scion METRC '#]],VEGC8[[#All],[Scion METRC '#]:[Pheno Barcode]],2,FALSE),"")</f>
        <v/>
      </c>
      <c r="G291" s="13" t="str">
        <f>LEFT(expandedflower[[#This Row],[Pheno Barcode]],7)</f>
        <v/>
      </c>
      <c r="H291" s="10" t="e">
        <f>_xlfn.IFNA(VLOOKUP(expandedflower[[#This Row],[Strain]],VEGC8[[#All],[Scion METRC '#]:[Health]],5,FALSE),"")</f>
        <v>#REF!</v>
      </c>
      <c r="I291" s="13"/>
      <c r="J291" s="13" t="str">
        <f>_xlfn.IFNA(VLOOKUP(expandedflower[[#This Row],[Scion METRC '#]],DEADC8[#Data],2,FALSE),"Alive")</f>
        <v>Alive</v>
      </c>
      <c r="K291" s="13"/>
      <c r="L291" s="13" t="str">
        <f>_xlfn.IFNA(VLOOKUP(expandedflower[[#This Row],[Scion METRC '#]],DEADC8[#Data],3,FALSE),"")</f>
        <v/>
      </c>
      <c r="M291" s="14" t="str">
        <f>_xlfn.IFNA(VLOOKUP(expandedflower[[#This Row],[Scion METRC '#]],DEADC8[#Data],4,FALSE),"")</f>
        <v/>
      </c>
      <c r="N291" s="13" t="str">
        <f>IF(ISNUMBER(SEARCH(".",expandedflower[[#This Row],[Pheno Barcode]])),CONCATENATE("1A4070000000065000",RIGHT(expandedflower[[#This Row],[Pheno Barcode]],6)),"")</f>
        <v/>
      </c>
      <c r="O2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_DL4-02</v>
      </c>
    </row>
    <row r="292" spans="1:15" x14ac:dyDescent="0.25">
      <c r="A292" s="8" t="s">
        <v>478</v>
      </c>
      <c r="B292" s="9">
        <v>3</v>
      </c>
      <c r="C292" s="9" t="s">
        <v>497</v>
      </c>
      <c r="D292" s="13"/>
      <c r="E292" s="13" t="e">
        <f>_xlfn.IFNA(VLOOKUP(expandedflower[[#This Row],[Scion METRC '#]],[3]!METRCC8[#Data],2,FALSE),"METRC ERROR")</f>
        <v>#REF!</v>
      </c>
      <c r="F292" s="13" t="str">
        <f>_xlfn.IFNA(VLOOKUP(expandedflower[[#This Row],[Scion METRC '#]],VEGC8[[#All],[Scion METRC '#]:[Pheno Barcode]],2,FALSE),"")</f>
        <v/>
      </c>
      <c r="G292" s="13" t="str">
        <f>LEFT(expandedflower[[#This Row],[Pheno Barcode]],7)</f>
        <v/>
      </c>
      <c r="H292" s="10" t="e">
        <f>_xlfn.IFNA(VLOOKUP(expandedflower[[#This Row],[Strain]],VEGC8[[#All],[Scion METRC '#]:[Health]],5,FALSE),"")</f>
        <v>#REF!</v>
      </c>
      <c r="I292" s="13"/>
      <c r="J292" s="13" t="str">
        <f>_xlfn.IFNA(VLOOKUP(expandedflower[[#This Row],[Scion METRC '#]],DEADC8[#Data],2,FALSE),"Alive")</f>
        <v>Alive</v>
      </c>
      <c r="K292" s="13"/>
      <c r="L292" s="13" t="str">
        <f>_xlfn.IFNA(VLOOKUP(expandedflower[[#This Row],[Scion METRC '#]],DEADC8[#Data],3,FALSE),"")</f>
        <v/>
      </c>
      <c r="M292" s="14" t="str">
        <f>_xlfn.IFNA(VLOOKUP(expandedflower[[#This Row],[Scion METRC '#]],DEADC8[#Data],4,FALSE),"")</f>
        <v/>
      </c>
      <c r="N292" s="13" t="str">
        <f>IF(ISNUMBER(SEARCH(".",expandedflower[[#This Row],[Pheno Barcode]])),CONCATENATE("1A4070000000065000",RIGHT(expandedflower[[#This Row],[Pheno Barcode]],6)),"")</f>
        <v/>
      </c>
      <c r="O2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_DL4-03</v>
      </c>
    </row>
    <row r="293" spans="1:15" x14ac:dyDescent="0.25">
      <c r="A293" s="8" t="s">
        <v>478</v>
      </c>
      <c r="B293" s="9">
        <v>4</v>
      </c>
      <c r="C293" s="9" t="s">
        <v>497</v>
      </c>
      <c r="D293" s="13"/>
      <c r="E293" s="13" t="e">
        <f>_xlfn.IFNA(VLOOKUP(expandedflower[[#This Row],[Scion METRC '#]],[3]!METRCC8[#Data],2,FALSE),"METRC ERROR")</f>
        <v>#REF!</v>
      </c>
      <c r="F293" s="13" t="str">
        <f>_xlfn.IFNA(VLOOKUP(expandedflower[[#This Row],[Scion METRC '#]],VEGC8[[#All],[Scion METRC '#]:[Pheno Barcode]],2,FALSE),"")</f>
        <v/>
      </c>
      <c r="G293" s="13" t="str">
        <f>LEFT(expandedflower[[#This Row],[Pheno Barcode]],7)</f>
        <v/>
      </c>
      <c r="H293" s="10" t="e">
        <f>_xlfn.IFNA(VLOOKUP(expandedflower[[#This Row],[Strain]],VEGC8[[#All],[Scion METRC '#]:[Health]],5,FALSE),"")</f>
        <v>#REF!</v>
      </c>
      <c r="I293" s="13"/>
      <c r="J293" s="13" t="str">
        <f>_xlfn.IFNA(VLOOKUP(expandedflower[[#This Row],[Scion METRC '#]],DEADC8[#Data],2,FALSE),"Alive")</f>
        <v>Alive</v>
      </c>
      <c r="K293" s="13"/>
      <c r="L293" s="13" t="str">
        <f>_xlfn.IFNA(VLOOKUP(expandedflower[[#This Row],[Scion METRC '#]],DEADC8[#Data],3,FALSE),"")</f>
        <v/>
      </c>
      <c r="M293" s="14" t="str">
        <f>_xlfn.IFNA(VLOOKUP(expandedflower[[#This Row],[Scion METRC '#]],DEADC8[#Data],4,FALSE),"")</f>
        <v/>
      </c>
      <c r="N293" s="13" t="str">
        <f>IF(ISNUMBER(SEARCH(".",expandedflower[[#This Row],[Pheno Barcode]])),CONCATENATE("1A4070000000065000",RIGHT(expandedflower[[#This Row],[Pheno Barcode]],6)),"")</f>
        <v/>
      </c>
      <c r="O2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_DL4-04</v>
      </c>
    </row>
    <row r="294" spans="1:15" x14ac:dyDescent="0.25">
      <c r="A294" s="8" t="s">
        <v>478</v>
      </c>
      <c r="B294" s="9">
        <v>5</v>
      </c>
      <c r="C294" s="9" t="s">
        <v>497</v>
      </c>
      <c r="D294" s="13"/>
      <c r="E294" s="13" t="e">
        <f>_xlfn.IFNA(VLOOKUP(expandedflower[[#This Row],[Scion METRC '#]],[3]!METRCC8[#Data],2,FALSE),"METRC ERROR")</f>
        <v>#REF!</v>
      </c>
      <c r="F294" s="13" t="str">
        <f>_xlfn.IFNA(VLOOKUP(expandedflower[[#This Row],[Scion METRC '#]],VEGC8[[#All],[Scion METRC '#]:[Pheno Barcode]],2,FALSE),"")</f>
        <v/>
      </c>
      <c r="G294" s="13" t="str">
        <f>LEFT(expandedflower[[#This Row],[Pheno Barcode]],7)</f>
        <v/>
      </c>
      <c r="H294" s="10" t="e">
        <f>_xlfn.IFNA(VLOOKUP(expandedflower[[#This Row],[Strain]],VEGC8[[#All],[Scion METRC '#]:[Health]],5,FALSE),"")</f>
        <v>#REF!</v>
      </c>
      <c r="I294" s="13"/>
      <c r="J294" s="13" t="str">
        <f>_xlfn.IFNA(VLOOKUP(expandedflower[[#This Row],[Scion METRC '#]],DEADC8[#Data],2,FALSE),"Alive")</f>
        <v>Alive</v>
      </c>
      <c r="K294" s="13"/>
      <c r="L294" s="13" t="str">
        <f>_xlfn.IFNA(VLOOKUP(expandedflower[[#This Row],[Scion METRC '#]],DEADC8[#Data],3,FALSE),"")</f>
        <v/>
      </c>
      <c r="M294" s="14" t="str">
        <f>_xlfn.IFNA(VLOOKUP(expandedflower[[#This Row],[Scion METRC '#]],DEADC8[#Data],4,FALSE),"")</f>
        <v/>
      </c>
      <c r="N294" s="13" t="str">
        <f>IF(ISNUMBER(SEARCH(".",expandedflower[[#This Row],[Pheno Barcode]])),CONCATENATE("1A4070000000065000",RIGHT(expandedflower[[#This Row],[Pheno Barcode]],6)),"")</f>
        <v/>
      </c>
      <c r="O2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_DL4-05</v>
      </c>
    </row>
    <row r="295" spans="1:15" x14ac:dyDescent="0.25">
      <c r="A295" s="8" t="s">
        <v>478</v>
      </c>
      <c r="B295" s="9">
        <v>6</v>
      </c>
      <c r="C295" s="9" t="s">
        <v>497</v>
      </c>
      <c r="D295" s="13"/>
      <c r="E295" s="13" t="e">
        <f>_xlfn.IFNA(VLOOKUP(expandedflower[[#This Row],[Scion METRC '#]],[3]!METRCC8[#Data],2,FALSE),"METRC ERROR")</f>
        <v>#REF!</v>
      </c>
      <c r="F295" s="13" t="str">
        <f>_xlfn.IFNA(VLOOKUP(expandedflower[[#This Row],[Scion METRC '#]],VEGC8[[#All],[Scion METRC '#]:[Pheno Barcode]],2,FALSE),"")</f>
        <v/>
      </c>
      <c r="G295" s="13" t="str">
        <f>LEFT(expandedflower[[#This Row],[Pheno Barcode]],7)</f>
        <v/>
      </c>
      <c r="H295" s="10" t="e">
        <f>_xlfn.IFNA(VLOOKUP(expandedflower[[#This Row],[Strain]],VEGC8[[#All],[Scion METRC '#]:[Health]],5,FALSE),"")</f>
        <v>#REF!</v>
      </c>
      <c r="I295" s="13"/>
      <c r="J295" s="13" t="str">
        <f>_xlfn.IFNA(VLOOKUP(expandedflower[[#This Row],[Scion METRC '#]],DEADC8[#Data],2,FALSE),"Alive")</f>
        <v>Alive</v>
      </c>
      <c r="K295" s="13"/>
      <c r="L295" s="13" t="str">
        <f>_xlfn.IFNA(VLOOKUP(expandedflower[[#This Row],[Scion METRC '#]],DEADC8[#Data],3,FALSE),"")</f>
        <v/>
      </c>
      <c r="M295" s="14" t="str">
        <f>_xlfn.IFNA(VLOOKUP(expandedflower[[#This Row],[Scion METRC '#]],DEADC8[#Data],4,FALSE),"")</f>
        <v/>
      </c>
      <c r="N295" s="13" t="str">
        <f>IF(ISNUMBER(SEARCH(".",expandedflower[[#This Row],[Pheno Barcode]])),CONCATENATE("1A4070000000065000",RIGHT(expandedflower[[#This Row],[Pheno Barcode]],6)),"")</f>
        <v/>
      </c>
      <c r="O2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_DL4-06</v>
      </c>
    </row>
    <row r="296" spans="1:15" x14ac:dyDescent="0.25">
      <c r="A296" s="8" t="s">
        <v>478</v>
      </c>
      <c r="B296" s="9">
        <v>7</v>
      </c>
      <c r="C296" s="9" t="s">
        <v>497</v>
      </c>
      <c r="D296" s="13"/>
      <c r="E296" s="13" t="e">
        <f>_xlfn.IFNA(VLOOKUP(expandedflower[[#This Row],[Scion METRC '#]],[3]!METRCC8[#Data],2,FALSE),"METRC ERROR")</f>
        <v>#REF!</v>
      </c>
      <c r="F296" s="13" t="str">
        <f>_xlfn.IFNA(VLOOKUP(expandedflower[[#This Row],[Scion METRC '#]],VEGC8[[#All],[Scion METRC '#]:[Pheno Barcode]],2,FALSE),"")</f>
        <v/>
      </c>
      <c r="G296" s="13" t="str">
        <f>LEFT(expandedflower[[#This Row],[Pheno Barcode]],7)</f>
        <v/>
      </c>
      <c r="H296" s="10" t="e">
        <f>_xlfn.IFNA(VLOOKUP(expandedflower[[#This Row],[Strain]],VEGC8[[#All],[Scion METRC '#]:[Health]],5,FALSE),"")</f>
        <v>#REF!</v>
      </c>
      <c r="I296" s="13"/>
      <c r="J296" s="13" t="str">
        <f>_xlfn.IFNA(VLOOKUP(expandedflower[[#This Row],[Scion METRC '#]],DEADC8[#Data],2,FALSE),"Alive")</f>
        <v>Alive</v>
      </c>
      <c r="K296" s="13"/>
      <c r="L296" s="13" t="str">
        <f>_xlfn.IFNA(VLOOKUP(expandedflower[[#This Row],[Scion METRC '#]],DEADC8[#Data],3,FALSE),"")</f>
        <v/>
      </c>
      <c r="M296" s="14" t="str">
        <f>_xlfn.IFNA(VLOOKUP(expandedflower[[#This Row],[Scion METRC '#]],DEADC8[#Data],4,FALSE),"")</f>
        <v/>
      </c>
      <c r="N296" s="13" t="str">
        <f>IF(ISNUMBER(SEARCH(".",expandedflower[[#This Row],[Pheno Barcode]])),CONCATENATE("1A4070000000065000",RIGHT(expandedflower[[#This Row],[Pheno Barcode]],6)),"")</f>
        <v/>
      </c>
      <c r="O2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_DL4-07</v>
      </c>
    </row>
    <row r="297" spans="1:15" x14ac:dyDescent="0.25">
      <c r="A297" s="8" t="s">
        <v>478</v>
      </c>
      <c r="B297" s="9">
        <v>8</v>
      </c>
      <c r="C297" s="9" t="s">
        <v>497</v>
      </c>
      <c r="D297" s="13"/>
      <c r="E297" s="13" t="e">
        <f>_xlfn.IFNA(VLOOKUP(expandedflower[[#This Row],[Scion METRC '#]],[3]!METRCC8[#Data],2,FALSE),"METRC ERROR")</f>
        <v>#REF!</v>
      </c>
      <c r="F297" s="13" t="str">
        <f>_xlfn.IFNA(VLOOKUP(expandedflower[[#This Row],[Scion METRC '#]],VEGC8[[#All],[Scion METRC '#]:[Pheno Barcode]],2,FALSE),"")</f>
        <v/>
      </c>
      <c r="G297" s="13" t="str">
        <f>LEFT(expandedflower[[#This Row],[Pheno Barcode]],7)</f>
        <v/>
      </c>
      <c r="H297" s="10" t="e">
        <f>_xlfn.IFNA(VLOOKUP(expandedflower[[#This Row],[Strain]],VEGC8[[#All],[Scion METRC '#]:[Health]],5,FALSE),"")</f>
        <v>#REF!</v>
      </c>
      <c r="I297" s="13"/>
      <c r="J297" s="13" t="str">
        <f>_xlfn.IFNA(VLOOKUP(expandedflower[[#This Row],[Scion METRC '#]],DEADC8[#Data],2,FALSE),"Alive")</f>
        <v>Alive</v>
      </c>
      <c r="K297" s="13"/>
      <c r="L297" s="13" t="str">
        <f>_xlfn.IFNA(VLOOKUP(expandedflower[[#This Row],[Scion METRC '#]],DEADC8[#Data],3,FALSE),"")</f>
        <v/>
      </c>
      <c r="M297" s="14" t="str">
        <f>_xlfn.IFNA(VLOOKUP(expandedflower[[#This Row],[Scion METRC '#]],DEADC8[#Data],4,FALSE),"")</f>
        <v/>
      </c>
      <c r="N297" s="13" t="str">
        <f>IF(ISNUMBER(SEARCH(".",expandedflower[[#This Row],[Pheno Barcode]])),CONCATENATE("1A4070000000065000",RIGHT(expandedflower[[#This Row],[Pheno Barcode]],6)),"")</f>
        <v/>
      </c>
      <c r="O2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_DL4-08</v>
      </c>
    </row>
    <row r="298" spans="1:15" x14ac:dyDescent="0.25">
      <c r="A298" s="8" t="s">
        <v>478</v>
      </c>
      <c r="B298" s="9">
        <v>9</v>
      </c>
      <c r="C298" s="9" t="s">
        <v>497</v>
      </c>
      <c r="D298" s="13"/>
      <c r="E298" s="13" t="e">
        <f>_xlfn.IFNA(VLOOKUP(expandedflower[[#This Row],[Scion METRC '#]],[3]!METRCC8[#Data],2,FALSE),"METRC ERROR")</f>
        <v>#REF!</v>
      </c>
      <c r="F298" s="13" t="str">
        <f>_xlfn.IFNA(VLOOKUP(expandedflower[[#This Row],[Scion METRC '#]],VEGC8[[#All],[Scion METRC '#]:[Pheno Barcode]],2,FALSE),"")</f>
        <v/>
      </c>
      <c r="G298" s="13" t="str">
        <f>LEFT(expandedflower[[#This Row],[Pheno Barcode]],7)</f>
        <v/>
      </c>
      <c r="H298" s="10" t="e">
        <f>_xlfn.IFNA(VLOOKUP(expandedflower[[#This Row],[Strain]],VEGC8[[#All],[Scion METRC '#]:[Health]],5,FALSE),"")</f>
        <v>#REF!</v>
      </c>
      <c r="I298" s="13"/>
      <c r="J298" s="13" t="str">
        <f>_xlfn.IFNA(VLOOKUP(expandedflower[[#This Row],[Scion METRC '#]],DEADC8[#Data],2,FALSE),"Alive")</f>
        <v>Alive</v>
      </c>
      <c r="K298" s="13"/>
      <c r="L298" s="13" t="str">
        <f>_xlfn.IFNA(VLOOKUP(expandedflower[[#This Row],[Scion METRC '#]],DEADC8[#Data],3,FALSE),"")</f>
        <v/>
      </c>
      <c r="M298" s="14" t="str">
        <f>_xlfn.IFNA(VLOOKUP(expandedflower[[#This Row],[Scion METRC '#]],DEADC8[#Data],4,FALSE),"")</f>
        <v/>
      </c>
      <c r="N298" s="13" t="str">
        <f>IF(ISNUMBER(SEARCH(".",expandedflower[[#This Row],[Pheno Barcode]])),CONCATENATE("1A4070000000065000",RIGHT(expandedflower[[#This Row],[Pheno Barcode]],6)),"")</f>
        <v/>
      </c>
      <c r="O2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_DL4-09</v>
      </c>
    </row>
    <row r="299" spans="1:15" x14ac:dyDescent="0.25">
      <c r="A299" s="8" t="s">
        <v>478</v>
      </c>
      <c r="B299" s="9">
        <v>10</v>
      </c>
      <c r="C299" s="9" t="s">
        <v>497</v>
      </c>
      <c r="D299" s="13"/>
      <c r="E299" s="13" t="e">
        <f>_xlfn.IFNA(VLOOKUP(expandedflower[[#This Row],[Scion METRC '#]],[3]!METRCC8[#Data],2,FALSE),"METRC ERROR")</f>
        <v>#REF!</v>
      </c>
      <c r="F299" s="13" t="str">
        <f>_xlfn.IFNA(VLOOKUP(expandedflower[[#This Row],[Scion METRC '#]],VEGC8[[#All],[Scion METRC '#]:[Pheno Barcode]],2,FALSE),"")</f>
        <v/>
      </c>
      <c r="G299" s="13" t="str">
        <f>LEFT(expandedflower[[#This Row],[Pheno Barcode]],7)</f>
        <v/>
      </c>
      <c r="H299" s="10" t="e">
        <f>_xlfn.IFNA(VLOOKUP(expandedflower[[#This Row],[Strain]],VEGC8[[#All],[Scion METRC '#]:[Health]],5,FALSE),"")</f>
        <v>#REF!</v>
      </c>
      <c r="I299" s="13"/>
      <c r="J299" s="13" t="str">
        <f>_xlfn.IFNA(VLOOKUP(expandedflower[[#This Row],[Scion METRC '#]],DEADC8[#Data],2,FALSE),"Alive")</f>
        <v>Alive</v>
      </c>
      <c r="K299" s="13"/>
      <c r="L299" s="13" t="str">
        <f>_xlfn.IFNA(VLOOKUP(expandedflower[[#This Row],[Scion METRC '#]],DEADC8[#Data],3,FALSE),"")</f>
        <v/>
      </c>
      <c r="M299" s="14" t="str">
        <f>_xlfn.IFNA(VLOOKUP(expandedflower[[#This Row],[Scion METRC '#]],DEADC8[#Data],4,FALSE),"")</f>
        <v/>
      </c>
      <c r="N299" s="13" t="str">
        <f>IF(ISNUMBER(SEARCH(".",expandedflower[[#This Row],[Pheno Barcode]])),CONCATENATE("1A4070000000065000",RIGHT(expandedflower[[#This Row],[Pheno Barcode]],6)),"")</f>
        <v/>
      </c>
      <c r="O2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_DL4-10</v>
      </c>
    </row>
    <row r="300" spans="1:15" x14ac:dyDescent="0.25">
      <c r="A300" s="8" t="s">
        <v>478</v>
      </c>
      <c r="B300" s="9">
        <v>11</v>
      </c>
      <c r="C300" s="9" t="s">
        <v>497</v>
      </c>
      <c r="D300" s="13"/>
      <c r="E300" s="13" t="e">
        <f>_xlfn.IFNA(VLOOKUP(expandedflower[[#This Row],[Scion METRC '#]],[3]!METRCC8[#Data],2,FALSE),"METRC ERROR")</f>
        <v>#REF!</v>
      </c>
      <c r="F300" s="13" t="str">
        <f>_xlfn.IFNA(VLOOKUP(expandedflower[[#This Row],[Scion METRC '#]],VEGC8[[#All],[Scion METRC '#]:[Pheno Barcode]],2,FALSE),"")</f>
        <v/>
      </c>
      <c r="G300" s="13" t="str">
        <f>LEFT(expandedflower[[#This Row],[Pheno Barcode]],7)</f>
        <v/>
      </c>
      <c r="H300" s="10" t="e">
        <f>_xlfn.IFNA(VLOOKUP(expandedflower[[#This Row],[Strain]],VEGC8[[#All],[Scion METRC '#]:[Health]],5,FALSE),"")</f>
        <v>#REF!</v>
      </c>
      <c r="I300" s="13"/>
      <c r="J300" s="13" t="str">
        <f>_xlfn.IFNA(VLOOKUP(expandedflower[[#This Row],[Scion METRC '#]],DEADC8[#Data],2,FALSE),"Alive")</f>
        <v>Alive</v>
      </c>
      <c r="K300" s="13"/>
      <c r="L300" s="13" t="str">
        <f>_xlfn.IFNA(VLOOKUP(expandedflower[[#This Row],[Scion METRC '#]],DEADC8[#Data],3,FALSE),"")</f>
        <v/>
      </c>
      <c r="M300" s="14" t="str">
        <f>_xlfn.IFNA(VLOOKUP(expandedflower[[#This Row],[Scion METRC '#]],DEADC8[#Data],4,FALSE),"")</f>
        <v/>
      </c>
      <c r="N300" s="13" t="str">
        <f>IF(ISNUMBER(SEARCH(".",expandedflower[[#This Row],[Pheno Barcode]])),CONCATENATE("1A4070000000065000",RIGHT(expandedflower[[#This Row],[Pheno Barcode]],6)),"")</f>
        <v/>
      </c>
      <c r="O3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_DL4-11</v>
      </c>
    </row>
    <row r="301" spans="1:15" x14ac:dyDescent="0.25">
      <c r="A301" s="8" t="s">
        <v>478</v>
      </c>
      <c r="B301" s="9">
        <v>12</v>
      </c>
      <c r="C301" s="9" t="s">
        <v>497</v>
      </c>
      <c r="D301" s="13"/>
      <c r="E301" s="13" t="e">
        <f>_xlfn.IFNA(VLOOKUP(expandedflower[[#This Row],[Scion METRC '#]],[3]!METRCC8[#Data],2,FALSE),"METRC ERROR")</f>
        <v>#REF!</v>
      </c>
      <c r="F301" s="13" t="str">
        <f>_xlfn.IFNA(VLOOKUP(expandedflower[[#This Row],[Scion METRC '#]],VEGC8[[#All],[Scion METRC '#]:[Pheno Barcode]],2,FALSE),"")</f>
        <v/>
      </c>
      <c r="G301" s="13" t="str">
        <f>LEFT(expandedflower[[#This Row],[Pheno Barcode]],7)</f>
        <v/>
      </c>
      <c r="H301" s="10" t="e">
        <f>_xlfn.IFNA(VLOOKUP(expandedflower[[#This Row],[Strain]],VEGC8[[#All],[Scion METRC '#]:[Health]],5,FALSE),"")</f>
        <v>#REF!</v>
      </c>
      <c r="I301" s="13"/>
      <c r="J301" s="13" t="str">
        <f>_xlfn.IFNA(VLOOKUP(expandedflower[[#This Row],[Scion METRC '#]],DEADC8[#Data],2,FALSE),"Alive")</f>
        <v>Alive</v>
      </c>
      <c r="K301" s="13"/>
      <c r="L301" s="13" t="str">
        <f>_xlfn.IFNA(VLOOKUP(expandedflower[[#This Row],[Scion METRC '#]],DEADC8[#Data],3,FALSE),"")</f>
        <v/>
      </c>
      <c r="M301" s="14" t="str">
        <f>_xlfn.IFNA(VLOOKUP(expandedflower[[#This Row],[Scion METRC '#]],DEADC8[#Data],4,FALSE),"")</f>
        <v/>
      </c>
      <c r="N301" s="13" t="str">
        <f>IF(ISNUMBER(SEARCH(".",expandedflower[[#This Row],[Pheno Barcode]])),CONCATENATE("1A4070000000065000",RIGHT(expandedflower[[#This Row],[Pheno Barcode]],6)),"")</f>
        <v/>
      </c>
      <c r="O3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_DL4-12</v>
      </c>
    </row>
    <row r="302" spans="1:15" x14ac:dyDescent="0.25">
      <c r="A302" s="8" t="s">
        <v>478</v>
      </c>
      <c r="B302" s="9">
        <v>13</v>
      </c>
      <c r="C302" s="9" t="s">
        <v>497</v>
      </c>
      <c r="D302" s="13"/>
      <c r="E302" s="13" t="e">
        <f>_xlfn.IFNA(VLOOKUP(expandedflower[[#This Row],[Scion METRC '#]],[3]!METRCC8[#Data],2,FALSE),"METRC ERROR")</f>
        <v>#REF!</v>
      </c>
      <c r="F302" s="13" t="str">
        <f>_xlfn.IFNA(VLOOKUP(expandedflower[[#This Row],[Scion METRC '#]],VEGC8[[#All],[Scion METRC '#]:[Pheno Barcode]],2,FALSE),"")</f>
        <v/>
      </c>
      <c r="G302" s="13" t="str">
        <f>LEFT(expandedflower[[#This Row],[Pheno Barcode]],7)</f>
        <v/>
      </c>
      <c r="H302" s="10" t="e">
        <f>_xlfn.IFNA(VLOOKUP(expandedflower[[#This Row],[Strain]],VEGC8[[#All],[Scion METRC '#]:[Health]],5,FALSE),"")</f>
        <v>#REF!</v>
      </c>
      <c r="I302" s="13"/>
      <c r="J302" s="13" t="str">
        <f>_xlfn.IFNA(VLOOKUP(expandedflower[[#This Row],[Scion METRC '#]],DEADC8[#Data],2,FALSE),"Alive")</f>
        <v>Alive</v>
      </c>
      <c r="K302" s="13"/>
      <c r="L302" s="13" t="str">
        <f>_xlfn.IFNA(VLOOKUP(expandedflower[[#This Row],[Scion METRC '#]],DEADC8[#Data],3,FALSE),"")</f>
        <v/>
      </c>
      <c r="M302" s="14" t="str">
        <f>_xlfn.IFNA(VLOOKUP(expandedflower[[#This Row],[Scion METRC '#]],DEADC8[#Data],4,FALSE),"")</f>
        <v/>
      </c>
      <c r="N302" s="13" t="str">
        <f>IF(ISNUMBER(SEARCH(".",expandedflower[[#This Row],[Pheno Barcode]])),CONCATENATE("1A4070000000065000",RIGHT(expandedflower[[#This Row],[Pheno Barcode]],6)),"")</f>
        <v/>
      </c>
      <c r="O3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_DL4-13</v>
      </c>
    </row>
    <row r="303" spans="1:15" x14ac:dyDescent="0.25">
      <c r="A303" s="8" t="s">
        <v>478</v>
      </c>
      <c r="B303" s="9">
        <v>14</v>
      </c>
      <c r="C303" s="9" t="s">
        <v>497</v>
      </c>
      <c r="D303" s="13"/>
      <c r="E303" s="13" t="e">
        <f>_xlfn.IFNA(VLOOKUP(expandedflower[[#This Row],[Scion METRC '#]],[3]!METRCC8[#Data],2,FALSE),"METRC ERROR")</f>
        <v>#REF!</v>
      </c>
      <c r="F303" s="13" t="str">
        <f>_xlfn.IFNA(VLOOKUP(expandedflower[[#This Row],[Scion METRC '#]],VEGC8[[#All],[Scion METRC '#]:[Pheno Barcode]],2,FALSE),"")</f>
        <v/>
      </c>
      <c r="G303" s="13" t="str">
        <f>LEFT(expandedflower[[#This Row],[Pheno Barcode]],7)</f>
        <v/>
      </c>
      <c r="H303" s="10" t="e">
        <f>_xlfn.IFNA(VLOOKUP(expandedflower[[#This Row],[Strain]],VEGC8[[#All],[Scion METRC '#]:[Health]],5,FALSE),"")</f>
        <v>#REF!</v>
      </c>
      <c r="I303" s="13"/>
      <c r="J303" s="13" t="str">
        <f>_xlfn.IFNA(VLOOKUP(expandedflower[[#This Row],[Scion METRC '#]],DEADC8[#Data],2,FALSE),"Alive")</f>
        <v>Alive</v>
      </c>
      <c r="K303" s="13"/>
      <c r="L303" s="13" t="str">
        <f>_xlfn.IFNA(VLOOKUP(expandedflower[[#This Row],[Scion METRC '#]],DEADC8[#Data],3,FALSE),"")</f>
        <v/>
      </c>
      <c r="M303" s="14" t="str">
        <f>_xlfn.IFNA(VLOOKUP(expandedflower[[#This Row],[Scion METRC '#]],DEADC8[#Data],4,FALSE),"")</f>
        <v/>
      </c>
      <c r="N303" s="13" t="str">
        <f>IF(ISNUMBER(SEARCH(".",expandedflower[[#This Row],[Pheno Barcode]])),CONCATENATE("1A4070000000065000",RIGHT(expandedflower[[#This Row],[Pheno Barcode]],6)),"")</f>
        <v/>
      </c>
      <c r="O3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_DL4-14</v>
      </c>
    </row>
    <row r="304" spans="1:15" x14ac:dyDescent="0.25">
      <c r="A304" s="8" t="s">
        <v>478</v>
      </c>
      <c r="B304" s="9">
        <v>15</v>
      </c>
      <c r="C304" s="9" t="s">
        <v>497</v>
      </c>
      <c r="D304" s="13"/>
      <c r="E304" s="13" t="e">
        <f>_xlfn.IFNA(VLOOKUP(expandedflower[[#This Row],[Scion METRC '#]],[3]!METRCC8[#Data],2,FALSE),"METRC ERROR")</f>
        <v>#REF!</v>
      </c>
      <c r="F304" s="13" t="str">
        <f>_xlfn.IFNA(VLOOKUP(expandedflower[[#This Row],[Scion METRC '#]],VEGC8[[#All],[Scion METRC '#]:[Pheno Barcode]],2,FALSE),"")</f>
        <v/>
      </c>
      <c r="G304" s="13" t="str">
        <f>LEFT(expandedflower[[#This Row],[Pheno Barcode]],7)</f>
        <v/>
      </c>
      <c r="H304" s="10" t="e">
        <f>_xlfn.IFNA(VLOOKUP(expandedflower[[#This Row],[Strain]],VEGC8[[#All],[Scion METRC '#]:[Health]],5,FALSE),"")</f>
        <v>#REF!</v>
      </c>
      <c r="I304" s="13"/>
      <c r="J304" s="13" t="str">
        <f>_xlfn.IFNA(VLOOKUP(expandedflower[[#This Row],[Scion METRC '#]],DEADC8[#Data],2,FALSE),"Alive")</f>
        <v>Alive</v>
      </c>
      <c r="K304" s="13"/>
      <c r="L304" s="13" t="str">
        <f>_xlfn.IFNA(VLOOKUP(expandedflower[[#This Row],[Scion METRC '#]],DEADC8[#Data],3,FALSE),"")</f>
        <v/>
      </c>
      <c r="M304" s="14" t="str">
        <f>_xlfn.IFNA(VLOOKUP(expandedflower[[#This Row],[Scion METRC '#]],DEADC8[#Data],4,FALSE),"")</f>
        <v/>
      </c>
      <c r="N304" s="13" t="str">
        <f>IF(ISNUMBER(SEARCH(".",expandedflower[[#This Row],[Pheno Barcode]])),CONCATENATE("1A4070000000065000",RIGHT(expandedflower[[#This Row],[Pheno Barcode]],6)),"")</f>
        <v/>
      </c>
      <c r="O3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_DL4-15</v>
      </c>
    </row>
    <row r="305" spans="1:15" x14ac:dyDescent="0.25">
      <c r="A305" s="8" t="s">
        <v>478</v>
      </c>
      <c r="B305" s="9">
        <v>16</v>
      </c>
      <c r="C305" s="9" t="s">
        <v>497</v>
      </c>
      <c r="D305" s="13"/>
      <c r="E305" s="13" t="e">
        <f>_xlfn.IFNA(VLOOKUP(expandedflower[[#This Row],[Scion METRC '#]],[3]!METRCC8[#Data],2,FALSE),"METRC ERROR")</f>
        <v>#REF!</v>
      </c>
      <c r="F305" s="13" t="str">
        <f>_xlfn.IFNA(VLOOKUP(expandedflower[[#This Row],[Scion METRC '#]],VEGC8[[#All],[Scion METRC '#]:[Pheno Barcode]],2,FALSE),"")</f>
        <v/>
      </c>
      <c r="G305" s="13" t="str">
        <f>LEFT(expandedflower[[#This Row],[Pheno Barcode]],7)</f>
        <v/>
      </c>
      <c r="H305" s="10" t="e">
        <f>_xlfn.IFNA(VLOOKUP(expandedflower[[#This Row],[Strain]],VEGC8[[#All],[Scion METRC '#]:[Health]],5,FALSE),"")</f>
        <v>#REF!</v>
      </c>
      <c r="I305" s="13"/>
      <c r="J305" s="13" t="str">
        <f>_xlfn.IFNA(VLOOKUP(expandedflower[[#This Row],[Scion METRC '#]],DEADC8[#Data],2,FALSE),"Alive")</f>
        <v>Alive</v>
      </c>
      <c r="K305" s="13"/>
      <c r="L305" s="13" t="str">
        <f>_xlfn.IFNA(VLOOKUP(expandedflower[[#This Row],[Scion METRC '#]],DEADC8[#Data],3,FALSE),"")</f>
        <v/>
      </c>
      <c r="M305" s="14" t="str">
        <f>_xlfn.IFNA(VLOOKUP(expandedflower[[#This Row],[Scion METRC '#]],DEADC8[#Data],4,FALSE),"")</f>
        <v/>
      </c>
      <c r="N305" s="13" t="str">
        <f>IF(ISNUMBER(SEARCH(".",expandedflower[[#This Row],[Pheno Barcode]])),CONCATENATE("1A4070000000065000",RIGHT(expandedflower[[#This Row],[Pheno Barcode]],6)),"")</f>
        <v/>
      </c>
      <c r="O3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_DL4-16</v>
      </c>
    </row>
    <row r="306" spans="1:15" x14ac:dyDescent="0.25">
      <c r="A306" s="8" t="s">
        <v>478</v>
      </c>
      <c r="B306" s="9">
        <v>1</v>
      </c>
      <c r="C306" s="9" t="s">
        <v>498</v>
      </c>
      <c r="D306" s="13"/>
      <c r="E306" s="13" t="e">
        <f>_xlfn.IFNA(VLOOKUP(expandedflower[[#This Row],[Scion METRC '#]],[3]!METRCC8[#Data],2,FALSE),"METRC ERROR")</f>
        <v>#REF!</v>
      </c>
      <c r="F306" s="13" t="str">
        <f>_xlfn.IFNA(VLOOKUP(expandedflower[[#This Row],[Scion METRC '#]],VEGC8[[#All],[Scion METRC '#]:[Pheno Barcode]],2,FALSE),"")</f>
        <v/>
      </c>
      <c r="G306" s="13" t="str">
        <f>LEFT(expandedflower[[#This Row],[Pheno Barcode]],7)</f>
        <v/>
      </c>
      <c r="H306" s="10" t="e">
        <f>_xlfn.IFNA(VLOOKUP(expandedflower[[#This Row],[Strain]],VEGC8[[#All],[Scion METRC '#]:[Health]],5,FALSE),"")</f>
        <v>#REF!</v>
      </c>
      <c r="I306" s="13"/>
      <c r="J306" s="13" t="str">
        <f>_xlfn.IFNA(VLOOKUP(expandedflower[[#This Row],[Scion METRC '#]],DEADC8[#Data],2,FALSE),"Alive")</f>
        <v>Alive</v>
      </c>
      <c r="K306" s="13"/>
      <c r="L306" s="13" t="str">
        <f>_xlfn.IFNA(VLOOKUP(expandedflower[[#This Row],[Scion METRC '#]],DEADC8[#Data],3,FALSE),"")</f>
        <v/>
      </c>
      <c r="M306" s="14" t="str">
        <f>_xlfn.IFNA(VLOOKUP(expandedflower[[#This Row],[Scion METRC '#]],DEADC8[#Data],4,FALSE),"")</f>
        <v/>
      </c>
      <c r="N306" s="13" t="str">
        <f>IF(ISNUMBER(SEARCH(".",expandedflower[[#This Row],[Pheno Barcode]])),CONCATENATE("1A4070000000065000",RIGHT(expandedflower[[#This Row],[Pheno Barcode]],6)),"")</f>
        <v/>
      </c>
      <c r="O3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_DL5-01</v>
      </c>
    </row>
    <row r="307" spans="1:15" x14ac:dyDescent="0.25">
      <c r="A307" s="8" t="s">
        <v>478</v>
      </c>
      <c r="B307" s="9">
        <v>2</v>
      </c>
      <c r="C307" s="9" t="s">
        <v>498</v>
      </c>
      <c r="D307" s="13"/>
      <c r="E307" s="13" t="e">
        <f>_xlfn.IFNA(VLOOKUP(expandedflower[[#This Row],[Scion METRC '#]],[3]!METRCC8[#Data],2,FALSE),"METRC ERROR")</f>
        <v>#REF!</v>
      </c>
      <c r="F307" s="13" t="str">
        <f>_xlfn.IFNA(VLOOKUP(expandedflower[[#This Row],[Scion METRC '#]],VEGC8[[#All],[Scion METRC '#]:[Pheno Barcode]],2,FALSE),"")</f>
        <v/>
      </c>
      <c r="G307" s="13" t="str">
        <f>LEFT(expandedflower[[#This Row],[Pheno Barcode]],7)</f>
        <v/>
      </c>
      <c r="H307" s="10" t="e">
        <f>_xlfn.IFNA(VLOOKUP(expandedflower[[#This Row],[Strain]],VEGC8[[#All],[Scion METRC '#]:[Health]],5,FALSE),"")</f>
        <v>#REF!</v>
      </c>
      <c r="I307" s="13"/>
      <c r="J307" s="13" t="str">
        <f>_xlfn.IFNA(VLOOKUP(expandedflower[[#This Row],[Scion METRC '#]],DEADC8[#Data],2,FALSE),"Alive")</f>
        <v>Alive</v>
      </c>
      <c r="K307" s="13"/>
      <c r="L307" s="13" t="str">
        <f>_xlfn.IFNA(VLOOKUP(expandedflower[[#This Row],[Scion METRC '#]],DEADC8[#Data],3,FALSE),"")</f>
        <v/>
      </c>
      <c r="M307" s="14" t="str">
        <f>_xlfn.IFNA(VLOOKUP(expandedflower[[#This Row],[Scion METRC '#]],DEADC8[#Data],4,FALSE),"")</f>
        <v/>
      </c>
      <c r="N307" s="13" t="str">
        <f>IF(ISNUMBER(SEARCH(".",expandedflower[[#This Row],[Pheno Barcode]])),CONCATENATE("1A4070000000065000",RIGHT(expandedflower[[#This Row],[Pheno Barcode]],6)),"")</f>
        <v/>
      </c>
      <c r="O3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_DL5-02</v>
      </c>
    </row>
    <row r="308" spans="1:15" x14ac:dyDescent="0.25">
      <c r="A308" s="8" t="s">
        <v>478</v>
      </c>
      <c r="B308" s="9">
        <v>3</v>
      </c>
      <c r="C308" s="9" t="s">
        <v>498</v>
      </c>
      <c r="D308" s="13"/>
      <c r="E308" s="13" t="e">
        <f>_xlfn.IFNA(VLOOKUP(expandedflower[[#This Row],[Scion METRC '#]],[3]!METRCC8[#Data],2,FALSE),"METRC ERROR")</f>
        <v>#REF!</v>
      </c>
      <c r="F308" s="13" t="str">
        <f>_xlfn.IFNA(VLOOKUP(expandedflower[[#This Row],[Scion METRC '#]],VEGC8[[#All],[Scion METRC '#]:[Pheno Barcode]],2,FALSE),"")</f>
        <v/>
      </c>
      <c r="G308" s="13" t="str">
        <f>LEFT(expandedflower[[#This Row],[Pheno Barcode]],7)</f>
        <v/>
      </c>
      <c r="H308" s="10" t="e">
        <f>_xlfn.IFNA(VLOOKUP(expandedflower[[#This Row],[Strain]],VEGC8[[#All],[Scion METRC '#]:[Health]],5,FALSE),"")</f>
        <v>#REF!</v>
      </c>
      <c r="I308" s="13"/>
      <c r="J308" s="13" t="str">
        <f>_xlfn.IFNA(VLOOKUP(expandedflower[[#This Row],[Scion METRC '#]],DEADC8[#Data],2,FALSE),"Alive")</f>
        <v>Alive</v>
      </c>
      <c r="K308" s="13"/>
      <c r="L308" s="13" t="str">
        <f>_xlfn.IFNA(VLOOKUP(expandedflower[[#This Row],[Scion METRC '#]],DEADC8[#Data],3,FALSE),"")</f>
        <v/>
      </c>
      <c r="M308" s="14" t="str">
        <f>_xlfn.IFNA(VLOOKUP(expandedflower[[#This Row],[Scion METRC '#]],DEADC8[#Data],4,FALSE),"")</f>
        <v/>
      </c>
      <c r="N308" s="13" t="str">
        <f>IF(ISNUMBER(SEARCH(".",expandedflower[[#This Row],[Pheno Barcode]])),CONCATENATE("1A4070000000065000",RIGHT(expandedflower[[#This Row],[Pheno Barcode]],6)),"")</f>
        <v/>
      </c>
      <c r="O3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_DL5-03</v>
      </c>
    </row>
    <row r="309" spans="1:15" x14ac:dyDescent="0.25">
      <c r="A309" s="8" t="s">
        <v>478</v>
      </c>
      <c r="B309" s="9">
        <v>4</v>
      </c>
      <c r="C309" s="9" t="s">
        <v>498</v>
      </c>
      <c r="D309" s="13"/>
      <c r="E309" s="13" t="e">
        <f>_xlfn.IFNA(VLOOKUP(expandedflower[[#This Row],[Scion METRC '#]],[3]!METRCC8[#Data],2,FALSE),"METRC ERROR")</f>
        <v>#REF!</v>
      </c>
      <c r="F309" s="13" t="str">
        <f>_xlfn.IFNA(VLOOKUP(expandedflower[[#This Row],[Scion METRC '#]],VEGC8[[#All],[Scion METRC '#]:[Pheno Barcode]],2,FALSE),"")</f>
        <v/>
      </c>
      <c r="G309" s="13" t="str">
        <f>LEFT(expandedflower[[#This Row],[Pheno Barcode]],7)</f>
        <v/>
      </c>
      <c r="H309" s="10" t="e">
        <f>_xlfn.IFNA(VLOOKUP(expandedflower[[#This Row],[Strain]],VEGC8[[#All],[Scion METRC '#]:[Health]],5,FALSE),"")</f>
        <v>#REF!</v>
      </c>
      <c r="I309" s="13"/>
      <c r="J309" s="13" t="str">
        <f>_xlfn.IFNA(VLOOKUP(expandedflower[[#This Row],[Scion METRC '#]],DEADC8[#Data],2,FALSE),"Alive")</f>
        <v>Alive</v>
      </c>
      <c r="K309" s="13"/>
      <c r="L309" s="13" t="str">
        <f>_xlfn.IFNA(VLOOKUP(expandedflower[[#This Row],[Scion METRC '#]],DEADC8[#Data],3,FALSE),"")</f>
        <v/>
      </c>
      <c r="M309" s="14" t="str">
        <f>_xlfn.IFNA(VLOOKUP(expandedflower[[#This Row],[Scion METRC '#]],DEADC8[#Data],4,FALSE),"")</f>
        <v/>
      </c>
      <c r="N309" s="13" t="str">
        <f>IF(ISNUMBER(SEARCH(".",expandedflower[[#This Row],[Pheno Barcode]])),CONCATENATE("1A4070000000065000",RIGHT(expandedflower[[#This Row],[Pheno Barcode]],6)),"")</f>
        <v/>
      </c>
      <c r="O3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_DL5-04</v>
      </c>
    </row>
    <row r="310" spans="1:15" x14ac:dyDescent="0.25">
      <c r="A310" s="8" t="s">
        <v>478</v>
      </c>
      <c r="B310" s="9">
        <v>5</v>
      </c>
      <c r="C310" s="9" t="s">
        <v>498</v>
      </c>
      <c r="D310" s="13"/>
      <c r="E310" s="13" t="e">
        <f>_xlfn.IFNA(VLOOKUP(expandedflower[[#This Row],[Scion METRC '#]],[3]!METRCC8[#Data],2,FALSE),"METRC ERROR")</f>
        <v>#REF!</v>
      </c>
      <c r="F310" s="13" t="str">
        <f>_xlfn.IFNA(VLOOKUP(expandedflower[[#This Row],[Scion METRC '#]],VEGC8[[#All],[Scion METRC '#]:[Pheno Barcode]],2,FALSE),"")</f>
        <v/>
      </c>
      <c r="G310" s="13" t="str">
        <f>LEFT(expandedflower[[#This Row],[Pheno Barcode]],7)</f>
        <v/>
      </c>
      <c r="H310" s="10" t="e">
        <f>_xlfn.IFNA(VLOOKUP(expandedflower[[#This Row],[Strain]],VEGC8[[#All],[Scion METRC '#]:[Health]],5,FALSE),"")</f>
        <v>#REF!</v>
      </c>
      <c r="I310" s="13"/>
      <c r="J310" s="13" t="str">
        <f>_xlfn.IFNA(VLOOKUP(expandedflower[[#This Row],[Scion METRC '#]],DEADC8[#Data],2,FALSE),"Alive")</f>
        <v>Alive</v>
      </c>
      <c r="K310" s="13"/>
      <c r="L310" s="13" t="str">
        <f>_xlfn.IFNA(VLOOKUP(expandedflower[[#This Row],[Scion METRC '#]],DEADC8[#Data],3,FALSE),"")</f>
        <v/>
      </c>
      <c r="M310" s="14" t="str">
        <f>_xlfn.IFNA(VLOOKUP(expandedflower[[#This Row],[Scion METRC '#]],DEADC8[#Data],4,FALSE),"")</f>
        <v/>
      </c>
      <c r="N310" s="13" t="str">
        <f>IF(ISNUMBER(SEARCH(".",expandedflower[[#This Row],[Pheno Barcode]])),CONCATENATE("1A4070000000065000",RIGHT(expandedflower[[#This Row],[Pheno Barcode]],6)),"")</f>
        <v/>
      </c>
      <c r="O3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_DL5-05</v>
      </c>
    </row>
    <row r="311" spans="1:15" x14ac:dyDescent="0.25">
      <c r="A311" s="8" t="s">
        <v>478</v>
      </c>
      <c r="B311" s="9">
        <v>6</v>
      </c>
      <c r="C311" s="9" t="s">
        <v>498</v>
      </c>
      <c r="D311" s="13"/>
      <c r="E311" s="13" t="e">
        <f>_xlfn.IFNA(VLOOKUP(expandedflower[[#This Row],[Scion METRC '#]],[3]!METRCC8[#Data],2,FALSE),"METRC ERROR")</f>
        <v>#REF!</v>
      </c>
      <c r="F311" s="13" t="str">
        <f>_xlfn.IFNA(VLOOKUP(expandedflower[[#This Row],[Scion METRC '#]],VEGC8[[#All],[Scion METRC '#]:[Pheno Barcode]],2,FALSE),"")</f>
        <v/>
      </c>
      <c r="G311" s="13" t="str">
        <f>LEFT(expandedflower[[#This Row],[Pheno Barcode]],7)</f>
        <v/>
      </c>
      <c r="H311" s="10" t="e">
        <f>_xlfn.IFNA(VLOOKUP(expandedflower[[#This Row],[Strain]],VEGC8[[#All],[Scion METRC '#]:[Health]],5,FALSE),"")</f>
        <v>#REF!</v>
      </c>
      <c r="I311" s="13"/>
      <c r="J311" s="13" t="str">
        <f>_xlfn.IFNA(VLOOKUP(expandedflower[[#This Row],[Scion METRC '#]],DEADC8[#Data],2,FALSE),"Alive")</f>
        <v>Alive</v>
      </c>
      <c r="K311" s="13"/>
      <c r="L311" s="13" t="str">
        <f>_xlfn.IFNA(VLOOKUP(expandedflower[[#This Row],[Scion METRC '#]],DEADC8[#Data],3,FALSE),"")</f>
        <v/>
      </c>
      <c r="M311" s="14" t="str">
        <f>_xlfn.IFNA(VLOOKUP(expandedflower[[#This Row],[Scion METRC '#]],DEADC8[#Data],4,FALSE),"")</f>
        <v/>
      </c>
      <c r="N311" s="13" t="str">
        <f>IF(ISNUMBER(SEARCH(".",expandedflower[[#This Row],[Pheno Barcode]])),CONCATENATE("1A4070000000065000",RIGHT(expandedflower[[#This Row],[Pheno Barcode]],6)),"")</f>
        <v/>
      </c>
      <c r="O3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_DL5-06</v>
      </c>
    </row>
    <row r="312" spans="1:15" x14ac:dyDescent="0.25">
      <c r="A312" s="8" t="s">
        <v>478</v>
      </c>
      <c r="B312" s="9">
        <v>7</v>
      </c>
      <c r="C312" s="9" t="s">
        <v>498</v>
      </c>
      <c r="D312" s="13"/>
      <c r="E312" s="13" t="e">
        <f>_xlfn.IFNA(VLOOKUP(expandedflower[[#This Row],[Scion METRC '#]],[3]!METRCC8[#Data],2,FALSE),"METRC ERROR")</f>
        <v>#REF!</v>
      </c>
      <c r="F312" s="13" t="str">
        <f>_xlfn.IFNA(VLOOKUP(expandedflower[[#This Row],[Scion METRC '#]],VEGC8[[#All],[Scion METRC '#]:[Pheno Barcode]],2,FALSE),"")</f>
        <v/>
      </c>
      <c r="G312" s="13" t="str">
        <f>LEFT(expandedflower[[#This Row],[Pheno Barcode]],7)</f>
        <v/>
      </c>
      <c r="H312" s="10" t="e">
        <f>_xlfn.IFNA(VLOOKUP(expandedflower[[#This Row],[Strain]],VEGC8[[#All],[Scion METRC '#]:[Health]],5,FALSE),"")</f>
        <v>#REF!</v>
      </c>
      <c r="I312" s="13"/>
      <c r="J312" s="13" t="str">
        <f>_xlfn.IFNA(VLOOKUP(expandedflower[[#This Row],[Scion METRC '#]],DEADC8[#Data],2,FALSE),"Alive")</f>
        <v>Alive</v>
      </c>
      <c r="K312" s="13"/>
      <c r="L312" s="13" t="str">
        <f>_xlfn.IFNA(VLOOKUP(expandedflower[[#This Row],[Scion METRC '#]],DEADC8[#Data],3,FALSE),"")</f>
        <v/>
      </c>
      <c r="M312" s="14" t="str">
        <f>_xlfn.IFNA(VLOOKUP(expandedflower[[#This Row],[Scion METRC '#]],DEADC8[#Data],4,FALSE),"")</f>
        <v/>
      </c>
      <c r="N312" s="13" t="str">
        <f>IF(ISNUMBER(SEARCH(".",expandedflower[[#This Row],[Pheno Barcode]])),CONCATENATE("1A4070000000065000",RIGHT(expandedflower[[#This Row],[Pheno Barcode]],6)),"")</f>
        <v/>
      </c>
      <c r="O3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_DL5-07</v>
      </c>
    </row>
    <row r="313" spans="1:15" x14ac:dyDescent="0.25">
      <c r="A313" s="8" t="s">
        <v>478</v>
      </c>
      <c r="B313" s="9">
        <v>8</v>
      </c>
      <c r="C313" s="9" t="s">
        <v>498</v>
      </c>
      <c r="D313" s="13"/>
      <c r="E313" s="13" t="e">
        <f>_xlfn.IFNA(VLOOKUP(expandedflower[[#This Row],[Scion METRC '#]],[3]!METRCC8[#Data],2,FALSE),"METRC ERROR")</f>
        <v>#REF!</v>
      </c>
      <c r="F313" s="13" t="str">
        <f>_xlfn.IFNA(VLOOKUP(expandedflower[[#This Row],[Scion METRC '#]],VEGC8[[#All],[Scion METRC '#]:[Pheno Barcode]],2,FALSE),"")</f>
        <v/>
      </c>
      <c r="G313" s="13" t="str">
        <f>LEFT(expandedflower[[#This Row],[Pheno Barcode]],7)</f>
        <v/>
      </c>
      <c r="H313" s="10" t="e">
        <f>_xlfn.IFNA(VLOOKUP(expandedflower[[#This Row],[Strain]],VEGC8[[#All],[Scion METRC '#]:[Health]],5,FALSE),"")</f>
        <v>#REF!</v>
      </c>
      <c r="I313" s="13"/>
      <c r="J313" s="13" t="str">
        <f>_xlfn.IFNA(VLOOKUP(expandedflower[[#This Row],[Scion METRC '#]],DEADC8[#Data],2,FALSE),"Alive")</f>
        <v>Alive</v>
      </c>
      <c r="K313" s="13"/>
      <c r="L313" s="13" t="str">
        <f>_xlfn.IFNA(VLOOKUP(expandedflower[[#This Row],[Scion METRC '#]],DEADC8[#Data],3,FALSE),"")</f>
        <v/>
      </c>
      <c r="M313" s="14" t="str">
        <f>_xlfn.IFNA(VLOOKUP(expandedflower[[#This Row],[Scion METRC '#]],DEADC8[#Data],4,FALSE),"")</f>
        <v/>
      </c>
      <c r="N313" s="13" t="str">
        <f>IF(ISNUMBER(SEARCH(".",expandedflower[[#This Row],[Pheno Barcode]])),CONCATENATE("1A4070000000065000",RIGHT(expandedflower[[#This Row],[Pheno Barcode]],6)),"")</f>
        <v/>
      </c>
      <c r="O3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_DL5-08</v>
      </c>
    </row>
    <row r="314" spans="1:15" x14ac:dyDescent="0.25">
      <c r="A314" s="8" t="s">
        <v>478</v>
      </c>
      <c r="B314" s="9">
        <v>9</v>
      </c>
      <c r="C314" s="9" t="s">
        <v>498</v>
      </c>
      <c r="D314" s="13"/>
      <c r="E314" s="13" t="e">
        <f>_xlfn.IFNA(VLOOKUP(expandedflower[[#This Row],[Scion METRC '#]],[3]!METRCC8[#Data],2,FALSE),"METRC ERROR")</f>
        <v>#REF!</v>
      </c>
      <c r="F314" s="13" t="str">
        <f>_xlfn.IFNA(VLOOKUP(expandedflower[[#This Row],[Scion METRC '#]],VEGC8[[#All],[Scion METRC '#]:[Pheno Barcode]],2,FALSE),"")</f>
        <v/>
      </c>
      <c r="G314" s="13" t="str">
        <f>LEFT(expandedflower[[#This Row],[Pheno Barcode]],7)</f>
        <v/>
      </c>
      <c r="H314" s="10" t="e">
        <f>_xlfn.IFNA(VLOOKUP(expandedflower[[#This Row],[Strain]],VEGC8[[#All],[Scion METRC '#]:[Health]],5,FALSE),"")</f>
        <v>#REF!</v>
      </c>
      <c r="I314" s="13"/>
      <c r="J314" s="13" t="str">
        <f>_xlfn.IFNA(VLOOKUP(expandedflower[[#This Row],[Scion METRC '#]],DEADC8[#Data],2,FALSE),"Alive")</f>
        <v>Alive</v>
      </c>
      <c r="K314" s="13"/>
      <c r="L314" s="13" t="str">
        <f>_xlfn.IFNA(VLOOKUP(expandedflower[[#This Row],[Scion METRC '#]],DEADC8[#Data],3,FALSE),"")</f>
        <v/>
      </c>
      <c r="M314" s="14" t="str">
        <f>_xlfn.IFNA(VLOOKUP(expandedflower[[#This Row],[Scion METRC '#]],DEADC8[#Data],4,FALSE),"")</f>
        <v/>
      </c>
      <c r="N314" s="13" t="str">
        <f>IF(ISNUMBER(SEARCH(".",expandedflower[[#This Row],[Pheno Barcode]])),CONCATENATE("1A4070000000065000",RIGHT(expandedflower[[#This Row],[Pheno Barcode]],6)),"")</f>
        <v/>
      </c>
      <c r="O3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_DL5-09</v>
      </c>
    </row>
    <row r="315" spans="1:15" x14ac:dyDescent="0.25">
      <c r="A315" s="8" t="s">
        <v>478</v>
      </c>
      <c r="B315" s="9">
        <v>10</v>
      </c>
      <c r="C315" s="9" t="s">
        <v>498</v>
      </c>
      <c r="D315" s="13"/>
      <c r="E315" s="13" t="e">
        <f>_xlfn.IFNA(VLOOKUP(expandedflower[[#This Row],[Scion METRC '#]],[3]!METRCC8[#Data],2,FALSE),"METRC ERROR")</f>
        <v>#REF!</v>
      </c>
      <c r="F315" s="13" t="str">
        <f>_xlfn.IFNA(VLOOKUP(expandedflower[[#This Row],[Scion METRC '#]],VEGC8[[#All],[Scion METRC '#]:[Pheno Barcode]],2,FALSE),"")</f>
        <v/>
      </c>
      <c r="G315" s="13" t="str">
        <f>LEFT(expandedflower[[#This Row],[Pheno Barcode]],7)</f>
        <v/>
      </c>
      <c r="H315" s="10" t="e">
        <f>_xlfn.IFNA(VLOOKUP(expandedflower[[#This Row],[Strain]],VEGC8[[#All],[Scion METRC '#]:[Health]],5,FALSE),"")</f>
        <v>#REF!</v>
      </c>
      <c r="I315" s="13"/>
      <c r="J315" s="13" t="str">
        <f>_xlfn.IFNA(VLOOKUP(expandedflower[[#This Row],[Scion METRC '#]],DEADC8[#Data],2,FALSE),"Alive")</f>
        <v>Alive</v>
      </c>
      <c r="K315" s="13"/>
      <c r="L315" s="13" t="str">
        <f>_xlfn.IFNA(VLOOKUP(expandedflower[[#This Row],[Scion METRC '#]],DEADC8[#Data],3,FALSE),"")</f>
        <v/>
      </c>
      <c r="M315" s="14" t="str">
        <f>_xlfn.IFNA(VLOOKUP(expandedflower[[#This Row],[Scion METRC '#]],DEADC8[#Data],4,FALSE),"")</f>
        <v/>
      </c>
      <c r="N315" s="13" t="str">
        <f>IF(ISNUMBER(SEARCH(".",expandedflower[[#This Row],[Pheno Barcode]])),CONCATENATE("1A4070000000065000",RIGHT(expandedflower[[#This Row],[Pheno Barcode]],6)),"")</f>
        <v/>
      </c>
      <c r="O3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_DL5-10</v>
      </c>
    </row>
    <row r="316" spans="1:15" x14ac:dyDescent="0.25">
      <c r="A316" s="8" t="s">
        <v>478</v>
      </c>
      <c r="B316" s="9">
        <v>11</v>
      </c>
      <c r="C316" s="9" t="s">
        <v>498</v>
      </c>
      <c r="D316" s="13"/>
      <c r="E316" s="13" t="e">
        <f>_xlfn.IFNA(VLOOKUP(expandedflower[[#This Row],[Scion METRC '#]],[3]!METRCC8[#Data],2,FALSE),"METRC ERROR")</f>
        <v>#REF!</v>
      </c>
      <c r="F316" s="13" t="str">
        <f>_xlfn.IFNA(VLOOKUP(expandedflower[[#This Row],[Scion METRC '#]],VEGC8[[#All],[Scion METRC '#]:[Pheno Barcode]],2,FALSE),"")</f>
        <v/>
      </c>
      <c r="G316" s="13" t="str">
        <f>LEFT(expandedflower[[#This Row],[Pheno Barcode]],7)</f>
        <v/>
      </c>
      <c r="H316" s="10" t="e">
        <f>_xlfn.IFNA(VLOOKUP(expandedflower[[#This Row],[Strain]],VEGC8[[#All],[Scion METRC '#]:[Health]],5,FALSE),"")</f>
        <v>#REF!</v>
      </c>
      <c r="I316" s="13"/>
      <c r="J316" s="13" t="str">
        <f>_xlfn.IFNA(VLOOKUP(expandedflower[[#This Row],[Scion METRC '#]],DEADC8[#Data],2,FALSE),"Alive")</f>
        <v>Alive</v>
      </c>
      <c r="K316" s="13"/>
      <c r="L316" s="13" t="str">
        <f>_xlfn.IFNA(VLOOKUP(expandedflower[[#This Row],[Scion METRC '#]],DEADC8[#Data],3,FALSE),"")</f>
        <v/>
      </c>
      <c r="M316" s="14" t="str">
        <f>_xlfn.IFNA(VLOOKUP(expandedflower[[#This Row],[Scion METRC '#]],DEADC8[#Data],4,FALSE),"")</f>
        <v/>
      </c>
      <c r="N316" s="13" t="str">
        <f>IF(ISNUMBER(SEARCH(".",expandedflower[[#This Row],[Pheno Barcode]])),CONCATENATE("1A4070000000065000",RIGHT(expandedflower[[#This Row],[Pheno Barcode]],6)),"")</f>
        <v/>
      </c>
      <c r="O3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_DL5-11</v>
      </c>
    </row>
    <row r="317" spans="1:15" x14ac:dyDescent="0.25">
      <c r="A317" s="8" t="s">
        <v>478</v>
      </c>
      <c r="B317" s="9">
        <v>12</v>
      </c>
      <c r="C317" s="9" t="s">
        <v>498</v>
      </c>
      <c r="D317" s="13"/>
      <c r="E317" s="13" t="e">
        <f>_xlfn.IFNA(VLOOKUP(expandedflower[[#This Row],[Scion METRC '#]],[3]!METRCC8[#Data],2,FALSE),"METRC ERROR")</f>
        <v>#REF!</v>
      </c>
      <c r="F317" s="13" t="str">
        <f>_xlfn.IFNA(VLOOKUP(expandedflower[[#This Row],[Scion METRC '#]],VEGC8[[#All],[Scion METRC '#]:[Pheno Barcode]],2,FALSE),"")</f>
        <v/>
      </c>
      <c r="G317" s="13" t="str">
        <f>LEFT(expandedflower[[#This Row],[Pheno Barcode]],7)</f>
        <v/>
      </c>
      <c r="H317" s="10" t="e">
        <f>_xlfn.IFNA(VLOOKUP(expandedflower[[#This Row],[Strain]],VEGC8[[#All],[Scion METRC '#]:[Health]],5,FALSE),"")</f>
        <v>#REF!</v>
      </c>
      <c r="I317" s="13"/>
      <c r="J317" s="13" t="str">
        <f>_xlfn.IFNA(VLOOKUP(expandedflower[[#This Row],[Scion METRC '#]],DEADC8[#Data],2,FALSE),"Alive")</f>
        <v>Alive</v>
      </c>
      <c r="K317" s="13"/>
      <c r="L317" s="13" t="str">
        <f>_xlfn.IFNA(VLOOKUP(expandedflower[[#This Row],[Scion METRC '#]],DEADC8[#Data],3,FALSE),"")</f>
        <v/>
      </c>
      <c r="M317" s="14" t="str">
        <f>_xlfn.IFNA(VLOOKUP(expandedflower[[#This Row],[Scion METRC '#]],DEADC8[#Data],4,FALSE),"")</f>
        <v/>
      </c>
      <c r="N317" s="13" t="str">
        <f>IF(ISNUMBER(SEARCH(".",expandedflower[[#This Row],[Pheno Barcode]])),CONCATENATE("1A4070000000065000",RIGHT(expandedflower[[#This Row],[Pheno Barcode]],6)),"")</f>
        <v/>
      </c>
      <c r="O3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_DL5-12</v>
      </c>
    </row>
    <row r="318" spans="1:15" x14ac:dyDescent="0.25">
      <c r="A318" s="8" t="s">
        <v>478</v>
      </c>
      <c r="B318" s="9">
        <v>13</v>
      </c>
      <c r="C318" s="9" t="s">
        <v>498</v>
      </c>
      <c r="D318" s="13"/>
      <c r="E318" s="13" t="e">
        <f>_xlfn.IFNA(VLOOKUP(expandedflower[[#This Row],[Scion METRC '#]],[3]!METRCC8[#Data],2,FALSE),"METRC ERROR")</f>
        <v>#REF!</v>
      </c>
      <c r="F318" s="13" t="str">
        <f>_xlfn.IFNA(VLOOKUP(expandedflower[[#This Row],[Scion METRC '#]],VEGC8[[#All],[Scion METRC '#]:[Pheno Barcode]],2,FALSE),"")</f>
        <v/>
      </c>
      <c r="G318" s="13" t="str">
        <f>LEFT(expandedflower[[#This Row],[Pheno Barcode]],7)</f>
        <v/>
      </c>
      <c r="H318" s="10" t="e">
        <f>_xlfn.IFNA(VLOOKUP(expandedflower[[#This Row],[Strain]],VEGC8[[#All],[Scion METRC '#]:[Health]],5,FALSE),"")</f>
        <v>#REF!</v>
      </c>
      <c r="I318" s="13"/>
      <c r="J318" s="13" t="str">
        <f>_xlfn.IFNA(VLOOKUP(expandedflower[[#This Row],[Scion METRC '#]],DEADC8[#Data],2,FALSE),"Alive")</f>
        <v>Alive</v>
      </c>
      <c r="K318" s="13"/>
      <c r="L318" s="13" t="str">
        <f>_xlfn.IFNA(VLOOKUP(expandedflower[[#This Row],[Scion METRC '#]],DEADC8[#Data],3,FALSE),"")</f>
        <v/>
      </c>
      <c r="M318" s="14" t="str">
        <f>_xlfn.IFNA(VLOOKUP(expandedflower[[#This Row],[Scion METRC '#]],DEADC8[#Data],4,FALSE),"")</f>
        <v/>
      </c>
      <c r="N318" s="13" t="str">
        <f>IF(ISNUMBER(SEARCH(".",expandedflower[[#This Row],[Pheno Barcode]])),CONCATENATE("1A4070000000065000",RIGHT(expandedflower[[#This Row],[Pheno Barcode]],6)),"")</f>
        <v/>
      </c>
      <c r="O3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_DL5-13</v>
      </c>
    </row>
    <row r="319" spans="1:15" x14ac:dyDescent="0.25">
      <c r="A319" s="8" t="s">
        <v>478</v>
      </c>
      <c r="B319" s="9">
        <v>14</v>
      </c>
      <c r="C319" s="9" t="s">
        <v>498</v>
      </c>
      <c r="D319" s="13"/>
      <c r="E319" s="13" t="e">
        <f>_xlfn.IFNA(VLOOKUP(expandedflower[[#This Row],[Scion METRC '#]],[3]!METRCC8[#Data],2,FALSE),"METRC ERROR")</f>
        <v>#REF!</v>
      </c>
      <c r="F319" s="13" t="str">
        <f>_xlfn.IFNA(VLOOKUP(expandedflower[[#This Row],[Scion METRC '#]],VEGC8[[#All],[Scion METRC '#]:[Pheno Barcode]],2,FALSE),"")</f>
        <v/>
      </c>
      <c r="G319" s="13" t="str">
        <f>LEFT(expandedflower[[#This Row],[Pheno Barcode]],7)</f>
        <v/>
      </c>
      <c r="H319" s="10" t="e">
        <f>_xlfn.IFNA(VLOOKUP(expandedflower[[#This Row],[Strain]],VEGC8[[#All],[Scion METRC '#]:[Health]],5,FALSE),"")</f>
        <v>#REF!</v>
      </c>
      <c r="I319" s="13"/>
      <c r="J319" s="13" t="str">
        <f>_xlfn.IFNA(VLOOKUP(expandedflower[[#This Row],[Scion METRC '#]],DEADC8[#Data],2,FALSE),"Alive")</f>
        <v>Alive</v>
      </c>
      <c r="K319" s="13"/>
      <c r="L319" s="13" t="str">
        <f>_xlfn.IFNA(VLOOKUP(expandedflower[[#This Row],[Scion METRC '#]],DEADC8[#Data],3,FALSE),"")</f>
        <v/>
      </c>
      <c r="M319" s="14" t="str">
        <f>_xlfn.IFNA(VLOOKUP(expandedflower[[#This Row],[Scion METRC '#]],DEADC8[#Data],4,FALSE),"")</f>
        <v/>
      </c>
      <c r="N319" s="13" t="str">
        <f>IF(ISNUMBER(SEARCH(".",expandedflower[[#This Row],[Pheno Barcode]])),CONCATENATE("1A4070000000065000",RIGHT(expandedflower[[#This Row],[Pheno Barcode]],6)),"")</f>
        <v/>
      </c>
      <c r="O3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_DL5-14</v>
      </c>
    </row>
    <row r="320" spans="1:15" x14ac:dyDescent="0.25">
      <c r="A320" s="8" t="s">
        <v>478</v>
      </c>
      <c r="B320" s="9">
        <v>15</v>
      </c>
      <c r="C320" s="9" t="s">
        <v>498</v>
      </c>
      <c r="D320" s="13"/>
      <c r="E320" s="13" t="e">
        <f>_xlfn.IFNA(VLOOKUP(expandedflower[[#This Row],[Scion METRC '#]],[3]!METRCC8[#Data],2,FALSE),"METRC ERROR")</f>
        <v>#REF!</v>
      </c>
      <c r="F320" s="13" t="str">
        <f>_xlfn.IFNA(VLOOKUP(expandedflower[[#This Row],[Scion METRC '#]],VEGC8[[#All],[Scion METRC '#]:[Pheno Barcode]],2,FALSE),"")</f>
        <v/>
      </c>
      <c r="G320" s="13" t="str">
        <f>LEFT(expandedflower[[#This Row],[Pheno Barcode]],7)</f>
        <v/>
      </c>
      <c r="H320" s="10" t="e">
        <f>_xlfn.IFNA(VLOOKUP(expandedflower[[#This Row],[Strain]],VEGC8[[#All],[Scion METRC '#]:[Health]],5,FALSE),"")</f>
        <v>#REF!</v>
      </c>
      <c r="I320" s="13"/>
      <c r="J320" s="13" t="str">
        <f>_xlfn.IFNA(VLOOKUP(expandedflower[[#This Row],[Scion METRC '#]],DEADC8[#Data],2,FALSE),"Alive")</f>
        <v>Alive</v>
      </c>
      <c r="K320" s="13"/>
      <c r="L320" s="13" t="str">
        <f>_xlfn.IFNA(VLOOKUP(expandedflower[[#This Row],[Scion METRC '#]],DEADC8[#Data],3,FALSE),"")</f>
        <v/>
      </c>
      <c r="M320" s="14" t="str">
        <f>_xlfn.IFNA(VLOOKUP(expandedflower[[#This Row],[Scion METRC '#]],DEADC8[#Data],4,FALSE),"")</f>
        <v/>
      </c>
      <c r="N320" s="13" t="str">
        <f>IF(ISNUMBER(SEARCH(".",expandedflower[[#This Row],[Pheno Barcode]])),CONCATENATE("1A4070000000065000",RIGHT(expandedflower[[#This Row],[Pheno Barcode]],6)),"")</f>
        <v/>
      </c>
      <c r="O3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_DL5-15</v>
      </c>
    </row>
    <row r="321" spans="1:15" x14ac:dyDescent="0.25">
      <c r="A321" s="8" t="s">
        <v>478</v>
      </c>
      <c r="B321" s="9">
        <v>16</v>
      </c>
      <c r="C321" s="9" t="s">
        <v>498</v>
      </c>
      <c r="D321" s="13"/>
      <c r="E321" s="13" t="e">
        <f>_xlfn.IFNA(VLOOKUP(expandedflower[[#This Row],[Scion METRC '#]],[3]!METRCC8[#Data],2,FALSE),"METRC ERROR")</f>
        <v>#REF!</v>
      </c>
      <c r="F321" s="13" t="str">
        <f>_xlfn.IFNA(VLOOKUP(expandedflower[[#This Row],[Scion METRC '#]],VEGC8[[#All],[Scion METRC '#]:[Pheno Barcode]],2,FALSE),"")</f>
        <v/>
      </c>
      <c r="G321" s="13" t="str">
        <f>LEFT(expandedflower[[#This Row],[Pheno Barcode]],7)</f>
        <v/>
      </c>
      <c r="H321" s="10" t="e">
        <f>_xlfn.IFNA(VLOOKUP(expandedflower[[#This Row],[Strain]],VEGC8[[#All],[Scion METRC '#]:[Health]],5,FALSE),"")</f>
        <v>#REF!</v>
      </c>
      <c r="I321" s="13"/>
      <c r="J321" s="13" t="str">
        <f>_xlfn.IFNA(VLOOKUP(expandedflower[[#This Row],[Scion METRC '#]],DEADC8[#Data],2,FALSE),"Alive")</f>
        <v>Alive</v>
      </c>
      <c r="K321" s="13"/>
      <c r="L321" s="13" t="str">
        <f>_xlfn.IFNA(VLOOKUP(expandedflower[[#This Row],[Scion METRC '#]],DEADC8[#Data],3,FALSE),"")</f>
        <v/>
      </c>
      <c r="M321" s="14" t="str">
        <f>_xlfn.IFNA(VLOOKUP(expandedflower[[#This Row],[Scion METRC '#]],DEADC8[#Data],4,FALSE),"")</f>
        <v/>
      </c>
      <c r="N321" s="13" t="str">
        <f>IF(ISNUMBER(SEARCH(".",expandedflower[[#This Row],[Pheno Barcode]])),CONCATENATE("1A4070000000065000",RIGHT(expandedflower[[#This Row],[Pheno Barcode]],6)),"")</f>
        <v/>
      </c>
      <c r="O3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_DL5-16</v>
      </c>
    </row>
    <row r="322" spans="1:15" x14ac:dyDescent="0.25">
      <c r="A322" s="8" t="s">
        <v>478</v>
      </c>
      <c r="B322" s="9">
        <v>1</v>
      </c>
      <c r="C322" s="9" t="s">
        <v>499</v>
      </c>
      <c r="D322" s="9"/>
      <c r="E322" s="9" t="e">
        <f>_xlfn.IFNA(VLOOKUP(expandedflower[[#This Row],[Scion METRC '#]],[3]!METRCC8[#Data],2,FALSE),"METRC ERROR")</f>
        <v>#REF!</v>
      </c>
      <c r="F322" s="9" t="str">
        <f>_xlfn.IFNA(VLOOKUP(expandedflower[[#This Row],[Scion METRC '#]],VEGC8[[#All],[Scion METRC '#]:[Pheno Barcode]],2,FALSE),"")</f>
        <v/>
      </c>
      <c r="G322" s="9" t="str">
        <f>LEFT(expandedflower[[#This Row],[Pheno Barcode]],7)</f>
        <v/>
      </c>
      <c r="H322" s="10" t="e">
        <f>_xlfn.IFNA(VLOOKUP(expandedflower[[#This Row],[Strain]],VEGC8[[#All],[Scion METRC '#]:[Health]],5,FALSE),"")</f>
        <v>#REF!</v>
      </c>
      <c r="I322" s="9"/>
      <c r="J322" s="9" t="str">
        <f>_xlfn.IFNA(VLOOKUP(expandedflower[[#This Row],[Scion METRC '#]],DEADC8[#Data],2,FALSE),"Alive")</f>
        <v>Alive</v>
      </c>
      <c r="K322" s="65"/>
      <c r="L322" s="13" t="str">
        <f>_xlfn.IFNA(VLOOKUP(expandedflower[[#This Row],[Scion METRC '#]],DEADC8[#Data],3,FALSE),"")</f>
        <v/>
      </c>
      <c r="M322" s="14" t="str">
        <f>_xlfn.IFNA(VLOOKUP(expandedflower[[#This Row],[Scion METRC '#]],DEADC8[#Data],4,FALSE),"")</f>
        <v/>
      </c>
      <c r="N322" s="13" t="str">
        <f>IF(ISNUMBER(SEARCH(".",expandedflower[[#This Row],[Pheno Barcode]])),CONCATENATE("1A4070000000065000",RIGHT(expandedflower[[#This Row],[Pheno Barcode]],6)),"")</f>
        <v/>
      </c>
      <c r="O3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_EL1-01</v>
      </c>
    </row>
    <row r="323" spans="1:15" x14ac:dyDescent="0.25">
      <c r="A323" s="8" t="s">
        <v>478</v>
      </c>
      <c r="B323" s="9">
        <v>2</v>
      </c>
      <c r="C323" s="9" t="s">
        <v>499</v>
      </c>
      <c r="D323" s="13"/>
      <c r="E323" s="13" t="e">
        <f>_xlfn.IFNA(VLOOKUP(expandedflower[[#This Row],[Scion METRC '#]],[3]!METRCC8[#Data],2,FALSE),"METRC ERROR")</f>
        <v>#REF!</v>
      </c>
      <c r="F323" s="13" t="str">
        <f>_xlfn.IFNA(VLOOKUP(expandedflower[[#This Row],[Scion METRC '#]],VEGC8[[#All],[Scion METRC '#]:[Pheno Barcode]],2,FALSE),"")</f>
        <v/>
      </c>
      <c r="G323" s="13" t="str">
        <f>LEFT(expandedflower[[#This Row],[Pheno Barcode]],7)</f>
        <v/>
      </c>
      <c r="H323" s="10" t="e">
        <f>_xlfn.IFNA(VLOOKUP(expandedflower[[#This Row],[Strain]],VEGC8[[#All],[Scion METRC '#]:[Health]],5,FALSE),"")</f>
        <v>#REF!</v>
      </c>
      <c r="I323" s="13"/>
      <c r="J323" s="13" t="str">
        <f>_xlfn.IFNA(VLOOKUP(expandedflower[[#This Row],[Scion METRC '#]],DEADC8[#Data],2,FALSE),"Alive")</f>
        <v>Alive</v>
      </c>
      <c r="K323" s="13"/>
      <c r="L323" s="13" t="str">
        <f>_xlfn.IFNA(VLOOKUP(expandedflower[[#This Row],[Scion METRC '#]],DEADC8[#Data],3,FALSE),"")</f>
        <v/>
      </c>
      <c r="M323" s="14" t="str">
        <f>_xlfn.IFNA(VLOOKUP(expandedflower[[#This Row],[Scion METRC '#]],DEADC8[#Data],4,FALSE),"")</f>
        <v/>
      </c>
      <c r="N323" s="13" t="str">
        <f>IF(ISNUMBER(SEARCH(".",expandedflower[[#This Row],[Pheno Barcode]])),CONCATENATE("1A4070000000065000",RIGHT(expandedflower[[#This Row],[Pheno Barcode]],6)),"")</f>
        <v/>
      </c>
      <c r="O3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_EL1-02</v>
      </c>
    </row>
    <row r="324" spans="1:15" x14ac:dyDescent="0.25">
      <c r="A324" s="8" t="s">
        <v>478</v>
      </c>
      <c r="B324" s="9">
        <v>3</v>
      </c>
      <c r="C324" s="9" t="s">
        <v>499</v>
      </c>
      <c r="D324" s="13"/>
      <c r="E324" s="13" t="e">
        <f>_xlfn.IFNA(VLOOKUP(expandedflower[[#This Row],[Scion METRC '#]],[3]!METRCC8[#Data],2,FALSE),"METRC ERROR")</f>
        <v>#REF!</v>
      </c>
      <c r="F324" s="13" t="str">
        <f>_xlfn.IFNA(VLOOKUP(expandedflower[[#This Row],[Scion METRC '#]],VEGC8[[#All],[Scion METRC '#]:[Pheno Barcode]],2,FALSE),"")</f>
        <v/>
      </c>
      <c r="G324" s="13" t="str">
        <f>LEFT(expandedflower[[#This Row],[Pheno Barcode]],7)</f>
        <v/>
      </c>
      <c r="H324" s="10" t="e">
        <f>_xlfn.IFNA(VLOOKUP(expandedflower[[#This Row],[Strain]],VEGC8[[#All],[Scion METRC '#]:[Health]],5,FALSE),"")</f>
        <v>#REF!</v>
      </c>
      <c r="I324" s="13"/>
      <c r="J324" s="13" t="str">
        <f>_xlfn.IFNA(VLOOKUP(expandedflower[[#This Row],[Scion METRC '#]],DEADC8[#Data],2,FALSE),"Alive")</f>
        <v>Alive</v>
      </c>
      <c r="K324" s="13"/>
      <c r="L324" s="13" t="str">
        <f>_xlfn.IFNA(VLOOKUP(expandedflower[[#This Row],[Scion METRC '#]],DEADC8[#Data],3,FALSE),"")</f>
        <v/>
      </c>
      <c r="M324" s="14" t="str">
        <f>_xlfn.IFNA(VLOOKUP(expandedflower[[#This Row],[Scion METRC '#]],DEADC8[#Data],4,FALSE),"")</f>
        <v/>
      </c>
      <c r="N324" s="13" t="str">
        <f>IF(ISNUMBER(SEARCH(".",expandedflower[[#This Row],[Pheno Barcode]])),CONCATENATE("1A4070000000065000",RIGHT(expandedflower[[#This Row],[Pheno Barcode]],6)),"")</f>
        <v/>
      </c>
      <c r="O3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_EL1-03</v>
      </c>
    </row>
    <row r="325" spans="1:15" x14ac:dyDescent="0.25">
      <c r="A325" s="8" t="s">
        <v>478</v>
      </c>
      <c r="B325" s="9">
        <v>4</v>
      </c>
      <c r="C325" s="9" t="s">
        <v>499</v>
      </c>
      <c r="D325" s="13"/>
      <c r="E325" s="13" t="e">
        <f>_xlfn.IFNA(VLOOKUP(expandedflower[[#This Row],[Scion METRC '#]],[3]!METRCC8[#Data],2,FALSE),"METRC ERROR")</f>
        <v>#REF!</v>
      </c>
      <c r="F325" s="13" t="str">
        <f>_xlfn.IFNA(VLOOKUP(expandedflower[[#This Row],[Scion METRC '#]],VEGC8[[#All],[Scion METRC '#]:[Pheno Barcode]],2,FALSE),"")</f>
        <v/>
      </c>
      <c r="G325" s="13" t="str">
        <f>LEFT(expandedflower[[#This Row],[Pheno Barcode]],7)</f>
        <v/>
      </c>
      <c r="H325" s="10" t="e">
        <f>_xlfn.IFNA(VLOOKUP(expandedflower[[#This Row],[Strain]],VEGC8[[#All],[Scion METRC '#]:[Health]],5,FALSE),"")</f>
        <v>#REF!</v>
      </c>
      <c r="I325" s="13"/>
      <c r="J325" s="13" t="str">
        <f>_xlfn.IFNA(VLOOKUP(expandedflower[[#This Row],[Scion METRC '#]],DEADC8[#Data],2,FALSE),"Alive")</f>
        <v>Alive</v>
      </c>
      <c r="K325" s="13"/>
      <c r="L325" s="13" t="str">
        <f>_xlfn.IFNA(VLOOKUP(expandedflower[[#This Row],[Scion METRC '#]],DEADC8[#Data],3,FALSE),"")</f>
        <v/>
      </c>
      <c r="M325" s="14" t="str">
        <f>_xlfn.IFNA(VLOOKUP(expandedflower[[#This Row],[Scion METRC '#]],DEADC8[#Data],4,FALSE),"")</f>
        <v/>
      </c>
      <c r="N325" s="13" t="str">
        <f>IF(ISNUMBER(SEARCH(".",expandedflower[[#This Row],[Pheno Barcode]])),CONCATENATE("1A4070000000065000",RIGHT(expandedflower[[#This Row],[Pheno Barcode]],6)),"")</f>
        <v/>
      </c>
      <c r="O3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_EL1-04</v>
      </c>
    </row>
    <row r="326" spans="1:15" x14ac:dyDescent="0.25">
      <c r="A326" s="8" t="s">
        <v>478</v>
      </c>
      <c r="B326" s="9">
        <v>5</v>
      </c>
      <c r="C326" s="9" t="s">
        <v>499</v>
      </c>
      <c r="D326" s="13"/>
      <c r="E326" s="13" t="e">
        <f>_xlfn.IFNA(VLOOKUP(expandedflower[[#This Row],[Scion METRC '#]],[3]!METRCC8[#Data],2,FALSE),"METRC ERROR")</f>
        <v>#REF!</v>
      </c>
      <c r="F326" s="13" t="str">
        <f>_xlfn.IFNA(VLOOKUP(expandedflower[[#This Row],[Scion METRC '#]],VEGC8[[#All],[Scion METRC '#]:[Pheno Barcode]],2,FALSE),"")</f>
        <v/>
      </c>
      <c r="G326" s="13" t="str">
        <f>LEFT(expandedflower[[#This Row],[Pheno Barcode]],7)</f>
        <v/>
      </c>
      <c r="H326" s="10" t="e">
        <f>_xlfn.IFNA(VLOOKUP(expandedflower[[#This Row],[Strain]],VEGC8[[#All],[Scion METRC '#]:[Health]],5,FALSE),"")</f>
        <v>#REF!</v>
      </c>
      <c r="I326" s="13"/>
      <c r="J326" s="13" t="str">
        <f>_xlfn.IFNA(VLOOKUP(expandedflower[[#This Row],[Scion METRC '#]],DEADC8[#Data],2,FALSE),"Alive")</f>
        <v>Alive</v>
      </c>
      <c r="K326" s="13"/>
      <c r="L326" s="13" t="str">
        <f>_xlfn.IFNA(VLOOKUP(expandedflower[[#This Row],[Scion METRC '#]],DEADC8[#Data],3,FALSE),"")</f>
        <v/>
      </c>
      <c r="M326" s="14" t="str">
        <f>_xlfn.IFNA(VLOOKUP(expandedflower[[#This Row],[Scion METRC '#]],DEADC8[#Data],4,FALSE),"")</f>
        <v/>
      </c>
      <c r="N326" s="13" t="str">
        <f>IF(ISNUMBER(SEARCH(".",expandedflower[[#This Row],[Pheno Barcode]])),CONCATENATE("1A4070000000065000",RIGHT(expandedflower[[#This Row],[Pheno Barcode]],6)),"")</f>
        <v/>
      </c>
      <c r="O3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_EL1-05</v>
      </c>
    </row>
    <row r="327" spans="1:15" x14ac:dyDescent="0.25">
      <c r="A327" s="8" t="s">
        <v>478</v>
      </c>
      <c r="B327" s="9">
        <v>6</v>
      </c>
      <c r="C327" s="9" t="s">
        <v>499</v>
      </c>
      <c r="D327" s="13"/>
      <c r="E327" s="13" t="e">
        <f>_xlfn.IFNA(VLOOKUP(expandedflower[[#This Row],[Scion METRC '#]],[3]!METRCC8[#Data],2,FALSE),"METRC ERROR")</f>
        <v>#REF!</v>
      </c>
      <c r="F327" s="13" t="str">
        <f>_xlfn.IFNA(VLOOKUP(expandedflower[[#This Row],[Scion METRC '#]],VEGC8[[#All],[Scion METRC '#]:[Pheno Barcode]],2,FALSE),"")</f>
        <v/>
      </c>
      <c r="G327" s="13" t="str">
        <f>LEFT(expandedflower[[#This Row],[Pheno Barcode]],7)</f>
        <v/>
      </c>
      <c r="H327" s="10" t="e">
        <f>_xlfn.IFNA(VLOOKUP(expandedflower[[#This Row],[Strain]],VEGC8[[#All],[Scion METRC '#]:[Health]],5,FALSE),"")</f>
        <v>#REF!</v>
      </c>
      <c r="I327" s="13"/>
      <c r="J327" s="13" t="str">
        <f>_xlfn.IFNA(VLOOKUP(expandedflower[[#This Row],[Scion METRC '#]],DEADC8[#Data],2,FALSE),"Alive")</f>
        <v>Alive</v>
      </c>
      <c r="K327" s="13"/>
      <c r="L327" s="13" t="str">
        <f>_xlfn.IFNA(VLOOKUP(expandedflower[[#This Row],[Scion METRC '#]],DEADC8[#Data],3,FALSE),"")</f>
        <v/>
      </c>
      <c r="M327" s="14" t="str">
        <f>_xlfn.IFNA(VLOOKUP(expandedflower[[#This Row],[Scion METRC '#]],DEADC8[#Data],4,FALSE),"")</f>
        <v/>
      </c>
      <c r="N327" s="13" t="str">
        <f>IF(ISNUMBER(SEARCH(".",expandedflower[[#This Row],[Pheno Barcode]])),CONCATENATE("1A4070000000065000",RIGHT(expandedflower[[#This Row],[Pheno Barcode]],6)),"")</f>
        <v/>
      </c>
      <c r="O3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_EL1-06</v>
      </c>
    </row>
    <row r="328" spans="1:15" x14ac:dyDescent="0.25">
      <c r="A328" s="8" t="s">
        <v>478</v>
      </c>
      <c r="B328" s="9">
        <v>7</v>
      </c>
      <c r="C328" s="9" t="s">
        <v>499</v>
      </c>
      <c r="D328" s="13"/>
      <c r="E328" s="13" t="e">
        <f>_xlfn.IFNA(VLOOKUP(expandedflower[[#This Row],[Scion METRC '#]],[3]!METRCC8[#Data],2,FALSE),"METRC ERROR")</f>
        <v>#REF!</v>
      </c>
      <c r="F328" s="13" t="str">
        <f>_xlfn.IFNA(VLOOKUP(expandedflower[[#This Row],[Scion METRC '#]],VEGC8[[#All],[Scion METRC '#]:[Pheno Barcode]],2,FALSE),"")</f>
        <v/>
      </c>
      <c r="G328" s="13" t="str">
        <f>LEFT(expandedflower[[#This Row],[Pheno Barcode]],7)</f>
        <v/>
      </c>
      <c r="H328" s="10" t="e">
        <f>_xlfn.IFNA(VLOOKUP(expandedflower[[#This Row],[Strain]],VEGC8[[#All],[Scion METRC '#]:[Health]],5,FALSE),"")</f>
        <v>#REF!</v>
      </c>
      <c r="I328" s="13"/>
      <c r="J328" s="13" t="str">
        <f>_xlfn.IFNA(VLOOKUP(expandedflower[[#This Row],[Scion METRC '#]],DEADC8[#Data],2,FALSE),"Alive")</f>
        <v>Alive</v>
      </c>
      <c r="K328" s="13"/>
      <c r="L328" s="13" t="str">
        <f>_xlfn.IFNA(VLOOKUP(expandedflower[[#This Row],[Scion METRC '#]],DEADC8[#Data],3,FALSE),"")</f>
        <v/>
      </c>
      <c r="M328" s="14" t="str">
        <f>_xlfn.IFNA(VLOOKUP(expandedflower[[#This Row],[Scion METRC '#]],DEADC8[#Data],4,FALSE),"")</f>
        <v/>
      </c>
      <c r="N328" s="13" t="str">
        <f>IF(ISNUMBER(SEARCH(".",expandedflower[[#This Row],[Pheno Barcode]])),CONCATENATE("1A4070000000065000",RIGHT(expandedflower[[#This Row],[Pheno Barcode]],6)),"")</f>
        <v/>
      </c>
      <c r="O3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_EL1-07</v>
      </c>
    </row>
    <row r="329" spans="1:15" x14ac:dyDescent="0.25">
      <c r="A329" s="8" t="s">
        <v>478</v>
      </c>
      <c r="B329" s="9">
        <v>8</v>
      </c>
      <c r="C329" s="9" t="s">
        <v>499</v>
      </c>
      <c r="D329" s="13"/>
      <c r="E329" s="13" t="e">
        <f>_xlfn.IFNA(VLOOKUP(expandedflower[[#This Row],[Scion METRC '#]],[3]!METRCC8[#Data],2,FALSE),"METRC ERROR")</f>
        <v>#REF!</v>
      </c>
      <c r="F329" s="13" t="str">
        <f>_xlfn.IFNA(VLOOKUP(expandedflower[[#This Row],[Scion METRC '#]],VEGC8[[#All],[Scion METRC '#]:[Pheno Barcode]],2,FALSE),"")</f>
        <v/>
      </c>
      <c r="G329" s="13" t="str">
        <f>LEFT(expandedflower[[#This Row],[Pheno Barcode]],7)</f>
        <v/>
      </c>
      <c r="H329" s="10" t="e">
        <f>_xlfn.IFNA(VLOOKUP(expandedflower[[#This Row],[Strain]],VEGC8[[#All],[Scion METRC '#]:[Health]],5,FALSE),"")</f>
        <v>#REF!</v>
      </c>
      <c r="I329" s="13"/>
      <c r="J329" s="13" t="str">
        <f>_xlfn.IFNA(VLOOKUP(expandedflower[[#This Row],[Scion METRC '#]],DEADC8[#Data],2,FALSE),"Alive")</f>
        <v>Alive</v>
      </c>
      <c r="K329" s="13"/>
      <c r="L329" s="13" t="str">
        <f>_xlfn.IFNA(VLOOKUP(expandedflower[[#This Row],[Scion METRC '#]],DEADC8[#Data],3,FALSE),"")</f>
        <v/>
      </c>
      <c r="M329" s="14" t="str">
        <f>_xlfn.IFNA(VLOOKUP(expandedflower[[#This Row],[Scion METRC '#]],DEADC8[#Data],4,FALSE),"")</f>
        <v/>
      </c>
      <c r="N329" s="13" t="str">
        <f>IF(ISNUMBER(SEARCH(".",expandedflower[[#This Row],[Pheno Barcode]])),CONCATENATE("1A4070000000065000",RIGHT(expandedflower[[#This Row],[Pheno Barcode]],6)),"")</f>
        <v/>
      </c>
      <c r="O3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_EL1-08</v>
      </c>
    </row>
    <row r="330" spans="1:15" x14ac:dyDescent="0.25">
      <c r="A330" s="8" t="s">
        <v>478</v>
      </c>
      <c r="B330" s="9">
        <v>9</v>
      </c>
      <c r="C330" s="9" t="s">
        <v>499</v>
      </c>
      <c r="D330" s="13"/>
      <c r="E330" s="13" t="e">
        <f>_xlfn.IFNA(VLOOKUP(expandedflower[[#This Row],[Scion METRC '#]],[3]!METRCC8[#Data],2,FALSE),"METRC ERROR")</f>
        <v>#REF!</v>
      </c>
      <c r="F330" s="13" t="str">
        <f>_xlfn.IFNA(VLOOKUP(expandedflower[[#This Row],[Scion METRC '#]],VEGC8[[#All],[Scion METRC '#]:[Pheno Barcode]],2,FALSE),"")</f>
        <v/>
      </c>
      <c r="G330" s="13" t="str">
        <f>LEFT(expandedflower[[#This Row],[Pheno Barcode]],7)</f>
        <v/>
      </c>
      <c r="H330" s="10" t="e">
        <f>_xlfn.IFNA(VLOOKUP(expandedflower[[#This Row],[Strain]],VEGC8[[#All],[Scion METRC '#]:[Health]],5,FALSE),"")</f>
        <v>#REF!</v>
      </c>
      <c r="I330" s="13"/>
      <c r="J330" s="13" t="str">
        <f>_xlfn.IFNA(VLOOKUP(expandedflower[[#This Row],[Scion METRC '#]],DEADC8[#Data],2,FALSE),"Alive")</f>
        <v>Alive</v>
      </c>
      <c r="K330" s="13"/>
      <c r="L330" s="13" t="str">
        <f>_xlfn.IFNA(VLOOKUP(expandedflower[[#This Row],[Scion METRC '#]],DEADC8[#Data],3,FALSE),"")</f>
        <v/>
      </c>
      <c r="M330" s="14" t="str">
        <f>_xlfn.IFNA(VLOOKUP(expandedflower[[#This Row],[Scion METRC '#]],DEADC8[#Data],4,FALSE),"")</f>
        <v/>
      </c>
      <c r="N330" s="13" t="str">
        <f>IF(ISNUMBER(SEARCH(".",expandedflower[[#This Row],[Pheno Barcode]])),CONCATENATE("1A4070000000065000",RIGHT(expandedflower[[#This Row],[Pheno Barcode]],6)),"")</f>
        <v/>
      </c>
      <c r="O3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_EL1-09</v>
      </c>
    </row>
    <row r="331" spans="1:15" x14ac:dyDescent="0.25">
      <c r="A331" s="8" t="s">
        <v>478</v>
      </c>
      <c r="B331" s="9">
        <v>10</v>
      </c>
      <c r="C331" s="9" t="s">
        <v>499</v>
      </c>
      <c r="D331" s="13"/>
      <c r="E331" s="13" t="e">
        <f>_xlfn.IFNA(VLOOKUP(expandedflower[[#This Row],[Scion METRC '#]],[3]!METRCC8[#Data],2,FALSE),"METRC ERROR")</f>
        <v>#REF!</v>
      </c>
      <c r="F331" s="13" t="str">
        <f>_xlfn.IFNA(VLOOKUP(expandedflower[[#This Row],[Scion METRC '#]],VEGC8[[#All],[Scion METRC '#]:[Pheno Barcode]],2,FALSE),"")</f>
        <v/>
      </c>
      <c r="G331" s="13" t="str">
        <f>LEFT(expandedflower[[#This Row],[Pheno Barcode]],7)</f>
        <v/>
      </c>
      <c r="H331" s="10" t="e">
        <f>_xlfn.IFNA(VLOOKUP(expandedflower[[#This Row],[Strain]],VEGC8[[#All],[Scion METRC '#]:[Health]],5,FALSE),"")</f>
        <v>#REF!</v>
      </c>
      <c r="I331" s="13"/>
      <c r="J331" s="13" t="str">
        <f>_xlfn.IFNA(VLOOKUP(expandedflower[[#This Row],[Scion METRC '#]],DEADC8[#Data],2,FALSE),"Alive")</f>
        <v>Alive</v>
      </c>
      <c r="K331" s="13"/>
      <c r="L331" s="13" t="str">
        <f>_xlfn.IFNA(VLOOKUP(expandedflower[[#This Row],[Scion METRC '#]],DEADC8[#Data],3,FALSE),"")</f>
        <v/>
      </c>
      <c r="M331" s="14" t="str">
        <f>_xlfn.IFNA(VLOOKUP(expandedflower[[#This Row],[Scion METRC '#]],DEADC8[#Data],4,FALSE),"")</f>
        <v/>
      </c>
      <c r="N331" s="13" t="str">
        <f>IF(ISNUMBER(SEARCH(".",expandedflower[[#This Row],[Pheno Barcode]])),CONCATENATE("1A4070000000065000",RIGHT(expandedflower[[#This Row],[Pheno Barcode]],6)),"")</f>
        <v/>
      </c>
      <c r="O3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_EL1-10</v>
      </c>
    </row>
    <row r="332" spans="1:15" x14ac:dyDescent="0.25">
      <c r="A332" s="8" t="s">
        <v>478</v>
      </c>
      <c r="B332" s="9">
        <v>11</v>
      </c>
      <c r="C332" s="9" t="s">
        <v>499</v>
      </c>
      <c r="D332" s="13"/>
      <c r="E332" s="13" t="e">
        <f>_xlfn.IFNA(VLOOKUP(expandedflower[[#This Row],[Scion METRC '#]],[3]!METRCC8[#Data],2,FALSE),"METRC ERROR")</f>
        <v>#REF!</v>
      </c>
      <c r="F332" s="13" t="str">
        <f>_xlfn.IFNA(VLOOKUP(expandedflower[[#This Row],[Scion METRC '#]],VEGC8[[#All],[Scion METRC '#]:[Pheno Barcode]],2,FALSE),"")</f>
        <v/>
      </c>
      <c r="G332" s="13" t="str">
        <f>LEFT(expandedflower[[#This Row],[Pheno Barcode]],7)</f>
        <v/>
      </c>
      <c r="H332" s="10" t="e">
        <f>_xlfn.IFNA(VLOOKUP(expandedflower[[#This Row],[Strain]],VEGC8[[#All],[Scion METRC '#]:[Health]],5,FALSE),"")</f>
        <v>#REF!</v>
      </c>
      <c r="I332" s="13"/>
      <c r="J332" s="13" t="str">
        <f>_xlfn.IFNA(VLOOKUP(expandedflower[[#This Row],[Scion METRC '#]],DEADC8[#Data],2,FALSE),"Alive")</f>
        <v>Alive</v>
      </c>
      <c r="K332" s="13"/>
      <c r="L332" s="13" t="str">
        <f>_xlfn.IFNA(VLOOKUP(expandedflower[[#This Row],[Scion METRC '#]],DEADC8[#Data],3,FALSE),"")</f>
        <v/>
      </c>
      <c r="M332" s="14" t="str">
        <f>_xlfn.IFNA(VLOOKUP(expandedflower[[#This Row],[Scion METRC '#]],DEADC8[#Data],4,FALSE),"")</f>
        <v/>
      </c>
      <c r="N332" s="13" t="str">
        <f>IF(ISNUMBER(SEARCH(".",expandedflower[[#This Row],[Pheno Barcode]])),CONCATENATE("1A4070000000065000",RIGHT(expandedflower[[#This Row],[Pheno Barcode]],6)),"")</f>
        <v/>
      </c>
      <c r="O3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_EL1-11</v>
      </c>
    </row>
    <row r="333" spans="1:15" x14ac:dyDescent="0.25">
      <c r="A333" s="8" t="s">
        <v>478</v>
      </c>
      <c r="B333" s="9">
        <v>12</v>
      </c>
      <c r="C333" s="9" t="s">
        <v>499</v>
      </c>
      <c r="D333" s="13"/>
      <c r="E333" s="13" t="e">
        <f>_xlfn.IFNA(VLOOKUP(expandedflower[[#This Row],[Scion METRC '#]],[3]!METRCC8[#Data],2,FALSE),"METRC ERROR")</f>
        <v>#REF!</v>
      </c>
      <c r="F333" s="13" t="str">
        <f>_xlfn.IFNA(VLOOKUP(expandedflower[[#This Row],[Scion METRC '#]],VEGC8[[#All],[Scion METRC '#]:[Pheno Barcode]],2,FALSE),"")</f>
        <v/>
      </c>
      <c r="G333" s="13" t="str">
        <f>LEFT(expandedflower[[#This Row],[Pheno Barcode]],7)</f>
        <v/>
      </c>
      <c r="H333" s="10" t="e">
        <f>_xlfn.IFNA(VLOOKUP(expandedflower[[#This Row],[Strain]],VEGC8[[#All],[Scion METRC '#]:[Health]],5,FALSE),"")</f>
        <v>#REF!</v>
      </c>
      <c r="I333" s="13"/>
      <c r="J333" s="13" t="str">
        <f>_xlfn.IFNA(VLOOKUP(expandedflower[[#This Row],[Scion METRC '#]],DEADC8[#Data],2,FALSE),"Alive")</f>
        <v>Alive</v>
      </c>
      <c r="K333" s="13"/>
      <c r="L333" s="13" t="str">
        <f>_xlfn.IFNA(VLOOKUP(expandedflower[[#This Row],[Scion METRC '#]],DEADC8[#Data],3,FALSE),"")</f>
        <v/>
      </c>
      <c r="M333" s="14" t="str">
        <f>_xlfn.IFNA(VLOOKUP(expandedflower[[#This Row],[Scion METRC '#]],DEADC8[#Data],4,FALSE),"")</f>
        <v/>
      </c>
      <c r="N333" s="13" t="str">
        <f>IF(ISNUMBER(SEARCH(".",expandedflower[[#This Row],[Pheno Barcode]])),CONCATENATE("1A4070000000065000",RIGHT(expandedflower[[#This Row],[Pheno Barcode]],6)),"")</f>
        <v/>
      </c>
      <c r="O3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_EL1-12</v>
      </c>
    </row>
    <row r="334" spans="1:15" x14ac:dyDescent="0.25">
      <c r="A334" s="8" t="s">
        <v>478</v>
      </c>
      <c r="B334" s="9">
        <v>13</v>
      </c>
      <c r="C334" s="9" t="s">
        <v>499</v>
      </c>
      <c r="D334" s="13"/>
      <c r="E334" s="13" t="e">
        <f>_xlfn.IFNA(VLOOKUP(expandedflower[[#This Row],[Scion METRC '#]],[3]!METRCC8[#Data],2,FALSE),"METRC ERROR")</f>
        <v>#REF!</v>
      </c>
      <c r="F334" s="13" t="str">
        <f>_xlfn.IFNA(VLOOKUP(expandedflower[[#This Row],[Scion METRC '#]],VEGC8[[#All],[Scion METRC '#]:[Pheno Barcode]],2,FALSE),"")</f>
        <v/>
      </c>
      <c r="G334" s="13" t="str">
        <f>LEFT(expandedflower[[#This Row],[Pheno Barcode]],7)</f>
        <v/>
      </c>
      <c r="H334" s="10" t="e">
        <f>_xlfn.IFNA(VLOOKUP(expandedflower[[#This Row],[Strain]],VEGC8[[#All],[Scion METRC '#]:[Health]],5,FALSE),"")</f>
        <v>#REF!</v>
      </c>
      <c r="I334" s="13"/>
      <c r="J334" s="13" t="str">
        <f>_xlfn.IFNA(VLOOKUP(expandedflower[[#This Row],[Scion METRC '#]],DEADC8[#Data],2,FALSE),"Alive")</f>
        <v>Alive</v>
      </c>
      <c r="K334" s="13"/>
      <c r="L334" s="13" t="str">
        <f>_xlfn.IFNA(VLOOKUP(expandedflower[[#This Row],[Scion METRC '#]],DEADC8[#Data],3,FALSE),"")</f>
        <v/>
      </c>
      <c r="M334" s="14" t="str">
        <f>_xlfn.IFNA(VLOOKUP(expandedflower[[#This Row],[Scion METRC '#]],DEADC8[#Data],4,FALSE),"")</f>
        <v/>
      </c>
      <c r="N334" s="13" t="str">
        <f>IF(ISNUMBER(SEARCH(".",expandedflower[[#This Row],[Pheno Barcode]])),CONCATENATE("1A4070000000065000",RIGHT(expandedflower[[#This Row],[Pheno Barcode]],6)),"")</f>
        <v/>
      </c>
      <c r="O3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_EL1-13</v>
      </c>
    </row>
    <row r="335" spans="1:15" x14ac:dyDescent="0.25">
      <c r="A335" s="8" t="s">
        <v>478</v>
      </c>
      <c r="B335" s="9">
        <v>14</v>
      </c>
      <c r="C335" s="9" t="s">
        <v>499</v>
      </c>
      <c r="D335" s="13"/>
      <c r="E335" s="13" t="e">
        <f>_xlfn.IFNA(VLOOKUP(expandedflower[[#This Row],[Scion METRC '#]],[3]!METRCC8[#Data],2,FALSE),"METRC ERROR")</f>
        <v>#REF!</v>
      </c>
      <c r="F335" s="13" t="str">
        <f>_xlfn.IFNA(VLOOKUP(expandedflower[[#This Row],[Scion METRC '#]],VEGC8[[#All],[Scion METRC '#]:[Pheno Barcode]],2,FALSE),"")</f>
        <v/>
      </c>
      <c r="G335" s="13" t="str">
        <f>LEFT(expandedflower[[#This Row],[Pheno Barcode]],7)</f>
        <v/>
      </c>
      <c r="H335" s="10" t="e">
        <f>_xlfn.IFNA(VLOOKUP(expandedflower[[#This Row],[Strain]],VEGC8[[#All],[Scion METRC '#]:[Health]],5,FALSE),"")</f>
        <v>#REF!</v>
      </c>
      <c r="I335" s="13"/>
      <c r="J335" s="13" t="str">
        <f>_xlfn.IFNA(VLOOKUP(expandedflower[[#This Row],[Scion METRC '#]],DEADC8[#Data],2,FALSE),"Alive")</f>
        <v>Alive</v>
      </c>
      <c r="K335" s="13"/>
      <c r="L335" s="13" t="str">
        <f>_xlfn.IFNA(VLOOKUP(expandedflower[[#This Row],[Scion METRC '#]],DEADC8[#Data],3,FALSE),"")</f>
        <v/>
      </c>
      <c r="M335" s="14" t="str">
        <f>_xlfn.IFNA(VLOOKUP(expandedflower[[#This Row],[Scion METRC '#]],DEADC8[#Data],4,FALSE),"")</f>
        <v/>
      </c>
      <c r="N335" s="13" t="str">
        <f>IF(ISNUMBER(SEARCH(".",expandedflower[[#This Row],[Pheno Barcode]])),CONCATENATE("1A4070000000065000",RIGHT(expandedflower[[#This Row],[Pheno Barcode]],6)),"")</f>
        <v/>
      </c>
      <c r="O3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_EL1-14</v>
      </c>
    </row>
    <row r="336" spans="1:15" x14ac:dyDescent="0.25">
      <c r="A336" s="8" t="s">
        <v>478</v>
      </c>
      <c r="B336" s="9">
        <v>15</v>
      </c>
      <c r="C336" s="9" t="s">
        <v>499</v>
      </c>
      <c r="D336" s="13"/>
      <c r="E336" s="13" t="e">
        <f>_xlfn.IFNA(VLOOKUP(expandedflower[[#This Row],[Scion METRC '#]],[3]!METRCC8[#Data],2,FALSE),"METRC ERROR")</f>
        <v>#REF!</v>
      </c>
      <c r="F336" s="13" t="str">
        <f>_xlfn.IFNA(VLOOKUP(expandedflower[[#This Row],[Scion METRC '#]],VEGC8[[#All],[Scion METRC '#]:[Pheno Barcode]],2,FALSE),"")</f>
        <v/>
      </c>
      <c r="G336" s="13" t="str">
        <f>LEFT(expandedflower[[#This Row],[Pheno Barcode]],7)</f>
        <v/>
      </c>
      <c r="H336" s="10" t="e">
        <f>_xlfn.IFNA(VLOOKUP(expandedflower[[#This Row],[Strain]],VEGC8[[#All],[Scion METRC '#]:[Health]],5,FALSE),"")</f>
        <v>#REF!</v>
      </c>
      <c r="I336" s="13"/>
      <c r="J336" s="13" t="str">
        <f>_xlfn.IFNA(VLOOKUP(expandedflower[[#This Row],[Scion METRC '#]],DEADC8[#Data],2,FALSE),"Alive")</f>
        <v>Alive</v>
      </c>
      <c r="K336" s="13"/>
      <c r="L336" s="13" t="str">
        <f>_xlfn.IFNA(VLOOKUP(expandedflower[[#This Row],[Scion METRC '#]],DEADC8[#Data],3,FALSE),"")</f>
        <v/>
      </c>
      <c r="M336" s="14" t="str">
        <f>_xlfn.IFNA(VLOOKUP(expandedflower[[#This Row],[Scion METRC '#]],DEADC8[#Data],4,FALSE),"")</f>
        <v/>
      </c>
      <c r="N336" s="13" t="str">
        <f>IF(ISNUMBER(SEARCH(".",expandedflower[[#This Row],[Pheno Barcode]])),CONCATENATE("1A4070000000065000",RIGHT(expandedflower[[#This Row],[Pheno Barcode]],6)),"")</f>
        <v/>
      </c>
      <c r="O3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_EL1-15</v>
      </c>
    </row>
    <row r="337" spans="1:15" x14ac:dyDescent="0.25">
      <c r="A337" s="8" t="s">
        <v>478</v>
      </c>
      <c r="B337" s="9">
        <v>16</v>
      </c>
      <c r="C337" s="9" t="s">
        <v>499</v>
      </c>
      <c r="D337" s="13"/>
      <c r="E337" s="13" t="e">
        <f>_xlfn.IFNA(VLOOKUP(expandedflower[[#This Row],[Scion METRC '#]],[3]!METRCC8[#Data],2,FALSE),"METRC ERROR")</f>
        <v>#REF!</v>
      </c>
      <c r="F337" s="13" t="str">
        <f>_xlfn.IFNA(VLOOKUP(expandedflower[[#This Row],[Scion METRC '#]],VEGC8[[#All],[Scion METRC '#]:[Pheno Barcode]],2,FALSE),"")</f>
        <v/>
      </c>
      <c r="G337" s="13" t="str">
        <f>LEFT(expandedflower[[#This Row],[Pheno Barcode]],7)</f>
        <v/>
      </c>
      <c r="H337" s="10" t="e">
        <f>_xlfn.IFNA(VLOOKUP(expandedflower[[#This Row],[Strain]],VEGC8[[#All],[Scion METRC '#]:[Health]],5,FALSE),"")</f>
        <v>#REF!</v>
      </c>
      <c r="I337" s="13"/>
      <c r="J337" s="13" t="str">
        <f>_xlfn.IFNA(VLOOKUP(expandedflower[[#This Row],[Scion METRC '#]],DEADC8[#Data],2,FALSE),"Alive")</f>
        <v>Alive</v>
      </c>
      <c r="K337" s="13"/>
      <c r="L337" s="13" t="str">
        <f>_xlfn.IFNA(VLOOKUP(expandedflower[[#This Row],[Scion METRC '#]],DEADC8[#Data],3,FALSE),"")</f>
        <v/>
      </c>
      <c r="M337" s="14" t="str">
        <f>_xlfn.IFNA(VLOOKUP(expandedflower[[#This Row],[Scion METRC '#]],DEADC8[#Data],4,FALSE),"")</f>
        <v/>
      </c>
      <c r="N337" s="13" t="str">
        <f>IF(ISNUMBER(SEARCH(".",expandedflower[[#This Row],[Pheno Barcode]])),CONCATENATE("1A4070000000065000",RIGHT(expandedflower[[#This Row],[Pheno Barcode]],6)),"")</f>
        <v/>
      </c>
      <c r="O3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_EL1-16</v>
      </c>
    </row>
    <row r="338" spans="1:15" x14ac:dyDescent="0.25">
      <c r="A338" s="8" t="s">
        <v>478</v>
      </c>
      <c r="B338" s="9">
        <v>1</v>
      </c>
      <c r="C338" s="9" t="s">
        <v>500</v>
      </c>
      <c r="D338" s="13"/>
      <c r="E338" s="13" t="e">
        <f>_xlfn.IFNA(VLOOKUP(expandedflower[[#This Row],[Scion METRC '#]],[3]!METRCC8[#Data],2,FALSE),"METRC ERROR")</f>
        <v>#REF!</v>
      </c>
      <c r="F338" s="13" t="str">
        <f>_xlfn.IFNA(VLOOKUP(expandedflower[[#This Row],[Scion METRC '#]],VEGC8[[#All],[Scion METRC '#]:[Pheno Barcode]],2,FALSE),"")</f>
        <v/>
      </c>
      <c r="G338" s="13" t="str">
        <f>LEFT(expandedflower[[#This Row],[Pheno Barcode]],7)</f>
        <v/>
      </c>
      <c r="H338" s="10" t="e">
        <f>_xlfn.IFNA(VLOOKUP(expandedflower[[#This Row],[Strain]],VEGC8[[#All],[Scion METRC '#]:[Health]],5,FALSE),"")</f>
        <v>#REF!</v>
      </c>
      <c r="I338" s="13"/>
      <c r="J338" s="13" t="str">
        <f>_xlfn.IFNA(VLOOKUP(expandedflower[[#This Row],[Scion METRC '#]],DEADC8[#Data],2,FALSE),"Alive")</f>
        <v>Alive</v>
      </c>
      <c r="K338" s="13"/>
      <c r="L338" s="13" t="str">
        <f>_xlfn.IFNA(VLOOKUP(expandedflower[[#This Row],[Scion METRC '#]],DEADC8[#Data],3,FALSE),"")</f>
        <v/>
      </c>
      <c r="M338" s="14" t="str">
        <f>_xlfn.IFNA(VLOOKUP(expandedflower[[#This Row],[Scion METRC '#]],DEADC8[#Data],4,FALSE),"")</f>
        <v/>
      </c>
      <c r="N338" s="13" t="str">
        <f>IF(ISNUMBER(SEARCH(".",expandedflower[[#This Row],[Pheno Barcode]])),CONCATENATE("1A4070000000065000",RIGHT(expandedflower[[#This Row],[Pheno Barcode]],6)),"")</f>
        <v/>
      </c>
      <c r="O3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_EL2-01</v>
      </c>
    </row>
    <row r="339" spans="1:15" x14ac:dyDescent="0.25">
      <c r="A339" s="8" t="s">
        <v>478</v>
      </c>
      <c r="B339" s="9">
        <v>2</v>
      </c>
      <c r="C339" s="9" t="s">
        <v>500</v>
      </c>
      <c r="D339" s="13"/>
      <c r="E339" s="13" t="e">
        <f>_xlfn.IFNA(VLOOKUP(expandedflower[[#This Row],[Scion METRC '#]],[3]!METRCC8[#Data],2,FALSE),"METRC ERROR")</f>
        <v>#REF!</v>
      </c>
      <c r="F339" s="13" t="str">
        <f>_xlfn.IFNA(VLOOKUP(expandedflower[[#This Row],[Scion METRC '#]],VEGC8[[#All],[Scion METRC '#]:[Pheno Barcode]],2,FALSE),"")</f>
        <v/>
      </c>
      <c r="G339" s="13" t="str">
        <f>LEFT(expandedflower[[#This Row],[Pheno Barcode]],7)</f>
        <v/>
      </c>
      <c r="H339" s="10" t="e">
        <f>_xlfn.IFNA(VLOOKUP(expandedflower[[#This Row],[Strain]],VEGC8[[#All],[Scion METRC '#]:[Health]],5,FALSE),"")</f>
        <v>#REF!</v>
      </c>
      <c r="I339" s="13"/>
      <c r="J339" s="13" t="str">
        <f>_xlfn.IFNA(VLOOKUP(expandedflower[[#This Row],[Scion METRC '#]],DEADC8[#Data],2,FALSE),"Alive")</f>
        <v>Alive</v>
      </c>
      <c r="K339" s="13"/>
      <c r="L339" s="13" t="str">
        <f>_xlfn.IFNA(VLOOKUP(expandedflower[[#This Row],[Scion METRC '#]],DEADC8[#Data],3,FALSE),"")</f>
        <v/>
      </c>
      <c r="M339" s="14" t="str">
        <f>_xlfn.IFNA(VLOOKUP(expandedflower[[#This Row],[Scion METRC '#]],DEADC8[#Data],4,FALSE),"")</f>
        <v/>
      </c>
      <c r="N339" s="13" t="str">
        <f>IF(ISNUMBER(SEARCH(".",expandedflower[[#This Row],[Pheno Barcode]])),CONCATENATE("1A4070000000065000",RIGHT(expandedflower[[#This Row],[Pheno Barcode]],6)),"")</f>
        <v/>
      </c>
      <c r="O3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_EL2-02</v>
      </c>
    </row>
    <row r="340" spans="1:15" x14ac:dyDescent="0.25">
      <c r="A340" s="8" t="s">
        <v>478</v>
      </c>
      <c r="B340" s="9">
        <v>3</v>
      </c>
      <c r="C340" s="9" t="s">
        <v>500</v>
      </c>
      <c r="D340" s="13"/>
      <c r="E340" s="13" t="e">
        <f>_xlfn.IFNA(VLOOKUP(expandedflower[[#This Row],[Scion METRC '#]],[3]!METRCC8[#Data],2,FALSE),"METRC ERROR")</f>
        <v>#REF!</v>
      </c>
      <c r="F340" s="13" t="str">
        <f>_xlfn.IFNA(VLOOKUP(expandedflower[[#This Row],[Scion METRC '#]],VEGC8[[#All],[Scion METRC '#]:[Pheno Barcode]],2,FALSE),"")</f>
        <v/>
      </c>
      <c r="G340" s="13" t="str">
        <f>LEFT(expandedflower[[#This Row],[Pheno Barcode]],7)</f>
        <v/>
      </c>
      <c r="H340" s="10" t="e">
        <f>_xlfn.IFNA(VLOOKUP(expandedflower[[#This Row],[Strain]],VEGC8[[#All],[Scion METRC '#]:[Health]],5,FALSE),"")</f>
        <v>#REF!</v>
      </c>
      <c r="I340" s="13"/>
      <c r="J340" s="13" t="str">
        <f>_xlfn.IFNA(VLOOKUP(expandedflower[[#This Row],[Scion METRC '#]],DEADC8[#Data],2,FALSE),"Alive")</f>
        <v>Alive</v>
      </c>
      <c r="K340" s="13"/>
      <c r="L340" s="13" t="str">
        <f>_xlfn.IFNA(VLOOKUP(expandedflower[[#This Row],[Scion METRC '#]],DEADC8[#Data],3,FALSE),"")</f>
        <v/>
      </c>
      <c r="M340" s="14" t="str">
        <f>_xlfn.IFNA(VLOOKUP(expandedflower[[#This Row],[Scion METRC '#]],DEADC8[#Data],4,FALSE),"")</f>
        <v/>
      </c>
      <c r="N340" s="13" t="str">
        <f>IF(ISNUMBER(SEARCH(".",expandedflower[[#This Row],[Pheno Barcode]])),CONCATENATE("1A4070000000065000",RIGHT(expandedflower[[#This Row],[Pheno Barcode]],6)),"")</f>
        <v/>
      </c>
      <c r="O3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_EL2-03</v>
      </c>
    </row>
    <row r="341" spans="1:15" x14ac:dyDescent="0.25">
      <c r="A341" s="8" t="s">
        <v>478</v>
      </c>
      <c r="B341" s="9">
        <v>4</v>
      </c>
      <c r="C341" s="9" t="s">
        <v>500</v>
      </c>
      <c r="D341" s="13"/>
      <c r="E341" s="13" t="e">
        <f>_xlfn.IFNA(VLOOKUP(expandedflower[[#This Row],[Scion METRC '#]],[3]!METRCC8[#Data],2,FALSE),"METRC ERROR")</f>
        <v>#REF!</v>
      </c>
      <c r="F341" s="13" t="str">
        <f>_xlfn.IFNA(VLOOKUP(expandedflower[[#This Row],[Scion METRC '#]],VEGC8[[#All],[Scion METRC '#]:[Pheno Barcode]],2,FALSE),"")</f>
        <v/>
      </c>
      <c r="G341" s="13" t="str">
        <f>LEFT(expandedflower[[#This Row],[Pheno Barcode]],7)</f>
        <v/>
      </c>
      <c r="H341" s="10" t="e">
        <f>_xlfn.IFNA(VLOOKUP(expandedflower[[#This Row],[Strain]],VEGC8[[#All],[Scion METRC '#]:[Health]],5,FALSE),"")</f>
        <v>#REF!</v>
      </c>
      <c r="I341" s="13"/>
      <c r="J341" s="13" t="str">
        <f>_xlfn.IFNA(VLOOKUP(expandedflower[[#This Row],[Scion METRC '#]],DEADC8[#Data],2,FALSE),"Alive")</f>
        <v>Alive</v>
      </c>
      <c r="K341" s="13"/>
      <c r="L341" s="13" t="str">
        <f>_xlfn.IFNA(VLOOKUP(expandedflower[[#This Row],[Scion METRC '#]],DEADC8[#Data],3,FALSE),"")</f>
        <v/>
      </c>
      <c r="M341" s="14" t="str">
        <f>_xlfn.IFNA(VLOOKUP(expandedflower[[#This Row],[Scion METRC '#]],DEADC8[#Data],4,FALSE),"")</f>
        <v/>
      </c>
      <c r="N341" s="13" t="str">
        <f>IF(ISNUMBER(SEARCH(".",expandedflower[[#This Row],[Pheno Barcode]])),CONCATENATE("1A4070000000065000",RIGHT(expandedflower[[#This Row],[Pheno Barcode]],6)),"")</f>
        <v/>
      </c>
      <c r="O3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_EL2-04</v>
      </c>
    </row>
    <row r="342" spans="1:15" x14ac:dyDescent="0.25">
      <c r="A342" s="8" t="s">
        <v>478</v>
      </c>
      <c r="B342" s="9">
        <v>5</v>
      </c>
      <c r="C342" s="9" t="s">
        <v>500</v>
      </c>
      <c r="D342" s="13"/>
      <c r="E342" s="13" t="e">
        <f>_xlfn.IFNA(VLOOKUP(expandedflower[[#This Row],[Scion METRC '#]],[3]!METRCC8[#Data],2,FALSE),"METRC ERROR")</f>
        <v>#REF!</v>
      </c>
      <c r="F342" s="13" t="str">
        <f>_xlfn.IFNA(VLOOKUP(expandedflower[[#This Row],[Scion METRC '#]],VEGC8[[#All],[Scion METRC '#]:[Pheno Barcode]],2,FALSE),"")</f>
        <v/>
      </c>
      <c r="G342" s="13" t="str">
        <f>LEFT(expandedflower[[#This Row],[Pheno Barcode]],7)</f>
        <v/>
      </c>
      <c r="H342" s="10" t="e">
        <f>_xlfn.IFNA(VLOOKUP(expandedflower[[#This Row],[Strain]],VEGC8[[#All],[Scion METRC '#]:[Health]],5,FALSE),"")</f>
        <v>#REF!</v>
      </c>
      <c r="I342" s="13"/>
      <c r="J342" s="13" t="str">
        <f>_xlfn.IFNA(VLOOKUP(expandedflower[[#This Row],[Scion METRC '#]],DEADC8[#Data],2,FALSE),"Alive")</f>
        <v>Alive</v>
      </c>
      <c r="K342" s="13"/>
      <c r="L342" s="13" t="str">
        <f>_xlfn.IFNA(VLOOKUP(expandedflower[[#This Row],[Scion METRC '#]],DEADC8[#Data],3,FALSE),"")</f>
        <v/>
      </c>
      <c r="M342" s="14" t="str">
        <f>_xlfn.IFNA(VLOOKUP(expandedflower[[#This Row],[Scion METRC '#]],DEADC8[#Data],4,FALSE),"")</f>
        <v/>
      </c>
      <c r="N342" s="13" t="str">
        <f>IF(ISNUMBER(SEARCH(".",expandedflower[[#This Row],[Pheno Barcode]])),CONCATENATE("1A4070000000065000",RIGHT(expandedflower[[#This Row],[Pheno Barcode]],6)),"")</f>
        <v/>
      </c>
      <c r="O3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_EL2-05</v>
      </c>
    </row>
    <row r="343" spans="1:15" x14ac:dyDescent="0.25">
      <c r="A343" s="8" t="s">
        <v>478</v>
      </c>
      <c r="B343" s="9">
        <v>6</v>
      </c>
      <c r="C343" s="9" t="s">
        <v>500</v>
      </c>
      <c r="D343" s="13"/>
      <c r="E343" s="13" t="e">
        <f>_xlfn.IFNA(VLOOKUP(expandedflower[[#This Row],[Scion METRC '#]],[3]!METRCC8[#Data],2,FALSE),"METRC ERROR")</f>
        <v>#REF!</v>
      </c>
      <c r="F343" s="13" t="str">
        <f>_xlfn.IFNA(VLOOKUP(expandedflower[[#This Row],[Scion METRC '#]],VEGC8[[#All],[Scion METRC '#]:[Pheno Barcode]],2,FALSE),"")</f>
        <v/>
      </c>
      <c r="G343" s="13" t="str">
        <f>LEFT(expandedflower[[#This Row],[Pheno Barcode]],7)</f>
        <v/>
      </c>
      <c r="H343" s="10" t="e">
        <f>_xlfn.IFNA(VLOOKUP(expandedflower[[#This Row],[Strain]],VEGC8[[#All],[Scion METRC '#]:[Health]],5,FALSE),"")</f>
        <v>#REF!</v>
      </c>
      <c r="I343" s="13"/>
      <c r="J343" s="13" t="str">
        <f>_xlfn.IFNA(VLOOKUP(expandedflower[[#This Row],[Scion METRC '#]],DEADC8[#Data],2,FALSE),"Alive")</f>
        <v>Alive</v>
      </c>
      <c r="K343" s="13"/>
      <c r="L343" s="13" t="str">
        <f>_xlfn.IFNA(VLOOKUP(expandedflower[[#This Row],[Scion METRC '#]],DEADC8[#Data],3,FALSE),"")</f>
        <v/>
      </c>
      <c r="M343" s="14" t="str">
        <f>_xlfn.IFNA(VLOOKUP(expandedflower[[#This Row],[Scion METRC '#]],DEADC8[#Data],4,FALSE),"")</f>
        <v/>
      </c>
      <c r="N343" s="13" t="str">
        <f>IF(ISNUMBER(SEARCH(".",expandedflower[[#This Row],[Pheno Barcode]])),CONCATENATE("1A4070000000065000",RIGHT(expandedflower[[#This Row],[Pheno Barcode]],6)),"")</f>
        <v/>
      </c>
      <c r="O3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_EL2-06</v>
      </c>
    </row>
    <row r="344" spans="1:15" x14ac:dyDescent="0.25">
      <c r="A344" s="8" t="s">
        <v>478</v>
      </c>
      <c r="B344" s="9">
        <v>7</v>
      </c>
      <c r="C344" s="9" t="s">
        <v>500</v>
      </c>
      <c r="D344" s="13"/>
      <c r="E344" s="13" t="e">
        <f>_xlfn.IFNA(VLOOKUP(expandedflower[[#This Row],[Scion METRC '#]],[3]!METRCC8[#Data],2,FALSE),"METRC ERROR")</f>
        <v>#REF!</v>
      </c>
      <c r="F344" s="13" t="str">
        <f>_xlfn.IFNA(VLOOKUP(expandedflower[[#This Row],[Scion METRC '#]],VEGC8[[#All],[Scion METRC '#]:[Pheno Barcode]],2,FALSE),"")</f>
        <v/>
      </c>
      <c r="G344" s="13" t="str">
        <f>LEFT(expandedflower[[#This Row],[Pheno Barcode]],7)</f>
        <v/>
      </c>
      <c r="H344" s="10" t="e">
        <f>_xlfn.IFNA(VLOOKUP(expandedflower[[#This Row],[Strain]],VEGC8[[#All],[Scion METRC '#]:[Health]],5,FALSE),"")</f>
        <v>#REF!</v>
      </c>
      <c r="I344" s="13"/>
      <c r="J344" s="13" t="str">
        <f>_xlfn.IFNA(VLOOKUP(expandedflower[[#This Row],[Scion METRC '#]],DEADC8[#Data],2,FALSE),"Alive")</f>
        <v>Alive</v>
      </c>
      <c r="K344" s="13"/>
      <c r="L344" s="13" t="str">
        <f>_xlfn.IFNA(VLOOKUP(expandedflower[[#This Row],[Scion METRC '#]],DEADC8[#Data],3,FALSE),"")</f>
        <v/>
      </c>
      <c r="M344" s="14" t="str">
        <f>_xlfn.IFNA(VLOOKUP(expandedflower[[#This Row],[Scion METRC '#]],DEADC8[#Data],4,FALSE),"")</f>
        <v/>
      </c>
      <c r="N344" s="13" t="str">
        <f>IF(ISNUMBER(SEARCH(".",expandedflower[[#This Row],[Pheno Barcode]])),CONCATENATE("1A4070000000065000",RIGHT(expandedflower[[#This Row],[Pheno Barcode]],6)),"")</f>
        <v/>
      </c>
      <c r="O3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_EL2-07</v>
      </c>
    </row>
    <row r="345" spans="1:15" x14ac:dyDescent="0.25">
      <c r="A345" s="8" t="s">
        <v>478</v>
      </c>
      <c r="B345" s="9">
        <v>8</v>
      </c>
      <c r="C345" s="9" t="s">
        <v>500</v>
      </c>
      <c r="D345" s="13"/>
      <c r="E345" s="13" t="e">
        <f>_xlfn.IFNA(VLOOKUP(expandedflower[[#This Row],[Scion METRC '#]],[3]!METRCC8[#Data],2,FALSE),"METRC ERROR")</f>
        <v>#REF!</v>
      </c>
      <c r="F345" s="13" t="str">
        <f>_xlfn.IFNA(VLOOKUP(expandedflower[[#This Row],[Scion METRC '#]],VEGC8[[#All],[Scion METRC '#]:[Pheno Barcode]],2,FALSE),"")</f>
        <v/>
      </c>
      <c r="G345" s="13" t="str">
        <f>LEFT(expandedflower[[#This Row],[Pheno Barcode]],7)</f>
        <v/>
      </c>
      <c r="H345" s="10" t="e">
        <f>_xlfn.IFNA(VLOOKUP(expandedflower[[#This Row],[Strain]],VEGC8[[#All],[Scion METRC '#]:[Health]],5,FALSE),"")</f>
        <v>#REF!</v>
      </c>
      <c r="I345" s="13"/>
      <c r="J345" s="13" t="str">
        <f>_xlfn.IFNA(VLOOKUP(expandedflower[[#This Row],[Scion METRC '#]],DEADC8[#Data],2,FALSE),"Alive")</f>
        <v>Alive</v>
      </c>
      <c r="K345" s="13"/>
      <c r="L345" s="13" t="str">
        <f>_xlfn.IFNA(VLOOKUP(expandedflower[[#This Row],[Scion METRC '#]],DEADC8[#Data],3,FALSE),"")</f>
        <v/>
      </c>
      <c r="M345" s="14" t="str">
        <f>_xlfn.IFNA(VLOOKUP(expandedflower[[#This Row],[Scion METRC '#]],DEADC8[#Data],4,FALSE),"")</f>
        <v/>
      </c>
      <c r="N345" s="13" t="str">
        <f>IF(ISNUMBER(SEARCH(".",expandedflower[[#This Row],[Pheno Barcode]])),CONCATENATE("1A4070000000065000",RIGHT(expandedflower[[#This Row],[Pheno Barcode]],6)),"")</f>
        <v/>
      </c>
      <c r="O3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_EL2-08</v>
      </c>
    </row>
    <row r="346" spans="1:15" x14ac:dyDescent="0.25">
      <c r="A346" s="8" t="s">
        <v>478</v>
      </c>
      <c r="B346" s="9">
        <v>9</v>
      </c>
      <c r="C346" s="9" t="s">
        <v>500</v>
      </c>
      <c r="D346" s="13"/>
      <c r="E346" s="13" t="e">
        <f>_xlfn.IFNA(VLOOKUP(expandedflower[[#This Row],[Scion METRC '#]],[3]!METRCC8[#Data],2,FALSE),"METRC ERROR")</f>
        <v>#REF!</v>
      </c>
      <c r="F346" s="13" t="str">
        <f>_xlfn.IFNA(VLOOKUP(expandedflower[[#This Row],[Scion METRC '#]],VEGC8[[#All],[Scion METRC '#]:[Pheno Barcode]],2,FALSE),"")</f>
        <v/>
      </c>
      <c r="G346" s="13" t="str">
        <f>LEFT(expandedflower[[#This Row],[Pheno Barcode]],7)</f>
        <v/>
      </c>
      <c r="H346" s="10" t="e">
        <f>_xlfn.IFNA(VLOOKUP(expandedflower[[#This Row],[Strain]],VEGC8[[#All],[Scion METRC '#]:[Health]],5,FALSE),"")</f>
        <v>#REF!</v>
      </c>
      <c r="I346" s="13"/>
      <c r="J346" s="13" t="str">
        <f>_xlfn.IFNA(VLOOKUP(expandedflower[[#This Row],[Scion METRC '#]],DEADC8[#Data],2,FALSE),"Alive")</f>
        <v>Alive</v>
      </c>
      <c r="K346" s="13"/>
      <c r="L346" s="13" t="str">
        <f>_xlfn.IFNA(VLOOKUP(expandedflower[[#This Row],[Scion METRC '#]],DEADC8[#Data],3,FALSE),"")</f>
        <v/>
      </c>
      <c r="M346" s="14" t="str">
        <f>_xlfn.IFNA(VLOOKUP(expandedflower[[#This Row],[Scion METRC '#]],DEADC8[#Data],4,FALSE),"")</f>
        <v/>
      </c>
      <c r="N346" s="13" t="str">
        <f>IF(ISNUMBER(SEARCH(".",expandedflower[[#This Row],[Pheno Barcode]])),CONCATENATE("1A4070000000065000",RIGHT(expandedflower[[#This Row],[Pheno Barcode]],6)),"")</f>
        <v/>
      </c>
      <c r="O3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_EL2-09</v>
      </c>
    </row>
    <row r="347" spans="1:15" x14ac:dyDescent="0.25">
      <c r="A347" s="8" t="s">
        <v>478</v>
      </c>
      <c r="B347" s="9">
        <v>10</v>
      </c>
      <c r="C347" s="9" t="s">
        <v>500</v>
      </c>
      <c r="D347" s="13"/>
      <c r="E347" s="13" t="e">
        <f>_xlfn.IFNA(VLOOKUP(expandedflower[[#This Row],[Scion METRC '#]],[3]!METRCC8[#Data],2,FALSE),"METRC ERROR")</f>
        <v>#REF!</v>
      </c>
      <c r="F347" s="13" t="str">
        <f>_xlfn.IFNA(VLOOKUP(expandedflower[[#This Row],[Scion METRC '#]],VEGC8[[#All],[Scion METRC '#]:[Pheno Barcode]],2,FALSE),"")</f>
        <v/>
      </c>
      <c r="G347" s="13" t="str">
        <f>LEFT(expandedflower[[#This Row],[Pheno Barcode]],7)</f>
        <v/>
      </c>
      <c r="H347" s="10" t="e">
        <f>_xlfn.IFNA(VLOOKUP(expandedflower[[#This Row],[Strain]],VEGC8[[#All],[Scion METRC '#]:[Health]],5,FALSE),"")</f>
        <v>#REF!</v>
      </c>
      <c r="I347" s="13"/>
      <c r="J347" s="13" t="str">
        <f>_xlfn.IFNA(VLOOKUP(expandedflower[[#This Row],[Scion METRC '#]],DEADC8[#Data],2,FALSE),"Alive")</f>
        <v>Alive</v>
      </c>
      <c r="K347" s="13"/>
      <c r="L347" s="13" t="str">
        <f>_xlfn.IFNA(VLOOKUP(expandedflower[[#This Row],[Scion METRC '#]],DEADC8[#Data],3,FALSE),"")</f>
        <v/>
      </c>
      <c r="M347" s="14" t="str">
        <f>_xlfn.IFNA(VLOOKUP(expandedflower[[#This Row],[Scion METRC '#]],DEADC8[#Data],4,FALSE),"")</f>
        <v/>
      </c>
      <c r="N347" s="13" t="str">
        <f>IF(ISNUMBER(SEARCH(".",expandedflower[[#This Row],[Pheno Barcode]])),CONCATENATE("1A4070000000065000",RIGHT(expandedflower[[#This Row],[Pheno Barcode]],6)),"")</f>
        <v/>
      </c>
      <c r="O3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_EL2-10</v>
      </c>
    </row>
    <row r="348" spans="1:15" x14ac:dyDescent="0.25">
      <c r="A348" s="8" t="s">
        <v>478</v>
      </c>
      <c r="B348" s="9">
        <v>11</v>
      </c>
      <c r="C348" s="9" t="s">
        <v>500</v>
      </c>
      <c r="D348" s="13"/>
      <c r="E348" s="13" t="e">
        <f>_xlfn.IFNA(VLOOKUP(expandedflower[[#This Row],[Scion METRC '#]],[3]!METRCC8[#Data],2,FALSE),"METRC ERROR")</f>
        <v>#REF!</v>
      </c>
      <c r="F348" s="13" t="str">
        <f>_xlfn.IFNA(VLOOKUP(expandedflower[[#This Row],[Scion METRC '#]],VEGC8[[#All],[Scion METRC '#]:[Pheno Barcode]],2,FALSE),"")</f>
        <v/>
      </c>
      <c r="G348" s="13" t="str">
        <f>LEFT(expandedflower[[#This Row],[Pheno Barcode]],7)</f>
        <v/>
      </c>
      <c r="H348" s="10" t="e">
        <f>_xlfn.IFNA(VLOOKUP(expandedflower[[#This Row],[Strain]],VEGC8[[#All],[Scion METRC '#]:[Health]],5,FALSE),"")</f>
        <v>#REF!</v>
      </c>
      <c r="I348" s="13"/>
      <c r="J348" s="13" t="str">
        <f>_xlfn.IFNA(VLOOKUP(expandedflower[[#This Row],[Scion METRC '#]],DEADC8[#Data],2,FALSE),"Alive")</f>
        <v>Alive</v>
      </c>
      <c r="K348" s="13"/>
      <c r="L348" s="13" t="str">
        <f>_xlfn.IFNA(VLOOKUP(expandedflower[[#This Row],[Scion METRC '#]],DEADC8[#Data],3,FALSE),"")</f>
        <v/>
      </c>
      <c r="M348" s="14" t="str">
        <f>_xlfn.IFNA(VLOOKUP(expandedflower[[#This Row],[Scion METRC '#]],DEADC8[#Data],4,FALSE),"")</f>
        <v/>
      </c>
      <c r="N348" s="13" t="str">
        <f>IF(ISNUMBER(SEARCH(".",expandedflower[[#This Row],[Pheno Barcode]])),CONCATENATE("1A4070000000065000",RIGHT(expandedflower[[#This Row],[Pheno Barcode]],6)),"")</f>
        <v/>
      </c>
      <c r="O3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_EL2-11</v>
      </c>
    </row>
    <row r="349" spans="1:15" x14ac:dyDescent="0.25">
      <c r="A349" s="8" t="s">
        <v>478</v>
      </c>
      <c r="B349" s="9">
        <v>12</v>
      </c>
      <c r="C349" s="9" t="s">
        <v>500</v>
      </c>
      <c r="D349" s="13"/>
      <c r="E349" s="13" t="e">
        <f>_xlfn.IFNA(VLOOKUP(expandedflower[[#This Row],[Scion METRC '#]],[3]!METRCC8[#Data],2,FALSE),"METRC ERROR")</f>
        <v>#REF!</v>
      </c>
      <c r="F349" s="13" t="str">
        <f>_xlfn.IFNA(VLOOKUP(expandedflower[[#This Row],[Scion METRC '#]],VEGC8[[#All],[Scion METRC '#]:[Pheno Barcode]],2,FALSE),"")</f>
        <v/>
      </c>
      <c r="G349" s="13" t="str">
        <f>LEFT(expandedflower[[#This Row],[Pheno Barcode]],7)</f>
        <v/>
      </c>
      <c r="H349" s="10" t="e">
        <f>_xlfn.IFNA(VLOOKUP(expandedflower[[#This Row],[Strain]],VEGC8[[#All],[Scion METRC '#]:[Health]],5,FALSE),"")</f>
        <v>#REF!</v>
      </c>
      <c r="I349" s="13"/>
      <c r="J349" s="13" t="str">
        <f>_xlfn.IFNA(VLOOKUP(expandedflower[[#This Row],[Scion METRC '#]],DEADC8[#Data],2,FALSE),"Alive")</f>
        <v>Alive</v>
      </c>
      <c r="K349" s="13"/>
      <c r="L349" s="13" t="str">
        <f>_xlfn.IFNA(VLOOKUP(expandedflower[[#This Row],[Scion METRC '#]],DEADC8[#Data],3,FALSE),"")</f>
        <v/>
      </c>
      <c r="M349" s="14" t="str">
        <f>_xlfn.IFNA(VLOOKUP(expandedflower[[#This Row],[Scion METRC '#]],DEADC8[#Data],4,FALSE),"")</f>
        <v/>
      </c>
      <c r="N349" s="13" t="str">
        <f>IF(ISNUMBER(SEARCH(".",expandedflower[[#This Row],[Pheno Barcode]])),CONCATENATE("1A4070000000065000",RIGHT(expandedflower[[#This Row],[Pheno Barcode]],6)),"")</f>
        <v/>
      </c>
      <c r="O3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_EL2-12</v>
      </c>
    </row>
    <row r="350" spans="1:15" x14ac:dyDescent="0.25">
      <c r="A350" s="8" t="s">
        <v>478</v>
      </c>
      <c r="B350" s="9">
        <v>13</v>
      </c>
      <c r="C350" s="9" t="s">
        <v>500</v>
      </c>
      <c r="D350" s="13"/>
      <c r="E350" s="13" t="e">
        <f>_xlfn.IFNA(VLOOKUP(expandedflower[[#This Row],[Scion METRC '#]],[3]!METRCC8[#Data],2,FALSE),"METRC ERROR")</f>
        <v>#REF!</v>
      </c>
      <c r="F350" s="13" t="str">
        <f>_xlfn.IFNA(VLOOKUP(expandedflower[[#This Row],[Scion METRC '#]],VEGC8[[#All],[Scion METRC '#]:[Pheno Barcode]],2,FALSE),"")</f>
        <v/>
      </c>
      <c r="G350" s="13" t="str">
        <f>LEFT(expandedflower[[#This Row],[Pheno Barcode]],7)</f>
        <v/>
      </c>
      <c r="H350" s="10" t="e">
        <f>_xlfn.IFNA(VLOOKUP(expandedflower[[#This Row],[Strain]],VEGC8[[#All],[Scion METRC '#]:[Health]],5,FALSE),"")</f>
        <v>#REF!</v>
      </c>
      <c r="I350" s="13"/>
      <c r="J350" s="13" t="str">
        <f>_xlfn.IFNA(VLOOKUP(expandedflower[[#This Row],[Scion METRC '#]],DEADC8[#Data],2,FALSE),"Alive")</f>
        <v>Alive</v>
      </c>
      <c r="K350" s="13"/>
      <c r="L350" s="13" t="str">
        <f>_xlfn.IFNA(VLOOKUP(expandedflower[[#This Row],[Scion METRC '#]],DEADC8[#Data],3,FALSE),"")</f>
        <v/>
      </c>
      <c r="M350" s="14" t="str">
        <f>_xlfn.IFNA(VLOOKUP(expandedflower[[#This Row],[Scion METRC '#]],DEADC8[#Data],4,FALSE),"")</f>
        <v/>
      </c>
      <c r="N350" s="13" t="str">
        <f>IF(ISNUMBER(SEARCH(".",expandedflower[[#This Row],[Pheno Barcode]])),CONCATENATE("1A4070000000065000",RIGHT(expandedflower[[#This Row],[Pheno Barcode]],6)),"")</f>
        <v/>
      </c>
      <c r="O3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_EL2-13</v>
      </c>
    </row>
    <row r="351" spans="1:15" x14ac:dyDescent="0.25">
      <c r="A351" s="8" t="s">
        <v>478</v>
      </c>
      <c r="B351" s="9">
        <v>14</v>
      </c>
      <c r="C351" s="9" t="s">
        <v>500</v>
      </c>
      <c r="D351" s="13"/>
      <c r="E351" s="13" t="e">
        <f>_xlfn.IFNA(VLOOKUP(expandedflower[[#This Row],[Scion METRC '#]],[3]!METRCC8[#Data],2,FALSE),"METRC ERROR")</f>
        <v>#REF!</v>
      </c>
      <c r="F351" s="13" t="str">
        <f>_xlfn.IFNA(VLOOKUP(expandedflower[[#This Row],[Scion METRC '#]],VEGC8[[#All],[Scion METRC '#]:[Pheno Barcode]],2,FALSE),"")</f>
        <v/>
      </c>
      <c r="G351" s="13" t="str">
        <f>LEFT(expandedflower[[#This Row],[Pheno Barcode]],7)</f>
        <v/>
      </c>
      <c r="H351" s="10" t="e">
        <f>_xlfn.IFNA(VLOOKUP(expandedflower[[#This Row],[Strain]],VEGC8[[#All],[Scion METRC '#]:[Health]],5,FALSE),"")</f>
        <v>#REF!</v>
      </c>
      <c r="I351" s="13"/>
      <c r="J351" s="13" t="str">
        <f>_xlfn.IFNA(VLOOKUP(expandedflower[[#This Row],[Scion METRC '#]],DEADC8[#Data],2,FALSE),"Alive")</f>
        <v>Alive</v>
      </c>
      <c r="K351" s="13"/>
      <c r="L351" s="13" t="str">
        <f>_xlfn.IFNA(VLOOKUP(expandedflower[[#This Row],[Scion METRC '#]],DEADC8[#Data],3,FALSE),"")</f>
        <v/>
      </c>
      <c r="M351" s="14" t="str">
        <f>_xlfn.IFNA(VLOOKUP(expandedflower[[#This Row],[Scion METRC '#]],DEADC8[#Data],4,FALSE),"")</f>
        <v/>
      </c>
      <c r="N351" s="13" t="str">
        <f>IF(ISNUMBER(SEARCH(".",expandedflower[[#This Row],[Pheno Barcode]])),CONCATENATE("1A4070000000065000",RIGHT(expandedflower[[#This Row],[Pheno Barcode]],6)),"")</f>
        <v/>
      </c>
      <c r="O3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_EL2-14</v>
      </c>
    </row>
    <row r="352" spans="1:15" x14ac:dyDescent="0.25">
      <c r="A352" s="8" t="s">
        <v>478</v>
      </c>
      <c r="B352" s="9">
        <v>15</v>
      </c>
      <c r="C352" s="9" t="s">
        <v>500</v>
      </c>
      <c r="D352" s="13"/>
      <c r="E352" s="13" t="e">
        <f>_xlfn.IFNA(VLOOKUP(expandedflower[[#This Row],[Scion METRC '#]],[3]!METRCC8[#Data],2,FALSE),"METRC ERROR")</f>
        <v>#REF!</v>
      </c>
      <c r="F352" s="13" t="str">
        <f>_xlfn.IFNA(VLOOKUP(expandedflower[[#This Row],[Scion METRC '#]],VEGC8[[#All],[Scion METRC '#]:[Pheno Barcode]],2,FALSE),"")</f>
        <v/>
      </c>
      <c r="G352" s="13" t="str">
        <f>LEFT(expandedflower[[#This Row],[Pheno Barcode]],7)</f>
        <v/>
      </c>
      <c r="H352" s="10" t="e">
        <f>_xlfn.IFNA(VLOOKUP(expandedflower[[#This Row],[Strain]],VEGC8[[#All],[Scion METRC '#]:[Health]],5,FALSE),"")</f>
        <v>#REF!</v>
      </c>
      <c r="I352" s="13"/>
      <c r="J352" s="13" t="str">
        <f>_xlfn.IFNA(VLOOKUP(expandedflower[[#This Row],[Scion METRC '#]],DEADC8[#Data],2,FALSE),"Alive")</f>
        <v>Alive</v>
      </c>
      <c r="K352" s="13"/>
      <c r="L352" s="13" t="str">
        <f>_xlfn.IFNA(VLOOKUP(expandedflower[[#This Row],[Scion METRC '#]],DEADC8[#Data],3,FALSE),"")</f>
        <v/>
      </c>
      <c r="M352" s="14" t="str">
        <f>_xlfn.IFNA(VLOOKUP(expandedflower[[#This Row],[Scion METRC '#]],DEADC8[#Data],4,FALSE),"")</f>
        <v/>
      </c>
      <c r="N352" s="13" t="str">
        <f>IF(ISNUMBER(SEARCH(".",expandedflower[[#This Row],[Pheno Barcode]])),CONCATENATE("1A4070000000065000",RIGHT(expandedflower[[#This Row],[Pheno Barcode]],6)),"")</f>
        <v/>
      </c>
      <c r="O3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_EL2-15</v>
      </c>
    </row>
    <row r="353" spans="1:15" x14ac:dyDescent="0.25">
      <c r="A353" s="8" t="s">
        <v>478</v>
      </c>
      <c r="B353" s="9">
        <v>16</v>
      </c>
      <c r="C353" s="9" t="s">
        <v>500</v>
      </c>
      <c r="D353" s="13"/>
      <c r="E353" s="13" t="e">
        <f>_xlfn.IFNA(VLOOKUP(expandedflower[[#This Row],[Scion METRC '#]],[3]!METRCC8[#Data],2,FALSE),"METRC ERROR")</f>
        <v>#REF!</v>
      </c>
      <c r="F353" s="13" t="str">
        <f>_xlfn.IFNA(VLOOKUP(expandedflower[[#This Row],[Scion METRC '#]],VEGC8[[#All],[Scion METRC '#]:[Pheno Barcode]],2,FALSE),"")</f>
        <v/>
      </c>
      <c r="G353" s="13" t="str">
        <f>LEFT(expandedflower[[#This Row],[Pheno Barcode]],7)</f>
        <v/>
      </c>
      <c r="H353" s="10" t="e">
        <f>_xlfn.IFNA(VLOOKUP(expandedflower[[#This Row],[Strain]],VEGC8[[#All],[Scion METRC '#]:[Health]],5,FALSE),"")</f>
        <v>#REF!</v>
      </c>
      <c r="I353" s="13"/>
      <c r="J353" s="13" t="str">
        <f>_xlfn.IFNA(VLOOKUP(expandedflower[[#This Row],[Scion METRC '#]],DEADC8[#Data],2,FALSE),"Alive")</f>
        <v>Alive</v>
      </c>
      <c r="K353" s="13"/>
      <c r="L353" s="13" t="str">
        <f>_xlfn.IFNA(VLOOKUP(expandedflower[[#This Row],[Scion METRC '#]],DEADC8[#Data],3,FALSE),"")</f>
        <v/>
      </c>
      <c r="M353" s="14" t="str">
        <f>_xlfn.IFNA(VLOOKUP(expandedflower[[#This Row],[Scion METRC '#]],DEADC8[#Data],4,FALSE),"")</f>
        <v/>
      </c>
      <c r="N353" s="13" t="str">
        <f>IF(ISNUMBER(SEARCH(".",expandedflower[[#This Row],[Pheno Barcode]])),CONCATENATE("1A4070000000065000",RIGHT(expandedflower[[#This Row],[Pheno Barcode]],6)),"")</f>
        <v/>
      </c>
      <c r="O3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_EL2-16</v>
      </c>
    </row>
    <row r="354" spans="1:15" x14ac:dyDescent="0.25">
      <c r="A354" s="8" t="s">
        <v>478</v>
      </c>
      <c r="B354" s="9">
        <v>1</v>
      </c>
      <c r="C354" s="9" t="s">
        <v>501</v>
      </c>
      <c r="D354" s="13"/>
      <c r="E354" s="13" t="e">
        <f>_xlfn.IFNA(VLOOKUP(expandedflower[[#This Row],[Scion METRC '#]],[3]!METRCC8[#Data],2,FALSE),"METRC ERROR")</f>
        <v>#REF!</v>
      </c>
      <c r="F354" s="13" t="str">
        <f>_xlfn.IFNA(VLOOKUP(expandedflower[[#This Row],[Scion METRC '#]],VEGC8[[#All],[Scion METRC '#]:[Pheno Barcode]],2,FALSE),"")</f>
        <v/>
      </c>
      <c r="G354" s="13" t="str">
        <f>LEFT(expandedflower[[#This Row],[Pheno Barcode]],7)</f>
        <v/>
      </c>
      <c r="H354" s="10" t="e">
        <f>_xlfn.IFNA(VLOOKUP(expandedflower[[#This Row],[Strain]],VEGC8[[#All],[Scion METRC '#]:[Health]],5,FALSE),"")</f>
        <v>#REF!</v>
      </c>
      <c r="I354" s="13"/>
      <c r="J354" s="13" t="str">
        <f>_xlfn.IFNA(VLOOKUP(expandedflower[[#This Row],[Scion METRC '#]],DEADC8[#Data],2,FALSE),"Alive")</f>
        <v>Alive</v>
      </c>
      <c r="K354" s="13"/>
      <c r="L354" s="13" t="str">
        <f>_xlfn.IFNA(VLOOKUP(expandedflower[[#This Row],[Scion METRC '#]],DEADC8[#Data],3,FALSE),"")</f>
        <v/>
      </c>
      <c r="M354" s="14" t="str">
        <f>_xlfn.IFNA(VLOOKUP(expandedflower[[#This Row],[Scion METRC '#]],DEADC8[#Data],4,FALSE),"")</f>
        <v/>
      </c>
      <c r="N354" s="13" t="str">
        <f>IF(ISNUMBER(SEARCH(".",expandedflower[[#This Row],[Pheno Barcode]])),CONCATENATE("1A4070000000065000",RIGHT(expandedflower[[#This Row],[Pheno Barcode]],6)),"")</f>
        <v/>
      </c>
      <c r="O3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_EL3-01</v>
      </c>
    </row>
    <row r="355" spans="1:15" x14ac:dyDescent="0.25">
      <c r="A355" s="8" t="s">
        <v>478</v>
      </c>
      <c r="B355" s="9">
        <v>2</v>
      </c>
      <c r="C355" s="9" t="s">
        <v>501</v>
      </c>
      <c r="D355" s="13"/>
      <c r="E355" s="13" t="e">
        <f>_xlfn.IFNA(VLOOKUP(expandedflower[[#This Row],[Scion METRC '#]],[3]!METRCC8[#Data],2,FALSE),"METRC ERROR")</f>
        <v>#REF!</v>
      </c>
      <c r="F355" s="13" t="str">
        <f>_xlfn.IFNA(VLOOKUP(expandedflower[[#This Row],[Scion METRC '#]],VEGC8[[#All],[Scion METRC '#]:[Pheno Barcode]],2,FALSE),"")</f>
        <v/>
      </c>
      <c r="G355" s="13" t="str">
        <f>LEFT(expandedflower[[#This Row],[Pheno Barcode]],7)</f>
        <v/>
      </c>
      <c r="H355" s="10" t="e">
        <f>_xlfn.IFNA(VLOOKUP(expandedflower[[#This Row],[Strain]],VEGC8[[#All],[Scion METRC '#]:[Health]],5,FALSE),"")</f>
        <v>#REF!</v>
      </c>
      <c r="I355" s="13"/>
      <c r="J355" s="13" t="str">
        <f>_xlfn.IFNA(VLOOKUP(expandedflower[[#This Row],[Scion METRC '#]],DEADC8[#Data],2,FALSE),"Alive")</f>
        <v>Alive</v>
      </c>
      <c r="K355" s="13"/>
      <c r="L355" s="13" t="str">
        <f>_xlfn.IFNA(VLOOKUP(expandedflower[[#This Row],[Scion METRC '#]],DEADC8[#Data],3,FALSE),"")</f>
        <v/>
      </c>
      <c r="M355" s="14" t="str">
        <f>_xlfn.IFNA(VLOOKUP(expandedflower[[#This Row],[Scion METRC '#]],DEADC8[#Data],4,FALSE),"")</f>
        <v/>
      </c>
      <c r="N355" s="13" t="str">
        <f>IF(ISNUMBER(SEARCH(".",expandedflower[[#This Row],[Pheno Barcode]])),CONCATENATE("1A4070000000065000",RIGHT(expandedflower[[#This Row],[Pheno Barcode]],6)),"")</f>
        <v/>
      </c>
      <c r="O3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_EL3-02</v>
      </c>
    </row>
    <row r="356" spans="1:15" x14ac:dyDescent="0.25">
      <c r="A356" s="8" t="s">
        <v>478</v>
      </c>
      <c r="B356" s="9">
        <v>3</v>
      </c>
      <c r="C356" s="9" t="s">
        <v>501</v>
      </c>
      <c r="D356" s="13"/>
      <c r="E356" s="13" t="e">
        <f>_xlfn.IFNA(VLOOKUP(expandedflower[[#This Row],[Scion METRC '#]],[3]!METRCC8[#Data],2,FALSE),"METRC ERROR")</f>
        <v>#REF!</v>
      </c>
      <c r="F356" s="13" t="str">
        <f>_xlfn.IFNA(VLOOKUP(expandedflower[[#This Row],[Scion METRC '#]],VEGC8[[#All],[Scion METRC '#]:[Pheno Barcode]],2,FALSE),"")</f>
        <v/>
      </c>
      <c r="G356" s="13" t="str">
        <f>LEFT(expandedflower[[#This Row],[Pheno Barcode]],7)</f>
        <v/>
      </c>
      <c r="H356" s="10" t="e">
        <f>_xlfn.IFNA(VLOOKUP(expandedflower[[#This Row],[Strain]],VEGC8[[#All],[Scion METRC '#]:[Health]],5,FALSE),"")</f>
        <v>#REF!</v>
      </c>
      <c r="I356" s="13"/>
      <c r="J356" s="13" t="str">
        <f>_xlfn.IFNA(VLOOKUP(expandedflower[[#This Row],[Scion METRC '#]],DEADC8[#Data],2,FALSE),"Alive")</f>
        <v>Alive</v>
      </c>
      <c r="K356" s="13"/>
      <c r="L356" s="13" t="str">
        <f>_xlfn.IFNA(VLOOKUP(expandedflower[[#This Row],[Scion METRC '#]],DEADC8[#Data],3,FALSE),"")</f>
        <v/>
      </c>
      <c r="M356" s="14" t="str">
        <f>_xlfn.IFNA(VLOOKUP(expandedflower[[#This Row],[Scion METRC '#]],DEADC8[#Data],4,FALSE),"")</f>
        <v/>
      </c>
      <c r="N356" s="13" t="str">
        <f>IF(ISNUMBER(SEARCH(".",expandedflower[[#This Row],[Pheno Barcode]])),CONCATENATE("1A4070000000065000",RIGHT(expandedflower[[#This Row],[Pheno Barcode]],6)),"")</f>
        <v/>
      </c>
      <c r="O3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_EL3-03</v>
      </c>
    </row>
    <row r="357" spans="1:15" x14ac:dyDescent="0.25">
      <c r="A357" s="8" t="s">
        <v>478</v>
      </c>
      <c r="B357" s="9">
        <v>4</v>
      </c>
      <c r="C357" s="9" t="s">
        <v>501</v>
      </c>
      <c r="D357" s="13"/>
      <c r="E357" s="13" t="e">
        <f>_xlfn.IFNA(VLOOKUP(expandedflower[[#This Row],[Scion METRC '#]],[3]!METRCC8[#Data],2,FALSE),"METRC ERROR")</f>
        <v>#REF!</v>
      </c>
      <c r="F357" s="13" t="str">
        <f>_xlfn.IFNA(VLOOKUP(expandedflower[[#This Row],[Scion METRC '#]],VEGC8[[#All],[Scion METRC '#]:[Pheno Barcode]],2,FALSE),"")</f>
        <v/>
      </c>
      <c r="G357" s="13" t="str">
        <f>LEFT(expandedflower[[#This Row],[Pheno Barcode]],7)</f>
        <v/>
      </c>
      <c r="H357" s="10" t="e">
        <f>_xlfn.IFNA(VLOOKUP(expandedflower[[#This Row],[Strain]],VEGC8[[#All],[Scion METRC '#]:[Health]],5,FALSE),"")</f>
        <v>#REF!</v>
      </c>
      <c r="I357" s="13"/>
      <c r="J357" s="13" t="str">
        <f>_xlfn.IFNA(VLOOKUP(expandedflower[[#This Row],[Scion METRC '#]],DEADC8[#Data],2,FALSE),"Alive")</f>
        <v>Alive</v>
      </c>
      <c r="K357" s="13"/>
      <c r="L357" s="13" t="str">
        <f>_xlfn.IFNA(VLOOKUP(expandedflower[[#This Row],[Scion METRC '#]],DEADC8[#Data],3,FALSE),"")</f>
        <v/>
      </c>
      <c r="M357" s="14" t="str">
        <f>_xlfn.IFNA(VLOOKUP(expandedflower[[#This Row],[Scion METRC '#]],DEADC8[#Data],4,FALSE),"")</f>
        <v/>
      </c>
      <c r="N357" s="13" t="str">
        <f>IF(ISNUMBER(SEARCH(".",expandedflower[[#This Row],[Pheno Barcode]])),CONCATENATE("1A4070000000065000",RIGHT(expandedflower[[#This Row],[Pheno Barcode]],6)),"")</f>
        <v/>
      </c>
      <c r="O3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_EL3-04</v>
      </c>
    </row>
    <row r="358" spans="1:15" x14ac:dyDescent="0.25">
      <c r="A358" s="8" t="s">
        <v>478</v>
      </c>
      <c r="B358" s="9">
        <v>5</v>
      </c>
      <c r="C358" s="9" t="s">
        <v>501</v>
      </c>
      <c r="D358" s="13"/>
      <c r="E358" s="13" t="e">
        <f>_xlfn.IFNA(VLOOKUP(expandedflower[[#This Row],[Scion METRC '#]],[3]!METRCC8[#Data],2,FALSE),"METRC ERROR")</f>
        <v>#REF!</v>
      </c>
      <c r="F358" s="13" t="str">
        <f>_xlfn.IFNA(VLOOKUP(expandedflower[[#This Row],[Scion METRC '#]],VEGC8[[#All],[Scion METRC '#]:[Pheno Barcode]],2,FALSE),"")</f>
        <v/>
      </c>
      <c r="G358" s="13" t="str">
        <f>LEFT(expandedflower[[#This Row],[Pheno Barcode]],7)</f>
        <v/>
      </c>
      <c r="H358" s="10" t="e">
        <f>_xlfn.IFNA(VLOOKUP(expandedflower[[#This Row],[Strain]],VEGC8[[#All],[Scion METRC '#]:[Health]],5,FALSE),"")</f>
        <v>#REF!</v>
      </c>
      <c r="I358" s="13"/>
      <c r="J358" s="13" t="str">
        <f>_xlfn.IFNA(VLOOKUP(expandedflower[[#This Row],[Scion METRC '#]],DEADC8[#Data],2,FALSE),"Alive")</f>
        <v>Alive</v>
      </c>
      <c r="K358" s="13"/>
      <c r="L358" s="13" t="str">
        <f>_xlfn.IFNA(VLOOKUP(expandedflower[[#This Row],[Scion METRC '#]],DEADC8[#Data],3,FALSE),"")</f>
        <v/>
      </c>
      <c r="M358" s="14" t="str">
        <f>_xlfn.IFNA(VLOOKUP(expandedflower[[#This Row],[Scion METRC '#]],DEADC8[#Data],4,FALSE),"")</f>
        <v/>
      </c>
      <c r="N358" s="13" t="str">
        <f>IF(ISNUMBER(SEARCH(".",expandedflower[[#This Row],[Pheno Barcode]])),CONCATENATE("1A4070000000065000",RIGHT(expandedflower[[#This Row],[Pheno Barcode]],6)),"")</f>
        <v/>
      </c>
      <c r="O3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_EL3-05</v>
      </c>
    </row>
    <row r="359" spans="1:15" x14ac:dyDescent="0.25">
      <c r="A359" s="8" t="s">
        <v>478</v>
      </c>
      <c r="B359" s="9">
        <v>6</v>
      </c>
      <c r="C359" s="9" t="s">
        <v>501</v>
      </c>
      <c r="D359" s="13"/>
      <c r="E359" s="13" t="e">
        <f>_xlfn.IFNA(VLOOKUP(expandedflower[[#This Row],[Scion METRC '#]],[3]!METRCC8[#Data],2,FALSE),"METRC ERROR")</f>
        <v>#REF!</v>
      </c>
      <c r="F359" s="13" t="str">
        <f>_xlfn.IFNA(VLOOKUP(expandedflower[[#This Row],[Scion METRC '#]],VEGC8[[#All],[Scion METRC '#]:[Pheno Barcode]],2,FALSE),"")</f>
        <v/>
      </c>
      <c r="G359" s="13" t="str">
        <f>LEFT(expandedflower[[#This Row],[Pheno Barcode]],7)</f>
        <v/>
      </c>
      <c r="H359" s="10" t="e">
        <f>_xlfn.IFNA(VLOOKUP(expandedflower[[#This Row],[Strain]],VEGC8[[#All],[Scion METRC '#]:[Health]],5,FALSE),"")</f>
        <v>#REF!</v>
      </c>
      <c r="I359" s="13"/>
      <c r="J359" s="13" t="str">
        <f>_xlfn.IFNA(VLOOKUP(expandedflower[[#This Row],[Scion METRC '#]],DEADC8[#Data],2,FALSE),"Alive")</f>
        <v>Alive</v>
      </c>
      <c r="K359" s="13"/>
      <c r="L359" s="13" t="str">
        <f>_xlfn.IFNA(VLOOKUP(expandedflower[[#This Row],[Scion METRC '#]],DEADC8[#Data],3,FALSE),"")</f>
        <v/>
      </c>
      <c r="M359" s="14" t="str">
        <f>_xlfn.IFNA(VLOOKUP(expandedflower[[#This Row],[Scion METRC '#]],DEADC8[#Data],4,FALSE),"")</f>
        <v/>
      </c>
      <c r="N359" s="13" t="str">
        <f>IF(ISNUMBER(SEARCH(".",expandedflower[[#This Row],[Pheno Barcode]])),CONCATENATE("1A4070000000065000",RIGHT(expandedflower[[#This Row],[Pheno Barcode]],6)),"")</f>
        <v/>
      </c>
      <c r="O3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_EL3-06</v>
      </c>
    </row>
    <row r="360" spans="1:15" x14ac:dyDescent="0.25">
      <c r="A360" s="8" t="s">
        <v>478</v>
      </c>
      <c r="B360" s="9">
        <v>7</v>
      </c>
      <c r="C360" s="9" t="s">
        <v>501</v>
      </c>
      <c r="D360" s="13"/>
      <c r="E360" s="13" t="e">
        <f>_xlfn.IFNA(VLOOKUP(expandedflower[[#This Row],[Scion METRC '#]],[3]!METRCC8[#Data],2,FALSE),"METRC ERROR")</f>
        <v>#REF!</v>
      </c>
      <c r="F360" s="13" t="str">
        <f>_xlfn.IFNA(VLOOKUP(expandedflower[[#This Row],[Scion METRC '#]],VEGC8[[#All],[Scion METRC '#]:[Pheno Barcode]],2,FALSE),"")</f>
        <v/>
      </c>
      <c r="G360" s="13" t="str">
        <f>LEFT(expandedflower[[#This Row],[Pheno Barcode]],7)</f>
        <v/>
      </c>
      <c r="H360" s="10" t="e">
        <f>_xlfn.IFNA(VLOOKUP(expandedflower[[#This Row],[Strain]],VEGC8[[#All],[Scion METRC '#]:[Health]],5,FALSE),"")</f>
        <v>#REF!</v>
      </c>
      <c r="I360" s="13"/>
      <c r="J360" s="13" t="str">
        <f>_xlfn.IFNA(VLOOKUP(expandedflower[[#This Row],[Scion METRC '#]],DEADC8[#Data],2,FALSE),"Alive")</f>
        <v>Alive</v>
      </c>
      <c r="K360" s="13"/>
      <c r="L360" s="13" t="str">
        <f>_xlfn.IFNA(VLOOKUP(expandedflower[[#This Row],[Scion METRC '#]],DEADC8[#Data],3,FALSE),"")</f>
        <v/>
      </c>
      <c r="M360" s="14" t="str">
        <f>_xlfn.IFNA(VLOOKUP(expandedflower[[#This Row],[Scion METRC '#]],DEADC8[#Data],4,FALSE),"")</f>
        <v/>
      </c>
      <c r="N360" s="13" t="str">
        <f>IF(ISNUMBER(SEARCH(".",expandedflower[[#This Row],[Pheno Barcode]])),CONCATENATE("1A4070000000065000",RIGHT(expandedflower[[#This Row],[Pheno Barcode]],6)),"")</f>
        <v/>
      </c>
      <c r="O3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_EL3-07</v>
      </c>
    </row>
    <row r="361" spans="1:15" x14ac:dyDescent="0.25">
      <c r="A361" s="8" t="s">
        <v>478</v>
      </c>
      <c r="B361" s="9">
        <v>8</v>
      </c>
      <c r="C361" s="9" t="s">
        <v>501</v>
      </c>
      <c r="D361" s="13"/>
      <c r="E361" s="13" t="e">
        <f>_xlfn.IFNA(VLOOKUP(expandedflower[[#This Row],[Scion METRC '#]],[3]!METRCC8[#Data],2,FALSE),"METRC ERROR")</f>
        <v>#REF!</v>
      </c>
      <c r="F361" s="13" t="str">
        <f>_xlfn.IFNA(VLOOKUP(expandedflower[[#This Row],[Scion METRC '#]],VEGC8[[#All],[Scion METRC '#]:[Pheno Barcode]],2,FALSE),"")</f>
        <v/>
      </c>
      <c r="G361" s="13" t="str">
        <f>LEFT(expandedflower[[#This Row],[Pheno Barcode]],7)</f>
        <v/>
      </c>
      <c r="H361" s="10" t="e">
        <f>_xlfn.IFNA(VLOOKUP(expandedflower[[#This Row],[Strain]],VEGC8[[#All],[Scion METRC '#]:[Health]],5,FALSE),"")</f>
        <v>#REF!</v>
      </c>
      <c r="I361" s="13"/>
      <c r="J361" s="13" t="str">
        <f>_xlfn.IFNA(VLOOKUP(expandedflower[[#This Row],[Scion METRC '#]],DEADC8[#Data],2,FALSE),"Alive")</f>
        <v>Alive</v>
      </c>
      <c r="K361" s="13"/>
      <c r="L361" s="13" t="str">
        <f>_xlfn.IFNA(VLOOKUP(expandedflower[[#This Row],[Scion METRC '#]],DEADC8[#Data],3,FALSE),"")</f>
        <v/>
      </c>
      <c r="M361" s="14" t="str">
        <f>_xlfn.IFNA(VLOOKUP(expandedflower[[#This Row],[Scion METRC '#]],DEADC8[#Data],4,FALSE),"")</f>
        <v/>
      </c>
      <c r="N361" s="13" t="str">
        <f>IF(ISNUMBER(SEARCH(".",expandedflower[[#This Row],[Pheno Barcode]])),CONCATENATE("1A4070000000065000",RIGHT(expandedflower[[#This Row],[Pheno Barcode]],6)),"")</f>
        <v/>
      </c>
      <c r="O3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_EL3-08</v>
      </c>
    </row>
    <row r="362" spans="1:15" x14ac:dyDescent="0.25">
      <c r="A362" s="8" t="s">
        <v>478</v>
      </c>
      <c r="B362" s="9">
        <v>9</v>
      </c>
      <c r="C362" s="9" t="s">
        <v>501</v>
      </c>
      <c r="D362" s="13"/>
      <c r="E362" s="13" t="e">
        <f>_xlfn.IFNA(VLOOKUP(expandedflower[[#This Row],[Scion METRC '#]],[3]!METRCC8[#Data],2,FALSE),"METRC ERROR")</f>
        <v>#REF!</v>
      </c>
      <c r="F362" s="13" t="str">
        <f>_xlfn.IFNA(VLOOKUP(expandedflower[[#This Row],[Scion METRC '#]],VEGC8[[#All],[Scion METRC '#]:[Pheno Barcode]],2,FALSE),"")</f>
        <v/>
      </c>
      <c r="G362" s="13" t="str">
        <f>LEFT(expandedflower[[#This Row],[Pheno Barcode]],7)</f>
        <v/>
      </c>
      <c r="H362" s="10" t="e">
        <f>_xlfn.IFNA(VLOOKUP(expandedflower[[#This Row],[Strain]],VEGC8[[#All],[Scion METRC '#]:[Health]],5,FALSE),"")</f>
        <v>#REF!</v>
      </c>
      <c r="I362" s="13"/>
      <c r="J362" s="13" t="str">
        <f>_xlfn.IFNA(VLOOKUP(expandedflower[[#This Row],[Scion METRC '#]],DEADC8[#Data],2,FALSE),"Alive")</f>
        <v>Alive</v>
      </c>
      <c r="K362" s="13"/>
      <c r="L362" s="13" t="str">
        <f>_xlfn.IFNA(VLOOKUP(expandedflower[[#This Row],[Scion METRC '#]],DEADC8[#Data],3,FALSE),"")</f>
        <v/>
      </c>
      <c r="M362" s="14" t="str">
        <f>_xlfn.IFNA(VLOOKUP(expandedflower[[#This Row],[Scion METRC '#]],DEADC8[#Data],4,FALSE),"")</f>
        <v/>
      </c>
      <c r="N362" s="13" t="str">
        <f>IF(ISNUMBER(SEARCH(".",expandedflower[[#This Row],[Pheno Barcode]])),CONCATENATE("1A4070000000065000",RIGHT(expandedflower[[#This Row],[Pheno Barcode]],6)),"")</f>
        <v/>
      </c>
      <c r="O3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_EL3-09</v>
      </c>
    </row>
    <row r="363" spans="1:15" x14ac:dyDescent="0.25">
      <c r="A363" s="8" t="s">
        <v>478</v>
      </c>
      <c r="B363" s="9">
        <v>10</v>
      </c>
      <c r="C363" s="9" t="s">
        <v>501</v>
      </c>
      <c r="D363" s="13"/>
      <c r="E363" s="13" t="e">
        <f>_xlfn.IFNA(VLOOKUP(expandedflower[[#This Row],[Scion METRC '#]],[3]!METRCC8[#Data],2,FALSE),"METRC ERROR")</f>
        <v>#REF!</v>
      </c>
      <c r="F363" s="13" t="str">
        <f>_xlfn.IFNA(VLOOKUP(expandedflower[[#This Row],[Scion METRC '#]],VEGC8[[#All],[Scion METRC '#]:[Pheno Barcode]],2,FALSE),"")</f>
        <v/>
      </c>
      <c r="G363" s="13" t="str">
        <f>LEFT(expandedflower[[#This Row],[Pheno Barcode]],7)</f>
        <v/>
      </c>
      <c r="H363" s="10" t="e">
        <f>_xlfn.IFNA(VLOOKUP(expandedflower[[#This Row],[Strain]],VEGC8[[#All],[Scion METRC '#]:[Health]],5,FALSE),"")</f>
        <v>#REF!</v>
      </c>
      <c r="I363" s="13"/>
      <c r="J363" s="13" t="str">
        <f>_xlfn.IFNA(VLOOKUP(expandedflower[[#This Row],[Scion METRC '#]],DEADC8[#Data],2,FALSE),"Alive")</f>
        <v>Alive</v>
      </c>
      <c r="K363" s="13"/>
      <c r="L363" s="13" t="str">
        <f>_xlfn.IFNA(VLOOKUP(expandedflower[[#This Row],[Scion METRC '#]],DEADC8[#Data],3,FALSE),"")</f>
        <v/>
      </c>
      <c r="M363" s="14" t="str">
        <f>_xlfn.IFNA(VLOOKUP(expandedflower[[#This Row],[Scion METRC '#]],DEADC8[#Data],4,FALSE),"")</f>
        <v/>
      </c>
      <c r="N363" s="13" t="str">
        <f>IF(ISNUMBER(SEARCH(".",expandedflower[[#This Row],[Pheno Barcode]])),CONCATENATE("1A4070000000065000",RIGHT(expandedflower[[#This Row],[Pheno Barcode]],6)),"")</f>
        <v/>
      </c>
      <c r="O3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_EL3-10</v>
      </c>
    </row>
    <row r="364" spans="1:15" x14ac:dyDescent="0.25">
      <c r="A364" s="8" t="s">
        <v>478</v>
      </c>
      <c r="B364" s="9">
        <v>11</v>
      </c>
      <c r="C364" s="9" t="s">
        <v>501</v>
      </c>
      <c r="D364" s="13"/>
      <c r="E364" s="13" t="e">
        <f>_xlfn.IFNA(VLOOKUP(expandedflower[[#This Row],[Scion METRC '#]],[3]!METRCC8[#Data],2,FALSE),"METRC ERROR")</f>
        <v>#REF!</v>
      </c>
      <c r="F364" s="13" t="str">
        <f>_xlfn.IFNA(VLOOKUP(expandedflower[[#This Row],[Scion METRC '#]],VEGC8[[#All],[Scion METRC '#]:[Pheno Barcode]],2,FALSE),"")</f>
        <v/>
      </c>
      <c r="G364" s="13" t="str">
        <f>LEFT(expandedflower[[#This Row],[Pheno Barcode]],7)</f>
        <v/>
      </c>
      <c r="H364" s="10" t="e">
        <f>_xlfn.IFNA(VLOOKUP(expandedflower[[#This Row],[Strain]],VEGC8[[#All],[Scion METRC '#]:[Health]],5,FALSE),"")</f>
        <v>#REF!</v>
      </c>
      <c r="I364" s="13"/>
      <c r="J364" s="13" t="str">
        <f>_xlfn.IFNA(VLOOKUP(expandedflower[[#This Row],[Scion METRC '#]],DEADC8[#Data],2,FALSE),"Alive")</f>
        <v>Alive</v>
      </c>
      <c r="K364" s="13"/>
      <c r="L364" s="13" t="str">
        <f>_xlfn.IFNA(VLOOKUP(expandedflower[[#This Row],[Scion METRC '#]],DEADC8[#Data],3,FALSE),"")</f>
        <v/>
      </c>
      <c r="M364" s="14" t="str">
        <f>_xlfn.IFNA(VLOOKUP(expandedflower[[#This Row],[Scion METRC '#]],DEADC8[#Data],4,FALSE),"")</f>
        <v/>
      </c>
      <c r="N364" s="13" t="str">
        <f>IF(ISNUMBER(SEARCH(".",expandedflower[[#This Row],[Pheno Barcode]])),CONCATENATE("1A4070000000065000",RIGHT(expandedflower[[#This Row],[Pheno Barcode]],6)),"")</f>
        <v/>
      </c>
      <c r="O3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_EL3-11</v>
      </c>
    </row>
    <row r="365" spans="1:15" x14ac:dyDescent="0.25">
      <c r="A365" s="8" t="s">
        <v>478</v>
      </c>
      <c r="B365" s="9">
        <v>12</v>
      </c>
      <c r="C365" s="9" t="s">
        <v>501</v>
      </c>
      <c r="D365" s="13"/>
      <c r="E365" s="13" t="e">
        <f>_xlfn.IFNA(VLOOKUP(expandedflower[[#This Row],[Scion METRC '#]],[3]!METRCC8[#Data],2,FALSE),"METRC ERROR")</f>
        <v>#REF!</v>
      </c>
      <c r="F365" s="13" t="str">
        <f>_xlfn.IFNA(VLOOKUP(expandedflower[[#This Row],[Scion METRC '#]],VEGC8[[#All],[Scion METRC '#]:[Pheno Barcode]],2,FALSE),"")</f>
        <v/>
      </c>
      <c r="G365" s="13" t="str">
        <f>LEFT(expandedflower[[#This Row],[Pheno Barcode]],7)</f>
        <v/>
      </c>
      <c r="H365" s="10" t="e">
        <f>_xlfn.IFNA(VLOOKUP(expandedflower[[#This Row],[Strain]],VEGC8[[#All],[Scion METRC '#]:[Health]],5,FALSE),"")</f>
        <v>#REF!</v>
      </c>
      <c r="I365" s="13"/>
      <c r="J365" s="13" t="str">
        <f>_xlfn.IFNA(VLOOKUP(expandedflower[[#This Row],[Scion METRC '#]],DEADC8[#Data],2,FALSE),"Alive")</f>
        <v>Alive</v>
      </c>
      <c r="K365" s="13"/>
      <c r="L365" s="13" t="str">
        <f>_xlfn.IFNA(VLOOKUP(expandedflower[[#This Row],[Scion METRC '#]],DEADC8[#Data],3,FALSE),"")</f>
        <v/>
      </c>
      <c r="M365" s="14" t="str">
        <f>_xlfn.IFNA(VLOOKUP(expandedflower[[#This Row],[Scion METRC '#]],DEADC8[#Data],4,FALSE),"")</f>
        <v/>
      </c>
      <c r="N365" s="13" t="str">
        <f>IF(ISNUMBER(SEARCH(".",expandedflower[[#This Row],[Pheno Barcode]])),CONCATENATE("1A4070000000065000",RIGHT(expandedflower[[#This Row],[Pheno Barcode]],6)),"")</f>
        <v/>
      </c>
      <c r="O3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_EL3-12</v>
      </c>
    </row>
    <row r="366" spans="1:15" x14ac:dyDescent="0.25">
      <c r="A366" s="8" t="s">
        <v>478</v>
      </c>
      <c r="B366" s="9">
        <v>13</v>
      </c>
      <c r="C366" s="9" t="s">
        <v>501</v>
      </c>
      <c r="D366" s="13"/>
      <c r="E366" s="13" t="e">
        <f>_xlfn.IFNA(VLOOKUP(expandedflower[[#This Row],[Scion METRC '#]],[3]!METRCC8[#Data],2,FALSE),"METRC ERROR")</f>
        <v>#REF!</v>
      </c>
      <c r="F366" s="13" t="str">
        <f>_xlfn.IFNA(VLOOKUP(expandedflower[[#This Row],[Scion METRC '#]],VEGC8[[#All],[Scion METRC '#]:[Pheno Barcode]],2,FALSE),"")</f>
        <v/>
      </c>
      <c r="G366" s="13" t="str">
        <f>LEFT(expandedflower[[#This Row],[Pheno Barcode]],7)</f>
        <v/>
      </c>
      <c r="H366" s="10" t="e">
        <f>_xlfn.IFNA(VLOOKUP(expandedflower[[#This Row],[Strain]],VEGC8[[#All],[Scion METRC '#]:[Health]],5,FALSE),"")</f>
        <v>#REF!</v>
      </c>
      <c r="I366" s="13"/>
      <c r="J366" s="13" t="str">
        <f>_xlfn.IFNA(VLOOKUP(expandedflower[[#This Row],[Scion METRC '#]],DEADC8[#Data],2,FALSE),"Alive")</f>
        <v>Alive</v>
      </c>
      <c r="K366" s="13"/>
      <c r="L366" s="13" t="str">
        <f>_xlfn.IFNA(VLOOKUP(expandedflower[[#This Row],[Scion METRC '#]],DEADC8[#Data],3,FALSE),"")</f>
        <v/>
      </c>
      <c r="M366" s="14" t="str">
        <f>_xlfn.IFNA(VLOOKUP(expandedflower[[#This Row],[Scion METRC '#]],DEADC8[#Data],4,FALSE),"")</f>
        <v/>
      </c>
      <c r="N366" s="13" t="str">
        <f>IF(ISNUMBER(SEARCH(".",expandedflower[[#This Row],[Pheno Barcode]])),CONCATENATE("1A4070000000065000",RIGHT(expandedflower[[#This Row],[Pheno Barcode]],6)),"")</f>
        <v/>
      </c>
      <c r="O3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_EL3-13</v>
      </c>
    </row>
    <row r="367" spans="1:15" x14ac:dyDescent="0.25">
      <c r="A367" s="8" t="s">
        <v>478</v>
      </c>
      <c r="B367" s="9">
        <v>14</v>
      </c>
      <c r="C367" s="9" t="s">
        <v>501</v>
      </c>
      <c r="D367" s="13"/>
      <c r="E367" s="13" t="e">
        <f>_xlfn.IFNA(VLOOKUP(expandedflower[[#This Row],[Scion METRC '#]],[3]!METRCC8[#Data],2,FALSE),"METRC ERROR")</f>
        <v>#REF!</v>
      </c>
      <c r="F367" s="13" t="str">
        <f>_xlfn.IFNA(VLOOKUP(expandedflower[[#This Row],[Scion METRC '#]],VEGC8[[#All],[Scion METRC '#]:[Pheno Barcode]],2,FALSE),"")</f>
        <v/>
      </c>
      <c r="G367" s="13" t="str">
        <f>LEFT(expandedflower[[#This Row],[Pheno Barcode]],7)</f>
        <v/>
      </c>
      <c r="H367" s="10" t="e">
        <f>_xlfn.IFNA(VLOOKUP(expandedflower[[#This Row],[Strain]],VEGC8[[#All],[Scion METRC '#]:[Health]],5,FALSE),"")</f>
        <v>#REF!</v>
      </c>
      <c r="I367" s="13"/>
      <c r="J367" s="13" t="str">
        <f>_xlfn.IFNA(VLOOKUP(expandedflower[[#This Row],[Scion METRC '#]],DEADC8[#Data],2,FALSE),"Alive")</f>
        <v>Alive</v>
      </c>
      <c r="K367" s="13"/>
      <c r="L367" s="13" t="str">
        <f>_xlfn.IFNA(VLOOKUP(expandedflower[[#This Row],[Scion METRC '#]],DEADC8[#Data],3,FALSE),"")</f>
        <v/>
      </c>
      <c r="M367" s="14" t="str">
        <f>_xlfn.IFNA(VLOOKUP(expandedflower[[#This Row],[Scion METRC '#]],DEADC8[#Data],4,FALSE),"")</f>
        <v/>
      </c>
      <c r="N367" s="13" t="str">
        <f>IF(ISNUMBER(SEARCH(".",expandedflower[[#This Row],[Pheno Barcode]])),CONCATENATE("1A4070000000065000",RIGHT(expandedflower[[#This Row],[Pheno Barcode]],6)),"")</f>
        <v/>
      </c>
      <c r="O3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_EL3-14</v>
      </c>
    </row>
    <row r="368" spans="1:15" x14ac:dyDescent="0.25">
      <c r="A368" s="8" t="s">
        <v>478</v>
      </c>
      <c r="B368" s="9">
        <v>15</v>
      </c>
      <c r="C368" s="9" t="s">
        <v>501</v>
      </c>
      <c r="D368" s="13"/>
      <c r="E368" s="13" t="e">
        <f>_xlfn.IFNA(VLOOKUP(expandedflower[[#This Row],[Scion METRC '#]],[3]!METRCC8[#Data],2,FALSE),"METRC ERROR")</f>
        <v>#REF!</v>
      </c>
      <c r="F368" s="13" t="str">
        <f>_xlfn.IFNA(VLOOKUP(expandedflower[[#This Row],[Scion METRC '#]],VEGC8[[#All],[Scion METRC '#]:[Pheno Barcode]],2,FALSE),"")</f>
        <v/>
      </c>
      <c r="G368" s="13" t="str">
        <f>LEFT(expandedflower[[#This Row],[Pheno Barcode]],7)</f>
        <v/>
      </c>
      <c r="H368" s="10" t="e">
        <f>_xlfn.IFNA(VLOOKUP(expandedflower[[#This Row],[Strain]],VEGC8[[#All],[Scion METRC '#]:[Health]],5,FALSE),"")</f>
        <v>#REF!</v>
      </c>
      <c r="I368" s="13"/>
      <c r="J368" s="13" t="str">
        <f>_xlfn.IFNA(VLOOKUP(expandedflower[[#This Row],[Scion METRC '#]],DEADC8[#Data],2,FALSE),"Alive")</f>
        <v>Alive</v>
      </c>
      <c r="K368" s="13"/>
      <c r="L368" s="13" t="str">
        <f>_xlfn.IFNA(VLOOKUP(expandedflower[[#This Row],[Scion METRC '#]],DEADC8[#Data],3,FALSE),"")</f>
        <v/>
      </c>
      <c r="M368" s="14" t="str">
        <f>_xlfn.IFNA(VLOOKUP(expandedflower[[#This Row],[Scion METRC '#]],DEADC8[#Data],4,FALSE),"")</f>
        <v/>
      </c>
      <c r="N368" s="13" t="str">
        <f>IF(ISNUMBER(SEARCH(".",expandedflower[[#This Row],[Pheno Barcode]])),CONCATENATE("1A4070000000065000",RIGHT(expandedflower[[#This Row],[Pheno Barcode]],6)),"")</f>
        <v/>
      </c>
      <c r="O3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_EL3-15</v>
      </c>
    </row>
    <row r="369" spans="1:15" x14ac:dyDescent="0.25">
      <c r="A369" s="8" t="s">
        <v>478</v>
      </c>
      <c r="B369" s="9">
        <v>16</v>
      </c>
      <c r="C369" s="9" t="s">
        <v>501</v>
      </c>
      <c r="D369" s="13"/>
      <c r="E369" s="13" t="e">
        <f>_xlfn.IFNA(VLOOKUP(expandedflower[[#This Row],[Scion METRC '#]],[3]!METRCC8[#Data],2,FALSE),"METRC ERROR")</f>
        <v>#REF!</v>
      </c>
      <c r="F369" s="13" t="str">
        <f>_xlfn.IFNA(VLOOKUP(expandedflower[[#This Row],[Scion METRC '#]],VEGC8[[#All],[Scion METRC '#]:[Pheno Barcode]],2,FALSE),"")</f>
        <v/>
      </c>
      <c r="G369" s="13" t="str">
        <f>LEFT(expandedflower[[#This Row],[Pheno Barcode]],7)</f>
        <v/>
      </c>
      <c r="H369" s="10" t="e">
        <f>_xlfn.IFNA(VLOOKUP(expandedflower[[#This Row],[Strain]],VEGC8[[#All],[Scion METRC '#]:[Health]],5,FALSE),"")</f>
        <v>#REF!</v>
      </c>
      <c r="I369" s="13"/>
      <c r="J369" s="13" t="str">
        <f>_xlfn.IFNA(VLOOKUP(expandedflower[[#This Row],[Scion METRC '#]],DEADC8[#Data],2,FALSE),"Alive")</f>
        <v>Alive</v>
      </c>
      <c r="K369" s="13"/>
      <c r="L369" s="13" t="str">
        <f>_xlfn.IFNA(VLOOKUP(expandedflower[[#This Row],[Scion METRC '#]],DEADC8[#Data],3,FALSE),"")</f>
        <v/>
      </c>
      <c r="M369" s="14" t="str">
        <f>_xlfn.IFNA(VLOOKUP(expandedflower[[#This Row],[Scion METRC '#]],DEADC8[#Data],4,FALSE),"")</f>
        <v/>
      </c>
      <c r="N369" s="13" t="str">
        <f>IF(ISNUMBER(SEARCH(".",expandedflower[[#This Row],[Pheno Barcode]])),CONCATENATE("1A4070000000065000",RIGHT(expandedflower[[#This Row],[Pheno Barcode]],6)),"")</f>
        <v/>
      </c>
      <c r="O3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_EL3-16</v>
      </c>
    </row>
    <row r="370" spans="1:15" x14ac:dyDescent="0.25">
      <c r="A370" s="8" t="s">
        <v>478</v>
      </c>
      <c r="B370" s="9">
        <v>1</v>
      </c>
      <c r="C370" s="9" t="s">
        <v>502</v>
      </c>
      <c r="D370" s="13"/>
      <c r="E370" s="13" t="e">
        <f>_xlfn.IFNA(VLOOKUP(expandedflower[[#This Row],[Scion METRC '#]],[3]!METRCC8[#Data],2,FALSE),"METRC ERROR")</f>
        <v>#REF!</v>
      </c>
      <c r="F370" s="13" t="str">
        <f>_xlfn.IFNA(VLOOKUP(expandedflower[[#This Row],[Scion METRC '#]],VEGC8[[#All],[Scion METRC '#]:[Pheno Barcode]],2,FALSE),"")</f>
        <v/>
      </c>
      <c r="G370" s="13" t="str">
        <f>LEFT(expandedflower[[#This Row],[Pheno Barcode]],7)</f>
        <v/>
      </c>
      <c r="H370" s="10" t="e">
        <f>_xlfn.IFNA(VLOOKUP(expandedflower[[#This Row],[Strain]],VEGC8[[#All],[Scion METRC '#]:[Health]],5,FALSE),"")</f>
        <v>#REF!</v>
      </c>
      <c r="I370" s="13"/>
      <c r="J370" s="13" t="str">
        <f>_xlfn.IFNA(VLOOKUP(expandedflower[[#This Row],[Scion METRC '#]],DEADC8[#Data],2,FALSE),"Alive")</f>
        <v>Alive</v>
      </c>
      <c r="K370" s="13"/>
      <c r="L370" s="13" t="str">
        <f>_xlfn.IFNA(VLOOKUP(expandedflower[[#This Row],[Scion METRC '#]],DEADC8[#Data],3,FALSE),"")</f>
        <v/>
      </c>
      <c r="M370" s="14" t="str">
        <f>_xlfn.IFNA(VLOOKUP(expandedflower[[#This Row],[Scion METRC '#]],DEADC8[#Data],4,FALSE),"")</f>
        <v/>
      </c>
      <c r="N370" s="13" t="str">
        <f>IF(ISNUMBER(SEARCH(".",expandedflower[[#This Row],[Pheno Barcode]])),CONCATENATE("1A4070000000065000",RIGHT(expandedflower[[#This Row],[Pheno Barcode]],6)),"")</f>
        <v/>
      </c>
      <c r="O3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_EL4-01</v>
      </c>
    </row>
    <row r="371" spans="1:15" x14ac:dyDescent="0.25">
      <c r="A371" s="8" t="s">
        <v>478</v>
      </c>
      <c r="B371" s="9">
        <v>2</v>
      </c>
      <c r="C371" s="9" t="s">
        <v>502</v>
      </c>
      <c r="D371" s="13"/>
      <c r="E371" s="13" t="e">
        <f>_xlfn.IFNA(VLOOKUP(expandedflower[[#This Row],[Scion METRC '#]],[3]!METRCC8[#Data],2,FALSE),"METRC ERROR")</f>
        <v>#REF!</v>
      </c>
      <c r="F371" s="13" t="str">
        <f>_xlfn.IFNA(VLOOKUP(expandedflower[[#This Row],[Scion METRC '#]],VEGC8[[#All],[Scion METRC '#]:[Pheno Barcode]],2,FALSE),"")</f>
        <v/>
      </c>
      <c r="G371" s="13" t="str">
        <f>LEFT(expandedflower[[#This Row],[Pheno Barcode]],7)</f>
        <v/>
      </c>
      <c r="H371" s="10" t="e">
        <f>_xlfn.IFNA(VLOOKUP(expandedflower[[#This Row],[Strain]],VEGC8[[#All],[Scion METRC '#]:[Health]],5,FALSE),"")</f>
        <v>#REF!</v>
      </c>
      <c r="I371" s="13"/>
      <c r="J371" s="13" t="str">
        <f>_xlfn.IFNA(VLOOKUP(expandedflower[[#This Row],[Scion METRC '#]],DEADC8[#Data],2,FALSE),"Alive")</f>
        <v>Alive</v>
      </c>
      <c r="K371" s="13"/>
      <c r="L371" s="13" t="str">
        <f>_xlfn.IFNA(VLOOKUP(expandedflower[[#This Row],[Scion METRC '#]],DEADC8[#Data],3,FALSE),"")</f>
        <v/>
      </c>
      <c r="M371" s="14" t="str">
        <f>_xlfn.IFNA(VLOOKUP(expandedflower[[#This Row],[Scion METRC '#]],DEADC8[#Data],4,FALSE),"")</f>
        <v/>
      </c>
      <c r="N371" s="13" t="str">
        <f>IF(ISNUMBER(SEARCH(".",expandedflower[[#This Row],[Pheno Barcode]])),CONCATENATE("1A4070000000065000",RIGHT(expandedflower[[#This Row],[Pheno Barcode]],6)),"")</f>
        <v/>
      </c>
      <c r="O3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_EL4-02</v>
      </c>
    </row>
    <row r="372" spans="1:15" x14ac:dyDescent="0.25">
      <c r="A372" s="8" t="s">
        <v>478</v>
      </c>
      <c r="B372" s="9">
        <v>3</v>
      </c>
      <c r="C372" s="9" t="s">
        <v>502</v>
      </c>
      <c r="D372" s="13"/>
      <c r="E372" s="13" t="e">
        <f>_xlfn.IFNA(VLOOKUP(expandedflower[[#This Row],[Scion METRC '#]],[3]!METRCC8[#Data],2,FALSE),"METRC ERROR")</f>
        <v>#REF!</v>
      </c>
      <c r="F372" s="13" t="str">
        <f>_xlfn.IFNA(VLOOKUP(expandedflower[[#This Row],[Scion METRC '#]],VEGC8[[#All],[Scion METRC '#]:[Pheno Barcode]],2,FALSE),"")</f>
        <v/>
      </c>
      <c r="G372" s="13" t="str">
        <f>LEFT(expandedflower[[#This Row],[Pheno Barcode]],7)</f>
        <v/>
      </c>
      <c r="H372" s="10" t="e">
        <f>_xlfn.IFNA(VLOOKUP(expandedflower[[#This Row],[Strain]],VEGC8[[#All],[Scion METRC '#]:[Health]],5,FALSE),"")</f>
        <v>#REF!</v>
      </c>
      <c r="I372" s="13"/>
      <c r="J372" s="13" t="str">
        <f>_xlfn.IFNA(VLOOKUP(expandedflower[[#This Row],[Scion METRC '#]],DEADC8[#Data],2,FALSE),"Alive")</f>
        <v>Alive</v>
      </c>
      <c r="K372" s="13"/>
      <c r="L372" s="13" t="str">
        <f>_xlfn.IFNA(VLOOKUP(expandedflower[[#This Row],[Scion METRC '#]],DEADC8[#Data],3,FALSE),"")</f>
        <v/>
      </c>
      <c r="M372" s="14" t="str">
        <f>_xlfn.IFNA(VLOOKUP(expandedflower[[#This Row],[Scion METRC '#]],DEADC8[#Data],4,FALSE),"")</f>
        <v/>
      </c>
      <c r="N372" s="13" t="str">
        <f>IF(ISNUMBER(SEARCH(".",expandedflower[[#This Row],[Pheno Barcode]])),CONCATENATE("1A4070000000065000",RIGHT(expandedflower[[#This Row],[Pheno Barcode]],6)),"")</f>
        <v/>
      </c>
      <c r="O3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_EL4-03</v>
      </c>
    </row>
    <row r="373" spans="1:15" x14ac:dyDescent="0.25">
      <c r="A373" s="8" t="s">
        <v>478</v>
      </c>
      <c r="B373" s="9">
        <v>4</v>
      </c>
      <c r="C373" s="9" t="s">
        <v>502</v>
      </c>
      <c r="D373" s="13"/>
      <c r="E373" s="13" t="e">
        <f>_xlfn.IFNA(VLOOKUP(expandedflower[[#This Row],[Scion METRC '#]],[3]!METRCC8[#Data],2,FALSE),"METRC ERROR")</f>
        <v>#REF!</v>
      </c>
      <c r="F373" s="13" t="str">
        <f>_xlfn.IFNA(VLOOKUP(expandedflower[[#This Row],[Scion METRC '#]],VEGC8[[#All],[Scion METRC '#]:[Pheno Barcode]],2,FALSE),"")</f>
        <v/>
      </c>
      <c r="G373" s="13" t="str">
        <f>LEFT(expandedflower[[#This Row],[Pheno Barcode]],7)</f>
        <v/>
      </c>
      <c r="H373" s="10" t="e">
        <f>_xlfn.IFNA(VLOOKUP(expandedflower[[#This Row],[Strain]],VEGC8[[#All],[Scion METRC '#]:[Health]],5,FALSE),"")</f>
        <v>#REF!</v>
      </c>
      <c r="I373" s="13"/>
      <c r="J373" s="13" t="str">
        <f>_xlfn.IFNA(VLOOKUP(expandedflower[[#This Row],[Scion METRC '#]],DEADC8[#Data],2,FALSE),"Alive")</f>
        <v>Alive</v>
      </c>
      <c r="K373" s="13"/>
      <c r="L373" s="13" t="str">
        <f>_xlfn.IFNA(VLOOKUP(expandedflower[[#This Row],[Scion METRC '#]],DEADC8[#Data],3,FALSE),"")</f>
        <v/>
      </c>
      <c r="M373" s="14" t="str">
        <f>_xlfn.IFNA(VLOOKUP(expandedflower[[#This Row],[Scion METRC '#]],DEADC8[#Data],4,FALSE),"")</f>
        <v/>
      </c>
      <c r="N373" s="13" t="str">
        <f>IF(ISNUMBER(SEARCH(".",expandedflower[[#This Row],[Pheno Barcode]])),CONCATENATE("1A4070000000065000",RIGHT(expandedflower[[#This Row],[Pheno Barcode]],6)),"")</f>
        <v/>
      </c>
      <c r="O3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_EL4-04</v>
      </c>
    </row>
    <row r="374" spans="1:15" x14ac:dyDescent="0.25">
      <c r="A374" s="8" t="s">
        <v>478</v>
      </c>
      <c r="B374" s="9">
        <v>5</v>
      </c>
      <c r="C374" s="9" t="s">
        <v>502</v>
      </c>
      <c r="D374" s="13"/>
      <c r="E374" s="13" t="e">
        <f>_xlfn.IFNA(VLOOKUP(expandedflower[[#This Row],[Scion METRC '#]],[3]!METRCC8[#Data],2,FALSE),"METRC ERROR")</f>
        <v>#REF!</v>
      </c>
      <c r="F374" s="13" t="str">
        <f>_xlfn.IFNA(VLOOKUP(expandedflower[[#This Row],[Scion METRC '#]],VEGC8[[#All],[Scion METRC '#]:[Pheno Barcode]],2,FALSE),"")</f>
        <v/>
      </c>
      <c r="G374" s="13" t="str">
        <f>LEFT(expandedflower[[#This Row],[Pheno Barcode]],7)</f>
        <v/>
      </c>
      <c r="H374" s="10" t="e">
        <f>_xlfn.IFNA(VLOOKUP(expandedflower[[#This Row],[Strain]],VEGC8[[#All],[Scion METRC '#]:[Health]],5,FALSE),"")</f>
        <v>#REF!</v>
      </c>
      <c r="I374" s="13"/>
      <c r="J374" s="13" t="str">
        <f>_xlfn.IFNA(VLOOKUP(expandedflower[[#This Row],[Scion METRC '#]],DEADC8[#Data],2,FALSE),"Alive")</f>
        <v>Alive</v>
      </c>
      <c r="K374" s="13"/>
      <c r="L374" s="13" t="str">
        <f>_xlfn.IFNA(VLOOKUP(expandedflower[[#This Row],[Scion METRC '#]],DEADC8[#Data],3,FALSE),"")</f>
        <v/>
      </c>
      <c r="M374" s="14" t="str">
        <f>_xlfn.IFNA(VLOOKUP(expandedflower[[#This Row],[Scion METRC '#]],DEADC8[#Data],4,FALSE),"")</f>
        <v/>
      </c>
      <c r="N374" s="13" t="str">
        <f>IF(ISNUMBER(SEARCH(".",expandedflower[[#This Row],[Pheno Barcode]])),CONCATENATE("1A4070000000065000",RIGHT(expandedflower[[#This Row],[Pheno Barcode]],6)),"")</f>
        <v/>
      </c>
      <c r="O3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_EL4-05</v>
      </c>
    </row>
    <row r="375" spans="1:15" x14ac:dyDescent="0.25">
      <c r="A375" s="8" t="s">
        <v>478</v>
      </c>
      <c r="B375" s="9">
        <v>6</v>
      </c>
      <c r="C375" s="9" t="s">
        <v>502</v>
      </c>
      <c r="D375" s="13"/>
      <c r="E375" s="13" t="e">
        <f>_xlfn.IFNA(VLOOKUP(expandedflower[[#This Row],[Scion METRC '#]],[3]!METRCC8[#Data],2,FALSE),"METRC ERROR")</f>
        <v>#REF!</v>
      </c>
      <c r="F375" s="13" t="str">
        <f>_xlfn.IFNA(VLOOKUP(expandedflower[[#This Row],[Scion METRC '#]],VEGC8[[#All],[Scion METRC '#]:[Pheno Barcode]],2,FALSE),"")</f>
        <v/>
      </c>
      <c r="G375" s="13" t="str">
        <f>LEFT(expandedflower[[#This Row],[Pheno Barcode]],7)</f>
        <v/>
      </c>
      <c r="H375" s="10" t="e">
        <f>_xlfn.IFNA(VLOOKUP(expandedflower[[#This Row],[Strain]],VEGC8[[#All],[Scion METRC '#]:[Health]],5,FALSE),"")</f>
        <v>#REF!</v>
      </c>
      <c r="I375" s="13"/>
      <c r="J375" s="13" t="str">
        <f>_xlfn.IFNA(VLOOKUP(expandedflower[[#This Row],[Scion METRC '#]],DEADC8[#Data],2,FALSE),"Alive")</f>
        <v>Alive</v>
      </c>
      <c r="K375" s="13"/>
      <c r="L375" s="13" t="str">
        <f>_xlfn.IFNA(VLOOKUP(expandedflower[[#This Row],[Scion METRC '#]],DEADC8[#Data],3,FALSE),"")</f>
        <v/>
      </c>
      <c r="M375" s="14" t="str">
        <f>_xlfn.IFNA(VLOOKUP(expandedflower[[#This Row],[Scion METRC '#]],DEADC8[#Data],4,FALSE),"")</f>
        <v/>
      </c>
      <c r="N375" s="13" t="str">
        <f>IF(ISNUMBER(SEARCH(".",expandedflower[[#This Row],[Pheno Barcode]])),CONCATENATE("1A4070000000065000",RIGHT(expandedflower[[#This Row],[Pheno Barcode]],6)),"")</f>
        <v/>
      </c>
      <c r="O3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_EL4-06</v>
      </c>
    </row>
    <row r="376" spans="1:15" x14ac:dyDescent="0.25">
      <c r="A376" s="8" t="s">
        <v>478</v>
      </c>
      <c r="B376" s="9">
        <v>7</v>
      </c>
      <c r="C376" s="9" t="s">
        <v>502</v>
      </c>
      <c r="D376" s="13"/>
      <c r="E376" s="13" t="e">
        <f>_xlfn.IFNA(VLOOKUP(expandedflower[[#This Row],[Scion METRC '#]],[3]!METRCC8[#Data],2,FALSE),"METRC ERROR")</f>
        <v>#REF!</v>
      </c>
      <c r="F376" s="13" t="str">
        <f>_xlfn.IFNA(VLOOKUP(expandedflower[[#This Row],[Scion METRC '#]],VEGC8[[#All],[Scion METRC '#]:[Pheno Barcode]],2,FALSE),"")</f>
        <v/>
      </c>
      <c r="G376" s="13" t="str">
        <f>LEFT(expandedflower[[#This Row],[Pheno Barcode]],7)</f>
        <v/>
      </c>
      <c r="H376" s="10" t="e">
        <f>_xlfn.IFNA(VLOOKUP(expandedflower[[#This Row],[Strain]],VEGC8[[#All],[Scion METRC '#]:[Health]],5,FALSE),"")</f>
        <v>#REF!</v>
      </c>
      <c r="I376" s="13"/>
      <c r="J376" s="13" t="str">
        <f>_xlfn.IFNA(VLOOKUP(expandedflower[[#This Row],[Scion METRC '#]],DEADC8[#Data],2,FALSE),"Alive")</f>
        <v>Alive</v>
      </c>
      <c r="K376" s="13"/>
      <c r="L376" s="13" t="str">
        <f>_xlfn.IFNA(VLOOKUP(expandedflower[[#This Row],[Scion METRC '#]],DEADC8[#Data],3,FALSE),"")</f>
        <v/>
      </c>
      <c r="M376" s="14" t="str">
        <f>_xlfn.IFNA(VLOOKUP(expandedflower[[#This Row],[Scion METRC '#]],DEADC8[#Data],4,FALSE),"")</f>
        <v/>
      </c>
      <c r="N376" s="13" t="str">
        <f>IF(ISNUMBER(SEARCH(".",expandedflower[[#This Row],[Pheno Barcode]])),CONCATENATE("1A4070000000065000",RIGHT(expandedflower[[#This Row],[Pheno Barcode]],6)),"")</f>
        <v/>
      </c>
      <c r="O3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_EL4-07</v>
      </c>
    </row>
    <row r="377" spans="1:15" x14ac:dyDescent="0.25">
      <c r="A377" s="8" t="s">
        <v>478</v>
      </c>
      <c r="B377" s="9">
        <v>8</v>
      </c>
      <c r="C377" s="9" t="s">
        <v>502</v>
      </c>
      <c r="D377" s="13"/>
      <c r="E377" s="13" t="e">
        <f>_xlfn.IFNA(VLOOKUP(expandedflower[[#This Row],[Scion METRC '#]],[3]!METRCC8[#Data],2,FALSE),"METRC ERROR")</f>
        <v>#REF!</v>
      </c>
      <c r="F377" s="13" t="str">
        <f>_xlfn.IFNA(VLOOKUP(expandedflower[[#This Row],[Scion METRC '#]],VEGC8[[#All],[Scion METRC '#]:[Pheno Barcode]],2,FALSE),"")</f>
        <v/>
      </c>
      <c r="G377" s="13" t="str">
        <f>LEFT(expandedflower[[#This Row],[Pheno Barcode]],7)</f>
        <v/>
      </c>
      <c r="H377" s="10" t="e">
        <f>_xlfn.IFNA(VLOOKUP(expandedflower[[#This Row],[Strain]],VEGC8[[#All],[Scion METRC '#]:[Health]],5,FALSE),"")</f>
        <v>#REF!</v>
      </c>
      <c r="I377" s="13"/>
      <c r="J377" s="13" t="str">
        <f>_xlfn.IFNA(VLOOKUP(expandedflower[[#This Row],[Scion METRC '#]],DEADC8[#Data],2,FALSE),"Alive")</f>
        <v>Alive</v>
      </c>
      <c r="K377" s="13"/>
      <c r="L377" s="13" t="str">
        <f>_xlfn.IFNA(VLOOKUP(expandedflower[[#This Row],[Scion METRC '#]],DEADC8[#Data],3,FALSE),"")</f>
        <v/>
      </c>
      <c r="M377" s="14" t="str">
        <f>_xlfn.IFNA(VLOOKUP(expandedflower[[#This Row],[Scion METRC '#]],DEADC8[#Data],4,FALSE),"")</f>
        <v/>
      </c>
      <c r="N377" s="13" t="str">
        <f>IF(ISNUMBER(SEARCH(".",expandedflower[[#This Row],[Pheno Barcode]])),CONCATENATE("1A4070000000065000",RIGHT(expandedflower[[#This Row],[Pheno Barcode]],6)),"")</f>
        <v/>
      </c>
      <c r="O3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_EL4-08</v>
      </c>
    </row>
    <row r="378" spans="1:15" x14ac:dyDescent="0.25">
      <c r="A378" s="8" t="s">
        <v>478</v>
      </c>
      <c r="B378" s="9">
        <v>9</v>
      </c>
      <c r="C378" s="9" t="s">
        <v>502</v>
      </c>
      <c r="D378" s="13"/>
      <c r="E378" s="13" t="e">
        <f>_xlfn.IFNA(VLOOKUP(expandedflower[[#This Row],[Scion METRC '#]],[3]!METRCC8[#Data],2,FALSE),"METRC ERROR")</f>
        <v>#REF!</v>
      </c>
      <c r="F378" s="13" t="str">
        <f>_xlfn.IFNA(VLOOKUP(expandedflower[[#This Row],[Scion METRC '#]],VEGC8[[#All],[Scion METRC '#]:[Pheno Barcode]],2,FALSE),"")</f>
        <v/>
      </c>
      <c r="G378" s="13" t="str">
        <f>LEFT(expandedflower[[#This Row],[Pheno Barcode]],7)</f>
        <v/>
      </c>
      <c r="H378" s="10" t="e">
        <f>_xlfn.IFNA(VLOOKUP(expandedflower[[#This Row],[Strain]],VEGC8[[#All],[Scion METRC '#]:[Health]],5,FALSE),"")</f>
        <v>#REF!</v>
      </c>
      <c r="I378" s="13"/>
      <c r="J378" s="13" t="str">
        <f>_xlfn.IFNA(VLOOKUP(expandedflower[[#This Row],[Scion METRC '#]],DEADC8[#Data],2,FALSE),"Alive")</f>
        <v>Alive</v>
      </c>
      <c r="K378" s="13"/>
      <c r="L378" s="13" t="str">
        <f>_xlfn.IFNA(VLOOKUP(expandedflower[[#This Row],[Scion METRC '#]],DEADC8[#Data],3,FALSE),"")</f>
        <v/>
      </c>
      <c r="M378" s="14" t="str">
        <f>_xlfn.IFNA(VLOOKUP(expandedflower[[#This Row],[Scion METRC '#]],DEADC8[#Data],4,FALSE),"")</f>
        <v/>
      </c>
      <c r="N378" s="13" t="str">
        <f>IF(ISNUMBER(SEARCH(".",expandedflower[[#This Row],[Pheno Barcode]])),CONCATENATE("1A4070000000065000",RIGHT(expandedflower[[#This Row],[Pheno Barcode]],6)),"")</f>
        <v/>
      </c>
      <c r="O3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_EL4-09</v>
      </c>
    </row>
    <row r="379" spans="1:15" x14ac:dyDescent="0.25">
      <c r="A379" s="8" t="s">
        <v>478</v>
      </c>
      <c r="B379" s="9">
        <v>10</v>
      </c>
      <c r="C379" s="9" t="s">
        <v>502</v>
      </c>
      <c r="D379" s="13"/>
      <c r="E379" s="13" t="e">
        <f>_xlfn.IFNA(VLOOKUP(expandedflower[[#This Row],[Scion METRC '#]],[3]!METRCC8[#Data],2,FALSE),"METRC ERROR")</f>
        <v>#REF!</v>
      </c>
      <c r="F379" s="13" t="str">
        <f>_xlfn.IFNA(VLOOKUP(expandedflower[[#This Row],[Scion METRC '#]],VEGC8[[#All],[Scion METRC '#]:[Pheno Barcode]],2,FALSE),"")</f>
        <v/>
      </c>
      <c r="G379" s="13" t="str">
        <f>LEFT(expandedflower[[#This Row],[Pheno Barcode]],7)</f>
        <v/>
      </c>
      <c r="H379" s="10" t="e">
        <f>_xlfn.IFNA(VLOOKUP(expandedflower[[#This Row],[Strain]],VEGC8[[#All],[Scion METRC '#]:[Health]],5,FALSE),"")</f>
        <v>#REF!</v>
      </c>
      <c r="I379" s="13"/>
      <c r="J379" s="13" t="str">
        <f>_xlfn.IFNA(VLOOKUP(expandedflower[[#This Row],[Scion METRC '#]],DEADC8[#Data],2,FALSE),"Alive")</f>
        <v>Alive</v>
      </c>
      <c r="K379" s="13"/>
      <c r="L379" s="13" t="str">
        <f>_xlfn.IFNA(VLOOKUP(expandedflower[[#This Row],[Scion METRC '#]],DEADC8[#Data],3,FALSE),"")</f>
        <v/>
      </c>
      <c r="M379" s="14" t="str">
        <f>_xlfn.IFNA(VLOOKUP(expandedflower[[#This Row],[Scion METRC '#]],DEADC8[#Data],4,FALSE),"")</f>
        <v/>
      </c>
      <c r="N379" s="13" t="str">
        <f>IF(ISNUMBER(SEARCH(".",expandedflower[[#This Row],[Pheno Barcode]])),CONCATENATE("1A4070000000065000",RIGHT(expandedflower[[#This Row],[Pheno Barcode]],6)),"")</f>
        <v/>
      </c>
      <c r="O3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_EL4-10</v>
      </c>
    </row>
    <row r="380" spans="1:15" x14ac:dyDescent="0.25">
      <c r="A380" s="8" t="s">
        <v>478</v>
      </c>
      <c r="B380" s="9">
        <v>11</v>
      </c>
      <c r="C380" s="9" t="s">
        <v>502</v>
      </c>
      <c r="D380" s="13"/>
      <c r="E380" s="13" t="e">
        <f>_xlfn.IFNA(VLOOKUP(expandedflower[[#This Row],[Scion METRC '#]],[3]!METRCC8[#Data],2,FALSE),"METRC ERROR")</f>
        <v>#REF!</v>
      </c>
      <c r="F380" s="13" t="str">
        <f>_xlfn.IFNA(VLOOKUP(expandedflower[[#This Row],[Scion METRC '#]],VEGC8[[#All],[Scion METRC '#]:[Pheno Barcode]],2,FALSE),"")</f>
        <v/>
      </c>
      <c r="G380" s="13" t="str">
        <f>LEFT(expandedflower[[#This Row],[Pheno Barcode]],7)</f>
        <v/>
      </c>
      <c r="H380" s="10" t="e">
        <f>_xlfn.IFNA(VLOOKUP(expandedflower[[#This Row],[Strain]],VEGC8[[#All],[Scion METRC '#]:[Health]],5,FALSE),"")</f>
        <v>#REF!</v>
      </c>
      <c r="I380" s="13"/>
      <c r="J380" s="13" t="str">
        <f>_xlfn.IFNA(VLOOKUP(expandedflower[[#This Row],[Scion METRC '#]],DEADC8[#Data],2,FALSE),"Alive")</f>
        <v>Alive</v>
      </c>
      <c r="K380" s="13"/>
      <c r="L380" s="13" t="str">
        <f>_xlfn.IFNA(VLOOKUP(expandedflower[[#This Row],[Scion METRC '#]],DEADC8[#Data],3,FALSE),"")</f>
        <v/>
      </c>
      <c r="M380" s="14" t="str">
        <f>_xlfn.IFNA(VLOOKUP(expandedflower[[#This Row],[Scion METRC '#]],DEADC8[#Data],4,FALSE),"")</f>
        <v/>
      </c>
      <c r="N380" s="13" t="str">
        <f>IF(ISNUMBER(SEARCH(".",expandedflower[[#This Row],[Pheno Barcode]])),CONCATENATE("1A4070000000065000",RIGHT(expandedflower[[#This Row],[Pheno Barcode]],6)),"")</f>
        <v/>
      </c>
      <c r="O3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_EL4-11</v>
      </c>
    </row>
    <row r="381" spans="1:15" x14ac:dyDescent="0.25">
      <c r="A381" s="8" t="s">
        <v>478</v>
      </c>
      <c r="B381" s="9">
        <v>12</v>
      </c>
      <c r="C381" s="9" t="s">
        <v>502</v>
      </c>
      <c r="D381" s="13"/>
      <c r="E381" s="13" t="e">
        <f>_xlfn.IFNA(VLOOKUP(expandedflower[[#This Row],[Scion METRC '#]],[3]!METRCC8[#Data],2,FALSE),"METRC ERROR")</f>
        <v>#REF!</v>
      </c>
      <c r="F381" s="13" t="str">
        <f>_xlfn.IFNA(VLOOKUP(expandedflower[[#This Row],[Scion METRC '#]],VEGC8[[#All],[Scion METRC '#]:[Pheno Barcode]],2,FALSE),"")</f>
        <v/>
      </c>
      <c r="G381" s="13" t="str">
        <f>LEFT(expandedflower[[#This Row],[Pheno Barcode]],7)</f>
        <v/>
      </c>
      <c r="H381" s="10" t="e">
        <f>_xlfn.IFNA(VLOOKUP(expandedflower[[#This Row],[Strain]],VEGC8[[#All],[Scion METRC '#]:[Health]],5,FALSE),"")</f>
        <v>#REF!</v>
      </c>
      <c r="I381" s="13"/>
      <c r="J381" s="13" t="str">
        <f>_xlfn.IFNA(VLOOKUP(expandedflower[[#This Row],[Scion METRC '#]],DEADC8[#Data],2,FALSE),"Alive")</f>
        <v>Alive</v>
      </c>
      <c r="K381" s="13"/>
      <c r="L381" s="13" t="str">
        <f>_xlfn.IFNA(VLOOKUP(expandedflower[[#This Row],[Scion METRC '#]],DEADC8[#Data],3,FALSE),"")</f>
        <v/>
      </c>
      <c r="M381" s="14" t="str">
        <f>_xlfn.IFNA(VLOOKUP(expandedflower[[#This Row],[Scion METRC '#]],DEADC8[#Data],4,FALSE),"")</f>
        <v/>
      </c>
      <c r="N381" s="13" t="str">
        <f>IF(ISNUMBER(SEARCH(".",expandedflower[[#This Row],[Pheno Barcode]])),CONCATENATE("1A4070000000065000",RIGHT(expandedflower[[#This Row],[Pheno Barcode]],6)),"")</f>
        <v/>
      </c>
      <c r="O3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_EL4-12</v>
      </c>
    </row>
    <row r="382" spans="1:15" x14ac:dyDescent="0.25">
      <c r="A382" s="8" t="s">
        <v>478</v>
      </c>
      <c r="B382" s="9">
        <v>13</v>
      </c>
      <c r="C382" s="9" t="s">
        <v>502</v>
      </c>
      <c r="D382" s="13"/>
      <c r="E382" s="13" t="e">
        <f>_xlfn.IFNA(VLOOKUP(expandedflower[[#This Row],[Scion METRC '#]],[3]!METRCC8[#Data],2,FALSE),"METRC ERROR")</f>
        <v>#REF!</v>
      </c>
      <c r="F382" s="13" t="str">
        <f>_xlfn.IFNA(VLOOKUP(expandedflower[[#This Row],[Scion METRC '#]],VEGC8[[#All],[Scion METRC '#]:[Pheno Barcode]],2,FALSE),"")</f>
        <v/>
      </c>
      <c r="G382" s="13" t="str">
        <f>LEFT(expandedflower[[#This Row],[Pheno Barcode]],7)</f>
        <v/>
      </c>
      <c r="H382" s="10" t="e">
        <f>_xlfn.IFNA(VLOOKUP(expandedflower[[#This Row],[Strain]],VEGC8[[#All],[Scion METRC '#]:[Health]],5,FALSE),"")</f>
        <v>#REF!</v>
      </c>
      <c r="I382" s="13"/>
      <c r="J382" s="13" t="str">
        <f>_xlfn.IFNA(VLOOKUP(expandedflower[[#This Row],[Scion METRC '#]],DEADC8[#Data],2,FALSE),"Alive")</f>
        <v>Alive</v>
      </c>
      <c r="K382" s="13"/>
      <c r="L382" s="13" t="str">
        <f>_xlfn.IFNA(VLOOKUP(expandedflower[[#This Row],[Scion METRC '#]],DEADC8[#Data],3,FALSE),"")</f>
        <v/>
      </c>
      <c r="M382" s="14" t="str">
        <f>_xlfn.IFNA(VLOOKUP(expandedflower[[#This Row],[Scion METRC '#]],DEADC8[#Data],4,FALSE),"")</f>
        <v/>
      </c>
      <c r="N382" s="13" t="str">
        <f>IF(ISNUMBER(SEARCH(".",expandedflower[[#This Row],[Pheno Barcode]])),CONCATENATE("1A4070000000065000",RIGHT(expandedflower[[#This Row],[Pheno Barcode]],6)),"")</f>
        <v/>
      </c>
      <c r="O3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_EL4-13</v>
      </c>
    </row>
    <row r="383" spans="1:15" x14ac:dyDescent="0.25">
      <c r="A383" s="8" t="s">
        <v>478</v>
      </c>
      <c r="B383" s="9">
        <v>14</v>
      </c>
      <c r="C383" s="9" t="s">
        <v>502</v>
      </c>
      <c r="D383" s="13"/>
      <c r="E383" s="13" t="e">
        <f>_xlfn.IFNA(VLOOKUP(expandedflower[[#This Row],[Scion METRC '#]],[3]!METRCC8[#Data],2,FALSE),"METRC ERROR")</f>
        <v>#REF!</v>
      </c>
      <c r="F383" s="13" t="str">
        <f>_xlfn.IFNA(VLOOKUP(expandedflower[[#This Row],[Scion METRC '#]],VEGC8[[#All],[Scion METRC '#]:[Pheno Barcode]],2,FALSE),"")</f>
        <v/>
      </c>
      <c r="G383" s="13" t="str">
        <f>LEFT(expandedflower[[#This Row],[Pheno Barcode]],7)</f>
        <v/>
      </c>
      <c r="H383" s="10" t="e">
        <f>_xlfn.IFNA(VLOOKUP(expandedflower[[#This Row],[Strain]],VEGC8[[#All],[Scion METRC '#]:[Health]],5,FALSE),"")</f>
        <v>#REF!</v>
      </c>
      <c r="I383" s="13"/>
      <c r="J383" s="13" t="str">
        <f>_xlfn.IFNA(VLOOKUP(expandedflower[[#This Row],[Scion METRC '#]],DEADC8[#Data],2,FALSE),"Alive")</f>
        <v>Alive</v>
      </c>
      <c r="K383" s="13"/>
      <c r="L383" s="13" t="str">
        <f>_xlfn.IFNA(VLOOKUP(expandedflower[[#This Row],[Scion METRC '#]],DEADC8[#Data],3,FALSE),"")</f>
        <v/>
      </c>
      <c r="M383" s="14" t="str">
        <f>_xlfn.IFNA(VLOOKUP(expandedflower[[#This Row],[Scion METRC '#]],DEADC8[#Data],4,FALSE),"")</f>
        <v/>
      </c>
      <c r="N383" s="13" t="str">
        <f>IF(ISNUMBER(SEARCH(".",expandedflower[[#This Row],[Pheno Barcode]])),CONCATENATE("1A4070000000065000",RIGHT(expandedflower[[#This Row],[Pheno Barcode]],6)),"")</f>
        <v/>
      </c>
      <c r="O3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_EL4-14</v>
      </c>
    </row>
    <row r="384" spans="1:15" x14ac:dyDescent="0.25">
      <c r="A384" s="8" t="s">
        <v>478</v>
      </c>
      <c r="B384" s="9">
        <v>15</v>
      </c>
      <c r="C384" s="9" t="s">
        <v>502</v>
      </c>
      <c r="D384" s="13"/>
      <c r="E384" s="13" t="e">
        <f>_xlfn.IFNA(VLOOKUP(expandedflower[[#This Row],[Scion METRC '#]],[3]!METRCC8[#Data],2,FALSE),"METRC ERROR")</f>
        <v>#REF!</v>
      </c>
      <c r="F384" s="13" t="str">
        <f>_xlfn.IFNA(VLOOKUP(expandedflower[[#This Row],[Scion METRC '#]],VEGC8[[#All],[Scion METRC '#]:[Pheno Barcode]],2,FALSE),"")</f>
        <v/>
      </c>
      <c r="G384" s="13" t="str">
        <f>LEFT(expandedflower[[#This Row],[Pheno Barcode]],7)</f>
        <v/>
      </c>
      <c r="H384" s="10" t="e">
        <f>_xlfn.IFNA(VLOOKUP(expandedflower[[#This Row],[Strain]],VEGC8[[#All],[Scion METRC '#]:[Health]],5,FALSE),"")</f>
        <v>#REF!</v>
      </c>
      <c r="I384" s="13"/>
      <c r="J384" s="13" t="str">
        <f>_xlfn.IFNA(VLOOKUP(expandedflower[[#This Row],[Scion METRC '#]],DEADC8[#Data],2,FALSE),"Alive")</f>
        <v>Alive</v>
      </c>
      <c r="K384" s="13"/>
      <c r="L384" s="13" t="str">
        <f>_xlfn.IFNA(VLOOKUP(expandedflower[[#This Row],[Scion METRC '#]],DEADC8[#Data],3,FALSE),"")</f>
        <v/>
      </c>
      <c r="M384" s="14" t="str">
        <f>_xlfn.IFNA(VLOOKUP(expandedflower[[#This Row],[Scion METRC '#]],DEADC8[#Data],4,FALSE),"")</f>
        <v/>
      </c>
      <c r="N384" s="13" t="str">
        <f>IF(ISNUMBER(SEARCH(".",expandedflower[[#This Row],[Pheno Barcode]])),CONCATENATE("1A4070000000065000",RIGHT(expandedflower[[#This Row],[Pheno Barcode]],6)),"")</f>
        <v/>
      </c>
      <c r="O3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_EL4-15</v>
      </c>
    </row>
    <row r="385" spans="1:15" x14ac:dyDescent="0.25">
      <c r="A385" s="8" t="s">
        <v>478</v>
      </c>
      <c r="B385" s="9">
        <v>16</v>
      </c>
      <c r="C385" s="9" t="s">
        <v>502</v>
      </c>
      <c r="D385" s="13"/>
      <c r="E385" s="13" t="e">
        <f>_xlfn.IFNA(VLOOKUP(expandedflower[[#This Row],[Scion METRC '#]],[3]!METRCC8[#Data],2,FALSE),"METRC ERROR")</f>
        <v>#REF!</v>
      </c>
      <c r="F385" s="13" t="str">
        <f>_xlfn.IFNA(VLOOKUP(expandedflower[[#This Row],[Scion METRC '#]],VEGC8[[#All],[Scion METRC '#]:[Pheno Barcode]],2,FALSE),"")</f>
        <v/>
      </c>
      <c r="G385" s="13" t="str">
        <f>LEFT(expandedflower[[#This Row],[Pheno Barcode]],7)</f>
        <v/>
      </c>
      <c r="H385" s="10" t="e">
        <f>_xlfn.IFNA(VLOOKUP(expandedflower[[#This Row],[Strain]],VEGC8[[#All],[Scion METRC '#]:[Health]],5,FALSE),"")</f>
        <v>#REF!</v>
      </c>
      <c r="I385" s="13"/>
      <c r="J385" s="13" t="str">
        <f>_xlfn.IFNA(VLOOKUP(expandedflower[[#This Row],[Scion METRC '#]],DEADC8[#Data],2,FALSE),"Alive")</f>
        <v>Alive</v>
      </c>
      <c r="K385" s="13"/>
      <c r="L385" s="13" t="str">
        <f>_xlfn.IFNA(VLOOKUP(expandedflower[[#This Row],[Scion METRC '#]],DEADC8[#Data],3,FALSE),"")</f>
        <v/>
      </c>
      <c r="M385" s="14" t="str">
        <f>_xlfn.IFNA(VLOOKUP(expandedflower[[#This Row],[Scion METRC '#]],DEADC8[#Data],4,FALSE),"")</f>
        <v/>
      </c>
      <c r="N385" s="13" t="str">
        <f>IF(ISNUMBER(SEARCH(".",expandedflower[[#This Row],[Pheno Barcode]])),CONCATENATE("1A4070000000065000",RIGHT(expandedflower[[#This Row],[Pheno Barcode]],6)),"")</f>
        <v/>
      </c>
      <c r="O3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_EL4-16</v>
      </c>
    </row>
    <row r="386" spans="1:15" x14ac:dyDescent="0.25">
      <c r="A386" s="8" t="s">
        <v>478</v>
      </c>
      <c r="B386" s="9">
        <v>1</v>
      </c>
      <c r="C386" s="9" t="s">
        <v>503</v>
      </c>
      <c r="D386" s="13"/>
      <c r="E386" s="13" t="e">
        <f>_xlfn.IFNA(VLOOKUP(expandedflower[[#This Row],[Scion METRC '#]],[3]!METRCC8[#Data],2,FALSE),"METRC ERROR")</f>
        <v>#REF!</v>
      </c>
      <c r="F386" s="13" t="str">
        <f>_xlfn.IFNA(VLOOKUP(expandedflower[[#This Row],[Scion METRC '#]],VEGC8[[#All],[Scion METRC '#]:[Pheno Barcode]],2,FALSE),"")</f>
        <v/>
      </c>
      <c r="G386" s="13" t="str">
        <f>LEFT(expandedflower[[#This Row],[Pheno Barcode]],7)</f>
        <v/>
      </c>
      <c r="H386" s="10" t="e">
        <f>_xlfn.IFNA(VLOOKUP(expandedflower[[#This Row],[Strain]],VEGC8[[#All],[Scion METRC '#]:[Health]],5,FALSE),"")</f>
        <v>#REF!</v>
      </c>
      <c r="I386" s="13"/>
      <c r="J386" s="13" t="str">
        <f>_xlfn.IFNA(VLOOKUP(expandedflower[[#This Row],[Scion METRC '#]],DEADC8[#Data],2,FALSE),"Alive")</f>
        <v>Alive</v>
      </c>
      <c r="K386" s="13"/>
      <c r="L386" s="13" t="str">
        <f>_xlfn.IFNA(VLOOKUP(expandedflower[[#This Row],[Scion METRC '#]],DEADC8[#Data],3,FALSE),"")</f>
        <v/>
      </c>
      <c r="M386" s="14" t="str">
        <f>_xlfn.IFNA(VLOOKUP(expandedflower[[#This Row],[Scion METRC '#]],DEADC8[#Data],4,FALSE),"")</f>
        <v/>
      </c>
      <c r="N386" s="13" t="str">
        <f>IF(ISNUMBER(SEARCH(".",expandedflower[[#This Row],[Pheno Barcode]])),CONCATENATE("1A4070000000065000",RIGHT(expandedflower[[#This Row],[Pheno Barcode]],6)),"")</f>
        <v/>
      </c>
      <c r="O3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_EL5-01</v>
      </c>
    </row>
    <row r="387" spans="1:15" x14ac:dyDescent="0.25">
      <c r="A387" s="8" t="s">
        <v>478</v>
      </c>
      <c r="B387" s="9">
        <v>2</v>
      </c>
      <c r="C387" s="9" t="s">
        <v>503</v>
      </c>
      <c r="D387" s="13"/>
      <c r="E387" s="13" t="e">
        <f>_xlfn.IFNA(VLOOKUP(expandedflower[[#This Row],[Scion METRC '#]],[3]!METRCC8[#Data],2,FALSE),"METRC ERROR")</f>
        <v>#REF!</v>
      </c>
      <c r="F387" s="13" t="str">
        <f>_xlfn.IFNA(VLOOKUP(expandedflower[[#This Row],[Scion METRC '#]],VEGC8[[#All],[Scion METRC '#]:[Pheno Barcode]],2,FALSE),"")</f>
        <v/>
      </c>
      <c r="G387" s="13" t="str">
        <f>LEFT(expandedflower[[#This Row],[Pheno Barcode]],7)</f>
        <v/>
      </c>
      <c r="H387" s="10" t="e">
        <f>_xlfn.IFNA(VLOOKUP(expandedflower[[#This Row],[Strain]],VEGC8[[#All],[Scion METRC '#]:[Health]],5,FALSE),"")</f>
        <v>#REF!</v>
      </c>
      <c r="I387" s="13"/>
      <c r="J387" s="13" t="str">
        <f>_xlfn.IFNA(VLOOKUP(expandedflower[[#This Row],[Scion METRC '#]],DEADC8[#Data],2,FALSE),"Alive")</f>
        <v>Alive</v>
      </c>
      <c r="K387" s="13"/>
      <c r="L387" s="13" t="str">
        <f>_xlfn.IFNA(VLOOKUP(expandedflower[[#This Row],[Scion METRC '#]],DEADC8[#Data],3,FALSE),"")</f>
        <v/>
      </c>
      <c r="M387" s="14" t="str">
        <f>_xlfn.IFNA(VLOOKUP(expandedflower[[#This Row],[Scion METRC '#]],DEADC8[#Data],4,FALSE),"")</f>
        <v/>
      </c>
      <c r="N387" s="13" t="str">
        <f>IF(ISNUMBER(SEARCH(".",expandedflower[[#This Row],[Pheno Barcode]])),CONCATENATE("1A4070000000065000",RIGHT(expandedflower[[#This Row],[Pheno Barcode]],6)),"")</f>
        <v/>
      </c>
      <c r="O3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_EL5-02</v>
      </c>
    </row>
    <row r="388" spans="1:15" x14ac:dyDescent="0.25">
      <c r="A388" s="8" t="s">
        <v>478</v>
      </c>
      <c r="B388" s="9">
        <v>3</v>
      </c>
      <c r="C388" s="9" t="s">
        <v>503</v>
      </c>
      <c r="D388" s="13"/>
      <c r="E388" s="13" t="e">
        <f>_xlfn.IFNA(VLOOKUP(expandedflower[[#This Row],[Scion METRC '#]],[3]!METRCC8[#Data],2,FALSE),"METRC ERROR")</f>
        <v>#REF!</v>
      </c>
      <c r="F388" s="13" t="str">
        <f>_xlfn.IFNA(VLOOKUP(expandedflower[[#This Row],[Scion METRC '#]],VEGC8[[#All],[Scion METRC '#]:[Pheno Barcode]],2,FALSE),"")</f>
        <v/>
      </c>
      <c r="G388" s="13" t="str">
        <f>LEFT(expandedflower[[#This Row],[Pheno Barcode]],7)</f>
        <v/>
      </c>
      <c r="H388" s="10" t="e">
        <f>_xlfn.IFNA(VLOOKUP(expandedflower[[#This Row],[Strain]],VEGC8[[#All],[Scion METRC '#]:[Health]],5,FALSE),"")</f>
        <v>#REF!</v>
      </c>
      <c r="I388" s="13"/>
      <c r="J388" s="13" t="str">
        <f>_xlfn.IFNA(VLOOKUP(expandedflower[[#This Row],[Scion METRC '#]],DEADC8[#Data],2,FALSE),"Alive")</f>
        <v>Alive</v>
      </c>
      <c r="K388" s="13"/>
      <c r="L388" s="13" t="str">
        <f>_xlfn.IFNA(VLOOKUP(expandedflower[[#This Row],[Scion METRC '#]],DEADC8[#Data],3,FALSE),"")</f>
        <v/>
      </c>
      <c r="M388" s="14" t="str">
        <f>_xlfn.IFNA(VLOOKUP(expandedflower[[#This Row],[Scion METRC '#]],DEADC8[#Data],4,FALSE),"")</f>
        <v/>
      </c>
      <c r="N388" s="13" t="str">
        <f>IF(ISNUMBER(SEARCH(".",expandedflower[[#This Row],[Pheno Barcode]])),CONCATENATE("1A4070000000065000",RIGHT(expandedflower[[#This Row],[Pheno Barcode]],6)),"")</f>
        <v/>
      </c>
      <c r="O3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_EL5-03</v>
      </c>
    </row>
    <row r="389" spans="1:15" x14ac:dyDescent="0.25">
      <c r="A389" s="8" t="s">
        <v>478</v>
      </c>
      <c r="B389" s="9">
        <v>4</v>
      </c>
      <c r="C389" s="9" t="s">
        <v>503</v>
      </c>
      <c r="D389" s="13"/>
      <c r="E389" s="13" t="e">
        <f>_xlfn.IFNA(VLOOKUP(expandedflower[[#This Row],[Scion METRC '#]],[3]!METRCC8[#Data],2,FALSE),"METRC ERROR")</f>
        <v>#REF!</v>
      </c>
      <c r="F389" s="13" t="str">
        <f>_xlfn.IFNA(VLOOKUP(expandedflower[[#This Row],[Scion METRC '#]],VEGC8[[#All],[Scion METRC '#]:[Pheno Barcode]],2,FALSE),"")</f>
        <v/>
      </c>
      <c r="G389" s="13" t="str">
        <f>LEFT(expandedflower[[#This Row],[Pheno Barcode]],7)</f>
        <v/>
      </c>
      <c r="H389" s="10" t="e">
        <f>_xlfn.IFNA(VLOOKUP(expandedflower[[#This Row],[Strain]],VEGC8[[#All],[Scion METRC '#]:[Health]],5,FALSE),"")</f>
        <v>#REF!</v>
      </c>
      <c r="I389" s="13"/>
      <c r="J389" s="13" t="str">
        <f>_xlfn.IFNA(VLOOKUP(expandedflower[[#This Row],[Scion METRC '#]],DEADC8[#Data],2,FALSE),"Alive")</f>
        <v>Alive</v>
      </c>
      <c r="K389" s="13"/>
      <c r="L389" s="13" t="str">
        <f>_xlfn.IFNA(VLOOKUP(expandedflower[[#This Row],[Scion METRC '#]],DEADC8[#Data],3,FALSE),"")</f>
        <v/>
      </c>
      <c r="M389" s="14" t="str">
        <f>_xlfn.IFNA(VLOOKUP(expandedflower[[#This Row],[Scion METRC '#]],DEADC8[#Data],4,FALSE),"")</f>
        <v/>
      </c>
      <c r="N389" s="13" t="str">
        <f>IF(ISNUMBER(SEARCH(".",expandedflower[[#This Row],[Pheno Barcode]])),CONCATENATE("1A4070000000065000",RIGHT(expandedflower[[#This Row],[Pheno Barcode]],6)),"")</f>
        <v/>
      </c>
      <c r="O3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_EL5-04</v>
      </c>
    </row>
    <row r="390" spans="1:15" x14ac:dyDescent="0.25">
      <c r="A390" s="8" t="s">
        <v>478</v>
      </c>
      <c r="B390" s="9">
        <v>5</v>
      </c>
      <c r="C390" s="9" t="s">
        <v>503</v>
      </c>
      <c r="D390" s="13"/>
      <c r="E390" s="13" t="e">
        <f>_xlfn.IFNA(VLOOKUP(expandedflower[[#This Row],[Scion METRC '#]],[3]!METRCC8[#Data],2,FALSE),"METRC ERROR")</f>
        <v>#REF!</v>
      </c>
      <c r="F390" s="13" t="str">
        <f>_xlfn.IFNA(VLOOKUP(expandedflower[[#This Row],[Scion METRC '#]],VEGC8[[#All],[Scion METRC '#]:[Pheno Barcode]],2,FALSE),"")</f>
        <v/>
      </c>
      <c r="G390" s="13" t="str">
        <f>LEFT(expandedflower[[#This Row],[Pheno Barcode]],7)</f>
        <v/>
      </c>
      <c r="H390" s="10" t="e">
        <f>_xlfn.IFNA(VLOOKUP(expandedflower[[#This Row],[Strain]],VEGC8[[#All],[Scion METRC '#]:[Health]],5,FALSE),"")</f>
        <v>#REF!</v>
      </c>
      <c r="I390" s="13"/>
      <c r="J390" s="13" t="str">
        <f>_xlfn.IFNA(VLOOKUP(expandedflower[[#This Row],[Scion METRC '#]],DEADC8[#Data],2,FALSE),"Alive")</f>
        <v>Alive</v>
      </c>
      <c r="K390" s="13"/>
      <c r="L390" s="13" t="str">
        <f>_xlfn.IFNA(VLOOKUP(expandedflower[[#This Row],[Scion METRC '#]],DEADC8[#Data],3,FALSE),"")</f>
        <v/>
      </c>
      <c r="M390" s="14" t="str">
        <f>_xlfn.IFNA(VLOOKUP(expandedflower[[#This Row],[Scion METRC '#]],DEADC8[#Data],4,FALSE),"")</f>
        <v/>
      </c>
      <c r="N390" s="13" t="str">
        <f>IF(ISNUMBER(SEARCH(".",expandedflower[[#This Row],[Pheno Barcode]])),CONCATENATE("1A4070000000065000",RIGHT(expandedflower[[#This Row],[Pheno Barcode]],6)),"")</f>
        <v/>
      </c>
      <c r="O3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_EL5-05</v>
      </c>
    </row>
    <row r="391" spans="1:15" x14ac:dyDescent="0.25">
      <c r="A391" s="8" t="s">
        <v>478</v>
      </c>
      <c r="B391" s="9">
        <v>6</v>
      </c>
      <c r="C391" s="9" t="s">
        <v>503</v>
      </c>
      <c r="D391" s="13"/>
      <c r="E391" s="13" t="e">
        <f>_xlfn.IFNA(VLOOKUP(expandedflower[[#This Row],[Scion METRC '#]],[3]!METRCC8[#Data],2,FALSE),"METRC ERROR")</f>
        <v>#REF!</v>
      </c>
      <c r="F391" s="13" t="str">
        <f>_xlfn.IFNA(VLOOKUP(expandedflower[[#This Row],[Scion METRC '#]],VEGC8[[#All],[Scion METRC '#]:[Pheno Barcode]],2,FALSE),"")</f>
        <v/>
      </c>
      <c r="G391" s="13" t="str">
        <f>LEFT(expandedflower[[#This Row],[Pheno Barcode]],7)</f>
        <v/>
      </c>
      <c r="H391" s="10" t="e">
        <f>_xlfn.IFNA(VLOOKUP(expandedflower[[#This Row],[Strain]],VEGC8[[#All],[Scion METRC '#]:[Health]],5,FALSE),"")</f>
        <v>#REF!</v>
      </c>
      <c r="I391" s="13"/>
      <c r="J391" s="13" t="str">
        <f>_xlfn.IFNA(VLOOKUP(expandedflower[[#This Row],[Scion METRC '#]],DEADC8[#Data],2,FALSE),"Alive")</f>
        <v>Alive</v>
      </c>
      <c r="K391" s="13"/>
      <c r="L391" s="13" t="str">
        <f>_xlfn.IFNA(VLOOKUP(expandedflower[[#This Row],[Scion METRC '#]],DEADC8[#Data],3,FALSE),"")</f>
        <v/>
      </c>
      <c r="M391" s="14" t="str">
        <f>_xlfn.IFNA(VLOOKUP(expandedflower[[#This Row],[Scion METRC '#]],DEADC8[#Data],4,FALSE),"")</f>
        <v/>
      </c>
      <c r="N391" s="13" t="str">
        <f>IF(ISNUMBER(SEARCH(".",expandedflower[[#This Row],[Pheno Barcode]])),CONCATENATE("1A4070000000065000",RIGHT(expandedflower[[#This Row],[Pheno Barcode]],6)),"")</f>
        <v/>
      </c>
      <c r="O3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_EL5-06</v>
      </c>
    </row>
    <row r="392" spans="1:15" x14ac:dyDescent="0.25">
      <c r="A392" s="8" t="s">
        <v>478</v>
      </c>
      <c r="B392" s="9">
        <v>7</v>
      </c>
      <c r="C392" s="9" t="s">
        <v>503</v>
      </c>
      <c r="D392" s="13"/>
      <c r="E392" s="13" t="e">
        <f>_xlfn.IFNA(VLOOKUP(expandedflower[[#This Row],[Scion METRC '#]],[3]!METRCC8[#Data],2,FALSE),"METRC ERROR")</f>
        <v>#REF!</v>
      </c>
      <c r="F392" s="13" t="str">
        <f>_xlfn.IFNA(VLOOKUP(expandedflower[[#This Row],[Scion METRC '#]],VEGC8[[#All],[Scion METRC '#]:[Pheno Barcode]],2,FALSE),"")</f>
        <v/>
      </c>
      <c r="G392" s="13" t="str">
        <f>LEFT(expandedflower[[#This Row],[Pheno Barcode]],7)</f>
        <v/>
      </c>
      <c r="H392" s="10" t="e">
        <f>_xlfn.IFNA(VLOOKUP(expandedflower[[#This Row],[Strain]],VEGC8[[#All],[Scion METRC '#]:[Health]],5,FALSE),"")</f>
        <v>#REF!</v>
      </c>
      <c r="I392" s="13"/>
      <c r="J392" s="13" t="str">
        <f>_xlfn.IFNA(VLOOKUP(expandedflower[[#This Row],[Scion METRC '#]],DEADC8[#Data],2,FALSE),"Alive")</f>
        <v>Alive</v>
      </c>
      <c r="K392" s="13"/>
      <c r="L392" s="13" t="str">
        <f>_xlfn.IFNA(VLOOKUP(expandedflower[[#This Row],[Scion METRC '#]],DEADC8[#Data],3,FALSE),"")</f>
        <v/>
      </c>
      <c r="M392" s="14" t="str">
        <f>_xlfn.IFNA(VLOOKUP(expandedflower[[#This Row],[Scion METRC '#]],DEADC8[#Data],4,FALSE),"")</f>
        <v/>
      </c>
      <c r="N392" s="13" t="str">
        <f>IF(ISNUMBER(SEARCH(".",expandedflower[[#This Row],[Pheno Barcode]])),CONCATENATE("1A4070000000065000",RIGHT(expandedflower[[#This Row],[Pheno Barcode]],6)),"")</f>
        <v/>
      </c>
      <c r="O3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_EL5-07</v>
      </c>
    </row>
    <row r="393" spans="1:15" x14ac:dyDescent="0.25">
      <c r="A393" s="8" t="s">
        <v>478</v>
      </c>
      <c r="B393" s="9">
        <v>8</v>
      </c>
      <c r="C393" s="9" t="s">
        <v>503</v>
      </c>
      <c r="D393" s="13"/>
      <c r="E393" s="13" t="e">
        <f>_xlfn.IFNA(VLOOKUP(expandedflower[[#This Row],[Scion METRC '#]],[3]!METRCC8[#Data],2,FALSE),"METRC ERROR")</f>
        <v>#REF!</v>
      </c>
      <c r="F393" s="13" t="str">
        <f>_xlfn.IFNA(VLOOKUP(expandedflower[[#This Row],[Scion METRC '#]],VEGC8[[#All],[Scion METRC '#]:[Pheno Barcode]],2,FALSE),"")</f>
        <v/>
      </c>
      <c r="G393" s="13" t="str">
        <f>LEFT(expandedflower[[#This Row],[Pheno Barcode]],7)</f>
        <v/>
      </c>
      <c r="H393" s="10" t="e">
        <f>_xlfn.IFNA(VLOOKUP(expandedflower[[#This Row],[Strain]],VEGC8[[#All],[Scion METRC '#]:[Health]],5,FALSE),"")</f>
        <v>#REF!</v>
      </c>
      <c r="I393" s="13"/>
      <c r="J393" s="13" t="str">
        <f>_xlfn.IFNA(VLOOKUP(expandedflower[[#This Row],[Scion METRC '#]],DEADC8[#Data],2,FALSE),"Alive")</f>
        <v>Alive</v>
      </c>
      <c r="K393" s="13"/>
      <c r="L393" s="13" t="str">
        <f>_xlfn.IFNA(VLOOKUP(expandedflower[[#This Row],[Scion METRC '#]],DEADC8[#Data],3,FALSE),"")</f>
        <v/>
      </c>
      <c r="M393" s="14" t="str">
        <f>_xlfn.IFNA(VLOOKUP(expandedflower[[#This Row],[Scion METRC '#]],DEADC8[#Data],4,FALSE),"")</f>
        <v/>
      </c>
      <c r="N393" s="13" t="str">
        <f>IF(ISNUMBER(SEARCH(".",expandedflower[[#This Row],[Pheno Barcode]])),CONCATENATE("1A4070000000065000",RIGHT(expandedflower[[#This Row],[Pheno Barcode]],6)),"")</f>
        <v/>
      </c>
      <c r="O3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_EL5-08</v>
      </c>
    </row>
    <row r="394" spans="1:15" x14ac:dyDescent="0.25">
      <c r="A394" s="8" t="s">
        <v>478</v>
      </c>
      <c r="B394" s="9">
        <v>9</v>
      </c>
      <c r="C394" s="9" t="s">
        <v>503</v>
      </c>
      <c r="D394" s="13"/>
      <c r="E394" s="13" t="e">
        <f>_xlfn.IFNA(VLOOKUP(expandedflower[[#This Row],[Scion METRC '#]],[3]!METRCC8[#Data],2,FALSE),"METRC ERROR")</f>
        <v>#REF!</v>
      </c>
      <c r="F394" s="13" t="str">
        <f>_xlfn.IFNA(VLOOKUP(expandedflower[[#This Row],[Scion METRC '#]],VEGC8[[#All],[Scion METRC '#]:[Pheno Barcode]],2,FALSE),"")</f>
        <v/>
      </c>
      <c r="G394" s="13" t="str">
        <f>LEFT(expandedflower[[#This Row],[Pheno Barcode]],7)</f>
        <v/>
      </c>
      <c r="H394" s="10" t="e">
        <f>_xlfn.IFNA(VLOOKUP(expandedflower[[#This Row],[Strain]],VEGC8[[#All],[Scion METRC '#]:[Health]],5,FALSE),"")</f>
        <v>#REF!</v>
      </c>
      <c r="I394" s="13"/>
      <c r="J394" s="13" t="str">
        <f>_xlfn.IFNA(VLOOKUP(expandedflower[[#This Row],[Scion METRC '#]],DEADC8[#Data],2,FALSE),"Alive")</f>
        <v>Alive</v>
      </c>
      <c r="K394" s="13"/>
      <c r="L394" s="13" t="str">
        <f>_xlfn.IFNA(VLOOKUP(expandedflower[[#This Row],[Scion METRC '#]],DEADC8[#Data],3,FALSE),"")</f>
        <v/>
      </c>
      <c r="M394" s="14" t="str">
        <f>_xlfn.IFNA(VLOOKUP(expandedflower[[#This Row],[Scion METRC '#]],DEADC8[#Data],4,FALSE),"")</f>
        <v/>
      </c>
      <c r="N394" s="13" t="str">
        <f>IF(ISNUMBER(SEARCH(".",expandedflower[[#This Row],[Pheno Barcode]])),CONCATENATE("1A4070000000065000",RIGHT(expandedflower[[#This Row],[Pheno Barcode]],6)),"")</f>
        <v/>
      </c>
      <c r="O3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_EL5-09</v>
      </c>
    </row>
    <row r="395" spans="1:15" x14ac:dyDescent="0.25">
      <c r="A395" s="8" t="s">
        <v>478</v>
      </c>
      <c r="B395" s="9">
        <v>10</v>
      </c>
      <c r="C395" s="9" t="s">
        <v>503</v>
      </c>
      <c r="D395" s="13"/>
      <c r="E395" s="13" t="e">
        <f>_xlfn.IFNA(VLOOKUP(expandedflower[[#This Row],[Scion METRC '#]],[3]!METRCC8[#Data],2,FALSE),"METRC ERROR")</f>
        <v>#REF!</v>
      </c>
      <c r="F395" s="13" t="str">
        <f>_xlfn.IFNA(VLOOKUP(expandedflower[[#This Row],[Scion METRC '#]],VEGC8[[#All],[Scion METRC '#]:[Pheno Barcode]],2,FALSE),"")</f>
        <v/>
      </c>
      <c r="G395" s="13" t="str">
        <f>LEFT(expandedflower[[#This Row],[Pheno Barcode]],7)</f>
        <v/>
      </c>
      <c r="H395" s="10" t="e">
        <f>_xlfn.IFNA(VLOOKUP(expandedflower[[#This Row],[Strain]],VEGC8[[#All],[Scion METRC '#]:[Health]],5,FALSE),"")</f>
        <v>#REF!</v>
      </c>
      <c r="I395" s="13"/>
      <c r="J395" s="13" t="str">
        <f>_xlfn.IFNA(VLOOKUP(expandedflower[[#This Row],[Scion METRC '#]],DEADC8[#Data],2,FALSE),"Alive")</f>
        <v>Alive</v>
      </c>
      <c r="K395" s="13"/>
      <c r="L395" s="13" t="str">
        <f>_xlfn.IFNA(VLOOKUP(expandedflower[[#This Row],[Scion METRC '#]],DEADC8[#Data],3,FALSE),"")</f>
        <v/>
      </c>
      <c r="M395" s="14" t="str">
        <f>_xlfn.IFNA(VLOOKUP(expandedflower[[#This Row],[Scion METRC '#]],DEADC8[#Data],4,FALSE),"")</f>
        <v/>
      </c>
      <c r="N395" s="13" t="str">
        <f>IF(ISNUMBER(SEARCH(".",expandedflower[[#This Row],[Pheno Barcode]])),CONCATENATE("1A4070000000065000",RIGHT(expandedflower[[#This Row],[Pheno Barcode]],6)),"")</f>
        <v/>
      </c>
      <c r="O3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_EL5-10</v>
      </c>
    </row>
    <row r="396" spans="1:15" x14ac:dyDescent="0.25">
      <c r="A396" s="8" t="s">
        <v>478</v>
      </c>
      <c r="B396" s="9">
        <v>11</v>
      </c>
      <c r="C396" s="9" t="s">
        <v>503</v>
      </c>
      <c r="D396" s="13"/>
      <c r="E396" s="13" t="e">
        <f>_xlfn.IFNA(VLOOKUP(expandedflower[[#This Row],[Scion METRC '#]],[3]!METRCC8[#Data],2,FALSE),"METRC ERROR")</f>
        <v>#REF!</v>
      </c>
      <c r="F396" s="13" t="str">
        <f>_xlfn.IFNA(VLOOKUP(expandedflower[[#This Row],[Scion METRC '#]],VEGC8[[#All],[Scion METRC '#]:[Pheno Barcode]],2,FALSE),"")</f>
        <v/>
      </c>
      <c r="G396" s="13" t="str">
        <f>LEFT(expandedflower[[#This Row],[Pheno Barcode]],7)</f>
        <v/>
      </c>
      <c r="H396" s="10" t="e">
        <f>_xlfn.IFNA(VLOOKUP(expandedflower[[#This Row],[Strain]],VEGC8[[#All],[Scion METRC '#]:[Health]],5,FALSE),"")</f>
        <v>#REF!</v>
      </c>
      <c r="I396" s="13"/>
      <c r="J396" s="13" t="str">
        <f>_xlfn.IFNA(VLOOKUP(expandedflower[[#This Row],[Scion METRC '#]],DEADC8[#Data],2,FALSE),"Alive")</f>
        <v>Alive</v>
      </c>
      <c r="K396" s="13"/>
      <c r="L396" s="13" t="str">
        <f>_xlfn.IFNA(VLOOKUP(expandedflower[[#This Row],[Scion METRC '#]],DEADC8[#Data],3,FALSE),"")</f>
        <v/>
      </c>
      <c r="M396" s="14" t="str">
        <f>_xlfn.IFNA(VLOOKUP(expandedflower[[#This Row],[Scion METRC '#]],DEADC8[#Data],4,FALSE),"")</f>
        <v/>
      </c>
      <c r="N396" s="13" t="str">
        <f>IF(ISNUMBER(SEARCH(".",expandedflower[[#This Row],[Pheno Barcode]])),CONCATENATE("1A4070000000065000",RIGHT(expandedflower[[#This Row],[Pheno Barcode]],6)),"")</f>
        <v/>
      </c>
      <c r="O3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_EL5-11</v>
      </c>
    </row>
    <row r="397" spans="1:15" x14ac:dyDescent="0.25">
      <c r="A397" s="8" t="s">
        <v>478</v>
      </c>
      <c r="B397" s="9">
        <v>12</v>
      </c>
      <c r="C397" s="9" t="s">
        <v>503</v>
      </c>
      <c r="D397" s="13"/>
      <c r="E397" s="13" t="e">
        <f>_xlfn.IFNA(VLOOKUP(expandedflower[[#This Row],[Scion METRC '#]],[3]!METRCC8[#Data],2,FALSE),"METRC ERROR")</f>
        <v>#REF!</v>
      </c>
      <c r="F397" s="13" t="str">
        <f>_xlfn.IFNA(VLOOKUP(expandedflower[[#This Row],[Scion METRC '#]],VEGC8[[#All],[Scion METRC '#]:[Pheno Barcode]],2,FALSE),"")</f>
        <v/>
      </c>
      <c r="G397" s="13" t="str">
        <f>LEFT(expandedflower[[#This Row],[Pheno Barcode]],7)</f>
        <v/>
      </c>
      <c r="H397" s="10" t="e">
        <f>_xlfn.IFNA(VLOOKUP(expandedflower[[#This Row],[Strain]],VEGC8[[#All],[Scion METRC '#]:[Health]],5,FALSE),"")</f>
        <v>#REF!</v>
      </c>
      <c r="I397" s="13"/>
      <c r="J397" s="13" t="str">
        <f>_xlfn.IFNA(VLOOKUP(expandedflower[[#This Row],[Scion METRC '#]],DEADC8[#Data],2,FALSE),"Alive")</f>
        <v>Alive</v>
      </c>
      <c r="K397" s="13"/>
      <c r="L397" s="13" t="str">
        <f>_xlfn.IFNA(VLOOKUP(expandedflower[[#This Row],[Scion METRC '#]],DEADC8[#Data],3,FALSE),"")</f>
        <v/>
      </c>
      <c r="M397" s="14" t="str">
        <f>_xlfn.IFNA(VLOOKUP(expandedflower[[#This Row],[Scion METRC '#]],DEADC8[#Data],4,FALSE),"")</f>
        <v/>
      </c>
      <c r="N397" s="13" t="str">
        <f>IF(ISNUMBER(SEARCH(".",expandedflower[[#This Row],[Pheno Barcode]])),CONCATENATE("1A4070000000065000",RIGHT(expandedflower[[#This Row],[Pheno Barcode]],6)),"")</f>
        <v/>
      </c>
      <c r="O3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_EL5-12</v>
      </c>
    </row>
    <row r="398" spans="1:15" x14ac:dyDescent="0.25">
      <c r="A398" s="8" t="s">
        <v>478</v>
      </c>
      <c r="B398" s="9">
        <v>13</v>
      </c>
      <c r="C398" s="9" t="s">
        <v>503</v>
      </c>
      <c r="D398" s="13"/>
      <c r="E398" s="13" t="e">
        <f>_xlfn.IFNA(VLOOKUP(expandedflower[[#This Row],[Scion METRC '#]],[3]!METRCC8[#Data],2,FALSE),"METRC ERROR")</f>
        <v>#REF!</v>
      </c>
      <c r="F398" s="13" t="str">
        <f>_xlfn.IFNA(VLOOKUP(expandedflower[[#This Row],[Scion METRC '#]],VEGC8[[#All],[Scion METRC '#]:[Pheno Barcode]],2,FALSE),"")</f>
        <v/>
      </c>
      <c r="G398" s="13" t="str">
        <f>LEFT(expandedflower[[#This Row],[Pheno Barcode]],7)</f>
        <v/>
      </c>
      <c r="H398" s="10" t="e">
        <f>_xlfn.IFNA(VLOOKUP(expandedflower[[#This Row],[Strain]],VEGC8[[#All],[Scion METRC '#]:[Health]],5,FALSE),"")</f>
        <v>#REF!</v>
      </c>
      <c r="I398" s="13"/>
      <c r="J398" s="13" t="str">
        <f>_xlfn.IFNA(VLOOKUP(expandedflower[[#This Row],[Scion METRC '#]],DEADC8[#Data],2,FALSE),"Alive")</f>
        <v>Alive</v>
      </c>
      <c r="K398" s="13"/>
      <c r="L398" s="13" t="str">
        <f>_xlfn.IFNA(VLOOKUP(expandedflower[[#This Row],[Scion METRC '#]],DEADC8[#Data],3,FALSE),"")</f>
        <v/>
      </c>
      <c r="M398" s="14" t="str">
        <f>_xlfn.IFNA(VLOOKUP(expandedflower[[#This Row],[Scion METRC '#]],DEADC8[#Data],4,FALSE),"")</f>
        <v/>
      </c>
      <c r="N398" s="13" t="str">
        <f>IF(ISNUMBER(SEARCH(".",expandedflower[[#This Row],[Pheno Barcode]])),CONCATENATE("1A4070000000065000",RIGHT(expandedflower[[#This Row],[Pheno Barcode]],6)),"")</f>
        <v/>
      </c>
      <c r="O3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_EL5-13</v>
      </c>
    </row>
    <row r="399" spans="1:15" x14ac:dyDescent="0.25">
      <c r="A399" s="8" t="s">
        <v>478</v>
      </c>
      <c r="B399" s="9">
        <v>14</v>
      </c>
      <c r="C399" s="9" t="s">
        <v>503</v>
      </c>
      <c r="D399" s="13"/>
      <c r="E399" s="13" t="e">
        <f>_xlfn.IFNA(VLOOKUP(expandedflower[[#This Row],[Scion METRC '#]],[3]!METRCC8[#Data],2,FALSE),"METRC ERROR")</f>
        <v>#REF!</v>
      </c>
      <c r="F399" s="13" t="str">
        <f>_xlfn.IFNA(VLOOKUP(expandedflower[[#This Row],[Scion METRC '#]],VEGC8[[#All],[Scion METRC '#]:[Pheno Barcode]],2,FALSE),"")</f>
        <v/>
      </c>
      <c r="G399" s="13" t="str">
        <f>LEFT(expandedflower[[#This Row],[Pheno Barcode]],7)</f>
        <v/>
      </c>
      <c r="H399" s="10" t="e">
        <f>_xlfn.IFNA(VLOOKUP(expandedflower[[#This Row],[Strain]],VEGC8[[#All],[Scion METRC '#]:[Health]],5,FALSE),"")</f>
        <v>#REF!</v>
      </c>
      <c r="I399" s="13"/>
      <c r="J399" s="13" t="str">
        <f>_xlfn.IFNA(VLOOKUP(expandedflower[[#This Row],[Scion METRC '#]],DEADC8[#Data],2,FALSE),"Alive")</f>
        <v>Alive</v>
      </c>
      <c r="K399" s="13"/>
      <c r="L399" s="13" t="str">
        <f>_xlfn.IFNA(VLOOKUP(expandedflower[[#This Row],[Scion METRC '#]],DEADC8[#Data],3,FALSE),"")</f>
        <v/>
      </c>
      <c r="M399" s="14" t="str">
        <f>_xlfn.IFNA(VLOOKUP(expandedflower[[#This Row],[Scion METRC '#]],DEADC8[#Data],4,FALSE),"")</f>
        <v/>
      </c>
      <c r="N399" s="13" t="str">
        <f>IF(ISNUMBER(SEARCH(".",expandedflower[[#This Row],[Pheno Barcode]])),CONCATENATE("1A4070000000065000",RIGHT(expandedflower[[#This Row],[Pheno Barcode]],6)),"")</f>
        <v/>
      </c>
      <c r="O3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_EL5-14</v>
      </c>
    </row>
    <row r="400" spans="1:15" x14ac:dyDescent="0.25">
      <c r="A400" s="8" t="s">
        <v>478</v>
      </c>
      <c r="B400" s="9">
        <v>15</v>
      </c>
      <c r="C400" s="9" t="s">
        <v>503</v>
      </c>
      <c r="D400" s="13"/>
      <c r="E400" s="13" t="e">
        <f>_xlfn.IFNA(VLOOKUP(expandedflower[[#This Row],[Scion METRC '#]],[3]!METRCC8[#Data],2,FALSE),"METRC ERROR")</f>
        <v>#REF!</v>
      </c>
      <c r="F400" s="13" t="str">
        <f>_xlfn.IFNA(VLOOKUP(expandedflower[[#This Row],[Scion METRC '#]],VEGC8[[#All],[Scion METRC '#]:[Pheno Barcode]],2,FALSE),"")</f>
        <v/>
      </c>
      <c r="G400" s="13" t="str">
        <f>LEFT(expandedflower[[#This Row],[Pheno Barcode]],7)</f>
        <v/>
      </c>
      <c r="H400" s="10" t="e">
        <f>_xlfn.IFNA(VLOOKUP(expandedflower[[#This Row],[Strain]],VEGC8[[#All],[Scion METRC '#]:[Health]],5,FALSE),"")</f>
        <v>#REF!</v>
      </c>
      <c r="I400" s="13"/>
      <c r="J400" s="13" t="str">
        <f>_xlfn.IFNA(VLOOKUP(expandedflower[[#This Row],[Scion METRC '#]],DEADC8[#Data],2,FALSE),"Alive")</f>
        <v>Alive</v>
      </c>
      <c r="K400" s="13"/>
      <c r="L400" s="13" t="str">
        <f>_xlfn.IFNA(VLOOKUP(expandedflower[[#This Row],[Scion METRC '#]],DEADC8[#Data],3,FALSE),"")</f>
        <v/>
      </c>
      <c r="M400" s="14" t="str">
        <f>_xlfn.IFNA(VLOOKUP(expandedflower[[#This Row],[Scion METRC '#]],DEADC8[#Data],4,FALSE),"")</f>
        <v/>
      </c>
      <c r="N400" s="13" t="str">
        <f>IF(ISNUMBER(SEARCH(".",expandedflower[[#This Row],[Pheno Barcode]])),CONCATENATE("1A4070000000065000",RIGHT(expandedflower[[#This Row],[Pheno Barcode]],6)),"")</f>
        <v/>
      </c>
      <c r="O4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_EL5-15</v>
      </c>
    </row>
    <row r="401" spans="1:15" x14ac:dyDescent="0.25">
      <c r="A401" s="8" t="s">
        <v>478</v>
      </c>
      <c r="B401" s="9">
        <v>16</v>
      </c>
      <c r="C401" s="9" t="s">
        <v>503</v>
      </c>
      <c r="D401" s="13"/>
      <c r="E401" s="13" t="e">
        <f>_xlfn.IFNA(VLOOKUP(expandedflower[[#This Row],[Scion METRC '#]],[3]!METRCC8[#Data],2,FALSE),"METRC ERROR")</f>
        <v>#REF!</v>
      </c>
      <c r="F401" s="13" t="str">
        <f>_xlfn.IFNA(VLOOKUP(expandedflower[[#This Row],[Scion METRC '#]],VEGC8[[#All],[Scion METRC '#]:[Pheno Barcode]],2,FALSE),"")</f>
        <v/>
      </c>
      <c r="G401" s="13" t="str">
        <f>LEFT(expandedflower[[#This Row],[Pheno Barcode]],7)</f>
        <v/>
      </c>
      <c r="H401" s="10" t="e">
        <f>_xlfn.IFNA(VLOOKUP(expandedflower[[#This Row],[Strain]],VEGC8[[#All],[Scion METRC '#]:[Health]],5,FALSE),"")</f>
        <v>#REF!</v>
      </c>
      <c r="I401" s="13"/>
      <c r="J401" s="13" t="str">
        <f>_xlfn.IFNA(VLOOKUP(expandedflower[[#This Row],[Scion METRC '#]],DEADC8[#Data],2,FALSE),"Alive")</f>
        <v>Alive</v>
      </c>
      <c r="K401" s="13"/>
      <c r="L401" s="13" t="str">
        <f>_xlfn.IFNA(VLOOKUP(expandedflower[[#This Row],[Scion METRC '#]],DEADC8[#Data],3,FALSE),"")</f>
        <v/>
      </c>
      <c r="M401" s="14" t="str">
        <f>_xlfn.IFNA(VLOOKUP(expandedflower[[#This Row],[Scion METRC '#]],DEADC8[#Data],4,FALSE),"")</f>
        <v/>
      </c>
      <c r="N401" s="13" t="str">
        <f>IF(ISNUMBER(SEARCH(".",expandedflower[[#This Row],[Pheno Barcode]])),CONCATENATE("1A4070000000065000",RIGHT(expandedflower[[#This Row],[Pheno Barcode]],6)),"")</f>
        <v/>
      </c>
      <c r="O4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_EL5-16</v>
      </c>
    </row>
    <row r="402" spans="1:15" x14ac:dyDescent="0.25">
      <c r="A402" s="12" t="s">
        <v>504</v>
      </c>
      <c r="B402" s="9">
        <v>1</v>
      </c>
      <c r="C402" s="9" t="s">
        <v>505</v>
      </c>
      <c r="D402" s="9"/>
      <c r="E402" s="9" t="e">
        <f>_xlfn.IFNA(VLOOKUP(expandedflower[[#This Row],[Scion METRC '#]],[3]!METRCC8[#Data],2,FALSE),"METRC ERROR")</f>
        <v>#REF!</v>
      </c>
      <c r="F402" s="9" t="str">
        <f>_xlfn.IFNA(VLOOKUP(expandedflower[[#This Row],[Scion METRC '#]],VEGC8[[#All],[Scion METRC '#]:[Pheno Barcode]],2,FALSE),"")</f>
        <v/>
      </c>
      <c r="G402" s="9" t="str">
        <f>LEFT(expandedflower[[#This Row],[Pheno Barcode]],7)</f>
        <v/>
      </c>
      <c r="H402" s="10" t="e">
        <f>_xlfn.IFNA(VLOOKUP(expandedflower[[#This Row],[Strain]],VEGC8[[#All],[Scion METRC '#]:[Health]],5,FALSE),"")</f>
        <v>#REF!</v>
      </c>
      <c r="I402" s="9"/>
      <c r="J402" s="9" t="str">
        <f>_xlfn.IFNA(VLOOKUP(expandedflower[[#This Row],[Scion METRC '#]],DEADC8[#Data],2,FALSE),"Alive")</f>
        <v>Alive</v>
      </c>
      <c r="K402" s="65"/>
      <c r="L402" s="13" t="str">
        <f>_xlfn.IFNA(VLOOKUP(expandedflower[[#This Row],[Scion METRC '#]],DEADC8[#Data],3,FALSE),"")</f>
        <v/>
      </c>
      <c r="M402" s="14" t="str">
        <f>_xlfn.IFNA(VLOOKUP(expandedflower[[#This Row],[Scion METRC '#]],DEADC8[#Data],4,FALSE),"")</f>
        <v/>
      </c>
      <c r="N402" s="13" t="str">
        <f>IF(ISNUMBER(SEARCH(".",expandedflower[[#This Row],[Pheno Barcode]])),CONCATENATE("1A4070000000065000",RIGHT(expandedflower[[#This Row],[Pheno Barcode]],6)),"")</f>
        <v/>
      </c>
      <c r="O4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_FL1-01</v>
      </c>
    </row>
    <row r="403" spans="1:15" x14ac:dyDescent="0.25">
      <c r="A403" s="12" t="s">
        <v>504</v>
      </c>
      <c r="B403" s="9">
        <v>2</v>
      </c>
      <c r="C403" s="9" t="s">
        <v>505</v>
      </c>
      <c r="D403" s="13"/>
      <c r="E403" s="13" t="e">
        <f>_xlfn.IFNA(VLOOKUP(expandedflower[[#This Row],[Scion METRC '#]],[3]!METRCC8[#Data],2,FALSE),"METRC ERROR")</f>
        <v>#REF!</v>
      </c>
      <c r="F403" s="13" t="str">
        <f>_xlfn.IFNA(VLOOKUP(expandedflower[[#This Row],[Scion METRC '#]],VEGC8[[#All],[Scion METRC '#]:[Pheno Barcode]],2,FALSE),"")</f>
        <v/>
      </c>
      <c r="G403" s="13" t="str">
        <f>LEFT(expandedflower[[#This Row],[Pheno Barcode]],7)</f>
        <v/>
      </c>
      <c r="H403" s="10" t="e">
        <f>_xlfn.IFNA(VLOOKUP(expandedflower[[#This Row],[Strain]],VEGC8[[#All],[Scion METRC '#]:[Health]],5,FALSE),"")</f>
        <v>#REF!</v>
      </c>
      <c r="I403" s="13"/>
      <c r="J403" s="13" t="str">
        <f>_xlfn.IFNA(VLOOKUP(expandedflower[[#This Row],[Scion METRC '#]],DEADC8[#Data],2,FALSE),"Alive")</f>
        <v>Alive</v>
      </c>
      <c r="K403" s="13"/>
      <c r="L403" s="13" t="str">
        <f>_xlfn.IFNA(VLOOKUP(expandedflower[[#This Row],[Scion METRC '#]],DEADC8[#Data],3,FALSE),"")</f>
        <v/>
      </c>
      <c r="M403" s="14" t="str">
        <f>_xlfn.IFNA(VLOOKUP(expandedflower[[#This Row],[Scion METRC '#]],DEADC8[#Data],4,FALSE),"")</f>
        <v/>
      </c>
      <c r="N403" s="13" t="str">
        <f>IF(ISNUMBER(SEARCH(".",expandedflower[[#This Row],[Pheno Barcode]])),CONCATENATE("1A4070000000065000",RIGHT(expandedflower[[#This Row],[Pheno Barcode]],6)),"")</f>
        <v/>
      </c>
      <c r="O4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_FL1-02</v>
      </c>
    </row>
    <row r="404" spans="1:15" x14ac:dyDescent="0.25">
      <c r="A404" s="12" t="s">
        <v>504</v>
      </c>
      <c r="B404" s="9">
        <v>3</v>
      </c>
      <c r="C404" s="9" t="s">
        <v>505</v>
      </c>
      <c r="D404" s="13"/>
      <c r="E404" s="13" t="e">
        <f>_xlfn.IFNA(VLOOKUP(expandedflower[[#This Row],[Scion METRC '#]],[3]!METRCC8[#Data],2,FALSE),"METRC ERROR")</f>
        <v>#REF!</v>
      </c>
      <c r="F404" s="13" t="str">
        <f>_xlfn.IFNA(VLOOKUP(expandedflower[[#This Row],[Scion METRC '#]],VEGC8[[#All],[Scion METRC '#]:[Pheno Barcode]],2,FALSE),"")</f>
        <v/>
      </c>
      <c r="G404" s="13" t="str">
        <f>LEFT(expandedflower[[#This Row],[Pheno Barcode]],7)</f>
        <v/>
      </c>
      <c r="H404" s="10" t="e">
        <f>_xlfn.IFNA(VLOOKUP(expandedflower[[#This Row],[Strain]],VEGC8[[#All],[Scion METRC '#]:[Health]],5,FALSE),"")</f>
        <v>#REF!</v>
      </c>
      <c r="I404" s="13"/>
      <c r="J404" s="13" t="str">
        <f>_xlfn.IFNA(VLOOKUP(expandedflower[[#This Row],[Scion METRC '#]],DEADC8[#Data],2,FALSE),"Alive")</f>
        <v>Alive</v>
      </c>
      <c r="K404" s="13"/>
      <c r="L404" s="13" t="str">
        <f>_xlfn.IFNA(VLOOKUP(expandedflower[[#This Row],[Scion METRC '#]],DEADC8[#Data],3,FALSE),"")</f>
        <v/>
      </c>
      <c r="M404" s="14" t="str">
        <f>_xlfn.IFNA(VLOOKUP(expandedflower[[#This Row],[Scion METRC '#]],DEADC8[#Data],4,FALSE),"")</f>
        <v/>
      </c>
      <c r="N404" s="13" t="str">
        <f>IF(ISNUMBER(SEARCH(".",expandedflower[[#This Row],[Pheno Barcode]])),CONCATENATE("1A4070000000065000",RIGHT(expandedflower[[#This Row],[Pheno Barcode]],6)),"")</f>
        <v/>
      </c>
      <c r="O4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_FL1-03</v>
      </c>
    </row>
    <row r="405" spans="1:15" x14ac:dyDescent="0.25">
      <c r="A405" s="12" t="s">
        <v>504</v>
      </c>
      <c r="B405" s="9">
        <v>4</v>
      </c>
      <c r="C405" s="9" t="s">
        <v>505</v>
      </c>
      <c r="D405" s="13"/>
      <c r="E405" s="13" t="e">
        <f>_xlfn.IFNA(VLOOKUP(expandedflower[[#This Row],[Scion METRC '#]],[3]!METRCC8[#Data],2,FALSE),"METRC ERROR")</f>
        <v>#REF!</v>
      </c>
      <c r="F405" s="13" t="str">
        <f>_xlfn.IFNA(VLOOKUP(expandedflower[[#This Row],[Scion METRC '#]],VEGC8[[#All],[Scion METRC '#]:[Pheno Barcode]],2,FALSE),"")</f>
        <v/>
      </c>
      <c r="G405" s="13" t="str">
        <f>LEFT(expandedflower[[#This Row],[Pheno Barcode]],7)</f>
        <v/>
      </c>
      <c r="H405" s="10" t="e">
        <f>_xlfn.IFNA(VLOOKUP(expandedflower[[#This Row],[Strain]],VEGC8[[#All],[Scion METRC '#]:[Health]],5,FALSE),"")</f>
        <v>#REF!</v>
      </c>
      <c r="I405" s="13"/>
      <c r="J405" s="13" t="str">
        <f>_xlfn.IFNA(VLOOKUP(expandedflower[[#This Row],[Scion METRC '#]],DEADC8[#Data],2,FALSE),"Alive")</f>
        <v>Alive</v>
      </c>
      <c r="K405" s="13"/>
      <c r="L405" s="13" t="str">
        <f>_xlfn.IFNA(VLOOKUP(expandedflower[[#This Row],[Scion METRC '#]],DEADC8[#Data],3,FALSE),"")</f>
        <v/>
      </c>
      <c r="M405" s="14" t="str">
        <f>_xlfn.IFNA(VLOOKUP(expandedflower[[#This Row],[Scion METRC '#]],DEADC8[#Data],4,FALSE),"")</f>
        <v/>
      </c>
      <c r="N405" s="13" t="str">
        <f>IF(ISNUMBER(SEARCH(".",expandedflower[[#This Row],[Pheno Barcode]])),CONCATENATE("1A4070000000065000",RIGHT(expandedflower[[#This Row],[Pheno Barcode]],6)),"")</f>
        <v/>
      </c>
      <c r="O4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_FL1-04</v>
      </c>
    </row>
    <row r="406" spans="1:15" x14ac:dyDescent="0.25">
      <c r="A406" s="12" t="s">
        <v>504</v>
      </c>
      <c r="B406" s="9">
        <v>5</v>
      </c>
      <c r="C406" s="9" t="s">
        <v>505</v>
      </c>
      <c r="D406" s="13"/>
      <c r="E406" s="13" t="e">
        <f>_xlfn.IFNA(VLOOKUP(expandedflower[[#This Row],[Scion METRC '#]],[3]!METRCC8[#Data],2,FALSE),"METRC ERROR")</f>
        <v>#REF!</v>
      </c>
      <c r="F406" s="13" t="str">
        <f>_xlfn.IFNA(VLOOKUP(expandedflower[[#This Row],[Scion METRC '#]],VEGC8[[#All],[Scion METRC '#]:[Pheno Barcode]],2,FALSE),"")</f>
        <v/>
      </c>
      <c r="G406" s="13" t="str">
        <f>LEFT(expandedflower[[#This Row],[Pheno Barcode]],7)</f>
        <v/>
      </c>
      <c r="H406" s="10" t="e">
        <f>_xlfn.IFNA(VLOOKUP(expandedflower[[#This Row],[Strain]],VEGC8[[#All],[Scion METRC '#]:[Health]],5,FALSE),"")</f>
        <v>#REF!</v>
      </c>
      <c r="I406" s="13"/>
      <c r="J406" s="13" t="str">
        <f>_xlfn.IFNA(VLOOKUP(expandedflower[[#This Row],[Scion METRC '#]],DEADC8[#Data],2,FALSE),"Alive")</f>
        <v>Alive</v>
      </c>
      <c r="K406" s="13"/>
      <c r="L406" s="13" t="str">
        <f>_xlfn.IFNA(VLOOKUP(expandedflower[[#This Row],[Scion METRC '#]],DEADC8[#Data],3,FALSE),"")</f>
        <v/>
      </c>
      <c r="M406" s="14" t="str">
        <f>_xlfn.IFNA(VLOOKUP(expandedflower[[#This Row],[Scion METRC '#]],DEADC8[#Data],4,FALSE),"")</f>
        <v/>
      </c>
      <c r="N406" s="13" t="str">
        <f>IF(ISNUMBER(SEARCH(".",expandedflower[[#This Row],[Pheno Barcode]])),CONCATENATE("1A4070000000065000",RIGHT(expandedflower[[#This Row],[Pheno Barcode]],6)),"")</f>
        <v/>
      </c>
      <c r="O4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_FL1-05</v>
      </c>
    </row>
    <row r="407" spans="1:15" x14ac:dyDescent="0.25">
      <c r="A407" s="12" t="s">
        <v>504</v>
      </c>
      <c r="B407" s="9">
        <v>6</v>
      </c>
      <c r="C407" s="9" t="s">
        <v>505</v>
      </c>
      <c r="D407" s="13"/>
      <c r="E407" s="13" t="e">
        <f>_xlfn.IFNA(VLOOKUP(expandedflower[[#This Row],[Scion METRC '#]],[3]!METRCC8[#Data],2,FALSE),"METRC ERROR")</f>
        <v>#REF!</v>
      </c>
      <c r="F407" s="13" t="str">
        <f>_xlfn.IFNA(VLOOKUP(expandedflower[[#This Row],[Scion METRC '#]],VEGC8[[#All],[Scion METRC '#]:[Pheno Barcode]],2,FALSE),"")</f>
        <v/>
      </c>
      <c r="G407" s="13" t="str">
        <f>LEFT(expandedflower[[#This Row],[Pheno Barcode]],7)</f>
        <v/>
      </c>
      <c r="H407" s="10" t="e">
        <f>_xlfn.IFNA(VLOOKUP(expandedflower[[#This Row],[Strain]],VEGC8[[#All],[Scion METRC '#]:[Health]],5,FALSE),"")</f>
        <v>#REF!</v>
      </c>
      <c r="I407" s="13"/>
      <c r="J407" s="13" t="str">
        <f>_xlfn.IFNA(VLOOKUP(expandedflower[[#This Row],[Scion METRC '#]],DEADC8[#Data],2,FALSE),"Alive")</f>
        <v>Alive</v>
      </c>
      <c r="K407" s="13"/>
      <c r="L407" s="13" t="str">
        <f>_xlfn.IFNA(VLOOKUP(expandedflower[[#This Row],[Scion METRC '#]],DEADC8[#Data],3,FALSE),"")</f>
        <v/>
      </c>
      <c r="M407" s="14" t="str">
        <f>_xlfn.IFNA(VLOOKUP(expandedflower[[#This Row],[Scion METRC '#]],DEADC8[#Data],4,FALSE),"")</f>
        <v/>
      </c>
      <c r="N407" s="13" t="str">
        <f>IF(ISNUMBER(SEARCH(".",expandedflower[[#This Row],[Pheno Barcode]])),CONCATENATE("1A4070000000065000",RIGHT(expandedflower[[#This Row],[Pheno Barcode]],6)),"")</f>
        <v/>
      </c>
      <c r="O4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_FL1-06</v>
      </c>
    </row>
    <row r="408" spans="1:15" x14ac:dyDescent="0.25">
      <c r="A408" s="12" t="s">
        <v>504</v>
      </c>
      <c r="B408" s="9">
        <v>7</v>
      </c>
      <c r="C408" s="9" t="s">
        <v>505</v>
      </c>
      <c r="D408" s="13"/>
      <c r="E408" s="13" t="e">
        <f>_xlfn.IFNA(VLOOKUP(expandedflower[[#This Row],[Scion METRC '#]],[3]!METRCC8[#Data],2,FALSE),"METRC ERROR")</f>
        <v>#REF!</v>
      </c>
      <c r="F408" s="13" t="str">
        <f>_xlfn.IFNA(VLOOKUP(expandedflower[[#This Row],[Scion METRC '#]],VEGC8[[#All],[Scion METRC '#]:[Pheno Barcode]],2,FALSE),"")</f>
        <v/>
      </c>
      <c r="G408" s="13" t="str">
        <f>LEFT(expandedflower[[#This Row],[Pheno Barcode]],7)</f>
        <v/>
      </c>
      <c r="H408" s="10" t="e">
        <f>_xlfn.IFNA(VLOOKUP(expandedflower[[#This Row],[Strain]],VEGC8[[#All],[Scion METRC '#]:[Health]],5,FALSE),"")</f>
        <v>#REF!</v>
      </c>
      <c r="I408" s="13"/>
      <c r="J408" s="13" t="str">
        <f>_xlfn.IFNA(VLOOKUP(expandedflower[[#This Row],[Scion METRC '#]],DEADC8[#Data],2,FALSE),"Alive")</f>
        <v>Alive</v>
      </c>
      <c r="K408" s="13"/>
      <c r="L408" s="13" t="str">
        <f>_xlfn.IFNA(VLOOKUP(expandedflower[[#This Row],[Scion METRC '#]],DEADC8[#Data],3,FALSE),"")</f>
        <v/>
      </c>
      <c r="M408" s="14" t="str">
        <f>_xlfn.IFNA(VLOOKUP(expandedflower[[#This Row],[Scion METRC '#]],DEADC8[#Data],4,FALSE),"")</f>
        <v/>
      </c>
      <c r="N408" s="13" t="str">
        <f>IF(ISNUMBER(SEARCH(".",expandedflower[[#This Row],[Pheno Barcode]])),CONCATENATE("1A4070000000065000",RIGHT(expandedflower[[#This Row],[Pheno Barcode]],6)),"")</f>
        <v/>
      </c>
      <c r="O4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_FL1-07</v>
      </c>
    </row>
    <row r="409" spans="1:15" x14ac:dyDescent="0.25">
      <c r="A409" s="12" t="s">
        <v>504</v>
      </c>
      <c r="B409" s="9">
        <v>8</v>
      </c>
      <c r="C409" s="9" t="s">
        <v>505</v>
      </c>
      <c r="D409" s="13"/>
      <c r="E409" s="13" t="e">
        <f>_xlfn.IFNA(VLOOKUP(expandedflower[[#This Row],[Scion METRC '#]],[3]!METRCC8[#Data],2,FALSE),"METRC ERROR")</f>
        <v>#REF!</v>
      </c>
      <c r="F409" s="13" t="str">
        <f>_xlfn.IFNA(VLOOKUP(expandedflower[[#This Row],[Scion METRC '#]],VEGC8[[#All],[Scion METRC '#]:[Pheno Barcode]],2,FALSE),"")</f>
        <v/>
      </c>
      <c r="G409" s="13" t="str">
        <f>LEFT(expandedflower[[#This Row],[Pheno Barcode]],7)</f>
        <v/>
      </c>
      <c r="H409" s="10" t="e">
        <f>_xlfn.IFNA(VLOOKUP(expandedflower[[#This Row],[Strain]],VEGC8[[#All],[Scion METRC '#]:[Health]],5,FALSE),"")</f>
        <v>#REF!</v>
      </c>
      <c r="I409" s="13"/>
      <c r="J409" s="13" t="str">
        <f>_xlfn.IFNA(VLOOKUP(expandedflower[[#This Row],[Scion METRC '#]],DEADC8[#Data],2,FALSE),"Alive")</f>
        <v>Alive</v>
      </c>
      <c r="K409" s="13"/>
      <c r="L409" s="13" t="str">
        <f>_xlfn.IFNA(VLOOKUP(expandedflower[[#This Row],[Scion METRC '#]],DEADC8[#Data],3,FALSE),"")</f>
        <v/>
      </c>
      <c r="M409" s="14" t="str">
        <f>_xlfn.IFNA(VLOOKUP(expandedflower[[#This Row],[Scion METRC '#]],DEADC8[#Data],4,FALSE),"")</f>
        <v/>
      </c>
      <c r="N409" s="13" t="str">
        <f>IF(ISNUMBER(SEARCH(".",expandedflower[[#This Row],[Pheno Barcode]])),CONCATENATE("1A4070000000065000",RIGHT(expandedflower[[#This Row],[Pheno Barcode]],6)),"")</f>
        <v/>
      </c>
      <c r="O4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_FL1-08</v>
      </c>
    </row>
    <row r="410" spans="1:15" x14ac:dyDescent="0.25">
      <c r="A410" s="12" t="s">
        <v>504</v>
      </c>
      <c r="B410" s="9">
        <v>9</v>
      </c>
      <c r="C410" s="9" t="s">
        <v>505</v>
      </c>
      <c r="D410" s="13"/>
      <c r="E410" s="13" t="e">
        <f>_xlfn.IFNA(VLOOKUP(expandedflower[[#This Row],[Scion METRC '#]],[3]!METRCC8[#Data],2,FALSE),"METRC ERROR")</f>
        <v>#REF!</v>
      </c>
      <c r="F410" s="13" t="str">
        <f>_xlfn.IFNA(VLOOKUP(expandedflower[[#This Row],[Scion METRC '#]],VEGC8[[#All],[Scion METRC '#]:[Pheno Barcode]],2,FALSE),"")</f>
        <v/>
      </c>
      <c r="G410" s="13" t="str">
        <f>LEFT(expandedflower[[#This Row],[Pheno Barcode]],7)</f>
        <v/>
      </c>
      <c r="H410" s="10" t="e">
        <f>_xlfn.IFNA(VLOOKUP(expandedflower[[#This Row],[Strain]],VEGC8[[#All],[Scion METRC '#]:[Health]],5,FALSE),"")</f>
        <v>#REF!</v>
      </c>
      <c r="I410" s="13"/>
      <c r="J410" s="13" t="str">
        <f>_xlfn.IFNA(VLOOKUP(expandedflower[[#This Row],[Scion METRC '#]],DEADC8[#Data],2,FALSE),"Alive")</f>
        <v>Alive</v>
      </c>
      <c r="K410" s="13"/>
      <c r="L410" s="13" t="str">
        <f>_xlfn.IFNA(VLOOKUP(expandedflower[[#This Row],[Scion METRC '#]],DEADC8[#Data],3,FALSE),"")</f>
        <v/>
      </c>
      <c r="M410" s="14" t="str">
        <f>_xlfn.IFNA(VLOOKUP(expandedflower[[#This Row],[Scion METRC '#]],DEADC8[#Data],4,FALSE),"")</f>
        <v/>
      </c>
      <c r="N410" s="13" t="str">
        <f>IF(ISNUMBER(SEARCH(".",expandedflower[[#This Row],[Pheno Barcode]])),CONCATENATE("1A4070000000065000",RIGHT(expandedflower[[#This Row],[Pheno Barcode]],6)),"")</f>
        <v/>
      </c>
      <c r="O4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_FL1-09</v>
      </c>
    </row>
    <row r="411" spans="1:15" x14ac:dyDescent="0.25">
      <c r="A411" s="12" t="s">
        <v>504</v>
      </c>
      <c r="B411" s="9">
        <v>10</v>
      </c>
      <c r="C411" s="9" t="s">
        <v>505</v>
      </c>
      <c r="D411" s="13"/>
      <c r="E411" s="13" t="e">
        <f>_xlfn.IFNA(VLOOKUP(expandedflower[[#This Row],[Scion METRC '#]],[3]!METRCC8[#Data],2,FALSE),"METRC ERROR")</f>
        <v>#REF!</v>
      </c>
      <c r="F411" s="13" t="str">
        <f>_xlfn.IFNA(VLOOKUP(expandedflower[[#This Row],[Scion METRC '#]],VEGC8[[#All],[Scion METRC '#]:[Pheno Barcode]],2,FALSE),"")</f>
        <v/>
      </c>
      <c r="G411" s="13" t="str">
        <f>LEFT(expandedflower[[#This Row],[Pheno Barcode]],7)</f>
        <v/>
      </c>
      <c r="H411" s="10" t="e">
        <f>_xlfn.IFNA(VLOOKUP(expandedflower[[#This Row],[Strain]],VEGC8[[#All],[Scion METRC '#]:[Health]],5,FALSE),"")</f>
        <v>#REF!</v>
      </c>
      <c r="I411" s="13"/>
      <c r="J411" s="13" t="str">
        <f>_xlfn.IFNA(VLOOKUP(expandedflower[[#This Row],[Scion METRC '#]],DEADC8[#Data],2,FALSE),"Alive")</f>
        <v>Alive</v>
      </c>
      <c r="K411" s="13"/>
      <c r="L411" s="13" t="str">
        <f>_xlfn.IFNA(VLOOKUP(expandedflower[[#This Row],[Scion METRC '#]],DEADC8[#Data],3,FALSE),"")</f>
        <v/>
      </c>
      <c r="M411" s="14" t="str">
        <f>_xlfn.IFNA(VLOOKUP(expandedflower[[#This Row],[Scion METRC '#]],DEADC8[#Data],4,FALSE),"")</f>
        <v/>
      </c>
      <c r="N411" s="13" t="str">
        <f>IF(ISNUMBER(SEARCH(".",expandedflower[[#This Row],[Pheno Barcode]])),CONCATENATE("1A4070000000065000",RIGHT(expandedflower[[#This Row],[Pheno Barcode]],6)),"")</f>
        <v/>
      </c>
      <c r="O4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_FL1-10</v>
      </c>
    </row>
    <row r="412" spans="1:15" x14ac:dyDescent="0.25">
      <c r="A412" s="12" t="s">
        <v>504</v>
      </c>
      <c r="B412" s="9">
        <v>11</v>
      </c>
      <c r="C412" s="9" t="s">
        <v>505</v>
      </c>
      <c r="D412" s="13"/>
      <c r="E412" s="13" t="e">
        <f>_xlfn.IFNA(VLOOKUP(expandedflower[[#This Row],[Scion METRC '#]],[3]!METRCC8[#Data],2,FALSE),"METRC ERROR")</f>
        <v>#REF!</v>
      </c>
      <c r="F412" s="13" t="str">
        <f>_xlfn.IFNA(VLOOKUP(expandedflower[[#This Row],[Scion METRC '#]],VEGC8[[#All],[Scion METRC '#]:[Pheno Barcode]],2,FALSE),"")</f>
        <v/>
      </c>
      <c r="G412" s="13" t="str">
        <f>LEFT(expandedflower[[#This Row],[Pheno Barcode]],7)</f>
        <v/>
      </c>
      <c r="H412" s="10" t="e">
        <f>_xlfn.IFNA(VLOOKUP(expandedflower[[#This Row],[Strain]],VEGC8[[#All],[Scion METRC '#]:[Health]],5,FALSE),"")</f>
        <v>#REF!</v>
      </c>
      <c r="I412" s="13"/>
      <c r="J412" s="13" t="str">
        <f>_xlfn.IFNA(VLOOKUP(expandedflower[[#This Row],[Scion METRC '#]],DEADC8[#Data],2,FALSE),"Alive")</f>
        <v>Alive</v>
      </c>
      <c r="K412" s="13"/>
      <c r="L412" s="13" t="str">
        <f>_xlfn.IFNA(VLOOKUP(expandedflower[[#This Row],[Scion METRC '#]],DEADC8[#Data],3,FALSE),"")</f>
        <v/>
      </c>
      <c r="M412" s="14" t="str">
        <f>_xlfn.IFNA(VLOOKUP(expandedflower[[#This Row],[Scion METRC '#]],DEADC8[#Data],4,FALSE),"")</f>
        <v/>
      </c>
      <c r="N412" s="13" t="str">
        <f>IF(ISNUMBER(SEARCH(".",expandedflower[[#This Row],[Pheno Barcode]])),CONCATENATE("1A4070000000065000",RIGHT(expandedflower[[#This Row],[Pheno Barcode]],6)),"")</f>
        <v/>
      </c>
      <c r="O4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_FL1-11</v>
      </c>
    </row>
    <row r="413" spans="1:15" x14ac:dyDescent="0.25">
      <c r="A413" s="12" t="s">
        <v>504</v>
      </c>
      <c r="B413" s="9">
        <v>12</v>
      </c>
      <c r="C413" s="9" t="s">
        <v>505</v>
      </c>
      <c r="D413" s="13"/>
      <c r="E413" s="13" t="e">
        <f>_xlfn.IFNA(VLOOKUP(expandedflower[[#This Row],[Scion METRC '#]],[3]!METRCC8[#Data],2,FALSE),"METRC ERROR")</f>
        <v>#REF!</v>
      </c>
      <c r="F413" s="13" t="str">
        <f>_xlfn.IFNA(VLOOKUP(expandedflower[[#This Row],[Scion METRC '#]],VEGC8[[#All],[Scion METRC '#]:[Pheno Barcode]],2,FALSE),"")</f>
        <v/>
      </c>
      <c r="G413" s="13" t="str">
        <f>LEFT(expandedflower[[#This Row],[Pheno Barcode]],7)</f>
        <v/>
      </c>
      <c r="H413" s="10" t="e">
        <f>_xlfn.IFNA(VLOOKUP(expandedflower[[#This Row],[Strain]],VEGC8[[#All],[Scion METRC '#]:[Health]],5,FALSE),"")</f>
        <v>#REF!</v>
      </c>
      <c r="I413" s="13"/>
      <c r="J413" s="13" t="str">
        <f>_xlfn.IFNA(VLOOKUP(expandedflower[[#This Row],[Scion METRC '#]],DEADC8[#Data],2,FALSE),"Alive")</f>
        <v>Alive</v>
      </c>
      <c r="K413" s="13"/>
      <c r="L413" s="13" t="str">
        <f>_xlfn.IFNA(VLOOKUP(expandedflower[[#This Row],[Scion METRC '#]],DEADC8[#Data],3,FALSE),"")</f>
        <v/>
      </c>
      <c r="M413" s="14" t="str">
        <f>_xlfn.IFNA(VLOOKUP(expandedflower[[#This Row],[Scion METRC '#]],DEADC8[#Data],4,FALSE),"")</f>
        <v/>
      </c>
      <c r="N413" s="13" t="str">
        <f>IF(ISNUMBER(SEARCH(".",expandedflower[[#This Row],[Pheno Barcode]])),CONCATENATE("1A4070000000065000",RIGHT(expandedflower[[#This Row],[Pheno Barcode]],6)),"")</f>
        <v/>
      </c>
      <c r="O4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_FL1-12</v>
      </c>
    </row>
    <row r="414" spans="1:15" x14ac:dyDescent="0.25">
      <c r="A414" s="12" t="s">
        <v>504</v>
      </c>
      <c r="B414" s="9">
        <v>13</v>
      </c>
      <c r="C414" s="9" t="s">
        <v>505</v>
      </c>
      <c r="D414" s="13"/>
      <c r="E414" s="13" t="e">
        <f>_xlfn.IFNA(VLOOKUP(expandedflower[[#This Row],[Scion METRC '#]],[3]!METRCC8[#Data],2,FALSE),"METRC ERROR")</f>
        <v>#REF!</v>
      </c>
      <c r="F414" s="13" t="str">
        <f>_xlfn.IFNA(VLOOKUP(expandedflower[[#This Row],[Scion METRC '#]],VEGC8[[#All],[Scion METRC '#]:[Pheno Barcode]],2,FALSE),"")</f>
        <v/>
      </c>
      <c r="G414" s="13" t="str">
        <f>LEFT(expandedflower[[#This Row],[Pheno Barcode]],7)</f>
        <v/>
      </c>
      <c r="H414" s="10" t="e">
        <f>_xlfn.IFNA(VLOOKUP(expandedflower[[#This Row],[Strain]],VEGC8[[#All],[Scion METRC '#]:[Health]],5,FALSE),"")</f>
        <v>#REF!</v>
      </c>
      <c r="I414" s="13"/>
      <c r="J414" s="13" t="str">
        <f>_xlfn.IFNA(VLOOKUP(expandedflower[[#This Row],[Scion METRC '#]],DEADC8[#Data],2,FALSE),"Alive")</f>
        <v>Alive</v>
      </c>
      <c r="K414" s="13"/>
      <c r="L414" s="13" t="str">
        <f>_xlfn.IFNA(VLOOKUP(expandedflower[[#This Row],[Scion METRC '#]],DEADC8[#Data],3,FALSE),"")</f>
        <v/>
      </c>
      <c r="M414" s="14" t="str">
        <f>_xlfn.IFNA(VLOOKUP(expandedflower[[#This Row],[Scion METRC '#]],DEADC8[#Data],4,FALSE),"")</f>
        <v/>
      </c>
      <c r="N414" s="13" t="str">
        <f>IF(ISNUMBER(SEARCH(".",expandedflower[[#This Row],[Pheno Barcode]])),CONCATENATE("1A4070000000065000",RIGHT(expandedflower[[#This Row],[Pheno Barcode]],6)),"")</f>
        <v/>
      </c>
      <c r="O4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_FL1-13</v>
      </c>
    </row>
    <row r="415" spans="1:15" x14ac:dyDescent="0.25">
      <c r="A415" s="12" t="s">
        <v>504</v>
      </c>
      <c r="B415" s="9">
        <v>14</v>
      </c>
      <c r="C415" s="9" t="s">
        <v>505</v>
      </c>
      <c r="D415" s="13"/>
      <c r="E415" s="13" t="e">
        <f>_xlfn.IFNA(VLOOKUP(expandedflower[[#This Row],[Scion METRC '#]],[3]!METRCC8[#Data],2,FALSE),"METRC ERROR")</f>
        <v>#REF!</v>
      </c>
      <c r="F415" s="13" t="str">
        <f>_xlfn.IFNA(VLOOKUP(expandedflower[[#This Row],[Scion METRC '#]],VEGC8[[#All],[Scion METRC '#]:[Pheno Barcode]],2,FALSE),"")</f>
        <v/>
      </c>
      <c r="G415" s="13" t="str">
        <f>LEFT(expandedflower[[#This Row],[Pheno Barcode]],7)</f>
        <v/>
      </c>
      <c r="H415" s="10" t="e">
        <f>_xlfn.IFNA(VLOOKUP(expandedflower[[#This Row],[Strain]],VEGC8[[#All],[Scion METRC '#]:[Health]],5,FALSE),"")</f>
        <v>#REF!</v>
      </c>
      <c r="I415" s="13"/>
      <c r="J415" s="13" t="str">
        <f>_xlfn.IFNA(VLOOKUP(expandedflower[[#This Row],[Scion METRC '#]],DEADC8[#Data],2,FALSE),"Alive")</f>
        <v>Alive</v>
      </c>
      <c r="K415" s="13"/>
      <c r="L415" s="13" t="str">
        <f>_xlfn.IFNA(VLOOKUP(expandedflower[[#This Row],[Scion METRC '#]],DEADC8[#Data],3,FALSE),"")</f>
        <v/>
      </c>
      <c r="M415" s="14" t="str">
        <f>_xlfn.IFNA(VLOOKUP(expandedflower[[#This Row],[Scion METRC '#]],DEADC8[#Data],4,FALSE),"")</f>
        <v/>
      </c>
      <c r="N415" s="13" t="str">
        <f>IF(ISNUMBER(SEARCH(".",expandedflower[[#This Row],[Pheno Barcode]])),CONCATENATE("1A4070000000065000",RIGHT(expandedflower[[#This Row],[Pheno Barcode]],6)),"")</f>
        <v/>
      </c>
      <c r="O4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_FL1-14</v>
      </c>
    </row>
    <row r="416" spans="1:15" x14ac:dyDescent="0.25">
      <c r="A416" s="12" t="s">
        <v>504</v>
      </c>
      <c r="B416" s="9">
        <v>15</v>
      </c>
      <c r="C416" s="9" t="s">
        <v>505</v>
      </c>
      <c r="D416" s="13"/>
      <c r="E416" s="13" t="e">
        <f>_xlfn.IFNA(VLOOKUP(expandedflower[[#This Row],[Scion METRC '#]],[3]!METRCC8[#Data],2,FALSE),"METRC ERROR")</f>
        <v>#REF!</v>
      </c>
      <c r="F416" s="13" t="str">
        <f>_xlfn.IFNA(VLOOKUP(expandedflower[[#This Row],[Scion METRC '#]],VEGC8[[#All],[Scion METRC '#]:[Pheno Barcode]],2,FALSE),"")</f>
        <v/>
      </c>
      <c r="G416" s="13" t="str">
        <f>LEFT(expandedflower[[#This Row],[Pheno Barcode]],7)</f>
        <v/>
      </c>
      <c r="H416" s="10" t="e">
        <f>_xlfn.IFNA(VLOOKUP(expandedflower[[#This Row],[Strain]],VEGC8[[#All],[Scion METRC '#]:[Health]],5,FALSE),"")</f>
        <v>#REF!</v>
      </c>
      <c r="I416" s="13"/>
      <c r="J416" s="13" t="str">
        <f>_xlfn.IFNA(VLOOKUP(expandedflower[[#This Row],[Scion METRC '#]],DEADC8[#Data],2,FALSE),"Alive")</f>
        <v>Alive</v>
      </c>
      <c r="K416" s="13"/>
      <c r="L416" s="13" t="str">
        <f>_xlfn.IFNA(VLOOKUP(expandedflower[[#This Row],[Scion METRC '#]],DEADC8[#Data],3,FALSE),"")</f>
        <v/>
      </c>
      <c r="M416" s="14" t="str">
        <f>_xlfn.IFNA(VLOOKUP(expandedflower[[#This Row],[Scion METRC '#]],DEADC8[#Data],4,FALSE),"")</f>
        <v/>
      </c>
      <c r="N416" s="13" t="str">
        <f>IF(ISNUMBER(SEARCH(".",expandedflower[[#This Row],[Pheno Barcode]])),CONCATENATE("1A4070000000065000",RIGHT(expandedflower[[#This Row],[Pheno Barcode]],6)),"")</f>
        <v/>
      </c>
      <c r="O4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_FL1-15</v>
      </c>
    </row>
    <row r="417" spans="1:15" x14ac:dyDescent="0.25">
      <c r="A417" s="12" t="s">
        <v>504</v>
      </c>
      <c r="B417" s="9">
        <v>16</v>
      </c>
      <c r="C417" s="9" t="s">
        <v>505</v>
      </c>
      <c r="D417" s="13"/>
      <c r="E417" s="13" t="e">
        <f>_xlfn.IFNA(VLOOKUP(expandedflower[[#This Row],[Scion METRC '#]],[3]!METRCC8[#Data],2,FALSE),"METRC ERROR")</f>
        <v>#REF!</v>
      </c>
      <c r="F417" s="13" t="str">
        <f>_xlfn.IFNA(VLOOKUP(expandedflower[[#This Row],[Scion METRC '#]],VEGC8[[#All],[Scion METRC '#]:[Pheno Barcode]],2,FALSE),"")</f>
        <v/>
      </c>
      <c r="G417" s="13" t="str">
        <f>LEFT(expandedflower[[#This Row],[Pheno Barcode]],7)</f>
        <v/>
      </c>
      <c r="H417" s="10" t="e">
        <f>_xlfn.IFNA(VLOOKUP(expandedflower[[#This Row],[Strain]],VEGC8[[#All],[Scion METRC '#]:[Health]],5,FALSE),"")</f>
        <v>#REF!</v>
      </c>
      <c r="I417" s="13"/>
      <c r="J417" s="13" t="str">
        <f>_xlfn.IFNA(VLOOKUP(expandedflower[[#This Row],[Scion METRC '#]],DEADC8[#Data],2,FALSE),"Alive")</f>
        <v>Alive</v>
      </c>
      <c r="K417" s="13"/>
      <c r="L417" s="13" t="str">
        <f>_xlfn.IFNA(VLOOKUP(expandedflower[[#This Row],[Scion METRC '#]],DEADC8[#Data],3,FALSE),"")</f>
        <v/>
      </c>
      <c r="M417" s="14" t="str">
        <f>_xlfn.IFNA(VLOOKUP(expandedflower[[#This Row],[Scion METRC '#]],DEADC8[#Data],4,FALSE),"")</f>
        <v/>
      </c>
      <c r="N417" s="13" t="str">
        <f>IF(ISNUMBER(SEARCH(".",expandedflower[[#This Row],[Pheno Barcode]])),CONCATENATE("1A4070000000065000",RIGHT(expandedflower[[#This Row],[Pheno Barcode]],6)),"")</f>
        <v/>
      </c>
      <c r="O4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_FL1-16</v>
      </c>
    </row>
    <row r="418" spans="1:15" x14ac:dyDescent="0.25">
      <c r="A418" s="12" t="s">
        <v>504</v>
      </c>
      <c r="B418" s="9">
        <v>1</v>
      </c>
      <c r="C418" s="9" t="s">
        <v>506</v>
      </c>
      <c r="D418" s="13"/>
      <c r="E418" s="13" t="e">
        <f>_xlfn.IFNA(VLOOKUP(expandedflower[[#This Row],[Scion METRC '#]],[3]!METRCC8[#Data],2,FALSE),"METRC ERROR")</f>
        <v>#REF!</v>
      </c>
      <c r="F418" s="13" t="str">
        <f>_xlfn.IFNA(VLOOKUP(expandedflower[[#This Row],[Scion METRC '#]],VEGC8[[#All],[Scion METRC '#]:[Pheno Barcode]],2,FALSE),"")</f>
        <v/>
      </c>
      <c r="G418" s="13" t="str">
        <f>LEFT(expandedflower[[#This Row],[Pheno Barcode]],7)</f>
        <v/>
      </c>
      <c r="H418" s="10" t="e">
        <f>_xlfn.IFNA(VLOOKUP(expandedflower[[#This Row],[Strain]],VEGC8[[#All],[Scion METRC '#]:[Health]],5,FALSE),"")</f>
        <v>#REF!</v>
      </c>
      <c r="I418" s="13"/>
      <c r="J418" s="13" t="str">
        <f>_xlfn.IFNA(VLOOKUP(expandedflower[[#This Row],[Scion METRC '#]],DEADC8[#Data],2,FALSE),"Alive")</f>
        <v>Alive</v>
      </c>
      <c r="K418" s="13"/>
      <c r="L418" s="13" t="str">
        <f>_xlfn.IFNA(VLOOKUP(expandedflower[[#This Row],[Scion METRC '#]],DEADC8[#Data],3,FALSE),"")</f>
        <v/>
      </c>
      <c r="M418" s="14" t="str">
        <f>_xlfn.IFNA(VLOOKUP(expandedflower[[#This Row],[Scion METRC '#]],DEADC8[#Data],4,FALSE),"")</f>
        <v/>
      </c>
      <c r="N418" s="13" t="str">
        <f>IF(ISNUMBER(SEARCH(".",expandedflower[[#This Row],[Pheno Barcode]])),CONCATENATE("1A4070000000065000",RIGHT(expandedflower[[#This Row],[Pheno Barcode]],6)),"")</f>
        <v/>
      </c>
      <c r="O4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_FL2-01</v>
      </c>
    </row>
    <row r="419" spans="1:15" x14ac:dyDescent="0.25">
      <c r="A419" s="12" t="s">
        <v>504</v>
      </c>
      <c r="B419" s="9">
        <v>2</v>
      </c>
      <c r="C419" s="9" t="s">
        <v>506</v>
      </c>
      <c r="D419" s="13"/>
      <c r="E419" s="13" t="e">
        <f>_xlfn.IFNA(VLOOKUP(expandedflower[[#This Row],[Scion METRC '#]],[3]!METRCC8[#Data],2,FALSE),"METRC ERROR")</f>
        <v>#REF!</v>
      </c>
      <c r="F419" s="13" t="str">
        <f>_xlfn.IFNA(VLOOKUP(expandedflower[[#This Row],[Scion METRC '#]],VEGC8[[#All],[Scion METRC '#]:[Pheno Barcode]],2,FALSE),"")</f>
        <v/>
      </c>
      <c r="G419" s="13" t="str">
        <f>LEFT(expandedflower[[#This Row],[Pheno Barcode]],7)</f>
        <v/>
      </c>
      <c r="H419" s="10" t="e">
        <f>_xlfn.IFNA(VLOOKUP(expandedflower[[#This Row],[Strain]],VEGC8[[#All],[Scion METRC '#]:[Health]],5,FALSE),"")</f>
        <v>#REF!</v>
      </c>
      <c r="I419" s="13"/>
      <c r="J419" s="13" t="str">
        <f>_xlfn.IFNA(VLOOKUP(expandedflower[[#This Row],[Scion METRC '#]],DEADC8[#Data],2,FALSE),"Alive")</f>
        <v>Alive</v>
      </c>
      <c r="K419" s="13"/>
      <c r="L419" s="13" t="str">
        <f>_xlfn.IFNA(VLOOKUP(expandedflower[[#This Row],[Scion METRC '#]],DEADC8[#Data],3,FALSE),"")</f>
        <v/>
      </c>
      <c r="M419" s="14" t="str">
        <f>_xlfn.IFNA(VLOOKUP(expandedflower[[#This Row],[Scion METRC '#]],DEADC8[#Data],4,FALSE),"")</f>
        <v/>
      </c>
      <c r="N419" s="13" t="str">
        <f>IF(ISNUMBER(SEARCH(".",expandedflower[[#This Row],[Pheno Barcode]])),CONCATENATE("1A4070000000065000",RIGHT(expandedflower[[#This Row],[Pheno Barcode]],6)),"")</f>
        <v/>
      </c>
      <c r="O4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_FL2-02</v>
      </c>
    </row>
    <row r="420" spans="1:15" x14ac:dyDescent="0.25">
      <c r="A420" s="12" t="s">
        <v>504</v>
      </c>
      <c r="B420" s="9">
        <v>3</v>
      </c>
      <c r="C420" s="9" t="s">
        <v>506</v>
      </c>
      <c r="D420" s="13"/>
      <c r="E420" s="13" t="e">
        <f>_xlfn.IFNA(VLOOKUP(expandedflower[[#This Row],[Scion METRC '#]],[3]!METRCC8[#Data],2,FALSE),"METRC ERROR")</f>
        <v>#REF!</v>
      </c>
      <c r="F420" s="13" t="str">
        <f>_xlfn.IFNA(VLOOKUP(expandedflower[[#This Row],[Scion METRC '#]],VEGC8[[#All],[Scion METRC '#]:[Pheno Barcode]],2,FALSE),"")</f>
        <v/>
      </c>
      <c r="G420" s="13" t="str">
        <f>LEFT(expandedflower[[#This Row],[Pheno Barcode]],7)</f>
        <v/>
      </c>
      <c r="H420" s="10" t="e">
        <f>_xlfn.IFNA(VLOOKUP(expandedflower[[#This Row],[Strain]],VEGC8[[#All],[Scion METRC '#]:[Health]],5,FALSE),"")</f>
        <v>#REF!</v>
      </c>
      <c r="I420" s="13"/>
      <c r="J420" s="13" t="str">
        <f>_xlfn.IFNA(VLOOKUP(expandedflower[[#This Row],[Scion METRC '#]],DEADC8[#Data],2,FALSE),"Alive")</f>
        <v>Alive</v>
      </c>
      <c r="K420" s="13"/>
      <c r="L420" s="13" t="str">
        <f>_xlfn.IFNA(VLOOKUP(expandedflower[[#This Row],[Scion METRC '#]],DEADC8[#Data],3,FALSE),"")</f>
        <v/>
      </c>
      <c r="M420" s="14" t="str">
        <f>_xlfn.IFNA(VLOOKUP(expandedflower[[#This Row],[Scion METRC '#]],DEADC8[#Data],4,FALSE),"")</f>
        <v/>
      </c>
      <c r="N420" s="13" t="str">
        <f>IF(ISNUMBER(SEARCH(".",expandedflower[[#This Row],[Pheno Barcode]])),CONCATENATE("1A4070000000065000",RIGHT(expandedflower[[#This Row],[Pheno Barcode]],6)),"")</f>
        <v/>
      </c>
      <c r="O4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_FL2-03</v>
      </c>
    </row>
    <row r="421" spans="1:15" x14ac:dyDescent="0.25">
      <c r="A421" s="12" t="s">
        <v>504</v>
      </c>
      <c r="B421" s="9">
        <v>4</v>
      </c>
      <c r="C421" s="9" t="s">
        <v>506</v>
      </c>
      <c r="D421" s="13"/>
      <c r="E421" s="13" t="e">
        <f>_xlfn.IFNA(VLOOKUP(expandedflower[[#This Row],[Scion METRC '#]],[3]!METRCC8[#Data],2,FALSE),"METRC ERROR")</f>
        <v>#REF!</v>
      </c>
      <c r="F421" s="13" t="str">
        <f>_xlfn.IFNA(VLOOKUP(expandedflower[[#This Row],[Scion METRC '#]],VEGC8[[#All],[Scion METRC '#]:[Pheno Barcode]],2,FALSE),"")</f>
        <v/>
      </c>
      <c r="G421" s="13" t="str">
        <f>LEFT(expandedflower[[#This Row],[Pheno Barcode]],7)</f>
        <v/>
      </c>
      <c r="H421" s="10" t="e">
        <f>_xlfn.IFNA(VLOOKUP(expandedflower[[#This Row],[Strain]],VEGC8[[#All],[Scion METRC '#]:[Health]],5,FALSE),"")</f>
        <v>#REF!</v>
      </c>
      <c r="I421" s="13"/>
      <c r="J421" s="13" t="str">
        <f>_xlfn.IFNA(VLOOKUP(expandedflower[[#This Row],[Scion METRC '#]],DEADC8[#Data],2,FALSE),"Alive")</f>
        <v>Alive</v>
      </c>
      <c r="K421" s="13"/>
      <c r="L421" s="13" t="str">
        <f>_xlfn.IFNA(VLOOKUP(expandedflower[[#This Row],[Scion METRC '#]],DEADC8[#Data],3,FALSE),"")</f>
        <v/>
      </c>
      <c r="M421" s="14" t="str">
        <f>_xlfn.IFNA(VLOOKUP(expandedflower[[#This Row],[Scion METRC '#]],DEADC8[#Data],4,FALSE),"")</f>
        <v/>
      </c>
      <c r="N421" s="13" t="str">
        <f>IF(ISNUMBER(SEARCH(".",expandedflower[[#This Row],[Pheno Barcode]])),CONCATENATE("1A4070000000065000",RIGHT(expandedflower[[#This Row],[Pheno Barcode]],6)),"")</f>
        <v/>
      </c>
      <c r="O4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_FL2-04</v>
      </c>
    </row>
    <row r="422" spans="1:15" x14ac:dyDescent="0.25">
      <c r="A422" s="12" t="s">
        <v>504</v>
      </c>
      <c r="B422" s="9">
        <v>5</v>
      </c>
      <c r="C422" s="9" t="s">
        <v>506</v>
      </c>
      <c r="D422" s="13"/>
      <c r="E422" s="13" t="e">
        <f>_xlfn.IFNA(VLOOKUP(expandedflower[[#This Row],[Scion METRC '#]],[3]!METRCC8[#Data],2,FALSE),"METRC ERROR")</f>
        <v>#REF!</v>
      </c>
      <c r="F422" s="13" t="str">
        <f>_xlfn.IFNA(VLOOKUP(expandedflower[[#This Row],[Scion METRC '#]],VEGC8[[#All],[Scion METRC '#]:[Pheno Barcode]],2,FALSE),"")</f>
        <v/>
      </c>
      <c r="G422" s="13" t="str">
        <f>LEFT(expandedflower[[#This Row],[Pheno Barcode]],7)</f>
        <v/>
      </c>
      <c r="H422" s="10" t="e">
        <f>_xlfn.IFNA(VLOOKUP(expandedflower[[#This Row],[Strain]],VEGC8[[#All],[Scion METRC '#]:[Health]],5,FALSE),"")</f>
        <v>#REF!</v>
      </c>
      <c r="I422" s="13"/>
      <c r="J422" s="13" t="str">
        <f>_xlfn.IFNA(VLOOKUP(expandedflower[[#This Row],[Scion METRC '#]],DEADC8[#Data],2,FALSE),"Alive")</f>
        <v>Alive</v>
      </c>
      <c r="K422" s="13"/>
      <c r="L422" s="13" t="str">
        <f>_xlfn.IFNA(VLOOKUP(expandedflower[[#This Row],[Scion METRC '#]],DEADC8[#Data],3,FALSE),"")</f>
        <v/>
      </c>
      <c r="M422" s="14" t="str">
        <f>_xlfn.IFNA(VLOOKUP(expandedflower[[#This Row],[Scion METRC '#]],DEADC8[#Data],4,FALSE),"")</f>
        <v/>
      </c>
      <c r="N422" s="13" t="str">
        <f>IF(ISNUMBER(SEARCH(".",expandedflower[[#This Row],[Pheno Barcode]])),CONCATENATE("1A4070000000065000",RIGHT(expandedflower[[#This Row],[Pheno Barcode]],6)),"")</f>
        <v/>
      </c>
      <c r="O4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_FL2-05</v>
      </c>
    </row>
    <row r="423" spans="1:15" x14ac:dyDescent="0.25">
      <c r="A423" s="12" t="s">
        <v>504</v>
      </c>
      <c r="B423" s="9">
        <v>6</v>
      </c>
      <c r="C423" s="9" t="s">
        <v>506</v>
      </c>
      <c r="D423" s="13"/>
      <c r="E423" s="13" t="e">
        <f>_xlfn.IFNA(VLOOKUP(expandedflower[[#This Row],[Scion METRC '#]],[3]!METRCC8[#Data],2,FALSE),"METRC ERROR")</f>
        <v>#REF!</v>
      </c>
      <c r="F423" s="13" t="str">
        <f>_xlfn.IFNA(VLOOKUP(expandedflower[[#This Row],[Scion METRC '#]],VEGC8[[#All],[Scion METRC '#]:[Pheno Barcode]],2,FALSE),"")</f>
        <v/>
      </c>
      <c r="G423" s="13" t="str">
        <f>LEFT(expandedflower[[#This Row],[Pheno Barcode]],7)</f>
        <v/>
      </c>
      <c r="H423" s="10" t="e">
        <f>_xlfn.IFNA(VLOOKUP(expandedflower[[#This Row],[Strain]],VEGC8[[#All],[Scion METRC '#]:[Health]],5,FALSE),"")</f>
        <v>#REF!</v>
      </c>
      <c r="I423" s="13"/>
      <c r="J423" s="13" t="str">
        <f>_xlfn.IFNA(VLOOKUP(expandedflower[[#This Row],[Scion METRC '#]],DEADC8[#Data],2,FALSE),"Alive")</f>
        <v>Alive</v>
      </c>
      <c r="K423" s="13"/>
      <c r="L423" s="13" t="str">
        <f>_xlfn.IFNA(VLOOKUP(expandedflower[[#This Row],[Scion METRC '#]],DEADC8[#Data],3,FALSE),"")</f>
        <v/>
      </c>
      <c r="M423" s="14" t="str">
        <f>_xlfn.IFNA(VLOOKUP(expandedflower[[#This Row],[Scion METRC '#]],DEADC8[#Data],4,FALSE),"")</f>
        <v/>
      </c>
      <c r="N423" s="13" t="str">
        <f>IF(ISNUMBER(SEARCH(".",expandedflower[[#This Row],[Pheno Barcode]])),CONCATENATE("1A4070000000065000",RIGHT(expandedflower[[#This Row],[Pheno Barcode]],6)),"")</f>
        <v/>
      </c>
      <c r="O4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_FL2-06</v>
      </c>
    </row>
    <row r="424" spans="1:15" x14ac:dyDescent="0.25">
      <c r="A424" s="12" t="s">
        <v>504</v>
      </c>
      <c r="B424" s="9">
        <v>7</v>
      </c>
      <c r="C424" s="9" t="s">
        <v>506</v>
      </c>
      <c r="D424" s="13"/>
      <c r="E424" s="13" t="e">
        <f>_xlfn.IFNA(VLOOKUP(expandedflower[[#This Row],[Scion METRC '#]],[3]!METRCC8[#Data],2,FALSE),"METRC ERROR")</f>
        <v>#REF!</v>
      </c>
      <c r="F424" s="13" t="str">
        <f>_xlfn.IFNA(VLOOKUP(expandedflower[[#This Row],[Scion METRC '#]],VEGC8[[#All],[Scion METRC '#]:[Pheno Barcode]],2,FALSE),"")</f>
        <v/>
      </c>
      <c r="G424" s="13" t="str">
        <f>LEFT(expandedflower[[#This Row],[Pheno Barcode]],7)</f>
        <v/>
      </c>
      <c r="H424" s="10" t="e">
        <f>_xlfn.IFNA(VLOOKUP(expandedflower[[#This Row],[Strain]],VEGC8[[#All],[Scion METRC '#]:[Health]],5,FALSE),"")</f>
        <v>#REF!</v>
      </c>
      <c r="I424" s="13"/>
      <c r="J424" s="13" t="str">
        <f>_xlfn.IFNA(VLOOKUP(expandedflower[[#This Row],[Scion METRC '#]],DEADC8[#Data],2,FALSE),"Alive")</f>
        <v>Alive</v>
      </c>
      <c r="K424" s="13"/>
      <c r="L424" s="13" t="str">
        <f>_xlfn.IFNA(VLOOKUP(expandedflower[[#This Row],[Scion METRC '#]],DEADC8[#Data],3,FALSE),"")</f>
        <v/>
      </c>
      <c r="M424" s="14" t="str">
        <f>_xlfn.IFNA(VLOOKUP(expandedflower[[#This Row],[Scion METRC '#]],DEADC8[#Data],4,FALSE),"")</f>
        <v/>
      </c>
      <c r="N424" s="13" t="str">
        <f>IF(ISNUMBER(SEARCH(".",expandedflower[[#This Row],[Pheno Barcode]])),CONCATENATE("1A4070000000065000",RIGHT(expandedflower[[#This Row],[Pheno Barcode]],6)),"")</f>
        <v/>
      </c>
      <c r="O4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_FL2-07</v>
      </c>
    </row>
    <row r="425" spans="1:15" x14ac:dyDescent="0.25">
      <c r="A425" s="12" t="s">
        <v>504</v>
      </c>
      <c r="B425" s="9">
        <v>8</v>
      </c>
      <c r="C425" s="9" t="s">
        <v>506</v>
      </c>
      <c r="D425" s="13"/>
      <c r="E425" s="13" t="e">
        <f>_xlfn.IFNA(VLOOKUP(expandedflower[[#This Row],[Scion METRC '#]],[3]!METRCC8[#Data],2,FALSE),"METRC ERROR")</f>
        <v>#REF!</v>
      </c>
      <c r="F425" s="13" t="str">
        <f>_xlfn.IFNA(VLOOKUP(expandedflower[[#This Row],[Scion METRC '#]],VEGC8[[#All],[Scion METRC '#]:[Pheno Barcode]],2,FALSE),"")</f>
        <v/>
      </c>
      <c r="G425" s="13" t="str">
        <f>LEFT(expandedflower[[#This Row],[Pheno Barcode]],7)</f>
        <v/>
      </c>
      <c r="H425" s="10" t="e">
        <f>_xlfn.IFNA(VLOOKUP(expandedflower[[#This Row],[Strain]],VEGC8[[#All],[Scion METRC '#]:[Health]],5,FALSE),"")</f>
        <v>#REF!</v>
      </c>
      <c r="I425" s="13"/>
      <c r="J425" s="13" t="str">
        <f>_xlfn.IFNA(VLOOKUP(expandedflower[[#This Row],[Scion METRC '#]],DEADC8[#Data],2,FALSE),"Alive")</f>
        <v>Alive</v>
      </c>
      <c r="K425" s="13"/>
      <c r="L425" s="13" t="str">
        <f>_xlfn.IFNA(VLOOKUP(expandedflower[[#This Row],[Scion METRC '#]],DEADC8[#Data],3,FALSE),"")</f>
        <v/>
      </c>
      <c r="M425" s="14" t="str">
        <f>_xlfn.IFNA(VLOOKUP(expandedflower[[#This Row],[Scion METRC '#]],DEADC8[#Data],4,FALSE),"")</f>
        <v/>
      </c>
      <c r="N425" s="13" t="str">
        <f>IF(ISNUMBER(SEARCH(".",expandedflower[[#This Row],[Pheno Barcode]])),CONCATENATE("1A4070000000065000",RIGHT(expandedflower[[#This Row],[Pheno Barcode]],6)),"")</f>
        <v/>
      </c>
      <c r="O4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_FL2-08</v>
      </c>
    </row>
    <row r="426" spans="1:15" x14ac:dyDescent="0.25">
      <c r="A426" s="12" t="s">
        <v>504</v>
      </c>
      <c r="B426" s="9">
        <v>9</v>
      </c>
      <c r="C426" s="9" t="s">
        <v>506</v>
      </c>
      <c r="D426" s="13"/>
      <c r="E426" s="13" t="e">
        <f>_xlfn.IFNA(VLOOKUP(expandedflower[[#This Row],[Scion METRC '#]],[3]!METRCC8[#Data],2,FALSE),"METRC ERROR")</f>
        <v>#REF!</v>
      </c>
      <c r="F426" s="13" t="str">
        <f>_xlfn.IFNA(VLOOKUP(expandedflower[[#This Row],[Scion METRC '#]],VEGC8[[#All],[Scion METRC '#]:[Pheno Barcode]],2,FALSE),"")</f>
        <v/>
      </c>
      <c r="G426" s="13" t="str">
        <f>LEFT(expandedflower[[#This Row],[Pheno Barcode]],7)</f>
        <v/>
      </c>
      <c r="H426" s="10" t="e">
        <f>_xlfn.IFNA(VLOOKUP(expandedflower[[#This Row],[Strain]],VEGC8[[#All],[Scion METRC '#]:[Health]],5,FALSE),"")</f>
        <v>#REF!</v>
      </c>
      <c r="I426" s="13"/>
      <c r="J426" s="13" t="str">
        <f>_xlfn.IFNA(VLOOKUP(expandedflower[[#This Row],[Scion METRC '#]],DEADC8[#Data],2,FALSE),"Alive")</f>
        <v>Alive</v>
      </c>
      <c r="K426" s="13"/>
      <c r="L426" s="13" t="str">
        <f>_xlfn.IFNA(VLOOKUP(expandedflower[[#This Row],[Scion METRC '#]],DEADC8[#Data],3,FALSE),"")</f>
        <v/>
      </c>
      <c r="M426" s="14" t="str">
        <f>_xlfn.IFNA(VLOOKUP(expandedflower[[#This Row],[Scion METRC '#]],DEADC8[#Data],4,FALSE),"")</f>
        <v/>
      </c>
      <c r="N426" s="13" t="str">
        <f>IF(ISNUMBER(SEARCH(".",expandedflower[[#This Row],[Pheno Barcode]])),CONCATENATE("1A4070000000065000",RIGHT(expandedflower[[#This Row],[Pheno Barcode]],6)),"")</f>
        <v/>
      </c>
      <c r="O4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_FL2-09</v>
      </c>
    </row>
    <row r="427" spans="1:15" x14ac:dyDescent="0.25">
      <c r="A427" s="12" t="s">
        <v>504</v>
      </c>
      <c r="B427" s="9">
        <v>10</v>
      </c>
      <c r="C427" s="9" t="s">
        <v>506</v>
      </c>
      <c r="D427" s="13"/>
      <c r="E427" s="13" t="e">
        <f>_xlfn.IFNA(VLOOKUP(expandedflower[[#This Row],[Scion METRC '#]],[3]!METRCC8[#Data],2,FALSE),"METRC ERROR")</f>
        <v>#REF!</v>
      </c>
      <c r="F427" s="13" t="str">
        <f>_xlfn.IFNA(VLOOKUP(expandedflower[[#This Row],[Scion METRC '#]],VEGC8[[#All],[Scion METRC '#]:[Pheno Barcode]],2,FALSE),"")</f>
        <v/>
      </c>
      <c r="G427" s="13" t="str">
        <f>LEFT(expandedflower[[#This Row],[Pheno Barcode]],7)</f>
        <v/>
      </c>
      <c r="H427" s="10" t="e">
        <f>_xlfn.IFNA(VLOOKUP(expandedflower[[#This Row],[Strain]],VEGC8[[#All],[Scion METRC '#]:[Health]],5,FALSE),"")</f>
        <v>#REF!</v>
      </c>
      <c r="I427" s="13"/>
      <c r="J427" s="13" t="str">
        <f>_xlfn.IFNA(VLOOKUP(expandedflower[[#This Row],[Scion METRC '#]],DEADC8[#Data],2,FALSE),"Alive")</f>
        <v>Alive</v>
      </c>
      <c r="K427" s="13"/>
      <c r="L427" s="13" t="str">
        <f>_xlfn.IFNA(VLOOKUP(expandedflower[[#This Row],[Scion METRC '#]],DEADC8[#Data],3,FALSE),"")</f>
        <v/>
      </c>
      <c r="M427" s="14" t="str">
        <f>_xlfn.IFNA(VLOOKUP(expandedflower[[#This Row],[Scion METRC '#]],DEADC8[#Data],4,FALSE),"")</f>
        <v/>
      </c>
      <c r="N427" s="13" t="str">
        <f>IF(ISNUMBER(SEARCH(".",expandedflower[[#This Row],[Pheno Barcode]])),CONCATENATE("1A4070000000065000",RIGHT(expandedflower[[#This Row],[Pheno Barcode]],6)),"")</f>
        <v/>
      </c>
      <c r="O4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_FL2-10</v>
      </c>
    </row>
    <row r="428" spans="1:15" x14ac:dyDescent="0.25">
      <c r="A428" s="12" t="s">
        <v>504</v>
      </c>
      <c r="B428" s="9">
        <v>11</v>
      </c>
      <c r="C428" s="9" t="s">
        <v>506</v>
      </c>
      <c r="D428" s="13"/>
      <c r="E428" s="13" t="e">
        <f>_xlfn.IFNA(VLOOKUP(expandedflower[[#This Row],[Scion METRC '#]],[3]!METRCC8[#Data],2,FALSE),"METRC ERROR")</f>
        <v>#REF!</v>
      </c>
      <c r="F428" s="13" t="str">
        <f>_xlfn.IFNA(VLOOKUP(expandedflower[[#This Row],[Scion METRC '#]],VEGC8[[#All],[Scion METRC '#]:[Pheno Barcode]],2,FALSE),"")</f>
        <v/>
      </c>
      <c r="G428" s="13" t="str">
        <f>LEFT(expandedflower[[#This Row],[Pheno Barcode]],7)</f>
        <v/>
      </c>
      <c r="H428" s="10" t="e">
        <f>_xlfn.IFNA(VLOOKUP(expandedflower[[#This Row],[Strain]],VEGC8[[#All],[Scion METRC '#]:[Health]],5,FALSE),"")</f>
        <v>#REF!</v>
      </c>
      <c r="I428" s="13"/>
      <c r="J428" s="13" t="str">
        <f>_xlfn.IFNA(VLOOKUP(expandedflower[[#This Row],[Scion METRC '#]],DEADC8[#Data],2,FALSE),"Alive")</f>
        <v>Alive</v>
      </c>
      <c r="K428" s="13"/>
      <c r="L428" s="13" t="str">
        <f>_xlfn.IFNA(VLOOKUP(expandedflower[[#This Row],[Scion METRC '#]],DEADC8[#Data],3,FALSE),"")</f>
        <v/>
      </c>
      <c r="M428" s="14" t="str">
        <f>_xlfn.IFNA(VLOOKUP(expandedflower[[#This Row],[Scion METRC '#]],DEADC8[#Data],4,FALSE),"")</f>
        <v/>
      </c>
      <c r="N428" s="13" t="str">
        <f>IF(ISNUMBER(SEARCH(".",expandedflower[[#This Row],[Pheno Barcode]])),CONCATENATE("1A4070000000065000",RIGHT(expandedflower[[#This Row],[Pheno Barcode]],6)),"")</f>
        <v/>
      </c>
      <c r="O4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_FL2-11</v>
      </c>
    </row>
    <row r="429" spans="1:15" x14ac:dyDescent="0.25">
      <c r="A429" s="12" t="s">
        <v>504</v>
      </c>
      <c r="B429" s="9">
        <v>12</v>
      </c>
      <c r="C429" s="9" t="s">
        <v>506</v>
      </c>
      <c r="D429" s="13"/>
      <c r="E429" s="13" t="e">
        <f>_xlfn.IFNA(VLOOKUP(expandedflower[[#This Row],[Scion METRC '#]],[3]!METRCC8[#Data],2,FALSE),"METRC ERROR")</f>
        <v>#REF!</v>
      </c>
      <c r="F429" s="13" t="str">
        <f>_xlfn.IFNA(VLOOKUP(expandedflower[[#This Row],[Scion METRC '#]],VEGC8[[#All],[Scion METRC '#]:[Pheno Barcode]],2,FALSE),"")</f>
        <v/>
      </c>
      <c r="G429" s="13" t="str">
        <f>LEFT(expandedflower[[#This Row],[Pheno Barcode]],7)</f>
        <v/>
      </c>
      <c r="H429" s="10" t="e">
        <f>_xlfn.IFNA(VLOOKUP(expandedflower[[#This Row],[Strain]],VEGC8[[#All],[Scion METRC '#]:[Health]],5,FALSE),"")</f>
        <v>#REF!</v>
      </c>
      <c r="I429" s="13"/>
      <c r="J429" s="13" t="str">
        <f>_xlfn.IFNA(VLOOKUP(expandedflower[[#This Row],[Scion METRC '#]],DEADC8[#Data],2,FALSE),"Alive")</f>
        <v>Alive</v>
      </c>
      <c r="K429" s="13"/>
      <c r="L429" s="13" t="str">
        <f>_xlfn.IFNA(VLOOKUP(expandedflower[[#This Row],[Scion METRC '#]],DEADC8[#Data],3,FALSE),"")</f>
        <v/>
      </c>
      <c r="M429" s="14" t="str">
        <f>_xlfn.IFNA(VLOOKUP(expandedflower[[#This Row],[Scion METRC '#]],DEADC8[#Data],4,FALSE),"")</f>
        <v/>
      </c>
      <c r="N429" s="13" t="str">
        <f>IF(ISNUMBER(SEARCH(".",expandedflower[[#This Row],[Pheno Barcode]])),CONCATENATE("1A4070000000065000",RIGHT(expandedflower[[#This Row],[Pheno Barcode]],6)),"")</f>
        <v/>
      </c>
      <c r="O4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_FL2-12</v>
      </c>
    </row>
    <row r="430" spans="1:15" x14ac:dyDescent="0.25">
      <c r="A430" s="12" t="s">
        <v>504</v>
      </c>
      <c r="B430" s="9">
        <v>13</v>
      </c>
      <c r="C430" s="9" t="s">
        <v>506</v>
      </c>
      <c r="D430" s="13"/>
      <c r="E430" s="13" t="e">
        <f>_xlfn.IFNA(VLOOKUP(expandedflower[[#This Row],[Scion METRC '#]],[3]!METRCC8[#Data],2,FALSE),"METRC ERROR")</f>
        <v>#REF!</v>
      </c>
      <c r="F430" s="13" t="str">
        <f>_xlfn.IFNA(VLOOKUP(expandedflower[[#This Row],[Scion METRC '#]],VEGC8[[#All],[Scion METRC '#]:[Pheno Barcode]],2,FALSE),"")</f>
        <v/>
      </c>
      <c r="G430" s="13" t="str">
        <f>LEFT(expandedflower[[#This Row],[Pheno Barcode]],7)</f>
        <v/>
      </c>
      <c r="H430" s="10" t="e">
        <f>_xlfn.IFNA(VLOOKUP(expandedflower[[#This Row],[Strain]],VEGC8[[#All],[Scion METRC '#]:[Health]],5,FALSE),"")</f>
        <v>#REF!</v>
      </c>
      <c r="I430" s="13"/>
      <c r="J430" s="13" t="str">
        <f>_xlfn.IFNA(VLOOKUP(expandedflower[[#This Row],[Scion METRC '#]],DEADC8[#Data],2,FALSE),"Alive")</f>
        <v>Alive</v>
      </c>
      <c r="K430" s="13"/>
      <c r="L430" s="13" t="str">
        <f>_xlfn.IFNA(VLOOKUP(expandedflower[[#This Row],[Scion METRC '#]],DEADC8[#Data],3,FALSE),"")</f>
        <v/>
      </c>
      <c r="M430" s="14" t="str">
        <f>_xlfn.IFNA(VLOOKUP(expandedflower[[#This Row],[Scion METRC '#]],DEADC8[#Data],4,FALSE),"")</f>
        <v/>
      </c>
      <c r="N430" s="13" t="str">
        <f>IF(ISNUMBER(SEARCH(".",expandedflower[[#This Row],[Pheno Barcode]])),CONCATENATE("1A4070000000065000",RIGHT(expandedflower[[#This Row],[Pheno Barcode]],6)),"")</f>
        <v/>
      </c>
      <c r="O4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_FL2-13</v>
      </c>
    </row>
    <row r="431" spans="1:15" x14ac:dyDescent="0.25">
      <c r="A431" s="12" t="s">
        <v>504</v>
      </c>
      <c r="B431" s="9">
        <v>14</v>
      </c>
      <c r="C431" s="9" t="s">
        <v>506</v>
      </c>
      <c r="D431" s="13"/>
      <c r="E431" s="13" t="e">
        <f>_xlfn.IFNA(VLOOKUP(expandedflower[[#This Row],[Scion METRC '#]],[3]!METRCC8[#Data],2,FALSE),"METRC ERROR")</f>
        <v>#REF!</v>
      </c>
      <c r="F431" s="13" t="str">
        <f>_xlfn.IFNA(VLOOKUP(expandedflower[[#This Row],[Scion METRC '#]],VEGC8[[#All],[Scion METRC '#]:[Pheno Barcode]],2,FALSE),"")</f>
        <v/>
      </c>
      <c r="G431" s="13" t="str">
        <f>LEFT(expandedflower[[#This Row],[Pheno Barcode]],7)</f>
        <v/>
      </c>
      <c r="H431" s="10" t="e">
        <f>_xlfn.IFNA(VLOOKUP(expandedflower[[#This Row],[Strain]],VEGC8[[#All],[Scion METRC '#]:[Health]],5,FALSE),"")</f>
        <v>#REF!</v>
      </c>
      <c r="I431" s="13"/>
      <c r="J431" s="13" t="str">
        <f>_xlfn.IFNA(VLOOKUP(expandedflower[[#This Row],[Scion METRC '#]],DEADC8[#Data],2,FALSE),"Alive")</f>
        <v>Alive</v>
      </c>
      <c r="K431" s="13"/>
      <c r="L431" s="13" t="str">
        <f>_xlfn.IFNA(VLOOKUP(expandedflower[[#This Row],[Scion METRC '#]],DEADC8[#Data],3,FALSE),"")</f>
        <v/>
      </c>
      <c r="M431" s="14" t="str">
        <f>_xlfn.IFNA(VLOOKUP(expandedflower[[#This Row],[Scion METRC '#]],DEADC8[#Data],4,FALSE),"")</f>
        <v/>
      </c>
      <c r="N431" s="13" t="str">
        <f>IF(ISNUMBER(SEARCH(".",expandedflower[[#This Row],[Pheno Barcode]])),CONCATENATE("1A4070000000065000",RIGHT(expandedflower[[#This Row],[Pheno Barcode]],6)),"")</f>
        <v/>
      </c>
      <c r="O4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_FL2-14</v>
      </c>
    </row>
    <row r="432" spans="1:15" x14ac:dyDescent="0.25">
      <c r="A432" s="12" t="s">
        <v>504</v>
      </c>
      <c r="B432" s="9">
        <v>15</v>
      </c>
      <c r="C432" s="9" t="s">
        <v>506</v>
      </c>
      <c r="D432" s="13"/>
      <c r="E432" s="13" t="e">
        <f>_xlfn.IFNA(VLOOKUP(expandedflower[[#This Row],[Scion METRC '#]],[3]!METRCC8[#Data],2,FALSE),"METRC ERROR")</f>
        <v>#REF!</v>
      </c>
      <c r="F432" s="13" t="str">
        <f>_xlfn.IFNA(VLOOKUP(expandedflower[[#This Row],[Scion METRC '#]],VEGC8[[#All],[Scion METRC '#]:[Pheno Barcode]],2,FALSE),"")</f>
        <v/>
      </c>
      <c r="G432" s="13" t="str">
        <f>LEFT(expandedflower[[#This Row],[Pheno Barcode]],7)</f>
        <v/>
      </c>
      <c r="H432" s="10" t="e">
        <f>_xlfn.IFNA(VLOOKUP(expandedflower[[#This Row],[Strain]],VEGC8[[#All],[Scion METRC '#]:[Health]],5,FALSE),"")</f>
        <v>#REF!</v>
      </c>
      <c r="I432" s="13"/>
      <c r="J432" s="13" t="str">
        <f>_xlfn.IFNA(VLOOKUP(expandedflower[[#This Row],[Scion METRC '#]],DEADC8[#Data],2,FALSE),"Alive")</f>
        <v>Alive</v>
      </c>
      <c r="K432" s="13"/>
      <c r="L432" s="13" t="str">
        <f>_xlfn.IFNA(VLOOKUP(expandedflower[[#This Row],[Scion METRC '#]],DEADC8[#Data],3,FALSE),"")</f>
        <v/>
      </c>
      <c r="M432" s="14" t="str">
        <f>_xlfn.IFNA(VLOOKUP(expandedflower[[#This Row],[Scion METRC '#]],DEADC8[#Data],4,FALSE),"")</f>
        <v/>
      </c>
      <c r="N432" s="13" t="str">
        <f>IF(ISNUMBER(SEARCH(".",expandedflower[[#This Row],[Pheno Barcode]])),CONCATENATE("1A4070000000065000",RIGHT(expandedflower[[#This Row],[Pheno Barcode]],6)),"")</f>
        <v/>
      </c>
      <c r="O4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_FL2-15</v>
      </c>
    </row>
    <row r="433" spans="1:15" x14ac:dyDescent="0.25">
      <c r="A433" s="12" t="s">
        <v>504</v>
      </c>
      <c r="B433" s="9">
        <v>16</v>
      </c>
      <c r="C433" s="9" t="s">
        <v>506</v>
      </c>
      <c r="D433" s="13"/>
      <c r="E433" s="13" t="e">
        <f>_xlfn.IFNA(VLOOKUP(expandedflower[[#This Row],[Scion METRC '#]],[3]!METRCC8[#Data],2,FALSE),"METRC ERROR")</f>
        <v>#REF!</v>
      </c>
      <c r="F433" s="13" t="str">
        <f>_xlfn.IFNA(VLOOKUP(expandedflower[[#This Row],[Scion METRC '#]],VEGC8[[#All],[Scion METRC '#]:[Pheno Barcode]],2,FALSE),"")</f>
        <v/>
      </c>
      <c r="G433" s="13" t="str">
        <f>LEFT(expandedflower[[#This Row],[Pheno Barcode]],7)</f>
        <v/>
      </c>
      <c r="H433" s="10" t="e">
        <f>_xlfn.IFNA(VLOOKUP(expandedflower[[#This Row],[Strain]],VEGC8[[#All],[Scion METRC '#]:[Health]],5,FALSE),"")</f>
        <v>#REF!</v>
      </c>
      <c r="I433" s="13"/>
      <c r="J433" s="13" t="str">
        <f>_xlfn.IFNA(VLOOKUP(expandedflower[[#This Row],[Scion METRC '#]],DEADC8[#Data],2,FALSE),"Alive")</f>
        <v>Alive</v>
      </c>
      <c r="K433" s="13"/>
      <c r="L433" s="13" t="str">
        <f>_xlfn.IFNA(VLOOKUP(expandedflower[[#This Row],[Scion METRC '#]],DEADC8[#Data],3,FALSE),"")</f>
        <v/>
      </c>
      <c r="M433" s="14" t="str">
        <f>_xlfn.IFNA(VLOOKUP(expandedflower[[#This Row],[Scion METRC '#]],DEADC8[#Data],4,FALSE),"")</f>
        <v/>
      </c>
      <c r="N433" s="13" t="str">
        <f>IF(ISNUMBER(SEARCH(".",expandedflower[[#This Row],[Pheno Barcode]])),CONCATENATE("1A4070000000065000",RIGHT(expandedflower[[#This Row],[Pheno Barcode]],6)),"")</f>
        <v/>
      </c>
      <c r="O4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_FL2-16</v>
      </c>
    </row>
    <row r="434" spans="1:15" x14ac:dyDescent="0.25">
      <c r="A434" s="12" t="s">
        <v>504</v>
      </c>
      <c r="B434" s="9">
        <v>1</v>
      </c>
      <c r="C434" s="9" t="s">
        <v>507</v>
      </c>
      <c r="D434" s="13"/>
      <c r="E434" s="13" t="e">
        <f>_xlfn.IFNA(VLOOKUP(expandedflower[[#This Row],[Scion METRC '#]],[3]!METRCC8[#Data],2,FALSE),"METRC ERROR")</f>
        <v>#REF!</v>
      </c>
      <c r="F434" s="13" t="str">
        <f>_xlfn.IFNA(VLOOKUP(expandedflower[[#This Row],[Scion METRC '#]],VEGC8[[#All],[Scion METRC '#]:[Pheno Barcode]],2,FALSE),"")</f>
        <v/>
      </c>
      <c r="G434" s="13" t="str">
        <f>LEFT(expandedflower[[#This Row],[Pheno Barcode]],7)</f>
        <v/>
      </c>
      <c r="H434" s="10" t="e">
        <f>_xlfn.IFNA(VLOOKUP(expandedflower[[#This Row],[Strain]],VEGC8[[#All],[Scion METRC '#]:[Health]],5,FALSE),"")</f>
        <v>#REF!</v>
      </c>
      <c r="I434" s="13"/>
      <c r="J434" s="13" t="str">
        <f>_xlfn.IFNA(VLOOKUP(expandedflower[[#This Row],[Scion METRC '#]],DEADC8[#Data],2,FALSE),"Alive")</f>
        <v>Alive</v>
      </c>
      <c r="K434" s="13"/>
      <c r="L434" s="13" t="str">
        <f>_xlfn.IFNA(VLOOKUP(expandedflower[[#This Row],[Scion METRC '#]],DEADC8[#Data],3,FALSE),"")</f>
        <v/>
      </c>
      <c r="M434" s="14" t="str">
        <f>_xlfn.IFNA(VLOOKUP(expandedflower[[#This Row],[Scion METRC '#]],DEADC8[#Data],4,FALSE),"")</f>
        <v/>
      </c>
      <c r="N434" s="13" t="str">
        <f>IF(ISNUMBER(SEARCH(".",expandedflower[[#This Row],[Pheno Barcode]])),CONCATENATE("1A4070000000065000",RIGHT(expandedflower[[#This Row],[Pheno Barcode]],6)),"")</f>
        <v/>
      </c>
      <c r="O4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_FL3-01</v>
      </c>
    </row>
    <row r="435" spans="1:15" x14ac:dyDescent="0.25">
      <c r="A435" s="12" t="s">
        <v>504</v>
      </c>
      <c r="B435" s="9">
        <v>2</v>
      </c>
      <c r="C435" s="9" t="s">
        <v>507</v>
      </c>
      <c r="D435" s="13"/>
      <c r="E435" s="13" t="e">
        <f>_xlfn.IFNA(VLOOKUP(expandedflower[[#This Row],[Scion METRC '#]],[3]!METRCC8[#Data],2,FALSE),"METRC ERROR")</f>
        <v>#REF!</v>
      </c>
      <c r="F435" s="13" t="str">
        <f>_xlfn.IFNA(VLOOKUP(expandedflower[[#This Row],[Scion METRC '#]],VEGC8[[#All],[Scion METRC '#]:[Pheno Barcode]],2,FALSE),"")</f>
        <v/>
      </c>
      <c r="G435" s="13" t="str">
        <f>LEFT(expandedflower[[#This Row],[Pheno Barcode]],7)</f>
        <v/>
      </c>
      <c r="H435" s="10" t="e">
        <f>_xlfn.IFNA(VLOOKUP(expandedflower[[#This Row],[Strain]],VEGC8[[#All],[Scion METRC '#]:[Health]],5,FALSE),"")</f>
        <v>#REF!</v>
      </c>
      <c r="I435" s="13"/>
      <c r="J435" s="13" t="str">
        <f>_xlfn.IFNA(VLOOKUP(expandedflower[[#This Row],[Scion METRC '#]],DEADC8[#Data],2,FALSE),"Alive")</f>
        <v>Alive</v>
      </c>
      <c r="K435" s="13"/>
      <c r="L435" s="13" t="str">
        <f>_xlfn.IFNA(VLOOKUP(expandedflower[[#This Row],[Scion METRC '#]],DEADC8[#Data],3,FALSE),"")</f>
        <v/>
      </c>
      <c r="M435" s="14" t="str">
        <f>_xlfn.IFNA(VLOOKUP(expandedflower[[#This Row],[Scion METRC '#]],DEADC8[#Data],4,FALSE),"")</f>
        <v/>
      </c>
      <c r="N435" s="13" t="str">
        <f>IF(ISNUMBER(SEARCH(".",expandedflower[[#This Row],[Pheno Barcode]])),CONCATENATE("1A4070000000065000",RIGHT(expandedflower[[#This Row],[Pheno Barcode]],6)),"")</f>
        <v/>
      </c>
      <c r="O4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_FL3-02</v>
      </c>
    </row>
    <row r="436" spans="1:15" x14ac:dyDescent="0.25">
      <c r="A436" s="12" t="s">
        <v>504</v>
      </c>
      <c r="B436" s="9">
        <v>3</v>
      </c>
      <c r="C436" s="9" t="s">
        <v>507</v>
      </c>
      <c r="D436" s="13"/>
      <c r="E436" s="13" t="e">
        <f>_xlfn.IFNA(VLOOKUP(expandedflower[[#This Row],[Scion METRC '#]],[3]!METRCC8[#Data],2,FALSE),"METRC ERROR")</f>
        <v>#REF!</v>
      </c>
      <c r="F436" s="13" t="str">
        <f>_xlfn.IFNA(VLOOKUP(expandedflower[[#This Row],[Scion METRC '#]],VEGC8[[#All],[Scion METRC '#]:[Pheno Barcode]],2,FALSE),"")</f>
        <v/>
      </c>
      <c r="G436" s="13" t="str">
        <f>LEFT(expandedflower[[#This Row],[Pheno Barcode]],7)</f>
        <v/>
      </c>
      <c r="H436" s="10" t="e">
        <f>_xlfn.IFNA(VLOOKUP(expandedflower[[#This Row],[Strain]],VEGC8[[#All],[Scion METRC '#]:[Health]],5,FALSE),"")</f>
        <v>#REF!</v>
      </c>
      <c r="I436" s="13"/>
      <c r="J436" s="13" t="str">
        <f>_xlfn.IFNA(VLOOKUP(expandedflower[[#This Row],[Scion METRC '#]],DEADC8[#Data],2,FALSE),"Alive")</f>
        <v>Alive</v>
      </c>
      <c r="K436" s="13"/>
      <c r="L436" s="13" t="str">
        <f>_xlfn.IFNA(VLOOKUP(expandedflower[[#This Row],[Scion METRC '#]],DEADC8[#Data],3,FALSE),"")</f>
        <v/>
      </c>
      <c r="M436" s="14" t="str">
        <f>_xlfn.IFNA(VLOOKUP(expandedflower[[#This Row],[Scion METRC '#]],DEADC8[#Data],4,FALSE),"")</f>
        <v/>
      </c>
      <c r="N436" s="13" t="str">
        <f>IF(ISNUMBER(SEARCH(".",expandedflower[[#This Row],[Pheno Barcode]])),CONCATENATE("1A4070000000065000",RIGHT(expandedflower[[#This Row],[Pheno Barcode]],6)),"")</f>
        <v/>
      </c>
      <c r="O4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_FL3-03</v>
      </c>
    </row>
    <row r="437" spans="1:15" x14ac:dyDescent="0.25">
      <c r="A437" s="12" t="s">
        <v>504</v>
      </c>
      <c r="B437" s="9">
        <v>4</v>
      </c>
      <c r="C437" s="9" t="s">
        <v>507</v>
      </c>
      <c r="D437" s="13"/>
      <c r="E437" s="13" t="e">
        <f>_xlfn.IFNA(VLOOKUP(expandedflower[[#This Row],[Scion METRC '#]],[3]!METRCC8[#Data],2,FALSE),"METRC ERROR")</f>
        <v>#REF!</v>
      </c>
      <c r="F437" s="13" t="str">
        <f>_xlfn.IFNA(VLOOKUP(expandedflower[[#This Row],[Scion METRC '#]],VEGC8[[#All],[Scion METRC '#]:[Pheno Barcode]],2,FALSE),"")</f>
        <v/>
      </c>
      <c r="G437" s="13" t="str">
        <f>LEFT(expandedflower[[#This Row],[Pheno Barcode]],7)</f>
        <v/>
      </c>
      <c r="H437" s="10" t="e">
        <f>_xlfn.IFNA(VLOOKUP(expandedflower[[#This Row],[Strain]],VEGC8[[#All],[Scion METRC '#]:[Health]],5,FALSE),"")</f>
        <v>#REF!</v>
      </c>
      <c r="I437" s="13"/>
      <c r="J437" s="13" t="str">
        <f>_xlfn.IFNA(VLOOKUP(expandedflower[[#This Row],[Scion METRC '#]],DEADC8[#Data],2,FALSE),"Alive")</f>
        <v>Alive</v>
      </c>
      <c r="K437" s="13"/>
      <c r="L437" s="13" t="str">
        <f>_xlfn.IFNA(VLOOKUP(expandedflower[[#This Row],[Scion METRC '#]],DEADC8[#Data],3,FALSE),"")</f>
        <v/>
      </c>
      <c r="M437" s="14" t="str">
        <f>_xlfn.IFNA(VLOOKUP(expandedflower[[#This Row],[Scion METRC '#]],DEADC8[#Data],4,FALSE),"")</f>
        <v/>
      </c>
      <c r="N437" s="13" t="str">
        <f>IF(ISNUMBER(SEARCH(".",expandedflower[[#This Row],[Pheno Barcode]])),CONCATENATE("1A4070000000065000",RIGHT(expandedflower[[#This Row],[Pheno Barcode]],6)),"")</f>
        <v/>
      </c>
      <c r="O4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_FL3-04</v>
      </c>
    </row>
    <row r="438" spans="1:15" x14ac:dyDescent="0.25">
      <c r="A438" s="12" t="s">
        <v>504</v>
      </c>
      <c r="B438" s="9">
        <v>5</v>
      </c>
      <c r="C438" s="9" t="s">
        <v>507</v>
      </c>
      <c r="D438" s="13"/>
      <c r="E438" s="13" t="e">
        <f>_xlfn.IFNA(VLOOKUP(expandedflower[[#This Row],[Scion METRC '#]],[3]!METRCC8[#Data],2,FALSE),"METRC ERROR")</f>
        <v>#REF!</v>
      </c>
      <c r="F438" s="13" t="str">
        <f>_xlfn.IFNA(VLOOKUP(expandedflower[[#This Row],[Scion METRC '#]],VEGC8[[#All],[Scion METRC '#]:[Pheno Barcode]],2,FALSE),"")</f>
        <v/>
      </c>
      <c r="G438" s="13" t="str">
        <f>LEFT(expandedflower[[#This Row],[Pheno Barcode]],7)</f>
        <v/>
      </c>
      <c r="H438" s="10" t="e">
        <f>_xlfn.IFNA(VLOOKUP(expandedflower[[#This Row],[Strain]],VEGC8[[#All],[Scion METRC '#]:[Health]],5,FALSE),"")</f>
        <v>#REF!</v>
      </c>
      <c r="I438" s="13"/>
      <c r="J438" s="13" t="str">
        <f>_xlfn.IFNA(VLOOKUP(expandedflower[[#This Row],[Scion METRC '#]],DEADC8[#Data],2,FALSE),"Alive")</f>
        <v>Alive</v>
      </c>
      <c r="K438" s="13"/>
      <c r="L438" s="13" t="str">
        <f>_xlfn.IFNA(VLOOKUP(expandedflower[[#This Row],[Scion METRC '#]],DEADC8[#Data],3,FALSE),"")</f>
        <v/>
      </c>
      <c r="M438" s="14" t="str">
        <f>_xlfn.IFNA(VLOOKUP(expandedflower[[#This Row],[Scion METRC '#]],DEADC8[#Data],4,FALSE),"")</f>
        <v/>
      </c>
      <c r="N438" s="13" t="str">
        <f>IF(ISNUMBER(SEARCH(".",expandedflower[[#This Row],[Pheno Barcode]])),CONCATENATE("1A4070000000065000",RIGHT(expandedflower[[#This Row],[Pheno Barcode]],6)),"")</f>
        <v/>
      </c>
      <c r="O4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_FL3-05</v>
      </c>
    </row>
    <row r="439" spans="1:15" x14ac:dyDescent="0.25">
      <c r="A439" s="12" t="s">
        <v>504</v>
      </c>
      <c r="B439" s="9">
        <v>6</v>
      </c>
      <c r="C439" s="9" t="s">
        <v>507</v>
      </c>
      <c r="D439" s="13"/>
      <c r="E439" s="13" t="e">
        <f>_xlfn.IFNA(VLOOKUP(expandedflower[[#This Row],[Scion METRC '#]],[3]!METRCC8[#Data],2,FALSE),"METRC ERROR")</f>
        <v>#REF!</v>
      </c>
      <c r="F439" s="13" t="str">
        <f>_xlfn.IFNA(VLOOKUP(expandedflower[[#This Row],[Scion METRC '#]],VEGC8[[#All],[Scion METRC '#]:[Pheno Barcode]],2,FALSE),"")</f>
        <v/>
      </c>
      <c r="G439" s="13" t="str">
        <f>LEFT(expandedflower[[#This Row],[Pheno Barcode]],7)</f>
        <v/>
      </c>
      <c r="H439" s="10" t="e">
        <f>_xlfn.IFNA(VLOOKUP(expandedflower[[#This Row],[Strain]],VEGC8[[#All],[Scion METRC '#]:[Health]],5,FALSE),"")</f>
        <v>#REF!</v>
      </c>
      <c r="I439" s="13"/>
      <c r="J439" s="13" t="str">
        <f>_xlfn.IFNA(VLOOKUP(expandedflower[[#This Row],[Scion METRC '#]],DEADC8[#Data],2,FALSE),"Alive")</f>
        <v>Alive</v>
      </c>
      <c r="K439" s="13"/>
      <c r="L439" s="13" t="str">
        <f>_xlfn.IFNA(VLOOKUP(expandedflower[[#This Row],[Scion METRC '#]],DEADC8[#Data],3,FALSE),"")</f>
        <v/>
      </c>
      <c r="M439" s="14" t="str">
        <f>_xlfn.IFNA(VLOOKUP(expandedflower[[#This Row],[Scion METRC '#]],DEADC8[#Data],4,FALSE),"")</f>
        <v/>
      </c>
      <c r="N439" s="13" t="str">
        <f>IF(ISNUMBER(SEARCH(".",expandedflower[[#This Row],[Pheno Barcode]])),CONCATENATE("1A4070000000065000",RIGHT(expandedflower[[#This Row],[Pheno Barcode]],6)),"")</f>
        <v/>
      </c>
      <c r="O4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_FL3-06</v>
      </c>
    </row>
    <row r="440" spans="1:15" x14ac:dyDescent="0.25">
      <c r="A440" s="12" t="s">
        <v>504</v>
      </c>
      <c r="B440" s="9">
        <v>7</v>
      </c>
      <c r="C440" s="9" t="s">
        <v>507</v>
      </c>
      <c r="D440" s="13"/>
      <c r="E440" s="13" t="e">
        <f>_xlfn.IFNA(VLOOKUP(expandedflower[[#This Row],[Scion METRC '#]],[3]!METRCC8[#Data],2,FALSE),"METRC ERROR")</f>
        <v>#REF!</v>
      </c>
      <c r="F440" s="13" t="str">
        <f>_xlfn.IFNA(VLOOKUP(expandedflower[[#This Row],[Scion METRC '#]],VEGC8[[#All],[Scion METRC '#]:[Pheno Barcode]],2,FALSE),"")</f>
        <v/>
      </c>
      <c r="G440" s="13" t="str">
        <f>LEFT(expandedflower[[#This Row],[Pheno Barcode]],7)</f>
        <v/>
      </c>
      <c r="H440" s="10" t="e">
        <f>_xlfn.IFNA(VLOOKUP(expandedflower[[#This Row],[Strain]],VEGC8[[#All],[Scion METRC '#]:[Health]],5,FALSE),"")</f>
        <v>#REF!</v>
      </c>
      <c r="I440" s="13"/>
      <c r="J440" s="13" t="str">
        <f>_xlfn.IFNA(VLOOKUP(expandedflower[[#This Row],[Scion METRC '#]],DEADC8[#Data],2,FALSE),"Alive")</f>
        <v>Alive</v>
      </c>
      <c r="K440" s="13"/>
      <c r="L440" s="13" t="str">
        <f>_xlfn.IFNA(VLOOKUP(expandedflower[[#This Row],[Scion METRC '#]],DEADC8[#Data],3,FALSE),"")</f>
        <v/>
      </c>
      <c r="M440" s="14" t="str">
        <f>_xlfn.IFNA(VLOOKUP(expandedflower[[#This Row],[Scion METRC '#]],DEADC8[#Data],4,FALSE),"")</f>
        <v/>
      </c>
      <c r="N440" s="13" t="str">
        <f>IF(ISNUMBER(SEARCH(".",expandedflower[[#This Row],[Pheno Barcode]])),CONCATENATE("1A4070000000065000",RIGHT(expandedflower[[#This Row],[Pheno Barcode]],6)),"")</f>
        <v/>
      </c>
      <c r="O4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_FL3-07</v>
      </c>
    </row>
    <row r="441" spans="1:15" x14ac:dyDescent="0.25">
      <c r="A441" s="12" t="s">
        <v>504</v>
      </c>
      <c r="B441" s="9">
        <v>8</v>
      </c>
      <c r="C441" s="9" t="s">
        <v>507</v>
      </c>
      <c r="D441" s="13"/>
      <c r="E441" s="13" t="e">
        <f>_xlfn.IFNA(VLOOKUP(expandedflower[[#This Row],[Scion METRC '#]],[3]!METRCC8[#Data],2,FALSE),"METRC ERROR")</f>
        <v>#REF!</v>
      </c>
      <c r="F441" s="13" t="str">
        <f>_xlfn.IFNA(VLOOKUP(expandedflower[[#This Row],[Scion METRC '#]],VEGC8[[#All],[Scion METRC '#]:[Pheno Barcode]],2,FALSE),"")</f>
        <v/>
      </c>
      <c r="G441" s="13" t="str">
        <f>LEFT(expandedflower[[#This Row],[Pheno Barcode]],7)</f>
        <v/>
      </c>
      <c r="H441" s="10" t="e">
        <f>_xlfn.IFNA(VLOOKUP(expandedflower[[#This Row],[Strain]],VEGC8[[#All],[Scion METRC '#]:[Health]],5,FALSE),"")</f>
        <v>#REF!</v>
      </c>
      <c r="I441" s="13"/>
      <c r="J441" s="13" t="str">
        <f>_xlfn.IFNA(VLOOKUP(expandedflower[[#This Row],[Scion METRC '#]],DEADC8[#Data],2,FALSE),"Alive")</f>
        <v>Alive</v>
      </c>
      <c r="K441" s="13"/>
      <c r="L441" s="13" t="str">
        <f>_xlfn.IFNA(VLOOKUP(expandedflower[[#This Row],[Scion METRC '#]],DEADC8[#Data],3,FALSE),"")</f>
        <v/>
      </c>
      <c r="M441" s="14" t="str">
        <f>_xlfn.IFNA(VLOOKUP(expandedflower[[#This Row],[Scion METRC '#]],DEADC8[#Data],4,FALSE),"")</f>
        <v/>
      </c>
      <c r="N441" s="13" t="str">
        <f>IF(ISNUMBER(SEARCH(".",expandedflower[[#This Row],[Pheno Barcode]])),CONCATENATE("1A4070000000065000",RIGHT(expandedflower[[#This Row],[Pheno Barcode]],6)),"")</f>
        <v/>
      </c>
      <c r="O4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_FL3-08</v>
      </c>
    </row>
    <row r="442" spans="1:15" x14ac:dyDescent="0.25">
      <c r="A442" s="12" t="s">
        <v>504</v>
      </c>
      <c r="B442" s="9">
        <v>9</v>
      </c>
      <c r="C442" s="9" t="s">
        <v>507</v>
      </c>
      <c r="D442" s="13"/>
      <c r="E442" s="13" t="e">
        <f>_xlfn.IFNA(VLOOKUP(expandedflower[[#This Row],[Scion METRC '#]],[3]!METRCC8[#Data],2,FALSE),"METRC ERROR")</f>
        <v>#REF!</v>
      </c>
      <c r="F442" s="13" t="str">
        <f>_xlfn.IFNA(VLOOKUP(expandedflower[[#This Row],[Scion METRC '#]],VEGC8[[#All],[Scion METRC '#]:[Pheno Barcode]],2,FALSE),"")</f>
        <v/>
      </c>
      <c r="G442" s="13" t="str">
        <f>LEFT(expandedflower[[#This Row],[Pheno Barcode]],7)</f>
        <v/>
      </c>
      <c r="H442" s="10" t="e">
        <f>_xlfn.IFNA(VLOOKUP(expandedflower[[#This Row],[Strain]],VEGC8[[#All],[Scion METRC '#]:[Health]],5,FALSE),"")</f>
        <v>#REF!</v>
      </c>
      <c r="I442" s="13"/>
      <c r="J442" s="13" t="str">
        <f>_xlfn.IFNA(VLOOKUP(expandedflower[[#This Row],[Scion METRC '#]],DEADC8[#Data],2,FALSE),"Alive")</f>
        <v>Alive</v>
      </c>
      <c r="K442" s="13"/>
      <c r="L442" s="13" t="str">
        <f>_xlfn.IFNA(VLOOKUP(expandedflower[[#This Row],[Scion METRC '#]],DEADC8[#Data],3,FALSE),"")</f>
        <v/>
      </c>
      <c r="M442" s="14" t="str">
        <f>_xlfn.IFNA(VLOOKUP(expandedflower[[#This Row],[Scion METRC '#]],DEADC8[#Data],4,FALSE),"")</f>
        <v/>
      </c>
      <c r="N442" s="13" t="str">
        <f>IF(ISNUMBER(SEARCH(".",expandedflower[[#This Row],[Pheno Barcode]])),CONCATENATE("1A4070000000065000",RIGHT(expandedflower[[#This Row],[Pheno Barcode]],6)),"")</f>
        <v/>
      </c>
      <c r="O4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_FL3-09</v>
      </c>
    </row>
    <row r="443" spans="1:15" x14ac:dyDescent="0.25">
      <c r="A443" s="12" t="s">
        <v>504</v>
      </c>
      <c r="B443" s="9">
        <v>10</v>
      </c>
      <c r="C443" s="9" t="s">
        <v>507</v>
      </c>
      <c r="D443" s="13"/>
      <c r="E443" s="13" t="e">
        <f>_xlfn.IFNA(VLOOKUP(expandedflower[[#This Row],[Scion METRC '#]],[3]!METRCC8[#Data],2,FALSE),"METRC ERROR")</f>
        <v>#REF!</v>
      </c>
      <c r="F443" s="13" t="str">
        <f>_xlfn.IFNA(VLOOKUP(expandedflower[[#This Row],[Scion METRC '#]],VEGC8[[#All],[Scion METRC '#]:[Pheno Barcode]],2,FALSE),"")</f>
        <v/>
      </c>
      <c r="G443" s="13" t="str">
        <f>LEFT(expandedflower[[#This Row],[Pheno Barcode]],7)</f>
        <v/>
      </c>
      <c r="H443" s="10" t="e">
        <f>_xlfn.IFNA(VLOOKUP(expandedflower[[#This Row],[Strain]],VEGC8[[#All],[Scion METRC '#]:[Health]],5,FALSE),"")</f>
        <v>#REF!</v>
      </c>
      <c r="I443" s="13"/>
      <c r="J443" s="13" t="str">
        <f>_xlfn.IFNA(VLOOKUP(expandedflower[[#This Row],[Scion METRC '#]],DEADC8[#Data],2,FALSE),"Alive")</f>
        <v>Alive</v>
      </c>
      <c r="K443" s="13"/>
      <c r="L443" s="13" t="str">
        <f>_xlfn.IFNA(VLOOKUP(expandedflower[[#This Row],[Scion METRC '#]],DEADC8[#Data],3,FALSE),"")</f>
        <v/>
      </c>
      <c r="M443" s="14" t="str">
        <f>_xlfn.IFNA(VLOOKUP(expandedflower[[#This Row],[Scion METRC '#]],DEADC8[#Data],4,FALSE),"")</f>
        <v/>
      </c>
      <c r="N443" s="13" t="str">
        <f>IF(ISNUMBER(SEARCH(".",expandedflower[[#This Row],[Pheno Barcode]])),CONCATENATE("1A4070000000065000",RIGHT(expandedflower[[#This Row],[Pheno Barcode]],6)),"")</f>
        <v/>
      </c>
      <c r="O4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_FL3-10</v>
      </c>
    </row>
    <row r="444" spans="1:15" x14ac:dyDescent="0.25">
      <c r="A444" s="12" t="s">
        <v>504</v>
      </c>
      <c r="B444" s="9">
        <v>11</v>
      </c>
      <c r="C444" s="9" t="s">
        <v>507</v>
      </c>
      <c r="D444" s="13"/>
      <c r="E444" s="13" t="e">
        <f>_xlfn.IFNA(VLOOKUP(expandedflower[[#This Row],[Scion METRC '#]],[3]!METRCC8[#Data],2,FALSE),"METRC ERROR")</f>
        <v>#REF!</v>
      </c>
      <c r="F444" s="13" t="str">
        <f>_xlfn.IFNA(VLOOKUP(expandedflower[[#This Row],[Scion METRC '#]],VEGC8[[#All],[Scion METRC '#]:[Pheno Barcode]],2,FALSE),"")</f>
        <v/>
      </c>
      <c r="G444" s="13" t="str">
        <f>LEFT(expandedflower[[#This Row],[Pheno Barcode]],7)</f>
        <v/>
      </c>
      <c r="H444" s="10" t="e">
        <f>_xlfn.IFNA(VLOOKUP(expandedflower[[#This Row],[Strain]],VEGC8[[#All],[Scion METRC '#]:[Health]],5,FALSE),"")</f>
        <v>#REF!</v>
      </c>
      <c r="I444" s="13"/>
      <c r="J444" s="13" t="str">
        <f>_xlfn.IFNA(VLOOKUP(expandedflower[[#This Row],[Scion METRC '#]],DEADC8[#Data],2,FALSE),"Alive")</f>
        <v>Alive</v>
      </c>
      <c r="K444" s="13"/>
      <c r="L444" s="13" t="str">
        <f>_xlfn.IFNA(VLOOKUP(expandedflower[[#This Row],[Scion METRC '#]],DEADC8[#Data],3,FALSE),"")</f>
        <v/>
      </c>
      <c r="M444" s="14" t="str">
        <f>_xlfn.IFNA(VLOOKUP(expandedflower[[#This Row],[Scion METRC '#]],DEADC8[#Data],4,FALSE),"")</f>
        <v/>
      </c>
      <c r="N444" s="13" t="str">
        <f>IF(ISNUMBER(SEARCH(".",expandedflower[[#This Row],[Pheno Barcode]])),CONCATENATE("1A4070000000065000",RIGHT(expandedflower[[#This Row],[Pheno Barcode]],6)),"")</f>
        <v/>
      </c>
      <c r="O4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_FL3-11</v>
      </c>
    </row>
    <row r="445" spans="1:15" x14ac:dyDescent="0.25">
      <c r="A445" s="12" t="s">
        <v>504</v>
      </c>
      <c r="B445" s="9">
        <v>12</v>
      </c>
      <c r="C445" s="9" t="s">
        <v>507</v>
      </c>
      <c r="D445" s="13"/>
      <c r="E445" s="13" t="e">
        <f>_xlfn.IFNA(VLOOKUP(expandedflower[[#This Row],[Scion METRC '#]],[3]!METRCC8[#Data],2,FALSE),"METRC ERROR")</f>
        <v>#REF!</v>
      </c>
      <c r="F445" s="13" t="str">
        <f>_xlfn.IFNA(VLOOKUP(expandedflower[[#This Row],[Scion METRC '#]],VEGC8[[#All],[Scion METRC '#]:[Pheno Barcode]],2,FALSE),"")</f>
        <v/>
      </c>
      <c r="G445" s="13" t="str">
        <f>LEFT(expandedflower[[#This Row],[Pheno Barcode]],7)</f>
        <v/>
      </c>
      <c r="H445" s="10" t="e">
        <f>_xlfn.IFNA(VLOOKUP(expandedflower[[#This Row],[Strain]],VEGC8[[#All],[Scion METRC '#]:[Health]],5,FALSE),"")</f>
        <v>#REF!</v>
      </c>
      <c r="I445" s="13"/>
      <c r="J445" s="13" t="str">
        <f>_xlfn.IFNA(VLOOKUP(expandedflower[[#This Row],[Scion METRC '#]],DEADC8[#Data],2,FALSE),"Alive")</f>
        <v>Alive</v>
      </c>
      <c r="K445" s="13"/>
      <c r="L445" s="13" t="str">
        <f>_xlfn.IFNA(VLOOKUP(expandedflower[[#This Row],[Scion METRC '#]],DEADC8[#Data],3,FALSE),"")</f>
        <v/>
      </c>
      <c r="M445" s="14" t="str">
        <f>_xlfn.IFNA(VLOOKUP(expandedflower[[#This Row],[Scion METRC '#]],DEADC8[#Data],4,FALSE),"")</f>
        <v/>
      </c>
      <c r="N445" s="13" t="str">
        <f>IF(ISNUMBER(SEARCH(".",expandedflower[[#This Row],[Pheno Barcode]])),CONCATENATE("1A4070000000065000",RIGHT(expandedflower[[#This Row],[Pheno Barcode]],6)),"")</f>
        <v/>
      </c>
      <c r="O4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_FL3-12</v>
      </c>
    </row>
    <row r="446" spans="1:15" x14ac:dyDescent="0.25">
      <c r="A446" s="12" t="s">
        <v>504</v>
      </c>
      <c r="B446" s="9">
        <v>13</v>
      </c>
      <c r="C446" s="9" t="s">
        <v>507</v>
      </c>
      <c r="D446" s="13"/>
      <c r="E446" s="13" t="e">
        <f>_xlfn.IFNA(VLOOKUP(expandedflower[[#This Row],[Scion METRC '#]],[3]!METRCC8[#Data],2,FALSE),"METRC ERROR")</f>
        <v>#REF!</v>
      </c>
      <c r="F446" s="13" t="str">
        <f>_xlfn.IFNA(VLOOKUP(expandedflower[[#This Row],[Scion METRC '#]],VEGC8[[#All],[Scion METRC '#]:[Pheno Barcode]],2,FALSE),"")</f>
        <v/>
      </c>
      <c r="G446" s="13" t="str">
        <f>LEFT(expandedflower[[#This Row],[Pheno Barcode]],7)</f>
        <v/>
      </c>
      <c r="H446" s="10" t="e">
        <f>_xlfn.IFNA(VLOOKUP(expandedflower[[#This Row],[Strain]],VEGC8[[#All],[Scion METRC '#]:[Health]],5,FALSE),"")</f>
        <v>#REF!</v>
      </c>
      <c r="I446" s="13"/>
      <c r="J446" s="13" t="str">
        <f>_xlfn.IFNA(VLOOKUP(expandedflower[[#This Row],[Scion METRC '#]],DEADC8[#Data],2,FALSE),"Alive")</f>
        <v>Alive</v>
      </c>
      <c r="K446" s="13"/>
      <c r="L446" s="13" t="str">
        <f>_xlfn.IFNA(VLOOKUP(expandedflower[[#This Row],[Scion METRC '#]],DEADC8[#Data],3,FALSE),"")</f>
        <v/>
      </c>
      <c r="M446" s="14" t="str">
        <f>_xlfn.IFNA(VLOOKUP(expandedflower[[#This Row],[Scion METRC '#]],DEADC8[#Data],4,FALSE),"")</f>
        <v/>
      </c>
      <c r="N446" s="13" t="str">
        <f>IF(ISNUMBER(SEARCH(".",expandedflower[[#This Row],[Pheno Barcode]])),CONCATENATE("1A4070000000065000",RIGHT(expandedflower[[#This Row],[Pheno Barcode]],6)),"")</f>
        <v/>
      </c>
      <c r="O4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_FL3-13</v>
      </c>
    </row>
    <row r="447" spans="1:15" x14ac:dyDescent="0.25">
      <c r="A447" s="12" t="s">
        <v>504</v>
      </c>
      <c r="B447" s="9">
        <v>14</v>
      </c>
      <c r="C447" s="9" t="s">
        <v>507</v>
      </c>
      <c r="D447" s="13"/>
      <c r="E447" s="13" t="e">
        <f>_xlfn.IFNA(VLOOKUP(expandedflower[[#This Row],[Scion METRC '#]],[3]!METRCC8[#Data],2,FALSE),"METRC ERROR")</f>
        <v>#REF!</v>
      </c>
      <c r="F447" s="13" t="str">
        <f>_xlfn.IFNA(VLOOKUP(expandedflower[[#This Row],[Scion METRC '#]],VEGC8[[#All],[Scion METRC '#]:[Pheno Barcode]],2,FALSE),"")</f>
        <v/>
      </c>
      <c r="G447" s="13" t="str">
        <f>LEFT(expandedflower[[#This Row],[Pheno Barcode]],7)</f>
        <v/>
      </c>
      <c r="H447" s="10" t="e">
        <f>_xlfn.IFNA(VLOOKUP(expandedflower[[#This Row],[Strain]],VEGC8[[#All],[Scion METRC '#]:[Health]],5,FALSE),"")</f>
        <v>#REF!</v>
      </c>
      <c r="I447" s="13"/>
      <c r="J447" s="13" t="str">
        <f>_xlfn.IFNA(VLOOKUP(expandedflower[[#This Row],[Scion METRC '#]],DEADC8[#Data],2,FALSE),"Alive")</f>
        <v>Alive</v>
      </c>
      <c r="K447" s="13"/>
      <c r="L447" s="13" t="str">
        <f>_xlfn.IFNA(VLOOKUP(expandedflower[[#This Row],[Scion METRC '#]],DEADC8[#Data],3,FALSE),"")</f>
        <v/>
      </c>
      <c r="M447" s="14" t="str">
        <f>_xlfn.IFNA(VLOOKUP(expandedflower[[#This Row],[Scion METRC '#]],DEADC8[#Data],4,FALSE),"")</f>
        <v/>
      </c>
      <c r="N447" s="13" t="str">
        <f>IF(ISNUMBER(SEARCH(".",expandedflower[[#This Row],[Pheno Barcode]])),CONCATENATE("1A4070000000065000",RIGHT(expandedflower[[#This Row],[Pheno Barcode]],6)),"")</f>
        <v/>
      </c>
      <c r="O4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_FL3-14</v>
      </c>
    </row>
    <row r="448" spans="1:15" x14ac:dyDescent="0.25">
      <c r="A448" s="12" t="s">
        <v>504</v>
      </c>
      <c r="B448" s="9">
        <v>15</v>
      </c>
      <c r="C448" s="9" t="s">
        <v>507</v>
      </c>
      <c r="D448" s="13"/>
      <c r="E448" s="13" t="e">
        <f>_xlfn.IFNA(VLOOKUP(expandedflower[[#This Row],[Scion METRC '#]],[3]!METRCC8[#Data],2,FALSE),"METRC ERROR")</f>
        <v>#REF!</v>
      </c>
      <c r="F448" s="13" t="str">
        <f>_xlfn.IFNA(VLOOKUP(expandedflower[[#This Row],[Scion METRC '#]],VEGC8[[#All],[Scion METRC '#]:[Pheno Barcode]],2,FALSE),"")</f>
        <v/>
      </c>
      <c r="G448" s="13" t="str">
        <f>LEFT(expandedflower[[#This Row],[Pheno Barcode]],7)</f>
        <v/>
      </c>
      <c r="H448" s="10" t="e">
        <f>_xlfn.IFNA(VLOOKUP(expandedflower[[#This Row],[Strain]],VEGC8[[#All],[Scion METRC '#]:[Health]],5,FALSE),"")</f>
        <v>#REF!</v>
      </c>
      <c r="I448" s="13"/>
      <c r="J448" s="13" t="str">
        <f>_xlfn.IFNA(VLOOKUP(expandedflower[[#This Row],[Scion METRC '#]],DEADC8[#Data],2,FALSE),"Alive")</f>
        <v>Alive</v>
      </c>
      <c r="K448" s="13"/>
      <c r="L448" s="13" t="str">
        <f>_xlfn.IFNA(VLOOKUP(expandedflower[[#This Row],[Scion METRC '#]],DEADC8[#Data],3,FALSE),"")</f>
        <v/>
      </c>
      <c r="M448" s="14" t="str">
        <f>_xlfn.IFNA(VLOOKUP(expandedflower[[#This Row],[Scion METRC '#]],DEADC8[#Data],4,FALSE),"")</f>
        <v/>
      </c>
      <c r="N448" s="13" t="str">
        <f>IF(ISNUMBER(SEARCH(".",expandedflower[[#This Row],[Pheno Barcode]])),CONCATENATE("1A4070000000065000",RIGHT(expandedflower[[#This Row],[Pheno Barcode]],6)),"")</f>
        <v/>
      </c>
      <c r="O4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_FL3-15</v>
      </c>
    </row>
    <row r="449" spans="1:15" x14ac:dyDescent="0.25">
      <c r="A449" s="12" t="s">
        <v>504</v>
      </c>
      <c r="B449" s="9">
        <v>16</v>
      </c>
      <c r="C449" s="9" t="s">
        <v>507</v>
      </c>
      <c r="D449" s="13"/>
      <c r="E449" s="13" t="e">
        <f>_xlfn.IFNA(VLOOKUP(expandedflower[[#This Row],[Scion METRC '#]],[3]!METRCC8[#Data],2,FALSE),"METRC ERROR")</f>
        <v>#REF!</v>
      </c>
      <c r="F449" s="13" t="str">
        <f>_xlfn.IFNA(VLOOKUP(expandedflower[[#This Row],[Scion METRC '#]],VEGC8[[#All],[Scion METRC '#]:[Pheno Barcode]],2,FALSE),"")</f>
        <v/>
      </c>
      <c r="G449" s="13" t="str">
        <f>LEFT(expandedflower[[#This Row],[Pheno Barcode]],7)</f>
        <v/>
      </c>
      <c r="H449" s="10" t="e">
        <f>_xlfn.IFNA(VLOOKUP(expandedflower[[#This Row],[Strain]],VEGC8[[#All],[Scion METRC '#]:[Health]],5,FALSE),"")</f>
        <v>#REF!</v>
      </c>
      <c r="I449" s="13"/>
      <c r="J449" s="13" t="str">
        <f>_xlfn.IFNA(VLOOKUP(expandedflower[[#This Row],[Scion METRC '#]],DEADC8[#Data],2,FALSE),"Alive")</f>
        <v>Alive</v>
      </c>
      <c r="K449" s="13"/>
      <c r="L449" s="13" t="str">
        <f>_xlfn.IFNA(VLOOKUP(expandedflower[[#This Row],[Scion METRC '#]],DEADC8[#Data],3,FALSE),"")</f>
        <v/>
      </c>
      <c r="M449" s="14" t="str">
        <f>_xlfn.IFNA(VLOOKUP(expandedflower[[#This Row],[Scion METRC '#]],DEADC8[#Data],4,FALSE),"")</f>
        <v/>
      </c>
      <c r="N449" s="13" t="str">
        <f>IF(ISNUMBER(SEARCH(".",expandedflower[[#This Row],[Pheno Barcode]])),CONCATENATE("1A4070000000065000",RIGHT(expandedflower[[#This Row],[Pheno Barcode]],6)),"")</f>
        <v/>
      </c>
      <c r="O4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_FL3-16</v>
      </c>
    </row>
    <row r="450" spans="1:15" x14ac:dyDescent="0.25">
      <c r="A450" s="12" t="s">
        <v>504</v>
      </c>
      <c r="B450" s="9">
        <v>1</v>
      </c>
      <c r="C450" s="9" t="s">
        <v>508</v>
      </c>
      <c r="D450" s="13"/>
      <c r="E450" s="13" t="e">
        <f>_xlfn.IFNA(VLOOKUP(expandedflower[[#This Row],[Scion METRC '#]],[3]!METRCC8[#Data],2,FALSE),"METRC ERROR")</f>
        <v>#REF!</v>
      </c>
      <c r="F450" s="13" t="str">
        <f>_xlfn.IFNA(VLOOKUP(expandedflower[[#This Row],[Scion METRC '#]],VEGC8[[#All],[Scion METRC '#]:[Pheno Barcode]],2,FALSE),"")</f>
        <v/>
      </c>
      <c r="G450" s="13" t="str">
        <f>LEFT(expandedflower[[#This Row],[Pheno Barcode]],7)</f>
        <v/>
      </c>
      <c r="H450" s="10" t="e">
        <f>_xlfn.IFNA(VLOOKUP(expandedflower[[#This Row],[Strain]],VEGC8[[#All],[Scion METRC '#]:[Health]],5,FALSE),"")</f>
        <v>#REF!</v>
      </c>
      <c r="I450" s="13"/>
      <c r="J450" s="13" t="str">
        <f>_xlfn.IFNA(VLOOKUP(expandedflower[[#This Row],[Scion METRC '#]],DEADC8[#Data],2,FALSE),"Alive")</f>
        <v>Alive</v>
      </c>
      <c r="K450" s="13"/>
      <c r="L450" s="13" t="str">
        <f>_xlfn.IFNA(VLOOKUP(expandedflower[[#This Row],[Scion METRC '#]],DEADC8[#Data],3,FALSE),"")</f>
        <v/>
      </c>
      <c r="M450" s="14" t="str">
        <f>_xlfn.IFNA(VLOOKUP(expandedflower[[#This Row],[Scion METRC '#]],DEADC8[#Data],4,FALSE),"")</f>
        <v/>
      </c>
      <c r="N450" s="13" t="str">
        <f>IF(ISNUMBER(SEARCH(".",expandedflower[[#This Row],[Pheno Barcode]])),CONCATENATE("1A4070000000065000",RIGHT(expandedflower[[#This Row],[Pheno Barcode]],6)),"")</f>
        <v/>
      </c>
      <c r="O4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_FL4-01</v>
      </c>
    </row>
    <row r="451" spans="1:15" x14ac:dyDescent="0.25">
      <c r="A451" s="12" t="s">
        <v>504</v>
      </c>
      <c r="B451" s="9">
        <v>2</v>
      </c>
      <c r="C451" s="9" t="s">
        <v>508</v>
      </c>
      <c r="D451" s="13"/>
      <c r="E451" s="13" t="e">
        <f>_xlfn.IFNA(VLOOKUP(expandedflower[[#This Row],[Scion METRC '#]],[3]!METRCC8[#Data],2,FALSE),"METRC ERROR")</f>
        <v>#REF!</v>
      </c>
      <c r="F451" s="13" t="str">
        <f>_xlfn.IFNA(VLOOKUP(expandedflower[[#This Row],[Scion METRC '#]],VEGC8[[#All],[Scion METRC '#]:[Pheno Barcode]],2,FALSE),"")</f>
        <v/>
      </c>
      <c r="G451" s="13" t="str">
        <f>LEFT(expandedflower[[#This Row],[Pheno Barcode]],7)</f>
        <v/>
      </c>
      <c r="H451" s="10" t="e">
        <f>_xlfn.IFNA(VLOOKUP(expandedflower[[#This Row],[Strain]],VEGC8[[#All],[Scion METRC '#]:[Health]],5,FALSE),"")</f>
        <v>#REF!</v>
      </c>
      <c r="I451" s="13"/>
      <c r="J451" s="13" t="str">
        <f>_xlfn.IFNA(VLOOKUP(expandedflower[[#This Row],[Scion METRC '#]],DEADC8[#Data],2,FALSE),"Alive")</f>
        <v>Alive</v>
      </c>
      <c r="K451" s="13"/>
      <c r="L451" s="13" t="str">
        <f>_xlfn.IFNA(VLOOKUP(expandedflower[[#This Row],[Scion METRC '#]],DEADC8[#Data],3,FALSE),"")</f>
        <v/>
      </c>
      <c r="M451" s="14" t="str">
        <f>_xlfn.IFNA(VLOOKUP(expandedflower[[#This Row],[Scion METRC '#]],DEADC8[#Data],4,FALSE),"")</f>
        <v/>
      </c>
      <c r="N451" s="13" t="str">
        <f>IF(ISNUMBER(SEARCH(".",expandedflower[[#This Row],[Pheno Barcode]])),CONCATENATE("1A4070000000065000",RIGHT(expandedflower[[#This Row],[Pheno Barcode]],6)),"")</f>
        <v/>
      </c>
      <c r="O4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_FL4-02</v>
      </c>
    </row>
    <row r="452" spans="1:15" x14ac:dyDescent="0.25">
      <c r="A452" s="12" t="s">
        <v>504</v>
      </c>
      <c r="B452" s="9">
        <v>3</v>
      </c>
      <c r="C452" s="9" t="s">
        <v>508</v>
      </c>
      <c r="D452" s="13"/>
      <c r="E452" s="13" t="e">
        <f>_xlfn.IFNA(VLOOKUP(expandedflower[[#This Row],[Scion METRC '#]],[3]!METRCC8[#Data],2,FALSE),"METRC ERROR")</f>
        <v>#REF!</v>
      </c>
      <c r="F452" s="13" t="str">
        <f>_xlfn.IFNA(VLOOKUP(expandedflower[[#This Row],[Scion METRC '#]],VEGC8[[#All],[Scion METRC '#]:[Pheno Barcode]],2,FALSE),"")</f>
        <v/>
      </c>
      <c r="G452" s="13" t="str">
        <f>LEFT(expandedflower[[#This Row],[Pheno Barcode]],7)</f>
        <v/>
      </c>
      <c r="H452" s="10" t="e">
        <f>_xlfn.IFNA(VLOOKUP(expandedflower[[#This Row],[Strain]],VEGC8[[#All],[Scion METRC '#]:[Health]],5,FALSE),"")</f>
        <v>#REF!</v>
      </c>
      <c r="I452" s="13"/>
      <c r="J452" s="13" t="str">
        <f>_xlfn.IFNA(VLOOKUP(expandedflower[[#This Row],[Scion METRC '#]],DEADC8[#Data],2,FALSE),"Alive")</f>
        <v>Alive</v>
      </c>
      <c r="K452" s="13"/>
      <c r="L452" s="13" t="str">
        <f>_xlfn.IFNA(VLOOKUP(expandedflower[[#This Row],[Scion METRC '#]],DEADC8[#Data],3,FALSE),"")</f>
        <v/>
      </c>
      <c r="M452" s="14" t="str">
        <f>_xlfn.IFNA(VLOOKUP(expandedflower[[#This Row],[Scion METRC '#]],DEADC8[#Data],4,FALSE),"")</f>
        <v/>
      </c>
      <c r="N452" s="13" t="str">
        <f>IF(ISNUMBER(SEARCH(".",expandedflower[[#This Row],[Pheno Barcode]])),CONCATENATE("1A4070000000065000",RIGHT(expandedflower[[#This Row],[Pheno Barcode]],6)),"")</f>
        <v/>
      </c>
      <c r="O4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_FL4-03</v>
      </c>
    </row>
    <row r="453" spans="1:15" x14ac:dyDescent="0.25">
      <c r="A453" s="12" t="s">
        <v>504</v>
      </c>
      <c r="B453" s="9">
        <v>4</v>
      </c>
      <c r="C453" s="9" t="s">
        <v>508</v>
      </c>
      <c r="D453" s="13"/>
      <c r="E453" s="13" t="e">
        <f>_xlfn.IFNA(VLOOKUP(expandedflower[[#This Row],[Scion METRC '#]],[3]!METRCC8[#Data],2,FALSE),"METRC ERROR")</f>
        <v>#REF!</v>
      </c>
      <c r="F453" s="13" t="str">
        <f>_xlfn.IFNA(VLOOKUP(expandedflower[[#This Row],[Scion METRC '#]],VEGC8[[#All],[Scion METRC '#]:[Pheno Barcode]],2,FALSE),"")</f>
        <v/>
      </c>
      <c r="G453" s="13" t="str">
        <f>LEFT(expandedflower[[#This Row],[Pheno Barcode]],7)</f>
        <v/>
      </c>
      <c r="H453" s="10" t="e">
        <f>_xlfn.IFNA(VLOOKUP(expandedflower[[#This Row],[Strain]],VEGC8[[#All],[Scion METRC '#]:[Health]],5,FALSE),"")</f>
        <v>#REF!</v>
      </c>
      <c r="I453" s="13"/>
      <c r="J453" s="13" t="str">
        <f>_xlfn.IFNA(VLOOKUP(expandedflower[[#This Row],[Scion METRC '#]],DEADC8[#Data],2,FALSE),"Alive")</f>
        <v>Alive</v>
      </c>
      <c r="K453" s="13"/>
      <c r="L453" s="13" t="str">
        <f>_xlfn.IFNA(VLOOKUP(expandedflower[[#This Row],[Scion METRC '#]],DEADC8[#Data],3,FALSE),"")</f>
        <v/>
      </c>
      <c r="M453" s="14" t="str">
        <f>_xlfn.IFNA(VLOOKUP(expandedflower[[#This Row],[Scion METRC '#]],DEADC8[#Data],4,FALSE),"")</f>
        <v/>
      </c>
      <c r="N453" s="13" t="str">
        <f>IF(ISNUMBER(SEARCH(".",expandedflower[[#This Row],[Pheno Barcode]])),CONCATENATE("1A4070000000065000",RIGHT(expandedflower[[#This Row],[Pheno Barcode]],6)),"")</f>
        <v/>
      </c>
      <c r="O4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_FL4-04</v>
      </c>
    </row>
    <row r="454" spans="1:15" x14ac:dyDescent="0.25">
      <c r="A454" s="12" t="s">
        <v>504</v>
      </c>
      <c r="B454" s="9">
        <v>5</v>
      </c>
      <c r="C454" s="9" t="s">
        <v>508</v>
      </c>
      <c r="D454" s="13"/>
      <c r="E454" s="13" t="e">
        <f>_xlfn.IFNA(VLOOKUP(expandedflower[[#This Row],[Scion METRC '#]],[3]!METRCC8[#Data],2,FALSE),"METRC ERROR")</f>
        <v>#REF!</v>
      </c>
      <c r="F454" s="13" t="str">
        <f>_xlfn.IFNA(VLOOKUP(expandedflower[[#This Row],[Scion METRC '#]],VEGC8[[#All],[Scion METRC '#]:[Pheno Barcode]],2,FALSE),"")</f>
        <v/>
      </c>
      <c r="G454" s="13" t="str">
        <f>LEFT(expandedflower[[#This Row],[Pheno Barcode]],7)</f>
        <v/>
      </c>
      <c r="H454" s="10" t="e">
        <f>_xlfn.IFNA(VLOOKUP(expandedflower[[#This Row],[Strain]],VEGC8[[#All],[Scion METRC '#]:[Health]],5,FALSE),"")</f>
        <v>#REF!</v>
      </c>
      <c r="I454" s="13"/>
      <c r="J454" s="13" t="str">
        <f>_xlfn.IFNA(VLOOKUP(expandedflower[[#This Row],[Scion METRC '#]],DEADC8[#Data],2,FALSE),"Alive")</f>
        <v>Alive</v>
      </c>
      <c r="K454" s="13"/>
      <c r="L454" s="13" t="str">
        <f>_xlfn.IFNA(VLOOKUP(expandedflower[[#This Row],[Scion METRC '#]],DEADC8[#Data],3,FALSE),"")</f>
        <v/>
      </c>
      <c r="M454" s="14" t="str">
        <f>_xlfn.IFNA(VLOOKUP(expandedflower[[#This Row],[Scion METRC '#]],DEADC8[#Data],4,FALSE),"")</f>
        <v/>
      </c>
      <c r="N454" s="13" t="str">
        <f>IF(ISNUMBER(SEARCH(".",expandedflower[[#This Row],[Pheno Barcode]])),CONCATENATE("1A4070000000065000",RIGHT(expandedflower[[#This Row],[Pheno Barcode]],6)),"")</f>
        <v/>
      </c>
      <c r="O4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_FL4-05</v>
      </c>
    </row>
    <row r="455" spans="1:15" x14ac:dyDescent="0.25">
      <c r="A455" s="12" t="s">
        <v>504</v>
      </c>
      <c r="B455" s="9">
        <v>6</v>
      </c>
      <c r="C455" s="9" t="s">
        <v>508</v>
      </c>
      <c r="D455" s="13"/>
      <c r="E455" s="13" t="e">
        <f>_xlfn.IFNA(VLOOKUP(expandedflower[[#This Row],[Scion METRC '#]],[3]!METRCC8[#Data],2,FALSE),"METRC ERROR")</f>
        <v>#REF!</v>
      </c>
      <c r="F455" s="13" t="str">
        <f>_xlfn.IFNA(VLOOKUP(expandedflower[[#This Row],[Scion METRC '#]],VEGC8[[#All],[Scion METRC '#]:[Pheno Barcode]],2,FALSE),"")</f>
        <v/>
      </c>
      <c r="G455" s="13" t="str">
        <f>LEFT(expandedflower[[#This Row],[Pheno Barcode]],7)</f>
        <v/>
      </c>
      <c r="H455" s="10" t="e">
        <f>_xlfn.IFNA(VLOOKUP(expandedflower[[#This Row],[Strain]],VEGC8[[#All],[Scion METRC '#]:[Health]],5,FALSE),"")</f>
        <v>#REF!</v>
      </c>
      <c r="I455" s="13"/>
      <c r="J455" s="13" t="str">
        <f>_xlfn.IFNA(VLOOKUP(expandedflower[[#This Row],[Scion METRC '#]],DEADC8[#Data],2,FALSE),"Alive")</f>
        <v>Alive</v>
      </c>
      <c r="K455" s="13"/>
      <c r="L455" s="13" t="str">
        <f>_xlfn.IFNA(VLOOKUP(expandedflower[[#This Row],[Scion METRC '#]],DEADC8[#Data],3,FALSE),"")</f>
        <v/>
      </c>
      <c r="M455" s="14" t="str">
        <f>_xlfn.IFNA(VLOOKUP(expandedflower[[#This Row],[Scion METRC '#]],DEADC8[#Data],4,FALSE),"")</f>
        <v/>
      </c>
      <c r="N455" s="13" t="str">
        <f>IF(ISNUMBER(SEARCH(".",expandedflower[[#This Row],[Pheno Barcode]])),CONCATENATE("1A4070000000065000",RIGHT(expandedflower[[#This Row],[Pheno Barcode]],6)),"")</f>
        <v/>
      </c>
      <c r="O4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_FL4-06</v>
      </c>
    </row>
    <row r="456" spans="1:15" x14ac:dyDescent="0.25">
      <c r="A456" s="12" t="s">
        <v>504</v>
      </c>
      <c r="B456" s="9">
        <v>7</v>
      </c>
      <c r="C456" s="9" t="s">
        <v>508</v>
      </c>
      <c r="D456" s="13"/>
      <c r="E456" s="13" t="e">
        <f>_xlfn.IFNA(VLOOKUP(expandedflower[[#This Row],[Scion METRC '#]],[3]!METRCC8[#Data],2,FALSE),"METRC ERROR")</f>
        <v>#REF!</v>
      </c>
      <c r="F456" s="13" t="str">
        <f>_xlfn.IFNA(VLOOKUP(expandedflower[[#This Row],[Scion METRC '#]],VEGC8[[#All],[Scion METRC '#]:[Pheno Barcode]],2,FALSE),"")</f>
        <v/>
      </c>
      <c r="G456" s="13" t="str">
        <f>LEFT(expandedflower[[#This Row],[Pheno Barcode]],7)</f>
        <v/>
      </c>
      <c r="H456" s="10" t="e">
        <f>_xlfn.IFNA(VLOOKUP(expandedflower[[#This Row],[Strain]],VEGC8[[#All],[Scion METRC '#]:[Health]],5,FALSE),"")</f>
        <v>#REF!</v>
      </c>
      <c r="I456" s="13"/>
      <c r="J456" s="13" t="str">
        <f>_xlfn.IFNA(VLOOKUP(expandedflower[[#This Row],[Scion METRC '#]],DEADC8[#Data],2,FALSE),"Alive")</f>
        <v>Alive</v>
      </c>
      <c r="K456" s="13"/>
      <c r="L456" s="13" t="str">
        <f>_xlfn.IFNA(VLOOKUP(expandedflower[[#This Row],[Scion METRC '#]],DEADC8[#Data],3,FALSE),"")</f>
        <v/>
      </c>
      <c r="M456" s="14" t="str">
        <f>_xlfn.IFNA(VLOOKUP(expandedflower[[#This Row],[Scion METRC '#]],DEADC8[#Data],4,FALSE),"")</f>
        <v/>
      </c>
      <c r="N456" s="13" t="str">
        <f>IF(ISNUMBER(SEARCH(".",expandedflower[[#This Row],[Pheno Barcode]])),CONCATENATE("1A4070000000065000",RIGHT(expandedflower[[#This Row],[Pheno Barcode]],6)),"")</f>
        <v/>
      </c>
      <c r="O4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_FL4-07</v>
      </c>
    </row>
    <row r="457" spans="1:15" x14ac:dyDescent="0.25">
      <c r="A457" s="12" t="s">
        <v>504</v>
      </c>
      <c r="B457" s="9">
        <v>8</v>
      </c>
      <c r="C457" s="9" t="s">
        <v>508</v>
      </c>
      <c r="D457" s="13"/>
      <c r="E457" s="13" t="e">
        <f>_xlfn.IFNA(VLOOKUP(expandedflower[[#This Row],[Scion METRC '#]],[3]!METRCC8[#Data],2,FALSE),"METRC ERROR")</f>
        <v>#REF!</v>
      </c>
      <c r="F457" s="13" t="str">
        <f>_xlfn.IFNA(VLOOKUP(expandedflower[[#This Row],[Scion METRC '#]],VEGC8[[#All],[Scion METRC '#]:[Pheno Barcode]],2,FALSE),"")</f>
        <v/>
      </c>
      <c r="G457" s="13" t="str">
        <f>LEFT(expandedflower[[#This Row],[Pheno Barcode]],7)</f>
        <v/>
      </c>
      <c r="H457" s="10" t="e">
        <f>_xlfn.IFNA(VLOOKUP(expandedflower[[#This Row],[Strain]],VEGC8[[#All],[Scion METRC '#]:[Health]],5,FALSE),"")</f>
        <v>#REF!</v>
      </c>
      <c r="I457" s="13"/>
      <c r="J457" s="13" t="str">
        <f>_xlfn.IFNA(VLOOKUP(expandedflower[[#This Row],[Scion METRC '#]],DEADC8[#Data],2,FALSE),"Alive")</f>
        <v>Alive</v>
      </c>
      <c r="K457" s="13"/>
      <c r="L457" s="13" t="str">
        <f>_xlfn.IFNA(VLOOKUP(expandedflower[[#This Row],[Scion METRC '#]],DEADC8[#Data],3,FALSE),"")</f>
        <v/>
      </c>
      <c r="M457" s="14" t="str">
        <f>_xlfn.IFNA(VLOOKUP(expandedflower[[#This Row],[Scion METRC '#]],DEADC8[#Data],4,FALSE),"")</f>
        <v/>
      </c>
      <c r="N457" s="13" t="str">
        <f>IF(ISNUMBER(SEARCH(".",expandedflower[[#This Row],[Pheno Barcode]])),CONCATENATE("1A4070000000065000",RIGHT(expandedflower[[#This Row],[Pheno Barcode]],6)),"")</f>
        <v/>
      </c>
      <c r="O4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_FL4-08</v>
      </c>
    </row>
    <row r="458" spans="1:15" x14ac:dyDescent="0.25">
      <c r="A458" s="12" t="s">
        <v>504</v>
      </c>
      <c r="B458" s="9">
        <v>9</v>
      </c>
      <c r="C458" s="9" t="s">
        <v>508</v>
      </c>
      <c r="D458" s="13"/>
      <c r="E458" s="13" t="e">
        <f>_xlfn.IFNA(VLOOKUP(expandedflower[[#This Row],[Scion METRC '#]],[3]!METRCC8[#Data],2,FALSE),"METRC ERROR")</f>
        <v>#REF!</v>
      </c>
      <c r="F458" s="13" t="str">
        <f>_xlfn.IFNA(VLOOKUP(expandedflower[[#This Row],[Scion METRC '#]],VEGC8[[#All],[Scion METRC '#]:[Pheno Barcode]],2,FALSE),"")</f>
        <v/>
      </c>
      <c r="G458" s="13" t="str">
        <f>LEFT(expandedflower[[#This Row],[Pheno Barcode]],7)</f>
        <v/>
      </c>
      <c r="H458" s="10" t="e">
        <f>_xlfn.IFNA(VLOOKUP(expandedflower[[#This Row],[Strain]],VEGC8[[#All],[Scion METRC '#]:[Health]],5,FALSE),"")</f>
        <v>#REF!</v>
      </c>
      <c r="I458" s="13"/>
      <c r="J458" s="13" t="str">
        <f>_xlfn.IFNA(VLOOKUP(expandedflower[[#This Row],[Scion METRC '#]],DEADC8[#Data],2,FALSE),"Alive")</f>
        <v>Alive</v>
      </c>
      <c r="K458" s="13"/>
      <c r="L458" s="13" t="str">
        <f>_xlfn.IFNA(VLOOKUP(expandedflower[[#This Row],[Scion METRC '#]],DEADC8[#Data],3,FALSE),"")</f>
        <v/>
      </c>
      <c r="M458" s="14" t="str">
        <f>_xlfn.IFNA(VLOOKUP(expandedflower[[#This Row],[Scion METRC '#]],DEADC8[#Data],4,FALSE),"")</f>
        <v/>
      </c>
      <c r="N458" s="13" t="str">
        <f>IF(ISNUMBER(SEARCH(".",expandedflower[[#This Row],[Pheno Barcode]])),CONCATENATE("1A4070000000065000",RIGHT(expandedflower[[#This Row],[Pheno Barcode]],6)),"")</f>
        <v/>
      </c>
      <c r="O4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_FL4-09</v>
      </c>
    </row>
    <row r="459" spans="1:15" x14ac:dyDescent="0.25">
      <c r="A459" s="12" t="s">
        <v>504</v>
      </c>
      <c r="B459" s="9">
        <v>10</v>
      </c>
      <c r="C459" s="9" t="s">
        <v>508</v>
      </c>
      <c r="D459" s="13"/>
      <c r="E459" s="13" t="e">
        <f>_xlfn.IFNA(VLOOKUP(expandedflower[[#This Row],[Scion METRC '#]],[3]!METRCC8[#Data],2,FALSE),"METRC ERROR")</f>
        <v>#REF!</v>
      </c>
      <c r="F459" s="13" t="str">
        <f>_xlfn.IFNA(VLOOKUP(expandedflower[[#This Row],[Scion METRC '#]],VEGC8[[#All],[Scion METRC '#]:[Pheno Barcode]],2,FALSE),"")</f>
        <v/>
      </c>
      <c r="G459" s="13" t="str">
        <f>LEFT(expandedflower[[#This Row],[Pheno Barcode]],7)</f>
        <v/>
      </c>
      <c r="H459" s="10" t="e">
        <f>_xlfn.IFNA(VLOOKUP(expandedflower[[#This Row],[Strain]],VEGC8[[#All],[Scion METRC '#]:[Health]],5,FALSE),"")</f>
        <v>#REF!</v>
      </c>
      <c r="I459" s="13"/>
      <c r="J459" s="13" t="str">
        <f>_xlfn.IFNA(VLOOKUP(expandedflower[[#This Row],[Scion METRC '#]],DEADC8[#Data],2,FALSE),"Alive")</f>
        <v>Alive</v>
      </c>
      <c r="K459" s="13"/>
      <c r="L459" s="13" t="str">
        <f>_xlfn.IFNA(VLOOKUP(expandedflower[[#This Row],[Scion METRC '#]],DEADC8[#Data],3,FALSE),"")</f>
        <v/>
      </c>
      <c r="M459" s="14" t="str">
        <f>_xlfn.IFNA(VLOOKUP(expandedflower[[#This Row],[Scion METRC '#]],DEADC8[#Data],4,FALSE),"")</f>
        <v/>
      </c>
      <c r="N459" s="13" t="str">
        <f>IF(ISNUMBER(SEARCH(".",expandedflower[[#This Row],[Pheno Barcode]])),CONCATENATE("1A4070000000065000",RIGHT(expandedflower[[#This Row],[Pheno Barcode]],6)),"")</f>
        <v/>
      </c>
      <c r="O4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_FL4-10</v>
      </c>
    </row>
    <row r="460" spans="1:15" x14ac:dyDescent="0.25">
      <c r="A460" s="12" t="s">
        <v>504</v>
      </c>
      <c r="B460" s="9">
        <v>11</v>
      </c>
      <c r="C460" s="9" t="s">
        <v>508</v>
      </c>
      <c r="D460" s="13"/>
      <c r="E460" s="13" t="e">
        <f>_xlfn.IFNA(VLOOKUP(expandedflower[[#This Row],[Scion METRC '#]],[3]!METRCC8[#Data],2,FALSE),"METRC ERROR")</f>
        <v>#REF!</v>
      </c>
      <c r="F460" s="13" t="str">
        <f>_xlfn.IFNA(VLOOKUP(expandedflower[[#This Row],[Scion METRC '#]],VEGC8[[#All],[Scion METRC '#]:[Pheno Barcode]],2,FALSE),"")</f>
        <v/>
      </c>
      <c r="G460" s="13" t="str">
        <f>LEFT(expandedflower[[#This Row],[Pheno Barcode]],7)</f>
        <v/>
      </c>
      <c r="H460" s="10" t="e">
        <f>_xlfn.IFNA(VLOOKUP(expandedflower[[#This Row],[Strain]],VEGC8[[#All],[Scion METRC '#]:[Health]],5,FALSE),"")</f>
        <v>#REF!</v>
      </c>
      <c r="I460" s="13"/>
      <c r="J460" s="13" t="str">
        <f>_xlfn.IFNA(VLOOKUP(expandedflower[[#This Row],[Scion METRC '#]],DEADC8[#Data],2,FALSE),"Alive")</f>
        <v>Alive</v>
      </c>
      <c r="K460" s="13"/>
      <c r="L460" s="13" t="str">
        <f>_xlfn.IFNA(VLOOKUP(expandedflower[[#This Row],[Scion METRC '#]],DEADC8[#Data],3,FALSE),"")</f>
        <v/>
      </c>
      <c r="M460" s="14" t="str">
        <f>_xlfn.IFNA(VLOOKUP(expandedflower[[#This Row],[Scion METRC '#]],DEADC8[#Data],4,FALSE),"")</f>
        <v/>
      </c>
      <c r="N460" s="13" t="str">
        <f>IF(ISNUMBER(SEARCH(".",expandedflower[[#This Row],[Pheno Barcode]])),CONCATENATE("1A4070000000065000",RIGHT(expandedflower[[#This Row],[Pheno Barcode]],6)),"")</f>
        <v/>
      </c>
      <c r="O4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_FL4-11</v>
      </c>
    </row>
    <row r="461" spans="1:15" x14ac:dyDescent="0.25">
      <c r="A461" s="12" t="s">
        <v>504</v>
      </c>
      <c r="B461" s="9">
        <v>12</v>
      </c>
      <c r="C461" s="9" t="s">
        <v>508</v>
      </c>
      <c r="D461" s="13"/>
      <c r="E461" s="13" t="e">
        <f>_xlfn.IFNA(VLOOKUP(expandedflower[[#This Row],[Scion METRC '#]],[3]!METRCC8[#Data],2,FALSE),"METRC ERROR")</f>
        <v>#REF!</v>
      </c>
      <c r="F461" s="13" t="str">
        <f>_xlfn.IFNA(VLOOKUP(expandedflower[[#This Row],[Scion METRC '#]],VEGC8[[#All],[Scion METRC '#]:[Pheno Barcode]],2,FALSE),"")</f>
        <v/>
      </c>
      <c r="G461" s="13" t="str">
        <f>LEFT(expandedflower[[#This Row],[Pheno Barcode]],7)</f>
        <v/>
      </c>
      <c r="H461" s="10" t="e">
        <f>_xlfn.IFNA(VLOOKUP(expandedflower[[#This Row],[Strain]],VEGC8[[#All],[Scion METRC '#]:[Health]],5,FALSE),"")</f>
        <v>#REF!</v>
      </c>
      <c r="I461" s="13"/>
      <c r="J461" s="13" t="str">
        <f>_xlfn.IFNA(VLOOKUP(expandedflower[[#This Row],[Scion METRC '#]],DEADC8[#Data],2,FALSE),"Alive")</f>
        <v>Alive</v>
      </c>
      <c r="K461" s="13"/>
      <c r="L461" s="13" t="str">
        <f>_xlfn.IFNA(VLOOKUP(expandedflower[[#This Row],[Scion METRC '#]],DEADC8[#Data],3,FALSE),"")</f>
        <v/>
      </c>
      <c r="M461" s="14" t="str">
        <f>_xlfn.IFNA(VLOOKUP(expandedflower[[#This Row],[Scion METRC '#]],DEADC8[#Data],4,FALSE),"")</f>
        <v/>
      </c>
      <c r="N461" s="13" t="str">
        <f>IF(ISNUMBER(SEARCH(".",expandedflower[[#This Row],[Pheno Barcode]])),CONCATENATE("1A4070000000065000",RIGHT(expandedflower[[#This Row],[Pheno Barcode]],6)),"")</f>
        <v/>
      </c>
      <c r="O4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_FL4-12</v>
      </c>
    </row>
    <row r="462" spans="1:15" x14ac:dyDescent="0.25">
      <c r="A462" s="12" t="s">
        <v>504</v>
      </c>
      <c r="B462" s="9">
        <v>13</v>
      </c>
      <c r="C462" s="9" t="s">
        <v>508</v>
      </c>
      <c r="D462" s="13"/>
      <c r="E462" s="13" t="e">
        <f>_xlfn.IFNA(VLOOKUP(expandedflower[[#This Row],[Scion METRC '#]],[3]!METRCC8[#Data],2,FALSE),"METRC ERROR")</f>
        <v>#REF!</v>
      </c>
      <c r="F462" s="13" t="str">
        <f>_xlfn.IFNA(VLOOKUP(expandedflower[[#This Row],[Scion METRC '#]],VEGC8[[#All],[Scion METRC '#]:[Pheno Barcode]],2,FALSE),"")</f>
        <v/>
      </c>
      <c r="G462" s="13" t="str">
        <f>LEFT(expandedflower[[#This Row],[Pheno Barcode]],7)</f>
        <v/>
      </c>
      <c r="H462" s="10" t="e">
        <f>_xlfn.IFNA(VLOOKUP(expandedflower[[#This Row],[Strain]],VEGC8[[#All],[Scion METRC '#]:[Health]],5,FALSE),"")</f>
        <v>#REF!</v>
      </c>
      <c r="I462" s="13"/>
      <c r="J462" s="13" t="str">
        <f>_xlfn.IFNA(VLOOKUP(expandedflower[[#This Row],[Scion METRC '#]],DEADC8[#Data],2,FALSE),"Alive")</f>
        <v>Alive</v>
      </c>
      <c r="K462" s="13"/>
      <c r="L462" s="13" t="str">
        <f>_xlfn.IFNA(VLOOKUP(expandedflower[[#This Row],[Scion METRC '#]],DEADC8[#Data],3,FALSE),"")</f>
        <v/>
      </c>
      <c r="M462" s="14" t="str">
        <f>_xlfn.IFNA(VLOOKUP(expandedflower[[#This Row],[Scion METRC '#]],DEADC8[#Data],4,FALSE),"")</f>
        <v/>
      </c>
      <c r="N462" s="13" t="str">
        <f>IF(ISNUMBER(SEARCH(".",expandedflower[[#This Row],[Pheno Barcode]])),CONCATENATE("1A4070000000065000",RIGHT(expandedflower[[#This Row],[Pheno Barcode]],6)),"")</f>
        <v/>
      </c>
      <c r="O4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_FL4-13</v>
      </c>
    </row>
    <row r="463" spans="1:15" x14ac:dyDescent="0.25">
      <c r="A463" s="12" t="s">
        <v>504</v>
      </c>
      <c r="B463" s="9">
        <v>14</v>
      </c>
      <c r="C463" s="9" t="s">
        <v>508</v>
      </c>
      <c r="D463" s="13"/>
      <c r="E463" s="13" t="e">
        <f>_xlfn.IFNA(VLOOKUP(expandedflower[[#This Row],[Scion METRC '#]],[3]!METRCC8[#Data],2,FALSE),"METRC ERROR")</f>
        <v>#REF!</v>
      </c>
      <c r="F463" s="13" t="str">
        <f>_xlfn.IFNA(VLOOKUP(expandedflower[[#This Row],[Scion METRC '#]],VEGC8[[#All],[Scion METRC '#]:[Pheno Barcode]],2,FALSE),"")</f>
        <v/>
      </c>
      <c r="G463" s="13" t="str">
        <f>LEFT(expandedflower[[#This Row],[Pheno Barcode]],7)</f>
        <v/>
      </c>
      <c r="H463" s="10" t="e">
        <f>_xlfn.IFNA(VLOOKUP(expandedflower[[#This Row],[Strain]],VEGC8[[#All],[Scion METRC '#]:[Health]],5,FALSE),"")</f>
        <v>#REF!</v>
      </c>
      <c r="I463" s="13"/>
      <c r="J463" s="13" t="str">
        <f>_xlfn.IFNA(VLOOKUP(expandedflower[[#This Row],[Scion METRC '#]],DEADC8[#Data],2,FALSE),"Alive")</f>
        <v>Alive</v>
      </c>
      <c r="K463" s="13"/>
      <c r="L463" s="13" t="str">
        <f>_xlfn.IFNA(VLOOKUP(expandedflower[[#This Row],[Scion METRC '#]],DEADC8[#Data],3,FALSE),"")</f>
        <v/>
      </c>
      <c r="M463" s="14" t="str">
        <f>_xlfn.IFNA(VLOOKUP(expandedflower[[#This Row],[Scion METRC '#]],DEADC8[#Data],4,FALSE),"")</f>
        <v/>
      </c>
      <c r="N463" s="13" t="str">
        <f>IF(ISNUMBER(SEARCH(".",expandedflower[[#This Row],[Pheno Barcode]])),CONCATENATE("1A4070000000065000",RIGHT(expandedflower[[#This Row],[Pheno Barcode]],6)),"")</f>
        <v/>
      </c>
      <c r="O4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_FL4-14</v>
      </c>
    </row>
    <row r="464" spans="1:15" x14ac:dyDescent="0.25">
      <c r="A464" s="12" t="s">
        <v>504</v>
      </c>
      <c r="B464" s="9">
        <v>15</v>
      </c>
      <c r="C464" s="9" t="s">
        <v>508</v>
      </c>
      <c r="D464" s="13"/>
      <c r="E464" s="13" t="e">
        <f>_xlfn.IFNA(VLOOKUP(expandedflower[[#This Row],[Scion METRC '#]],[3]!METRCC8[#Data],2,FALSE),"METRC ERROR")</f>
        <v>#REF!</v>
      </c>
      <c r="F464" s="13" t="str">
        <f>_xlfn.IFNA(VLOOKUP(expandedflower[[#This Row],[Scion METRC '#]],VEGC8[[#All],[Scion METRC '#]:[Pheno Barcode]],2,FALSE),"")</f>
        <v/>
      </c>
      <c r="G464" s="13" t="str">
        <f>LEFT(expandedflower[[#This Row],[Pheno Barcode]],7)</f>
        <v/>
      </c>
      <c r="H464" s="10" t="e">
        <f>_xlfn.IFNA(VLOOKUP(expandedflower[[#This Row],[Strain]],VEGC8[[#All],[Scion METRC '#]:[Health]],5,FALSE),"")</f>
        <v>#REF!</v>
      </c>
      <c r="I464" s="13"/>
      <c r="J464" s="13" t="str">
        <f>_xlfn.IFNA(VLOOKUP(expandedflower[[#This Row],[Scion METRC '#]],DEADC8[#Data],2,FALSE),"Alive")</f>
        <v>Alive</v>
      </c>
      <c r="K464" s="13"/>
      <c r="L464" s="13" t="str">
        <f>_xlfn.IFNA(VLOOKUP(expandedflower[[#This Row],[Scion METRC '#]],DEADC8[#Data],3,FALSE),"")</f>
        <v/>
      </c>
      <c r="M464" s="14" t="str">
        <f>_xlfn.IFNA(VLOOKUP(expandedflower[[#This Row],[Scion METRC '#]],DEADC8[#Data],4,FALSE),"")</f>
        <v/>
      </c>
      <c r="N464" s="13" t="str">
        <f>IF(ISNUMBER(SEARCH(".",expandedflower[[#This Row],[Pheno Barcode]])),CONCATENATE("1A4070000000065000",RIGHT(expandedflower[[#This Row],[Pheno Barcode]],6)),"")</f>
        <v/>
      </c>
      <c r="O4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_FL4-15</v>
      </c>
    </row>
    <row r="465" spans="1:15" x14ac:dyDescent="0.25">
      <c r="A465" s="12" t="s">
        <v>504</v>
      </c>
      <c r="B465" s="9">
        <v>16</v>
      </c>
      <c r="C465" s="9" t="s">
        <v>508</v>
      </c>
      <c r="D465" s="13"/>
      <c r="E465" s="13" t="e">
        <f>_xlfn.IFNA(VLOOKUP(expandedflower[[#This Row],[Scion METRC '#]],[3]!METRCC8[#Data],2,FALSE),"METRC ERROR")</f>
        <v>#REF!</v>
      </c>
      <c r="F465" s="13" t="str">
        <f>_xlfn.IFNA(VLOOKUP(expandedflower[[#This Row],[Scion METRC '#]],VEGC8[[#All],[Scion METRC '#]:[Pheno Barcode]],2,FALSE),"")</f>
        <v/>
      </c>
      <c r="G465" s="13" t="str">
        <f>LEFT(expandedflower[[#This Row],[Pheno Barcode]],7)</f>
        <v/>
      </c>
      <c r="H465" s="10" t="e">
        <f>_xlfn.IFNA(VLOOKUP(expandedflower[[#This Row],[Strain]],VEGC8[[#All],[Scion METRC '#]:[Health]],5,FALSE),"")</f>
        <v>#REF!</v>
      </c>
      <c r="I465" s="13"/>
      <c r="J465" s="13" t="str">
        <f>_xlfn.IFNA(VLOOKUP(expandedflower[[#This Row],[Scion METRC '#]],DEADC8[#Data],2,FALSE),"Alive")</f>
        <v>Alive</v>
      </c>
      <c r="K465" s="13"/>
      <c r="L465" s="13" t="str">
        <f>_xlfn.IFNA(VLOOKUP(expandedflower[[#This Row],[Scion METRC '#]],DEADC8[#Data],3,FALSE),"")</f>
        <v/>
      </c>
      <c r="M465" s="14" t="str">
        <f>_xlfn.IFNA(VLOOKUP(expandedflower[[#This Row],[Scion METRC '#]],DEADC8[#Data],4,FALSE),"")</f>
        <v/>
      </c>
      <c r="N465" s="13" t="str">
        <f>IF(ISNUMBER(SEARCH(".",expandedflower[[#This Row],[Pheno Barcode]])),CONCATENATE("1A4070000000065000",RIGHT(expandedflower[[#This Row],[Pheno Barcode]],6)),"")</f>
        <v/>
      </c>
      <c r="O4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_FL4-16</v>
      </c>
    </row>
    <row r="466" spans="1:15" x14ac:dyDescent="0.25">
      <c r="A466" s="12" t="s">
        <v>504</v>
      </c>
      <c r="B466" s="9">
        <v>1</v>
      </c>
      <c r="C466" s="9" t="s">
        <v>509</v>
      </c>
      <c r="D466" s="13"/>
      <c r="E466" s="13" t="e">
        <f>_xlfn.IFNA(VLOOKUP(expandedflower[[#This Row],[Scion METRC '#]],[3]!METRCC8[#Data],2,FALSE),"METRC ERROR")</f>
        <v>#REF!</v>
      </c>
      <c r="F466" s="13" t="str">
        <f>_xlfn.IFNA(VLOOKUP(expandedflower[[#This Row],[Scion METRC '#]],VEGC8[[#All],[Scion METRC '#]:[Pheno Barcode]],2,FALSE),"")</f>
        <v/>
      </c>
      <c r="G466" s="13" t="str">
        <f>LEFT(expandedflower[[#This Row],[Pheno Barcode]],7)</f>
        <v/>
      </c>
      <c r="H466" s="10" t="e">
        <f>_xlfn.IFNA(VLOOKUP(expandedflower[[#This Row],[Strain]],VEGC8[[#All],[Scion METRC '#]:[Health]],5,FALSE),"")</f>
        <v>#REF!</v>
      </c>
      <c r="I466" s="13"/>
      <c r="J466" s="13" t="str">
        <f>_xlfn.IFNA(VLOOKUP(expandedflower[[#This Row],[Scion METRC '#]],DEADC8[#Data],2,FALSE),"Alive")</f>
        <v>Alive</v>
      </c>
      <c r="K466" s="13"/>
      <c r="L466" s="13" t="str">
        <f>_xlfn.IFNA(VLOOKUP(expandedflower[[#This Row],[Scion METRC '#]],DEADC8[#Data],3,FALSE),"")</f>
        <v/>
      </c>
      <c r="M466" s="14" t="str">
        <f>_xlfn.IFNA(VLOOKUP(expandedflower[[#This Row],[Scion METRC '#]],DEADC8[#Data],4,FALSE),"")</f>
        <v/>
      </c>
      <c r="N466" s="13" t="str">
        <f>IF(ISNUMBER(SEARCH(".",expandedflower[[#This Row],[Pheno Barcode]])),CONCATENATE("1A4070000000065000",RIGHT(expandedflower[[#This Row],[Pheno Barcode]],6)),"")</f>
        <v/>
      </c>
      <c r="O4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_FL5-01</v>
      </c>
    </row>
    <row r="467" spans="1:15" x14ac:dyDescent="0.25">
      <c r="A467" s="12" t="s">
        <v>504</v>
      </c>
      <c r="B467" s="9">
        <v>2</v>
      </c>
      <c r="C467" s="9" t="s">
        <v>509</v>
      </c>
      <c r="D467" s="13"/>
      <c r="E467" s="13" t="e">
        <f>_xlfn.IFNA(VLOOKUP(expandedflower[[#This Row],[Scion METRC '#]],[3]!METRCC8[#Data],2,FALSE),"METRC ERROR")</f>
        <v>#REF!</v>
      </c>
      <c r="F467" s="13" t="str">
        <f>_xlfn.IFNA(VLOOKUP(expandedflower[[#This Row],[Scion METRC '#]],VEGC8[[#All],[Scion METRC '#]:[Pheno Barcode]],2,FALSE),"")</f>
        <v/>
      </c>
      <c r="G467" s="13" t="str">
        <f>LEFT(expandedflower[[#This Row],[Pheno Barcode]],7)</f>
        <v/>
      </c>
      <c r="H467" s="10" t="e">
        <f>_xlfn.IFNA(VLOOKUP(expandedflower[[#This Row],[Strain]],VEGC8[[#All],[Scion METRC '#]:[Health]],5,FALSE),"")</f>
        <v>#REF!</v>
      </c>
      <c r="I467" s="13"/>
      <c r="J467" s="13" t="str">
        <f>_xlfn.IFNA(VLOOKUP(expandedflower[[#This Row],[Scion METRC '#]],DEADC8[#Data],2,FALSE),"Alive")</f>
        <v>Alive</v>
      </c>
      <c r="K467" s="13"/>
      <c r="L467" s="13" t="str">
        <f>_xlfn.IFNA(VLOOKUP(expandedflower[[#This Row],[Scion METRC '#]],DEADC8[#Data],3,FALSE),"")</f>
        <v/>
      </c>
      <c r="M467" s="14" t="str">
        <f>_xlfn.IFNA(VLOOKUP(expandedflower[[#This Row],[Scion METRC '#]],DEADC8[#Data],4,FALSE),"")</f>
        <v/>
      </c>
      <c r="N467" s="13" t="str">
        <f>IF(ISNUMBER(SEARCH(".",expandedflower[[#This Row],[Pheno Barcode]])),CONCATENATE("1A4070000000065000",RIGHT(expandedflower[[#This Row],[Pheno Barcode]],6)),"")</f>
        <v/>
      </c>
      <c r="O4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_FL5-02</v>
      </c>
    </row>
    <row r="468" spans="1:15" x14ac:dyDescent="0.25">
      <c r="A468" s="12" t="s">
        <v>504</v>
      </c>
      <c r="B468" s="9">
        <v>3</v>
      </c>
      <c r="C468" s="9" t="s">
        <v>509</v>
      </c>
      <c r="D468" s="13"/>
      <c r="E468" s="13" t="e">
        <f>_xlfn.IFNA(VLOOKUP(expandedflower[[#This Row],[Scion METRC '#]],[3]!METRCC8[#Data],2,FALSE),"METRC ERROR")</f>
        <v>#REF!</v>
      </c>
      <c r="F468" s="13" t="str">
        <f>_xlfn.IFNA(VLOOKUP(expandedflower[[#This Row],[Scion METRC '#]],VEGC8[[#All],[Scion METRC '#]:[Pheno Barcode]],2,FALSE),"")</f>
        <v/>
      </c>
      <c r="G468" s="13" t="str">
        <f>LEFT(expandedflower[[#This Row],[Pheno Barcode]],7)</f>
        <v/>
      </c>
      <c r="H468" s="10" t="e">
        <f>_xlfn.IFNA(VLOOKUP(expandedflower[[#This Row],[Strain]],VEGC8[[#All],[Scion METRC '#]:[Health]],5,FALSE),"")</f>
        <v>#REF!</v>
      </c>
      <c r="I468" s="13"/>
      <c r="J468" s="13" t="str">
        <f>_xlfn.IFNA(VLOOKUP(expandedflower[[#This Row],[Scion METRC '#]],DEADC8[#Data],2,FALSE),"Alive")</f>
        <v>Alive</v>
      </c>
      <c r="K468" s="13"/>
      <c r="L468" s="13" t="str">
        <f>_xlfn.IFNA(VLOOKUP(expandedflower[[#This Row],[Scion METRC '#]],DEADC8[#Data],3,FALSE),"")</f>
        <v/>
      </c>
      <c r="M468" s="14" t="str">
        <f>_xlfn.IFNA(VLOOKUP(expandedflower[[#This Row],[Scion METRC '#]],DEADC8[#Data],4,FALSE),"")</f>
        <v/>
      </c>
      <c r="N468" s="13" t="str">
        <f>IF(ISNUMBER(SEARCH(".",expandedflower[[#This Row],[Pheno Barcode]])),CONCATENATE("1A4070000000065000",RIGHT(expandedflower[[#This Row],[Pheno Barcode]],6)),"")</f>
        <v/>
      </c>
      <c r="O4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_FL5-03</v>
      </c>
    </row>
    <row r="469" spans="1:15" x14ac:dyDescent="0.25">
      <c r="A469" s="12" t="s">
        <v>504</v>
      </c>
      <c r="B469" s="9">
        <v>4</v>
      </c>
      <c r="C469" s="9" t="s">
        <v>509</v>
      </c>
      <c r="D469" s="13"/>
      <c r="E469" s="13" t="e">
        <f>_xlfn.IFNA(VLOOKUP(expandedflower[[#This Row],[Scion METRC '#]],[3]!METRCC8[#Data],2,FALSE),"METRC ERROR")</f>
        <v>#REF!</v>
      </c>
      <c r="F469" s="13" t="str">
        <f>_xlfn.IFNA(VLOOKUP(expandedflower[[#This Row],[Scion METRC '#]],VEGC8[[#All],[Scion METRC '#]:[Pheno Barcode]],2,FALSE),"")</f>
        <v/>
      </c>
      <c r="G469" s="13" t="str">
        <f>LEFT(expandedflower[[#This Row],[Pheno Barcode]],7)</f>
        <v/>
      </c>
      <c r="H469" s="10" t="e">
        <f>_xlfn.IFNA(VLOOKUP(expandedflower[[#This Row],[Strain]],VEGC8[[#All],[Scion METRC '#]:[Health]],5,FALSE),"")</f>
        <v>#REF!</v>
      </c>
      <c r="I469" s="13"/>
      <c r="J469" s="13" t="str">
        <f>_xlfn.IFNA(VLOOKUP(expandedflower[[#This Row],[Scion METRC '#]],DEADC8[#Data],2,FALSE),"Alive")</f>
        <v>Alive</v>
      </c>
      <c r="K469" s="13"/>
      <c r="L469" s="13" t="str">
        <f>_xlfn.IFNA(VLOOKUP(expandedflower[[#This Row],[Scion METRC '#]],DEADC8[#Data],3,FALSE),"")</f>
        <v/>
      </c>
      <c r="M469" s="14" t="str">
        <f>_xlfn.IFNA(VLOOKUP(expandedflower[[#This Row],[Scion METRC '#]],DEADC8[#Data],4,FALSE),"")</f>
        <v/>
      </c>
      <c r="N469" s="13" t="str">
        <f>IF(ISNUMBER(SEARCH(".",expandedflower[[#This Row],[Pheno Barcode]])),CONCATENATE("1A4070000000065000",RIGHT(expandedflower[[#This Row],[Pheno Barcode]],6)),"")</f>
        <v/>
      </c>
      <c r="O4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_FL5-04</v>
      </c>
    </row>
    <row r="470" spans="1:15" x14ac:dyDescent="0.25">
      <c r="A470" s="12" t="s">
        <v>504</v>
      </c>
      <c r="B470" s="9">
        <v>5</v>
      </c>
      <c r="C470" s="9" t="s">
        <v>509</v>
      </c>
      <c r="D470" s="13"/>
      <c r="E470" s="13" t="e">
        <f>_xlfn.IFNA(VLOOKUP(expandedflower[[#This Row],[Scion METRC '#]],[3]!METRCC8[#Data],2,FALSE),"METRC ERROR")</f>
        <v>#REF!</v>
      </c>
      <c r="F470" s="13" t="str">
        <f>_xlfn.IFNA(VLOOKUP(expandedflower[[#This Row],[Scion METRC '#]],VEGC8[[#All],[Scion METRC '#]:[Pheno Barcode]],2,FALSE),"")</f>
        <v/>
      </c>
      <c r="G470" s="13" t="str">
        <f>LEFT(expandedflower[[#This Row],[Pheno Barcode]],7)</f>
        <v/>
      </c>
      <c r="H470" s="10" t="e">
        <f>_xlfn.IFNA(VLOOKUP(expandedflower[[#This Row],[Strain]],VEGC8[[#All],[Scion METRC '#]:[Health]],5,FALSE),"")</f>
        <v>#REF!</v>
      </c>
      <c r="I470" s="13"/>
      <c r="J470" s="13" t="str">
        <f>_xlfn.IFNA(VLOOKUP(expandedflower[[#This Row],[Scion METRC '#]],DEADC8[#Data],2,FALSE),"Alive")</f>
        <v>Alive</v>
      </c>
      <c r="K470" s="13"/>
      <c r="L470" s="13" t="str">
        <f>_xlfn.IFNA(VLOOKUP(expandedflower[[#This Row],[Scion METRC '#]],DEADC8[#Data],3,FALSE),"")</f>
        <v/>
      </c>
      <c r="M470" s="14" t="str">
        <f>_xlfn.IFNA(VLOOKUP(expandedflower[[#This Row],[Scion METRC '#]],DEADC8[#Data],4,FALSE),"")</f>
        <v/>
      </c>
      <c r="N470" s="13" t="str">
        <f>IF(ISNUMBER(SEARCH(".",expandedflower[[#This Row],[Pheno Barcode]])),CONCATENATE("1A4070000000065000",RIGHT(expandedflower[[#This Row],[Pheno Barcode]],6)),"")</f>
        <v/>
      </c>
      <c r="O4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_FL5-05</v>
      </c>
    </row>
    <row r="471" spans="1:15" x14ac:dyDescent="0.25">
      <c r="A471" s="12" t="s">
        <v>504</v>
      </c>
      <c r="B471" s="9">
        <v>6</v>
      </c>
      <c r="C471" s="9" t="s">
        <v>509</v>
      </c>
      <c r="D471" s="13"/>
      <c r="E471" s="13" t="e">
        <f>_xlfn.IFNA(VLOOKUP(expandedflower[[#This Row],[Scion METRC '#]],[3]!METRCC8[#Data],2,FALSE),"METRC ERROR")</f>
        <v>#REF!</v>
      </c>
      <c r="F471" s="13" t="str">
        <f>_xlfn.IFNA(VLOOKUP(expandedflower[[#This Row],[Scion METRC '#]],VEGC8[[#All],[Scion METRC '#]:[Pheno Barcode]],2,FALSE),"")</f>
        <v/>
      </c>
      <c r="G471" s="13" t="str">
        <f>LEFT(expandedflower[[#This Row],[Pheno Barcode]],7)</f>
        <v/>
      </c>
      <c r="H471" s="10" t="e">
        <f>_xlfn.IFNA(VLOOKUP(expandedflower[[#This Row],[Strain]],VEGC8[[#All],[Scion METRC '#]:[Health]],5,FALSE),"")</f>
        <v>#REF!</v>
      </c>
      <c r="I471" s="13"/>
      <c r="J471" s="13" t="str">
        <f>_xlfn.IFNA(VLOOKUP(expandedflower[[#This Row],[Scion METRC '#]],DEADC8[#Data],2,FALSE),"Alive")</f>
        <v>Alive</v>
      </c>
      <c r="K471" s="13"/>
      <c r="L471" s="13" t="str">
        <f>_xlfn.IFNA(VLOOKUP(expandedflower[[#This Row],[Scion METRC '#]],DEADC8[#Data],3,FALSE),"")</f>
        <v/>
      </c>
      <c r="M471" s="14" t="str">
        <f>_xlfn.IFNA(VLOOKUP(expandedflower[[#This Row],[Scion METRC '#]],DEADC8[#Data],4,FALSE),"")</f>
        <v/>
      </c>
      <c r="N471" s="13" t="str">
        <f>IF(ISNUMBER(SEARCH(".",expandedflower[[#This Row],[Pheno Barcode]])),CONCATENATE("1A4070000000065000",RIGHT(expandedflower[[#This Row],[Pheno Barcode]],6)),"")</f>
        <v/>
      </c>
      <c r="O4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_FL5-06</v>
      </c>
    </row>
    <row r="472" spans="1:15" x14ac:dyDescent="0.25">
      <c r="A472" s="12" t="s">
        <v>504</v>
      </c>
      <c r="B472" s="9">
        <v>7</v>
      </c>
      <c r="C472" s="9" t="s">
        <v>509</v>
      </c>
      <c r="D472" s="13"/>
      <c r="E472" s="13" t="e">
        <f>_xlfn.IFNA(VLOOKUP(expandedflower[[#This Row],[Scion METRC '#]],[3]!METRCC8[#Data],2,FALSE),"METRC ERROR")</f>
        <v>#REF!</v>
      </c>
      <c r="F472" s="13" t="str">
        <f>_xlfn.IFNA(VLOOKUP(expandedflower[[#This Row],[Scion METRC '#]],VEGC8[[#All],[Scion METRC '#]:[Pheno Barcode]],2,FALSE),"")</f>
        <v/>
      </c>
      <c r="G472" s="13" t="str">
        <f>LEFT(expandedflower[[#This Row],[Pheno Barcode]],7)</f>
        <v/>
      </c>
      <c r="H472" s="10" t="e">
        <f>_xlfn.IFNA(VLOOKUP(expandedflower[[#This Row],[Strain]],VEGC8[[#All],[Scion METRC '#]:[Health]],5,FALSE),"")</f>
        <v>#REF!</v>
      </c>
      <c r="I472" s="13"/>
      <c r="J472" s="13" t="str">
        <f>_xlfn.IFNA(VLOOKUP(expandedflower[[#This Row],[Scion METRC '#]],DEADC8[#Data],2,FALSE),"Alive")</f>
        <v>Alive</v>
      </c>
      <c r="K472" s="13"/>
      <c r="L472" s="13" t="str">
        <f>_xlfn.IFNA(VLOOKUP(expandedflower[[#This Row],[Scion METRC '#]],DEADC8[#Data],3,FALSE),"")</f>
        <v/>
      </c>
      <c r="M472" s="14" t="str">
        <f>_xlfn.IFNA(VLOOKUP(expandedflower[[#This Row],[Scion METRC '#]],DEADC8[#Data],4,FALSE),"")</f>
        <v/>
      </c>
      <c r="N472" s="13" t="str">
        <f>IF(ISNUMBER(SEARCH(".",expandedflower[[#This Row],[Pheno Barcode]])),CONCATENATE("1A4070000000065000",RIGHT(expandedflower[[#This Row],[Pheno Barcode]],6)),"")</f>
        <v/>
      </c>
      <c r="O4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_FL5-07</v>
      </c>
    </row>
    <row r="473" spans="1:15" x14ac:dyDescent="0.25">
      <c r="A473" s="12" t="s">
        <v>504</v>
      </c>
      <c r="B473" s="9">
        <v>8</v>
      </c>
      <c r="C473" s="9" t="s">
        <v>509</v>
      </c>
      <c r="D473" s="13"/>
      <c r="E473" s="13" t="e">
        <f>_xlfn.IFNA(VLOOKUP(expandedflower[[#This Row],[Scion METRC '#]],[3]!METRCC8[#Data],2,FALSE),"METRC ERROR")</f>
        <v>#REF!</v>
      </c>
      <c r="F473" s="13" t="str">
        <f>_xlfn.IFNA(VLOOKUP(expandedflower[[#This Row],[Scion METRC '#]],VEGC8[[#All],[Scion METRC '#]:[Pheno Barcode]],2,FALSE),"")</f>
        <v/>
      </c>
      <c r="G473" s="13" t="str">
        <f>LEFT(expandedflower[[#This Row],[Pheno Barcode]],7)</f>
        <v/>
      </c>
      <c r="H473" s="10" t="e">
        <f>_xlfn.IFNA(VLOOKUP(expandedflower[[#This Row],[Strain]],VEGC8[[#All],[Scion METRC '#]:[Health]],5,FALSE),"")</f>
        <v>#REF!</v>
      </c>
      <c r="I473" s="13"/>
      <c r="J473" s="13" t="str">
        <f>_xlfn.IFNA(VLOOKUP(expandedflower[[#This Row],[Scion METRC '#]],DEADC8[#Data],2,FALSE),"Alive")</f>
        <v>Alive</v>
      </c>
      <c r="K473" s="13"/>
      <c r="L473" s="13" t="str">
        <f>_xlfn.IFNA(VLOOKUP(expandedflower[[#This Row],[Scion METRC '#]],DEADC8[#Data],3,FALSE),"")</f>
        <v/>
      </c>
      <c r="M473" s="14" t="str">
        <f>_xlfn.IFNA(VLOOKUP(expandedflower[[#This Row],[Scion METRC '#]],DEADC8[#Data],4,FALSE),"")</f>
        <v/>
      </c>
      <c r="N473" s="13" t="str">
        <f>IF(ISNUMBER(SEARCH(".",expandedflower[[#This Row],[Pheno Barcode]])),CONCATENATE("1A4070000000065000",RIGHT(expandedflower[[#This Row],[Pheno Barcode]],6)),"")</f>
        <v/>
      </c>
      <c r="O4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_FL5-08</v>
      </c>
    </row>
    <row r="474" spans="1:15" x14ac:dyDescent="0.25">
      <c r="A474" s="12" t="s">
        <v>504</v>
      </c>
      <c r="B474" s="9">
        <v>9</v>
      </c>
      <c r="C474" s="9" t="s">
        <v>509</v>
      </c>
      <c r="D474" s="13"/>
      <c r="E474" s="13" t="e">
        <f>_xlfn.IFNA(VLOOKUP(expandedflower[[#This Row],[Scion METRC '#]],[3]!METRCC8[#Data],2,FALSE),"METRC ERROR")</f>
        <v>#REF!</v>
      </c>
      <c r="F474" s="13" t="str">
        <f>_xlfn.IFNA(VLOOKUP(expandedflower[[#This Row],[Scion METRC '#]],VEGC8[[#All],[Scion METRC '#]:[Pheno Barcode]],2,FALSE),"")</f>
        <v/>
      </c>
      <c r="G474" s="13" t="str">
        <f>LEFT(expandedflower[[#This Row],[Pheno Barcode]],7)</f>
        <v/>
      </c>
      <c r="H474" s="10" t="e">
        <f>_xlfn.IFNA(VLOOKUP(expandedflower[[#This Row],[Strain]],VEGC8[[#All],[Scion METRC '#]:[Health]],5,FALSE),"")</f>
        <v>#REF!</v>
      </c>
      <c r="I474" s="13"/>
      <c r="J474" s="13" t="str">
        <f>_xlfn.IFNA(VLOOKUP(expandedflower[[#This Row],[Scion METRC '#]],DEADC8[#Data],2,FALSE),"Alive")</f>
        <v>Alive</v>
      </c>
      <c r="K474" s="13"/>
      <c r="L474" s="13" t="str">
        <f>_xlfn.IFNA(VLOOKUP(expandedflower[[#This Row],[Scion METRC '#]],DEADC8[#Data],3,FALSE),"")</f>
        <v/>
      </c>
      <c r="M474" s="14" t="str">
        <f>_xlfn.IFNA(VLOOKUP(expandedflower[[#This Row],[Scion METRC '#]],DEADC8[#Data],4,FALSE),"")</f>
        <v/>
      </c>
      <c r="N474" s="13" t="str">
        <f>IF(ISNUMBER(SEARCH(".",expandedflower[[#This Row],[Pheno Barcode]])),CONCATENATE("1A4070000000065000",RIGHT(expandedflower[[#This Row],[Pheno Barcode]],6)),"")</f>
        <v/>
      </c>
      <c r="O4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_FL5-09</v>
      </c>
    </row>
    <row r="475" spans="1:15" x14ac:dyDescent="0.25">
      <c r="A475" s="12" t="s">
        <v>504</v>
      </c>
      <c r="B475" s="9">
        <v>10</v>
      </c>
      <c r="C475" s="9" t="s">
        <v>509</v>
      </c>
      <c r="D475" s="13"/>
      <c r="E475" s="13" t="e">
        <f>_xlfn.IFNA(VLOOKUP(expandedflower[[#This Row],[Scion METRC '#]],[3]!METRCC8[#Data],2,FALSE),"METRC ERROR")</f>
        <v>#REF!</v>
      </c>
      <c r="F475" s="13" t="str">
        <f>_xlfn.IFNA(VLOOKUP(expandedflower[[#This Row],[Scion METRC '#]],VEGC8[[#All],[Scion METRC '#]:[Pheno Barcode]],2,FALSE),"")</f>
        <v/>
      </c>
      <c r="G475" s="13" t="str">
        <f>LEFT(expandedflower[[#This Row],[Pheno Barcode]],7)</f>
        <v/>
      </c>
      <c r="H475" s="10" t="e">
        <f>_xlfn.IFNA(VLOOKUP(expandedflower[[#This Row],[Strain]],VEGC8[[#All],[Scion METRC '#]:[Health]],5,FALSE),"")</f>
        <v>#REF!</v>
      </c>
      <c r="I475" s="13"/>
      <c r="J475" s="13" t="str">
        <f>_xlfn.IFNA(VLOOKUP(expandedflower[[#This Row],[Scion METRC '#]],DEADC8[#Data],2,FALSE),"Alive")</f>
        <v>Alive</v>
      </c>
      <c r="K475" s="13"/>
      <c r="L475" s="13" t="str">
        <f>_xlfn.IFNA(VLOOKUP(expandedflower[[#This Row],[Scion METRC '#]],DEADC8[#Data],3,FALSE),"")</f>
        <v/>
      </c>
      <c r="M475" s="14" t="str">
        <f>_xlfn.IFNA(VLOOKUP(expandedflower[[#This Row],[Scion METRC '#]],DEADC8[#Data],4,FALSE),"")</f>
        <v/>
      </c>
      <c r="N475" s="13" t="str">
        <f>IF(ISNUMBER(SEARCH(".",expandedflower[[#This Row],[Pheno Barcode]])),CONCATENATE("1A4070000000065000",RIGHT(expandedflower[[#This Row],[Pheno Barcode]],6)),"")</f>
        <v/>
      </c>
      <c r="O4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_FL5-10</v>
      </c>
    </row>
    <row r="476" spans="1:15" x14ac:dyDescent="0.25">
      <c r="A476" s="12" t="s">
        <v>504</v>
      </c>
      <c r="B476" s="9">
        <v>11</v>
      </c>
      <c r="C476" s="9" t="s">
        <v>509</v>
      </c>
      <c r="D476" s="13"/>
      <c r="E476" s="13" t="e">
        <f>_xlfn.IFNA(VLOOKUP(expandedflower[[#This Row],[Scion METRC '#]],[3]!METRCC8[#Data],2,FALSE),"METRC ERROR")</f>
        <v>#REF!</v>
      </c>
      <c r="F476" s="13" t="str">
        <f>_xlfn.IFNA(VLOOKUP(expandedflower[[#This Row],[Scion METRC '#]],VEGC8[[#All],[Scion METRC '#]:[Pheno Barcode]],2,FALSE),"")</f>
        <v/>
      </c>
      <c r="G476" s="13" t="str">
        <f>LEFT(expandedflower[[#This Row],[Pheno Barcode]],7)</f>
        <v/>
      </c>
      <c r="H476" s="10" t="e">
        <f>_xlfn.IFNA(VLOOKUP(expandedflower[[#This Row],[Strain]],VEGC8[[#All],[Scion METRC '#]:[Health]],5,FALSE),"")</f>
        <v>#REF!</v>
      </c>
      <c r="I476" s="13"/>
      <c r="J476" s="13" t="str">
        <f>_xlfn.IFNA(VLOOKUP(expandedflower[[#This Row],[Scion METRC '#]],DEADC8[#Data],2,FALSE),"Alive")</f>
        <v>Alive</v>
      </c>
      <c r="K476" s="13"/>
      <c r="L476" s="13" t="str">
        <f>_xlfn.IFNA(VLOOKUP(expandedflower[[#This Row],[Scion METRC '#]],DEADC8[#Data],3,FALSE),"")</f>
        <v/>
      </c>
      <c r="M476" s="14" t="str">
        <f>_xlfn.IFNA(VLOOKUP(expandedflower[[#This Row],[Scion METRC '#]],DEADC8[#Data],4,FALSE),"")</f>
        <v/>
      </c>
      <c r="N476" s="13" t="str">
        <f>IF(ISNUMBER(SEARCH(".",expandedflower[[#This Row],[Pheno Barcode]])),CONCATENATE("1A4070000000065000",RIGHT(expandedflower[[#This Row],[Pheno Barcode]],6)),"")</f>
        <v/>
      </c>
      <c r="O4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_FL5-11</v>
      </c>
    </row>
    <row r="477" spans="1:15" x14ac:dyDescent="0.25">
      <c r="A477" s="12" t="s">
        <v>504</v>
      </c>
      <c r="B477" s="9">
        <v>12</v>
      </c>
      <c r="C477" s="9" t="s">
        <v>509</v>
      </c>
      <c r="D477" s="13"/>
      <c r="E477" s="13" t="e">
        <f>_xlfn.IFNA(VLOOKUP(expandedflower[[#This Row],[Scion METRC '#]],[3]!METRCC8[#Data],2,FALSE),"METRC ERROR")</f>
        <v>#REF!</v>
      </c>
      <c r="F477" s="13" t="str">
        <f>_xlfn.IFNA(VLOOKUP(expandedflower[[#This Row],[Scion METRC '#]],VEGC8[[#All],[Scion METRC '#]:[Pheno Barcode]],2,FALSE),"")</f>
        <v/>
      </c>
      <c r="G477" s="13" t="str">
        <f>LEFT(expandedflower[[#This Row],[Pheno Barcode]],7)</f>
        <v/>
      </c>
      <c r="H477" s="10" t="e">
        <f>_xlfn.IFNA(VLOOKUP(expandedflower[[#This Row],[Strain]],VEGC8[[#All],[Scion METRC '#]:[Health]],5,FALSE),"")</f>
        <v>#REF!</v>
      </c>
      <c r="I477" s="13"/>
      <c r="J477" s="13" t="str">
        <f>_xlfn.IFNA(VLOOKUP(expandedflower[[#This Row],[Scion METRC '#]],DEADC8[#Data],2,FALSE),"Alive")</f>
        <v>Alive</v>
      </c>
      <c r="K477" s="13"/>
      <c r="L477" s="13" t="str">
        <f>_xlfn.IFNA(VLOOKUP(expandedflower[[#This Row],[Scion METRC '#]],DEADC8[#Data],3,FALSE),"")</f>
        <v/>
      </c>
      <c r="M477" s="14" t="str">
        <f>_xlfn.IFNA(VLOOKUP(expandedflower[[#This Row],[Scion METRC '#]],DEADC8[#Data],4,FALSE),"")</f>
        <v/>
      </c>
      <c r="N477" s="13" t="str">
        <f>IF(ISNUMBER(SEARCH(".",expandedflower[[#This Row],[Pheno Barcode]])),CONCATENATE("1A4070000000065000",RIGHT(expandedflower[[#This Row],[Pheno Barcode]],6)),"")</f>
        <v/>
      </c>
      <c r="O4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_FL5-12</v>
      </c>
    </row>
    <row r="478" spans="1:15" x14ac:dyDescent="0.25">
      <c r="A478" s="12" t="s">
        <v>504</v>
      </c>
      <c r="B478" s="9">
        <v>13</v>
      </c>
      <c r="C478" s="9" t="s">
        <v>509</v>
      </c>
      <c r="D478" s="13"/>
      <c r="E478" s="13" t="e">
        <f>_xlfn.IFNA(VLOOKUP(expandedflower[[#This Row],[Scion METRC '#]],[3]!METRCC8[#Data],2,FALSE),"METRC ERROR")</f>
        <v>#REF!</v>
      </c>
      <c r="F478" s="13" t="str">
        <f>_xlfn.IFNA(VLOOKUP(expandedflower[[#This Row],[Scion METRC '#]],VEGC8[[#All],[Scion METRC '#]:[Pheno Barcode]],2,FALSE),"")</f>
        <v/>
      </c>
      <c r="G478" s="13" t="str">
        <f>LEFT(expandedflower[[#This Row],[Pheno Barcode]],7)</f>
        <v/>
      </c>
      <c r="H478" s="10" t="e">
        <f>_xlfn.IFNA(VLOOKUP(expandedflower[[#This Row],[Strain]],VEGC8[[#All],[Scion METRC '#]:[Health]],5,FALSE),"")</f>
        <v>#REF!</v>
      </c>
      <c r="I478" s="13"/>
      <c r="J478" s="13" t="str">
        <f>_xlfn.IFNA(VLOOKUP(expandedflower[[#This Row],[Scion METRC '#]],DEADC8[#Data],2,FALSE),"Alive")</f>
        <v>Alive</v>
      </c>
      <c r="K478" s="13"/>
      <c r="L478" s="13" t="str">
        <f>_xlfn.IFNA(VLOOKUP(expandedflower[[#This Row],[Scion METRC '#]],DEADC8[#Data],3,FALSE),"")</f>
        <v/>
      </c>
      <c r="M478" s="14" t="str">
        <f>_xlfn.IFNA(VLOOKUP(expandedflower[[#This Row],[Scion METRC '#]],DEADC8[#Data],4,FALSE),"")</f>
        <v/>
      </c>
      <c r="N478" s="13" t="str">
        <f>IF(ISNUMBER(SEARCH(".",expandedflower[[#This Row],[Pheno Barcode]])),CONCATENATE("1A4070000000065000",RIGHT(expandedflower[[#This Row],[Pheno Barcode]],6)),"")</f>
        <v/>
      </c>
      <c r="O4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_FL5-13</v>
      </c>
    </row>
    <row r="479" spans="1:15" x14ac:dyDescent="0.25">
      <c r="A479" s="12" t="s">
        <v>504</v>
      </c>
      <c r="B479" s="9">
        <v>14</v>
      </c>
      <c r="C479" s="9" t="s">
        <v>509</v>
      </c>
      <c r="D479" s="13"/>
      <c r="E479" s="13" t="e">
        <f>_xlfn.IFNA(VLOOKUP(expandedflower[[#This Row],[Scion METRC '#]],[3]!METRCC8[#Data],2,FALSE),"METRC ERROR")</f>
        <v>#REF!</v>
      </c>
      <c r="F479" s="13" t="str">
        <f>_xlfn.IFNA(VLOOKUP(expandedflower[[#This Row],[Scion METRC '#]],VEGC8[[#All],[Scion METRC '#]:[Pheno Barcode]],2,FALSE),"")</f>
        <v/>
      </c>
      <c r="G479" s="13" t="str">
        <f>LEFT(expandedflower[[#This Row],[Pheno Barcode]],7)</f>
        <v/>
      </c>
      <c r="H479" s="10" t="e">
        <f>_xlfn.IFNA(VLOOKUP(expandedflower[[#This Row],[Strain]],VEGC8[[#All],[Scion METRC '#]:[Health]],5,FALSE),"")</f>
        <v>#REF!</v>
      </c>
      <c r="I479" s="13"/>
      <c r="J479" s="13" t="str">
        <f>_xlfn.IFNA(VLOOKUP(expandedflower[[#This Row],[Scion METRC '#]],DEADC8[#Data],2,FALSE),"Alive")</f>
        <v>Alive</v>
      </c>
      <c r="K479" s="13"/>
      <c r="L479" s="13" t="str">
        <f>_xlfn.IFNA(VLOOKUP(expandedflower[[#This Row],[Scion METRC '#]],DEADC8[#Data],3,FALSE),"")</f>
        <v/>
      </c>
      <c r="M479" s="14" t="str">
        <f>_xlfn.IFNA(VLOOKUP(expandedflower[[#This Row],[Scion METRC '#]],DEADC8[#Data],4,FALSE),"")</f>
        <v/>
      </c>
      <c r="N479" s="13" t="str">
        <f>IF(ISNUMBER(SEARCH(".",expandedflower[[#This Row],[Pheno Barcode]])),CONCATENATE("1A4070000000065000",RIGHT(expandedflower[[#This Row],[Pheno Barcode]],6)),"")</f>
        <v/>
      </c>
      <c r="O4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_FL5-14</v>
      </c>
    </row>
    <row r="480" spans="1:15" x14ac:dyDescent="0.25">
      <c r="A480" s="12" t="s">
        <v>504</v>
      </c>
      <c r="B480" s="9">
        <v>15</v>
      </c>
      <c r="C480" s="9" t="s">
        <v>509</v>
      </c>
      <c r="D480" s="13"/>
      <c r="E480" s="13" t="e">
        <f>_xlfn.IFNA(VLOOKUP(expandedflower[[#This Row],[Scion METRC '#]],[3]!METRCC8[#Data],2,FALSE),"METRC ERROR")</f>
        <v>#REF!</v>
      </c>
      <c r="F480" s="13" t="str">
        <f>_xlfn.IFNA(VLOOKUP(expandedflower[[#This Row],[Scion METRC '#]],VEGC8[[#All],[Scion METRC '#]:[Pheno Barcode]],2,FALSE),"")</f>
        <v/>
      </c>
      <c r="G480" s="13" t="str">
        <f>LEFT(expandedflower[[#This Row],[Pheno Barcode]],7)</f>
        <v/>
      </c>
      <c r="H480" s="10" t="e">
        <f>_xlfn.IFNA(VLOOKUP(expandedflower[[#This Row],[Strain]],VEGC8[[#All],[Scion METRC '#]:[Health]],5,FALSE),"")</f>
        <v>#REF!</v>
      </c>
      <c r="I480" s="13"/>
      <c r="J480" s="13" t="str">
        <f>_xlfn.IFNA(VLOOKUP(expandedflower[[#This Row],[Scion METRC '#]],DEADC8[#Data],2,FALSE),"Alive")</f>
        <v>Alive</v>
      </c>
      <c r="K480" s="13"/>
      <c r="L480" s="13" t="str">
        <f>_xlfn.IFNA(VLOOKUP(expandedflower[[#This Row],[Scion METRC '#]],DEADC8[#Data],3,FALSE),"")</f>
        <v/>
      </c>
      <c r="M480" s="14" t="str">
        <f>_xlfn.IFNA(VLOOKUP(expandedflower[[#This Row],[Scion METRC '#]],DEADC8[#Data],4,FALSE),"")</f>
        <v/>
      </c>
      <c r="N480" s="13" t="str">
        <f>IF(ISNUMBER(SEARCH(".",expandedflower[[#This Row],[Pheno Barcode]])),CONCATENATE("1A4070000000065000",RIGHT(expandedflower[[#This Row],[Pheno Barcode]],6)),"")</f>
        <v/>
      </c>
      <c r="O4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_FL5-15</v>
      </c>
    </row>
    <row r="481" spans="1:15" x14ac:dyDescent="0.25">
      <c r="A481" s="12" t="s">
        <v>504</v>
      </c>
      <c r="B481" s="9">
        <v>16</v>
      </c>
      <c r="C481" s="9" t="s">
        <v>509</v>
      </c>
      <c r="D481" s="13"/>
      <c r="E481" s="13" t="e">
        <f>_xlfn.IFNA(VLOOKUP(expandedflower[[#This Row],[Scion METRC '#]],[3]!METRCC8[#Data],2,FALSE),"METRC ERROR")</f>
        <v>#REF!</v>
      </c>
      <c r="F481" s="13" t="str">
        <f>_xlfn.IFNA(VLOOKUP(expandedflower[[#This Row],[Scion METRC '#]],VEGC8[[#All],[Scion METRC '#]:[Pheno Barcode]],2,FALSE),"")</f>
        <v/>
      </c>
      <c r="G481" s="13" t="str">
        <f>LEFT(expandedflower[[#This Row],[Pheno Barcode]],7)</f>
        <v/>
      </c>
      <c r="H481" s="10" t="e">
        <f>_xlfn.IFNA(VLOOKUP(expandedflower[[#This Row],[Strain]],VEGC8[[#All],[Scion METRC '#]:[Health]],5,FALSE),"")</f>
        <v>#REF!</v>
      </c>
      <c r="I481" s="13"/>
      <c r="J481" s="13" t="str">
        <f>_xlfn.IFNA(VLOOKUP(expandedflower[[#This Row],[Scion METRC '#]],DEADC8[#Data],2,FALSE),"Alive")</f>
        <v>Alive</v>
      </c>
      <c r="K481" s="13"/>
      <c r="L481" s="13" t="str">
        <f>_xlfn.IFNA(VLOOKUP(expandedflower[[#This Row],[Scion METRC '#]],DEADC8[#Data],3,FALSE),"")</f>
        <v/>
      </c>
      <c r="M481" s="14" t="str">
        <f>_xlfn.IFNA(VLOOKUP(expandedflower[[#This Row],[Scion METRC '#]],DEADC8[#Data],4,FALSE),"")</f>
        <v/>
      </c>
      <c r="N481" s="13" t="str">
        <f>IF(ISNUMBER(SEARCH(".",expandedflower[[#This Row],[Pheno Barcode]])),CONCATENATE("1A4070000000065000",RIGHT(expandedflower[[#This Row],[Pheno Barcode]],6)),"")</f>
        <v/>
      </c>
      <c r="O4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_FL5-16</v>
      </c>
    </row>
    <row r="482" spans="1:15" x14ac:dyDescent="0.25">
      <c r="A482" s="12" t="s">
        <v>504</v>
      </c>
      <c r="B482" s="9">
        <v>1</v>
      </c>
      <c r="C482" s="9" t="s">
        <v>510</v>
      </c>
      <c r="D482" s="9"/>
      <c r="E482" s="9" t="e">
        <f>_xlfn.IFNA(VLOOKUP(expandedflower[[#This Row],[Scion METRC '#]],[3]!METRCC8[#Data],2,FALSE),"METRC ERROR")</f>
        <v>#REF!</v>
      </c>
      <c r="F482" s="9" t="str">
        <f>_xlfn.IFNA(VLOOKUP(expandedflower[[#This Row],[Scion METRC '#]],VEGC8[[#All],[Scion METRC '#]:[Pheno Barcode]],2,FALSE),"")</f>
        <v/>
      </c>
      <c r="G482" s="9" t="str">
        <f>LEFT(expandedflower[[#This Row],[Pheno Barcode]],7)</f>
        <v/>
      </c>
      <c r="H482" s="10" t="e">
        <f>_xlfn.IFNA(VLOOKUP(expandedflower[[#This Row],[Strain]],VEGC8[[#All],[Scion METRC '#]:[Health]],5,FALSE),"")</f>
        <v>#REF!</v>
      </c>
      <c r="I482" s="9"/>
      <c r="J482" s="9" t="str">
        <f>_xlfn.IFNA(VLOOKUP(expandedflower[[#This Row],[Scion METRC '#]],DEADC8[#Data],2,FALSE),"Alive")</f>
        <v>Alive</v>
      </c>
      <c r="K482" s="65"/>
      <c r="L482" s="13" t="str">
        <f>_xlfn.IFNA(VLOOKUP(expandedflower[[#This Row],[Scion METRC '#]],DEADC8[#Data],3,FALSE),"")</f>
        <v/>
      </c>
      <c r="M482" s="14" t="str">
        <f>_xlfn.IFNA(VLOOKUP(expandedflower[[#This Row],[Scion METRC '#]],DEADC8[#Data],4,FALSE),"")</f>
        <v/>
      </c>
      <c r="N482" s="13" t="str">
        <f>IF(ISNUMBER(SEARCH(".",expandedflower[[#This Row],[Pheno Barcode]])),CONCATENATE("1A4070000000065000",RIGHT(expandedflower[[#This Row],[Pheno Barcode]],6)),"")</f>
        <v/>
      </c>
      <c r="O4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_GL1-01</v>
      </c>
    </row>
    <row r="483" spans="1:15" x14ac:dyDescent="0.25">
      <c r="A483" s="12" t="s">
        <v>504</v>
      </c>
      <c r="B483" s="9">
        <v>2</v>
      </c>
      <c r="C483" s="9" t="s">
        <v>510</v>
      </c>
      <c r="D483" s="13"/>
      <c r="E483" s="13" t="e">
        <f>_xlfn.IFNA(VLOOKUP(expandedflower[[#This Row],[Scion METRC '#]],[3]!METRCC8[#Data],2,FALSE),"METRC ERROR")</f>
        <v>#REF!</v>
      </c>
      <c r="F483" s="13" t="str">
        <f>_xlfn.IFNA(VLOOKUP(expandedflower[[#This Row],[Scion METRC '#]],VEGC8[[#All],[Scion METRC '#]:[Pheno Barcode]],2,FALSE),"")</f>
        <v/>
      </c>
      <c r="G483" s="13" t="str">
        <f>LEFT(expandedflower[[#This Row],[Pheno Barcode]],7)</f>
        <v/>
      </c>
      <c r="H483" s="10" t="e">
        <f>_xlfn.IFNA(VLOOKUP(expandedflower[[#This Row],[Strain]],VEGC8[[#All],[Scion METRC '#]:[Health]],5,FALSE),"")</f>
        <v>#REF!</v>
      </c>
      <c r="I483" s="13"/>
      <c r="J483" s="13" t="str">
        <f>_xlfn.IFNA(VLOOKUP(expandedflower[[#This Row],[Scion METRC '#]],DEADC8[#Data],2,FALSE),"Alive")</f>
        <v>Alive</v>
      </c>
      <c r="K483" s="13"/>
      <c r="L483" s="13" t="str">
        <f>_xlfn.IFNA(VLOOKUP(expandedflower[[#This Row],[Scion METRC '#]],DEADC8[#Data],3,FALSE),"")</f>
        <v/>
      </c>
      <c r="M483" s="14" t="str">
        <f>_xlfn.IFNA(VLOOKUP(expandedflower[[#This Row],[Scion METRC '#]],DEADC8[#Data],4,FALSE),"")</f>
        <v/>
      </c>
      <c r="N483" s="13" t="str">
        <f>IF(ISNUMBER(SEARCH(".",expandedflower[[#This Row],[Pheno Barcode]])),CONCATENATE("1A4070000000065000",RIGHT(expandedflower[[#This Row],[Pheno Barcode]],6)),"")</f>
        <v/>
      </c>
      <c r="O4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_GL1-02</v>
      </c>
    </row>
    <row r="484" spans="1:15" x14ac:dyDescent="0.25">
      <c r="A484" s="12" t="s">
        <v>504</v>
      </c>
      <c r="B484" s="9">
        <v>3</v>
      </c>
      <c r="C484" s="9" t="s">
        <v>510</v>
      </c>
      <c r="D484" s="13"/>
      <c r="E484" s="13" t="e">
        <f>_xlfn.IFNA(VLOOKUP(expandedflower[[#This Row],[Scion METRC '#]],[3]!METRCC8[#Data],2,FALSE),"METRC ERROR")</f>
        <v>#REF!</v>
      </c>
      <c r="F484" s="13" t="str">
        <f>_xlfn.IFNA(VLOOKUP(expandedflower[[#This Row],[Scion METRC '#]],VEGC8[[#All],[Scion METRC '#]:[Pheno Barcode]],2,FALSE),"")</f>
        <v/>
      </c>
      <c r="G484" s="13" t="str">
        <f>LEFT(expandedflower[[#This Row],[Pheno Barcode]],7)</f>
        <v/>
      </c>
      <c r="H484" s="10" t="e">
        <f>_xlfn.IFNA(VLOOKUP(expandedflower[[#This Row],[Strain]],VEGC8[[#All],[Scion METRC '#]:[Health]],5,FALSE),"")</f>
        <v>#REF!</v>
      </c>
      <c r="I484" s="13"/>
      <c r="J484" s="13" t="str">
        <f>_xlfn.IFNA(VLOOKUP(expandedflower[[#This Row],[Scion METRC '#]],DEADC8[#Data],2,FALSE),"Alive")</f>
        <v>Alive</v>
      </c>
      <c r="K484" s="13"/>
      <c r="L484" s="13" t="str">
        <f>_xlfn.IFNA(VLOOKUP(expandedflower[[#This Row],[Scion METRC '#]],DEADC8[#Data],3,FALSE),"")</f>
        <v/>
      </c>
      <c r="M484" s="14" t="str">
        <f>_xlfn.IFNA(VLOOKUP(expandedflower[[#This Row],[Scion METRC '#]],DEADC8[#Data],4,FALSE),"")</f>
        <v/>
      </c>
      <c r="N484" s="13" t="str">
        <f>IF(ISNUMBER(SEARCH(".",expandedflower[[#This Row],[Pheno Barcode]])),CONCATENATE("1A4070000000065000",RIGHT(expandedflower[[#This Row],[Pheno Barcode]],6)),"")</f>
        <v/>
      </c>
      <c r="O4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_GL1-03</v>
      </c>
    </row>
    <row r="485" spans="1:15" x14ac:dyDescent="0.25">
      <c r="A485" s="12" t="s">
        <v>504</v>
      </c>
      <c r="B485" s="9">
        <v>4</v>
      </c>
      <c r="C485" s="9" t="s">
        <v>510</v>
      </c>
      <c r="D485" s="13"/>
      <c r="E485" s="13" t="e">
        <f>_xlfn.IFNA(VLOOKUP(expandedflower[[#This Row],[Scion METRC '#]],[3]!METRCC8[#Data],2,FALSE),"METRC ERROR")</f>
        <v>#REF!</v>
      </c>
      <c r="F485" s="13" t="str">
        <f>_xlfn.IFNA(VLOOKUP(expandedflower[[#This Row],[Scion METRC '#]],VEGC8[[#All],[Scion METRC '#]:[Pheno Barcode]],2,FALSE),"")</f>
        <v/>
      </c>
      <c r="G485" s="13" t="str">
        <f>LEFT(expandedflower[[#This Row],[Pheno Barcode]],7)</f>
        <v/>
      </c>
      <c r="H485" s="10" t="e">
        <f>_xlfn.IFNA(VLOOKUP(expandedflower[[#This Row],[Strain]],VEGC8[[#All],[Scion METRC '#]:[Health]],5,FALSE),"")</f>
        <v>#REF!</v>
      </c>
      <c r="I485" s="13"/>
      <c r="J485" s="13" t="str">
        <f>_xlfn.IFNA(VLOOKUP(expandedflower[[#This Row],[Scion METRC '#]],DEADC8[#Data],2,FALSE),"Alive")</f>
        <v>Alive</v>
      </c>
      <c r="K485" s="13"/>
      <c r="L485" s="13" t="str">
        <f>_xlfn.IFNA(VLOOKUP(expandedflower[[#This Row],[Scion METRC '#]],DEADC8[#Data],3,FALSE),"")</f>
        <v/>
      </c>
      <c r="M485" s="14" t="str">
        <f>_xlfn.IFNA(VLOOKUP(expandedflower[[#This Row],[Scion METRC '#]],DEADC8[#Data],4,FALSE),"")</f>
        <v/>
      </c>
      <c r="N485" s="13" t="str">
        <f>IF(ISNUMBER(SEARCH(".",expandedflower[[#This Row],[Pheno Barcode]])),CONCATENATE("1A4070000000065000",RIGHT(expandedflower[[#This Row],[Pheno Barcode]],6)),"")</f>
        <v/>
      </c>
      <c r="O4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_GL1-04</v>
      </c>
    </row>
    <row r="486" spans="1:15" x14ac:dyDescent="0.25">
      <c r="A486" s="12" t="s">
        <v>504</v>
      </c>
      <c r="B486" s="9">
        <v>5</v>
      </c>
      <c r="C486" s="9" t="s">
        <v>510</v>
      </c>
      <c r="D486" s="13"/>
      <c r="E486" s="13" t="e">
        <f>_xlfn.IFNA(VLOOKUP(expandedflower[[#This Row],[Scion METRC '#]],[3]!METRCC8[#Data],2,FALSE),"METRC ERROR")</f>
        <v>#REF!</v>
      </c>
      <c r="F486" s="13" t="str">
        <f>_xlfn.IFNA(VLOOKUP(expandedflower[[#This Row],[Scion METRC '#]],VEGC8[[#All],[Scion METRC '#]:[Pheno Barcode]],2,FALSE),"")</f>
        <v/>
      </c>
      <c r="G486" s="13" t="str">
        <f>LEFT(expandedflower[[#This Row],[Pheno Barcode]],7)</f>
        <v/>
      </c>
      <c r="H486" s="10" t="e">
        <f>_xlfn.IFNA(VLOOKUP(expandedflower[[#This Row],[Strain]],VEGC8[[#All],[Scion METRC '#]:[Health]],5,FALSE),"")</f>
        <v>#REF!</v>
      </c>
      <c r="I486" s="13"/>
      <c r="J486" s="13" t="str">
        <f>_xlfn.IFNA(VLOOKUP(expandedflower[[#This Row],[Scion METRC '#]],DEADC8[#Data],2,FALSE),"Alive")</f>
        <v>Alive</v>
      </c>
      <c r="K486" s="13"/>
      <c r="L486" s="13" t="str">
        <f>_xlfn.IFNA(VLOOKUP(expandedflower[[#This Row],[Scion METRC '#]],DEADC8[#Data],3,FALSE),"")</f>
        <v/>
      </c>
      <c r="M486" s="14" t="str">
        <f>_xlfn.IFNA(VLOOKUP(expandedflower[[#This Row],[Scion METRC '#]],DEADC8[#Data],4,FALSE),"")</f>
        <v/>
      </c>
      <c r="N486" s="13" t="str">
        <f>IF(ISNUMBER(SEARCH(".",expandedflower[[#This Row],[Pheno Barcode]])),CONCATENATE("1A4070000000065000",RIGHT(expandedflower[[#This Row],[Pheno Barcode]],6)),"")</f>
        <v/>
      </c>
      <c r="O4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_GL1-05</v>
      </c>
    </row>
    <row r="487" spans="1:15" x14ac:dyDescent="0.25">
      <c r="A487" s="12" t="s">
        <v>504</v>
      </c>
      <c r="B487" s="9">
        <v>6</v>
      </c>
      <c r="C487" s="9" t="s">
        <v>510</v>
      </c>
      <c r="D487" s="13"/>
      <c r="E487" s="13" t="e">
        <f>_xlfn.IFNA(VLOOKUP(expandedflower[[#This Row],[Scion METRC '#]],[3]!METRCC8[#Data],2,FALSE),"METRC ERROR")</f>
        <v>#REF!</v>
      </c>
      <c r="F487" s="13" t="str">
        <f>_xlfn.IFNA(VLOOKUP(expandedflower[[#This Row],[Scion METRC '#]],VEGC8[[#All],[Scion METRC '#]:[Pheno Barcode]],2,FALSE),"")</f>
        <v/>
      </c>
      <c r="G487" s="13" t="str">
        <f>LEFT(expandedflower[[#This Row],[Pheno Barcode]],7)</f>
        <v/>
      </c>
      <c r="H487" s="10" t="e">
        <f>_xlfn.IFNA(VLOOKUP(expandedflower[[#This Row],[Strain]],VEGC8[[#All],[Scion METRC '#]:[Health]],5,FALSE),"")</f>
        <v>#REF!</v>
      </c>
      <c r="I487" s="13"/>
      <c r="J487" s="13" t="str">
        <f>_xlfn.IFNA(VLOOKUP(expandedflower[[#This Row],[Scion METRC '#]],DEADC8[#Data],2,FALSE),"Alive")</f>
        <v>Alive</v>
      </c>
      <c r="K487" s="13"/>
      <c r="L487" s="13" t="str">
        <f>_xlfn.IFNA(VLOOKUP(expandedflower[[#This Row],[Scion METRC '#]],DEADC8[#Data],3,FALSE),"")</f>
        <v/>
      </c>
      <c r="M487" s="14" t="str">
        <f>_xlfn.IFNA(VLOOKUP(expandedflower[[#This Row],[Scion METRC '#]],DEADC8[#Data],4,FALSE),"")</f>
        <v/>
      </c>
      <c r="N487" s="13" t="str">
        <f>IF(ISNUMBER(SEARCH(".",expandedflower[[#This Row],[Pheno Barcode]])),CONCATENATE("1A4070000000065000",RIGHT(expandedflower[[#This Row],[Pheno Barcode]],6)),"")</f>
        <v/>
      </c>
      <c r="O4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_GL1-06</v>
      </c>
    </row>
    <row r="488" spans="1:15" x14ac:dyDescent="0.25">
      <c r="A488" s="12" t="s">
        <v>504</v>
      </c>
      <c r="B488" s="9">
        <v>7</v>
      </c>
      <c r="C488" s="9" t="s">
        <v>510</v>
      </c>
      <c r="D488" s="13"/>
      <c r="E488" s="13" t="e">
        <f>_xlfn.IFNA(VLOOKUP(expandedflower[[#This Row],[Scion METRC '#]],[3]!METRCC8[#Data],2,FALSE),"METRC ERROR")</f>
        <v>#REF!</v>
      </c>
      <c r="F488" s="13" t="str">
        <f>_xlfn.IFNA(VLOOKUP(expandedflower[[#This Row],[Scion METRC '#]],VEGC8[[#All],[Scion METRC '#]:[Pheno Barcode]],2,FALSE),"")</f>
        <v/>
      </c>
      <c r="G488" s="13" t="str">
        <f>LEFT(expandedflower[[#This Row],[Pheno Barcode]],7)</f>
        <v/>
      </c>
      <c r="H488" s="10" t="e">
        <f>_xlfn.IFNA(VLOOKUP(expandedflower[[#This Row],[Strain]],VEGC8[[#All],[Scion METRC '#]:[Health]],5,FALSE),"")</f>
        <v>#REF!</v>
      </c>
      <c r="I488" s="13"/>
      <c r="J488" s="13" t="str">
        <f>_xlfn.IFNA(VLOOKUP(expandedflower[[#This Row],[Scion METRC '#]],DEADC8[#Data],2,FALSE),"Alive")</f>
        <v>Alive</v>
      </c>
      <c r="K488" s="13"/>
      <c r="L488" s="13" t="str">
        <f>_xlfn.IFNA(VLOOKUP(expandedflower[[#This Row],[Scion METRC '#]],DEADC8[#Data],3,FALSE),"")</f>
        <v/>
      </c>
      <c r="M488" s="14" t="str">
        <f>_xlfn.IFNA(VLOOKUP(expandedflower[[#This Row],[Scion METRC '#]],DEADC8[#Data],4,FALSE),"")</f>
        <v/>
      </c>
      <c r="N488" s="13" t="str">
        <f>IF(ISNUMBER(SEARCH(".",expandedflower[[#This Row],[Pheno Barcode]])),CONCATENATE("1A4070000000065000",RIGHT(expandedflower[[#This Row],[Pheno Barcode]],6)),"")</f>
        <v/>
      </c>
      <c r="O4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_GL1-07</v>
      </c>
    </row>
    <row r="489" spans="1:15" x14ac:dyDescent="0.25">
      <c r="A489" s="12" t="s">
        <v>504</v>
      </c>
      <c r="B489" s="9">
        <v>8</v>
      </c>
      <c r="C489" s="9" t="s">
        <v>510</v>
      </c>
      <c r="D489" s="13"/>
      <c r="E489" s="13" t="e">
        <f>_xlfn.IFNA(VLOOKUP(expandedflower[[#This Row],[Scion METRC '#]],[3]!METRCC8[#Data],2,FALSE),"METRC ERROR")</f>
        <v>#REF!</v>
      </c>
      <c r="F489" s="13" t="str">
        <f>_xlfn.IFNA(VLOOKUP(expandedflower[[#This Row],[Scion METRC '#]],VEGC8[[#All],[Scion METRC '#]:[Pheno Barcode]],2,FALSE),"")</f>
        <v/>
      </c>
      <c r="G489" s="13" t="str">
        <f>LEFT(expandedflower[[#This Row],[Pheno Barcode]],7)</f>
        <v/>
      </c>
      <c r="H489" s="10" t="e">
        <f>_xlfn.IFNA(VLOOKUP(expandedflower[[#This Row],[Strain]],VEGC8[[#All],[Scion METRC '#]:[Health]],5,FALSE),"")</f>
        <v>#REF!</v>
      </c>
      <c r="I489" s="13"/>
      <c r="J489" s="13" t="str">
        <f>_xlfn.IFNA(VLOOKUP(expandedflower[[#This Row],[Scion METRC '#]],DEADC8[#Data],2,FALSE),"Alive")</f>
        <v>Alive</v>
      </c>
      <c r="K489" s="13"/>
      <c r="L489" s="13" t="str">
        <f>_xlfn.IFNA(VLOOKUP(expandedflower[[#This Row],[Scion METRC '#]],DEADC8[#Data],3,FALSE),"")</f>
        <v/>
      </c>
      <c r="M489" s="14" t="str">
        <f>_xlfn.IFNA(VLOOKUP(expandedflower[[#This Row],[Scion METRC '#]],DEADC8[#Data],4,FALSE),"")</f>
        <v/>
      </c>
      <c r="N489" s="13" t="str">
        <f>IF(ISNUMBER(SEARCH(".",expandedflower[[#This Row],[Pheno Barcode]])),CONCATENATE("1A4070000000065000",RIGHT(expandedflower[[#This Row],[Pheno Barcode]],6)),"")</f>
        <v/>
      </c>
      <c r="O4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_GL1-08</v>
      </c>
    </row>
    <row r="490" spans="1:15" x14ac:dyDescent="0.25">
      <c r="A490" s="12" t="s">
        <v>504</v>
      </c>
      <c r="B490" s="9">
        <v>9</v>
      </c>
      <c r="C490" s="9" t="s">
        <v>510</v>
      </c>
      <c r="D490" s="13"/>
      <c r="E490" s="13" t="e">
        <f>_xlfn.IFNA(VLOOKUP(expandedflower[[#This Row],[Scion METRC '#]],[3]!METRCC8[#Data],2,FALSE),"METRC ERROR")</f>
        <v>#REF!</v>
      </c>
      <c r="F490" s="13" t="str">
        <f>_xlfn.IFNA(VLOOKUP(expandedflower[[#This Row],[Scion METRC '#]],VEGC8[[#All],[Scion METRC '#]:[Pheno Barcode]],2,FALSE),"")</f>
        <v/>
      </c>
      <c r="G490" s="13" t="str">
        <f>LEFT(expandedflower[[#This Row],[Pheno Barcode]],7)</f>
        <v/>
      </c>
      <c r="H490" s="10" t="e">
        <f>_xlfn.IFNA(VLOOKUP(expandedflower[[#This Row],[Strain]],VEGC8[[#All],[Scion METRC '#]:[Health]],5,FALSE),"")</f>
        <v>#REF!</v>
      </c>
      <c r="I490" s="13"/>
      <c r="J490" s="13" t="str">
        <f>_xlfn.IFNA(VLOOKUP(expandedflower[[#This Row],[Scion METRC '#]],DEADC8[#Data],2,FALSE),"Alive")</f>
        <v>Alive</v>
      </c>
      <c r="K490" s="13"/>
      <c r="L490" s="13" t="str">
        <f>_xlfn.IFNA(VLOOKUP(expandedflower[[#This Row],[Scion METRC '#]],DEADC8[#Data],3,FALSE),"")</f>
        <v/>
      </c>
      <c r="M490" s="14" t="str">
        <f>_xlfn.IFNA(VLOOKUP(expandedflower[[#This Row],[Scion METRC '#]],DEADC8[#Data],4,FALSE),"")</f>
        <v/>
      </c>
      <c r="N490" s="13" t="str">
        <f>IF(ISNUMBER(SEARCH(".",expandedflower[[#This Row],[Pheno Barcode]])),CONCATENATE("1A4070000000065000",RIGHT(expandedflower[[#This Row],[Pheno Barcode]],6)),"")</f>
        <v/>
      </c>
      <c r="O4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_GL1-09</v>
      </c>
    </row>
    <row r="491" spans="1:15" x14ac:dyDescent="0.25">
      <c r="A491" s="12" t="s">
        <v>504</v>
      </c>
      <c r="B491" s="9">
        <v>10</v>
      </c>
      <c r="C491" s="9" t="s">
        <v>510</v>
      </c>
      <c r="D491" s="13"/>
      <c r="E491" s="13" t="e">
        <f>_xlfn.IFNA(VLOOKUP(expandedflower[[#This Row],[Scion METRC '#]],[3]!METRCC8[#Data],2,FALSE),"METRC ERROR")</f>
        <v>#REF!</v>
      </c>
      <c r="F491" s="13" t="str">
        <f>_xlfn.IFNA(VLOOKUP(expandedflower[[#This Row],[Scion METRC '#]],VEGC8[[#All],[Scion METRC '#]:[Pheno Barcode]],2,FALSE),"")</f>
        <v/>
      </c>
      <c r="G491" s="13" t="str">
        <f>LEFT(expandedflower[[#This Row],[Pheno Barcode]],7)</f>
        <v/>
      </c>
      <c r="H491" s="10" t="e">
        <f>_xlfn.IFNA(VLOOKUP(expandedflower[[#This Row],[Strain]],VEGC8[[#All],[Scion METRC '#]:[Health]],5,FALSE),"")</f>
        <v>#REF!</v>
      </c>
      <c r="I491" s="13"/>
      <c r="J491" s="13" t="str">
        <f>_xlfn.IFNA(VLOOKUP(expandedflower[[#This Row],[Scion METRC '#]],DEADC8[#Data],2,FALSE),"Alive")</f>
        <v>Alive</v>
      </c>
      <c r="K491" s="13"/>
      <c r="L491" s="13" t="str">
        <f>_xlfn.IFNA(VLOOKUP(expandedflower[[#This Row],[Scion METRC '#]],DEADC8[#Data],3,FALSE),"")</f>
        <v/>
      </c>
      <c r="M491" s="14" t="str">
        <f>_xlfn.IFNA(VLOOKUP(expandedflower[[#This Row],[Scion METRC '#]],DEADC8[#Data],4,FALSE),"")</f>
        <v/>
      </c>
      <c r="N491" s="13" t="str">
        <f>IF(ISNUMBER(SEARCH(".",expandedflower[[#This Row],[Pheno Barcode]])),CONCATENATE("1A4070000000065000",RIGHT(expandedflower[[#This Row],[Pheno Barcode]],6)),"")</f>
        <v/>
      </c>
      <c r="O4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_GL1-10</v>
      </c>
    </row>
    <row r="492" spans="1:15" x14ac:dyDescent="0.25">
      <c r="A492" s="12" t="s">
        <v>504</v>
      </c>
      <c r="B492" s="9">
        <v>11</v>
      </c>
      <c r="C492" s="9" t="s">
        <v>510</v>
      </c>
      <c r="D492" s="13"/>
      <c r="E492" s="13" t="e">
        <f>_xlfn.IFNA(VLOOKUP(expandedflower[[#This Row],[Scion METRC '#]],[3]!METRCC8[#Data],2,FALSE),"METRC ERROR")</f>
        <v>#REF!</v>
      </c>
      <c r="F492" s="13" t="str">
        <f>_xlfn.IFNA(VLOOKUP(expandedflower[[#This Row],[Scion METRC '#]],VEGC8[[#All],[Scion METRC '#]:[Pheno Barcode]],2,FALSE),"")</f>
        <v/>
      </c>
      <c r="G492" s="13" t="str">
        <f>LEFT(expandedflower[[#This Row],[Pheno Barcode]],7)</f>
        <v/>
      </c>
      <c r="H492" s="10" t="e">
        <f>_xlfn.IFNA(VLOOKUP(expandedflower[[#This Row],[Strain]],VEGC8[[#All],[Scion METRC '#]:[Health]],5,FALSE),"")</f>
        <v>#REF!</v>
      </c>
      <c r="I492" s="13"/>
      <c r="J492" s="13" t="str">
        <f>_xlfn.IFNA(VLOOKUP(expandedflower[[#This Row],[Scion METRC '#]],DEADC8[#Data],2,FALSE),"Alive")</f>
        <v>Alive</v>
      </c>
      <c r="K492" s="13"/>
      <c r="L492" s="13" t="str">
        <f>_xlfn.IFNA(VLOOKUP(expandedflower[[#This Row],[Scion METRC '#]],DEADC8[#Data],3,FALSE),"")</f>
        <v/>
      </c>
      <c r="M492" s="14" t="str">
        <f>_xlfn.IFNA(VLOOKUP(expandedflower[[#This Row],[Scion METRC '#]],DEADC8[#Data],4,FALSE),"")</f>
        <v/>
      </c>
      <c r="N492" s="13" t="str">
        <f>IF(ISNUMBER(SEARCH(".",expandedflower[[#This Row],[Pheno Barcode]])),CONCATENATE("1A4070000000065000",RIGHT(expandedflower[[#This Row],[Pheno Barcode]],6)),"")</f>
        <v/>
      </c>
      <c r="O4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_GL1-11</v>
      </c>
    </row>
    <row r="493" spans="1:15" x14ac:dyDescent="0.25">
      <c r="A493" s="12" t="s">
        <v>504</v>
      </c>
      <c r="B493" s="9">
        <v>12</v>
      </c>
      <c r="C493" s="9" t="s">
        <v>510</v>
      </c>
      <c r="D493" s="13"/>
      <c r="E493" s="13" t="e">
        <f>_xlfn.IFNA(VLOOKUP(expandedflower[[#This Row],[Scion METRC '#]],[3]!METRCC8[#Data],2,FALSE),"METRC ERROR")</f>
        <v>#REF!</v>
      </c>
      <c r="F493" s="13" t="str">
        <f>_xlfn.IFNA(VLOOKUP(expandedflower[[#This Row],[Scion METRC '#]],VEGC8[[#All],[Scion METRC '#]:[Pheno Barcode]],2,FALSE),"")</f>
        <v/>
      </c>
      <c r="G493" s="13" t="str">
        <f>LEFT(expandedflower[[#This Row],[Pheno Barcode]],7)</f>
        <v/>
      </c>
      <c r="H493" s="10" t="e">
        <f>_xlfn.IFNA(VLOOKUP(expandedflower[[#This Row],[Strain]],VEGC8[[#All],[Scion METRC '#]:[Health]],5,FALSE),"")</f>
        <v>#REF!</v>
      </c>
      <c r="I493" s="13"/>
      <c r="J493" s="13" t="str">
        <f>_xlfn.IFNA(VLOOKUP(expandedflower[[#This Row],[Scion METRC '#]],DEADC8[#Data],2,FALSE),"Alive")</f>
        <v>Alive</v>
      </c>
      <c r="K493" s="13"/>
      <c r="L493" s="13" t="str">
        <f>_xlfn.IFNA(VLOOKUP(expandedflower[[#This Row],[Scion METRC '#]],DEADC8[#Data],3,FALSE),"")</f>
        <v/>
      </c>
      <c r="M493" s="14" t="str">
        <f>_xlfn.IFNA(VLOOKUP(expandedflower[[#This Row],[Scion METRC '#]],DEADC8[#Data],4,FALSE),"")</f>
        <v/>
      </c>
      <c r="N493" s="13" t="str">
        <f>IF(ISNUMBER(SEARCH(".",expandedflower[[#This Row],[Pheno Barcode]])),CONCATENATE("1A4070000000065000",RIGHT(expandedflower[[#This Row],[Pheno Barcode]],6)),"")</f>
        <v/>
      </c>
      <c r="O4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_GL1-12</v>
      </c>
    </row>
    <row r="494" spans="1:15" x14ac:dyDescent="0.25">
      <c r="A494" s="12" t="s">
        <v>504</v>
      </c>
      <c r="B494" s="9">
        <v>13</v>
      </c>
      <c r="C494" s="9" t="s">
        <v>510</v>
      </c>
      <c r="D494" s="13"/>
      <c r="E494" s="13" t="e">
        <f>_xlfn.IFNA(VLOOKUP(expandedflower[[#This Row],[Scion METRC '#]],[3]!METRCC8[#Data],2,FALSE),"METRC ERROR")</f>
        <v>#REF!</v>
      </c>
      <c r="F494" s="13" t="str">
        <f>_xlfn.IFNA(VLOOKUP(expandedflower[[#This Row],[Scion METRC '#]],VEGC8[[#All],[Scion METRC '#]:[Pheno Barcode]],2,FALSE),"")</f>
        <v/>
      </c>
      <c r="G494" s="13" t="str">
        <f>LEFT(expandedflower[[#This Row],[Pheno Barcode]],7)</f>
        <v/>
      </c>
      <c r="H494" s="10" t="e">
        <f>_xlfn.IFNA(VLOOKUP(expandedflower[[#This Row],[Strain]],VEGC8[[#All],[Scion METRC '#]:[Health]],5,FALSE),"")</f>
        <v>#REF!</v>
      </c>
      <c r="I494" s="13"/>
      <c r="J494" s="13" t="str">
        <f>_xlfn.IFNA(VLOOKUP(expandedflower[[#This Row],[Scion METRC '#]],DEADC8[#Data],2,FALSE),"Alive")</f>
        <v>Alive</v>
      </c>
      <c r="K494" s="13"/>
      <c r="L494" s="13" t="str">
        <f>_xlfn.IFNA(VLOOKUP(expandedflower[[#This Row],[Scion METRC '#]],DEADC8[#Data],3,FALSE),"")</f>
        <v/>
      </c>
      <c r="M494" s="14" t="str">
        <f>_xlfn.IFNA(VLOOKUP(expandedflower[[#This Row],[Scion METRC '#]],DEADC8[#Data],4,FALSE),"")</f>
        <v/>
      </c>
      <c r="N494" s="13" t="str">
        <f>IF(ISNUMBER(SEARCH(".",expandedflower[[#This Row],[Pheno Barcode]])),CONCATENATE("1A4070000000065000",RIGHT(expandedflower[[#This Row],[Pheno Barcode]],6)),"")</f>
        <v/>
      </c>
      <c r="O4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_GL1-13</v>
      </c>
    </row>
    <row r="495" spans="1:15" x14ac:dyDescent="0.25">
      <c r="A495" s="12" t="s">
        <v>504</v>
      </c>
      <c r="B495" s="9">
        <v>14</v>
      </c>
      <c r="C495" s="9" t="s">
        <v>510</v>
      </c>
      <c r="D495" s="13"/>
      <c r="E495" s="13" t="e">
        <f>_xlfn.IFNA(VLOOKUP(expandedflower[[#This Row],[Scion METRC '#]],[3]!METRCC8[#Data],2,FALSE),"METRC ERROR")</f>
        <v>#REF!</v>
      </c>
      <c r="F495" s="13" t="str">
        <f>_xlfn.IFNA(VLOOKUP(expandedflower[[#This Row],[Scion METRC '#]],VEGC8[[#All],[Scion METRC '#]:[Pheno Barcode]],2,FALSE),"")</f>
        <v/>
      </c>
      <c r="G495" s="13" t="str">
        <f>LEFT(expandedflower[[#This Row],[Pheno Barcode]],7)</f>
        <v/>
      </c>
      <c r="H495" s="10" t="e">
        <f>_xlfn.IFNA(VLOOKUP(expandedflower[[#This Row],[Strain]],VEGC8[[#All],[Scion METRC '#]:[Health]],5,FALSE),"")</f>
        <v>#REF!</v>
      </c>
      <c r="I495" s="13"/>
      <c r="J495" s="13" t="str">
        <f>_xlfn.IFNA(VLOOKUP(expandedflower[[#This Row],[Scion METRC '#]],DEADC8[#Data],2,FALSE),"Alive")</f>
        <v>Alive</v>
      </c>
      <c r="K495" s="13"/>
      <c r="L495" s="13" t="str">
        <f>_xlfn.IFNA(VLOOKUP(expandedflower[[#This Row],[Scion METRC '#]],DEADC8[#Data],3,FALSE),"")</f>
        <v/>
      </c>
      <c r="M495" s="14" t="str">
        <f>_xlfn.IFNA(VLOOKUP(expandedflower[[#This Row],[Scion METRC '#]],DEADC8[#Data],4,FALSE),"")</f>
        <v/>
      </c>
      <c r="N495" s="13" t="str">
        <f>IF(ISNUMBER(SEARCH(".",expandedflower[[#This Row],[Pheno Barcode]])),CONCATENATE("1A4070000000065000",RIGHT(expandedflower[[#This Row],[Pheno Barcode]],6)),"")</f>
        <v/>
      </c>
      <c r="O4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_GL1-14</v>
      </c>
    </row>
    <row r="496" spans="1:15" x14ac:dyDescent="0.25">
      <c r="A496" s="12" t="s">
        <v>504</v>
      </c>
      <c r="B496" s="9">
        <v>15</v>
      </c>
      <c r="C496" s="9" t="s">
        <v>510</v>
      </c>
      <c r="D496" s="13"/>
      <c r="E496" s="13" t="e">
        <f>_xlfn.IFNA(VLOOKUP(expandedflower[[#This Row],[Scion METRC '#]],[3]!METRCC8[#Data],2,FALSE),"METRC ERROR")</f>
        <v>#REF!</v>
      </c>
      <c r="F496" s="13" t="str">
        <f>_xlfn.IFNA(VLOOKUP(expandedflower[[#This Row],[Scion METRC '#]],VEGC8[[#All],[Scion METRC '#]:[Pheno Barcode]],2,FALSE),"")</f>
        <v/>
      </c>
      <c r="G496" s="13" t="str">
        <f>LEFT(expandedflower[[#This Row],[Pheno Barcode]],7)</f>
        <v/>
      </c>
      <c r="H496" s="10" t="e">
        <f>_xlfn.IFNA(VLOOKUP(expandedflower[[#This Row],[Strain]],VEGC8[[#All],[Scion METRC '#]:[Health]],5,FALSE),"")</f>
        <v>#REF!</v>
      </c>
      <c r="I496" s="13"/>
      <c r="J496" s="13" t="str">
        <f>_xlfn.IFNA(VLOOKUP(expandedflower[[#This Row],[Scion METRC '#]],DEADC8[#Data],2,FALSE),"Alive")</f>
        <v>Alive</v>
      </c>
      <c r="K496" s="13"/>
      <c r="L496" s="13" t="str">
        <f>_xlfn.IFNA(VLOOKUP(expandedflower[[#This Row],[Scion METRC '#]],DEADC8[#Data],3,FALSE),"")</f>
        <v/>
      </c>
      <c r="M496" s="14" t="str">
        <f>_xlfn.IFNA(VLOOKUP(expandedflower[[#This Row],[Scion METRC '#]],DEADC8[#Data],4,FALSE),"")</f>
        <v/>
      </c>
      <c r="N496" s="13" t="str">
        <f>IF(ISNUMBER(SEARCH(".",expandedflower[[#This Row],[Pheno Barcode]])),CONCATENATE("1A4070000000065000",RIGHT(expandedflower[[#This Row],[Pheno Barcode]],6)),"")</f>
        <v/>
      </c>
      <c r="O4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_GL1-15</v>
      </c>
    </row>
    <row r="497" spans="1:15" x14ac:dyDescent="0.25">
      <c r="A497" s="12" t="s">
        <v>504</v>
      </c>
      <c r="B497" s="9">
        <v>16</v>
      </c>
      <c r="C497" s="9" t="s">
        <v>510</v>
      </c>
      <c r="D497" s="13"/>
      <c r="E497" s="13" t="e">
        <f>_xlfn.IFNA(VLOOKUP(expandedflower[[#This Row],[Scion METRC '#]],[3]!METRCC8[#Data],2,FALSE),"METRC ERROR")</f>
        <v>#REF!</v>
      </c>
      <c r="F497" s="13" t="str">
        <f>_xlfn.IFNA(VLOOKUP(expandedflower[[#This Row],[Scion METRC '#]],VEGC8[[#All],[Scion METRC '#]:[Pheno Barcode]],2,FALSE),"")</f>
        <v/>
      </c>
      <c r="G497" s="13" t="str">
        <f>LEFT(expandedflower[[#This Row],[Pheno Barcode]],7)</f>
        <v/>
      </c>
      <c r="H497" s="10" t="e">
        <f>_xlfn.IFNA(VLOOKUP(expandedflower[[#This Row],[Strain]],VEGC8[[#All],[Scion METRC '#]:[Health]],5,FALSE),"")</f>
        <v>#REF!</v>
      </c>
      <c r="I497" s="13"/>
      <c r="J497" s="13" t="str">
        <f>_xlfn.IFNA(VLOOKUP(expandedflower[[#This Row],[Scion METRC '#]],DEADC8[#Data],2,FALSE),"Alive")</f>
        <v>Alive</v>
      </c>
      <c r="K497" s="13"/>
      <c r="L497" s="13" t="str">
        <f>_xlfn.IFNA(VLOOKUP(expandedflower[[#This Row],[Scion METRC '#]],DEADC8[#Data],3,FALSE),"")</f>
        <v/>
      </c>
      <c r="M497" s="14" t="str">
        <f>_xlfn.IFNA(VLOOKUP(expandedflower[[#This Row],[Scion METRC '#]],DEADC8[#Data],4,FALSE),"")</f>
        <v/>
      </c>
      <c r="N497" s="13" t="str">
        <f>IF(ISNUMBER(SEARCH(".",expandedflower[[#This Row],[Pheno Barcode]])),CONCATENATE("1A4070000000065000",RIGHT(expandedflower[[#This Row],[Pheno Barcode]],6)),"")</f>
        <v/>
      </c>
      <c r="O4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_GL1-16</v>
      </c>
    </row>
    <row r="498" spans="1:15" x14ac:dyDescent="0.25">
      <c r="A498" s="12" t="s">
        <v>504</v>
      </c>
      <c r="B498" s="9">
        <v>1</v>
      </c>
      <c r="C498" s="9" t="s">
        <v>511</v>
      </c>
      <c r="D498" s="13"/>
      <c r="E498" s="13" t="e">
        <f>_xlfn.IFNA(VLOOKUP(expandedflower[[#This Row],[Scion METRC '#]],[3]!METRCC8[#Data],2,FALSE),"METRC ERROR")</f>
        <v>#REF!</v>
      </c>
      <c r="F498" s="13" t="str">
        <f>_xlfn.IFNA(VLOOKUP(expandedflower[[#This Row],[Scion METRC '#]],VEGC8[[#All],[Scion METRC '#]:[Pheno Barcode]],2,FALSE),"")</f>
        <v/>
      </c>
      <c r="G498" s="13" t="str">
        <f>LEFT(expandedflower[[#This Row],[Pheno Barcode]],7)</f>
        <v/>
      </c>
      <c r="H498" s="10" t="e">
        <f>_xlfn.IFNA(VLOOKUP(expandedflower[[#This Row],[Strain]],VEGC8[[#All],[Scion METRC '#]:[Health]],5,FALSE),"")</f>
        <v>#REF!</v>
      </c>
      <c r="I498" s="13"/>
      <c r="J498" s="13" t="str">
        <f>_xlfn.IFNA(VLOOKUP(expandedflower[[#This Row],[Scion METRC '#]],DEADC8[#Data],2,FALSE),"Alive")</f>
        <v>Alive</v>
      </c>
      <c r="K498" s="13"/>
      <c r="L498" s="13" t="str">
        <f>_xlfn.IFNA(VLOOKUP(expandedflower[[#This Row],[Scion METRC '#]],DEADC8[#Data],3,FALSE),"")</f>
        <v/>
      </c>
      <c r="M498" s="14" t="str">
        <f>_xlfn.IFNA(VLOOKUP(expandedflower[[#This Row],[Scion METRC '#]],DEADC8[#Data],4,FALSE),"")</f>
        <v/>
      </c>
      <c r="N498" s="13" t="str">
        <f>IF(ISNUMBER(SEARCH(".",expandedflower[[#This Row],[Pheno Barcode]])),CONCATENATE("1A4070000000065000",RIGHT(expandedflower[[#This Row],[Pheno Barcode]],6)),"")</f>
        <v/>
      </c>
      <c r="O4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_GL2-01</v>
      </c>
    </row>
    <row r="499" spans="1:15" x14ac:dyDescent="0.25">
      <c r="A499" s="12" t="s">
        <v>504</v>
      </c>
      <c r="B499" s="9">
        <v>2</v>
      </c>
      <c r="C499" s="9" t="s">
        <v>511</v>
      </c>
      <c r="D499" s="13"/>
      <c r="E499" s="13" t="e">
        <f>_xlfn.IFNA(VLOOKUP(expandedflower[[#This Row],[Scion METRC '#]],[3]!METRCC8[#Data],2,FALSE),"METRC ERROR")</f>
        <v>#REF!</v>
      </c>
      <c r="F499" s="13" t="str">
        <f>_xlfn.IFNA(VLOOKUP(expandedflower[[#This Row],[Scion METRC '#]],VEGC8[[#All],[Scion METRC '#]:[Pheno Barcode]],2,FALSE),"")</f>
        <v/>
      </c>
      <c r="G499" s="13" t="str">
        <f>LEFT(expandedflower[[#This Row],[Pheno Barcode]],7)</f>
        <v/>
      </c>
      <c r="H499" s="10" t="e">
        <f>_xlfn.IFNA(VLOOKUP(expandedflower[[#This Row],[Strain]],VEGC8[[#All],[Scion METRC '#]:[Health]],5,FALSE),"")</f>
        <v>#REF!</v>
      </c>
      <c r="I499" s="13"/>
      <c r="J499" s="13" t="str">
        <f>_xlfn.IFNA(VLOOKUP(expandedflower[[#This Row],[Scion METRC '#]],DEADC8[#Data],2,FALSE),"Alive")</f>
        <v>Alive</v>
      </c>
      <c r="K499" s="13"/>
      <c r="L499" s="13" t="str">
        <f>_xlfn.IFNA(VLOOKUP(expandedflower[[#This Row],[Scion METRC '#]],DEADC8[#Data],3,FALSE),"")</f>
        <v/>
      </c>
      <c r="M499" s="14" t="str">
        <f>_xlfn.IFNA(VLOOKUP(expandedflower[[#This Row],[Scion METRC '#]],DEADC8[#Data],4,FALSE),"")</f>
        <v/>
      </c>
      <c r="N499" s="13" t="str">
        <f>IF(ISNUMBER(SEARCH(".",expandedflower[[#This Row],[Pheno Barcode]])),CONCATENATE("1A4070000000065000",RIGHT(expandedflower[[#This Row],[Pheno Barcode]],6)),"")</f>
        <v/>
      </c>
      <c r="O4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_GL2-02</v>
      </c>
    </row>
    <row r="500" spans="1:15" x14ac:dyDescent="0.25">
      <c r="A500" s="12" t="s">
        <v>504</v>
      </c>
      <c r="B500" s="9">
        <v>3</v>
      </c>
      <c r="C500" s="9" t="s">
        <v>511</v>
      </c>
      <c r="D500" s="13"/>
      <c r="E500" s="13" t="e">
        <f>_xlfn.IFNA(VLOOKUP(expandedflower[[#This Row],[Scion METRC '#]],[3]!METRCC8[#Data],2,FALSE),"METRC ERROR")</f>
        <v>#REF!</v>
      </c>
      <c r="F500" s="13" t="str">
        <f>_xlfn.IFNA(VLOOKUP(expandedflower[[#This Row],[Scion METRC '#]],VEGC8[[#All],[Scion METRC '#]:[Pheno Barcode]],2,FALSE),"")</f>
        <v/>
      </c>
      <c r="G500" s="13" t="str">
        <f>LEFT(expandedflower[[#This Row],[Pheno Barcode]],7)</f>
        <v/>
      </c>
      <c r="H500" s="10" t="e">
        <f>_xlfn.IFNA(VLOOKUP(expandedflower[[#This Row],[Strain]],VEGC8[[#All],[Scion METRC '#]:[Health]],5,FALSE),"")</f>
        <v>#REF!</v>
      </c>
      <c r="I500" s="13"/>
      <c r="J500" s="13" t="str">
        <f>_xlfn.IFNA(VLOOKUP(expandedflower[[#This Row],[Scion METRC '#]],DEADC8[#Data],2,FALSE),"Alive")</f>
        <v>Alive</v>
      </c>
      <c r="K500" s="13"/>
      <c r="L500" s="13" t="str">
        <f>_xlfn.IFNA(VLOOKUP(expandedflower[[#This Row],[Scion METRC '#]],DEADC8[#Data],3,FALSE),"")</f>
        <v/>
      </c>
      <c r="M500" s="14" t="str">
        <f>_xlfn.IFNA(VLOOKUP(expandedflower[[#This Row],[Scion METRC '#]],DEADC8[#Data],4,FALSE),"")</f>
        <v/>
      </c>
      <c r="N500" s="13" t="str">
        <f>IF(ISNUMBER(SEARCH(".",expandedflower[[#This Row],[Pheno Barcode]])),CONCATENATE("1A4070000000065000",RIGHT(expandedflower[[#This Row],[Pheno Barcode]],6)),"")</f>
        <v/>
      </c>
      <c r="O5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_GL2-03</v>
      </c>
    </row>
    <row r="501" spans="1:15" x14ac:dyDescent="0.25">
      <c r="A501" s="12" t="s">
        <v>504</v>
      </c>
      <c r="B501" s="9">
        <v>4</v>
      </c>
      <c r="C501" s="9" t="s">
        <v>511</v>
      </c>
      <c r="D501" s="13"/>
      <c r="E501" s="13" t="e">
        <f>_xlfn.IFNA(VLOOKUP(expandedflower[[#This Row],[Scion METRC '#]],[3]!METRCC8[#Data],2,FALSE),"METRC ERROR")</f>
        <v>#REF!</v>
      </c>
      <c r="F501" s="13" t="str">
        <f>_xlfn.IFNA(VLOOKUP(expandedflower[[#This Row],[Scion METRC '#]],VEGC8[[#All],[Scion METRC '#]:[Pheno Barcode]],2,FALSE),"")</f>
        <v/>
      </c>
      <c r="G501" s="13" t="str">
        <f>LEFT(expandedflower[[#This Row],[Pheno Barcode]],7)</f>
        <v/>
      </c>
      <c r="H501" s="10" t="e">
        <f>_xlfn.IFNA(VLOOKUP(expandedflower[[#This Row],[Strain]],VEGC8[[#All],[Scion METRC '#]:[Health]],5,FALSE),"")</f>
        <v>#REF!</v>
      </c>
      <c r="I501" s="13"/>
      <c r="J501" s="13" t="str">
        <f>_xlfn.IFNA(VLOOKUP(expandedflower[[#This Row],[Scion METRC '#]],DEADC8[#Data],2,FALSE),"Alive")</f>
        <v>Alive</v>
      </c>
      <c r="K501" s="13"/>
      <c r="L501" s="13" t="str">
        <f>_xlfn.IFNA(VLOOKUP(expandedflower[[#This Row],[Scion METRC '#]],DEADC8[#Data],3,FALSE),"")</f>
        <v/>
      </c>
      <c r="M501" s="14" t="str">
        <f>_xlfn.IFNA(VLOOKUP(expandedflower[[#This Row],[Scion METRC '#]],DEADC8[#Data],4,FALSE),"")</f>
        <v/>
      </c>
      <c r="N501" s="13" t="str">
        <f>IF(ISNUMBER(SEARCH(".",expandedflower[[#This Row],[Pheno Barcode]])),CONCATENATE("1A4070000000065000",RIGHT(expandedflower[[#This Row],[Pheno Barcode]],6)),"")</f>
        <v/>
      </c>
      <c r="O5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_GL2-04</v>
      </c>
    </row>
    <row r="502" spans="1:15" x14ac:dyDescent="0.25">
      <c r="A502" s="12" t="s">
        <v>504</v>
      </c>
      <c r="B502" s="9">
        <v>5</v>
      </c>
      <c r="C502" s="9" t="s">
        <v>511</v>
      </c>
      <c r="D502" s="13"/>
      <c r="E502" s="13" t="e">
        <f>_xlfn.IFNA(VLOOKUP(expandedflower[[#This Row],[Scion METRC '#]],[3]!METRCC8[#Data],2,FALSE),"METRC ERROR")</f>
        <v>#REF!</v>
      </c>
      <c r="F502" s="13" t="str">
        <f>_xlfn.IFNA(VLOOKUP(expandedflower[[#This Row],[Scion METRC '#]],VEGC8[[#All],[Scion METRC '#]:[Pheno Barcode]],2,FALSE),"")</f>
        <v/>
      </c>
      <c r="G502" s="13" t="str">
        <f>LEFT(expandedflower[[#This Row],[Pheno Barcode]],7)</f>
        <v/>
      </c>
      <c r="H502" s="10" t="e">
        <f>_xlfn.IFNA(VLOOKUP(expandedflower[[#This Row],[Strain]],VEGC8[[#All],[Scion METRC '#]:[Health]],5,FALSE),"")</f>
        <v>#REF!</v>
      </c>
      <c r="I502" s="13"/>
      <c r="J502" s="13" t="str">
        <f>_xlfn.IFNA(VLOOKUP(expandedflower[[#This Row],[Scion METRC '#]],DEADC8[#Data],2,FALSE),"Alive")</f>
        <v>Alive</v>
      </c>
      <c r="K502" s="13"/>
      <c r="L502" s="13" t="str">
        <f>_xlfn.IFNA(VLOOKUP(expandedflower[[#This Row],[Scion METRC '#]],DEADC8[#Data],3,FALSE),"")</f>
        <v/>
      </c>
      <c r="M502" s="14" t="str">
        <f>_xlfn.IFNA(VLOOKUP(expandedflower[[#This Row],[Scion METRC '#]],DEADC8[#Data],4,FALSE),"")</f>
        <v/>
      </c>
      <c r="N502" s="13" t="str">
        <f>IF(ISNUMBER(SEARCH(".",expandedflower[[#This Row],[Pheno Barcode]])),CONCATENATE("1A4070000000065000",RIGHT(expandedflower[[#This Row],[Pheno Barcode]],6)),"")</f>
        <v/>
      </c>
      <c r="O5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_GL2-05</v>
      </c>
    </row>
    <row r="503" spans="1:15" x14ac:dyDescent="0.25">
      <c r="A503" s="12" t="s">
        <v>504</v>
      </c>
      <c r="B503" s="9">
        <v>6</v>
      </c>
      <c r="C503" s="9" t="s">
        <v>511</v>
      </c>
      <c r="D503" s="13"/>
      <c r="E503" s="13" t="e">
        <f>_xlfn.IFNA(VLOOKUP(expandedflower[[#This Row],[Scion METRC '#]],[3]!METRCC8[#Data],2,FALSE),"METRC ERROR")</f>
        <v>#REF!</v>
      </c>
      <c r="F503" s="13" t="str">
        <f>_xlfn.IFNA(VLOOKUP(expandedflower[[#This Row],[Scion METRC '#]],VEGC8[[#All],[Scion METRC '#]:[Pheno Barcode]],2,FALSE),"")</f>
        <v/>
      </c>
      <c r="G503" s="13" t="str">
        <f>LEFT(expandedflower[[#This Row],[Pheno Barcode]],7)</f>
        <v/>
      </c>
      <c r="H503" s="10" t="e">
        <f>_xlfn.IFNA(VLOOKUP(expandedflower[[#This Row],[Strain]],VEGC8[[#All],[Scion METRC '#]:[Health]],5,FALSE),"")</f>
        <v>#REF!</v>
      </c>
      <c r="I503" s="13"/>
      <c r="J503" s="13" t="str">
        <f>_xlfn.IFNA(VLOOKUP(expandedflower[[#This Row],[Scion METRC '#]],DEADC8[#Data],2,FALSE),"Alive")</f>
        <v>Alive</v>
      </c>
      <c r="K503" s="13"/>
      <c r="L503" s="13" t="str">
        <f>_xlfn.IFNA(VLOOKUP(expandedflower[[#This Row],[Scion METRC '#]],DEADC8[#Data],3,FALSE),"")</f>
        <v/>
      </c>
      <c r="M503" s="14" t="str">
        <f>_xlfn.IFNA(VLOOKUP(expandedflower[[#This Row],[Scion METRC '#]],DEADC8[#Data],4,FALSE),"")</f>
        <v/>
      </c>
      <c r="N503" s="13" t="str">
        <f>IF(ISNUMBER(SEARCH(".",expandedflower[[#This Row],[Pheno Barcode]])),CONCATENATE("1A4070000000065000",RIGHT(expandedflower[[#This Row],[Pheno Barcode]],6)),"")</f>
        <v/>
      </c>
      <c r="O5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_GL2-06</v>
      </c>
    </row>
    <row r="504" spans="1:15" x14ac:dyDescent="0.25">
      <c r="A504" s="12" t="s">
        <v>504</v>
      </c>
      <c r="B504" s="9">
        <v>7</v>
      </c>
      <c r="C504" s="9" t="s">
        <v>511</v>
      </c>
      <c r="D504" s="13"/>
      <c r="E504" s="13" t="e">
        <f>_xlfn.IFNA(VLOOKUP(expandedflower[[#This Row],[Scion METRC '#]],[3]!METRCC8[#Data],2,FALSE),"METRC ERROR")</f>
        <v>#REF!</v>
      </c>
      <c r="F504" s="13" t="str">
        <f>_xlfn.IFNA(VLOOKUP(expandedflower[[#This Row],[Scion METRC '#]],VEGC8[[#All],[Scion METRC '#]:[Pheno Barcode]],2,FALSE),"")</f>
        <v/>
      </c>
      <c r="G504" s="13" t="str">
        <f>LEFT(expandedflower[[#This Row],[Pheno Barcode]],7)</f>
        <v/>
      </c>
      <c r="H504" s="10" t="e">
        <f>_xlfn.IFNA(VLOOKUP(expandedflower[[#This Row],[Strain]],VEGC8[[#All],[Scion METRC '#]:[Health]],5,FALSE),"")</f>
        <v>#REF!</v>
      </c>
      <c r="I504" s="13"/>
      <c r="J504" s="13" t="str">
        <f>_xlfn.IFNA(VLOOKUP(expandedflower[[#This Row],[Scion METRC '#]],DEADC8[#Data],2,FALSE),"Alive")</f>
        <v>Alive</v>
      </c>
      <c r="K504" s="13"/>
      <c r="L504" s="13" t="str">
        <f>_xlfn.IFNA(VLOOKUP(expandedflower[[#This Row],[Scion METRC '#]],DEADC8[#Data],3,FALSE),"")</f>
        <v/>
      </c>
      <c r="M504" s="14" t="str">
        <f>_xlfn.IFNA(VLOOKUP(expandedflower[[#This Row],[Scion METRC '#]],DEADC8[#Data],4,FALSE),"")</f>
        <v/>
      </c>
      <c r="N504" s="13" t="str">
        <f>IF(ISNUMBER(SEARCH(".",expandedflower[[#This Row],[Pheno Barcode]])),CONCATENATE("1A4070000000065000",RIGHT(expandedflower[[#This Row],[Pheno Barcode]],6)),"")</f>
        <v/>
      </c>
      <c r="O5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_GL2-07</v>
      </c>
    </row>
    <row r="505" spans="1:15" x14ac:dyDescent="0.25">
      <c r="A505" s="12" t="s">
        <v>504</v>
      </c>
      <c r="B505" s="9">
        <v>8</v>
      </c>
      <c r="C505" s="9" t="s">
        <v>511</v>
      </c>
      <c r="D505" s="13"/>
      <c r="E505" s="13" t="e">
        <f>_xlfn.IFNA(VLOOKUP(expandedflower[[#This Row],[Scion METRC '#]],[3]!METRCC8[#Data],2,FALSE),"METRC ERROR")</f>
        <v>#REF!</v>
      </c>
      <c r="F505" s="13" t="str">
        <f>_xlfn.IFNA(VLOOKUP(expandedflower[[#This Row],[Scion METRC '#]],VEGC8[[#All],[Scion METRC '#]:[Pheno Barcode]],2,FALSE),"")</f>
        <v/>
      </c>
      <c r="G505" s="13" t="str">
        <f>LEFT(expandedflower[[#This Row],[Pheno Barcode]],7)</f>
        <v/>
      </c>
      <c r="H505" s="10" t="e">
        <f>_xlfn.IFNA(VLOOKUP(expandedflower[[#This Row],[Strain]],VEGC8[[#All],[Scion METRC '#]:[Health]],5,FALSE),"")</f>
        <v>#REF!</v>
      </c>
      <c r="I505" s="13"/>
      <c r="J505" s="13" t="str">
        <f>_xlfn.IFNA(VLOOKUP(expandedflower[[#This Row],[Scion METRC '#]],DEADC8[#Data],2,FALSE),"Alive")</f>
        <v>Alive</v>
      </c>
      <c r="K505" s="13"/>
      <c r="L505" s="13" t="str">
        <f>_xlfn.IFNA(VLOOKUP(expandedflower[[#This Row],[Scion METRC '#]],DEADC8[#Data],3,FALSE),"")</f>
        <v/>
      </c>
      <c r="M505" s="14" t="str">
        <f>_xlfn.IFNA(VLOOKUP(expandedflower[[#This Row],[Scion METRC '#]],DEADC8[#Data],4,FALSE),"")</f>
        <v/>
      </c>
      <c r="N505" s="13" t="str">
        <f>IF(ISNUMBER(SEARCH(".",expandedflower[[#This Row],[Pheno Barcode]])),CONCATENATE("1A4070000000065000",RIGHT(expandedflower[[#This Row],[Pheno Barcode]],6)),"")</f>
        <v/>
      </c>
      <c r="O5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_GL2-08</v>
      </c>
    </row>
    <row r="506" spans="1:15" x14ac:dyDescent="0.25">
      <c r="A506" s="12" t="s">
        <v>504</v>
      </c>
      <c r="B506" s="9">
        <v>9</v>
      </c>
      <c r="C506" s="9" t="s">
        <v>511</v>
      </c>
      <c r="D506" s="13"/>
      <c r="E506" s="13" t="e">
        <f>_xlfn.IFNA(VLOOKUP(expandedflower[[#This Row],[Scion METRC '#]],[3]!METRCC8[#Data],2,FALSE),"METRC ERROR")</f>
        <v>#REF!</v>
      </c>
      <c r="F506" s="13" t="str">
        <f>_xlfn.IFNA(VLOOKUP(expandedflower[[#This Row],[Scion METRC '#]],VEGC8[[#All],[Scion METRC '#]:[Pheno Barcode]],2,FALSE),"")</f>
        <v/>
      </c>
      <c r="G506" s="13" t="str">
        <f>LEFT(expandedflower[[#This Row],[Pheno Barcode]],7)</f>
        <v/>
      </c>
      <c r="H506" s="10" t="e">
        <f>_xlfn.IFNA(VLOOKUP(expandedflower[[#This Row],[Strain]],VEGC8[[#All],[Scion METRC '#]:[Health]],5,FALSE),"")</f>
        <v>#REF!</v>
      </c>
      <c r="I506" s="13"/>
      <c r="J506" s="13" t="str">
        <f>_xlfn.IFNA(VLOOKUP(expandedflower[[#This Row],[Scion METRC '#]],DEADC8[#Data],2,FALSE),"Alive")</f>
        <v>Alive</v>
      </c>
      <c r="K506" s="13"/>
      <c r="L506" s="13" t="str">
        <f>_xlfn.IFNA(VLOOKUP(expandedflower[[#This Row],[Scion METRC '#]],DEADC8[#Data],3,FALSE),"")</f>
        <v/>
      </c>
      <c r="M506" s="14" t="str">
        <f>_xlfn.IFNA(VLOOKUP(expandedflower[[#This Row],[Scion METRC '#]],DEADC8[#Data],4,FALSE),"")</f>
        <v/>
      </c>
      <c r="N506" s="13" t="str">
        <f>IF(ISNUMBER(SEARCH(".",expandedflower[[#This Row],[Pheno Barcode]])),CONCATENATE("1A4070000000065000",RIGHT(expandedflower[[#This Row],[Pheno Barcode]],6)),"")</f>
        <v/>
      </c>
      <c r="O5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_GL2-09</v>
      </c>
    </row>
    <row r="507" spans="1:15" x14ac:dyDescent="0.25">
      <c r="A507" s="12" t="s">
        <v>504</v>
      </c>
      <c r="B507" s="9">
        <v>10</v>
      </c>
      <c r="C507" s="9" t="s">
        <v>511</v>
      </c>
      <c r="D507" s="13"/>
      <c r="E507" s="13" t="e">
        <f>_xlfn.IFNA(VLOOKUP(expandedflower[[#This Row],[Scion METRC '#]],[3]!METRCC8[#Data],2,FALSE),"METRC ERROR")</f>
        <v>#REF!</v>
      </c>
      <c r="F507" s="13" t="str">
        <f>_xlfn.IFNA(VLOOKUP(expandedflower[[#This Row],[Scion METRC '#]],VEGC8[[#All],[Scion METRC '#]:[Pheno Barcode]],2,FALSE),"")</f>
        <v/>
      </c>
      <c r="G507" s="13" t="str">
        <f>LEFT(expandedflower[[#This Row],[Pheno Barcode]],7)</f>
        <v/>
      </c>
      <c r="H507" s="10" t="e">
        <f>_xlfn.IFNA(VLOOKUP(expandedflower[[#This Row],[Strain]],VEGC8[[#All],[Scion METRC '#]:[Health]],5,FALSE),"")</f>
        <v>#REF!</v>
      </c>
      <c r="I507" s="13"/>
      <c r="J507" s="13" t="str">
        <f>_xlfn.IFNA(VLOOKUP(expandedflower[[#This Row],[Scion METRC '#]],DEADC8[#Data],2,FALSE),"Alive")</f>
        <v>Alive</v>
      </c>
      <c r="K507" s="13"/>
      <c r="L507" s="13" t="str">
        <f>_xlfn.IFNA(VLOOKUP(expandedflower[[#This Row],[Scion METRC '#]],DEADC8[#Data],3,FALSE),"")</f>
        <v/>
      </c>
      <c r="M507" s="14" t="str">
        <f>_xlfn.IFNA(VLOOKUP(expandedflower[[#This Row],[Scion METRC '#]],DEADC8[#Data],4,FALSE),"")</f>
        <v/>
      </c>
      <c r="N507" s="13" t="str">
        <f>IF(ISNUMBER(SEARCH(".",expandedflower[[#This Row],[Pheno Barcode]])),CONCATENATE("1A4070000000065000",RIGHT(expandedflower[[#This Row],[Pheno Barcode]],6)),"")</f>
        <v/>
      </c>
      <c r="O5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_GL2-10</v>
      </c>
    </row>
    <row r="508" spans="1:15" x14ac:dyDescent="0.25">
      <c r="A508" s="12" t="s">
        <v>504</v>
      </c>
      <c r="B508" s="9">
        <v>11</v>
      </c>
      <c r="C508" s="9" t="s">
        <v>511</v>
      </c>
      <c r="D508" s="13"/>
      <c r="E508" s="13" t="e">
        <f>_xlfn.IFNA(VLOOKUP(expandedflower[[#This Row],[Scion METRC '#]],[3]!METRCC8[#Data],2,FALSE),"METRC ERROR")</f>
        <v>#REF!</v>
      </c>
      <c r="F508" s="13" t="str">
        <f>_xlfn.IFNA(VLOOKUP(expandedflower[[#This Row],[Scion METRC '#]],VEGC8[[#All],[Scion METRC '#]:[Pheno Barcode]],2,FALSE),"")</f>
        <v/>
      </c>
      <c r="G508" s="13" t="str">
        <f>LEFT(expandedflower[[#This Row],[Pheno Barcode]],7)</f>
        <v/>
      </c>
      <c r="H508" s="10" t="e">
        <f>_xlfn.IFNA(VLOOKUP(expandedflower[[#This Row],[Strain]],VEGC8[[#All],[Scion METRC '#]:[Health]],5,FALSE),"")</f>
        <v>#REF!</v>
      </c>
      <c r="I508" s="13"/>
      <c r="J508" s="13" t="str">
        <f>_xlfn.IFNA(VLOOKUP(expandedflower[[#This Row],[Scion METRC '#]],DEADC8[#Data],2,FALSE),"Alive")</f>
        <v>Alive</v>
      </c>
      <c r="K508" s="13"/>
      <c r="L508" s="13" t="str">
        <f>_xlfn.IFNA(VLOOKUP(expandedflower[[#This Row],[Scion METRC '#]],DEADC8[#Data],3,FALSE),"")</f>
        <v/>
      </c>
      <c r="M508" s="14" t="str">
        <f>_xlfn.IFNA(VLOOKUP(expandedflower[[#This Row],[Scion METRC '#]],DEADC8[#Data],4,FALSE),"")</f>
        <v/>
      </c>
      <c r="N508" s="13" t="str">
        <f>IF(ISNUMBER(SEARCH(".",expandedflower[[#This Row],[Pheno Barcode]])),CONCATENATE("1A4070000000065000",RIGHT(expandedflower[[#This Row],[Pheno Barcode]],6)),"")</f>
        <v/>
      </c>
      <c r="O5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_GL2-11</v>
      </c>
    </row>
    <row r="509" spans="1:15" x14ac:dyDescent="0.25">
      <c r="A509" s="12" t="s">
        <v>504</v>
      </c>
      <c r="B509" s="9">
        <v>12</v>
      </c>
      <c r="C509" s="9" t="s">
        <v>511</v>
      </c>
      <c r="D509" s="13"/>
      <c r="E509" s="13" t="e">
        <f>_xlfn.IFNA(VLOOKUP(expandedflower[[#This Row],[Scion METRC '#]],[3]!METRCC8[#Data],2,FALSE),"METRC ERROR")</f>
        <v>#REF!</v>
      </c>
      <c r="F509" s="13" t="str">
        <f>_xlfn.IFNA(VLOOKUP(expandedflower[[#This Row],[Scion METRC '#]],VEGC8[[#All],[Scion METRC '#]:[Pheno Barcode]],2,FALSE),"")</f>
        <v/>
      </c>
      <c r="G509" s="13" t="str">
        <f>LEFT(expandedflower[[#This Row],[Pheno Barcode]],7)</f>
        <v/>
      </c>
      <c r="H509" s="10" t="e">
        <f>_xlfn.IFNA(VLOOKUP(expandedflower[[#This Row],[Strain]],VEGC8[[#All],[Scion METRC '#]:[Health]],5,FALSE),"")</f>
        <v>#REF!</v>
      </c>
      <c r="I509" s="13"/>
      <c r="J509" s="13" t="str">
        <f>_xlfn.IFNA(VLOOKUP(expandedflower[[#This Row],[Scion METRC '#]],DEADC8[#Data],2,FALSE),"Alive")</f>
        <v>Alive</v>
      </c>
      <c r="K509" s="13"/>
      <c r="L509" s="13" t="str">
        <f>_xlfn.IFNA(VLOOKUP(expandedflower[[#This Row],[Scion METRC '#]],DEADC8[#Data],3,FALSE),"")</f>
        <v/>
      </c>
      <c r="M509" s="14" t="str">
        <f>_xlfn.IFNA(VLOOKUP(expandedflower[[#This Row],[Scion METRC '#]],DEADC8[#Data],4,FALSE),"")</f>
        <v/>
      </c>
      <c r="N509" s="13" t="str">
        <f>IF(ISNUMBER(SEARCH(".",expandedflower[[#This Row],[Pheno Barcode]])),CONCATENATE("1A4070000000065000",RIGHT(expandedflower[[#This Row],[Pheno Barcode]],6)),"")</f>
        <v/>
      </c>
      <c r="O5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_GL2-12</v>
      </c>
    </row>
    <row r="510" spans="1:15" x14ac:dyDescent="0.25">
      <c r="A510" s="12" t="s">
        <v>504</v>
      </c>
      <c r="B510" s="9">
        <v>13</v>
      </c>
      <c r="C510" s="9" t="s">
        <v>511</v>
      </c>
      <c r="D510" s="13"/>
      <c r="E510" s="13" t="e">
        <f>_xlfn.IFNA(VLOOKUP(expandedflower[[#This Row],[Scion METRC '#]],[3]!METRCC8[#Data],2,FALSE),"METRC ERROR")</f>
        <v>#REF!</v>
      </c>
      <c r="F510" s="13" t="str">
        <f>_xlfn.IFNA(VLOOKUP(expandedflower[[#This Row],[Scion METRC '#]],VEGC8[[#All],[Scion METRC '#]:[Pheno Barcode]],2,FALSE),"")</f>
        <v/>
      </c>
      <c r="G510" s="13" t="str">
        <f>LEFT(expandedflower[[#This Row],[Pheno Barcode]],7)</f>
        <v/>
      </c>
      <c r="H510" s="10" t="e">
        <f>_xlfn.IFNA(VLOOKUP(expandedflower[[#This Row],[Strain]],VEGC8[[#All],[Scion METRC '#]:[Health]],5,FALSE),"")</f>
        <v>#REF!</v>
      </c>
      <c r="I510" s="13"/>
      <c r="J510" s="13" t="str">
        <f>_xlfn.IFNA(VLOOKUP(expandedflower[[#This Row],[Scion METRC '#]],DEADC8[#Data],2,FALSE),"Alive")</f>
        <v>Alive</v>
      </c>
      <c r="K510" s="13"/>
      <c r="L510" s="13" t="str">
        <f>_xlfn.IFNA(VLOOKUP(expandedflower[[#This Row],[Scion METRC '#]],DEADC8[#Data],3,FALSE),"")</f>
        <v/>
      </c>
      <c r="M510" s="14" t="str">
        <f>_xlfn.IFNA(VLOOKUP(expandedflower[[#This Row],[Scion METRC '#]],DEADC8[#Data],4,FALSE),"")</f>
        <v/>
      </c>
      <c r="N510" s="13" t="str">
        <f>IF(ISNUMBER(SEARCH(".",expandedflower[[#This Row],[Pheno Barcode]])),CONCATENATE("1A4070000000065000",RIGHT(expandedflower[[#This Row],[Pheno Barcode]],6)),"")</f>
        <v/>
      </c>
      <c r="O5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_GL2-13</v>
      </c>
    </row>
    <row r="511" spans="1:15" x14ac:dyDescent="0.25">
      <c r="A511" s="12" t="s">
        <v>504</v>
      </c>
      <c r="B511" s="9">
        <v>14</v>
      </c>
      <c r="C511" s="9" t="s">
        <v>511</v>
      </c>
      <c r="D511" s="13"/>
      <c r="E511" s="13" t="e">
        <f>_xlfn.IFNA(VLOOKUP(expandedflower[[#This Row],[Scion METRC '#]],[3]!METRCC8[#Data],2,FALSE),"METRC ERROR")</f>
        <v>#REF!</v>
      </c>
      <c r="F511" s="13" t="str">
        <f>_xlfn.IFNA(VLOOKUP(expandedflower[[#This Row],[Scion METRC '#]],VEGC8[[#All],[Scion METRC '#]:[Pheno Barcode]],2,FALSE),"")</f>
        <v/>
      </c>
      <c r="G511" s="13" t="str">
        <f>LEFT(expandedflower[[#This Row],[Pheno Barcode]],7)</f>
        <v/>
      </c>
      <c r="H511" s="10" t="e">
        <f>_xlfn.IFNA(VLOOKUP(expandedflower[[#This Row],[Strain]],VEGC8[[#All],[Scion METRC '#]:[Health]],5,FALSE),"")</f>
        <v>#REF!</v>
      </c>
      <c r="I511" s="13"/>
      <c r="J511" s="13" t="str">
        <f>_xlfn.IFNA(VLOOKUP(expandedflower[[#This Row],[Scion METRC '#]],DEADC8[#Data],2,FALSE),"Alive")</f>
        <v>Alive</v>
      </c>
      <c r="K511" s="13"/>
      <c r="L511" s="13" t="str">
        <f>_xlfn.IFNA(VLOOKUP(expandedflower[[#This Row],[Scion METRC '#]],DEADC8[#Data],3,FALSE),"")</f>
        <v/>
      </c>
      <c r="M511" s="14" t="str">
        <f>_xlfn.IFNA(VLOOKUP(expandedflower[[#This Row],[Scion METRC '#]],DEADC8[#Data],4,FALSE),"")</f>
        <v/>
      </c>
      <c r="N511" s="13" t="str">
        <f>IF(ISNUMBER(SEARCH(".",expandedflower[[#This Row],[Pheno Barcode]])),CONCATENATE("1A4070000000065000",RIGHT(expandedflower[[#This Row],[Pheno Barcode]],6)),"")</f>
        <v/>
      </c>
      <c r="O5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_GL2-14</v>
      </c>
    </row>
    <row r="512" spans="1:15" x14ac:dyDescent="0.25">
      <c r="A512" s="12" t="s">
        <v>504</v>
      </c>
      <c r="B512" s="9">
        <v>15</v>
      </c>
      <c r="C512" s="9" t="s">
        <v>511</v>
      </c>
      <c r="D512" s="13"/>
      <c r="E512" s="13" t="e">
        <f>_xlfn.IFNA(VLOOKUP(expandedflower[[#This Row],[Scion METRC '#]],[3]!METRCC8[#Data],2,FALSE),"METRC ERROR")</f>
        <v>#REF!</v>
      </c>
      <c r="F512" s="13" t="str">
        <f>_xlfn.IFNA(VLOOKUP(expandedflower[[#This Row],[Scion METRC '#]],VEGC8[[#All],[Scion METRC '#]:[Pheno Barcode]],2,FALSE),"")</f>
        <v/>
      </c>
      <c r="G512" s="13" t="str">
        <f>LEFT(expandedflower[[#This Row],[Pheno Barcode]],7)</f>
        <v/>
      </c>
      <c r="H512" s="10" t="e">
        <f>_xlfn.IFNA(VLOOKUP(expandedflower[[#This Row],[Strain]],VEGC8[[#All],[Scion METRC '#]:[Health]],5,FALSE),"")</f>
        <v>#REF!</v>
      </c>
      <c r="I512" s="13"/>
      <c r="J512" s="13" t="str">
        <f>_xlfn.IFNA(VLOOKUP(expandedflower[[#This Row],[Scion METRC '#]],DEADC8[#Data],2,FALSE),"Alive")</f>
        <v>Alive</v>
      </c>
      <c r="K512" s="13"/>
      <c r="L512" s="13" t="str">
        <f>_xlfn.IFNA(VLOOKUP(expandedflower[[#This Row],[Scion METRC '#]],DEADC8[#Data],3,FALSE),"")</f>
        <v/>
      </c>
      <c r="M512" s="14" t="str">
        <f>_xlfn.IFNA(VLOOKUP(expandedflower[[#This Row],[Scion METRC '#]],DEADC8[#Data],4,FALSE),"")</f>
        <v/>
      </c>
      <c r="N512" s="13" t="str">
        <f>IF(ISNUMBER(SEARCH(".",expandedflower[[#This Row],[Pheno Barcode]])),CONCATENATE("1A4070000000065000",RIGHT(expandedflower[[#This Row],[Pheno Barcode]],6)),"")</f>
        <v/>
      </c>
      <c r="O5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_GL2-15</v>
      </c>
    </row>
    <row r="513" spans="1:15" x14ac:dyDescent="0.25">
      <c r="A513" s="12" t="s">
        <v>504</v>
      </c>
      <c r="B513" s="9">
        <v>16</v>
      </c>
      <c r="C513" s="9" t="s">
        <v>511</v>
      </c>
      <c r="D513" s="13"/>
      <c r="E513" s="13" t="e">
        <f>_xlfn.IFNA(VLOOKUP(expandedflower[[#This Row],[Scion METRC '#]],[3]!METRCC8[#Data],2,FALSE),"METRC ERROR")</f>
        <v>#REF!</v>
      </c>
      <c r="F513" s="13" t="str">
        <f>_xlfn.IFNA(VLOOKUP(expandedflower[[#This Row],[Scion METRC '#]],VEGC8[[#All],[Scion METRC '#]:[Pheno Barcode]],2,FALSE),"")</f>
        <v/>
      </c>
      <c r="G513" s="13" t="str">
        <f>LEFT(expandedflower[[#This Row],[Pheno Barcode]],7)</f>
        <v/>
      </c>
      <c r="H513" s="10" t="e">
        <f>_xlfn.IFNA(VLOOKUP(expandedflower[[#This Row],[Strain]],VEGC8[[#All],[Scion METRC '#]:[Health]],5,FALSE),"")</f>
        <v>#REF!</v>
      </c>
      <c r="I513" s="13"/>
      <c r="J513" s="13" t="str">
        <f>_xlfn.IFNA(VLOOKUP(expandedflower[[#This Row],[Scion METRC '#]],DEADC8[#Data],2,FALSE),"Alive")</f>
        <v>Alive</v>
      </c>
      <c r="K513" s="13"/>
      <c r="L513" s="13" t="str">
        <f>_xlfn.IFNA(VLOOKUP(expandedflower[[#This Row],[Scion METRC '#]],DEADC8[#Data],3,FALSE),"")</f>
        <v/>
      </c>
      <c r="M513" s="14" t="str">
        <f>_xlfn.IFNA(VLOOKUP(expandedflower[[#This Row],[Scion METRC '#]],DEADC8[#Data],4,FALSE),"")</f>
        <v/>
      </c>
      <c r="N513" s="13" t="str">
        <f>IF(ISNUMBER(SEARCH(".",expandedflower[[#This Row],[Pheno Barcode]])),CONCATENATE("1A4070000000065000",RIGHT(expandedflower[[#This Row],[Pheno Barcode]],6)),"")</f>
        <v/>
      </c>
      <c r="O5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_GL2-16</v>
      </c>
    </row>
    <row r="514" spans="1:15" x14ac:dyDescent="0.25">
      <c r="A514" s="12" t="s">
        <v>504</v>
      </c>
      <c r="B514" s="9">
        <v>1</v>
      </c>
      <c r="C514" s="9" t="s">
        <v>512</v>
      </c>
      <c r="D514" s="13"/>
      <c r="E514" s="13" t="e">
        <f>_xlfn.IFNA(VLOOKUP(expandedflower[[#This Row],[Scion METRC '#]],[3]!METRCC8[#Data],2,FALSE),"METRC ERROR")</f>
        <v>#REF!</v>
      </c>
      <c r="F514" s="13" t="str">
        <f>_xlfn.IFNA(VLOOKUP(expandedflower[[#This Row],[Scion METRC '#]],VEGC8[[#All],[Scion METRC '#]:[Pheno Barcode]],2,FALSE),"")</f>
        <v/>
      </c>
      <c r="G514" s="13" t="str">
        <f>LEFT(expandedflower[[#This Row],[Pheno Barcode]],7)</f>
        <v/>
      </c>
      <c r="H514" s="10" t="e">
        <f>_xlfn.IFNA(VLOOKUP(expandedflower[[#This Row],[Strain]],VEGC8[[#All],[Scion METRC '#]:[Health]],5,FALSE),"")</f>
        <v>#REF!</v>
      </c>
      <c r="I514" s="13"/>
      <c r="J514" s="13" t="str">
        <f>_xlfn.IFNA(VLOOKUP(expandedflower[[#This Row],[Scion METRC '#]],DEADC8[#Data],2,FALSE),"Alive")</f>
        <v>Alive</v>
      </c>
      <c r="K514" s="13"/>
      <c r="L514" s="13" t="str">
        <f>_xlfn.IFNA(VLOOKUP(expandedflower[[#This Row],[Scion METRC '#]],DEADC8[#Data],3,FALSE),"")</f>
        <v/>
      </c>
      <c r="M514" s="14" t="str">
        <f>_xlfn.IFNA(VLOOKUP(expandedflower[[#This Row],[Scion METRC '#]],DEADC8[#Data],4,FALSE),"")</f>
        <v/>
      </c>
      <c r="N514" s="13" t="str">
        <f>IF(ISNUMBER(SEARCH(".",expandedflower[[#This Row],[Pheno Barcode]])),CONCATENATE("1A4070000000065000",RIGHT(expandedflower[[#This Row],[Pheno Barcode]],6)),"")</f>
        <v/>
      </c>
      <c r="O5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_GL3-01</v>
      </c>
    </row>
    <row r="515" spans="1:15" x14ac:dyDescent="0.25">
      <c r="A515" s="12" t="s">
        <v>504</v>
      </c>
      <c r="B515" s="9">
        <v>2</v>
      </c>
      <c r="C515" s="9" t="s">
        <v>512</v>
      </c>
      <c r="D515" s="13"/>
      <c r="E515" s="13" t="e">
        <f>_xlfn.IFNA(VLOOKUP(expandedflower[[#This Row],[Scion METRC '#]],[3]!METRCC8[#Data],2,FALSE),"METRC ERROR")</f>
        <v>#REF!</v>
      </c>
      <c r="F515" s="13" t="str">
        <f>_xlfn.IFNA(VLOOKUP(expandedflower[[#This Row],[Scion METRC '#]],VEGC8[[#All],[Scion METRC '#]:[Pheno Barcode]],2,FALSE),"")</f>
        <v/>
      </c>
      <c r="G515" s="13" t="str">
        <f>LEFT(expandedflower[[#This Row],[Pheno Barcode]],7)</f>
        <v/>
      </c>
      <c r="H515" s="10" t="e">
        <f>_xlfn.IFNA(VLOOKUP(expandedflower[[#This Row],[Strain]],VEGC8[[#All],[Scion METRC '#]:[Health]],5,FALSE),"")</f>
        <v>#REF!</v>
      </c>
      <c r="I515" s="13"/>
      <c r="J515" s="13" t="str">
        <f>_xlfn.IFNA(VLOOKUP(expandedflower[[#This Row],[Scion METRC '#]],DEADC8[#Data],2,FALSE),"Alive")</f>
        <v>Alive</v>
      </c>
      <c r="K515" s="13"/>
      <c r="L515" s="13" t="str">
        <f>_xlfn.IFNA(VLOOKUP(expandedflower[[#This Row],[Scion METRC '#]],DEADC8[#Data],3,FALSE),"")</f>
        <v/>
      </c>
      <c r="M515" s="14" t="str">
        <f>_xlfn.IFNA(VLOOKUP(expandedflower[[#This Row],[Scion METRC '#]],DEADC8[#Data],4,FALSE),"")</f>
        <v/>
      </c>
      <c r="N515" s="13" t="str">
        <f>IF(ISNUMBER(SEARCH(".",expandedflower[[#This Row],[Pheno Barcode]])),CONCATENATE("1A4070000000065000",RIGHT(expandedflower[[#This Row],[Pheno Barcode]],6)),"")</f>
        <v/>
      </c>
      <c r="O5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_GL3-02</v>
      </c>
    </row>
    <row r="516" spans="1:15" x14ac:dyDescent="0.25">
      <c r="A516" s="12" t="s">
        <v>504</v>
      </c>
      <c r="B516" s="9">
        <v>3</v>
      </c>
      <c r="C516" s="9" t="s">
        <v>512</v>
      </c>
      <c r="D516" s="13"/>
      <c r="E516" s="13" t="e">
        <f>_xlfn.IFNA(VLOOKUP(expandedflower[[#This Row],[Scion METRC '#]],[3]!METRCC8[#Data],2,FALSE),"METRC ERROR")</f>
        <v>#REF!</v>
      </c>
      <c r="F516" s="13" t="str">
        <f>_xlfn.IFNA(VLOOKUP(expandedflower[[#This Row],[Scion METRC '#]],VEGC8[[#All],[Scion METRC '#]:[Pheno Barcode]],2,FALSE),"")</f>
        <v/>
      </c>
      <c r="G516" s="13" t="str">
        <f>LEFT(expandedflower[[#This Row],[Pheno Barcode]],7)</f>
        <v/>
      </c>
      <c r="H516" s="10" t="e">
        <f>_xlfn.IFNA(VLOOKUP(expandedflower[[#This Row],[Strain]],VEGC8[[#All],[Scion METRC '#]:[Health]],5,FALSE),"")</f>
        <v>#REF!</v>
      </c>
      <c r="I516" s="13"/>
      <c r="J516" s="13" t="str">
        <f>_xlfn.IFNA(VLOOKUP(expandedflower[[#This Row],[Scion METRC '#]],DEADC8[#Data],2,FALSE),"Alive")</f>
        <v>Alive</v>
      </c>
      <c r="K516" s="13"/>
      <c r="L516" s="13" t="str">
        <f>_xlfn.IFNA(VLOOKUP(expandedflower[[#This Row],[Scion METRC '#]],DEADC8[#Data],3,FALSE),"")</f>
        <v/>
      </c>
      <c r="M516" s="14" t="str">
        <f>_xlfn.IFNA(VLOOKUP(expandedflower[[#This Row],[Scion METRC '#]],DEADC8[#Data],4,FALSE),"")</f>
        <v/>
      </c>
      <c r="N516" s="13" t="str">
        <f>IF(ISNUMBER(SEARCH(".",expandedflower[[#This Row],[Pheno Barcode]])),CONCATENATE("1A4070000000065000",RIGHT(expandedflower[[#This Row],[Pheno Barcode]],6)),"")</f>
        <v/>
      </c>
      <c r="O5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_GL3-03</v>
      </c>
    </row>
    <row r="517" spans="1:15" x14ac:dyDescent="0.25">
      <c r="A517" s="12" t="s">
        <v>504</v>
      </c>
      <c r="B517" s="9">
        <v>4</v>
      </c>
      <c r="C517" s="9" t="s">
        <v>512</v>
      </c>
      <c r="D517" s="13"/>
      <c r="E517" s="13" t="e">
        <f>_xlfn.IFNA(VLOOKUP(expandedflower[[#This Row],[Scion METRC '#]],[3]!METRCC8[#Data],2,FALSE),"METRC ERROR")</f>
        <v>#REF!</v>
      </c>
      <c r="F517" s="13" t="str">
        <f>_xlfn.IFNA(VLOOKUP(expandedflower[[#This Row],[Scion METRC '#]],VEGC8[[#All],[Scion METRC '#]:[Pheno Barcode]],2,FALSE),"")</f>
        <v/>
      </c>
      <c r="G517" s="13" t="str">
        <f>LEFT(expandedflower[[#This Row],[Pheno Barcode]],7)</f>
        <v/>
      </c>
      <c r="H517" s="10" t="e">
        <f>_xlfn.IFNA(VLOOKUP(expandedflower[[#This Row],[Strain]],VEGC8[[#All],[Scion METRC '#]:[Health]],5,FALSE),"")</f>
        <v>#REF!</v>
      </c>
      <c r="I517" s="13"/>
      <c r="J517" s="13" t="str">
        <f>_xlfn.IFNA(VLOOKUP(expandedflower[[#This Row],[Scion METRC '#]],DEADC8[#Data],2,FALSE),"Alive")</f>
        <v>Alive</v>
      </c>
      <c r="K517" s="13"/>
      <c r="L517" s="13" t="str">
        <f>_xlfn.IFNA(VLOOKUP(expandedflower[[#This Row],[Scion METRC '#]],DEADC8[#Data],3,FALSE),"")</f>
        <v/>
      </c>
      <c r="M517" s="14" t="str">
        <f>_xlfn.IFNA(VLOOKUP(expandedflower[[#This Row],[Scion METRC '#]],DEADC8[#Data],4,FALSE),"")</f>
        <v/>
      </c>
      <c r="N517" s="13" t="str">
        <f>IF(ISNUMBER(SEARCH(".",expandedflower[[#This Row],[Pheno Barcode]])),CONCATENATE("1A4070000000065000",RIGHT(expandedflower[[#This Row],[Pheno Barcode]],6)),"")</f>
        <v/>
      </c>
      <c r="O5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_GL3-04</v>
      </c>
    </row>
    <row r="518" spans="1:15" x14ac:dyDescent="0.25">
      <c r="A518" s="12" t="s">
        <v>504</v>
      </c>
      <c r="B518" s="9">
        <v>5</v>
      </c>
      <c r="C518" s="9" t="s">
        <v>512</v>
      </c>
      <c r="D518" s="13"/>
      <c r="E518" s="13" t="e">
        <f>_xlfn.IFNA(VLOOKUP(expandedflower[[#This Row],[Scion METRC '#]],[3]!METRCC8[#Data],2,FALSE),"METRC ERROR")</f>
        <v>#REF!</v>
      </c>
      <c r="F518" s="13" t="str">
        <f>_xlfn.IFNA(VLOOKUP(expandedflower[[#This Row],[Scion METRC '#]],VEGC8[[#All],[Scion METRC '#]:[Pheno Barcode]],2,FALSE),"")</f>
        <v/>
      </c>
      <c r="G518" s="13" t="str">
        <f>LEFT(expandedflower[[#This Row],[Pheno Barcode]],7)</f>
        <v/>
      </c>
      <c r="H518" s="10" t="e">
        <f>_xlfn.IFNA(VLOOKUP(expandedflower[[#This Row],[Strain]],VEGC8[[#All],[Scion METRC '#]:[Health]],5,FALSE),"")</f>
        <v>#REF!</v>
      </c>
      <c r="I518" s="13"/>
      <c r="J518" s="13" t="str">
        <f>_xlfn.IFNA(VLOOKUP(expandedflower[[#This Row],[Scion METRC '#]],DEADC8[#Data],2,FALSE),"Alive")</f>
        <v>Alive</v>
      </c>
      <c r="K518" s="13"/>
      <c r="L518" s="13" t="str">
        <f>_xlfn.IFNA(VLOOKUP(expandedflower[[#This Row],[Scion METRC '#]],DEADC8[#Data],3,FALSE),"")</f>
        <v/>
      </c>
      <c r="M518" s="14" t="str">
        <f>_xlfn.IFNA(VLOOKUP(expandedflower[[#This Row],[Scion METRC '#]],DEADC8[#Data],4,FALSE),"")</f>
        <v/>
      </c>
      <c r="N518" s="13" t="str">
        <f>IF(ISNUMBER(SEARCH(".",expandedflower[[#This Row],[Pheno Barcode]])),CONCATENATE("1A4070000000065000",RIGHT(expandedflower[[#This Row],[Pheno Barcode]],6)),"")</f>
        <v/>
      </c>
      <c r="O5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_GL3-05</v>
      </c>
    </row>
    <row r="519" spans="1:15" x14ac:dyDescent="0.25">
      <c r="A519" s="12" t="s">
        <v>504</v>
      </c>
      <c r="B519" s="9">
        <v>6</v>
      </c>
      <c r="C519" s="9" t="s">
        <v>512</v>
      </c>
      <c r="D519" s="13"/>
      <c r="E519" s="13" t="e">
        <f>_xlfn.IFNA(VLOOKUP(expandedflower[[#This Row],[Scion METRC '#]],[3]!METRCC8[#Data],2,FALSE),"METRC ERROR")</f>
        <v>#REF!</v>
      </c>
      <c r="F519" s="13" t="str">
        <f>_xlfn.IFNA(VLOOKUP(expandedflower[[#This Row],[Scion METRC '#]],VEGC8[[#All],[Scion METRC '#]:[Pheno Barcode]],2,FALSE),"")</f>
        <v/>
      </c>
      <c r="G519" s="13" t="str">
        <f>LEFT(expandedflower[[#This Row],[Pheno Barcode]],7)</f>
        <v/>
      </c>
      <c r="H519" s="10" t="e">
        <f>_xlfn.IFNA(VLOOKUP(expandedflower[[#This Row],[Strain]],VEGC8[[#All],[Scion METRC '#]:[Health]],5,FALSE),"")</f>
        <v>#REF!</v>
      </c>
      <c r="I519" s="13"/>
      <c r="J519" s="13" t="str">
        <f>_xlfn.IFNA(VLOOKUP(expandedflower[[#This Row],[Scion METRC '#]],DEADC8[#Data],2,FALSE),"Alive")</f>
        <v>Alive</v>
      </c>
      <c r="K519" s="13"/>
      <c r="L519" s="13" t="str">
        <f>_xlfn.IFNA(VLOOKUP(expandedflower[[#This Row],[Scion METRC '#]],DEADC8[#Data],3,FALSE),"")</f>
        <v/>
      </c>
      <c r="M519" s="14" t="str">
        <f>_xlfn.IFNA(VLOOKUP(expandedflower[[#This Row],[Scion METRC '#]],DEADC8[#Data],4,FALSE),"")</f>
        <v/>
      </c>
      <c r="N519" s="13" t="str">
        <f>IF(ISNUMBER(SEARCH(".",expandedflower[[#This Row],[Pheno Barcode]])),CONCATENATE("1A4070000000065000",RIGHT(expandedflower[[#This Row],[Pheno Barcode]],6)),"")</f>
        <v/>
      </c>
      <c r="O5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_GL3-06</v>
      </c>
    </row>
    <row r="520" spans="1:15" x14ac:dyDescent="0.25">
      <c r="A520" s="12" t="s">
        <v>504</v>
      </c>
      <c r="B520" s="9">
        <v>7</v>
      </c>
      <c r="C520" s="9" t="s">
        <v>512</v>
      </c>
      <c r="D520" s="13"/>
      <c r="E520" s="13" t="e">
        <f>_xlfn.IFNA(VLOOKUP(expandedflower[[#This Row],[Scion METRC '#]],[3]!METRCC8[#Data],2,FALSE),"METRC ERROR")</f>
        <v>#REF!</v>
      </c>
      <c r="F520" s="13" t="str">
        <f>_xlfn.IFNA(VLOOKUP(expandedflower[[#This Row],[Scion METRC '#]],VEGC8[[#All],[Scion METRC '#]:[Pheno Barcode]],2,FALSE),"")</f>
        <v/>
      </c>
      <c r="G520" s="13" t="str">
        <f>LEFT(expandedflower[[#This Row],[Pheno Barcode]],7)</f>
        <v/>
      </c>
      <c r="H520" s="10" t="e">
        <f>_xlfn.IFNA(VLOOKUP(expandedflower[[#This Row],[Strain]],VEGC8[[#All],[Scion METRC '#]:[Health]],5,FALSE),"")</f>
        <v>#REF!</v>
      </c>
      <c r="I520" s="13"/>
      <c r="J520" s="13" t="str">
        <f>_xlfn.IFNA(VLOOKUP(expandedflower[[#This Row],[Scion METRC '#]],DEADC8[#Data],2,FALSE),"Alive")</f>
        <v>Alive</v>
      </c>
      <c r="K520" s="13"/>
      <c r="L520" s="13" t="str">
        <f>_xlfn.IFNA(VLOOKUP(expandedflower[[#This Row],[Scion METRC '#]],DEADC8[#Data],3,FALSE),"")</f>
        <v/>
      </c>
      <c r="M520" s="14" t="str">
        <f>_xlfn.IFNA(VLOOKUP(expandedflower[[#This Row],[Scion METRC '#]],DEADC8[#Data],4,FALSE),"")</f>
        <v/>
      </c>
      <c r="N520" s="13" t="str">
        <f>IF(ISNUMBER(SEARCH(".",expandedflower[[#This Row],[Pheno Barcode]])),CONCATENATE("1A4070000000065000",RIGHT(expandedflower[[#This Row],[Pheno Barcode]],6)),"")</f>
        <v/>
      </c>
      <c r="O5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_GL3-07</v>
      </c>
    </row>
    <row r="521" spans="1:15" x14ac:dyDescent="0.25">
      <c r="A521" s="12" t="s">
        <v>504</v>
      </c>
      <c r="B521" s="9">
        <v>8</v>
      </c>
      <c r="C521" s="9" t="s">
        <v>512</v>
      </c>
      <c r="D521" s="13"/>
      <c r="E521" s="13" t="e">
        <f>_xlfn.IFNA(VLOOKUP(expandedflower[[#This Row],[Scion METRC '#]],[3]!METRCC8[#Data],2,FALSE),"METRC ERROR")</f>
        <v>#REF!</v>
      </c>
      <c r="F521" s="13" t="str">
        <f>_xlfn.IFNA(VLOOKUP(expandedflower[[#This Row],[Scion METRC '#]],VEGC8[[#All],[Scion METRC '#]:[Pheno Barcode]],2,FALSE),"")</f>
        <v/>
      </c>
      <c r="G521" s="13" t="str">
        <f>LEFT(expandedflower[[#This Row],[Pheno Barcode]],7)</f>
        <v/>
      </c>
      <c r="H521" s="10" t="e">
        <f>_xlfn.IFNA(VLOOKUP(expandedflower[[#This Row],[Strain]],VEGC8[[#All],[Scion METRC '#]:[Health]],5,FALSE),"")</f>
        <v>#REF!</v>
      </c>
      <c r="I521" s="13"/>
      <c r="J521" s="13" t="str">
        <f>_xlfn.IFNA(VLOOKUP(expandedflower[[#This Row],[Scion METRC '#]],DEADC8[#Data],2,FALSE),"Alive")</f>
        <v>Alive</v>
      </c>
      <c r="K521" s="13"/>
      <c r="L521" s="13" t="str">
        <f>_xlfn.IFNA(VLOOKUP(expandedflower[[#This Row],[Scion METRC '#]],DEADC8[#Data],3,FALSE),"")</f>
        <v/>
      </c>
      <c r="M521" s="14" t="str">
        <f>_xlfn.IFNA(VLOOKUP(expandedflower[[#This Row],[Scion METRC '#]],DEADC8[#Data],4,FALSE),"")</f>
        <v/>
      </c>
      <c r="N521" s="13" t="str">
        <f>IF(ISNUMBER(SEARCH(".",expandedflower[[#This Row],[Pheno Barcode]])),CONCATENATE("1A4070000000065000",RIGHT(expandedflower[[#This Row],[Pheno Barcode]],6)),"")</f>
        <v/>
      </c>
      <c r="O5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_GL3-08</v>
      </c>
    </row>
    <row r="522" spans="1:15" x14ac:dyDescent="0.25">
      <c r="A522" s="12" t="s">
        <v>504</v>
      </c>
      <c r="B522" s="9">
        <v>9</v>
      </c>
      <c r="C522" s="9" t="s">
        <v>512</v>
      </c>
      <c r="D522" s="13"/>
      <c r="E522" s="13" t="e">
        <f>_xlfn.IFNA(VLOOKUP(expandedflower[[#This Row],[Scion METRC '#]],[3]!METRCC8[#Data],2,FALSE),"METRC ERROR")</f>
        <v>#REF!</v>
      </c>
      <c r="F522" s="13" t="str">
        <f>_xlfn.IFNA(VLOOKUP(expandedflower[[#This Row],[Scion METRC '#]],VEGC8[[#All],[Scion METRC '#]:[Pheno Barcode]],2,FALSE),"")</f>
        <v/>
      </c>
      <c r="G522" s="13" t="str">
        <f>LEFT(expandedflower[[#This Row],[Pheno Barcode]],7)</f>
        <v/>
      </c>
      <c r="H522" s="10" t="e">
        <f>_xlfn.IFNA(VLOOKUP(expandedflower[[#This Row],[Strain]],VEGC8[[#All],[Scion METRC '#]:[Health]],5,FALSE),"")</f>
        <v>#REF!</v>
      </c>
      <c r="I522" s="13"/>
      <c r="J522" s="13" t="str">
        <f>_xlfn.IFNA(VLOOKUP(expandedflower[[#This Row],[Scion METRC '#]],DEADC8[#Data],2,FALSE),"Alive")</f>
        <v>Alive</v>
      </c>
      <c r="K522" s="13"/>
      <c r="L522" s="13" t="str">
        <f>_xlfn.IFNA(VLOOKUP(expandedflower[[#This Row],[Scion METRC '#]],DEADC8[#Data],3,FALSE),"")</f>
        <v/>
      </c>
      <c r="M522" s="14" t="str">
        <f>_xlfn.IFNA(VLOOKUP(expandedflower[[#This Row],[Scion METRC '#]],DEADC8[#Data],4,FALSE),"")</f>
        <v/>
      </c>
      <c r="N522" s="13" t="str">
        <f>IF(ISNUMBER(SEARCH(".",expandedflower[[#This Row],[Pheno Barcode]])),CONCATENATE("1A4070000000065000",RIGHT(expandedflower[[#This Row],[Pheno Barcode]],6)),"")</f>
        <v/>
      </c>
      <c r="O5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_GL3-09</v>
      </c>
    </row>
    <row r="523" spans="1:15" x14ac:dyDescent="0.25">
      <c r="A523" s="12" t="s">
        <v>504</v>
      </c>
      <c r="B523" s="9">
        <v>10</v>
      </c>
      <c r="C523" s="9" t="s">
        <v>512</v>
      </c>
      <c r="D523" s="13"/>
      <c r="E523" s="13" t="e">
        <f>_xlfn.IFNA(VLOOKUP(expandedflower[[#This Row],[Scion METRC '#]],[3]!METRCC8[#Data],2,FALSE),"METRC ERROR")</f>
        <v>#REF!</v>
      </c>
      <c r="F523" s="13" t="str">
        <f>_xlfn.IFNA(VLOOKUP(expandedflower[[#This Row],[Scion METRC '#]],VEGC8[[#All],[Scion METRC '#]:[Pheno Barcode]],2,FALSE),"")</f>
        <v/>
      </c>
      <c r="G523" s="13" t="str">
        <f>LEFT(expandedflower[[#This Row],[Pheno Barcode]],7)</f>
        <v/>
      </c>
      <c r="H523" s="10" t="e">
        <f>_xlfn.IFNA(VLOOKUP(expandedflower[[#This Row],[Strain]],VEGC8[[#All],[Scion METRC '#]:[Health]],5,FALSE),"")</f>
        <v>#REF!</v>
      </c>
      <c r="I523" s="13"/>
      <c r="J523" s="13" t="str">
        <f>_xlfn.IFNA(VLOOKUP(expandedflower[[#This Row],[Scion METRC '#]],DEADC8[#Data],2,FALSE),"Alive")</f>
        <v>Alive</v>
      </c>
      <c r="K523" s="13"/>
      <c r="L523" s="13" t="str">
        <f>_xlfn.IFNA(VLOOKUP(expandedflower[[#This Row],[Scion METRC '#]],DEADC8[#Data],3,FALSE),"")</f>
        <v/>
      </c>
      <c r="M523" s="14" t="str">
        <f>_xlfn.IFNA(VLOOKUP(expandedflower[[#This Row],[Scion METRC '#]],DEADC8[#Data],4,FALSE),"")</f>
        <v/>
      </c>
      <c r="N523" s="13" t="str">
        <f>IF(ISNUMBER(SEARCH(".",expandedflower[[#This Row],[Pheno Barcode]])),CONCATENATE("1A4070000000065000",RIGHT(expandedflower[[#This Row],[Pheno Barcode]],6)),"")</f>
        <v/>
      </c>
      <c r="O5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_GL3-10</v>
      </c>
    </row>
    <row r="524" spans="1:15" x14ac:dyDescent="0.25">
      <c r="A524" s="12" t="s">
        <v>504</v>
      </c>
      <c r="B524" s="9">
        <v>11</v>
      </c>
      <c r="C524" s="9" t="s">
        <v>512</v>
      </c>
      <c r="D524" s="13"/>
      <c r="E524" s="13" t="e">
        <f>_xlfn.IFNA(VLOOKUP(expandedflower[[#This Row],[Scion METRC '#]],[3]!METRCC8[#Data],2,FALSE),"METRC ERROR")</f>
        <v>#REF!</v>
      </c>
      <c r="F524" s="13" t="str">
        <f>_xlfn.IFNA(VLOOKUP(expandedflower[[#This Row],[Scion METRC '#]],VEGC8[[#All],[Scion METRC '#]:[Pheno Barcode]],2,FALSE),"")</f>
        <v/>
      </c>
      <c r="G524" s="13" t="str">
        <f>LEFT(expandedflower[[#This Row],[Pheno Barcode]],7)</f>
        <v/>
      </c>
      <c r="H524" s="10" t="e">
        <f>_xlfn.IFNA(VLOOKUP(expandedflower[[#This Row],[Strain]],VEGC8[[#All],[Scion METRC '#]:[Health]],5,FALSE),"")</f>
        <v>#REF!</v>
      </c>
      <c r="I524" s="13"/>
      <c r="J524" s="13" t="str">
        <f>_xlfn.IFNA(VLOOKUP(expandedflower[[#This Row],[Scion METRC '#]],DEADC8[#Data],2,FALSE),"Alive")</f>
        <v>Alive</v>
      </c>
      <c r="K524" s="13"/>
      <c r="L524" s="13" t="str">
        <f>_xlfn.IFNA(VLOOKUP(expandedflower[[#This Row],[Scion METRC '#]],DEADC8[#Data],3,FALSE),"")</f>
        <v/>
      </c>
      <c r="M524" s="14" t="str">
        <f>_xlfn.IFNA(VLOOKUP(expandedflower[[#This Row],[Scion METRC '#]],DEADC8[#Data],4,FALSE),"")</f>
        <v/>
      </c>
      <c r="N524" s="13" t="str">
        <f>IF(ISNUMBER(SEARCH(".",expandedflower[[#This Row],[Pheno Barcode]])),CONCATENATE("1A4070000000065000",RIGHT(expandedflower[[#This Row],[Pheno Barcode]],6)),"")</f>
        <v/>
      </c>
      <c r="O5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_GL3-11</v>
      </c>
    </row>
    <row r="525" spans="1:15" x14ac:dyDescent="0.25">
      <c r="A525" s="12" t="s">
        <v>504</v>
      </c>
      <c r="B525" s="9">
        <v>12</v>
      </c>
      <c r="C525" s="9" t="s">
        <v>512</v>
      </c>
      <c r="D525" s="13"/>
      <c r="E525" s="13" t="e">
        <f>_xlfn.IFNA(VLOOKUP(expandedflower[[#This Row],[Scion METRC '#]],[3]!METRCC8[#Data],2,FALSE),"METRC ERROR")</f>
        <v>#REF!</v>
      </c>
      <c r="F525" s="13" t="str">
        <f>_xlfn.IFNA(VLOOKUP(expandedflower[[#This Row],[Scion METRC '#]],VEGC8[[#All],[Scion METRC '#]:[Pheno Barcode]],2,FALSE),"")</f>
        <v/>
      </c>
      <c r="G525" s="13" t="str">
        <f>LEFT(expandedflower[[#This Row],[Pheno Barcode]],7)</f>
        <v/>
      </c>
      <c r="H525" s="10" t="e">
        <f>_xlfn.IFNA(VLOOKUP(expandedflower[[#This Row],[Strain]],VEGC8[[#All],[Scion METRC '#]:[Health]],5,FALSE),"")</f>
        <v>#REF!</v>
      </c>
      <c r="I525" s="13"/>
      <c r="J525" s="13" t="str">
        <f>_xlfn.IFNA(VLOOKUP(expandedflower[[#This Row],[Scion METRC '#]],DEADC8[#Data],2,FALSE),"Alive")</f>
        <v>Alive</v>
      </c>
      <c r="K525" s="13"/>
      <c r="L525" s="13" t="str">
        <f>_xlfn.IFNA(VLOOKUP(expandedflower[[#This Row],[Scion METRC '#]],DEADC8[#Data],3,FALSE),"")</f>
        <v/>
      </c>
      <c r="M525" s="14" t="str">
        <f>_xlfn.IFNA(VLOOKUP(expandedflower[[#This Row],[Scion METRC '#]],DEADC8[#Data],4,FALSE),"")</f>
        <v/>
      </c>
      <c r="N525" s="13" t="str">
        <f>IF(ISNUMBER(SEARCH(".",expandedflower[[#This Row],[Pheno Barcode]])),CONCATENATE("1A4070000000065000",RIGHT(expandedflower[[#This Row],[Pheno Barcode]],6)),"")</f>
        <v/>
      </c>
      <c r="O5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_GL3-12</v>
      </c>
    </row>
    <row r="526" spans="1:15" x14ac:dyDescent="0.25">
      <c r="A526" s="12" t="s">
        <v>504</v>
      </c>
      <c r="B526" s="9">
        <v>13</v>
      </c>
      <c r="C526" s="9" t="s">
        <v>512</v>
      </c>
      <c r="D526" s="13"/>
      <c r="E526" s="13" t="e">
        <f>_xlfn.IFNA(VLOOKUP(expandedflower[[#This Row],[Scion METRC '#]],[3]!METRCC8[#Data],2,FALSE),"METRC ERROR")</f>
        <v>#REF!</v>
      </c>
      <c r="F526" s="13" t="str">
        <f>_xlfn.IFNA(VLOOKUP(expandedflower[[#This Row],[Scion METRC '#]],VEGC8[[#All],[Scion METRC '#]:[Pheno Barcode]],2,FALSE),"")</f>
        <v/>
      </c>
      <c r="G526" s="13" t="str">
        <f>LEFT(expandedflower[[#This Row],[Pheno Barcode]],7)</f>
        <v/>
      </c>
      <c r="H526" s="10" t="e">
        <f>_xlfn.IFNA(VLOOKUP(expandedflower[[#This Row],[Strain]],VEGC8[[#All],[Scion METRC '#]:[Health]],5,FALSE),"")</f>
        <v>#REF!</v>
      </c>
      <c r="I526" s="13"/>
      <c r="J526" s="13" t="str">
        <f>_xlfn.IFNA(VLOOKUP(expandedflower[[#This Row],[Scion METRC '#]],DEADC8[#Data],2,FALSE),"Alive")</f>
        <v>Alive</v>
      </c>
      <c r="K526" s="13"/>
      <c r="L526" s="13" t="str">
        <f>_xlfn.IFNA(VLOOKUP(expandedflower[[#This Row],[Scion METRC '#]],DEADC8[#Data],3,FALSE),"")</f>
        <v/>
      </c>
      <c r="M526" s="14" t="str">
        <f>_xlfn.IFNA(VLOOKUP(expandedflower[[#This Row],[Scion METRC '#]],DEADC8[#Data],4,FALSE),"")</f>
        <v/>
      </c>
      <c r="N526" s="13" t="str">
        <f>IF(ISNUMBER(SEARCH(".",expandedflower[[#This Row],[Pheno Barcode]])),CONCATENATE("1A4070000000065000",RIGHT(expandedflower[[#This Row],[Pheno Barcode]],6)),"")</f>
        <v/>
      </c>
      <c r="O5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_GL3-13</v>
      </c>
    </row>
    <row r="527" spans="1:15" x14ac:dyDescent="0.25">
      <c r="A527" s="12" t="s">
        <v>504</v>
      </c>
      <c r="B527" s="9">
        <v>14</v>
      </c>
      <c r="C527" s="9" t="s">
        <v>512</v>
      </c>
      <c r="D527" s="13"/>
      <c r="E527" s="13" t="e">
        <f>_xlfn.IFNA(VLOOKUP(expandedflower[[#This Row],[Scion METRC '#]],[3]!METRCC8[#Data],2,FALSE),"METRC ERROR")</f>
        <v>#REF!</v>
      </c>
      <c r="F527" s="13" t="str">
        <f>_xlfn.IFNA(VLOOKUP(expandedflower[[#This Row],[Scion METRC '#]],VEGC8[[#All],[Scion METRC '#]:[Pheno Barcode]],2,FALSE),"")</f>
        <v/>
      </c>
      <c r="G527" s="13" t="str">
        <f>LEFT(expandedflower[[#This Row],[Pheno Barcode]],7)</f>
        <v/>
      </c>
      <c r="H527" s="10" t="e">
        <f>_xlfn.IFNA(VLOOKUP(expandedflower[[#This Row],[Strain]],VEGC8[[#All],[Scion METRC '#]:[Health]],5,FALSE),"")</f>
        <v>#REF!</v>
      </c>
      <c r="I527" s="13"/>
      <c r="J527" s="13" t="str">
        <f>_xlfn.IFNA(VLOOKUP(expandedflower[[#This Row],[Scion METRC '#]],DEADC8[#Data],2,FALSE),"Alive")</f>
        <v>Alive</v>
      </c>
      <c r="K527" s="13"/>
      <c r="L527" s="13" t="str">
        <f>_xlfn.IFNA(VLOOKUP(expandedflower[[#This Row],[Scion METRC '#]],DEADC8[#Data],3,FALSE),"")</f>
        <v/>
      </c>
      <c r="M527" s="14" t="str">
        <f>_xlfn.IFNA(VLOOKUP(expandedflower[[#This Row],[Scion METRC '#]],DEADC8[#Data],4,FALSE),"")</f>
        <v/>
      </c>
      <c r="N527" s="13" t="str">
        <f>IF(ISNUMBER(SEARCH(".",expandedflower[[#This Row],[Pheno Barcode]])),CONCATENATE("1A4070000000065000",RIGHT(expandedflower[[#This Row],[Pheno Barcode]],6)),"")</f>
        <v/>
      </c>
      <c r="O5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_GL3-14</v>
      </c>
    </row>
    <row r="528" spans="1:15" x14ac:dyDescent="0.25">
      <c r="A528" s="12" t="s">
        <v>504</v>
      </c>
      <c r="B528" s="9">
        <v>15</v>
      </c>
      <c r="C528" s="9" t="s">
        <v>512</v>
      </c>
      <c r="D528" s="13"/>
      <c r="E528" s="13" t="e">
        <f>_xlfn.IFNA(VLOOKUP(expandedflower[[#This Row],[Scion METRC '#]],[3]!METRCC8[#Data],2,FALSE),"METRC ERROR")</f>
        <v>#REF!</v>
      </c>
      <c r="F528" s="13" t="str">
        <f>_xlfn.IFNA(VLOOKUP(expandedflower[[#This Row],[Scion METRC '#]],VEGC8[[#All],[Scion METRC '#]:[Pheno Barcode]],2,FALSE),"")</f>
        <v/>
      </c>
      <c r="G528" s="13" t="str">
        <f>LEFT(expandedflower[[#This Row],[Pheno Barcode]],7)</f>
        <v/>
      </c>
      <c r="H528" s="10" t="e">
        <f>_xlfn.IFNA(VLOOKUP(expandedflower[[#This Row],[Strain]],VEGC8[[#All],[Scion METRC '#]:[Health]],5,FALSE),"")</f>
        <v>#REF!</v>
      </c>
      <c r="I528" s="13"/>
      <c r="J528" s="13" t="str">
        <f>_xlfn.IFNA(VLOOKUP(expandedflower[[#This Row],[Scion METRC '#]],DEADC8[#Data],2,FALSE),"Alive")</f>
        <v>Alive</v>
      </c>
      <c r="K528" s="13"/>
      <c r="L528" s="13" t="str">
        <f>_xlfn.IFNA(VLOOKUP(expandedflower[[#This Row],[Scion METRC '#]],DEADC8[#Data],3,FALSE),"")</f>
        <v/>
      </c>
      <c r="M528" s="14" t="str">
        <f>_xlfn.IFNA(VLOOKUP(expandedflower[[#This Row],[Scion METRC '#]],DEADC8[#Data],4,FALSE),"")</f>
        <v/>
      </c>
      <c r="N528" s="13" t="str">
        <f>IF(ISNUMBER(SEARCH(".",expandedflower[[#This Row],[Pheno Barcode]])),CONCATENATE("1A4070000000065000",RIGHT(expandedflower[[#This Row],[Pheno Barcode]],6)),"")</f>
        <v/>
      </c>
      <c r="O5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_GL3-15</v>
      </c>
    </row>
    <row r="529" spans="1:15" x14ac:dyDescent="0.25">
      <c r="A529" s="12" t="s">
        <v>504</v>
      </c>
      <c r="B529" s="9">
        <v>16</v>
      </c>
      <c r="C529" s="9" t="s">
        <v>512</v>
      </c>
      <c r="D529" s="13"/>
      <c r="E529" s="13" t="e">
        <f>_xlfn.IFNA(VLOOKUP(expandedflower[[#This Row],[Scion METRC '#]],[3]!METRCC8[#Data],2,FALSE),"METRC ERROR")</f>
        <v>#REF!</v>
      </c>
      <c r="F529" s="13" t="str">
        <f>_xlfn.IFNA(VLOOKUP(expandedflower[[#This Row],[Scion METRC '#]],VEGC8[[#All],[Scion METRC '#]:[Pheno Barcode]],2,FALSE),"")</f>
        <v/>
      </c>
      <c r="G529" s="13" t="str">
        <f>LEFT(expandedflower[[#This Row],[Pheno Barcode]],7)</f>
        <v/>
      </c>
      <c r="H529" s="10" t="e">
        <f>_xlfn.IFNA(VLOOKUP(expandedflower[[#This Row],[Strain]],VEGC8[[#All],[Scion METRC '#]:[Health]],5,FALSE),"")</f>
        <v>#REF!</v>
      </c>
      <c r="I529" s="13"/>
      <c r="J529" s="13" t="str">
        <f>_xlfn.IFNA(VLOOKUP(expandedflower[[#This Row],[Scion METRC '#]],DEADC8[#Data],2,FALSE),"Alive")</f>
        <v>Alive</v>
      </c>
      <c r="K529" s="13"/>
      <c r="L529" s="13" t="str">
        <f>_xlfn.IFNA(VLOOKUP(expandedflower[[#This Row],[Scion METRC '#]],DEADC8[#Data],3,FALSE),"")</f>
        <v/>
      </c>
      <c r="M529" s="14" t="str">
        <f>_xlfn.IFNA(VLOOKUP(expandedflower[[#This Row],[Scion METRC '#]],DEADC8[#Data],4,FALSE),"")</f>
        <v/>
      </c>
      <c r="N529" s="13" t="str">
        <f>IF(ISNUMBER(SEARCH(".",expandedflower[[#This Row],[Pheno Barcode]])),CONCATENATE("1A4070000000065000",RIGHT(expandedflower[[#This Row],[Pheno Barcode]],6)),"")</f>
        <v/>
      </c>
      <c r="O5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_GL3-16</v>
      </c>
    </row>
    <row r="530" spans="1:15" x14ac:dyDescent="0.25">
      <c r="A530" s="12" t="s">
        <v>504</v>
      </c>
      <c r="B530" s="9">
        <v>1</v>
      </c>
      <c r="C530" s="9" t="s">
        <v>513</v>
      </c>
      <c r="D530" s="13"/>
      <c r="E530" s="13" t="e">
        <f>_xlfn.IFNA(VLOOKUP(expandedflower[[#This Row],[Scion METRC '#]],[3]!METRCC8[#Data],2,FALSE),"METRC ERROR")</f>
        <v>#REF!</v>
      </c>
      <c r="F530" s="13" t="str">
        <f>_xlfn.IFNA(VLOOKUP(expandedflower[[#This Row],[Scion METRC '#]],VEGC8[[#All],[Scion METRC '#]:[Pheno Barcode]],2,FALSE),"")</f>
        <v/>
      </c>
      <c r="G530" s="13" t="str">
        <f>LEFT(expandedflower[[#This Row],[Pheno Barcode]],7)</f>
        <v/>
      </c>
      <c r="H530" s="10" t="e">
        <f>_xlfn.IFNA(VLOOKUP(expandedflower[[#This Row],[Strain]],VEGC8[[#All],[Scion METRC '#]:[Health]],5,FALSE),"")</f>
        <v>#REF!</v>
      </c>
      <c r="I530" s="13"/>
      <c r="J530" s="13" t="str">
        <f>_xlfn.IFNA(VLOOKUP(expandedflower[[#This Row],[Scion METRC '#]],DEADC8[#Data],2,FALSE),"Alive")</f>
        <v>Alive</v>
      </c>
      <c r="K530" s="13"/>
      <c r="L530" s="13" t="str">
        <f>_xlfn.IFNA(VLOOKUP(expandedflower[[#This Row],[Scion METRC '#]],DEADC8[#Data],3,FALSE),"")</f>
        <v/>
      </c>
      <c r="M530" s="14" t="str">
        <f>_xlfn.IFNA(VLOOKUP(expandedflower[[#This Row],[Scion METRC '#]],DEADC8[#Data],4,FALSE),"")</f>
        <v/>
      </c>
      <c r="N530" s="13" t="str">
        <f>IF(ISNUMBER(SEARCH(".",expandedflower[[#This Row],[Pheno Barcode]])),CONCATENATE("1A4070000000065000",RIGHT(expandedflower[[#This Row],[Pheno Barcode]],6)),"")</f>
        <v/>
      </c>
      <c r="O5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_GL4-01</v>
      </c>
    </row>
    <row r="531" spans="1:15" x14ac:dyDescent="0.25">
      <c r="A531" s="12" t="s">
        <v>504</v>
      </c>
      <c r="B531" s="9">
        <v>2</v>
      </c>
      <c r="C531" s="9" t="s">
        <v>513</v>
      </c>
      <c r="D531" s="13"/>
      <c r="E531" s="13" t="e">
        <f>_xlfn.IFNA(VLOOKUP(expandedflower[[#This Row],[Scion METRC '#]],[3]!METRCC8[#Data],2,FALSE),"METRC ERROR")</f>
        <v>#REF!</v>
      </c>
      <c r="F531" s="13" t="str">
        <f>_xlfn.IFNA(VLOOKUP(expandedflower[[#This Row],[Scion METRC '#]],VEGC8[[#All],[Scion METRC '#]:[Pheno Barcode]],2,FALSE),"")</f>
        <v/>
      </c>
      <c r="G531" s="13" t="str">
        <f>LEFT(expandedflower[[#This Row],[Pheno Barcode]],7)</f>
        <v/>
      </c>
      <c r="H531" s="10" t="e">
        <f>_xlfn.IFNA(VLOOKUP(expandedflower[[#This Row],[Strain]],VEGC8[[#All],[Scion METRC '#]:[Health]],5,FALSE),"")</f>
        <v>#REF!</v>
      </c>
      <c r="I531" s="13"/>
      <c r="J531" s="13" t="str">
        <f>_xlfn.IFNA(VLOOKUP(expandedflower[[#This Row],[Scion METRC '#]],DEADC8[#Data],2,FALSE),"Alive")</f>
        <v>Alive</v>
      </c>
      <c r="K531" s="13"/>
      <c r="L531" s="13" t="str">
        <f>_xlfn.IFNA(VLOOKUP(expandedflower[[#This Row],[Scion METRC '#]],DEADC8[#Data],3,FALSE),"")</f>
        <v/>
      </c>
      <c r="M531" s="14" t="str">
        <f>_xlfn.IFNA(VLOOKUP(expandedflower[[#This Row],[Scion METRC '#]],DEADC8[#Data],4,FALSE),"")</f>
        <v/>
      </c>
      <c r="N531" s="13" t="str">
        <f>IF(ISNUMBER(SEARCH(".",expandedflower[[#This Row],[Pheno Barcode]])),CONCATENATE("1A4070000000065000",RIGHT(expandedflower[[#This Row],[Pheno Barcode]],6)),"")</f>
        <v/>
      </c>
      <c r="O5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_GL4-02</v>
      </c>
    </row>
    <row r="532" spans="1:15" x14ac:dyDescent="0.25">
      <c r="A532" s="12" t="s">
        <v>504</v>
      </c>
      <c r="B532" s="9">
        <v>3</v>
      </c>
      <c r="C532" s="9" t="s">
        <v>513</v>
      </c>
      <c r="D532" s="13"/>
      <c r="E532" s="13" t="e">
        <f>_xlfn.IFNA(VLOOKUP(expandedflower[[#This Row],[Scion METRC '#]],[3]!METRCC8[#Data],2,FALSE),"METRC ERROR")</f>
        <v>#REF!</v>
      </c>
      <c r="F532" s="13" t="str">
        <f>_xlfn.IFNA(VLOOKUP(expandedflower[[#This Row],[Scion METRC '#]],VEGC8[[#All],[Scion METRC '#]:[Pheno Barcode]],2,FALSE),"")</f>
        <v/>
      </c>
      <c r="G532" s="13" t="str">
        <f>LEFT(expandedflower[[#This Row],[Pheno Barcode]],7)</f>
        <v/>
      </c>
      <c r="H532" s="10" t="e">
        <f>_xlfn.IFNA(VLOOKUP(expandedflower[[#This Row],[Strain]],VEGC8[[#All],[Scion METRC '#]:[Health]],5,FALSE),"")</f>
        <v>#REF!</v>
      </c>
      <c r="I532" s="13"/>
      <c r="J532" s="13" t="str">
        <f>_xlfn.IFNA(VLOOKUP(expandedflower[[#This Row],[Scion METRC '#]],DEADC8[#Data],2,FALSE),"Alive")</f>
        <v>Alive</v>
      </c>
      <c r="K532" s="13"/>
      <c r="L532" s="13" t="str">
        <f>_xlfn.IFNA(VLOOKUP(expandedflower[[#This Row],[Scion METRC '#]],DEADC8[#Data],3,FALSE),"")</f>
        <v/>
      </c>
      <c r="M532" s="14" t="str">
        <f>_xlfn.IFNA(VLOOKUP(expandedflower[[#This Row],[Scion METRC '#]],DEADC8[#Data],4,FALSE),"")</f>
        <v/>
      </c>
      <c r="N532" s="13" t="str">
        <f>IF(ISNUMBER(SEARCH(".",expandedflower[[#This Row],[Pheno Barcode]])),CONCATENATE("1A4070000000065000",RIGHT(expandedflower[[#This Row],[Pheno Barcode]],6)),"")</f>
        <v/>
      </c>
      <c r="O5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_GL4-03</v>
      </c>
    </row>
    <row r="533" spans="1:15" x14ac:dyDescent="0.25">
      <c r="A533" s="12" t="s">
        <v>504</v>
      </c>
      <c r="B533" s="9">
        <v>4</v>
      </c>
      <c r="C533" s="9" t="s">
        <v>513</v>
      </c>
      <c r="D533" s="13"/>
      <c r="E533" s="13" t="e">
        <f>_xlfn.IFNA(VLOOKUP(expandedflower[[#This Row],[Scion METRC '#]],[3]!METRCC8[#Data],2,FALSE),"METRC ERROR")</f>
        <v>#REF!</v>
      </c>
      <c r="F533" s="13" t="str">
        <f>_xlfn.IFNA(VLOOKUP(expandedflower[[#This Row],[Scion METRC '#]],VEGC8[[#All],[Scion METRC '#]:[Pheno Barcode]],2,FALSE),"")</f>
        <v/>
      </c>
      <c r="G533" s="13" t="str">
        <f>LEFT(expandedflower[[#This Row],[Pheno Barcode]],7)</f>
        <v/>
      </c>
      <c r="H533" s="10" t="e">
        <f>_xlfn.IFNA(VLOOKUP(expandedflower[[#This Row],[Strain]],VEGC8[[#All],[Scion METRC '#]:[Health]],5,FALSE),"")</f>
        <v>#REF!</v>
      </c>
      <c r="I533" s="13"/>
      <c r="J533" s="13" t="str">
        <f>_xlfn.IFNA(VLOOKUP(expandedflower[[#This Row],[Scion METRC '#]],DEADC8[#Data],2,FALSE),"Alive")</f>
        <v>Alive</v>
      </c>
      <c r="K533" s="13"/>
      <c r="L533" s="13" t="str">
        <f>_xlfn.IFNA(VLOOKUP(expandedflower[[#This Row],[Scion METRC '#]],DEADC8[#Data],3,FALSE),"")</f>
        <v/>
      </c>
      <c r="M533" s="14" t="str">
        <f>_xlfn.IFNA(VLOOKUP(expandedflower[[#This Row],[Scion METRC '#]],DEADC8[#Data],4,FALSE),"")</f>
        <v/>
      </c>
      <c r="N533" s="13" t="str">
        <f>IF(ISNUMBER(SEARCH(".",expandedflower[[#This Row],[Pheno Barcode]])),CONCATENATE("1A4070000000065000",RIGHT(expandedflower[[#This Row],[Pheno Barcode]],6)),"")</f>
        <v/>
      </c>
      <c r="O5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_GL4-04</v>
      </c>
    </row>
    <row r="534" spans="1:15" x14ac:dyDescent="0.25">
      <c r="A534" s="12" t="s">
        <v>504</v>
      </c>
      <c r="B534" s="9">
        <v>5</v>
      </c>
      <c r="C534" s="9" t="s">
        <v>513</v>
      </c>
      <c r="D534" s="13"/>
      <c r="E534" s="13" t="e">
        <f>_xlfn.IFNA(VLOOKUP(expandedflower[[#This Row],[Scion METRC '#]],[3]!METRCC8[#Data],2,FALSE),"METRC ERROR")</f>
        <v>#REF!</v>
      </c>
      <c r="F534" s="13" t="str">
        <f>_xlfn.IFNA(VLOOKUP(expandedflower[[#This Row],[Scion METRC '#]],VEGC8[[#All],[Scion METRC '#]:[Pheno Barcode]],2,FALSE),"")</f>
        <v/>
      </c>
      <c r="G534" s="13" t="str">
        <f>LEFT(expandedflower[[#This Row],[Pheno Barcode]],7)</f>
        <v/>
      </c>
      <c r="H534" s="10" t="e">
        <f>_xlfn.IFNA(VLOOKUP(expandedflower[[#This Row],[Strain]],VEGC8[[#All],[Scion METRC '#]:[Health]],5,FALSE),"")</f>
        <v>#REF!</v>
      </c>
      <c r="I534" s="13"/>
      <c r="J534" s="13" t="str">
        <f>_xlfn.IFNA(VLOOKUP(expandedflower[[#This Row],[Scion METRC '#]],DEADC8[#Data],2,FALSE),"Alive")</f>
        <v>Alive</v>
      </c>
      <c r="K534" s="13"/>
      <c r="L534" s="13" t="str">
        <f>_xlfn.IFNA(VLOOKUP(expandedflower[[#This Row],[Scion METRC '#]],DEADC8[#Data],3,FALSE),"")</f>
        <v/>
      </c>
      <c r="M534" s="14" t="str">
        <f>_xlfn.IFNA(VLOOKUP(expandedflower[[#This Row],[Scion METRC '#]],DEADC8[#Data],4,FALSE),"")</f>
        <v/>
      </c>
      <c r="N534" s="13" t="str">
        <f>IF(ISNUMBER(SEARCH(".",expandedflower[[#This Row],[Pheno Barcode]])),CONCATENATE("1A4070000000065000",RIGHT(expandedflower[[#This Row],[Pheno Barcode]],6)),"")</f>
        <v/>
      </c>
      <c r="O5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_GL4-05</v>
      </c>
    </row>
    <row r="535" spans="1:15" x14ac:dyDescent="0.25">
      <c r="A535" s="12" t="s">
        <v>504</v>
      </c>
      <c r="B535" s="9">
        <v>6</v>
      </c>
      <c r="C535" s="9" t="s">
        <v>513</v>
      </c>
      <c r="D535" s="13"/>
      <c r="E535" s="13" t="e">
        <f>_xlfn.IFNA(VLOOKUP(expandedflower[[#This Row],[Scion METRC '#]],[3]!METRCC8[#Data],2,FALSE),"METRC ERROR")</f>
        <v>#REF!</v>
      </c>
      <c r="F535" s="13" t="str">
        <f>_xlfn.IFNA(VLOOKUP(expandedflower[[#This Row],[Scion METRC '#]],VEGC8[[#All],[Scion METRC '#]:[Pheno Barcode]],2,FALSE),"")</f>
        <v/>
      </c>
      <c r="G535" s="13" t="str">
        <f>LEFT(expandedflower[[#This Row],[Pheno Barcode]],7)</f>
        <v/>
      </c>
      <c r="H535" s="10" t="e">
        <f>_xlfn.IFNA(VLOOKUP(expandedflower[[#This Row],[Strain]],VEGC8[[#All],[Scion METRC '#]:[Health]],5,FALSE),"")</f>
        <v>#REF!</v>
      </c>
      <c r="I535" s="13"/>
      <c r="J535" s="13" t="str">
        <f>_xlfn.IFNA(VLOOKUP(expandedflower[[#This Row],[Scion METRC '#]],DEADC8[#Data],2,FALSE),"Alive")</f>
        <v>Alive</v>
      </c>
      <c r="K535" s="13"/>
      <c r="L535" s="13" t="str">
        <f>_xlfn.IFNA(VLOOKUP(expandedflower[[#This Row],[Scion METRC '#]],DEADC8[#Data],3,FALSE),"")</f>
        <v/>
      </c>
      <c r="M535" s="14" t="str">
        <f>_xlfn.IFNA(VLOOKUP(expandedflower[[#This Row],[Scion METRC '#]],DEADC8[#Data],4,FALSE),"")</f>
        <v/>
      </c>
      <c r="N535" s="13" t="str">
        <f>IF(ISNUMBER(SEARCH(".",expandedflower[[#This Row],[Pheno Barcode]])),CONCATENATE("1A4070000000065000",RIGHT(expandedflower[[#This Row],[Pheno Barcode]],6)),"")</f>
        <v/>
      </c>
      <c r="O5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_GL4-06</v>
      </c>
    </row>
    <row r="536" spans="1:15" x14ac:dyDescent="0.25">
      <c r="A536" s="12" t="s">
        <v>504</v>
      </c>
      <c r="B536" s="9">
        <v>7</v>
      </c>
      <c r="C536" s="9" t="s">
        <v>513</v>
      </c>
      <c r="D536" s="13"/>
      <c r="E536" s="13" t="e">
        <f>_xlfn.IFNA(VLOOKUP(expandedflower[[#This Row],[Scion METRC '#]],[3]!METRCC8[#Data],2,FALSE),"METRC ERROR")</f>
        <v>#REF!</v>
      </c>
      <c r="F536" s="13" t="str">
        <f>_xlfn.IFNA(VLOOKUP(expandedflower[[#This Row],[Scion METRC '#]],VEGC8[[#All],[Scion METRC '#]:[Pheno Barcode]],2,FALSE),"")</f>
        <v/>
      </c>
      <c r="G536" s="13" t="str">
        <f>LEFT(expandedflower[[#This Row],[Pheno Barcode]],7)</f>
        <v/>
      </c>
      <c r="H536" s="10" t="e">
        <f>_xlfn.IFNA(VLOOKUP(expandedflower[[#This Row],[Strain]],VEGC8[[#All],[Scion METRC '#]:[Health]],5,FALSE),"")</f>
        <v>#REF!</v>
      </c>
      <c r="I536" s="13"/>
      <c r="J536" s="13" t="str">
        <f>_xlfn.IFNA(VLOOKUP(expandedflower[[#This Row],[Scion METRC '#]],DEADC8[#Data],2,FALSE),"Alive")</f>
        <v>Alive</v>
      </c>
      <c r="K536" s="13"/>
      <c r="L536" s="13" t="str">
        <f>_xlfn.IFNA(VLOOKUP(expandedflower[[#This Row],[Scion METRC '#]],DEADC8[#Data],3,FALSE),"")</f>
        <v/>
      </c>
      <c r="M536" s="14" t="str">
        <f>_xlfn.IFNA(VLOOKUP(expandedflower[[#This Row],[Scion METRC '#]],DEADC8[#Data],4,FALSE),"")</f>
        <v/>
      </c>
      <c r="N536" s="13" t="str">
        <f>IF(ISNUMBER(SEARCH(".",expandedflower[[#This Row],[Pheno Barcode]])),CONCATENATE("1A4070000000065000",RIGHT(expandedflower[[#This Row],[Pheno Barcode]],6)),"")</f>
        <v/>
      </c>
      <c r="O5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_GL4-07</v>
      </c>
    </row>
    <row r="537" spans="1:15" x14ac:dyDescent="0.25">
      <c r="A537" s="12" t="s">
        <v>504</v>
      </c>
      <c r="B537" s="9">
        <v>8</v>
      </c>
      <c r="C537" s="9" t="s">
        <v>513</v>
      </c>
      <c r="D537" s="13"/>
      <c r="E537" s="13" t="e">
        <f>_xlfn.IFNA(VLOOKUP(expandedflower[[#This Row],[Scion METRC '#]],[3]!METRCC8[#Data],2,FALSE),"METRC ERROR")</f>
        <v>#REF!</v>
      </c>
      <c r="F537" s="13" t="str">
        <f>_xlfn.IFNA(VLOOKUP(expandedflower[[#This Row],[Scion METRC '#]],VEGC8[[#All],[Scion METRC '#]:[Pheno Barcode]],2,FALSE),"")</f>
        <v/>
      </c>
      <c r="G537" s="13" t="str">
        <f>LEFT(expandedflower[[#This Row],[Pheno Barcode]],7)</f>
        <v/>
      </c>
      <c r="H537" s="10" t="e">
        <f>_xlfn.IFNA(VLOOKUP(expandedflower[[#This Row],[Strain]],VEGC8[[#All],[Scion METRC '#]:[Health]],5,FALSE),"")</f>
        <v>#REF!</v>
      </c>
      <c r="I537" s="13"/>
      <c r="J537" s="13" t="str">
        <f>_xlfn.IFNA(VLOOKUP(expandedflower[[#This Row],[Scion METRC '#]],DEADC8[#Data],2,FALSE),"Alive")</f>
        <v>Alive</v>
      </c>
      <c r="K537" s="13"/>
      <c r="L537" s="13" t="str">
        <f>_xlfn.IFNA(VLOOKUP(expandedflower[[#This Row],[Scion METRC '#]],DEADC8[#Data],3,FALSE),"")</f>
        <v/>
      </c>
      <c r="M537" s="14" t="str">
        <f>_xlfn.IFNA(VLOOKUP(expandedflower[[#This Row],[Scion METRC '#]],DEADC8[#Data],4,FALSE),"")</f>
        <v/>
      </c>
      <c r="N537" s="13" t="str">
        <f>IF(ISNUMBER(SEARCH(".",expandedflower[[#This Row],[Pheno Barcode]])),CONCATENATE("1A4070000000065000",RIGHT(expandedflower[[#This Row],[Pheno Barcode]],6)),"")</f>
        <v/>
      </c>
      <c r="O5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_GL4-08</v>
      </c>
    </row>
    <row r="538" spans="1:15" x14ac:dyDescent="0.25">
      <c r="A538" s="12" t="s">
        <v>504</v>
      </c>
      <c r="B538" s="9">
        <v>9</v>
      </c>
      <c r="C538" s="9" t="s">
        <v>513</v>
      </c>
      <c r="D538" s="13"/>
      <c r="E538" s="13" t="e">
        <f>_xlfn.IFNA(VLOOKUP(expandedflower[[#This Row],[Scion METRC '#]],[3]!METRCC8[#Data],2,FALSE),"METRC ERROR")</f>
        <v>#REF!</v>
      </c>
      <c r="F538" s="13" t="str">
        <f>_xlfn.IFNA(VLOOKUP(expandedflower[[#This Row],[Scion METRC '#]],VEGC8[[#All],[Scion METRC '#]:[Pheno Barcode]],2,FALSE),"")</f>
        <v/>
      </c>
      <c r="G538" s="13" t="str">
        <f>LEFT(expandedflower[[#This Row],[Pheno Barcode]],7)</f>
        <v/>
      </c>
      <c r="H538" s="10" t="e">
        <f>_xlfn.IFNA(VLOOKUP(expandedflower[[#This Row],[Strain]],VEGC8[[#All],[Scion METRC '#]:[Health]],5,FALSE),"")</f>
        <v>#REF!</v>
      </c>
      <c r="I538" s="13"/>
      <c r="J538" s="13" t="str">
        <f>_xlfn.IFNA(VLOOKUP(expandedflower[[#This Row],[Scion METRC '#]],DEADC8[#Data],2,FALSE),"Alive")</f>
        <v>Alive</v>
      </c>
      <c r="K538" s="13"/>
      <c r="L538" s="13" t="str">
        <f>_xlfn.IFNA(VLOOKUP(expandedflower[[#This Row],[Scion METRC '#]],DEADC8[#Data],3,FALSE),"")</f>
        <v/>
      </c>
      <c r="M538" s="14" t="str">
        <f>_xlfn.IFNA(VLOOKUP(expandedflower[[#This Row],[Scion METRC '#]],DEADC8[#Data],4,FALSE),"")</f>
        <v/>
      </c>
      <c r="N538" s="13" t="str">
        <f>IF(ISNUMBER(SEARCH(".",expandedflower[[#This Row],[Pheno Barcode]])),CONCATENATE("1A4070000000065000",RIGHT(expandedflower[[#This Row],[Pheno Barcode]],6)),"")</f>
        <v/>
      </c>
      <c r="O5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_GL4-09</v>
      </c>
    </row>
    <row r="539" spans="1:15" x14ac:dyDescent="0.25">
      <c r="A539" s="12" t="s">
        <v>504</v>
      </c>
      <c r="B539" s="9">
        <v>10</v>
      </c>
      <c r="C539" s="9" t="s">
        <v>513</v>
      </c>
      <c r="D539" s="13"/>
      <c r="E539" s="13" t="e">
        <f>_xlfn.IFNA(VLOOKUP(expandedflower[[#This Row],[Scion METRC '#]],[3]!METRCC8[#Data],2,FALSE),"METRC ERROR")</f>
        <v>#REF!</v>
      </c>
      <c r="F539" s="13" t="str">
        <f>_xlfn.IFNA(VLOOKUP(expandedflower[[#This Row],[Scion METRC '#]],VEGC8[[#All],[Scion METRC '#]:[Pheno Barcode]],2,FALSE),"")</f>
        <v/>
      </c>
      <c r="G539" s="13" t="str">
        <f>LEFT(expandedflower[[#This Row],[Pheno Barcode]],7)</f>
        <v/>
      </c>
      <c r="H539" s="10" t="e">
        <f>_xlfn.IFNA(VLOOKUP(expandedflower[[#This Row],[Strain]],VEGC8[[#All],[Scion METRC '#]:[Health]],5,FALSE),"")</f>
        <v>#REF!</v>
      </c>
      <c r="I539" s="13"/>
      <c r="J539" s="13" t="str">
        <f>_xlfn.IFNA(VLOOKUP(expandedflower[[#This Row],[Scion METRC '#]],DEADC8[#Data],2,FALSE),"Alive")</f>
        <v>Alive</v>
      </c>
      <c r="K539" s="13"/>
      <c r="L539" s="13" t="str">
        <f>_xlfn.IFNA(VLOOKUP(expandedflower[[#This Row],[Scion METRC '#]],DEADC8[#Data],3,FALSE),"")</f>
        <v/>
      </c>
      <c r="M539" s="14" t="str">
        <f>_xlfn.IFNA(VLOOKUP(expandedflower[[#This Row],[Scion METRC '#]],DEADC8[#Data],4,FALSE),"")</f>
        <v/>
      </c>
      <c r="N539" s="13" t="str">
        <f>IF(ISNUMBER(SEARCH(".",expandedflower[[#This Row],[Pheno Barcode]])),CONCATENATE("1A4070000000065000",RIGHT(expandedflower[[#This Row],[Pheno Barcode]],6)),"")</f>
        <v/>
      </c>
      <c r="O5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_GL4-10</v>
      </c>
    </row>
    <row r="540" spans="1:15" x14ac:dyDescent="0.25">
      <c r="A540" s="12" t="s">
        <v>504</v>
      </c>
      <c r="B540" s="9">
        <v>11</v>
      </c>
      <c r="C540" s="9" t="s">
        <v>513</v>
      </c>
      <c r="D540" s="13"/>
      <c r="E540" s="13" t="e">
        <f>_xlfn.IFNA(VLOOKUP(expandedflower[[#This Row],[Scion METRC '#]],[3]!METRCC8[#Data],2,FALSE),"METRC ERROR")</f>
        <v>#REF!</v>
      </c>
      <c r="F540" s="13" t="str">
        <f>_xlfn.IFNA(VLOOKUP(expandedflower[[#This Row],[Scion METRC '#]],VEGC8[[#All],[Scion METRC '#]:[Pheno Barcode]],2,FALSE),"")</f>
        <v/>
      </c>
      <c r="G540" s="13" t="str">
        <f>LEFT(expandedflower[[#This Row],[Pheno Barcode]],7)</f>
        <v/>
      </c>
      <c r="H540" s="10" t="e">
        <f>_xlfn.IFNA(VLOOKUP(expandedflower[[#This Row],[Strain]],VEGC8[[#All],[Scion METRC '#]:[Health]],5,FALSE),"")</f>
        <v>#REF!</v>
      </c>
      <c r="I540" s="13"/>
      <c r="J540" s="13" t="str">
        <f>_xlfn.IFNA(VLOOKUP(expandedflower[[#This Row],[Scion METRC '#]],DEADC8[#Data],2,FALSE),"Alive")</f>
        <v>Alive</v>
      </c>
      <c r="K540" s="13"/>
      <c r="L540" s="13" t="str">
        <f>_xlfn.IFNA(VLOOKUP(expandedflower[[#This Row],[Scion METRC '#]],DEADC8[#Data],3,FALSE),"")</f>
        <v/>
      </c>
      <c r="M540" s="14" t="str">
        <f>_xlfn.IFNA(VLOOKUP(expandedflower[[#This Row],[Scion METRC '#]],DEADC8[#Data],4,FALSE),"")</f>
        <v/>
      </c>
      <c r="N540" s="13" t="str">
        <f>IF(ISNUMBER(SEARCH(".",expandedflower[[#This Row],[Pheno Barcode]])),CONCATENATE("1A4070000000065000",RIGHT(expandedflower[[#This Row],[Pheno Barcode]],6)),"")</f>
        <v/>
      </c>
      <c r="O5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_GL4-11</v>
      </c>
    </row>
    <row r="541" spans="1:15" x14ac:dyDescent="0.25">
      <c r="A541" s="12" t="s">
        <v>504</v>
      </c>
      <c r="B541" s="9">
        <v>12</v>
      </c>
      <c r="C541" s="9" t="s">
        <v>513</v>
      </c>
      <c r="D541" s="13"/>
      <c r="E541" s="13" t="e">
        <f>_xlfn.IFNA(VLOOKUP(expandedflower[[#This Row],[Scion METRC '#]],[3]!METRCC8[#Data],2,FALSE),"METRC ERROR")</f>
        <v>#REF!</v>
      </c>
      <c r="F541" s="13" t="str">
        <f>_xlfn.IFNA(VLOOKUP(expandedflower[[#This Row],[Scion METRC '#]],VEGC8[[#All],[Scion METRC '#]:[Pheno Barcode]],2,FALSE),"")</f>
        <v/>
      </c>
      <c r="G541" s="13" t="str">
        <f>LEFT(expandedflower[[#This Row],[Pheno Barcode]],7)</f>
        <v/>
      </c>
      <c r="H541" s="10" t="e">
        <f>_xlfn.IFNA(VLOOKUP(expandedflower[[#This Row],[Strain]],VEGC8[[#All],[Scion METRC '#]:[Health]],5,FALSE),"")</f>
        <v>#REF!</v>
      </c>
      <c r="I541" s="13"/>
      <c r="J541" s="13" t="str">
        <f>_xlfn.IFNA(VLOOKUP(expandedflower[[#This Row],[Scion METRC '#]],DEADC8[#Data],2,FALSE),"Alive")</f>
        <v>Alive</v>
      </c>
      <c r="K541" s="13"/>
      <c r="L541" s="13" t="str">
        <f>_xlfn.IFNA(VLOOKUP(expandedflower[[#This Row],[Scion METRC '#]],DEADC8[#Data],3,FALSE),"")</f>
        <v/>
      </c>
      <c r="M541" s="14" t="str">
        <f>_xlfn.IFNA(VLOOKUP(expandedflower[[#This Row],[Scion METRC '#]],DEADC8[#Data],4,FALSE),"")</f>
        <v/>
      </c>
      <c r="N541" s="13" t="str">
        <f>IF(ISNUMBER(SEARCH(".",expandedflower[[#This Row],[Pheno Barcode]])),CONCATENATE("1A4070000000065000",RIGHT(expandedflower[[#This Row],[Pheno Barcode]],6)),"")</f>
        <v/>
      </c>
      <c r="O5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_GL4-12</v>
      </c>
    </row>
    <row r="542" spans="1:15" x14ac:dyDescent="0.25">
      <c r="A542" s="12" t="s">
        <v>504</v>
      </c>
      <c r="B542" s="9">
        <v>13</v>
      </c>
      <c r="C542" s="9" t="s">
        <v>513</v>
      </c>
      <c r="D542" s="13"/>
      <c r="E542" s="13" t="e">
        <f>_xlfn.IFNA(VLOOKUP(expandedflower[[#This Row],[Scion METRC '#]],[3]!METRCC8[#Data],2,FALSE),"METRC ERROR")</f>
        <v>#REF!</v>
      </c>
      <c r="F542" s="13" t="str">
        <f>_xlfn.IFNA(VLOOKUP(expandedflower[[#This Row],[Scion METRC '#]],VEGC8[[#All],[Scion METRC '#]:[Pheno Barcode]],2,FALSE),"")</f>
        <v/>
      </c>
      <c r="G542" s="13" t="str">
        <f>LEFT(expandedflower[[#This Row],[Pheno Barcode]],7)</f>
        <v/>
      </c>
      <c r="H542" s="10" t="e">
        <f>_xlfn.IFNA(VLOOKUP(expandedflower[[#This Row],[Strain]],VEGC8[[#All],[Scion METRC '#]:[Health]],5,FALSE),"")</f>
        <v>#REF!</v>
      </c>
      <c r="I542" s="13"/>
      <c r="J542" s="13" t="str">
        <f>_xlfn.IFNA(VLOOKUP(expandedflower[[#This Row],[Scion METRC '#]],DEADC8[#Data],2,FALSE),"Alive")</f>
        <v>Alive</v>
      </c>
      <c r="K542" s="13"/>
      <c r="L542" s="13" t="str">
        <f>_xlfn.IFNA(VLOOKUP(expandedflower[[#This Row],[Scion METRC '#]],DEADC8[#Data],3,FALSE),"")</f>
        <v/>
      </c>
      <c r="M542" s="14" t="str">
        <f>_xlfn.IFNA(VLOOKUP(expandedflower[[#This Row],[Scion METRC '#]],DEADC8[#Data],4,FALSE),"")</f>
        <v/>
      </c>
      <c r="N542" s="13" t="str">
        <f>IF(ISNUMBER(SEARCH(".",expandedflower[[#This Row],[Pheno Barcode]])),CONCATENATE("1A4070000000065000",RIGHT(expandedflower[[#This Row],[Pheno Barcode]],6)),"")</f>
        <v/>
      </c>
      <c r="O5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_GL4-13</v>
      </c>
    </row>
    <row r="543" spans="1:15" x14ac:dyDescent="0.25">
      <c r="A543" s="12" t="s">
        <v>504</v>
      </c>
      <c r="B543" s="9">
        <v>14</v>
      </c>
      <c r="C543" s="9" t="s">
        <v>513</v>
      </c>
      <c r="D543" s="13"/>
      <c r="E543" s="13" t="e">
        <f>_xlfn.IFNA(VLOOKUP(expandedflower[[#This Row],[Scion METRC '#]],[3]!METRCC8[#Data],2,FALSE),"METRC ERROR")</f>
        <v>#REF!</v>
      </c>
      <c r="F543" s="13" t="str">
        <f>_xlfn.IFNA(VLOOKUP(expandedflower[[#This Row],[Scion METRC '#]],VEGC8[[#All],[Scion METRC '#]:[Pheno Barcode]],2,FALSE),"")</f>
        <v/>
      </c>
      <c r="G543" s="13" t="str">
        <f>LEFT(expandedflower[[#This Row],[Pheno Barcode]],7)</f>
        <v/>
      </c>
      <c r="H543" s="10" t="e">
        <f>_xlfn.IFNA(VLOOKUP(expandedflower[[#This Row],[Strain]],VEGC8[[#All],[Scion METRC '#]:[Health]],5,FALSE),"")</f>
        <v>#REF!</v>
      </c>
      <c r="I543" s="13"/>
      <c r="J543" s="13" t="str">
        <f>_xlfn.IFNA(VLOOKUP(expandedflower[[#This Row],[Scion METRC '#]],DEADC8[#Data],2,FALSE),"Alive")</f>
        <v>Alive</v>
      </c>
      <c r="K543" s="13"/>
      <c r="L543" s="13" t="str">
        <f>_xlfn.IFNA(VLOOKUP(expandedflower[[#This Row],[Scion METRC '#]],DEADC8[#Data],3,FALSE),"")</f>
        <v/>
      </c>
      <c r="M543" s="14" t="str">
        <f>_xlfn.IFNA(VLOOKUP(expandedflower[[#This Row],[Scion METRC '#]],DEADC8[#Data],4,FALSE),"")</f>
        <v/>
      </c>
      <c r="N543" s="13" t="str">
        <f>IF(ISNUMBER(SEARCH(".",expandedflower[[#This Row],[Pheno Barcode]])),CONCATENATE("1A4070000000065000",RIGHT(expandedflower[[#This Row],[Pheno Barcode]],6)),"")</f>
        <v/>
      </c>
      <c r="O5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_GL4-14</v>
      </c>
    </row>
    <row r="544" spans="1:15" x14ac:dyDescent="0.25">
      <c r="A544" s="12" t="s">
        <v>504</v>
      </c>
      <c r="B544" s="9">
        <v>15</v>
      </c>
      <c r="C544" s="9" t="s">
        <v>513</v>
      </c>
      <c r="D544" s="13"/>
      <c r="E544" s="13" t="e">
        <f>_xlfn.IFNA(VLOOKUP(expandedflower[[#This Row],[Scion METRC '#]],[3]!METRCC8[#Data],2,FALSE),"METRC ERROR")</f>
        <v>#REF!</v>
      </c>
      <c r="F544" s="13" t="str">
        <f>_xlfn.IFNA(VLOOKUP(expandedflower[[#This Row],[Scion METRC '#]],VEGC8[[#All],[Scion METRC '#]:[Pheno Barcode]],2,FALSE),"")</f>
        <v/>
      </c>
      <c r="G544" s="13" t="str">
        <f>LEFT(expandedflower[[#This Row],[Pheno Barcode]],7)</f>
        <v/>
      </c>
      <c r="H544" s="10" t="e">
        <f>_xlfn.IFNA(VLOOKUP(expandedflower[[#This Row],[Strain]],VEGC8[[#All],[Scion METRC '#]:[Health]],5,FALSE),"")</f>
        <v>#REF!</v>
      </c>
      <c r="I544" s="13"/>
      <c r="J544" s="13" t="str">
        <f>_xlfn.IFNA(VLOOKUP(expandedflower[[#This Row],[Scion METRC '#]],DEADC8[#Data],2,FALSE),"Alive")</f>
        <v>Alive</v>
      </c>
      <c r="K544" s="13"/>
      <c r="L544" s="13" t="str">
        <f>_xlfn.IFNA(VLOOKUP(expandedflower[[#This Row],[Scion METRC '#]],DEADC8[#Data],3,FALSE),"")</f>
        <v/>
      </c>
      <c r="M544" s="14" t="str">
        <f>_xlfn.IFNA(VLOOKUP(expandedflower[[#This Row],[Scion METRC '#]],DEADC8[#Data],4,FALSE),"")</f>
        <v/>
      </c>
      <c r="N544" s="13" t="str">
        <f>IF(ISNUMBER(SEARCH(".",expandedflower[[#This Row],[Pheno Barcode]])),CONCATENATE("1A4070000000065000",RIGHT(expandedflower[[#This Row],[Pheno Barcode]],6)),"")</f>
        <v/>
      </c>
      <c r="O5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_GL4-15</v>
      </c>
    </row>
    <row r="545" spans="1:15" x14ac:dyDescent="0.25">
      <c r="A545" s="12" t="s">
        <v>504</v>
      </c>
      <c r="B545" s="9">
        <v>16</v>
      </c>
      <c r="C545" s="9" t="s">
        <v>513</v>
      </c>
      <c r="D545" s="13"/>
      <c r="E545" s="13" t="e">
        <f>_xlfn.IFNA(VLOOKUP(expandedflower[[#This Row],[Scion METRC '#]],[3]!METRCC8[#Data],2,FALSE),"METRC ERROR")</f>
        <v>#REF!</v>
      </c>
      <c r="F545" s="13" t="str">
        <f>_xlfn.IFNA(VLOOKUP(expandedflower[[#This Row],[Scion METRC '#]],VEGC8[[#All],[Scion METRC '#]:[Pheno Barcode]],2,FALSE),"")</f>
        <v/>
      </c>
      <c r="G545" s="13" t="str">
        <f>LEFT(expandedflower[[#This Row],[Pheno Barcode]],7)</f>
        <v/>
      </c>
      <c r="H545" s="10" t="e">
        <f>_xlfn.IFNA(VLOOKUP(expandedflower[[#This Row],[Strain]],VEGC8[[#All],[Scion METRC '#]:[Health]],5,FALSE),"")</f>
        <v>#REF!</v>
      </c>
      <c r="I545" s="13"/>
      <c r="J545" s="13" t="str">
        <f>_xlfn.IFNA(VLOOKUP(expandedflower[[#This Row],[Scion METRC '#]],DEADC8[#Data],2,FALSE),"Alive")</f>
        <v>Alive</v>
      </c>
      <c r="K545" s="13"/>
      <c r="L545" s="13" t="str">
        <f>_xlfn.IFNA(VLOOKUP(expandedflower[[#This Row],[Scion METRC '#]],DEADC8[#Data],3,FALSE),"")</f>
        <v/>
      </c>
      <c r="M545" s="14" t="str">
        <f>_xlfn.IFNA(VLOOKUP(expandedflower[[#This Row],[Scion METRC '#]],DEADC8[#Data],4,FALSE),"")</f>
        <v/>
      </c>
      <c r="N545" s="13" t="str">
        <f>IF(ISNUMBER(SEARCH(".",expandedflower[[#This Row],[Pheno Barcode]])),CONCATENATE("1A4070000000065000",RIGHT(expandedflower[[#This Row],[Pheno Barcode]],6)),"")</f>
        <v/>
      </c>
      <c r="O5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_GL4-16</v>
      </c>
    </row>
    <row r="546" spans="1:15" x14ac:dyDescent="0.25">
      <c r="A546" s="12" t="s">
        <v>504</v>
      </c>
      <c r="B546" s="9">
        <v>1</v>
      </c>
      <c r="C546" s="9" t="s">
        <v>514</v>
      </c>
      <c r="D546" s="13"/>
      <c r="E546" s="13" t="e">
        <f>_xlfn.IFNA(VLOOKUP(expandedflower[[#This Row],[Scion METRC '#]],[3]!METRCC8[#Data],2,FALSE),"METRC ERROR")</f>
        <v>#REF!</v>
      </c>
      <c r="F546" s="13" t="str">
        <f>_xlfn.IFNA(VLOOKUP(expandedflower[[#This Row],[Scion METRC '#]],VEGC8[[#All],[Scion METRC '#]:[Pheno Barcode]],2,FALSE),"")</f>
        <v/>
      </c>
      <c r="G546" s="13" t="str">
        <f>LEFT(expandedflower[[#This Row],[Pheno Barcode]],7)</f>
        <v/>
      </c>
      <c r="H546" s="10" t="e">
        <f>_xlfn.IFNA(VLOOKUP(expandedflower[[#This Row],[Strain]],VEGC8[[#All],[Scion METRC '#]:[Health]],5,FALSE),"")</f>
        <v>#REF!</v>
      </c>
      <c r="I546" s="13"/>
      <c r="J546" s="13" t="str">
        <f>_xlfn.IFNA(VLOOKUP(expandedflower[[#This Row],[Scion METRC '#]],DEADC8[#Data],2,FALSE),"Alive")</f>
        <v>Alive</v>
      </c>
      <c r="K546" s="13"/>
      <c r="L546" s="13" t="str">
        <f>_xlfn.IFNA(VLOOKUP(expandedflower[[#This Row],[Scion METRC '#]],DEADC8[#Data],3,FALSE),"")</f>
        <v/>
      </c>
      <c r="M546" s="14" t="str">
        <f>_xlfn.IFNA(VLOOKUP(expandedflower[[#This Row],[Scion METRC '#]],DEADC8[#Data],4,FALSE),"")</f>
        <v/>
      </c>
      <c r="N546" s="13" t="str">
        <f>IF(ISNUMBER(SEARCH(".",expandedflower[[#This Row],[Pheno Barcode]])),CONCATENATE("1A4070000000065000",RIGHT(expandedflower[[#This Row],[Pheno Barcode]],6)),"")</f>
        <v/>
      </c>
      <c r="O5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_GL5-01</v>
      </c>
    </row>
    <row r="547" spans="1:15" x14ac:dyDescent="0.25">
      <c r="A547" s="12" t="s">
        <v>504</v>
      </c>
      <c r="B547" s="9">
        <v>2</v>
      </c>
      <c r="C547" s="9" t="s">
        <v>514</v>
      </c>
      <c r="D547" s="13"/>
      <c r="E547" s="13" t="e">
        <f>_xlfn.IFNA(VLOOKUP(expandedflower[[#This Row],[Scion METRC '#]],[3]!METRCC8[#Data],2,FALSE),"METRC ERROR")</f>
        <v>#REF!</v>
      </c>
      <c r="F547" s="13" t="str">
        <f>_xlfn.IFNA(VLOOKUP(expandedflower[[#This Row],[Scion METRC '#]],VEGC8[[#All],[Scion METRC '#]:[Pheno Barcode]],2,FALSE),"")</f>
        <v/>
      </c>
      <c r="G547" s="13" t="str">
        <f>LEFT(expandedflower[[#This Row],[Pheno Barcode]],7)</f>
        <v/>
      </c>
      <c r="H547" s="10" t="e">
        <f>_xlfn.IFNA(VLOOKUP(expandedflower[[#This Row],[Strain]],VEGC8[[#All],[Scion METRC '#]:[Health]],5,FALSE),"")</f>
        <v>#REF!</v>
      </c>
      <c r="I547" s="13"/>
      <c r="J547" s="13" t="str">
        <f>_xlfn.IFNA(VLOOKUP(expandedflower[[#This Row],[Scion METRC '#]],DEADC8[#Data],2,FALSE),"Alive")</f>
        <v>Alive</v>
      </c>
      <c r="K547" s="13"/>
      <c r="L547" s="13" t="str">
        <f>_xlfn.IFNA(VLOOKUP(expandedflower[[#This Row],[Scion METRC '#]],DEADC8[#Data],3,FALSE),"")</f>
        <v/>
      </c>
      <c r="M547" s="14" t="str">
        <f>_xlfn.IFNA(VLOOKUP(expandedflower[[#This Row],[Scion METRC '#]],DEADC8[#Data],4,FALSE),"")</f>
        <v/>
      </c>
      <c r="N547" s="13" t="str">
        <f>IF(ISNUMBER(SEARCH(".",expandedflower[[#This Row],[Pheno Barcode]])),CONCATENATE("1A4070000000065000",RIGHT(expandedflower[[#This Row],[Pheno Barcode]],6)),"")</f>
        <v/>
      </c>
      <c r="O5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_GL5-02</v>
      </c>
    </row>
    <row r="548" spans="1:15" x14ac:dyDescent="0.25">
      <c r="A548" s="12" t="s">
        <v>504</v>
      </c>
      <c r="B548" s="9">
        <v>3</v>
      </c>
      <c r="C548" s="9" t="s">
        <v>514</v>
      </c>
      <c r="D548" s="13"/>
      <c r="E548" s="13" t="e">
        <f>_xlfn.IFNA(VLOOKUP(expandedflower[[#This Row],[Scion METRC '#]],[3]!METRCC8[#Data],2,FALSE),"METRC ERROR")</f>
        <v>#REF!</v>
      </c>
      <c r="F548" s="13" t="str">
        <f>_xlfn.IFNA(VLOOKUP(expandedflower[[#This Row],[Scion METRC '#]],VEGC8[[#All],[Scion METRC '#]:[Pheno Barcode]],2,FALSE),"")</f>
        <v/>
      </c>
      <c r="G548" s="13" t="str">
        <f>LEFT(expandedflower[[#This Row],[Pheno Barcode]],7)</f>
        <v/>
      </c>
      <c r="H548" s="10" t="e">
        <f>_xlfn.IFNA(VLOOKUP(expandedflower[[#This Row],[Strain]],VEGC8[[#All],[Scion METRC '#]:[Health]],5,FALSE),"")</f>
        <v>#REF!</v>
      </c>
      <c r="I548" s="13"/>
      <c r="J548" s="13" t="str">
        <f>_xlfn.IFNA(VLOOKUP(expandedflower[[#This Row],[Scion METRC '#]],DEADC8[#Data],2,FALSE),"Alive")</f>
        <v>Alive</v>
      </c>
      <c r="K548" s="13"/>
      <c r="L548" s="13" t="str">
        <f>_xlfn.IFNA(VLOOKUP(expandedflower[[#This Row],[Scion METRC '#]],DEADC8[#Data],3,FALSE),"")</f>
        <v/>
      </c>
      <c r="M548" s="14" t="str">
        <f>_xlfn.IFNA(VLOOKUP(expandedflower[[#This Row],[Scion METRC '#]],DEADC8[#Data],4,FALSE),"")</f>
        <v/>
      </c>
      <c r="N548" s="13" t="str">
        <f>IF(ISNUMBER(SEARCH(".",expandedflower[[#This Row],[Pheno Barcode]])),CONCATENATE("1A4070000000065000",RIGHT(expandedflower[[#This Row],[Pheno Barcode]],6)),"")</f>
        <v/>
      </c>
      <c r="O5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_GL5-03</v>
      </c>
    </row>
    <row r="549" spans="1:15" x14ac:dyDescent="0.25">
      <c r="A549" s="12" t="s">
        <v>504</v>
      </c>
      <c r="B549" s="9">
        <v>4</v>
      </c>
      <c r="C549" s="9" t="s">
        <v>514</v>
      </c>
      <c r="D549" s="13"/>
      <c r="E549" s="13" t="e">
        <f>_xlfn.IFNA(VLOOKUP(expandedflower[[#This Row],[Scion METRC '#]],[3]!METRCC8[#Data],2,FALSE),"METRC ERROR")</f>
        <v>#REF!</v>
      </c>
      <c r="F549" s="13" t="str">
        <f>_xlfn.IFNA(VLOOKUP(expandedflower[[#This Row],[Scion METRC '#]],VEGC8[[#All],[Scion METRC '#]:[Pheno Barcode]],2,FALSE),"")</f>
        <v/>
      </c>
      <c r="G549" s="13" t="str">
        <f>LEFT(expandedflower[[#This Row],[Pheno Barcode]],7)</f>
        <v/>
      </c>
      <c r="H549" s="10" t="e">
        <f>_xlfn.IFNA(VLOOKUP(expandedflower[[#This Row],[Strain]],VEGC8[[#All],[Scion METRC '#]:[Health]],5,FALSE),"")</f>
        <v>#REF!</v>
      </c>
      <c r="I549" s="13"/>
      <c r="J549" s="13" t="str">
        <f>_xlfn.IFNA(VLOOKUP(expandedflower[[#This Row],[Scion METRC '#]],DEADC8[#Data],2,FALSE),"Alive")</f>
        <v>Alive</v>
      </c>
      <c r="K549" s="13"/>
      <c r="L549" s="13" t="str">
        <f>_xlfn.IFNA(VLOOKUP(expandedflower[[#This Row],[Scion METRC '#]],DEADC8[#Data],3,FALSE),"")</f>
        <v/>
      </c>
      <c r="M549" s="14" t="str">
        <f>_xlfn.IFNA(VLOOKUP(expandedflower[[#This Row],[Scion METRC '#]],DEADC8[#Data],4,FALSE),"")</f>
        <v/>
      </c>
      <c r="N549" s="13" t="str">
        <f>IF(ISNUMBER(SEARCH(".",expandedflower[[#This Row],[Pheno Barcode]])),CONCATENATE("1A4070000000065000",RIGHT(expandedflower[[#This Row],[Pheno Barcode]],6)),"")</f>
        <v/>
      </c>
      <c r="O5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_GL5-04</v>
      </c>
    </row>
    <row r="550" spans="1:15" x14ac:dyDescent="0.25">
      <c r="A550" s="12" t="s">
        <v>504</v>
      </c>
      <c r="B550" s="9">
        <v>5</v>
      </c>
      <c r="C550" s="9" t="s">
        <v>514</v>
      </c>
      <c r="D550" s="13"/>
      <c r="E550" s="13" t="e">
        <f>_xlfn.IFNA(VLOOKUP(expandedflower[[#This Row],[Scion METRC '#]],[3]!METRCC8[#Data],2,FALSE),"METRC ERROR")</f>
        <v>#REF!</v>
      </c>
      <c r="F550" s="13" t="str">
        <f>_xlfn.IFNA(VLOOKUP(expandedflower[[#This Row],[Scion METRC '#]],VEGC8[[#All],[Scion METRC '#]:[Pheno Barcode]],2,FALSE),"")</f>
        <v/>
      </c>
      <c r="G550" s="13" t="str">
        <f>LEFT(expandedflower[[#This Row],[Pheno Barcode]],7)</f>
        <v/>
      </c>
      <c r="H550" s="10" t="e">
        <f>_xlfn.IFNA(VLOOKUP(expandedflower[[#This Row],[Strain]],VEGC8[[#All],[Scion METRC '#]:[Health]],5,FALSE),"")</f>
        <v>#REF!</v>
      </c>
      <c r="I550" s="13"/>
      <c r="J550" s="13" t="str">
        <f>_xlfn.IFNA(VLOOKUP(expandedflower[[#This Row],[Scion METRC '#]],DEADC8[#Data],2,FALSE),"Alive")</f>
        <v>Alive</v>
      </c>
      <c r="K550" s="13"/>
      <c r="L550" s="13" t="str">
        <f>_xlfn.IFNA(VLOOKUP(expandedflower[[#This Row],[Scion METRC '#]],DEADC8[#Data],3,FALSE),"")</f>
        <v/>
      </c>
      <c r="M550" s="14" t="str">
        <f>_xlfn.IFNA(VLOOKUP(expandedflower[[#This Row],[Scion METRC '#]],DEADC8[#Data],4,FALSE),"")</f>
        <v/>
      </c>
      <c r="N550" s="13" t="str">
        <f>IF(ISNUMBER(SEARCH(".",expandedflower[[#This Row],[Pheno Barcode]])),CONCATENATE("1A4070000000065000",RIGHT(expandedflower[[#This Row],[Pheno Barcode]],6)),"")</f>
        <v/>
      </c>
      <c r="O5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_GL5-05</v>
      </c>
    </row>
    <row r="551" spans="1:15" x14ac:dyDescent="0.25">
      <c r="A551" s="12" t="s">
        <v>504</v>
      </c>
      <c r="B551" s="9">
        <v>6</v>
      </c>
      <c r="C551" s="9" t="s">
        <v>514</v>
      </c>
      <c r="D551" s="13"/>
      <c r="E551" s="13" t="e">
        <f>_xlfn.IFNA(VLOOKUP(expandedflower[[#This Row],[Scion METRC '#]],[3]!METRCC8[#Data],2,FALSE),"METRC ERROR")</f>
        <v>#REF!</v>
      </c>
      <c r="F551" s="13" t="str">
        <f>_xlfn.IFNA(VLOOKUP(expandedflower[[#This Row],[Scion METRC '#]],VEGC8[[#All],[Scion METRC '#]:[Pheno Barcode]],2,FALSE),"")</f>
        <v/>
      </c>
      <c r="G551" s="13" t="str">
        <f>LEFT(expandedflower[[#This Row],[Pheno Barcode]],7)</f>
        <v/>
      </c>
      <c r="H551" s="10" t="e">
        <f>_xlfn.IFNA(VLOOKUP(expandedflower[[#This Row],[Strain]],VEGC8[[#All],[Scion METRC '#]:[Health]],5,FALSE),"")</f>
        <v>#REF!</v>
      </c>
      <c r="I551" s="13"/>
      <c r="J551" s="13" t="str">
        <f>_xlfn.IFNA(VLOOKUP(expandedflower[[#This Row],[Scion METRC '#]],DEADC8[#Data],2,FALSE),"Alive")</f>
        <v>Alive</v>
      </c>
      <c r="K551" s="13"/>
      <c r="L551" s="13" t="str">
        <f>_xlfn.IFNA(VLOOKUP(expandedflower[[#This Row],[Scion METRC '#]],DEADC8[#Data],3,FALSE),"")</f>
        <v/>
      </c>
      <c r="M551" s="14" t="str">
        <f>_xlfn.IFNA(VLOOKUP(expandedflower[[#This Row],[Scion METRC '#]],DEADC8[#Data],4,FALSE),"")</f>
        <v/>
      </c>
      <c r="N551" s="13" t="str">
        <f>IF(ISNUMBER(SEARCH(".",expandedflower[[#This Row],[Pheno Barcode]])),CONCATENATE("1A4070000000065000",RIGHT(expandedflower[[#This Row],[Pheno Barcode]],6)),"")</f>
        <v/>
      </c>
      <c r="O5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_GL5-06</v>
      </c>
    </row>
    <row r="552" spans="1:15" x14ac:dyDescent="0.25">
      <c r="A552" s="12" t="s">
        <v>504</v>
      </c>
      <c r="B552" s="9">
        <v>7</v>
      </c>
      <c r="C552" s="9" t="s">
        <v>514</v>
      </c>
      <c r="D552" s="13"/>
      <c r="E552" s="13" t="e">
        <f>_xlfn.IFNA(VLOOKUP(expandedflower[[#This Row],[Scion METRC '#]],[3]!METRCC8[#Data],2,FALSE),"METRC ERROR")</f>
        <v>#REF!</v>
      </c>
      <c r="F552" s="13" t="str">
        <f>_xlfn.IFNA(VLOOKUP(expandedflower[[#This Row],[Scion METRC '#]],VEGC8[[#All],[Scion METRC '#]:[Pheno Barcode]],2,FALSE),"")</f>
        <v/>
      </c>
      <c r="G552" s="13" t="str">
        <f>LEFT(expandedflower[[#This Row],[Pheno Barcode]],7)</f>
        <v/>
      </c>
      <c r="H552" s="10" t="e">
        <f>_xlfn.IFNA(VLOOKUP(expandedflower[[#This Row],[Strain]],VEGC8[[#All],[Scion METRC '#]:[Health]],5,FALSE),"")</f>
        <v>#REF!</v>
      </c>
      <c r="I552" s="13"/>
      <c r="J552" s="13" t="str">
        <f>_xlfn.IFNA(VLOOKUP(expandedflower[[#This Row],[Scion METRC '#]],DEADC8[#Data],2,FALSE),"Alive")</f>
        <v>Alive</v>
      </c>
      <c r="K552" s="13"/>
      <c r="L552" s="13" t="str">
        <f>_xlfn.IFNA(VLOOKUP(expandedflower[[#This Row],[Scion METRC '#]],DEADC8[#Data],3,FALSE),"")</f>
        <v/>
      </c>
      <c r="M552" s="14" t="str">
        <f>_xlfn.IFNA(VLOOKUP(expandedflower[[#This Row],[Scion METRC '#]],DEADC8[#Data],4,FALSE),"")</f>
        <v/>
      </c>
      <c r="N552" s="13" t="str">
        <f>IF(ISNUMBER(SEARCH(".",expandedflower[[#This Row],[Pheno Barcode]])),CONCATENATE("1A4070000000065000",RIGHT(expandedflower[[#This Row],[Pheno Barcode]],6)),"")</f>
        <v/>
      </c>
      <c r="O5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_GL5-07</v>
      </c>
    </row>
    <row r="553" spans="1:15" x14ac:dyDescent="0.25">
      <c r="A553" s="12" t="s">
        <v>504</v>
      </c>
      <c r="B553" s="9">
        <v>8</v>
      </c>
      <c r="C553" s="9" t="s">
        <v>514</v>
      </c>
      <c r="D553" s="13"/>
      <c r="E553" s="13" t="e">
        <f>_xlfn.IFNA(VLOOKUP(expandedflower[[#This Row],[Scion METRC '#]],[3]!METRCC8[#Data],2,FALSE),"METRC ERROR")</f>
        <v>#REF!</v>
      </c>
      <c r="F553" s="13" t="str">
        <f>_xlfn.IFNA(VLOOKUP(expandedflower[[#This Row],[Scion METRC '#]],VEGC8[[#All],[Scion METRC '#]:[Pheno Barcode]],2,FALSE),"")</f>
        <v/>
      </c>
      <c r="G553" s="13" t="str">
        <f>LEFT(expandedflower[[#This Row],[Pheno Barcode]],7)</f>
        <v/>
      </c>
      <c r="H553" s="10" t="e">
        <f>_xlfn.IFNA(VLOOKUP(expandedflower[[#This Row],[Strain]],VEGC8[[#All],[Scion METRC '#]:[Health]],5,FALSE),"")</f>
        <v>#REF!</v>
      </c>
      <c r="I553" s="13"/>
      <c r="J553" s="13" t="str">
        <f>_xlfn.IFNA(VLOOKUP(expandedflower[[#This Row],[Scion METRC '#]],DEADC8[#Data],2,FALSE),"Alive")</f>
        <v>Alive</v>
      </c>
      <c r="K553" s="13"/>
      <c r="L553" s="13" t="str">
        <f>_xlfn.IFNA(VLOOKUP(expandedflower[[#This Row],[Scion METRC '#]],DEADC8[#Data],3,FALSE),"")</f>
        <v/>
      </c>
      <c r="M553" s="14" t="str">
        <f>_xlfn.IFNA(VLOOKUP(expandedflower[[#This Row],[Scion METRC '#]],DEADC8[#Data],4,FALSE),"")</f>
        <v/>
      </c>
      <c r="N553" s="13" t="str">
        <f>IF(ISNUMBER(SEARCH(".",expandedflower[[#This Row],[Pheno Barcode]])),CONCATENATE("1A4070000000065000",RIGHT(expandedflower[[#This Row],[Pheno Barcode]],6)),"")</f>
        <v/>
      </c>
      <c r="O5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_GL5-08</v>
      </c>
    </row>
    <row r="554" spans="1:15" x14ac:dyDescent="0.25">
      <c r="A554" s="12" t="s">
        <v>504</v>
      </c>
      <c r="B554" s="9">
        <v>9</v>
      </c>
      <c r="C554" s="9" t="s">
        <v>514</v>
      </c>
      <c r="D554" s="13"/>
      <c r="E554" s="13" t="e">
        <f>_xlfn.IFNA(VLOOKUP(expandedflower[[#This Row],[Scion METRC '#]],[3]!METRCC8[#Data],2,FALSE),"METRC ERROR")</f>
        <v>#REF!</v>
      </c>
      <c r="F554" s="13" t="str">
        <f>_xlfn.IFNA(VLOOKUP(expandedflower[[#This Row],[Scion METRC '#]],VEGC8[[#All],[Scion METRC '#]:[Pheno Barcode]],2,FALSE),"")</f>
        <v/>
      </c>
      <c r="G554" s="13" t="str">
        <f>LEFT(expandedflower[[#This Row],[Pheno Barcode]],7)</f>
        <v/>
      </c>
      <c r="H554" s="10" t="e">
        <f>_xlfn.IFNA(VLOOKUP(expandedflower[[#This Row],[Strain]],VEGC8[[#All],[Scion METRC '#]:[Health]],5,FALSE),"")</f>
        <v>#REF!</v>
      </c>
      <c r="I554" s="13"/>
      <c r="J554" s="13" t="str">
        <f>_xlfn.IFNA(VLOOKUP(expandedflower[[#This Row],[Scion METRC '#]],DEADC8[#Data],2,FALSE),"Alive")</f>
        <v>Alive</v>
      </c>
      <c r="K554" s="13"/>
      <c r="L554" s="13" t="str">
        <f>_xlfn.IFNA(VLOOKUP(expandedflower[[#This Row],[Scion METRC '#]],DEADC8[#Data],3,FALSE),"")</f>
        <v/>
      </c>
      <c r="M554" s="14" t="str">
        <f>_xlfn.IFNA(VLOOKUP(expandedflower[[#This Row],[Scion METRC '#]],DEADC8[#Data],4,FALSE),"")</f>
        <v/>
      </c>
      <c r="N554" s="13" t="str">
        <f>IF(ISNUMBER(SEARCH(".",expandedflower[[#This Row],[Pheno Barcode]])),CONCATENATE("1A4070000000065000",RIGHT(expandedflower[[#This Row],[Pheno Barcode]],6)),"")</f>
        <v/>
      </c>
      <c r="O5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_GL5-09</v>
      </c>
    </row>
    <row r="555" spans="1:15" x14ac:dyDescent="0.25">
      <c r="A555" s="12" t="s">
        <v>504</v>
      </c>
      <c r="B555" s="9">
        <v>10</v>
      </c>
      <c r="C555" s="9" t="s">
        <v>514</v>
      </c>
      <c r="D555" s="13"/>
      <c r="E555" s="13" t="e">
        <f>_xlfn.IFNA(VLOOKUP(expandedflower[[#This Row],[Scion METRC '#]],[3]!METRCC8[#Data],2,FALSE),"METRC ERROR")</f>
        <v>#REF!</v>
      </c>
      <c r="F555" s="13" t="str">
        <f>_xlfn.IFNA(VLOOKUP(expandedflower[[#This Row],[Scion METRC '#]],VEGC8[[#All],[Scion METRC '#]:[Pheno Barcode]],2,FALSE),"")</f>
        <v/>
      </c>
      <c r="G555" s="13" t="str">
        <f>LEFT(expandedflower[[#This Row],[Pheno Barcode]],7)</f>
        <v/>
      </c>
      <c r="H555" s="10" t="e">
        <f>_xlfn.IFNA(VLOOKUP(expandedflower[[#This Row],[Strain]],VEGC8[[#All],[Scion METRC '#]:[Health]],5,FALSE),"")</f>
        <v>#REF!</v>
      </c>
      <c r="I555" s="13"/>
      <c r="J555" s="13" t="str">
        <f>_xlfn.IFNA(VLOOKUP(expandedflower[[#This Row],[Scion METRC '#]],DEADC8[#Data],2,FALSE),"Alive")</f>
        <v>Alive</v>
      </c>
      <c r="K555" s="13"/>
      <c r="L555" s="13" t="str">
        <f>_xlfn.IFNA(VLOOKUP(expandedflower[[#This Row],[Scion METRC '#]],DEADC8[#Data],3,FALSE),"")</f>
        <v/>
      </c>
      <c r="M555" s="14" t="str">
        <f>_xlfn.IFNA(VLOOKUP(expandedflower[[#This Row],[Scion METRC '#]],DEADC8[#Data],4,FALSE),"")</f>
        <v/>
      </c>
      <c r="N555" s="13" t="str">
        <f>IF(ISNUMBER(SEARCH(".",expandedflower[[#This Row],[Pheno Barcode]])),CONCATENATE("1A4070000000065000",RIGHT(expandedflower[[#This Row],[Pheno Barcode]],6)),"")</f>
        <v/>
      </c>
      <c r="O5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_GL5-10</v>
      </c>
    </row>
    <row r="556" spans="1:15" x14ac:dyDescent="0.25">
      <c r="A556" s="12" t="s">
        <v>504</v>
      </c>
      <c r="B556" s="9">
        <v>11</v>
      </c>
      <c r="C556" s="9" t="s">
        <v>514</v>
      </c>
      <c r="D556" s="13"/>
      <c r="E556" s="13" t="e">
        <f>_xlfn.IFNA(VLOOKUP(expandedflower[[#This Row],[Scion METRC '#]],[3]!METRCC8[#Data],2,FALSE),"METRC ERROR")</f>
        <v>#REF!</v>
      </c>
      <c r="F556" s="13" t="str">
        <f>_xlfn.IFNA(VLOOKUP(expandedflower[[#This Row],[Scion METRC '#]],VEGC8[[#All],[Scion METRC '#]:[Pheno Barcode]],2,FALSE),"")</f>
        <v/>
      </c>
      <c r="G556" s="13" t="str">
        <f>LEFT(expandedflower[[#This Row],[Pheno Barcode]],7)</f>
        <v/>
      </c>
      <c r="H556" s="10" t="e">
        <f>_xlfn.IFNA(VLOOKUP(expandedflower[[#This Row],[Strain]],VEGC8[[#All],[Scion METRC '#]:[Health]],5,FALSE),"")</f>
        <v>#REF!</v>
      </c>
      <c r="I556" s="13"/>
      <c r="J556" s="13" t="str">
        <f>_xlfn.IFNA(VLOOKUP(expandedflower[[#This Row],[Scion METRC '#]],DEADC8[#Data],2,FALSE),"Alive")</f>
        <v>Alive</v>
      </c>
      <c r="K556" s="13"/>
      <c r="L556" s="13" t="str">
        <f>_xlfn.IFNA(VLOOKUP(expandedflower[[#This Row],[Scion METRC '#]],DEADC8[#Data],3,FALSE),"")</f>
        <v/>
      </c>
      <c r="M556" s="14" t="str">
        <f>_xlfn.IFNA(VLOOKUP(expandedflower[[#This Row],[Scion METRC '#]],DEADC8[#Data],4,FALSE),"")</f>
        <v/>
      </c>
      <c r="N556" s="13" t="str">
        <f>IF(ISNUMBER(SEARCH(".",expandedflower[[#This Row],[Pheno Barcode]])),CONCATENATE("1A4070000000065000",RIGHT(expandedflower[[#This Row],[Pheno Barcode]],6)),"")</f>
        <v/>
      </c>
      <c r="O5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_GL5-11</v>
      </c>
    </row>
    <row r="557" spans="1:15" x14ac:dyDescent="0.25">
      <c r="A557" s="12" t="s">
        <v>504</v>
      </c>
      <c r="B557" s="9">
        <v>12</v>
      </c>
      <c r="C557" s="9" t="s">
        <v>514</v>
      </c>
      <c r="D557" s="13"/>
      <c r="E557" s="13" t="e">
        <f>_xlfn.IFNA(VLOOKUP(expandedflower[[#This Row],[Scion METRC '#]],[3]!METRCC8[#Data],2,FALSE),"METRC ERROR")</f>
        <v>#REF!</v>
      </c>
      <c r="F557" s="13" t="str">
        <f>_xlfn.IFNA(VLOOKUP(expandedflower[[#This Row],[Scion METRC '#]],VEGC8[[#All],[Scion METRC '#]:[Pheno Barcode]],2,FALSE),"")</f>
        <v/>
      </c>
      <c r="G557" s="13" t="str">
        <f>LEFT(expandedflower[[#This Row],[Pheno Barcode]],7)</f>
        <v/>
      </c>
      <c r="H557" s="10" t="e">
        <f>_xlfn.IFNA(VLOOKUP(expandedflower[[#This Row],[Strain]],VEGC8[[#All],[Scion METRC '#]:[Health]],5,FALSE),"")</f>
        <v>#REF!</v>
      </c>
      <c r="I557" s="13"/>
      <c r="J557" s="13" t="str">
        <f>_xlfn.IFNA(VLOOKUP(expandedflower[[#This Row],[Scion METRC '#]],DEADC8[#Data],2,FALSE),"Alive")</f>
        <v>Alive</v>
      </c>
      <c r="K557" s="13"/>
      <c r="L557" s="13" t="str">
        <f>_xlfn.IFNA(VLOOKUP(expandedflower[[#This Row],[Scion METRC '#]],DEADC8[#Data],3,FALSE),"")</f>
        <v/>
      </c>
      <c r="M557" s="14" t="str">
        <f>_xlfn.IFNA(VLOOKUP(expandedflower[[#This Row],[Scion METRC '#]],DEADC8[#Data],4,FALSE),"")</f>
        <v/>
      </c>
      <c r="N557" s="13" t="str">
        <f>IF(ISNUMBER(SEARCH(".",expandedflower[[#This Row],[Pheno Barcode]])),CONCATENATE("1A4070000000065000",RIGHT(expandedflower[[#This Row],[Pheno Barcode]],6)),"")</f>
        <v/>
      </c>
      <c r="O5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_GL5-12</v>
      </c>
    </row>
    <row r="558" spans="1:15" x14ac:dyDescent="0.25">
      <c r="A558" s="12" t="s">
        <v>504</v>
      </c>
      <c r="B558" s="9">
        <v>13</v>
      </c>
      <c r="C558" s="9" t="s">
        <v>514</v>
      </c>
      <c r="D558" s="13"/>
      <c r="E558" s="13" t="e">
        <f>_xlfn.IFNA(VLOOKUP(expandedflower[[#This Row],[Scion METRC '#]],[3]!METRCC8[#Data],2,FALSE),"METRC ERROR")</f>
        <v>#REF!</v>
      </c>
      <c r="F558" s="13" t="str">
        <f>_xlfn.IFNA(VLOOKUP(expandedflower[[#This Row],[Scion METRC '#]],VEGC8[[#All],[Scion METRC '#]:[Pheno Barcode]],2,FALSE),"")</f>
        <v/>
      </c>
      <c r="G558" s="13" t="str">
        <f>LEFT(expandedflower[[#This Row],[Pheno Barcode]],7)</f>
        <v/>
      </c>
      <c r="H558" s="10" t="e">
        <f>_xlfn.IFNA(VLOOKUP(expandedflower[[#This Row],[Strain]],VEGC8[[#All],[Scion METRC '#]:[Health]],5,FALSE),"")</f>
        <v>#REF!</v>
      </c>
      <c r="I558" s="13"/>
      <c r="J558" s="13" t="str">
        <f>_xlfn.IFNA(VLOOKUP(expandedflower[[#This Row],[Scion METRC '#]],DEADC8[#Data],2,FALSE),"Alive")</f>
        <v>Alive</v>
      </c>
      <c r="K558" s="13"/>
      <c r="L558" s="13" t="str">
        <f>_xlfn.IFNA(VLOOKUP(expandedflower[[#This Row],[Scion METRC '#]],DEADC8[#Data],3,FALSE),"")</f>
        <v/>
      </c>
      <c r="M558" s="14" t="str">
        <f>_xlfn.IFNA(VLOOKUP(expandedflower[[#This Row],[Scion METRC '#]],DEADC8[#Data],4,FALSE),"")</f>
        <v/>
      </c>
      <c r="N558" s="13" t="str">
        <f>IF(ISNUMBER(SEARCH(".",expandedflower[[#This Row],[Pheno Barcode]])),CONCATENATE("1A4070000000065000",RIGHT(expandedflower[[#This Row],[Pheno Barcode]],6)),"")</f>
        <v/>
      </c>
      <c r="O5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_GL5-13</v>
      </c>
    </row>
    <row r="559" spans="1:15" x14ac:dyDescent="0.25">
      <c r="A559" s="12" t="s">
        <v>504</v>
      </c>
      <c r="B559" s="9">
        <v>14</v>
      </c>
      <c r="C559" s="9" t="s">
        <v>514</v>
      </c>
      <c r="D559" s="13"/>
      <c r="E559" s="13" t="e">
        <f>_xlfn.IFNA(VLOOKUP(expandedflower[[#This Row],[Scion METRC '#]],[3]!METRCC8[#Data],2,FALSE),"METRC ERROR")</f>
        <v>#REF!</v>
      </c>
      <c r="F559" s="13" t="str">
        <f>_xlfn.IFNA(VLOOKUP(expandedflower[[#This Row],[Scion METRC '#]],VEGC8[[#All],[Scion METRC '#]:[Pheno Barcode]],2,FALSE),"")</f>
        <v/>
      </c>
      <c r="G559" s="13" t="str">
        <f>LEFT(expandedflower[[#This Row],[Pheno Barcode]],7)</f>
        <v/>
      </c>
      <c r="H559" s="10" t="e">
        <f>_xlfn.IFNA(VLOOKUP(expandedflower[[#This Row],[Strain]],VEGC8[[#All],[Scion METRC '#]:[Health]],5,FALSE),"")</f>
        <v>#REF!</v>
      </c>
      <c r="I559" s="13"/>
      <c r="J559" s="13" t="str">
        <f>_xlfn.IFNA(VLOOKUP(expandedflower[[#This Row],[Scion METRC '#]],DEADC8[#Data],2,FALSE),"Alive")</f>
        <v>Alive</v>
      </c>
      <c r="K559" s="13"/>
      <c r="L559" s="13" t="str">
        <f>_xlfn.IFNA(VLOOKUP(expandedflower[[#This Row],[Scion METRC '#]],DEADC8[#Data],3,FALSE),"")</f>
        <v/>
      </c>
      <c r="M559" s="14" t="str">
        <f>_xlfn.IFNA(VLOOKUP(expandedflower[[#This Row],[Scion METRC '#]],DEADC8[#Data],4,FALSE),"")</f>
        <v/>
      </c>
      <c r="N559" s="13" t="str">
        <f>IF(ISNUMBER(SEARCH(".",expandedflower[[#This Row],[Pheno Barcode]])),CONCATENATE("1A4070000000065000",RIGHT(expandedflower[[#This Row],[Pheno Barcode]],6)),"")</f>
        <v/>
      </c>
      <c r="O5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_GL5-14</v>
      </c>
    </row>
    <row r="560" spans="1:15" x14ac:dyDescent="0.25">
      <c r="A560" s="12" t="s">
        <v>504</v>
      </c>
      <c r="B560" s="9">
        <v>15</v>
      </c>
      <c r="C560" s="9" t="s">
        <v>514</v>
      </c>
      <c r="D560" s="13"/>
      <c r="E560" s="13" t="e">
        <f>_xlfn.IFNA(VLOOKUP(expandedflower[[#This Row],[Scion METRC '#]],[3]!METRCC8[#Data],2,FALSE),"METRC ERROR")</f>
        <v>#REF!</v>
      </c>
      <c r="F560" s="13" t="str">
        <f>_xlfn.IFNA(VLOOKUP(expandedflower[[#This Row],[Scion METRC '#]],VEGC8[[#All],[Scion METRC '#]:[Pheno Barcode]],2,FALSE),"")</f>
        <v/>
      </c>
      <c r="G560" s="13" t="str">
        <f>LEFT(expandedflower[[#This Row],[Pheno Barcode]],7)</f>
        <v/>
      </c>
      <c r="H560" s="10" t="e">
        <f>_xlfn.IFNA(VLOOKUP(expandedflower[[#This Row],[Strain]],VEGC8[[#All],[Scion METRC '#]:[Health]],5,FALSE),"")</f>
        <v>#REF!</v>
      </c>
      <c r="I560" s="13"/>
      <c r="J560" s="13" t="str">
        <f>_xlfn.IFNA(VLOOKUP(expandedflower[[#This Row],[Scion METRC '#]],DEADC8[#Data],2,FALSE),"Alive")</f>
        <v>Alive</v>
      </c>
      <c r="K560" s="13"/>
      <c r="L560" s="13" t="str">
        <f>_xlfn.IFNA(VLOOKUP(expandedflower[[#This Row],[Scion METRC '#]],DEADC8[#Data],3,FALSE),"")</f>
        <v/>
      </c>
      <c r="M560" s="14" t="str">
        <f>_xlfn.IFNA(VLOOKUP(expandedflower[[#This Row],[Scion METRC '#]],DEADC8[#Data],4,FALSE),"")</f>
        <v/>
      </c>
      <c r="N560" s="13" t="str">
        <f>IF(ISNUMBER(SEARCH(".",expandedflower[[#This Row],[Pheno Barcode]])),CONCATENATE("1A4070000000065000",RIGHT(expandedflower[[#This Row],[Pheno Barcode]],6)),"")</f>
        <v/>
      </c>
      <c r="O5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_GL5-15</v>
      </c>
    </row>
    <row r="561" spans="1:15" x14ac:dyDescent="0.25">
      <c r="A561" s="12" t="s">
        <v>504</v>
      </c>
      <c r="B561" s="9">
        <v>16</v>
      </c>
      <c r="C561" s="9" t="s">
        <v>514</v>
      </c>
      <c r="D561" s="13"/>
      <c r="E561" s="13" t="e">
        <f>_xlfn.IFNA(VLOOKUP(expandedflower[[#This Row],[Scion METRC '#]],[3]!METRCC8[#Data],2,FALSE),"METRC ERROR")</f>
        <v>#REF!</v>
      </c>
      <c r="F561" s="13" t="str">
        <f>_xlfn.IFNA(VLOOKUP(expandedflower[[#This Row],[Scion METRC '#]],VEGC8[[#All],[Scion METRC '#]:[Pheno Barcode]],2,FALSE),"")</f>
        <v/>
      </c>
      <c r="G561" s="13" t="str">
        <f>LEFT(expandedflower[[#This Row],[Pheno Barcode]],7)</f>
        <v/>
      </c>
      <c r="H561" s="10" t="e">
        <f>_xlfn.IFNA(VLOOKUP(expandedflower[[#This Row],[Strain]],VEGC8[[#All],[Scion METRC '#]:[Health]],5,FALSE),"")</f>
        <v>#REF!</v>
      </c>
      <c r="I561" s="13"/>
      <c r="J561" s="13" t="str">
        <f>_xlfn.IFNA(VLOOKUP(expandedflower[[#This Row],[Scion METRC '#]],DEADC8[#Data],2,FALSE),"Alive")</f>
        <v>Alive</v>
      </c>
      <c r="K561" s="13"/>
      <c r="L561" s="13" t="str">
        <f>_xlfn.IFNA(VLOOKUP(expandedflower[[#This Row],[Scion METRC '#]],DEADC8[#Data],3,FALSE),"")</f>
        <v/>
      </c>
      <c r="M561" s="14" t="str">
        <f>_xlfn.IFNA(VLOOKUP(expandedflower[[#This Row],[Scion METRC '#]],DEADC8[#Data],4,FALSE),"")</f>
        <v/>
      </c>
      <c r="N561" s="13" t="str">
        <f>IF(ISNUMBER(SEARCH(".",expandedflower[[#This Row],[Pheno Barcode]])),CONCATENATE("1A4070000000065000",RIGHT(expandedflower[[#This Row],[Pheno Barcode]],6)),"")</f>
        <v/>
      </c>
      <c r="O5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_GL5-16</v>
      </c>
    </row>
    <row r="562" spans="1:15" x14ac:dyDescent="0.25">
      <c r="A562" s="12" t="s">
        <v>504</v>
      </c>
      <c r="B562" s="9">
        <v>1</v>
      </c>
      <c r="C562" s="9" t="s">
        <v>515</v>
      </c>
      <c r="D562" s="9"/>
      <c r="E562" s="9" t="e">
        <f>_xlfn.IFNA(VLOOKUP(expandedflower[[#This Row],[Scion METRC '#]],[3]!METRCC8[#Data],2,FALSE),"METRC ERROR")</f>
        <v>#REF!</v>
      </c>
      <c r="F562" s="9" t="str">
        <f>_xlfn.IFNA(VLOOKUP(expandedflower[[#This Row],[Scion METRC '#]],VEGC8[[#All],[Scion METRC '#]:[Pheno Barcode]],2,FALSE),"")</f>
        <v/>
      </c>
      <c r="G562" s="9" t="str">
        <f>LEFT(expandedflower[[#This Row],[Pheno Barcode]],7)</f>
        <v/>
      </c>
      <c r="H562" s="10" t="e">
        <f>_xlfn.IFNA(VLOOKUP(expandedflower[[#This Row],[Strain]],VEGC8[[#All],[Scion METRC '#]:[Health]],5,FALSE),"")</f>
        <v>#REF!</v>
      </c>
      <c r="I562" s="9"/>
      <c r="J562" s="9" t="str">
        <f>_xlfn.IFNA(VLOOKUP(expandedflower[[#This Row],[Scion METRC '#]],DEADC8[#Data],2,FALSE),"Alive")</f>
        <v>Alive</v>
      </c>
      <c r="K562" s="65"/>
      <c r="L562" s="13" t="str">
        <f>_xlfn.IFNA(VLOOKUP(expandedflower[[#This Row],[Scion METRC '#]],DEADC8[#Data],3,FALSE),"")</f>
        <v/>
      </c>
      <c r="M562" s="14" t="str">
        <f>_xlfn.IFNA(VLOOKUP(expandedflower[[#This Row],[Scion METRC '#]],DEADC8[#Data],4,FALSE),"")</f>
        <v/>
      </c>
      <c r="N562" s="13" t="str">
        <f>IF(ISNUMBER(SEARCH(".",expandedflower[[#This Row],[Pheno Barcode]])),CONCATENATE("1A4070000000065000",RIGHT(expandedflower[[#This Row],[Pheno Barcode]],6)),"")</f>
        <v/>
      </c>
      <c r="O5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_HL1-01</v>
      </c>
    </row>
    <row r="563" spans="1:15" x14ac:dyDescent="0.25">
      <c r="A563" s="12" t="s">
        <v>504</v>
      </c>
      <c r="B563" s="9">
        <v>2</v>
      </c>
      <c r="C563" s="9" t="s">
        <v>515</v>
      </c>
      <c r="D563" s="13"/>
      <c r="E563" s="13" t="e">
        <f>_xlfn.IFNA(VLOOKUP(expandedflower[[#This Row],[Scion METRC '#]],[3]!METRCC8[#Data],2,FALSE),"METRC ERROR")</f>
        <v>#REF!</v>
      </c>
      <c r="F563" s="13" t="str">
        <f>_xlfn.IFNA(VLOOKUP(expandedflower[[#This Row],[Scion METRC '#]],VEGC8[[#All],[Scion METRC '#]:[Pheno Barcode]],2,FALSE),"")</f>
        <v/>
      </c>
      <c r="G563" s="13" t="str">
        <f>LEFT(expandedflower[[#This Row],[Pheno Barcode]],7)</f>
        <v/>
      </c>
      <c r="H563" s="10" t="e">
        <f>_xlfn.IFNA(VLOOKUP(expandedflower[[#This Row],[Strain]],VEGC8[[#All],[Scion METRC '#]:[Health]],5,FALSE),"")</f>
        <v>#REF!</v>
      </c>
      <c r="I563" s="13"/>
      <c r="J563" s="13" t="str">
        <f>_xlfn.IFNA(VLOOKUP(expandedflower[[#This Row],[Scion METRC '#]],DEADC8[#Data],2,FALSE),"Alive")</f>
        <v>Alive</v>
      </c>
      <c r="K563" s="13"/>
      <c r="L563" s="13" t="str">
        <f>_xlfn.IFNA(VLOOKUP(expandedflower[[#This Row],[Scion METRC '#]],DEADC8[#Data],3,FALSE),"")</f>
        <v/>
      </c>
      <c r="M563" s="14" t="str">
        <f>_xlfn.IFNA(VLOOKUP(expandedflower[[#This Row],[Scion METRC '#]],DEADC8[#Data],4,FALSE),"")</f>
        <v/>
      </c>
      <c r="N563" s="13" t="str">
        <f>IF(ISNUMBER(SEARCH(".",expandedflower[[#This Row],[Pheno Barcode]])),CONCATENATE("1A4070000000065000",RIGHT(expandedflower[[#This Row],[Pheno Barcode]],6)),"")</f>
        <v/>
      </c>
      <c r="O5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_HL1-02</v>
      </c>
    </row>
    <row r="564" spans="1:15" x14ac:dyDescent="0.25">
      <c r="A564" s="12" t="s">
        <v>504</v>
      </c>
      <c r="B564" s="9">
        <v>3</v>
      </c>
      <c r="C564" s="9" t="s">
        <v>515</v>
      </c>
      <c r="D564" s="13"/>
      <c r="E564" s="13" t="e">
        <f>_xlfn.IFNA(VLOOKUP(expandedflower[[#This Row],[Scion METRC '#]],[3]!METRCC8[#Data],2,FALSE),"METRC ERROR")</f>
        <v>#REF!</v>
      </c>
      <c r="F564" s="13" t="str">
        <f>_xlfn.IFNA(VLOOKUP(expandedflower[[#This Row],[Scion METRC '#]],VEGC8[[#All],[Scion METRC '#]:[Pheno Barcode]],2,FALSE),"")</f>
        <v/>
      </c>
      <c r="G564" s="13" t="str">
        <f>LEFT(expandedflower[[#This Row],[Pheno Barcode]],7)</f>
        <v/>
      </c>
      <c r="H564" s="10" t="e">
        <f>_xlfn.IFNA(VLOOKUP(expandedflower[[#This Row],[Strain]],VEGC8[[#All],[Scion METRC '#]:[Health]],5,FALSE),"")</f>
        <v>#REF!</v>
      </c>
      <c r="I564" s="13"/>
      <c r="J564" s="13" t="str">
        <f>_xlfn.IFNA(VLOOKUP(expandedflower[[#This Row],[Scion METRC '#]],DEADC8[#Data],2,FALSE),"Alive")</f>
        <v>Alive</v>
      </c>
      <c r="K564" s="13"/>
      <c r="L564" s="13" t="str">
        <f>_xlfn.IFNA(VLOOKUP(expandedflower[[#This Row],[Scion METRC '#]],DEADC8[#Data],3,FALSE),"")</f>
        <v/>
      </c>
      <c r="M564" s="14" t="str">
        <f>_xlfn.IFNA(VLOOKUP(expandedflower[[#This Row],[Scion METRC '#]],DEADC8[#Data],4,FALSE),"")</f>
        <v/>
      </c>
      <c r="N564" s="13" t="str">
        <f>IF(ISNUMBER(SEARCH(".",expandedflower[[#This Row],[Pheno Barcode]])),CONCATENATE("1A4070000000065000",RIGHT(expandedflower[[#This Row],[Pheno Barcode]],6)),"")</f>
        <v/>
      </c>
      <c r="O5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_HL1-03</v>
      </c>
    </row>
    <row r="565" spans="1:15" x14ac:dyDescent="0.25">
      <c r="A565" s="12" t="s">
        <v>504</v>
      </c>
      <c r="B565" s="9">
        <v>4</v>
      </c>
      <c r="C565" s="9" t="s">
        <v>515</v>
      </c>
      <c r="D565" s="13"/>
      <c r="E565" s="13" t="e">
        <f>_xlfn.IFNA(VLOOKUP(expandedflower[[#This Row],[Scion METRC '#]],[3]!METRCC8[#Data],2,FALSE),"METRC ERROR")</f>
        <v>#REF!</v>
      </c>
      <c r="F565" s="13" t="str">
        <f>_xlfn.IFNA(VLOOKUP(expandedflower[[#This Row],[Scion METRC '#]],VEGC8[[#All],[Scion METRC '#]:[Pheno Barcode]],2,FALSE),"")</f>
        <v/>
      </c>
      <c r="G565" s="13" t="str">
        <f>LEFT(expandedflower[[#This Row],[Pheno Barcode]],7)</f>
        <v/>
      </c>
      <c r="H565" s="10" t="e">
        <f>_xlfn.IFNA(VLOOKUP(expandedflower[[#This Row],[Strain]],VEGC8[[#All],[Scion METRC '#]:[Health]],5,FALSE),"")</f>
        <v>#REF!</v>
      </c>
      <c r="I565" s="13"/>
      <c r="J565" s="13" t="str">
        <f>_xlfn.IFNA(VLOOKUP(expandedflower[[#This Row],[Scion METRC '#]],DEADC8[#Data],2,FALSE),"Alive")</f>
        <v>Alive</v>
      </c>
      <c r="K565" s="13"/>
      <c r="L565" s="13" t="str">
        <f>_xlfn.IFNA(VLOOKUP(expandedflower[[#This Row],[Scion METRC '#]],DEADC8[#Data],3,FALSE),"")</f>
        <v/>
      </c>
      <c r="M565" s="14" t="str">
        <f>_xlfn.IFNA(VLOOKUP(expandedflower[[#This Row],[Scion METRC '#]],DEADC8[#Data],4,FALSE),"")</f>
        <v/>
      </c>
      <c r="N565" s="13" t="str">
        <f>IF(ISNUMBER(SEARCH(".",expandedflower[[#This Row],[Pheno Barcode]])),CONCATENATE("1A4070000000065000",RIGHT(expandedflower[[#This Row],[Pheno Barcode]],6)),"")</f>
        <v/>
      </c>
      <c r="O5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_HL1-04</v>
      </c>
    </row>
    <row r="566" spans="1:15" x14ac:dyDescent="0.25">
      <c r="A566" s="12" t="s">
        <v>504</v>
      </c>
      <c r="B566" s="9">
        <v>5</v>
      </c>
      <c r="C566" s="9" t="s">
        <v>515</v>
      </c>
      <c r="D566" s="13"/>
      <c r="E566" s="13" t="e">
        <f>_xlfn.IFNA(VLOOKUP(expandedflower[[#This Row],[Scion METRC '#]],[3]!METRCC8[#Data],2,FALSE),"METRC ERROR")</f>
        <v>#REF!</v>
      </c>
      <c r="F566" s="13" t="str">
        <f>_xlfn.IFNA(VLOOKUP(expandedflower[[#This Row],[Scion METRC '#]],VEGC8[[#All],[Scion METRC '#]:[Pheno Barcode]],2,FALSE),"")</f>
        <v/>
      </c>
      <c r="G566" s="13" t="str">
        <f>LEFT(expandedflower[[#This Row],[Pheno Barcode]],7)</f>
        <v/>
      </c>
      <c r="H566" s="10" t="e">
        <f>_xlfn.IFNA(VLOOKUP(expandedflower[[#This Row],[Strain]],VEGC8[[#All],[Scion METRC '#]:[Health]],5,FALSE),"")</f>
        <v>#REF!</v>
      </c>
      <c r="I566" s="13"/>
      <c r="J566" s="13" t="str">
        <f>_xlfn.IFNA(VLOOKUP(expandedflower[[#This Row],[Scion METRC '#]],DEADC8[#Data],2,FALSE),"Alive")</f>
        <v>Alive</v>
      </c>
      <c r="K566" s="13"/>
      <c r="L566" s="13" t="str">
        <f>_xlfn.IFNA(VLOOKUP(expandedflower[[#This Row],[Scion METRC '#]],DEADC8[#Data],3,FALSE),"")</f>
        <v/>
      </c>
      <c r="M566" s="14" t="str">
        <f>_xlfn.IFNA(VLOOKUP(expandedflower[[#This Row],[Scion METRC '#]],DEADC8[#Data],4,FALSE),"")</f>
        <v/>
      </c>
      <c r="N566" s="13" t="str">
        <f>IF(ISNUMBER(SEARCH(".",expandedflower[[#This Row],[Pheno Barcode]])),CONCATENATE("1A4070000000065000",RIGHT(expandedflower[[#This Row],[Pheno Barcode]],6)),"")</f>
        <v/>
      </c>
      <c r="O5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_HL1-05</v>
      </c>
    </row>
    <row r="567" spans="1:15" x14ac:dyDescent="0.25">
      <c r="A567" s="12" t="s">
        <v>504</v>
      </c>
      <c r="B567" s="9">
        <v>6</v>
      </c>
      <c r="C567" s="9" t="s">
        <v>515</v>
      </c>
      <c r="D567" s="13"/>
      <c r="E567" s="13" t="e">
        <f>_xlfn.IFNA(VLOOKUP(expandedflower[[#This Row],[Scion METRC '#]],[3]!METRCC8[#Data],2,FALSE),"METRC ERROR")</f>
        <v>#REF!</v>
      </c>
      <c r="F567" s="13" t="str">
        <f>_xlfn.IFNA(VLOOKUP(expandedflower[[#This Row],[Scion METRC '#]],VEGC8[[#All],[Scion METRC '#]:[Pheno Barcode]],2,FALSE),"")</f>
        <v/>
      </c>
      <c r="G567" s="13" t="str">
        <f>LEFT(expandedflower[[#This Row],[Pheno Barcode]],7)</f>
        <v/>
      </c>
      <c r="H567" s="10" t="e">
        <f>_xlfn.IFNA(VLOOKUP(expandedflower[[#This Row],[Strain]],VEGC8[[#All],[Scion METRC '#]:[Health]],5,FALSE),"")</f>
        <v>#REF!</v>
      </c>
      <c r="I567" s="13"/>
      <c r="J567" s="13" t="str">
        <f>_xlfn.IFNA(VLOOKUP(expandedflower[[#This Row],[Scion METRC '#]],DEADC8[#Data],2,FALSE),"Alive")</f>
        <v>Alive</v>
      </c>
      <c r="K567" s="13"/>
      <c r="L567" s="13" t="str">
        <f>_xlfn.IFNA(VLOOKUP(expandedflower[[#This Row],[Scion METRC '#]],DEADC8[#Data],3,FALSE),"")</f>
        <v/>
      </c>
      <c r="M567" s="14" t="str">
        <f>_xlfn.IFNA(VLOOKUP(expandedflower[[#This Row],[Scion METRC '#]],DEADC8[#Data],4,FALSE),"")</f>
        <v/>
      </c>
      <c r="N567" s="13" t="str">
        <f>IF(ISNUMBER(SEARCH(".",expandedflower[[#This Row],[Pheno Barcode]])),CONCATENATE("1A4070000000065000",RIGHT(expandedflower[[#This Row],[Pheno Barcode]],6)),"")</f>
        <v/>
      </c>
      <c r="O5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_HL1-06</v>
      </c>
    </row>
    <row r="568" spans="1:15" x14ac:dyDescent="0.25">
      <c r="A568" s="12" t="s">
        <v>504</v>
      </c>
      <c r="B568" s="9">
        <v>7</v>
      </c>
      <c r="C568" s="9" t="s">
        <v>515</v>
      </c>
      <c r="D568" s="13"/>
      <c r="E568" s="13" t="e">
        <f>_xlfn.IFNA(VLOOKUP(expandedflower[[#This Row],[Scion METRC '#]],[3]!METRCC8[#Data],2,FALSE),"METRC ERROR")</f>
        <v>#REF!</v>
      </c>
      <c r="F568" s="13" t="str">
        <f>_xlfn.IFNA(VLOOKUP(expandedflower[[#This Row],[Scion METRC '#]],VEGC8[[#All],[Scion METRC '#]:[Pheno Barcode]],2,FALSE),"")</f>
        <v/>
      </c>
      <c r="G568" s="13" t="str">
        <f>LEFT(expandedflower[[#This Row],[Pheno Barcode]],7)</f>
        <v/>
      </c>
      <c r="H568" s="10" t="e">
        <f>_xlfn.IFNA(VLOOKUP(expandedflower[[#This Row],[Strain]],VEGC8[[#All],[Scion METRC '#]:[Health]],5,FALSE),"")</f>
        <v>#REF!</v>
      </c>
      <c r="I568" s="13"/>
      <c r="J568" s="13" t="str">
        <f>_xlfn.IFNA(VLOOKUP(expandedflower[[#This Row],[Scion METRC '#]],DEADC8[#Data],2,FALSE),"Alive")</f>
        <v>Alive</v>
      </c>
      <c r="K568" s="13"/>
      <c r="L568" s="13" t="str">
        <f>_xlfn.IFNA(VLOOKUP(expandedflower[[#This Row],[Scion METRC '#]],DEADC8[#Data],3,FALSE),"")</f>
        <v/>
      </c>
      <c r="M568" s="14" t="str">
        <f>_xlfn.IFNA(VLOOKUP(expandedflower[[#This Row],[Scion METRC '#]],DEADC8[#Data],4,FALSE),"")</f>
        <v/>
      </c>
      <c r="N568" s="13" t="str">
        <f>IF(ISNUMBER(SEARCH(".",expandedflower[[#This Row],[Pheno Barcode]])),CONCATENATE("1A4070000000065000",RIGHT(expandedflower[[#This Row],[Pheno Barcode]],6)),"")</f>
        <v/>
      </c>
      <c r="O5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_HL1-07</v>
      </c>
    </row>
    <row r="569" spans="1:15" x14ac:dyDescent="0.25">
      <c r="A569" s="12" t="s">
        <v>504</v>
      </c>
      <c r="B569" s="9">
        <v>8</v>
      </c>
      <c r="C569" s="9" t="s">
        <v>515</v>
      </c>
      <c r="D569" s="13"/>
      <c r="E569" s="13" t="e">
        <f>_xlfn.IFNA(VLOOKUP(expandedflower[[#This Row],[Scion METRC '#]],[3]!METRCC8[#Data],2,FALSE),"METRC ERROR")</f>
        <v>#REF!</v>
      </c>
      <c r="F569" s="13" t="str">
        <f>_xlfn.IFNA(VLOOKUP(expandedflower[[#This Row],[Scion METRC '#]],VEGC8[[#All],[Scion METRC '#]:[Pheno Barcode]],2,FALSE),"")</f>
        <v/>
      </c>
      <c r="G569" s="13" t="str">
        <f>LEFT(expandedflower[[#This Row],[Pheno Barcode]],7)</f>
        <v/>
      </c>
      <c r="H569" s="10" t="e">
        <f>_xlfn.IFNA(VLOOKUP(expandedflower[[#This Row],[Strain]],VEGC8[[#All],[Scion METRC '#]:[Health]],5,FALSE),"")</f>
        <v>#REF!</v>
      </c>
      <c r="I569" s="13"/>
      <c r="J569" s="13" t="str">
        <f>_xlfn.IFNA(VLOOKUP(expandedflower[[#This Row],[Scion METRC '#]],DEADC8[#Data],2,FALSE),"Alive")</f>
        <v>Alive</v>
      </c>
      <c r="K569" s="13"/>
      <c r="L569" s="13" t="str">
        <f>_xlfn.IFNA(VLOOKUP(expandedflower[[#This Row],[Scion METRC '#]],DEADC8[#Data],3,FALSE),"")</f>
        <v/>
      </c>
      <c r="M569" s="14" t="str">
        <f>_xlfn.IFNA(VLOOKUP(expandedflower[[#This Row],[Scion METRC '#]],DEADC8[#Data],4,FALSE),"")</f>
        <v/>
      </c>
      <c r="N569" s="13" t="str">
        <f>IF(ISNUMBER(SEARCH(".",expandedflower[[#This Row],[Pheno Barcode]])),CONCATENATE("1A4070000000065000",RIGHT(expandedflower[[#This Row],[Pheno Barcode]],6)),"")</f>
        <v/>
      </c>
      <c r="O5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_HL1-08</v>
      </c>
    </row>
    <row r="570" spans="1:15" x14ac:dyDescent="0.25">
      <c r="A570" s="12" t="s">
        <v>504</v>
      </c>
      <c r="B570" s="9">
        <v>9</v>
      </c>
      <c r="C570" s="9" t="s">
        <v>515</v>
      </c>
      <c r="D570" s="13"/>
      <c r="E570" s="13" t="e">
        <f>_xlfn.IFNA(VLOOKUP(expandedflower[[#This Row],[Scion METRC '#]],[3]!METRCC8[#Data],2,FALSE),"METRC ERROR")</f>
        <v>#REF!</v>
      </c>
      <c r="F570" s="13" t="str">
        <f>_xlfn.IFNA(VLOOKUP(expandedflower[[#This Row],[Scion METRC '#]],VEGC8[[#All],[Scion METRC '#]:[Pheno Barcode]],2,FALSE),"")</f>
        <v/>
      </c>
      <c r="G570" s="13" t="str">
        <f>LEFT(expandedflower[[#This Row],[Pheno Barcode]],7)</f>
        <v/>
      </c>
      <c r="H570" s="10" t="e">
        <f>_xlfn.IFNA(VLOOKUP(expandedflower[[#This Row],[Strain]],VEGC8[[#All],[Scion METRC '#]:[Health]],5,FALSE),"")</f>
        <v>#REF!</v>
      </c>
      <c r="I570" s="13"/>
      <c r="J570" s="13" t="str">
        <f>_xlfn.IFNA(VLOOKUP(expandedflower[[#This Row],[Scion METRC '#]],DEADC8[#Data],2,FALSE),"Alive")</f>
        <v>Alive</v>
      </c>
      <c r="K570" s="13"/>
      <c r="L570" s="13" t="str">
        <f>_xlfn.IFNA(VLOOKUP(expandedflower[[#This Row],[Scion METRC '#]],DEADC8[#Data],3,FALSE),"")</f>
        <v/>
      </c>
      <c r="M570" s="14" t="str">
        <f>_xlfn.IFNA(VLOOKUP(expandedflower[[#This Row],[Scion METRC '#]],DEADC8[#Data],4,FALSE),"")</f>
        <v/>
      </c>
      <c r="N570" s="13" t="str">
        <f>IF(ISNUMBER(SEARCH(".",expandedflower[[#This Row],[Pheno Barcode]])),CONCATENATE("1A4070000000065000",RIGHT(expandedflower[[#This Row],[Pheno Barcode]],6)),"")</f>
        <v/>
      </c>
      <c r="O5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_HL1-09</v>
      </c>
    </row>
    <row r="571" spans="1:15" x14ac:dyDescent="0.25">
      <c r="A571" s="12" t="s">
        <v>504</v>
      </c>
      <c r="B571" s="9">
        <v>10</v>
      </c>
      <c r="C571" s="9" t="s">
        <v>515</v>
      </c>
      <c r="D571" s="13"/>
      <c r="E571" s="13" t="e">
        <f>_xlfn.IFNA(VLOOKUP(expandedflower[[#This Row],[Scion METRC '#]],[3]!METRCC8[#Data],2,FALSE),"METRC ERROR")</f>
        <v>#REF!</v>
      </c>
      <c r="F571" s="13" t="str">
        <f>_xlfn.IFNA(VLOOKUP(expandedflower[[#This Row],[Scion METRC '#]],VEGC8[[#All],[Scion METRC '#]:[Pheno Barcode]],2,FALSE),"")</f>
        <v/>
      </c>
      <c r="G571" s="13" t="str">
        <f>LEFT(expandedflower[[#This Row],[Pheno Barcode]],7)</f>
        <v/>
      </c>
      <c r="H571" s="10" t="e">
        <f>_xlfn.IFNA(VLOOKUP(expandedflower[[#This Row],[Strain]],VEGC8[[#All],[Scion METRC '#]:[Health]],5,FALSE),"")</f>
        <v>#REF!</v>
      </c>
      <c r="I571" s="13"/>
      <c r="J571" s="13" t="str">
        <f>_xlfn.IFNA(VLOOKUP(expandedflower[[#This Row],[Scion METRC '#]],DEADC8[#Data],2,FALSE),"Alive")</f>
        <v>Alive</v>
      </c>
      <c r="K571" s="13"/>
      <c r="L571" s="13" t="str">
        <f>_xlfn.IFNA(VLOOKUP(expandedflower[[#This Row],[Scion METRC '#]],DEADC8[#Data],3,FALSE),"")</f>
        <v/>
      </c>
      <c r="M571" s="14" t="str">
        <f>_xlfn.IFNA(VLOOKUP(expandedflower[[#This Row],[Scion METRC '#]],DEADC8[#Data],4,FALSE),"")</f>
        <v/>
      </c>
      <c r="N571" s="13" t="str">
        <f>IF(ISNUMBER(SEARCH(".",expandedflower[[#This Row],[Pheno Barcode]])),CONCATENATE("1A4070000000065000",RIGHT(expandedflower[[#This Row],[Pheno Barcode]],6)),"")</f>
        <v/>
      </c>
      <c r="O5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_HL1-10</v>
      </c>
    </row>
    <row r="572" spans="1:15" x14ac:dyDescent="0.25">
      <c r="A572" s="12" t="s">
        <v>504</v>
      </c>
      <c r="B572" s="9">
        <v>11</v>
      </c>
      <c r="C572" s="9" t="s">
        <v>515</v>
      </c>
      <c r="D572" s="13"/>
      <c r="E572" s="13" t="e">
        <f>_xlfn.IFNA(VLOOKUP(expandedflower[[#This Row],[Scion METRC '#]],[3]!METRCC8[#Data],2,FALSE),"METRC ERROR")</f>
        <v>#REF!</v>
      </c>
      <c r="F572" s="13" t="str">
        <f>_xlfn.IFNA(VLOOKUP(expandedflower[[#This Row],[Scion METRC '#]],VEGC8[[#All],[Scion METRC '#]:[Pheno Barcode]],2,FALSE),"")</f>
        <v/>
      </c>
      <c r="G572" s="13" t="str">
        <f>LEFT(expandedflower[[#This Row],[Pheno Barcode]],7)</f>
        <v/>
      </c>
      <c r="H572" s="10" t="e">
        <f>_xlfn.IFNA(VLOOKUP(expandedflower[[#This Row],[Strain]],VEGC8[[#All],[Scion METRC '#]:[Health]],5,FALSE),"")</f>
        <v>#REF!</v>
      </c>
      <c r="I572" s="13"/>
      <c r="J572" s="13" t="str">
        <f>_xlfn.IFNA(VLOOKUP(expandedflower[[#This Row],[Scion METRC '#]],DEADC8[#Data],2,FALSE),"Alive")</f>
        <v>Alive</v>
      </c>
      <c r="K572" s="13"/>
      <c r="L572" s="13" t="str">
        <f>_xlfn.IFNA(VLOOKUP(expandedflower[[#This Row],[Scion METRC '#]],DEADC8[#Data],3,FALSE),"")</f>
        <v/>
      </c>
      <c r="M572" s="14" t="str">
        <f>_xlfn.IFNA(VLOOKUP(expandedflower[[#This Row],[Scion METRC '#]],DEADC8[#Data],4,FALSE),"")</f>
        <v/>
      </c>
      <c r="N572" s="13" t="str">
        <f>IF(ISNUMBER(SEARCH(".",expandedflower[[#This Row],[Pheno Barcode]])),CONCATENATE("1A4070000000065000",RIGHT(expandedflower[[#This Row],[Pheno Barcode]],6)),"")</f>
        <v/>
      </c>
      <c r="O5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_HL1-11</v>
      </c>
    </row>
    <row r="573" spans="1:15" x14ac:dyDescent="0.25">
      <c r="A573" s="12" t="s">
        <v>504</v>
      </c>
      <c r="B573" s="9">
        <v>12</v>
      </c>
      <c r="C573" s="9" t="s">
        <v>515</v>
      </c>
      <c r="D573" s="13"/>
      <c r="E573" s="13" t="e">
        <f>_xlfn.IFNA(VLOOKUP(expandedflower[[#This Row],[Scion METRC '#]],[3]!METRCC8[#Data],2,FALSE),"METRC ERROR")</f>
        <v>#REF!</v>
      </c>
      <c r="F573" s="13" t="str">
        <f>_xlfn.IFNA(VLOOKUP(expandedflower[[#This Row],[Scion METRC '#]],VEGC8[[#All],[Scion METRC '#]:[Pheno Barcode]],2,FALSE),"")</f>
        <v/>
      </c>
      <c r="G573" s="13" t="str">
        <f>LEFT(expandedflower[[#This Row],[Pheno Barcode]],7)</f>
        <v/>
      </c>
      <c r="H573" s="10" t="e">
        <f>_xlfn.IFNA(VLOOKUP(expandedflower[[#This Row],[Strain]],VEGC8[[#All],[Scion METRC '#]:[Health]],5,FALSE),"")</f>
        <v>#REF!</v>
      </c>
      <c r="I573" s="13"/>
      <c r="J573" s="13" t="str">
        <f>_xlfn.IFNA(VLOOKUP(expandedflower[[#This Row],[Scion METRC '#]],DEADC8[#Data],2,FALSE),"Alive")</f>
        <v>Alive</v>
      </c>
      <c r="K573" s="13"/>
      <c r="L573" s="13" t="str">
        <f>_xlfn.IFNA(VLOOKUP(expandedflower[[#This Row],[Scion METRC '#]],DEADC8[#Data],3,FALSE),"")</f>
        <v/>
      </c>
      <c r="M573" s="14" t="str">
        <f>_xlfn.IFNA(VLOOKUP(expandedflower[[#This Row],[Scion METRC '#]],DEADC8[#Data],4,FALSE),"")</f>
        <v/>
      </c>
      <c r="N573" s="13" t="str">
        <f>IF(ISNUMBER(SEARCH(".",expandedflower[[#This Row],[Pheno Barcode]])),CONCATENATE("1A4070000000065000",RIGHT(expandedflower[[#This Row],[Pheno Barcode]],6)),"")</f>
        <v/>
      </c>
      <c r="O5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_HL1-12</v>
      </c>
    </row>
    <row r="574" spans="1:15" x14ac:dyDescent="0.25">
      <c r="A574" s="12" t="s">
        <v>504</v>
      </c>
      <c r="B574" s="9">
        <v>13</v>
      </c>
      <c r="C574" s="9" t="s">
        <v>515</v>
      </c>
      <c r="D574" s="13"/>
      <c r="E574" s="13" t="e">
        <f>_xlfn.IFNA(VLOOKUP(expandedflower[[#This Row],[Scion METRC '#]],[3]!METRCC8[#Data],2,FALSE),"METRC ERROR")</f>
        <v>#REF!</v>
      </c>
      <c r="F574" s="13" t="str">
        <f>_xlfn.IFNA(VLOOKUP(expandedflower[[#This Row],[Scion METRC '#]],VEGC8[[#All],[Scion METRC '#]:[Pheno Barcode]],2,FALSE),"")</f>
        <v/>
      </c>
      <c r="G574" s="13" t="str">
        <f>LEFT(expandedflower[[#This Row],[Pheno Barcode]],7)</f>
        <v/>
      </c>
      <c r="H574" s="10" t="e">
        <f>_xlfn.IFNA(VLOOKUP(expandedflower[[#This Row],[Strain]],VEGC8[[#All],[Scion METRC '#]:[Health]],5,FALSE),"")</f>
        <v>#REF!</v>
      </c>
      <c r="I574" s="13"/>
      <c r="J574" s="13" t="str">
        <f>_xlfn.IFNA(VLOOKUP(expandedflower[[#This Row],[Scion METRC '#]],DEADC8[#Data],2,FALSE),"Alive")</f>
        <v>Alive</v>
      </c>
      <c r="K574" s="13"/>
      <c r="L574" s="13" t="str">
        <f>_xlfn.IFNA(VLOOKUP(expandedflower[[#This Row],[Scion METRC '#]],DEADC8[#Data],3,FALSE),"")</f>
        <v/>
      </c>
      <c r="M574" s="14" t="str">
        <f>_xlfn.IFNA(VLOOKUP(expandedflower[[#This Row],[Scion METRC '#]],DEADC8[#Data],4,FALSE),"")</f>
        <v/>
      </c>
      <c r="N574" s="13" t="str">
        <f>IF(ISNUMBER(SEARCH(".",expandedflower[[#This Row],[Pheno Barcode]])),CONCATENATE("1A4070000000065000",RIGHT(expandedflower[[#This Row],[Pheno Barcode]],6)),"")</f>
        <v/>
      </c>
      <c r="O5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_HL1-13</v>
      </c>
    </row>
    <row r="575" spans="1:15" x14ac:dyDescent="0.25">
      <c r="A575" s="12" t="s">
        <v>504</v>
      </c>
      <c r="B575" s="9">
        <v>14</v>
      </c>
      <c r="C575" s="9" t="s">
        <v>515</v>
      </c>
      <c r="D575" s="13"/>
      <c r="E575" s="13" t="e">
        <f>_xlfn.IFNA(VLOOKUP(expandedflower[[#This Row],[Scion METRC '#]],[3]!METRCC8[#Data],2,FALSE),"METRC ERROR")</f>
        <v>#REF!</v>
      </c>
      <c r="F575" s="13" t="str">
        <f>_xlfn.IFNA(VLOOKUP(expandedflower[[#This Row],[Scion METRC '#]],VEGC8[[#All],[Scion METRC '#]:[Pheno Barcode]],2,FALSE),"")</f>
        <v/>
      </c>
      <c r="G575" s="13" t="str">
        <f>LEFT(expandedflower[[#This Row],[Pheno Barcode]],7)</f>
        <v/>
      </c>
      <c r="H575" s="10" t="e">
        <f>_xlfn.IFNA(VLOOKUP(expandedflower[[#This Row],[Strain]],VEGC8[[#All],[Scion METRC '#]:[Health]],5,FALSE),"")</f>
        <v>#REF!</v>
      </c>
      <c r="I575" s="13"/>
      <c r="J575" s="13" t="str">
        <f>_xlfn.IFNA(VLOOKUP(expandedflower[[#This Row],[Scion METRC '#]],DEADC8[#Data],2,FALSE),"Alive")</f>
        <v>Alive</v>
      </c>
      <c r="K575" s="13"/>
      <c r="L575" s="13" t="str">
        <f>_xlfn.IFNA(VLOOKUP(expandedflower[[#This Row],[Scion METRC '#]],DEADC8[#Data],3,FALSE),"")</f>
        <v/>
      </c>
      <c r="M575" s="14" t="str">
        <f>_xlfn.IFNA(VLOOKUP(expandedflower[[#This Row],[Scion METRC '#]],DEADC8[#Data],4,FALSE),"")</f>
        <v/>
      </c>
      <c r="N575" s="13" t="str">
        <f>IF(ISNUMBER(SEARCH(".",expandedflower[[#This Row],[Pheno Barcode]])),CONCATENATE("1A4070000000065000",RIGHT(expandedflower[[#This Row],[Pheno Barcode]],6)),"")</f>
        <v/>
      </c>
      <c r="O5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_HL1-14</v>
      </c>
    </row>
    <row r="576" spans="1:15" x14ac:dyDescent="0.25">
      <c r="A576" s="12" t="s">
        <v>504</v>
      </c>
      <c r="B576" s="9">
        <v>15</v>
      </c>
      <c r="C576" s="9" t="s">
        <v>515</v>
      </c>
      <c r="D576" s="13"/>
      <c r="E576" s="13" t="e">
        <f>_xlfn.IFNA(VLOOKUP(expandedflower[[#This Row],[Scion METRC '#]],[3]!METRCC8[#Data],2,FALSE),"METRC ERROR")</f>
        <v>#REF!</v>
      </c>
      <c r="F576" s="13" t="str">
        <f>_xlfn.IFNA(VLOOKUP(expandedflower[[#This Row],[Scion METRC '#]],VEGC8[[#All],[Scion METRC '#]:[Pheno Barcode]],2,FALSE),"")</f>
        <v/>
      </c>
      <c r="G576" s="13" t="str">
        <f>LEFT(expandedflower[[#This Row],[Pheno Barcode]],7)</f>
        <v/>
      </c>
      <c r="H576" s="10" t="e">
        <f>_xlfn.IFNA(VLOOKUP(expandedflower[[#This Row],[Strain]],VEGC8[[#All],[Scion METRC '#]:[Health]],5,FALSE),"")</f>
        <v>#REF!</v>
      </c>
      <c r="I576" s="13"/>
      <c r="J576" s="13" t="str">
        <f>_xlfn.IFNA(VLOOKUP(expandedflower[[#This Row],[Scion METRC '#]],DEADC8[#Data],2,FALSE),"Alive")</f>
        <v>Alive</v>
      </c>
      <c r="K576" s="13"/>
      <c r="L576" s="13" t="str">
        <f>_xlfn.IFNA(VLOOKUP(expandedflower[[#This Row],[Scion METRC '#]],DEADC8[#Data],3,FALSE),"")</f>
        <v/>
      </c>
      <c r="M576" s="14" t="str">
        <f>_xlfn.IFNA(VLOOKUP(expandedflower[[#This Row],[Scion METRC '#]],DEADC8[#Data],4,FALSE),"")</f>
        <v/>
      </c>
      <c r="N576" s="13" t="str">
        <f>IF(ISNUMBER(SEARCH(".",expandedflower[[#This Row],[Pheno Barcode]])),CONCATENATE("1A4070000000065000",RIGHT(expandedflower[[#This Row],[Pheno Barcode]],6)),"")</f>
        <v/>
      </c>
      <c r="O5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_HL1-15</v>
      </c>
    </row>
    <row r="577" spans="1:15" x14ac:dyDescent="0.25">
      <c r="A577" s="12" t="s">
        <v>504</v>
      </c>
      <c r="B577" s="9">
        <v>16</v>
      </c>
      <c r="C577" s="9" t="s">
        <v>515</v>
      </c>
      <c r="D577" s="13"/>
      <c r="E577" s="13" t="e">
        <f>_xlfn.IFNA(VLOOKUP(expandedflower[[#This Row],[Scion METRC '#]],[3]!METRCC8[#Data],2,FALSE),"METRC ERROR")</f>
        <v>#REF!</v>
      </c>
      <c r="F577" s="13" t="str">
        <f>_xlfn.IFNA(VLOOKUP(expandedflower[[#This Row],[Scion METRC '#]],VEGC8[[#All],[Scion METRC '#]:[Pheno Barcode]],2,FALSE),"")</f>
        <v/>
      </c>
      <c r="G577" s="13" t="str">
        <f>LEFT(expandedflower[[#This Row],[Pheno Barcode]],7)</f>
        <v/>
      </c>
      <c r="H577" s="10" t="e">
        <f>_xlfn.IFNA(VLOOKUP(expandedflower[[#This Row],[Strain]],VEGC8[[#All],[Scion METRC '#]:[Health]],5,FALSE),"")</f>
        <v>#REF!</v>
      </c>
      <c r="I577" s="13"/>
      <c r="J577" s="13" t="str">
        <f>_xlfn.IFNA(VLOOKUP(expandedflower[[#This Row],[Scion METRC '#]],DEADC8[#Data],2,FALSE),"Alive")</f>
        <v>Alive</v>
      </c>
      <c r="K577" s="13"/>
      <c r="L577" s="13" t="str">
        <f>_xlfn.IFNA(VLOOKUP(expandedflower[[#This Row],[Scion METRC '#]],DEADC8[#Data],3,FALSE),"")</f>
        <v/>
      </c>
      <c r="M577" s="14" t="str">
        <f>_xlfn.IFNA(VLOOKUP(expandedflower[[#This Row],[Scion METRC '#]],DEADC8[#Data],4,FALSE),"")</f>
        <v/>
      </c>
      <c r="N577" s="13" t="str">
        <f>IF(ISNUMBER(SEARCH(".",expandedflower[[#This Row],[Pheno Barcode]])),CONCATENATE("1A4070000000065000",RIGHT(expandedflower[[#This Row],[Pheno Barcode]],6)),"")</f>
        <v/>
      </c>
      <c r="O5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_HL1-16</v>
      </c>
    </row>
    <row r="578" spans="1:15" x14ac:dyDescent="0.25">
      <c r="A578" s="12" t="s">
        <v>504</v>
      </c>
      <c r="B578" s="9">
        <v>1</v>
      </c>
      <c r="C578" s="9" t="s">
        <v>516</v>
      </c>
      <c r="D578" s="13"/>
      <c r="E578" s="13" t="e">
        <f>_xlfn.IFNA(VLOOKUP(expandedflower[[#This Row],[Scion METRC '#]],[3]!METRCC8[#Data],2,FALSE),"METRC ERROR")</f>
        <v>#REF!</v>
      </c>
      <c r="F578" s="13" t="str">
        <f>_xlfn.IFNA(VLOOKUP(expandedflower[[#This Row],[Scion METRC '#]],VEGC8[[#All],[Scion METRC '#]:[Pheno Barcode]],2,FALSE),"")</f>
        <v/>
      </c>
      <c r="G578" s="13" t="str">
        <f>LEFT(expandedflower[[#This Row],[Pheno Barcode]],7)</f>
        <v/>
      </c>
      <c r="H578" s="10" t="e">
        <f>_xlfn.IFNA(VLOOKUP(expandedflower[[#This Row],[Strain]],VEGC8[[#All],[Scion METRC '#]:[Health]],5,FALSE),"")</f>
        <v>#REF!</v>
      </c>
      <c r="I578" s="13"/>
      <c r="J578" s="13" t="str">
        <f>_xlfn.IFNA(VLOOKUP(expandedflower[[#This Row],[Scion METRC '#]],DEADC8[#Data],2,FALSE),"Alive")</f>
        <v>Alive</v>
      </c>
      <c r="K578" s="13"/>
      <c r="L578" s="13" t="str">
        <f>_xlfn.IFNA(VLOOKUP(expandedflower[[#This Row],[Scion METRC '#]],DEADC8[#Data],3,FALSE),"")</f>
        <v/>
      </c>
      <c r="M578" s="14" t="str">
        <f>_xlfn.IFNA(VLOOKUP(expandedflower[[#This Row],[Scion METRC '#]],DEADC8[#Data],4,FALSE),"")</f>
        <v/>
      </c>
      <c r="N578" s="13" t="str">
        <f>IF(ISNUMBER(SEARCH(".",expandedflower[[#This Row],[Pheno Barcode]])),CONCATENATE("1A4070000000065000",RIGHT(expandedflower[[#This Row],[Pheno Barcode]],6)),"")</f>
        <v/>
      </c>
      <c r="O5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_HL2-01</v>
      </c>
    </row>
    <row r="579" spans="1:15" x14ac:dyDescent="0.25">
      <c r="A579" s="12" t="s">
        <v>504</v>
      </c>
      <c r="B579" s="9">
        <v>2</v>
      </c>
      <c r="C579" s="9" t="s">
        <v>516</v>
      </c>
      <c r="D579" s="13"/>
      <c r="E579" s="13" t="e">
        <f>_xlfn.IFNA(VLOOKUP(expandedflower[[#This Row],[Scion METRC '#]],[3]!METRCC8[#Data],2,FALSE),"METRC ERROR")</f>
        <v>#REF!</v>
      </c>
      <c r="F579" s="13" t="str">
        <f>_xlfn.IFNA(VLOOKUP(expandedflower[[#This Row],[Scion METRC '#]],VEGC8[[#All],[Scion METRC '#]:[Pheno Barcode]],2,FALSE),"")</f>
        <v/>
      </c>
      <c r="G579" s="13" t="str">
        <f>LEFT(expandedflower[[#This Row],[Pheno Barcode]],7)</f>
        <v/>
      </c>
      <c r="H579" s="10" t="e">
        <f>_xlfn.IFNA(VLOOKUP(expandedflower[[#This Row],[Strain]],VEGC8[[#All],[Scion METRC '#]:[Health]],5,FALSE),"")</f>
        <v>#REF!</v>
      </c>
      <c r="I579" s="13"/>
      <c r="J579" s="13" t="str">
        <f>_xlfn.IFNA(VLOOKUP(expandedflower[[#This Row],[Scion METRC '#]],DEADC8[#Data],2,FALSE),"Alive")</f>
        <v>Alive</v>
      </c>
      <c r="K579" s="13"/>
      <c r="L579" s="13" t="str">
        <f>_xlfn.IFNA(VLOOKUP(expandedflower[[#This Row],[Scion METRC '#]],DEADC8[#Data],3,FALSE),"")</f>
        <v/>
      </c>
      <c r="M579" s="14" t="str">
        <f>_xlfn.IFNA(VLOOKUP(expandedflower[[#This Row],[Scion METRC '#]],DEADC8[#Data],4,FALSE),"")</f>
        <v/>
      </c>
      <c r="N579" s="13" t="str">
        <f>IF(ISNUMBER(SEARCH(".",expandedflower[[#This Row],[Pheno Barcode]])),CONCATENATE("1A4070000000065000",RIGHT(expandedflower[[#This Row],[Pheno Barcode]],6)),"")</f>
        <v/>
      </c>
      <c r="O5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_HL2-02</v>
      </c>
    </row>
    <row r="580" spans="1:15" x14ac:dyDescent="0.25">
      <c r="A580" s="12" t="s">
        <v>504</v>
      </c>
      <c r="B580" s="9">
        <v>3</v>
      </c>
      <c r="C580" s="9" t="s">
        <v>516</v>
      </c>
      <c r="D580" s="13"/>
      <c r="E580" s="13" t="e">
        <f>_xlfn.IFNA(VLOOKUP(expandedflower[[#This Row],[Scion METRC '#]],[3]!METRCC8[#Data],2,FALSE),"METRC ERROR")</f>
        <v>#REF!</v>
      </c>
      <c r="F580" s="13" t="str">
        <f>_xlfn.IFNA(VLOOKUP(expandedflower[[#This Row],[Scion METRC '#]],VEGC8[[#All],[Scion METRC '#]:[Pheno Barcode]],2,FALSE),"")</f>
        <v/>
      </c>
      <c r="G580" s="13" t="str">
        <f>LEFT(expandedflower[[#This Row],[Pheno Barcode]],7)</f>
        <v/>
      </c>
      <c r="H580" s="10" t="e">
        <f>_xlfn.IFNA(VLOOKUP(expandedflower[[#This Row],[Strain]],VEGC8[[#All],[Scion METRC '#]:[Health]],5,FALSE),"")</f>
        <v>#REF!</v>
      </c>
      <c r="I580" s="13"/>
      <c r="J580" s="13" t="str">
        <f>_xlfn.IFNA(VLOOKUP(expandedflower[[#This Row],[Scion METRC '#]],DEADC8[#Data],2,FALSE),"Alive")</f>
        <v>Alive</v>
      </c>
      <c r="K580" s="13"/>
      <c r="L580" s="13" t="str">
        <f>_xlfn.IFNA(VLOOKUP(expandedflower[[#This Row],[Scion METRC '#]],DEADC8[#Data],3,FALSE),"")</f>
        <v/>
      </c>
      <c r="M580" s="14" t="str">
        <f>_xlfn.IFNA(VLOOKUP(expandedflower[[#This Row],[Scion METRC '#]],DEADC8[#Data],4,FALSE),"")</f>
        <v/>
      </c>
      <c r="N580" s="13" t="str">
        <f>IF(ISNUMBER(SEARCH(".",expandedflower[[#This Row],[Pheno Barcode]])),CONCATENATE("1A4070000000065000",RIGHT(expandedflower[[#This Row],[Pheno Barcode]],6)),"")</f>
        <v/>
      </c>
      <c r="O5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_HL2-03</v>
      </c>
    </row>
    <row r="581" spans="1:15" x14ac:dyDescent="0.25">
      <c r="A581" s="12" t="s">
        <v>504</v>
      </c>
      <c r="B581" s="9">
        <v>4</v>
      </c>
      <c r="C581" s="9" t="s">
        <v>516</v>
      </c>
      <c r="D581" s="13"/>
      <c r="E581" s="13" t="e">
        <f>_xlfn.IFNA(VLOOKUP(expandedflower[[#This Row],[Scion METRC '#]],[3]!METRCC8[#Data],2,FALSE),"METRC ERROR")</f>
        <v>#REF!</v>
      </c>
      <c r="F581" s="13" t="str">
        <f>_xlfn.IFNA(VLOOKUP(expandedflower[[#This Row],[Scion METRC '#]],VEGC8[[#All],[Scion METRC '#]:[Pheno Barcode]],2,FALSE),"")</f>
        <v/>
      </c>
      <c r="G581" s="13" t="str">
        <f>LEFT(expandedflower[[#This Row],[Pheno Barcode]],7)</f>
        <v/>
      </c>
      <c r="H581" s="10" t="e">
        <f>_xlfn.IFNA(VLOOKUP(expandedflower[[#This Row],[Strain]],VEGC8[[#All],[Scion METRC '#]:[Health]],5,FALSE),"")</f>
        <v>#REF!</v>
      </c>
      <c r="I581" s="13"/>
      <c r="J581" s="13" t="str">
        <f>_xlfn.IFNA(VLOOKUP(expandedflower[[#This Row],[Scion METRC '#]],DEADC8[#Data],2,FALSE),"Alive")</f>
        <v>Alive</v>
      </c>
      <c r="K581" s="13"/>
      <c r="L581" s="13" t="str">
        <f>_xlfn.IFNA(VLOOKUP(expandedflower[[#This Row],[Scion METRC '#]],DEADC8[#Data],3,FALSE),"")</f>
        <v/>
      </c>
      <c r="M581" s="14" t="str">
        <f>_xlfn.IFNA(VLOOKUP(expandedflower[[#This Row],[Scion METRC '#]],DEADC8[#Data],4,FALSE),"")</f>
        <v/>
      </c>
      <c r="N581" s="13" t="str">
        <f>IF(ISNUMBER(SEARCH(".",expandedflower[[#This Row],[Pheno Barcode]])),CONCATENATE("1A4070000000065000",RIGHT(expandedflower[[#This Row],[Pheno Barcode]],6)),"")</f>
        <v/>
      </c>
      <c r="O5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_HL2-04</v>
      </c>
    </row>
    <row r="582" spans="1:15" x14ac:dyDescent="0.25">
      <c r="A582" s="12" t="s">
        <v>504</v>
      </c>
      <c r="B582" s="9">
        <v>5</v>
      </c>
      <c r="C582" s="9" t="s">
        <v>516</v>
      </c>
      <c r="D582" s="13"/>
      <c r="E582" s="13" t="e">
        <f>_xlfn.IFNA(VLOOKUP(expandedflower[[#This Row],[Scion METRC '#]],[3]!METRCC8[#Data],2,FALSE),"METRC ERROR")</f>
        <v>#REF!</v>
      </c>
      <c r="F582" s="13" t="str">
        <f>_xlfn.IFNA(VLOOKUP(expandedflower[[#This Row],[Scion METRC '#]],VEGC8[[#All],[Scion METRC '#]:[Pheno Barcode]],2,FALSE),"")</f>
        <v/>
      </c>
      <c r="G582" s="13" t="str">
        <f>LEFT(expandedflower[[#This Row],[Pheno Barcode]],7)</f>
        <v/>
      </c>
      <c r="H582" s="10" t="e">
        <f>_xlfn.IFNA(VLOOKUP(expandedflower[[#This Row],[Strain]],VEGC8[[#All],[Scion METRC '#]:[Health]],5,FALSE),"")</f>
        <v>#REF!</v>
      </c>
      <c r="I582" s="13"/>
      <c r="J582" s="13" t="str">
        <f>_xlfn.IFNA(VLOOKUP(expandedflower[[#This Row],[Scion METRC '#]],DEADC8[#Data],2,FALSE),"Alive")</f>
        <v>Alive</v>
      </c>
      <c r="K582" s="13"/>
      <c r="L582" s="13" t="str">
        <f>_xlfn.IFNA(VLOOKUP(expandedflower[[#This Row],[Scion METRC '#]],DEADC8[#Data],3,FALSE),"")</f>
        <v/>
      </c>
      <c r="M582" s="14" t="str">
        <f>_xlfn.IFNA(VLOOKUP(expandedflower[[#This Row],[Scion METRC '#]],DEADC8[#Data],4,FALSE),"")</f>
        <v/>
      </c>
      <c r="N582" s="13" t="str">
        <f>IF(ISNUMBER(SEARCH(".",expandedflower[[#This Row],[Pheno Barcode]])),CONCATENATE("1A4070000000065000",RIGHT(expandedflower[[#This Row],[Pheno Barcode]],6)),"")</f>
        <v/>
      </c>
      <c r="O5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_HL2-05</v>
      </c>
    </row>
    <row r="583" spans="1:15" x14ac:dyDescent="0.25">
      <c r="A583" s="12" t="s">
        <v>504</v>
      </c>
      <c r="B583" s="9">
        <v>6</v>
      </c>
      <c r="C583" s="9" t="s">
        <v>516</v>
      </c>
      <c r="D583" s="13"/>
      <c r="E583" s="13" t="e">
        <f>_xlfn.IFNA(VLOOKUP(expandedflower[[#This Row],[Scion METRC '#]],[3]!METRCC8[#Data],2,FALSE),"METRC ERROR")</f>
        <v>#REF!</v>
      </c>
      <c r="F583" s="13" t="str">
        <f>_xlfn.IFNA(VLOOKUP(expandedflower[[#This Row],[Scion METRC '#]],VEGC8[[#All],[Scion METRC '#]:[Pheno Barcode]],2,FALSE),"")</f>
        <v/>
      </c>
      <c r="G583" s="13" t="str">
        <f>LEFT(expandedflower[[#This Row],[Pheno Barcode]],7)</f>
        <v/>
      </c>
      <c r="H583" s="10" t="e">
        <f>_xlfn.IFNA(VLOOKUP(expandedflower[[#This Row],[Strain]],VEGC8[[#All],[Scion METRC '#]:[Health]],5,FALSE),"")</f>
        <v>#REF!</v>
      </c>
      <c r="I583" s="13"/>
      <c r="J583" s="13" t="str">
        <f>_xlfn.IFNA(VLOOKUP(expandedflower[[#This Row],[Scion METRC '#]],DEADC8[#Data],2,FALSE),"Alive")</f>
        <v>Alive</v>
      </c>
      <c r="K583" s="13"/>
      <c r="L583" s="13" t="str">
        <f>_xlfn.IFNA(VLOOKUP(expandedflower[[#This Row],[Scion METRC '#]],DEADC8[#Data],3,FALSE),"")</f>
        <v/>
      </c>
      <c r="M583" s="14" t="str">
        <f>_xlfn.IFNA(VLOOKUP(expandedflower[[#This Row],[Scion METRC '#]],DEADC8[#Data],4,FALSE),"")</f>
        <v/>
      </c>
      <c r="N583" s="13" t="str">
        <f>IF(ISNUMBER(SEARCH(".",expandedflower[[#This Row],[Pheno Barcode]])),CONCATENATE("1A4070000000065000",RIGHT(expandedflower[[#This Row],[Pheno Barcode]],6)),"")</f>
        <v/>
      </c>
      <c r="O5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_HL2-06</v>
      </c>
    </row>
    <row r="584" spans="1:15" x14ac:dyDescent="0.25">
      <c r="A584" s="12" t="s">
        <v>504</v>
      </c>
      <c r="B584" s="9">
        <v>7</v>
      </c>
      <c r="C584" s="9" t="s">
        <v>516</v>
      </c>
      <c r="D584" s="13"/>
      <c r="E584" s="13" t="e">
        <f>_xlfn.IFNA(VLOOKUP(expandedflower[[#This Row],[Scion METRC '#]],[3]!METRCC8[#Data],2,FALSE),"METRC ERROR")</f>
        <v>#REF!</v>
      </c>
      <c r="F584" s="13" t="str">
        <f>_xlfn.IFNA(VLOOKUP(expandedflower[[#This Row],[Scion METRC '#]],VEGC8[[#All],[Scion METRC '#]:[Pheno Barcode]],2,FALSE),"")</f>
        <v/>
      </c>
      <c r="G584" s="13" t="str">
        <f>LEFT(expandedflower[[#This Row],[Pheno Barcode]],7)</f>
        <v/>
      </c>
      <c r="H584" s="10" t="e">
        <f>_xlfn.IFNA(VLOOKUP(expandedflower[[#This Row],[Strain]],VEGC8[[#All],[Scion METRC '#]:[Health]],5,FALSE),"")</f>
        <v>#REF!</v>
      </c>
      <c r="I584" s="13"/>
      <c r="J584" s="13" t="str">
        <f>_xlfn.IFNA(VLOOKUP(expandedflower[[#This Row],[Scion METRC '#]],DEADC8[#Data],2,FALSE),"Alive")</f>
        <v>Alive</v>
      </c>
      <c r="K584" s="13"/>
      <c r="L584" s="13" t="str">
        <f>_xlfn.IFNA(VLOOKUP(expandedflower[[#This Row],[Scion METRC '#]],DEADC8[#Data],3,FALSE),"")</f>
        <v/>
      </c>
      <c r="M584" s="14" t="str">
        <f>_xlfn.IFNA(VLOOKUP(expandedflower[[#This Row],[Scion METRC '#]],DEADC8[#Data],4,FALSE),"")</f>
        <v/>
      </c>
      <c r="N584" s="13" t="str">
        <f>IF(ISNUMBER(SEARCH(".",expandedflower[[#This Row],[Pheno Barcode]])),CONCATENATE("1A4070000000065000",RIGHT(expandedflower[[#This Row],[Pheno Barcode]],6)),"")</f>
        <v/>
      </c>
      <c r="O5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_HL2-07</v>
      </c>
    </row>
    <row r="585" spans="1:15" x14ac:dyDescent="0.25">
      <c r="A585" s="12" t="s">
        <v>504</v>
      </c>
      <c r="B585" s="9">
        <v>8</v>
      </c>
      <c r="C585" s="9" t="s">
        <v>516</v>
      </c>
      <c r="D585" s="13"/>
      <c r="E585" s="13" t="e">
        <f>_xlfn.IFNA(VLOOKUP(expandedflower[[#This Row],[Scion METRC '#]],[3]!METRCC8[#Data],2,FALSE),"METRC ERROR")</f>
        <v>#REF!</v>
      </c>
      <c r="F585" s="13" t="str">
        <f>_xlfn.IFNA(VLOOKUP(expandedflower[[#This Row],[Scion METRC '#]],VEGC8[[#All],[Scion METRC '#]:[Pheno Barcode]],2,FALSE),"")</f>
        <v/>
      </c>
      <c r="G585" s="13" t="str">
        <f>LEFT(expandedflower[[#This Row],[Pheno Barcode]],7)</f>
        <v/>
      </c>
      <c r="H585" s="10" t="e">
        <f>_xlfn.IFNA(VLOOKUP(expandedflower[[#This Row],[Strain]],VEGC8[[#All],[Scion METRC '#]:[Health]],5,FALSE),"")</f>
        <v>#REF!</v>
      </c>
      <c r="I585" s="13"/>
      <c r="J585" s="13" t="str">
        <f>_xlfn.IFNA(VLOOKUP(expandedflower[[#This Row],[Scion METRC '#]],DEADC8[#Data],2,FALSE),"Alive")</f>
        <v>Alive</v>
      </c>
      <c r="K585" s="13"/>
      <c r="L585" s="13" t="str">
        <f>_xlfn.IFNA(VLOOKUP(expandedflower[[#This Row],[Scion METRC '#]],DEADC8[#Data],3,FALSE),"")</f>
        <v/>
      </c>
      <c r="M585" s="14" t="str">
        <f>_xlfn.IFNA(VLOOKUP(expandedflower[[#This Row],[Scion METRC '#]],DEADC8[#Data],4,FALSE),"")</f>
        <v/>
      </c>
      <c r="N585" s="13" t="str">
        <f>IF(ISNUMBER(SEARCH(".",expandedflower[[#This Row],[Pheno Barcode]])),CONCATENATE("1A4070000000065000",RIGHT(expandedflower[[#This Row],[Pheno Barcode]],6)),"")</f>
        <v/>
      </c>
      <c r="O5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_HL2-08</v>
      </c>
    </row>
    <row r="586" spans="1:15" x14ac:dyDescent="0.25">
      <c r="A586" s="12" t="s">
        <v>504</v>
      </c>
      <c r="B586" s="9">
        <v>9</v>
      </c>
      <c r="C586" s="9" t="s">
        <v>516</v>
      </c>
      <c r="D586" s="13"/>
      <c r="E586" s="13" t="e">
        <f>_xlfn.IFNA(VLOOKUP(expandedflower[[#This Row],[Scion METRC '#]],[3]!METRCC8[#Data],2,FALSE),"METRC ERROR")</f>
        <v>#REF!</v>
      </c>
      <c r="F586" s="13" t="str">
        <f>_xlfn.IFNA(VLOOKUP(expandedflower[[#This Row],[Scion METRC '#]],VEGC8[[#All],[Scion METRC '#]:[Pheno Barcode]],2,FALSE),"")</f>
        <v/>
      </c>
      <c r="G586" s="13" t="str">
        <f>LEFT(expandedflower[[#This Row],[Pheno Barcode]],7)</f>
        <v/>
      </c>
      <c r="H586" s="10" t="e">
        <f>_xlfn.IFNA(VLOOKUP(expandedflower[[#This Row],[Strain]],VEGC8[[#All],[Scion METRC '#]:[Health]],5,FALSE),"")</f>
        <v>#REF!</v>
      </c>
      <c r="I586" s="13"/>
      <c r="J586" s="13" t="str">
        <f>_xlfn.IFNA(VLOOKUP(expandedflower[[#This Row],[Scion METRC '#]],DEADC8[#Data],2,FALSE),"Alive")</f>
        <v>Alive</v>
      </c>
      <c r="K586" s="13"/>
      <c r="L586" s="13" t="str">
        <f>_xlfn.IFNA(VLOOKUP(expandedflower[[#This Row],[Scion METRC '#]],DEADC8[#Data],3,FALSE),"")</f>
        <v/>
      </c>
      <c r="M586" s="14" t="str">
        <f>_xlfn.IFNA(VLOOKUP(expandedflower[[#This Row],[Scion METRC '#]],DEADC8[#Data],4,FALSE),"")</f>
        <v/>
      </c>
      <c r="N586" s="13" t="str">
        <f>IF(ISNUMBER(SEARCH(".",expandedflower[[#This Row],[Pheno Barcode]])),CONCATENATE("1A4070000000065000",RIGHT(expandedflower[[#This Row],[Pheno Barcode]],6)),"")</f>
        <v/>
      </c>
      <c r="O5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_HL2-09</v>
      </c>
    </row>
    <row r="587" spans="1:15" x14ac:dyDescent="0.25">
      <c r="A587" s="12" t="s">
        <v>504</v>
      </c>
      <c r="B587" s="9">
        <v>10</v>
      </c>
      <c r="C587" s="9" t="s">
        <v>516</v>
      </c>
      <c r="D587" s="13"/>
      <c r="E587" s="13" t="e">
        <f>_xlfn.IFNA(VLOOKUP(expandedflower[[#This Row],[Scion METRC '#]],[3]!METRCC8[#Data],2,FALSE),"METRC ERROR")</f>
        <v>#REF!</v>
      </c>
      <c r="F587" s="13" t="str">
        <f>_xlfn.IFNA(VLOOKUP(expandedflower[[#This Row],[Scion METRC '#]],VEGC8[[#All],[Scion METRC '#]:[Pheno Barcode]],2,FALSE),"")</f>
        <v/>
      </c>
      <c r="G587" s="13" t="str">
        <f>LEFT(expandedflower[[#This Row],[Pheno Barcode]],7)</f>
        <v/>
      </c>
      <c r="H587" s="10" t="e">
        <f>_xlfn.IFNA(VLOOKUP(expandedflower[[#This Row],[Strain]],VEGC8[[#All],[Scion METRC '#]:[Health]],5,FALSE),"")</f>
        <v>#REF!</v>
      </c>
      <c r="I587" s="13"/>
      <c r="J587" s="13" t="str">
        <f>_xlfn.IFNA(VLOOKUP(expandedflower[[#This Row],[Scion METRC '#]],DEADC8[#Data],2,FALSE),"Alive")</f>
        <v>Alive</v>
      </c>
      <c r="K587" s="13"/>
      <c r="L587" s="13" t="str">
        <f>_xlfn.IFNA(VLOOKUP(expandedflower[[#This Row],[Scion METRC '#]],DEADC8[#Data],3,FALSE),"")</f>
        <v/>
      </c>
      <c r="M587" s="14" t="str">
        <f>_xlfn.IFNA(VLOOKUP(expandedflower[[#This Row],[Scion METRC '#]],DEADC8[#Data],4,FALSE),"")</f>
        <v/>
      </c>
      <c r="N587" s="13" t="str">
        <f>IF(ISNUMBER(SEARCH(".",expandedflower[[#This Row],[Pheno Barcode]])),CONCATENATE("1A4070000000065000",RIGHT(expandedflower[[#This Row],[Pheno Barcode]],6)),"")</f>
        <v/>
      </c>
      <c r="O5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_HL2-10</v>
      </c>
    </row>
    <row r="588" spans="1:15" x14ac:dyDescent="0.25">
      <c r="A588" s="12" t="s">
        <v>504</v>
      </c>
      <c r="B588" s="9">
        <v>11</v>
      </c>
      <c r="C588" s="9" t="s">
        <v>516</v>
      </c>
      <c r="D588" s="13"/>
      <c r="E588" s="13" t="e">
        <f>_xlfn.IFNA(VLOOKUP(expandedflower[[#This Row],[Scion METRC '#]],[3]!METRCC8[#Data],2,FALSE),"METRC ERROR")</f>
        <v>#REF!</v>
      </c>
      <c r="F588" s="13" t="str">
        <f>_xlfn.IFNA(VLOOKUP(expandedflower[[#This Row],[Scion METRC '#]],VEGC8[[#All],[Scion METRC '#]:[Pheno Barcode]],2,FALSE),"")</f>
        <v/>
      </c>
      <c r="G588" s="13" t="str">
        <f>LEFT(expandedflower[[#This Row],[Pheno Barcode]],7)</f>
        <v/>
      </c>
      <c r="H588" s="10" t="e">
        <f>_xlfn.IFNA(VLOOKUP(expandedflower[[#This Row],[Strain]],VEGC8[[#All],[Scion METRC '#]:[Health]],5,FALSE),"")</f>
        <v>#REF!</v>
      </c>
      <c r="I588" s="13"/>
      <c r="J588" s="13" t="str">
        <f>_xlfn.IFNA(VLOOKUP(expandedflower[[#This Row],[Scion METRC '#]],DEADC8[#Data],2,FALSE),"Alive")</f>
        <v>Alive</v>
      </c>
      <c r="K588" s="13"/>
      <c r="L588" s="13" t="str">
        <f>_xlfn.IFNA(VLOOKUP(expandedflower[[#This Row],[Scion METRC '#]],DEADC8[#Data],3,FALSE),"")</f>
        <v/>
      </c>
      <c r="M588" s="14" t="str">
        <f>_xlfn.IFNA(VLOOKUP(expandedflower[[#This Row],[Scion METRC '#]],DEADC8[#Data],4,FALSE),"")</f>
        <v/>
      </c>
      <c r="N588" s="13" t="str">
        <f>IF(ISNUMBER(SEARCH(".",expandedflower[[#This Row],[Pheno Barcode]])),CONCATENATE("1A4070000000065000",RIGHT(expandedflower[[#This Row],[Pheno Barcode]],6)),"")</f>
        <v/>
      </c>
      <c r="O5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_HL2-11</v>
      </c>
    </row>
    <row r="589" spans="1:15" x14ac:dyDescent="0.25">
      <c r="A589" s="12" t="s">
        <v>504</v>
      </c>
      <c r="B589" s="9">
        <v>12</v>
      </c>
      <c r="C589" s="9" t="s">
        <v>516</v>
      </c>
      <c r="D589" s="13"/>
      <c r="E589" s="13" t="e">
        <f>_xlfn.IFNA(VLOOKUP(expandedflower[[#This Row],[Scion METRC '#]],[3]!METRCC8[#Data],2,FALSE),"METRC ERROR")</f>
        <v>#REF!</v>
      </c>
      <c r="F589" s="13" t="str">
        <f>_xlfn.IFNA(VLOOKUP(expandedflower[[#This Row],[Scion METRC '#]],VEGC8[[#All],[Scion METRC '#]:[Pheno Barcode]],2,FALSE),"")</f>
        <v/>
      </c>
      <c r="G589" s="13" t="str">
        <f>LEFT(expandedflower[[#This Row],[Pheno Barcode]],7)</f>
        <v/>
      </c>
      <c r="H589" s="10" t="e">
        <f>_xlfn.IFNA(VLOOKUP(expandedflower[[#This Row],[Strain]],VEGC8[[#All],[Scion METRC '#]:[Health]],5,FALSE),"")</f>
        <v>#REF!</v>
      </c>
      <c r="I589" s="13"/>
      <c r="J589" s="13" t="str">
        <f>_xlfn.IFNA(VLOOKUP(expandedflower[[#This Row],[Scion METRC '#]],DEADC8[#Data],2,FALSE),"Alive")</f>
        <v>Alive</v>
      </c>
      <c r="K589" s="13"/>
      <c r="L589" s="13" t="str">
        <f>_xlfn.IFNA(VLOOKUP(expandedflower[[#This Row],[Scion METRC '#]],DEADC8[#Data],3,FALSE),"")</f>
        <v/>
      </c>
      <c r="M589" s="14" t="str">
        <f>_xlfn.IFNA(VLOOKUP(expandedflower[[#This Row],[Scion METRC '#]],DEADC8[#Data],4,FALSE),"")</f>
        <v/>
      </c>
      <c r="N589" s="13" t="str">
        <f>IF(ISNUMBER(SEARCH(".",expandedflower[[#This Row],[Pheno Barcode]])),CONCATENATE("1A4070000000065000",RIGHT(expandedflower[[#This Row],[Pheno Barcode]],6)),"")</f>
        <v/>
      </c>
      <c r="O5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_HL2-12</v>
      </c>
    </row>
    <row r="590" spans="1:15" x14ac:dyDescent="0.25">
      <c r="A590" s="12" t="s">
        <v>504</v>
      </c>
      <c r="B590" s="9">
        <v>13</v>
      </c>
      <c r="C590" s="9" t="s">
        <v>516</v>
      </c>
      <c r="D590" s="13"/>
      <c r="E590" s="13" t="e">
        <f>_xlfn.IFNA(VLOOKUP(expandedflower[[#This Row],[Scion METRC '#]],[3]!METRCC8[#Data],2,FALSE),"METRC ERROR")</f>
        <v>#REF!</v>
      </c>
      <c r="F590" s="13" t="str">
        <f>_xlfn.IFNA(VLOOKUP(expandedflower[[#This Row],[Scion METRC '#]],VEGC8[[#All],[Scion METRC '#]:[Pheno Barcode]],2,FALSE),"")</f>
        <v/>
      </c>
      <c r="G590" s="13" t="str">
        <f>LEFT(expandedflower[[#This Row],[Pheno Barcode]],7)</f>
        <v/>
      </c>
      <c r="H590" s="10" t="e">
        <f>_xlfn.IFNA(VLOOKUP(expandedflower[[#This Row],[Strain]],VEGC8[[#All],[Scion METRC '#]:[Health]],5,FALSE),"")</f>
        <v>#REF!</v>
      </c>
      <c r="I590" s="13"/>
      <c r="J590" s="13" t="str">
        <f>_xlfn.IFNA(VLOOKUP(expandedflower[[#This Row],[Scion METRC '#]],DEADC8[#Data],2,FALSE),"Alive")</f>
        <v>Alive</v>
      </c>
      <c r="K590" s="13"/>
      <c r="L590" s="13" t="str">
        <f>_xlfn.IFNA(VLOOKUP(expandedflower[[#This Row],[Scion METRC '#]],DEADC8[#Data],3,FALSE),"")</f>
        <v/>
      </c>
      <c r="M590" s="14" t="str">
        <f>_xlfn.IFNA(VLOOKUP(expandedflower[[#This Row],[Scion METRC '#]],DEADC8[#Data],4,FALSE),"")</f>
        <v/>
      </c>
      <c r="N590" s="13" t="str">
        <f>IF(ISNUMBER(SEARCH(".",expandedflower[[#This Row],[Pheno Barcode]])),CONCATENATE("1A4070000000065000",RIGHT(expandedflower[[#This Row],[Pheno Barcode]],6)),"")</f>
        <v/>
      </c>
      <c r="O5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_HL2-13</v>
      </c>
    </row>
    <row r="591" spans="1:15" x14ac:dyDescent="0.25">
      <c r="A591" s="12" t="s">
        <v>504</v>
      </c>
      <c r="B591" s="9">
        <v>14</v>
      </c>
      <c r="C591" s="9" t="s">
        <v>516</v>
      </c>
      <c r="D591" s="13"/>
      <c r="E591" s="13" t="e">
        <f>_xlfn.IFNA(VLOOKUP(expandedflower[[#This Row],[Scion METRC '#]],[3]!METRCC8[#Data],2,FALSE),"METRC ERROR")</f>
        <v>#REF!</v>
      </c>
      <c r="F591" s="13" t="str">
        <f>_xlfn.IFNA(VLOOKUP(expandedflower[[#This Row],[Scion METRC '#]],VEGC8[[#All],[Scion METRC '#]:[Pheno Barcode]],2,FALSE),"")</f>
        <v/>
      </c>
      <c r="G591" s="13" t="str">
        <f>LEFT(expandedflower[[#This Row],[Pheno Barcode]],7)</f>
        <v/>
      </c>
      <c r="H591" s="10" t="e">
        <f>_xlfn.IFNA(VLOOKUP(expandedflower[[#This Row],[Strain]],VEGC8[[#All],[Scion METRC '#]:[Health]],5,FALSE),"")</f>
        <v>#REF!</v>
      </c>
      <c r="I591" s="13"/>
      <c r="J591" s="13" t="str">
        <f>_xlfn.IFNA(VLOOKUP(expandedflower[[#This Row],[Scion METRC '#]],DEADC8[#Data],2,FALSE),"Alive")</f>
        <v>Alive</v>
      </c>
      <c r="K591" s="13"/>
      <c r="L591" s="13" t="str">
        <f>_xlfn.IFNA(VLOOKUP(expandedflower[[#This Row],[Scion METRC '#]],DEADC8[#Data],3,FALSE),"")</f>
        <v/>
      </c>
      <c r="M591" s="14" t="str">
        <f>_xlfn.IFNA(VLOOKUP(expandedflower[[#This Row],[Scion METRC '#]],DEADC8[#Data],4,FALSE),"")</f>
        <v/>
      </c>
      <c r="N591" s="13" t="str">
        <f>IF(ISNUMBER(SEARCH(".",expandedflower[[#This Row],[Pheno Barcode]])),CONCATENATE("1A4070000000065000",RIGHT(expandedflower[[#This Row],[Pheno Barcode]],6)),"")</f>
        <v/>
      </c>
      <c r="O5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_HL2-14</v>
      </c>
    </row>
    <row r="592" spans="1:15" x14ac:dyDescent="0.25">
      <c r="A592" s="12" t="s">
        <v>504</v>
      </c>
      <c r="B592" s="9">
        <v>15</v>
      </c>
      <c r="C592" s="9" t="s">
        <v>516</v>
      </c>
      <c r="D592" s="13"/>
      <c r="E592" s="13" t="e">
        <f>_xlfn.IFNA(VLOOKUP(expandedflower[[#This Row],[Scion METRC '#]],[3]!METRCC8[#Data],2,FALSE),"METRC ERROR")</f>
        <v>#REF!</v>
      </c>
      <c r="F592" s="13" t="str">
        <f>_xlfn.IFNA(VLOOKUP(expandedflower[[#This Row],[Scion METRC '#]],VEGC8[[#All],[Scion METRC '#]:[Pheno Barcode]],2,FALSE),"")</f>
        <v/>
      </c>
      <c r="G592" s="13" t="str">
        <f>LEFT(expandedflower[[#This Row],[Pheno Barcode]],7)</f>
        <v/>
      </c>
      <c r="H592" s="10" t="e">
        <f>_xlfn.IFNA(VLOOKUP(expandedflower[[#This Row],[Strain]],VEGC8[[#All],[Scion METRC '#]:[Health]],5,FALSE),"")</f>
        <v>#REF!</v>
      </c>
      <c r="I592" s="13"/>
      <c r="J592" s="13" t="str">
        <f>_xlfn.IFNA(VLOOKUP(expandedflower[[#This Row],[Scion METRC '#]],DEADC8[#Data],2,FALSE),"Alive")</f>
        <v>Alive</v>
      </c>
      <c r="K592" s="13"/>
      <c r="L592" s="13" t="str">
        <f>_xlfn.IFNA(VLOOKUP(expandedflower[[#This Row],[Scion METRC '#]],DEADC8[#Data],3,FALSE),"")</f>
        <v/>
      </c>
      <c r="M592" s="14" t="str">
        <f>_xlfn.IFNA(VLOOKUP(expandedflower[[#This Row],[Scion METRC '#]],DEADC8[#Data],4,FALSE),"")</f>
        <v/>
      </c>
      <c r="N592" s="13" t="str">
        <f>IF(ISNUMBER(SEARCH(".",expandedflower[[#This Row],[Pheno Barcode]])),CONCATENATE("1A4070000000065000",RIGHT(expandedflower[[#This Row],[Pheno Barcode]],6)),"")</f>
        <v/>
      </c>
      <c r="O5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_HL2-15</v>
      </c>
    </row>
    <row r="593" spans="1:15" x14ac:dyDescent="0.25">
      <c r="A593" s="12" t="s">
        <v>504</v>
      </c>
      <c r="B593" s="9">
        <v>16</v>
      </c>
      <c r="C593" s="9" t="s">
        <v>516</v>
      </c>
      <c r="D593" s="13"/>
      <c r="E593" s="13" t="e">
        <f>_xlfn.IFNA(VLOOKUP(expandedflower[[#This Row],[Scion METRC '#]],[3]!METRCC8[#Data],2,FALSE),"METRC ERROR")</f>
        <v>#REF!</v>
      </c>
      <c r="F593" s="13" t="str">
        <f>_xlfn.IFNA(VLOOKUP(expandedflower[[#This Row],[Scion METRC '#]],VEGC8[[#All],[Scion METRC '#]:[Pheno Barcode]],2,FALSE),"")</f>
        <v/>
      </c>
      <c r="G593" s="13" t="str">
        <f>LEFT(expandedflower[[#This Row],[Pheno Barcode]],7)</f>
        <v/>
      </c>
      <c r="H593" s="10" t="e">
        <f>_xlfn.IFNA(VLOOKUP(expandedflower[[#This Row],[Strain]],VEGC8[[#All],[Scion METRC '#]:[Health]],5,FALSE),"")</f>
        <v>#REF!</v>
      </c>
      <c r="I593" s="13"/>
      <c r="J593" s="13" t="str">
        <f>_xlfn.IFNA(VLOOKUP(expandedflower[[#This Row],[Scion METRC '#]],DEADC8[#Data],2,FALSE),"Alive")</f>
        <v>Alive</v>
      </c>
      <c r="K593" s="13"/>
      <c r="L593" s="13" t="str">
        <f>_xlfn.IFNA(VLOOKUP(expandedflower[[#This Row],[Scion METRC '#]],DEADC8[#Data],3,FALSE),"")</f>
        <v/>
      </c>
      <c r="M593" s="14" t="str">
        <f>_xlfn.IFNA(VLOOKUP(expandedflower[[#This Row],[Scion METRC '#]],DEADC8[#Data],4,FALSE),"")</f>
        <v/>
      </c>
      <c r="N593" s="13" t="str">
        <f>IF(ISNUMBER(SEARCH(".",expandedflower[[#This Row],[Pheno Barcode]])),CONCATENATE("1A4070000000065000",RIGHT(expandedflower[[#This Row],[Pheno Barcode]],6)),"")</f>
        <v/>
      </c>
      <c r="O5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_HL2-16</v>
      </c>
    </row>
    <row r="594" spans="1:15" x14ac:dyDescent="0.25">
      <c r="A594" s="12" t="s">
        <v>504</v>
      </c>
      <c r="B594" s="9">
        <v>1</v>
      </c>
      <c r="C594" s="9" t="s">
        <v>517</v>
      </c>
      <c r="D594" s="13"/>
      <c r="E594" s="13" t="e">
        <f>_xlfn.IFNA(VLOOKUP(expandedflower[[#This Row],[Scion METRC '#]],[3]!METRCC8[#Data],2,FALSE),"METRC ERROR")</f>
        <v>#REF!</v>
      </c>
      <c r="F594" s="13" t="str">
        <f>_xlfn.IFNA(VLOOKUP(expandedflower[[#This Row],[Scion METRC '#]],VEGC8[[#All],[Scion METRC '#]:[Pheno Barcode]],2,FALSE),"")</f>
        <v/>
      </c>
      <c r="G594" s="13" t="str">
        <f>LEFT(expandedflower[[#This Row],[Pheno Barcode]],7)</f>
        <v/>
      </c>
      <c r="H594" s="10" t="e">
        <f>_xlfn.IFNA(VLOOKUP(expandedflower[[#This Row],[Strain]],VEGC8[[#All],[Scion METRC '#]:[Health]],5,FALSE),"")</f>
        <v>#REF!</v>
      </c>
      <c r="I594" s="13"/>
      <c r="J594" s="13" t="str">
        <f>_xlfn.IFNA(VLOOKUP(expandedflower[[#This Row],[Scion METRC '#]],DEADC8[#Data],2,FALSE),"Alive")</f>
        <v>Alive</v>
      </c>
      <c r="K594" s="13"/>
      <c r="L594" s="13" t="str">
        <f>_xlfn.IFNA(VLOOKUP(expandedflower[[#This Row],[Scion METRC '#]],DEADC8[#Data],3,FALSE),"")</f>
        <v/>
      </c>
      <c r="M594" s="14" t="str">
        <f>_xlfn.IFNA(VLOOKUP(expandedflower[[#This Row],[Scion METRC '#]],DEADC8[#Data],4,FALSE),"")</f>
        <v/>
      </c>
      <c r="N594" s="13" t="str">
        <f>IF(ISNUMBER(SEARCH(".",expandedflower[[#This Row],[Pheno Barcode]])),CONCATENATE("1A4070000000065000",RIGHT(expandedflower[[#This Row],[Pheno Barcode]],6)),"")</f>
        <v/>
      </c>
      <c r="O5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_HL3-01</v>
      </c>
    </row>
    <row r="595" spans="1:15" x14ac:dyDescent="0.25">
      <c r="A595" s="12" t="s">
        <v>504</v>
      </c>
      <c r="B595" s="9">
        <v>2</v>
      </c>
      <c r="C595" s="9" t="s">
        <v>517</v>
      </c>
      <c r="D595" s="13"/>
      <c r="E595" s="13" t="e">
        <f>_xlfn.IFNA(VLOOKUP(expandedflower[[#This Row],[Scion METRC '#]],[3]!METRCC8[#Data],2,FALSE),"METRC ERROR")</f>
        <v>#REF!</v>
      </c>
      <c r="F595" s="13" t="str">
        <f>_xlfn.IFNA(VLOOKUP(expandedflower[[#This Row],[Scion METRC '#]],VEGC8[[#All],[Scion METRC '#]:[Pheno Barcode]],2,FALSE),"")</f>
        <v/>
      </c>
      <c r="G595" s="13" t="str">
        <f>LEFT(expandedflower[[#This Row],[Pheno Barcode]],7)</f>
        <v/>
      </c>
      <c r="H595" s="10" t="e">
        <f>_xlfn.IFNA(VLOOKUP(expandedflower[[#This Row],[Strain]],VEGC8[[#All],[Scion METRC '#]:[Health]],5,FALSE),"")</f>
        <v>#REF!</v>
      </c>
      <c r="I595" s="13"/>
      <c r="J595" s="13" t="str">
        <f>_xlfn.IFNA(VLOOKUP(expandedflower[[#This Row],[Scion METRC '#]],DEADC8[#Data],2,FALSE),"Alive")</f>
        <v>Alive</v>
      </c>
      <c r="K595" s="13"/>
      <c r="L595" s="13" t="str">
        <f>_xlfn.IFNA(VLOOKUP(expandedflower[[#This Row],[Scion METRC '#]],DEADC8[#Data],3,FALSE),"")</f>
        <v/>
      </c>
      <c r="M595" s="14" t="str">
        <f>_xlfn.IFNA(VLOOKUP(expandedflower[[#This Row],[Scion METRC '#]],DEADC8[#Data],4,FALSE),"")</f>
        <v/>
      </c>
      <c r="N595" s="13" t="str">
        <f>IF(ISNUMBER(SEARCH(".",expandedflower[[#This Row],[Pheno Barcode]])),CONCATENATE("1A4070000000065000",RIGHT(expandedflower[[#This Row],[Pheno Barcode]],6)),"")</f>
        <v/>
      </c>
      <c r="O5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_HL3-02</v>
      </c>
    </row>
    <row r="596" spans="1:15" x14ac:dyDescent="0.25">
      <c r="A596" s="12" t="s">
        <v>504</v>
      </c>
      <c r="B596" s="9">
        <v>3</v>
      </c>
      <c r="C596" s="9" t="s">
        <v>517</v>
      </c>
      <c r="D596" s="13"/>
      <c r="E596" s="13" t="e">
        <f>_xlfn.IFNA(VLOOKUP(expandedflower[[#This Row],[Scion METRC '#]],[3]!METRCC8[#Data],2,FALSE),"METRC ERROR")</f>
        <v>#REF!</v>
      </c>
      <c r="F596" s="13" t="str">
        <f>_xlfn.IFNA(VLOOKUP(expandedflower[[#This Row],[Scion METRC '#]],VEGC8[[#All],[Scion METRC '#]:[Pheno Barcode]],2,FALSE),"")</f>
        <v/>
      </c>
      <c r="G596" s="13" t="str">
        <f>LEFT(expandedflower[[#This Row],[Pheno Barcode]],7)</f>
        <v/>
      </c>
      <c r="H596" s="10" t="e">
        <f>_xlfn.IFNA(VLOOKUP(expandedflower[[#This Row],[Strain]],VEGC8[[#All],[Scion METRC '#]:[Health]],5,FALSE),"")</f>
        <v>#REF!</v>
      </c>
      <c r="I596" s="13"/>
      <c r="J596" s="13" t="str">
        <f>_xlfn.IFNA(VLOOKUP(expandedflower[[#This Row],[Scion METRC '#]],DEADC8[#Data],2,FALSE),"Alive")</f>
        <v>Alive</v>
      </c>
      <c r="K596" s="13"/>
      <c r="L596" s="13" t="str">
        <f>_xlfn.IFNA(VLOOKUP(expandedflower[[#This Row],[Scion METRC '#]],DEADC8[#Data],3,FALSE),"")</f>
        <v/>
      </c>
      <c r="M596" s="14" t="str">
        <f>_xlfn.IFNA(VLOOKUP(expandedflower[[#This Row],[Scion METRC '#]],DEADC8[#Data],4,FALSE),"")</f>
        <v/>
      </c>
      <c r="N596" s="13" t="str">
        <f>IF(ISNUMBER(SEARCH(".",expandedflower[[#This Row],[Pheno Barcode]])),CONCATENATE("1A4070000000065000",RIGHT(expandedflower[[#This Row],[Pheno Barcode]],6)),"")</f>
        <v/>
      </c>
      <c r="O5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_HL3-03</v>
      </c>
    </row>
    <row r="597" spans="1:15" x14ac:dyDescent="0.25">
      <c r="A597" s="12" t="s">
        <v>504</v>
      </c>
      <c r="B597" s="9">
        <v>4</v>
      </c>
      <c r="C597" s="9" t="s">
        <v>517</v>
      </c>
      <c r="D597" s="13"/>
      <c r="E597" s="13" t="e">
        <f>_xlfn.IFNA(VLOOKUP(expandedflower[[#This Row],[Scion METRC '#]],[3]!METRCC8[#Data],2,FALSE),"METRC ERROR")</f>
        <v>#REF!</v>
      </c>
      <c r="F597" s="13" t="str">
        <f>_xlfn.IFNA(VLOOKUP(expandedflower[[#This Row],[Scion METRC '#]],VEGC8[[#All],[Scion METRC '#]:[Pheno Barcode]],2,FALSE),"")</f>
        <v/>
      </c>
      <c r="G597" s="13" t="str">
        <f>LEFT(expandedflower[[#This Row],[Pheno Barcode]],7)</f>
        <v/>
      </c>
      <c r="H597" s="10" t="e">
        <f>_xlfn.IFNA(VLOOKUP(expandedflower[[#This Row],[Strain]],VEGC8[[#All],[Scion METRC '#]:[Health]],5,FALSE),"")</f>
        <v>#REF!</v>
      </c>
      <c r="I597" s="13"/>
      <c r="J597" s="13" t="str">
        <f>_xlfn.IFNA(VLOOKUP(expandedflower[[#This Row],[Scion METRC '#]],DEADC8[#Data],2,FALSE),"Alive")</f>
        <v>Alive</v>
      </c>
      <c r="K597" s="13"/>
      <c r="L597" s="13" t="str">
        <f>_xlfn.IFNA(VLOOKUP(expandedflower[[#This Row],[Scion METRC '#]],DEADC8[#Data],3,FALSE),"")</f>
        <v/>
      </c>
      <c r="M597" s="14" t="str">
        <f>_xlfn.IFNA(VLOOKUP(expandedflower[[#This Row],[Scion METRC '#]],DEADC8[#Data],4,FALSE),"")</f>
        <v/>
      </c>
      <c r="N597" s="13" t="str">
        <f>IF(ISNUMBER(SEARCH(".",expandedflower[[#This Row],[Pheno Barcode]])),CONCATENATE("1A4070000000065000",RIGHT(expandedflower[[#This Row],[Pheno Barcode]],6)),"")</f>
        <v/>
      </c>
      <c r="O5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_HL3-04</v>
      </c>
    </row>
    <row r="598" spans="1:15" x14ac:dyDescent="0.25">
      <c r="A598" s="12" t="s">
        <v>504</v>
      </c>
      <c r="B598" s="9">
        <v>5</v>
      </c>
      <c r="C598" s="9" t="s">
        <v>517</v>
      </c>
      <c r="D598" s="13"/>
      <c r="E598" s="13" t="e">
        <f>_xlfn.IFNA(VLOOKUP(expandedflower[[#This Row],[Scion METRC '#]],[3]!METRCC8[#Data],2,FALSE),"METRC ERROR")</f>
        <v>#REF!</v>
      </c>
      <c r="F598" s="13" t="str">
        <f>_xlfn.IFNA(VLOOKUP(expandedflower[[#This Row],[Scion METRC '#]],VEGC8[[#All],[Scion METRC '#]:[Pheno Barcode]],2,FALSE),"")</f>
        <v/>
      </c>
      <c r="G598" s="13" t="str">
        <f>LEFT(expandedflower[[#This Row],[Pheno Barcode]],7)</f>
        <v/>
      </c>
      <c r="H598" s="10" t="e">
        <f>_xlfn.IFNA(VLOOKUP(expandedflower[[#This Row],[Strain]],VEGC8[[#All],[Scion METRC '#]:[Health]],5,FALSE),"")</f>
        <v>#REF!</v>
      </c>
      <c r="I598" s="13"/>
      <c r="J598" s="13" t="str">
        <f>_xlfn.IFNA(VLOOKUP(expandedflower[[#This Row],[Scion METRC '#]],DEADC8[#Data],2,FALSE),"Alive")</f>
        <v>Alive</v>
      </c>
      <c r="K598" s="13"/>
      <c r="L598" s="13" t="str">
        <f>_xlfn.IFNA(VLOOKUP(expandedflower[[#This Row],[Scion METRC '#]],DEADC8[#Data],3,FALSE),"")</f>
        <v/>
      </c>
      <c r="M598" s="14" t="str">
        <f>_xlfn.IFNA(VLOOKUP(expandedflower[[#This Row],[Scion METRC '#]],DEADC8[#Data],4,FALSE),"")</f>
        <v/>
      </c>
      <c r="N598" s="13" t="str">
        <f>IF(ISNUMBER(SEARCH(".",expandedflower[[#This Row],[Pheno Barcode]])),CONCATENATE("1A4070000000065000",RIGHT(expandedflower[[#This Row],[Pheno Barcode]],6)),"")</f>
        <v/>
      </c>
      <c r="O5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_HL3-05</v>
      </c>
    </row>
    <row r="599" spans="1:15" x14ac:dyDescent="0.25">
      <c r="A599" s="12" t="s">
        <v>504</v>
      </c>
      <c r="B599" s="9">
        <v>6</v>
      </c>
      <c r="C599" s="9" t="s">
        <v>517</v>
      </c>
      <c r="D599" s="13"/>
      <c r="E599" s="13" t="e">
        <f>_xlfn.IFNA(VLOOKUP(expandedflower[[#This Row],[Scion METRC '#]],[3]!METRCC8[#Data],2,FALSE),"METRC ERROR")</f>
        <v>#REF!</v>
      </c>
      <c r="F599" s="13" t="str">
        <f>_xlfn.IFNA(VLOOKUP(expandedflower[[#This Row],[Scion METRC '#]],VEGC8[[#All],[Scion METRC '#]:[Pheno Barcode]],2,FALSE),"")</f>
        <v/>
      </c>
      <c r="G599" s="13" t="str">
        <f>LEFT(expandedflower[[#This Row],[Pheno Barcode]],7)</f>
        <v/>
      </c>
      <c r="H599" s="10" t="e">
        <f>_xlfn.IFNA(VLOOKUP(expandedflower[[#This Row],[Strain]],VEGC8[[#All],[Scion METRC '#]:[Health]],5,FALSE),"")</f>
        <v>#REF!</v>
      </c>
      <c r="I599" s="13"/>
      <c r="J599" s="13" t="str">
        <f>_xlfn.IFNA(VLOOKUP(expandedflower[[#This Row],[Scion METRC '#]],DEADC8[#Data],2,FALSE),"Alive")</f>
        <v>Alive</v>
      </c>
      <c r="K599" s="13"/>
      <c r="L599" s="13" t="str">
        <f>_xlfn.IFNA(VLOOKUP(expandedflower[[#This Row],[Scion METRC '#]],DEADC8[#Data],3,FALSE),"")</f>
        <v/>
      </c>
      <c r="M599" s="14" t="str">
        <f>_xlfn.IFNA(VLOOKUP(expandedflower[[#This Row],[Scion METRC '#]],DEADC8[#Data],4,FALSE),"")</f>
        <v/>
      </c>
      <c r="N599" s="13" t="str">
        <f>IF(ISNUMBER(SEARCH(".",expandedflower[[#This Row],[Pheno Barcode]])),CONCATENATE("1A4070000000065000",RIGHT(expandedflower[[#This Row],[Pheno Barcode]],6)),"")</f>
        <v/>
      </c>
      <c r="O5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_HL3-06</v>
      </c>
    </row>
    <row r="600" spans="1:15" x14ac:dyDescent="0.25">
      <c r="A600" s="12" t="s">
        <v>504</v>
      </c>
      <c r="B600" s="9">
        <v>7</v>
      </c>
      <c r="C600" s="9" t="s">
        <v>517</v>
      </c>
      <c r="D600" s="13"/>
      <c r="E600" s="13" t="e">
        <f>_xlfn.IFNA(VLOOKUP(expandedflower[[#This Row],[Scion METRC '#]],[3]!METRCC8[#Data],2,FALSE),"METRC ERROR")</f>
        <v>#REF!</v>
      </c>
      <c r="F600" s="13" t="str">
        <f>_xlfn.IFNA(VLOOKUP(expandedflower[[#This Row],[Scion METRC '#]],VEGC8[[#All],[Scion METRC '#]:[Pheno Barcode]],2,FALSE),"")</f>
        <v/>
      </c>
      <c r="G600" s="13" t="str">
        <f>LEFT(expandedflower[[#This Row],[Pheno Barcode]],7)</f>
        <v/>
      </c>
      <c r="H600" s="10" t="e">
        <f>_xlfn.IFNA(VLOOKUP(expandedflower[[#This Row],[Strain]],VEGC8[[#All],[Scion METRC '#]:[Health]],5,FALSE),"")</f>
        <v>#REF!</v>
      </c>
      <c r="I600" s="13"/>
      <c r="J600" s="13" t="str">
        <f>_xlfn.IFNA(VLOOKUP(expandedflower[[#This Row],[Scion METRC '#]],DEADC8[#Data],2,FALSE),"Alive")</f>
        <v>Alive</v>
      </c>
      <c r="K600" s="13"/>
      <c r="L600" s="13" t="str">
        <f>_xlfn.IFNA(VLOOKUP(expandedflower[[#This Row],[Scion METRC '#]],DEADC8[#Data],3,FALSE),"")</f>
        <v/>
      </c>
      <c r="M600" s="14" t="str">
        <f>_xlfn.IFNA(VLOOKUP(expandedflower[[#This Row],[Scion METRC '#]],DEADC8[#Data],4,FALSE),"")</f>
        <v/>
      </c>
      <c r="N600" s="13" t="str">
        <f>IF(ISNUMBER(SEARCH(".",expandedflower[[#This Row],[Pheno Barcode]])),CONCATENATE("1A4070000000065000",RIGHT(expandedflower[[#This Row],[Pheno Barcode]],6)),"")</f>
        <v/>
      </c>
      <c r="O6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_HL3-07</v>
      </c>
    </row>
    <row r="601" spans="1:15" x14ac:dyDescent="0.25">
      <c r="A601" s="12" t="s">
        <v>504</v>
      </c>
      <c r="B601" s="9">
        <v>8</v>
      </c>
      <c r="C601" s="9" t="s">
        <v>517</v>
      </c>
      <c r="D601" s="13"/>
      <c r="E601" s="13" t="e">
        <f>_xlfn.IFNA(VLOOKUP(expandedflower[[#This Row],[Scion METRC '#]],[3]!METRCC8[#Data],2,FALSE),"METRC ERROR")</f>
        <v>#REF!</v>
      </c>
      <c r="F601" s="13" t="str">
        <f>_xlfn.IFNA(VLOOKUP(expandedflower[[#This Row],[Scion METRC '#]],VEGC8[[#All],[Scion METRC '#]:[Pheno Barcode]],2,FALSE),"")</f>
        <v/>
      </c>
      <c r="G601" s="13" t="str">
        <f>LEFT(expandedflower[[#This Row],[Pheno Barcode]],7)</f>
        <v/>
      </c>
      <c r="H601" s="10" t="e">
        <f>_xlfn.IFNA(VLOOKUP(expandedflower[[#This Row],[Strain]],VEGC8[[#All],[Scion METRC '#]:[Health]],5,FALSE),"")</f>
        <v>#REF!</v>
      </c>
      <c r="I601" s="13"/>
      <c r="J601" s="13" t="str">
        <f>_xlfn.IFNA(VLOOKUP(expandedflower[[#This Row],[Scion METRC '#]],DEADC8[#Data],2,FALSE),"Alive")</f>
        <v>Alive</v>
      </c>
      <c r="K601" s="13"/>
      <c r="L601" s="13" t="str">
        <f>_xlfn.IFNA(VLOOKUP(expandedflower[[#This Row],[Scion METRC '#]],DEADC8[#Data],3,FALSE),"")</f>
        <v/>
      </c>
      <c r="M601" s="14" t="str">
        <f>_xlfn.IFNA(VLOOKUP(expandedflower[[#This Row],[Scion METRC '#]],DEADC8[#Data],4,FALSE),"")</f>
        <v/>
      </c>
      <c r="N601" s="13" t="str">
        <f>IF(ISNUMBER(SEARCH(".",expandedflower[[#This Row],[Pheno Barcode]])),CONCATENATE("1A4070000000065000",RIGHT(expandedflower[[#This Row],[Pheno Barcode]],6)),"")</f>
        <v/>
      </c>
      <c r="O6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_HL3-08</v>
      </c>
    </row>
    <row r="602" spans="1:15" x14ac:dyDescent="0.25">
      <c r="A602" s="12" t="s">
        <v>504</v>
      </c>
      <c r="B602" s="9">
        <v>9</v>
      </c>
      <c r="C602" s="9" t="s">
        <v>517</v>
      </c>
      <c r="D602" s="13"/>
      <c r="E602" s="13" t="e">
        <f>_xlfn.IFNA(VLOOKUP(expandedflower[[#This Row],[Scion METRC '#]],[3]!METRCC8[#Data],2,FALSE),"METRC ERROR")</f>
        <v>#REF!</v>
      </c>
      <c r="F602" s="13" t="str">
        <f>_xlfn.IFNA(VLOOKUP(expandedflower[[#This Row],[Scion METRC '#]],VEGC8[[#All],[Scion METRC '#]:[Pheno Barcode]],2,FALSE),"")</f>
        <v/>
      </c>
      <c r="G602" s="13" t="str">
        <f>LEFT(expandedflower[[#This Row],[Pheno Barcode]],7)</f>
        <v/>
      </c>
      <c r="H602" s="10" t="e">
        <f>_xlfn.IFNA(VLOOKUP(expandedflower[[#This Row],[Strain]],VEGC8[[#All],[Scion METRC '#]:[Health]],5,FALSE),"")</f>
        <v>#REF!</v>
      </c>
      <c r="I602" s="13"/>
      <c r="J602" s="13" t="str">
        <f>_xlfn.IFNA(VLOOKUP(expandedflower[[#This Row],[Scion METRC '#]],DEADC8[#Data],2,FALSE),"Alive")</f>
        <v>Alive</v>
      </c>
      <c r="K602" s="13"/>
      <c r="L602" s="13" t="str">
        <f>_xlfn.IFNA(VLOOKUP(expandedflower[[#This Row],[Scion METRC '#]],DEADC8[#Data],3,FALSE),"")</f>
        <v/>
      </c>
      <c r="M602" s="14" t="str">
        <f>_xlfn.IFNA(VLOOKUP(expandedflower[[#This Row],[Scion METRC '#]],DEADC8[#Data],4,FALSE),"")</f>
        <v/>
      </c>
      <c r="N602" s="13" t="str">
        <f>IF(ISNUMBER(SEARCH(".",expandedflower[[#This Row],[Pheno Barcode]])),CONCATENATE("1A4070000000065000",RIGHT(expandedflower[[#This Row],[Pheno Barcode]],6)),"")</f>
        <v/>
      </c>
      <c r="O6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_HL3-09</v>
      </c>
    </row>
    <row r="603" spans="1:15" x14ac:dyDescent="0.25">
      <c r="A603" s="12" t="s">
        <v>504</v>
      </c>
      <c r="B603" s="9">
        <v>10</v>
      </c>
      <c r="C603" s="9" t="s">
        <v>517</v>
      </c>
      <c r="D603" s="13"/>
      <c r="E603" s="13" t="e">
        <f>_xlfn.IFNA(VLOOKUP(expandedflower[[#This Row],[Scion METRC '#]],[3]!METRCC8[#Data],2,FALSE),"METRC ERROR")</f>
        <v>#REF!</v>
      </c>
      <c r="F603" s="13" t="str">
        <f>_xlfn.IFNA(VLOOKUP(expandedflower[[#This Row],[Scion METRC '#]],VEGC8[[#All],[Scion METRC '#]:[Pheno Barcode]],2,FALSE),"")</f>
        <v/>
      </c>
      <c r="G603" s="13" t="str">
        <f>LEFT(expandedflower[[#This Row],[Pheno Barcode]],7)</f>
        <v/>
      </c>
      <c r="H603" s="10" t="e">
        <f>_xlfn.IFNA(VLOOKUP(expandedflower[[#This Row],[Strain]],VEGC8[[#All],[Scion METRC '#]:[Health]],5,FALSE),"")</f>
        <v>#REF!</v>
      </c>
      <c r="I603" s="13"/>
      <c r="J603" s="13" t="str">
        <f>_xlfn.IFNA(VLOOKUP(expandedflower[[#This Row],[Scion METRC '#]],DEADC8[#Data],2,FALSE),"Alive")</f>
        <v>Alive</v>
      </c>
      <c r="K603" s="13"/>
      <c r="L603" s="13" t="str">
        <f>_xlfn.IFNA(VLOOKUP(expandedflower[[#This Row],[Scion METRC '#]],DEADC8[#Data],3,FALSE),"")</f>
        <v/>
      </c>
      <c r="M603" s="14" t="str">
        <f>_xlfn.IFNA(VLOOKUP(expandedflower[[#This Row],[Scion METRC '#]],DEADC8[#Data],4,FALSE),"")</f>
        <v/>
      </c>
      <c r="N603" s="13" t="str">
        <f>IF(ISNUMBER(SEARCH(".",expandedflower[[#This Row],[Pheno Barcode]])),CONCATENATE("1A4070000000065000",RIGHT(expandedflower[[#This Row],[Pheno Barcode]],6)),"")</f>
        <v/>
      </c>
      <c r="O6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_HL3-10</v>
      </c>
    </row>
    <row r="604" spans="1:15" x14ac:dyDescent="0.25">
      <c r="A604" s="12" t="s">
        <v>504</v>
      </c>
      <c r="B604" s="9">
        <v>11</v>
      </c>
      <c r="C604" s="9" t="s">
        <v>517</v>
      </c>
      <c r="D604" s="13"/>
      <c r="E604" s="13" t="e">
        <f>_xlfn.IFNA(VLOOKUP(expandedflower[[#This Row],[Scion METRC '#]],[3]!METRCC8[#Data],2,FALSE),"METRC ERROR")</f>
        <v>#REF!</v>
      </c>
      <c r="F604" s="13" t="str">
        <f>_xlfn.IFNA(VLOOKUP(expandedflower[[#This Row],[Scion METRC '#]],VEGC8[[#All],[Scion METRC '#]:[Pheno Barcode]],2,FALSE),"")</f>
        <v/>
      </c>
      <c r="G604" s="13" t="str">
        <f>LEFT(expandedflower[[#This Row],[Pheno Barcode]],7)</f>
        <v/>
      </c>
      <c r="H604" s="10" t="e">
        <f>_xlfn.IFNA(VLOOKUP(expandedflower[[#This Row],[Strain]],VEGC8[[#All],[Scion METRC '#]:[Health]],5,FALSE),"")</f>
        <v>#REF!</v>
      </c>
      <c r="I604" s="13"/>
      <c r="J604" s="13" t="str">
        <f>_xlfn.IFNA(VLOOKUP(expandedflower[[#This Row],[Scion METRC '#]],DEADC8[#Data],2,FALSE),"Alive")</f>
        <v>Alive</v>
      </c>
      <c r="K604" s="13"/>
      <c r="L604" s="13" t="str">
        <f>_xlfn.IFNA(VLOOKUP(expandedflower[[#This Row],[Scion METRC '#]],DEADC8[#Data],3,FALSE),"")</f>
        <v/>
      </c>
      <c r="M604" s="14" t="str">
        <f>_xlfn.IFNA(VLOOKUP(expandedflower[[#This Row],[Scion METRC '#]],DEADC8[#Data],4,FALSE),"")</f>
        <v/>
      </c>
      <c r="N604" s="13" t="str">
        <f>IF(ISNUMBER(SEARCH(".",expandedflower[[#This Row],[Pheno Barcode]])),CONCATENATE("1A4070000000065000",RIGHT(expandedflower[[#This Row],[Pheno Barcode]],6)),"")</f>
        <v/>
      </c>
      <c r="O6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_HL3-11</v>
      </c>
    </row>
    <row r="605" spans="1:15" x14ac:dyDescent="0.25">
      <c r="A605" s="12" t="s">
        <v>504</v>
      </c>
      <c r="B605" s="9">
        <v>12</v>
      </c>
      <c r="C605" s="9" t="s">
        <v>517</v>
      </c>
      <c r="D605" s="13"/>
      <c r="E605" s="13" t="e">
        <f>_xlfn.IFNA(VLOOKUP(expandedflower[[#This Row],[Scion METRC '#]],[3]!METRCC8[#Data],2,FALSE),"METRC ERROR")</f>
        <v>#REF!</v>
      </c>
      <c r="F605" s="13" t="str">
        <f>_xlfn.IFNA(VLOOKUP(expandedflower[[#This Row],[Scion METRC '#]],VEGC8[[#All],[Scion METRC '#]:[Pheno Barcode]],2,FALSE),"")</f>
        <v/>
      </c>
      <c r="G605" s="13" t="str">
        <f>LEFT(expandedflower[[#This Row],[Pheno Barcode]],7)</f>
        <v/>
      </c>
      <c r="H605" s="10" t="e">
        <f>_xlfn.IFNA(VLOOKUP(expandedflower[[#This Row],[Strain]],VEGC8[[#All],[Scion METRC '#]:[Health]],5,FALSE),"")</f>
        <v>#REF!</v>
      </c>
      <c r="I605" s="13"/>
      <c r="J605" s="13" t="str">
        <f>_xlfn.IFNA(VLOOKUP(expandedflower[[#This Row],[Scion METRC '#]],DEADC8[#Data],2,FALSE),"Alive")</f>
        <v>Alive</v>
      </c>
      <c r="K605" s="13"/>
      <c r="L605" s="13" t="str">
        <f>_xlfn.IFNA(VLOOKUP(expandedflower[[#This Row],[Scion METRC '#]],DEADC8[#Data],3,FALSE),"")</f>
        <v/>
      </c>
      <c r="M605" s="14" t="str">
        <f>_xlfn.IFNA(VLOOKUP(expandedflower[[#This Row],[Scion METRC '#]],DEADC8[#Data],4,FALSE),"")</f>
        <v/>
      </c>
      <c r="N605" s="13" t="str">
        <f>IF(ISNUMBER(SEARCH(".",expandedflower[[#This Row],[Pheno Barcode]])),CONCATENATE("1A4070000000065000",RIGHT(expandedflower[[#This Row],[Pheno Barcode]],6)),"")</f>
        <v/>
      </c>
      <c r="O6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_HL3-12</v>
      </c>
    </row>
    <row r="606" spans="1:15" x14ac:dyDescent="0.25">
      <c r="A606" s="12" t="s">
        <v>504</v>
      </c>
      <c r="B606" s="9">
        <v>13</v>
      </c>
      <c r="C606" s="9" t="s">
        <v>517</v>
      </c>
      <c r="D606" s="13"/>
      <c r="E606" s="13" t="e">
        <f>_xlfn.IFNA(VLOOKUP(expandedflower[[#This Row],[Scion METRC '#]],[3]!METRCC8[#Data],2,FALSE),"METRC ERROR")</f>
        <v>#REF!</v>
      </c>
      <c r="F606" s="13" t="str">
        <f>_xlfn.IFNA(VLOOKUP(expandedflower[[#This Row],[Scion METRC '#]],VEGC8[[#All],[Scion METRC '#]:[Pheno Barcode]],2,FALSE),"")</f>
        <v/>
      </c>
      <c r="G606" s="13" t="str">
        <f>LEFT(expandedflower[[#This Row],[Pheno Barcode]],7)</f>
        <v/>
      </c>
      <c r="H606" s="10" t="e">
        <f>_xlfn.IFNA(VLOOKUP(expandedflower[[#This Row],[Strain]],VEGC8[[#All],[Scion METRC '#]:[Health]],5,FALSE),"")</f>
        <v>#REF!</v>
      </c>
      <c r="I606" s="13"/>
      <c r="J606" s="13" t="str">
        <f>_xlfn.IFNA(VLOOKUP(expandedflower[[#This Row],[Scion METRC '#]],DEADC8[#Data],2,FALSE),"Alive")</f>
        <v>Alive</v>
      </c>
      <c r="K606" s="13"/>
      <c r="L606" s="13" t="str">
        <f>_xlfn.IFNA(VLOOKUP(expandedflower[[#This Row],[Scion METRC '#]],DEADC8[#Data],3,FALSE),"")</f>
        <v/>
      </c>
      <c r="M606" s="14" t="str">
        <f>_xlfn.IFNA(VLOOKUP(expandedflower[[#This Row],[Scion METRC '#]],DEADC8[#Data],4,FALSE),"")</f>
        <v/>
      </c>
      <c r="N606" s="13" t="str">
        <f>IF(ISNUMBER(SEARCH(".",expandedflower[[#This Row],[Pheno Barcode]])),CONCATENATE("1A4070000000065000",RIGHT(expandedflower[[#This Row],[Pheno Barcode]],6)),"")</f>
        <v/>
      </c>
      <c r="O6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_HL3-13</v>
      </c>
    </row>
    <row r="607" spans="1:15" x14ac:dyDescent="0.25">
      <c r="A607" s="12" t="s">
        <v>504</v>
      </c>
      <c r="B607" s="9">
        <v>14</v>
      </c>
      <c r="C607" s="9" t="s">
        <v>517</v>
      </c>
      <c r="D607" s="13"/>
      <c r="E607" s="13" t="e">
        <f>_xlfn.IFNA(VLOOKUP(expandedflower[[#This Row],[Scion METRC '#]],[3]!METRCC8[#Data],2,FALSE),"METRC ERROR")</f>
        <v>#REF!</v>
      </c>
      <c r="F607" s="13" t="str">
        <f>_xlfn.IFNA(VLOOKUP(expandedflower[[#This Row],[Scion METRC '#]],VEGC8[[#All],[Scion METRC '#]:[Pheno Barcode]],2,FALSE),"")</f>
        <v/>
      </c>
      <c r="G607" s="13" t="str">
        <f>LEFT(expandedflower[[#This Row],[Pheno Barcode]],7)</f>
        <v/>
      </c>
      <c r="H607" s="10" t="e">
        <f>_xlfn.IFNA(VLOOKUP(expandedflower[[#This Row],[Strain]],VEGC8[[#All],[Scion METRC '#]:[Health]],5,FALSE),"")</f>
        <v>#REF!</v>
      </c>
      <c r="I607" s="13"/>
      <c r="J607" s="13" t="str">
        <f>_xlfn.IFNA(VLOOKUP(expandedflower[[#This Row],[Scion METRC '#]],DEADC8[#Data],2,FALSE),"Alive")</f>
        <v>Alive</v>
      </c>
      <c r="K607" s="13"/>
      <c r="L607" s="13" t="str">
        <f>_xlfn.IFNA(VLOOKUP(expandedflower[[#This Row],[Scion METRC '#]],DEADC8[#Data],3,FALSE),"")</f>
        <v/>
      </c>
      <c r="M607" s="14" t="str">
        <f>_xlfn.IFNA(VLOOKUP(expandedflower[[#This Row],[Scion METRC '#]],DEADC8[#Data],4,FALSE),"")</f>
        <v/>
      </c>
      <c r="N607" s="13" t="str">
        <f>IF(ISNUMBER(SEARCH(".",expandedflower[[#This Row],[Pheno Barcode]])),CONCATENATE("1A4070000000065000",RIGHT(expandedflower[[#This Row],[Pheno Barcode]],6)),"")</f>
        <v/>
      </c>
      <c r="O6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_HL3-14</v>
      </c>
    </row>
    <row r="608" spans="1:15" x14ac:dyDescent="0.25">
      <c r="A608" s="12" t="s">
        <v>504</v>
      </c>
      <c r="B608" s="9">
        <v>15</v>
      </c>
      <c r="C608" s="9" t="s">
        <v>517</v>
      </c>
      <c r="D608" s="13"/>
      <c r="E608" s="13" t="e">
        <f>_xlfn.IFNA(VLOOKUP(expandedflower[[#This Row],[Scion METRC '#]],[3]!METRCC8[#Data],2,FALSE),"METRC ERROR")</f>
        <v>#REF!</v>
      </c>
      <c r="F608" s="13" t="str">
        <f>_xlfn.IFNA(VLOOKUP(expandedflower[[#This Row],[Scion METRC '#]],VEGC8[[#All],[Scion METRC '#]:[Pheno Barcode]],2,FALSE),"")</f>
        <v/>
      </c>
      <c r="G608" s="13" t="str">
        <f>LEFT(expandedflower[[#This Row],[Pheno Barcode]],7)</f>
        <v/>
      </c>
      <c r="H608" s="10" t="e">
        <f>_xlfn.IFNA(VLOOKUP(expandedflower[[#This Row],[Strain]],VEGC8[[#All],[Scion METRC '#]:[Health]],5,FALSE),"")</f>
        <v>#REF!</v>
      </c>
      <c r="I608" s="13"/>
      <c r="J608" s="13" t="str">
        <f>_xlfn.IFNA(VLOOKUP(expandedflower[[#This Row],[Scion METRC '#]],DEADC8[#Data],2,FALSE),"Alive")</f>
        <v>Alive</v>
      </c>
      <c r="K608" s="13"/>
      <c r="L608" s="13" t="str">
        <f>_xlfn.IFNA(VLOOKUP(expandedflower[[#This Row],[Scion METRC '#]],DEADC8[#Data],3,FALSE),"")</f>
        <v/>
      </c>
      <c r="M608" s="14" t="str">
        <f>_xlfn.IFNA(VLOOKUP(expandedflower[[#This Row],[Scion METRC '#]],DEADC8[#Data],4,FALSE),"")</f>
        <v/>
      </c>
      <c r="N608" s="13" t="str">
        <f>IF(ISNUMBER(SEARCH(".",expandedflower[[#This Row],[Pheno Barcode]])),CONCATENATE("1A4070000000065000",RIGHT(expandedflower[[#This Row],[Pheno Barcode]],6)),"")</f>
        <v/>
      </c>
      <c r="O6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_HL3-15</v>
      </c>
    </row>
    <row r="609" spans="1:15" x14ac:dyDescent="0.25">
      <c r="A609" s="12" t="s">
        <v>504</v>
      </c>
      <c r="B609" s="9">
        <v>16</v>
      </c>
      <c r="C609" s="9" t="s">
        <v>517</v>
      </c>
      <c r="D609" s="13"/>
      <c r="E609" s="13" t="e">
        <f>_xlfn.IFNA(VLOOKUP(expandedflower[[#This Row],[Scion METRC '#]],[3]!METRCC8[#Data],2,FALSE),"METRC ERROR")</f>
        <v>#REF!</v>
      </c>
      <c r="F609" s="13" t="str">
        <f>_xlfn.IFNA(VLOOKUP(expandedflower[[#This Row],[Scion METRC '#]],VEGC8[[#All],[Scion METRC '#]:[Pheno Barcode]],2,FALSE),"")</f>
        <v/>
      </c>
      <c r="G609" s="13" t="str">
        <f>LEFT(expandedflower[[#This Row],[Pheno Barcode]],7)</f>
        <v/>
      </c>
      <c r="H609" s="10" t="e">
        <f>_xlfn.IFNA(VLOOKUP(expandedflower[[#This Row],[Strain]],VEGC8[[#All],[Scion METRC '#]:[Health]],5,FALSE),"")</f>
        <v>#REF!</v>
      </c>
      <c r="I609" s="13"/>
      <c r="J609" s="13" t="str">
        <f>_xlfn.IFNA(VLOOKUP(expandedflower[[#This Row],[Scion METRC '#]],DEADC8[#Data],2,FALSE),"Alive")</f>
        <v>Alive</v>
      </c>
      <c r="K609" s="13"/>
      <c r="L609" s="13" t="str">
        <f>_xlfn.IFNA(VLOOKUP(expandedflower[[#This Row],[Scion METRC '#]],DEADC8[#Data],3,FALSE),"")</f>
        <v/>
      </c>
      <c r="M609" s="14" t="str">
        <f>_xlfn.IFNA(VLOOKUP(expandedflower[[#This Row],[Scion METRC '#]],DEADC8[#Data],4,FALSE),"")</f>
        <v/>
      </c>
      <c r="N609" s="13" t="str">
        <f>IF(ISNUMBER(SEARCH(".",expandedflower[[#This Row],[Pheno Barcode]])),CONCATENATE("1A4070000000065000",RIGHT(expandedflower[[#This Row],[Pheno Barcode]],6)),"")</f>
        <v/>
      </c>
      <c r="O6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_HL3-16</v>
      </c>
    </row>
    <row r="610" spans="1:15" x14ac:dyDescent="0.25">
      <c r="A610" s="12" t="s">
        <v>504</v>
      </c>
      <c r="B610" s="9">
        <v>1</v>
      </c>
      <c r="C610" s="9" t="s">
        <v>518</v>
      </c>
      <c r="D610" s="13"/>
      <c r="E610" s="13" t="e">
        <f>_xlfn.IFNA(VLOOKUP(expandedflower[[#This Row],[Scion METRC '#]],[3]!METRCC8[#Data],2,FALSE),"METRC ERROR")</f>
        <v>#REF!</v>
      </c>
      <c r="F610" s="13" t="str">
        <f>_xlfn.IFNA(VLOOKUP(expandedflower[[#This Row],[Scion METRC '#]],VEGC8[[#All],[Scion METRC '#]:[Pheno Barcode]],2,FALSE),"")</f>
        <v/>
      </c>
      <c r="G610" s="13" t="str">
        <f>LEFT(expandedflower[[#This Row],[Pheno Barcode]],7)</f>
        <v/>
      </c>
      <c r="H610" s="10" t="e">
        <f>_xlfn.IFNA(VLOOKUP(expandedflower[[#This Row],[Strain]],VEGC8[[#All],[Scion METRC '#]:[Health]],5,FALSE),"")</f>
        <v>#REF!</v>
      </c>
      <c r="I610" s="13"/>
      <c r="J610" s="13" t="str">
        <f>_xlfn.IFNA(VLOOKUP(expandedflower[[#This Row],[Scion METRC '#]],DEADC8[#Data],2,FALSE),"Alive")</f>
        <v>Alive</v>
      </c>
      <c r="K610" s="13"/>
      <c r="L610" s="13" t="str">
        <f>_xlfn.IFNA(VLOOKUP(expandedflower[[#This Row],[Scion METRC '#]],DEADC8[#Data],3,FALSE),"")</f>
        <v/>
      </c>
      <c r="M610" s="14" t="str">
        <f>_xlfn.IFNA(VLOOKUP(expandedflower[[#This Row],[Scion METRC '#]],DEADC8[#Data],4,FALSE),"")</f>
        <v/>
      </c>
      <c r="N610" s="13" t="str">
        <f>IF(ISNUMBER(SEARCH(".",expandedflower[[#This Row],[Pheno Barcode]])),CONCATENATE("1A4070000000065000",RIGHT(expandedflower[[#This Row],[Pheno Barcode]],6)),"")</f>
        <v/>
      </c>
      <c r="O6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_HL4-01</v>
      </c>
    </row>
    <row r="611" spans="1:15" x14ac:dyDescent="0.25">
      <c r="A611" s="12" t="s">
        <v>504</v>
      </c>
      <c r="B611" s="9">
        <v>2</v>
      </c>
      <c r="C611" s="9" t="s">
        <v>518</v>
      </c>
      <c r="D611" s="13"/>
      <c r="E611" s="13" t="e">
        <f>_xlfn.IFNA(VLOOKUP(expandedflower[[#This Row],[Scion METRC '#]],[3]!METRCC8[#Data],2,FALSE),"METRC ERROR")</f>
        <v>#REF!</v>
      </c>
      <c r="F611" s="13" t="str">
        <f>_xlfn.IFNA(VLOOKUP(expandedflower[[#This Row],[Scion METRC '#]],VEGC8[[#All],[Scion METRC '#]:[Pheno Barcode]],2,FALSE),"")</f>
        <v/>
      </c>
      <c r="G611" s="13" t="str">
        <f>LEFT(expandedflower[[#This Row],[Pheno Barcode]],7)</f>
        <v/>
      </c>
      <c r="H611" s="10" t="e">
        <f>_xlfn.IFNA(VLOOKUP(expandedflower[[#This Row],[Strain]],VEGC8[[#All],[Scion METRC '#]:[Health]],5,FALSE),"")</f>
        <v>#REF!</v>
      </c>
      <c r="I611" s="13"/>
      <c r="J611" s="13" t="str">
        <f>_xlfn.IFNA(VLOOKUP(expandedflower[[#This Row],[Scion METRC '#]],DEADC8[#Data],2,FALSE),"Alive")</f>
        <v>Alive</v>
      </c>
      <c r="K611" s="13"/>
      <c r="L611" s="13" t="str">
        <f>_xlfn.IFNA(VLOOKUP(expandedflower[[#This Row],[Scion METRC '#]],DEADC8[#Data],3,FALSE),"")</f>
        <v/>
      </c>
      <c r="M611" s="14" t="str">
        <f>_xlfn.IFNA(VLOOKUP(expandedflower[[#This Row],[Scion METRC '#]],DEADC8[#Data],4,FALSE),"")</f>
        <v/>
      </c>
      <c r="N611" s="13" t="str">
        <f>IF(ISNUMBER(SEARCH(".",expandedflower[[#This Row],[Pheno Barcode]])),CONCATENATE("1A4070000000065000",RIGHT(expandedflower[[#This Row],[Pheno Barcode]],6)),"")</f>
        <v/>
      </c>
      <c r="O6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_HL4-02</v>
      </c>
    </row>
    <row r="612" spans="1:15" x14ac:dyDescent="0.25">
      <c r="A612" s="12" t="s">
        <v>504</v>
      </c>
      <c r="B612" s="9">
        <v>3</v>
      </c>
      <c r="C612" s="9" t="s">
        <v>518</v>
      </c>
      <c r="D612" s="13"/>
      <c r="E612" s="13" t="e">
        <f>_xlfn.IFNA(VLOOKUP(expandedflower[[#This Row],[Scion METRC '#]],[3]!METRCC8[#Data],2,FALSE),"METRC ERROR")</f>
        <v>#REF!</v>
      </c>
      <c r="F612" s="13" t="str">
        <f>_xlfn.IFNA(VLOOKUP(expandedflower[[#This Row],[Scion METRC '#]],VEGC8[[#All],[Scion METRC '#]:[Pheno Barcode]],2,FALSE),"")</f>
        <v/>
      </c>
      <c r="G612" s="13" t="str">
        <f>LEFT(expandedflower[[#This Row],[Pheno Barcode]],7)</f>
        <v/>
      </c>
      <c r="H612" s="10" t="e">
        <f>_xlfn.IFNA(VLOOKUP(expandedflower[[#This Row],[Strain]],VEGC8[[#All],[Scion METRC '#]:[Health]],5,FALSE),"")</f>
        <v>#REF!</v>
      </c>
      <c r="I612" s="13"/>
      <c r="J612" s="13" t="str">
        <f>_xlfn.IFNA(VLOOKUP(expandedflower[[#This Row],[Scion METRC '#]],DEADC8[#Data],2,FALSE),"Alive")</f>
        <v>Alive</v>
      </c>
      <c r="K612" s="13"/>
      <c r="L612" s="13" t="str">
        <f>_xlfn.IFNA(VLOOKUP(expandedflower[[#This Row],[Scion METRC '#]],DEADC8[#Data],3,FALSE),"")</f>
        <v/>
      </c>
      <c r="M612" s="14" t="str">
        <f>_xlfn.IFNA(VLOOKUP(expandedflower[[#This Row],[Scion METRC '#]],DEADC8[#Data],4,FALSE),"")</f>
        <v/>
      </c>
      <c r="N612" s="13" t="str">
        <f>IF(ISNUMBER(SEARCH(".",expandedflower[[#This Row],[Pheno Barcode]])),CONCATENATE("1A4070000000065000",RIGHT(expandedflower[[#This Row],[Pheno Barcode]],6)),"")</f>
        <v/>
      </c>
      <c r="O6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_HL4-03</v>
      </c>
    </row>
    <row r="613" spans="1:15" x14ac:dyDescent="0.25">
      <c r="A613" s="12" t="s">
        <v>504</v>
      </c>
      <c r="B613" s="9">
        <v>4</v>
      </c>
      <c r="C613" s="9" t="s">
        <v>518</v>
      </c>
      <c r="D613" s="13"/>
      <c r="E613" s="13" t="e">
        <f>_xlfn.IFNA(VLOOKUP(expandedflower[[#This Row],[Scion METRC '#]],[3]!METRCC8[#Data],2,FALSE),"METRC ERROR")</f>
        <v>#REF!</v>
      </c>
      <c r="F613" s="13" t="str">
        <f>_xlfn.IFNA(VLOOKUP(expandedflower[[#This Row],[Scion METRC '#]],VEGC8[[#All],[Scion METRC '#]:[Pheno Barcode]],2,FALSE),"")</f>
        <v/>
      </c>
      <c r="G613" s="13" t="str">
        <f>LEFT(expandedflower[[#This Row],[Pheno Barcode]],7)</f>
        <v/>
      </c>
      <c r="H613" s="10" t="e">
        <f>_xlfn.IFNA(VLOOKUP(expandedflower[[#This Row],[Strain]],VEGC8[[#All],[Scion METRC '#]:[Health]],5,FALSE),"")</f>
        <v>#REF!</v>
      </c>
      <c r="I613" s="13"/>
      <c r="J613" s="13" t="str">
        <f>_xlfn.IFNA(VLOOKUP(expandedflower[[#This Row],[Scion METRC '#]],DEADC8[#Data],2,FALSE),"Alive")</f>
        <v>Alive</v>
      </c>
      <c r="K613" s="13"/>
      <c r="L613" s="13" t="str">
        <f>_xlfn.IFNA(VLOOKUP(expandedflower[[#This Row],[Scion METRC '#]],DEADC8[#Data],3,FALSE),"")</f>
        <v/>
      </c>
      <c r="M613" s="14" t="str">
        <f>_xlfn.IFNA(VLOOKUP(expandedflower[[#This Row],[Scion METRC '#]],DEADC8[#Data],4,FALSE),"")</f>
        <v/>
      </c>
      <c r="N613" s="13" t="str">
        <f>IF(ISNUMBER(SEARCH(".",expandedflower[[#This Row],[Pheno Barcode]])),CONCATENATE("1A4070000000065000",RIGHT(expandedflower[[#This Row],[Pheno Barcode]],6)),"")</f>
        <v/>
      </c>
      <c r="O6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_HL4-04</v>
      </c>
    </row>
    <row r="614" spans="1:15" x14ac:dyDescent="0.25">
      <c r="A614" s="12" t="s">
        <v>504</v>
      </c>
      <c r="B614" s="9">
        <v>5</v>
      </c>
      <c r="C614" s="9" t="s">
        <v>518</v>
      </c>
      <c r="D614" s="13"/>
      <c r="E614" s="13" t="e">
        <f>_xlfn.IFNA(VLOOKUP(expandedflower[[#This Row],[Scion METRC '#]],[3]!METRCC8[#Data],2,FALSE),"METRC ERROR")</f>
        <v>#REF!</v>
      </c>
      <c r="F614" s="13" t="str">
        <f>_xlfn.IFNA(VLOOKUP(expandedflower[[#This Row],[Scion METRC '#]],VEGC8[[#All],[Scion METRC '#]:[Pheno Barcode]],2,FALSE),"")</f>
        <v/>
      </c>
      <c r="G614" s="13" t="str">
        <f>LEFT(expandedflower[[#This Row],[Pheno Barcode]],7)</f>
        <v/>
      </c>
      <c r="H614" s="10" t="e">
        <f>_xlfn.IFNA(VLOOKUP(expandedflower[[#This Row],[Strain]],VEGC8[[#All],[Scion METRC '#]:[Health]],5,FALSE),"")</f>
        <v>#REF!</v>
      </c>
      <c r="I614" s="13"/>
      <c r="J614" s="13" t="str">
        <f>_xlfn.IFNA(VLOOKUP(expandedflower[[#This Row],[Scion METRC '#]],DEADC8[#Data],2,FALSE),"Alive")</f>
        <v>Alive</v>
      </c>
      <c r="K614" s="13"/>
      <c r="L614" s="13" t="str">
        <f>_xlfn.IFNA(VLOOKUP(expandedflower[[#This Row],[Scion METRC '#]],DEADC8[#Data],3,FALSE),"")</f>
        <v/>
      </c>
      <c r="M614" s="14" t="str">
        <f>_xlfn.IFNA(VLOOKUP(expandedflower[[#This Row],[Scion METRC '#]],DEADC8[#Data],4,FALSE),"")</f>
        <v/>
      </c>
      <c r="N614" s="13" t="str">
        <f>IF(ISNUMBER(SEARCH(".",expandedflower[[#This Row],[Pheno Barcode]])),CONCATENATE("1A4070000000065000",RIGHT(expandedflower[[#This Row],[Pheno Barcode]],6)),"")</f>
        <v/>
      </c>
      <c r="O6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_HL4-05</v>
      </c>
    </row>
    <row r="615" spans="1:15" x14ac:dyDescent="0.25">
      <c r="A615" s="12" t="s">
        <v>504</v>
      </c>
      <c r="B615" s="9">
        <v>6</v>
      </c>
      <c r="C615" s="9" t="s">
        <v>518</v>
      </c>
      <c r="D615" s="13"/>
      <c r="E615" s="13" t="e">
        <f>_xlfn.IFNA(VLOOKUP(expandedflower[[#This Row],[Scion METRC '#]],[3]!METRCC8[#Data],2,FALSE),"METRC ERROR")</f>
        <v>#REF!</v>
      </c>
      <c r="F615" s="13" t="str">
        <f>_xlfn.IFNA(VLOOKUP(expandedflower[[#This Row],[Scion METRC '#]],VEGC8[[#All],[Scion METRC '#]:[Pheno Barcode]],2,FALSE),"")</f>
        <v/>
      </c>
      <c r="G615" s="13" t="str">
        <f>LEFT(expandedflower[[#This Row],[Pheno Barcode]],7)</f>
        <v/>
      </c>
      <c r="H615" s="10" t="e">
        <f>_xlfn.IFNA(VLOOKUP(expandedflower[[#This Row],[Strain]],VEGC8[[#All],[Scion METRC '#]:[Health]],5,FALSE),"")</f>
        <v>#REF!</v>
      </c>
      <c r="I615" s="13"/>
      <c r="J615" s="13" t="str">
        <f>_xlfn.IFNA(VLOOKUP(expandedflower[[#This Row],[Scion METRC '#]],DEADC8[#Data],2,FALSE),"Alive")</f>
        <v>Alive</v>
      </c>
      <c r="K615" s="13"/>
      <c r="L615" s="13" t="str">
        <f>_xlfn.IFNA(VLOOKUP(expandedflower[[#This Row],[Scion METRC '#]],DEADC8[#Data],3,FALSE),"")</f>
        <v/>
      </c>
      <c r="M615" s="14" t="str">
        <f>_xlfn.IFNA(VLOOKUP(expandedflower[[#This Row],[Scion METRC '#]],DEADC8[#Data],4,FALSE),"")</f>
        <v/>
      </c>
      <c r="N615" s="13" t="str">
        <f>IF(ISNUMBER(SEARCH(".",expandedflower[[#This Row],[Pheno Barcode]])),CONCATENATE("1A4070000000065000",RIGHT(expandedflower[[#This Row],[Pheno Barcode]],6)),"")</f>
        <v/>
      </c>
      <c r="O6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_HL4-06</v>
      </c>
    </row>
    <row r="616" spans="1:15" x14ac:dyDescent="0.25">
      <c r="A616" s="12" t="s">
        <v>504</v>
      </c>
      <c r="B616" s="9">
        <v>7</v>
      </c>
      <c r="C616" s="9" t="s">
        <v>518</v>
      </c>
      <c r="D616" s="13"/>
      <c r="E616" s="13" t="e">
        <f>_xlfn.IFNA(VLOOKUP(expandedflower[[#This Row],[Scion METRC '#]],[3]!METRCC8[#Data],2,FALSE),"METRC ERROR")</f>
        <v>#REF!</v>
      </c>
      <c r="F616" s="13" t="str">
        <f>_xlfn.IFNA(VLOOKUP(expandedflower[[#This Row],[Scion METRC '#]],VEGC8[[#All],[Scion METRC '#]:[Pheno Barcode]],2,FALSE),"")</f>
        <v/>
      </c>
      <c r="G616" s="13" t="str">
        <f>LEFT(expandedflower[[#This Row],[Pheno Barcode]],7)</f>
        <v/>
      </c>
      <c r="H616" s="10" t="e">
        <f>_xlfn.IFNA(VLOOKUP(expandedflower[[#This Row],[Strain]],VEGC8[[#All],[Scion METRC '#]:[Health]],5,FALSE),"")</f>
        <v>#REF!</v>
      </c>
      <c r="I616" s="13"/>
      <c r="J616" s="13" t="str">
        <f>_xlfn.IFNA(VLOOKUP(expandedflower[[#This Row],[Scion METRC '#]],DEADC8[#Data],2,FALSE),"Alive")</f>
        <v>Alive</v>
      </c>
      <c r="K616" s="13"/>
      <c r="L616" s="13" t="str">
        <f>_xlfn.IFNA(VLOOKUP(expandedflower[[#This Row],[Scion METRC '#]],DEADC8[#Data],3,FALSE),"")</f>
        <v/>
      </c>
      <c r="M616" s="14" t="str">
        <f>_xlfn.IFNA(VLOOKUP(expandedflower[[#This Row],[Scion METRC '#]],DEADC8[#Data],4,FALSE),"")</f>
        <v/>
      </c>
      <c r="N616" s="13" t="str">
        <f>IF(ISNUMBER(SEARCH(".",expandedflower[[#This Row],[Pheno Barcode]])),CONCATENATE("1A4070000000065000",RIGHT(expandedflower[[#This Row],[Pheno Barcode]],6)),"")</f>
        <v/>
      </c>
      <c r="O6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_HL4-07</v>
      </c>
    </row>
    <row r="617" spans="1:15" x14ac:dyDescent="0.25">
      <c r="A617" s="12" t="s">
        <v>504</v>
      </c>
      <c r="B617" s="9">
        <v>8</v>
      </c>
      <c r="C617" s="9" t="s">
        <v>518</v>
      </c>
      <c r="D617" s="13"/>
      <c r="E617" s="13" t="e">
        <f>_xlfn.IFNA(VLOOKUP(expandedflower[[#This Row],[Scion METRC '#]],[3]!METRCC8[#Data],2,FALSE),"METRC ERROR")</f>
        <v>#REF!</v>
      </c>
      <c r="F617" s="13" t="str">
        <f>_xlfn.IFNA(VLOOKUP(expandedflower[[#This Row],[Scion METRC '#]],VEGC8[[#All],[Scion METRC '#]:[Pheno Barcode]],2,FALSE),"")</f>
        <v/>
      </c>
      <c r="G617" s="13" t="str">
        <f>LEFT(expandedflower[[#This Row],[Pheno Barcode]],7)</f>
        <v/>
      </c>
      <c r="H617" s="10" t="e">
        <f>_xlfn.IFNA(VLOOKUP(expandedflower[[#This Row],[Strain]],VEGC8[[#All],[Scion METRC '#]:[Health]],5,FALSE),"")</f>
        <v>#REF!</v>
      </c>
      <c r="I617" s="13"/>
      <c r="J617" s="13" t="str">
        <f>_xlfn.IFNA(VLOOKUP(expandedflower[[#This Row],[Scion METRC '#]],DEADC8[#Data],2,FALSE),"Alive")</f>
        <v>Alive</v>
      </c>
      <c r="K617" s="13"/>
      <c r="L617" s="13" t="str">
        <f>_xlfn.IFNA(VLOOKUP(expandedflower[[#This Row],[Scion METRC '#]],DEADC8[#Data],3,FALSE),"")</f>
        <v/>
      </c>
      <c r="M617" s="14" t="str">
        <f>_xlfn.IFNA(VLOOKUP(expandedflower[[#This Row],[Scion METRC '#]],DEADC8[#Data],4,FALSE),"")</f>
        <v/>
      </c>
      <c r="N617" s="13" t="str">
        <f>IF(ISNUMBER(SEARCH(".",expandedflower[[#This Row],[Pheno Barcode]])),CONCATENATE("1A4070000000065000",RIGHT(expandedflower[[#This Row],[Pheno Barcode]],6)),"")</f>
        <v/>
      </c>
      <c r="O6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_HL4-08</v>
      </c>
    </row>
    <row r="618" spans="1:15" x14ac:dyDescent="0.25">
      <c r="A618" s="12" t="s">
        <v>504</v>
      </c>
      <c r="B618" s="9">
        <v>9</v>
      </c>
      <c r="C618" s="9" t="s">
        <v>518</v>
      </c>
      <c r="D618" s="13"/>
      <c r="E618" s="13" t="e">
        <f>_xlfn.IFNA(VLOOKUP(expandedflower[[#This Row],[Scion METRC '#]],[3]!METRCC8[#Data],2,FALSE),"METRC ERROR")</f>
        <v>#REF!</v>
      </c>
      <c r="F618" s="13" t="str">
        <f>_xlfn.IFNA(VLOOKUP(expandedflower[[#This Row],[Scion METRC '#]],VEGC8[[#All],[Scion METRC '#]:[Pheno Barcode]],2,FALSE),"")</f>
        <v/>
      </c>
      <c r="G618" s="13" t="str">
        <f>LEFT(expandedflower[[#This Row],[Pheno Barcode]],7)</f>
        <v/>
      </c>
      <c r="H618" s="10" t="e">
        <f>_xlfn.IFNA(VLOOKUP(expandedflower[[#This Row],[Strain]],VEGC8[[#All],[Scion METRC '#]:[Health]],5,FALSE),"")</f>
        <v>#REF!</v>
      </c>
      <c r="I618" s="13"/>
      <c r="J618" s="13" t="str">
        <f>_xlfn.IFNA(VLOOKUP(expandedflower[[#This Row],[Scion METRC '#]],DEADC8[#Data],2,FALSE),"Alive")</f>
        <v>Alive</v>
      </c>
      <c r="K618" s="13"/>
      <c r="L618" s="13" t="str">
        <f>_xlfn.IFNA(VLOOKUP(expandedflower[[#This Row],[Scion METRC '#]],DEADC8[#Data],3,FALSE),"")</f>
        <v/>
      </c>
      <c r="M618" s="14" t="str">
        <f>_xlfn.IFNA(VLOOKUP(expandedflower[[#This Row],[Scion METRC '#]],DEADC8[#Data],4,FALSE),"")</f>
        <v/>
      </c>
      <c r="N618" s="13" t="str">
        <f>IF(ISNUMBER(SEARCH(".",expandedflower[[#This Row],[Pheno Barcode]])),CONCATENATE("1A4070000000065000",RIGHT(expandedflower[[#This Row],[Pheno Barcode]],6)),"")</f>
        <v/>
      </c>
      <c r="O6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_HL4-09</v>
      </c>
    </row>
    <row r="619" spans="1:15" x14ac:dyDescent="0.25">
      <c r="A619" s="12" t="s">
        <v>504</v>
      </c>
      <c r="B619" s="9">
        <v>10</v>
      </c>
      <c r="C619" s="9" t="s">
        <v>518</v>
      </c>
      <c r="D619" s="13"/>
      <c r="E619" s="13" t="e">
        <f>_xlfn.IFNA(VLOOKUP(expandedflower[[#This Row],[Scion METRC '#]],[3]!METRCC8[#Data],2,FALSE),"METRC ERROR")</f>
        <v>#REF!</v>
      </c>
      <c r="F619" s="13" t="str">
        <f>_xlfn.IFNA(VLOOKUP(expandedflower[[#This Row],[Scion METRC '#]],VEGC8[[#All],[Scion METRC '#]:[Pheno Barcode]],2,FALSE),"")</f>
        <v/>
      </c>
      <c r="G619" s="13" t="str">
        <f>LEFT(expandedflower[[#This Row],[Pheno Barcode]],7)</f>
        <v/>
      </c>
      <c r="H619" s="10" t="e">
        <f>_xlfn.IFNA(VLOOKUP(expandedflower[[#This Row],[Strain]],VEGC8[[#All],[Scion METRC '#]:[Health]],5,FALSE),"")</f>
        <v>#REF!</v>
      </c>
      <c r="I619" s="13"/>
      <c r="J619" s="13" t="str">
        <f>_xlfn.IFNA(VLOOKUP(expandedflower[[#This Row],[Scion METRC '#]],DEADC8[#Data],2,FALSE),"Alive")</f>
        <v>Alive</v>
      </c>
      <c r="K619" s="13"/>
      <c r="L619" s="13" t="str">
        <f>_xlfn.IFNA(VLOOKUP(expandedflower[[#This Row],[Scion METRC '#]],DEADC8[#Data],3,FALSE),"")</f>
        <v/>
      </c>
      <c r="M619" s="14" t="str">
        <f>_xlfn.IFNA(VLOOKUP(expandedflower[[#This Row],[Scion METRC '#]],DEADC8[#Data],4,FALSE),"")</f>
        <v/>
      </c>
      <c r="N619" s="13" t="str">
        <f>IF(ISNUMBER(SEARCH(".",expandedflower[[#This Row],[Pheno Barcode]])),CONCATENATE("1A4070000000065000",RIGHT(expandedflower[[#This Row],[Pheno Barcode]],6)),"")</f>
        <v/>
      </c>
      <c r="O6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_HL4-10</v>
      </c>
    </row>
    <row r="620" spans="1:15" x14ac:dyDescent="0.25">
      <c r="A620" s="12" t="s">
        <v>504</v>
      </c>
      <c r="B620" s="9">
        <v>11</v>
      </c>
      <c r="C620" s="9" t="s">
        <v>518</v>
      </c>
      <c r="D620" s="13"/>
      <c r="E620" s="13" t="e">
        <f>_xlfn.IFNA(VLOOKUP(expandedflower[[#This Row],[Scion METRC '#]],[3]!METRCC8[#Data],2,FALSE),"METRC ERROR")</f>
        <v>#REF!</v>
      </c>
      <c r="F620" s="13" t="str">
        <f>_xlfn.IFNA(VLOOKUP(expandedflower[[#This Row],[Scion METRC '#]],VEGC8[[#All],[Scion METRC '#]:[Pheno Barcode]],2,FALSE),"")</f>
        <v/>
      </c>
      <c r="G620" s="13" t="str">
        <f>LEFT(expandedflower[[#This Row],[Pheno Barcode]],7)</f>
        <v/>
      </c>
      <c r="H620" s="10" t="e">
        <f>_xlfn.IFNA(VLOOKUP(expandedflower[[#This Row],[Strain]],VEGC8[[#All],[Scion METRC '#]:[Health]],5,FALSE),"")</f>
        <v>#REF!</v>
      </c>
      <c r="I620" s="13"/>
      <c r="J620" s="13" t="str">
        <f>_xlfn.IFNA(VLOOKUP(expandedflower[[#This Row],[Scion METRC '#]],DEADC8[#Data],2,FALSE),"Alive")</f>
        <v>Alive</v>
      </c>
      <c r="K620" s="13"/>
      <c r="L620" s="13" t="str">
        <f>_xlfn.IFNA(VLOOKUP(expandedflower[[#This Row],[Scion METRC '#]],DEADC8[#Data],3,FALSE),"")</f>
        <v/>
      </c>
      <c r="M620" s="14" t="str">
        <f>_xlfn.IFNA(VLOOKUP(expandedflower[[#This Row],[Scion METRC '#]],DEADC8[#Data],4,FALSE),"")</f>
        <v/>
      </c>
      <c r="N620" s="13" t="str">
        <f>IF(ISNUMBER(SEARCH(".",expandedflower[[#This Row],[Pheno Barcode]])),CONCATENATE("1A4070000000065000",RIGHT(expandedflower[[#This Row],[Pheno Barcode]],6)),"")</f>
        <v/>
      </c>
      <c r="O6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_HL4-11</v>
      </c>
    </row>
    <row r="621" spans="1:15" x14ac:dyDescent="0.25">
      <c r="A621" s="12" t="s">
        <v>504</v>
      </c>
      <c r="B621" s="9">
        <v>12</v>
      </c>
      <c r="C621" s="9" t="s">
        <v>518</v>
      </c>
      <c r="D621" s="13"/>
      <c r="E621" s="13" t="e">
        <f>_xlfn.IFNA(VLOOKUP(expandedflower[[#This Row],[Scion METRC '#]],[3]!METRCC8[#Data],2,FALSE),"METRC ERROR")</f>
        <v>#REF!</v>
      </c>
      <c r="F621" s="13" t="str">
        <f>_xlfn.IFNA(VLOOKUP(expandedflower[[#This Row],[Scion METRC '#]],VEGC8[[#All],[Scion METRC '#]:[Pheno Barcode]],2,FALSE),"")</f>
        <v/>
      </c>
      <c r="G621" s="13" t="str">
        <f>LEFT(expandedflower[[#This Row],[Pheno Barcode]],7)</f>
        <v/>
      </c>
      <c r="H621" s="10" t="e">
        <f>_xlfn.IFNA(VLOOKUP(expandedflower[[#This Row],[Strain]],VEGC8[[#All],[Scion METRC '#]:[Health]],5,FALSE),"")</f>
        <v>#REF!</v>
      </c>
      <c r="I621" s="13"/>
      <c r="J621" s="13" t="str">
        <f>_xlfn.IFNA(VLOOKUP(expandedflower[[#This Row],[Scion METRC '#]],DEADC8[#Data],2,FALSE),"Alive")</f>
        <v>Alive</v>
      </c>
      <c r="K621" s="13"/>
      <c r="L621" s="13" t="str">
        <f>_xlfn.IFNA(VLOOKUP(expandedflower[[#This Row],[Scion METRC '#]],DEADC8[#Data],3,FALSE),"")</f>
        <v/>
      </c>
      <c r="M621" s="14" t="str">
        <f>_xlfn.IFNA(VLOOKUP(expandedflower[[#This Row],[Scion METRC '#]],DEADC8[#Data],4,FALSE),"")</f>
        <v/>
      </c>
      <c r="N621" s="13" t="str">
        <f>IF(ISNUMBER(SEARCH(".",expandedflower[[#This Row],[Pheno Barcode]])),CONCATENATE("1A4070000000065000",RIGHT(expandedflower[[#This Row],[Pheno Barcode]],6)),"")</f>
        <v/>
      </c>
      <c r="O6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_HL4-12</v>
      </c>
    </row>
    <row r="622" spans="1:15" x14ac:dyDescent="0.25">
      <c r="A622" s="12" t="s">
        <v>504</v>
      </c>
      <c r="B622" s="9">
        <v>13</v>
      </c>
      <c r="C622" s="9" t="s">
        <v>518</v>
      </c>
      <c r="D622" s="13"/>
      <c r="E622" s="13" t="e">
        <f>_xlfn.IFNA(VLOOKUP(expandedflower[[#This Row],[Scion METRC '#]],[3]!METRCC8[#Data],2,FALSE),"METRC ERROR")</f>
        <v>#REF!</v>
      </c>
      <c r="F622" s="13" t="str">
        <f>_xlfn.IFNA(VLOOKUP(expandedflower[[#This Row],[Scion METRC '#]],VEGC8[[#All],[Scion METRC '#]:[Pheno Barcode]],2,FALSE),"")</f>
        <v/>
      </c>
      <c r="G622" s="13" t="str">
        <f>LEFT(expandedflower[[#This Row],[Pheno Barcode]],7)</f>
        <v/>
      </c>
      <c r="H622" s="10" t="e">
        <f>_xlfn.IFNA(VLOOKUP(expandedflower[[#This Row],[Strain]],VEGC8[[#All],[Scion METRC '#]:[Health]],5,FALSE),"")</f>
        <v>#REF!</v>
      </c>
      <c r="I622" s="13"/>
      <c r="J622" s="13" t="str">
        <f>_xlfn.IFNA(VLOOKUP(expandedflower[[#This Row],[Scion METRC '#]],DEADC8[#Data],2,FALSE),"Alive")</f>
        <v>Alive</v>
      </c>
      <c r="K622" s="13"/>
      <c r="L622" s="13" t="str">
        <f>_xlfn.IFNA(VLOOKUP(expandedflower[[#This Row],[Scion METRC '#]],DEADC8[#Data],3,FALSE),"")</f>
        <v/>
      </c>
      <c r="M622" s="14" t="str">
        <f>_xlfn.IFNA(VLOOKUP(expandedflower[[#This Row],[Scion METRC '#]],DEADC8[#Data],4,FALSE),"")</f>
        <v/>
      </c>
      <c r="N622" s="13" t="str">
        <f>IF(ISNUMBER(SEARCH(".",expandedflower[[#This Row],[Pheno Barcode]])),CONCATENATE("1A4070000000065000",RIGHT(expandedflower[[#This Row],[Pheno Barcode]],6)),"")</f>
        <v/>
      </c>
      <c r="O6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_HL4-13</v>
      </c>
    </row>
    <row r="623" spans="1:15" x14ac:dyDescent="0.25">
      <c r="A623" s="12" t="s">
        <v>504</v>
      </c>
      <c r="B623" s="9">
        <v>14</v>
      </c>
      <c r="C623" s="9" t="s">
        <v>518</v>
      </c>
      <c r="D623" s="13"/>
      <c r="E623" s="13" t="e">
        <f>_xlfn.IFNA(VLOOKUP(expandedflower[[#This Row],[Scion METRC '#]],[3]!METRCC8[#Data],2,FALSE),"METRC ERROR")</f>
        <v>#REF!</v>
      </c>
      <c r="F623" s="13" t="str">
        <f>_xlfn.IFNA(VLOOKUP(expandedflower[[#This Row],[Scion METRC '#]],VEGC8[[#All],[Scion METRC '#]:[Pheno Barcode]],2,FALSE),"")</f>
        <v/>
      </c>
      <c r="G623" s="13" t="str">
        <f>LEFT(expandedflower[[#This Row],[Pheno Barcode]],7)</f>
        <v/>
      </c>
      <c r="H623" s="10" t="e">
        <f>_xlfn.IFNA(VLOOKUP(expandedflower[[#This Row],[Strain]],VEGC8[[#All],[Scion METRC '#]:[Health]],5,FALSE),"")</f>
        <v>#REF!</v>
      </c>
      <c r="I623" s="13"/>
      <c r="J623" s="13" t="str">
        <f>_xlfn.IFNA(VLOOKUP(expandedflower[[#This Row],[Scion METRC '#]],DEADC8[#Data],2,FALSE),"Alive")</f>
        <v>Alive</v>
      </c>
      <c r="K623" s="13"/>
      <c r="L623" s="13" t="str">
        <f>_xlfn.IFNA(VLOOKUP(expandedflower[[#This Row],[Scion METRC '#]],DEADC8[#Data],3,FALSE),"")</f>
        <v/>
      </c>
      <c r="M623" s="14" t="str">
        <f>_xlfn.IFNA(VLOOKUP(expandedflower[[#This Row],[Scion METRC '#]],DEADC8[#Data],4,FALSE),"")</f>
        <v/>
      </c>
      <c r="N623" s="13" t="str">
        <f>IF(ISNUMBER(SEARCH(".",expandedflower[[#This Row],[Pheno Barcode]])),CONCATENATE("1A4070000000065000",RIGHT(expandedflower[[#This Row],[Pheno Barcode]],6)),"")</f>
        <v/>
      </c>
      <c r="O6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_HL4-14</v>
      </c>
    </row>
    <row r="624" spans="1:15" x14ac:dyDescent="0.25">
      <c r="A624" s="12" t="s">
        <v>504</v>
      </c>
      <c r="B624" s="9">
        <v>15</v>
      </c>
      <c r="C624" s="9" t="s">
        <v>518</v>
      </c>
      <c r="D624" s="13"/>
      <c r="E624" s="13" t="e">
        <f>_xlfn.IFNA(VLOOKUP(expandedflower[[#This Row],[Scion METRC '#]],[3]!METRCC8[#Data],2,FALSE),"METRC ERROR")</f>
        <v>#REF!</v>
      </c>
      <c r="F624" s="13" t="str">
        <f>_xlfn.IFNA(VLOOKUP(expandedflower[[#This Row],[Scion METRC '#]],VEGC8[[#All],[Scion METRC '#]:[Pheno Barcode]],2,FALSE),"")</f>
        <v/>
      </c>
      <c r="G624" s="13" t="str">
        <f>LEFT(expandedflower[[#This Row],[Pheno Barcode]],7)</f>
        <v/>
      </c>
      <c r="H624" s="10" t="e">
        <f>_xlfn.IFNA(VLOOKUP(expandedflower[[#This Row],[Strain]],VEGC8[[#All],[Scion METRC '#]:[Health]],5,FALSE),"")</f>
        <v>#REF!</v>
      </c>
      <c r="I624" s="13"/>
      <c r="J624" s="13" t="str">
        <f>_xlfn.IFNA(VLOOKUP(expandedflower[[#This Row],[Scion METRC '#]],DEADC8[#Data],2,FALSE),"Alive")</f>
        <v>Alive</v>
      </c>
      <c r="K624" s="13"/>
      <c r="L624" s="13" t="str">
        <f>_xlfn.IFNA(VLOOKUP(expandedflower[[#This Row],[Scion METRC '#]],DEADC8[#Data],3,FALSE),"")</f>
        <v/>
      </c>
      <c r="M624" s="14" t="str">
        <f>_xlfn.IFNA(VLOOKUP(expandedflower[[#This Row],[Scion METRC '#]],DEADC8[#Data],4,FALSE),"")</f>
        <v/>
      </c>
      <c r="N624" s="13" t="str">
        <f>IF(ISNUMBER(SEARCH(".",expandedflower[[#This Row],[Pheno Barcode]])),CONCATENATE("1A4070000000065000",RIGHT(expandedflower[[#This Row],[Pheno Barcode]],6)),"")</f>
        <v/>
      </c>
      <c r="O6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_HL4-15</v>
      </c>
    </row>
    <row r="625" spans="1:15" x14ac:dyDescent="0.25">
      <c r="A625" s="12" t="s">
        <v>504</v>
      </c>
      <c r="B625" s="9">
        <v>16</v>
      </c>
      <c r="C625" s="9" t="s">
        <v>518</v>
      </c>
      <c r="D625" s="13"/>
      <c r="E625" s="13" t="e">
        <f>_xlfn.IFNA(VLOOKUP(expandedflower[[#This Row],[Scion METRC '#]],[3]!METRCC8[#Data],2,FALSE),"METRC ERROR")</f>
        <v>#REF!</v>
      </c>
      <c r="F625" s="13" t="str">
        <f>_xlfn.IFNA(VLOOKUP(expandedflower[[#This Row],[Scion METRC '#]],VEGC8[[#All],[Scion METRC '#]:[Pheno Barcode]],2,FALSE),"")</f>
        <v/>
      </c>
      <c r="G625" s="13" t="str">
        <f>LEFT(expandedflower[[#This Row],[Pheno Barcode]],7)</f>
        <v/>
      </c>
      <c r="H625" s="10" t="e">
        <f>_xlfn.IFNA(VLOOKUP(expandedflower[[#This Row],[Strain]],VEGC8[[#All],[Scion METRC '#]:[Health]],5,FALSE),"")</f>
        <v>#REF!</v>
      </c>
      <c r="I625" s="13"/>
      <c r="J625" s="13" t="str">
        <f>_xlfn.IFNA(VLOOKUP(expandedflower[[#This Row],[Scion METRC '#]],DEADC8[#Data],2,FALSE),"Alive")</f>
        <v>Alive</v>
      </c>
      <c r="K625" s="13"/>
      <c r="L625" s="13" t="str">
        <f>_xlfn.IFNA(VLOOKUP(expandedflower[[#This Row],[Scion METRC '#]],DEADC8[#Data],3,FALSE),"")</f>
        <v/>
      </c>
      <c r="M625" s="14" t="str">
        <f>_xlfn.IFNA(VLOOKUP(expandedflower[[#This Row],[Scion METRC '#]],DEADC8[#Data],4,FALSE),"")</f>
        <v/>
      </c>
      <c r="N625" s="13" t="str">
        <f>IF(ISNUMBER(SEARCH(".",expandedflower[[#This Row],[Pheno Barcode]])),CONCATENATE("1A4070000000065000",RIGHT(expandedflower[[#This Row],[Pheno Barcode]],6)),"")</f>
        <v/>
      </c>
      <c r="O6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_HL4-16</v>
      </c>
    </row>
    <row r="626" spans="1:15" x14ac:dyDescent="0.25">
      <c r="A626" s="12" t="s">
        <v>504</v>
      </c>
      <c r="B626" s="9">
        <v>1</v>
      </c>
      <c r="C626" s="9" t="s">
        <v>519</v>
      </c>
      <c r="D626" s="13"/>
      <c r="E626" s="13" t="e">
        <f>_xlfn.IFNA(VLOOKUP(expandedflower[[#This Row],[Scion METRC '#]],[3]!METRCC8[#Data],2,FALSE),"METRC ERROR")</f>
        <v>#REF!</v>
      </c>
      <c r="F626" s="13" t="str">
        <f>_xlfn.IFNA(VLOOKUP(expandedflower[[#This Row],[Scion METRC '#]],VEGC8[[#All],[Scion METRC '#]:[Pheno Barcode]],2,FALSE),"")</f>
        <v/>
      </c>
      <c r="G626" s="13" t="str">
        <f>LEFT(expandedflower[[#This Row],[Pheno Barcode]],7)</f>
        <v/>
      </c>
      <c r="H626" s="10" t="e">
        <f>_xlfn.IFNA(VLOOKUP(expandedflower[[#This Row],[Strain]],VEGC8[[#All],[Scion METRC '#]:[Health]],5,FALSE),"")</f>
        <v>#REF!</v>
      </c>
      <c r="I626" s="13"/>
      <c r="J626" s="13" t="str">
        <f>_xlfn.IFNA(VLOOKUP(expandedflower[[#This Row],[Scion METRC '#]],DEADC8[#Data],2,FALSE),"Alive")</f>
        <v>Alive</v>
      </c>
      <c r="K626" s="13"/>
      <c r="L626" s="13" t="str">
        <f>_xlfn.IFNA(VLOOKUP(expandedflower[[#This Row],[Scion METRC '#]],DEADC8[#Data],3,FALSE),"")</f>
        <v/>
      </c>
      <c r="M626" s="14" t="str">
        <f>_xlfn.IFNA(VLOOKUP(expandedflower[[#This Row],[Scion METRC '#]],DEADC8[#Data],4,FALSE),"")</f>
        <v/>
      </c>
      <c r="N626" s="13" t="str">
        <f>IF(ISNUMBER(SEARCH(".",expandedflower[[#This Row],[Pheno Barcode]])),CONCATENATE("1A4070000000065000",RIGHT(expandedflower[[#This Row],[Pheno Barcode]],6)),"")</f>
        <v/>
      </c>
      <c r="O6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_HL5-01</v>
      </c>
    </row>
    <row r="627" spans="1:15" x14ac:dyDescent="0.25">
      <c r="A627" s="12" t="s">
        <v>504</v>
      </c>
      <c r="B627" s="9">
        <v>2</v>
      </c>
      <c r="C627" s="9" t="s">
        <v>519</v>
      </c>
      <c r="D627" s="13"/>
      <c r="E627" s="13" t="e">
        <f>_xlfn.IFNA(VLOOKUP(expandedflower[[#This Row],[Scion METRC '#]],[3]!METRCC8[#Data],2,FALSE),"METRC ERROR")</f>
        <v>#REF!</v>
      </c>
      <c r="F627" s="13" t="str">
        <f>_xlfn.IFNA(VLOOKUP(expandedflower[[#This Row],[Scion METRC '#]],VEGC8[[#All],[Scion METRC '#]:[Pheno Barcode]],2,FALSE),"")</f>
        <v/>
      </c>
      <c r="G627" s="13" t="str">
        <f>LEFT(expandedflower[[#This Row],[Pheno Barcode]],7)</f>
        <v/>
      </c>
      <c r="H627" s="10" t="e">
        <f>_xlfn.IFNA(VLOOKUP(expandedflower[[#This Row],[Strain]],VEGC8[[#All],[Scion METRC '#]:[Health]],5,FALSE),"")</f>
        <v>#REF!</v>
      </c>
      <c r="I627" s="13"/>
      <c r="J627" s="13" t="str">
        <f>_xlfn.IFNA(VLOOKUP(expandedflower[[#This Row],[Scion METRC '#]],DEADC8[#Data],2,FALSE),"Alive")</f>
        <v>Alive</v>
      </c>
      <c r="K627" s="13"/>
      <c r="L627" s="13" t="str">
        <f>_xlfn.IFNA(VLOOKUP(expandedflower[[#This Row],[Scion METRC '#]],DEADC8[#Data],3,FALSE),"")</f>
        <v/>
      </c>
      <c r="M627" s="14" t="str">
        <f>_xlfn.IFNA(VLOOKUP(expandedflower[[#This Row],[Scion METRC '#]],DEADC8[#Data],4,FALSE),"")</f>
        <v/>
      </c>
      <c r="N627" s="13" t="str">
        <f>IF(ISNUMBER(SEARCH(".",expandedflower[[#This Row],[Pheno Barcode]])),CONCATENATE("1A4070000000065000",RIGHT(expandedflower[[#This Row],[Pheno Barcode]],6)),"")</f>
        <v/>
      </c>
      <c r="O6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_HL5-02</v>
      </c>
    </row>
    <row r="628" spans="1:15" x14ac:dyDescent="0.25">
      <c r="A628" s="12" t="s">
        <v>504</v>
      </c>
      <c r="B628" s="9">
        <v>3</v>
      </c>
      <c r="C628" s="9" t="s">
        <v>519</v>
      </c>
      <c r="D628" s="13"/>
      <c r="E628" s="13" t="e">
        <f>_xlfn.IFNA(VLOOKUP(expandedflower[[#This Row],[Scion METRC '#]],[3]!METRCC8[#Data],2,FALSE),"METRC ERROR")</f>
        <v>#REF!</v>
      </c>
      <c r="F628" s="13" t="str">
        <f>_xlfn.IFNA(VLOOKUP(expandedflower[[#This Row],[Scion METRC '#]],VEGC8[[#All],[Scion METRC '#]:[Pheno Barcode]],2,FALSE),"")</f>
        <v/>
      </c>
      <c r="G628" s="13" t="str">
        <f>LEFT(expandedflower[[#This Row],[Pheno Barcode]],7)</f>
        <v/>
      </c>
      <c r="H628" s="10" t="e">
        <f>_xlfn.IFNA(VLOOKUP(expandedflower[[#This Row],[Strain]],VEGC8[[#All],[Scion METRC '#]:[Health]],5,FALSE),"")</f>
        <v>#REF!</v>
      </c>
      <c r="I628" s="13"/>
      <c r="J628" s="13" t="str">
        <f>_xlfn.IFNA(VLOOKUP(expandedflower[[#This Row],[Scion METRC '#]],DEADC8[#Data],2,FALSE),"Alive")</f>
        <v>Alive</v>
      </c>
      <c r="K628" s="13"/>
      <c r="L628" s="13" t="str">
        <f>_xlfn.IFNA(VLOOKUP(expandedflower[[#This Row],[Scion METRC '#]],DEADC8[#Data],3,FALSE),"")</f>
        <v/>
      </c>
      <c r="M628" s="14" t="str">
        <f>_xlfn.IFNA(VLOOKUP(expandedflower[[#This Row],[Scion METRC '#]],DEADC8[#Data],4,FALSE),"")</f>
        <v/>
      </c>
      <c r="N628" s="13" t="str">
        <f>IF(ISNUMBER(SEARCH(".",expandedflower[[#This Row],[Pheno Barcode]])),CONCATENATE("1A4070000000065000",RIGHT(expandedflower[[#This Row],[Pheno Barcode]],6)),"")</f>
        <v/>
      </c>
      <c r="O6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_HL5-03</v>
      </c>
    </row>
    <row r="629" spans="1:15" x14ac:dyDescent="0.25">
      <c r="A629" s="12" t="s">
        <v>504</v>
      </c>
      <c r="B629" s="9">
        <v>4</v>
      </c>
      <c r="C629" s="9" t="s">
        <v>519</v>
      </c>
      <c r="D629" s="13"/>
      <c r="E629" s="13" t="e">
        <f>_xlfn.IFNA(VLOOKUP(expandedflower[[#This Row],[Scion METRC '#]],[3]!METRCC8[#Data],2,FALSE),"METRC ERROR")</f>
        <v>#REF!</v>
      </c>
      <c r="F629" s="13" t="str">
        <f>_xlfn.IFNA(VLOOKUP(expandedflower[[#This Row],[Scion METRC '#]],VEGC8[[#All],[Scion METRC '#]:[Pheno Barcode]],2,FALSE),"")</f>
        <v/>
      </c>
      <c r="G629" s="13" t="str">
        <f>LEFT(expandedflower[[#This Row],[Pheno Barcode]],7)</f>
        <v/>
      </c>
      <c r="H629" s="10" t="e">
        <f>_xlfn.IFNA(VLOOKUP(expandedflower[[#This Row],[Strain]],VEGC8[[#All],[Scion METRC '#]:[Health]],5,FALSE),"")</f>
        <v>#REF!</v>
      </c>
      <c r="I629" s="13"/>
      <c r="J629" s="13" t="str">
        <f>_xlfn.IFNA(VLOOKUP(expandedflower[[#This Row],[Scion METRC '#]],DEADC8[#Data],2,FALSE),"Alive")</f>
        <v>Alive</v>
      </c>
      <c r="K629" s="13"/>
      <c r="L629" s="13" t="str">
        <f>_xlfn.IFNA(VLOOKUP(expandedflower[[#This Row],[Scion METRC '#]],DEADC8[#Data],3,FALSE),"")</f>
        <v/>
      </c>
      <c r="M629" s="14" t="str">
        <f>_xlfn.IFNA(VLOOKUP(expandedflower[[#This Row],[Scion METRC '#]],DEADC8[#Data],4,FALSE),"")</f>
        <v/>
      </c>
      <c r="N629" s="13" t="str">
        <f>IF(ISNUMBER(SEARCH(".",expandedflower[[#This Row],[Pheno Barcode]])),CONCATENATE("1A4070000000065000",RIGHT(expandedflower[[#This Row],[Pheno Barcode]],6)),"")</f>
        <v/>
      </c>
      <c r="O6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_HL5-04</v>
      </c>
    </row>
    <row r="630" spans="1:15" x14ac:dyDescent="0.25">
      <c r="A630" s="12" t="s">
        <v>504</v>
      </c>
      <c r="B630" s="9">
        <v>5</v>
      </c>
      <c r="C630" s="9" t="s">
        <v>519</v>
      </c>
      <c r="D630" s="13"/>
      <c r="E630" s="13" t="e">
        <f>_xlfn.IFNA(VLOOKUP(expandedflower[[#This Row],[Scion METRC '#]],[3]!METRCC8[#Data],2,FALSE),"METRC ERROR")</f>
        <v>#REF!</v>
      </c>
      <c r="F630" s="13" t="str">
        <f>_xlfn.IFNA(VLOOKUP(expandedflower[[#This Row],[Scion METRC '#]],VEGC8[[#All],[Scion METRC '#]:[Pheno Barcode]],2,FALSE),"")</f>
        <v/>
      </c>
      <c r="G630" s="13" t="str">
        <f>LEFT(expandedflower[[#This Row],[Pheno Barcode]],7)</f>
        <v/>
      </c>
      <c r="H630" s="10" t="e">
        <f>_xlfn.IFNA(VLOOKUP(expandedflower[[#This Row],[Strain]],VEGC8[[#All],[Scion METRC '#]:[Health]],5,FALSE),"")</f>
        <v>#REF!</v>
      </c>
      <c r="I630" s="13"/>
      <c r="J630" s="13" t="str">
        <f>_xlfn.IFNA(VLOOKUP(expandedflower[[#This Row],[Scion METRC '#]],DEADC8[#Data],2,FALSE),"Alive")</f>
        <v>Alive</v>
      </c>
      <c r="K630" s="13"/>
      <c r="L630" s="13" t="str">
        <f>_xlfn.IFNA(VLOOKUP(expandedflower[[#This Row],[Scion METRC '#]],DEADC8[#Data],3,FALSE),"")</f>
        <v/>
      </c>
      <c r="M630" s="14" t="str">
        <f>_xlfn.IFNA(VLOOKUP(expandedflower[[#This Row],[Scion METRC '#]],DEADC8[#Data],4,FALSE),"")</f>
        <v/>
      </c>
      <c r="N630" s="13" t="str">
        <f>IF(ISNUMBER(SEARCH(".",expandedflower[[#This Row],[Pheno Barcode]])),CONCATENATE("1A4070000000065000",RIGHT(expandedflower[[#This Row],[Pheno Barcode]],6)),"")</f>
        <v/>
      </c>
      <c r="O6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_HL5-05</v>
      </c>
    </row>
    <row r="631" spans="1:15" x14ac:dyDescent="0.25">
      <c r="A631" s="12" t="s">
        <v>504</v>
      </c>
      <c r="B631" s="9">
        <v>6</v>
      </c>
      <c r="C631" s="9" t="s">
        <v>519</v>
      </c>
      <c r="D631" s="13"/>
      <c r="E631" s="13" t="e">
        <f>_xlfn.IFNA(VLOOKUP(expandedflower[[#This Row],[Scion METRC '#]],[3]!METRCC8[#Data],2,FALSE),"METRC ERROR")</f>
        <v>#REF!</v>
      </c>
      <c r="F631" s="13" t="str">
        <f>_xlfn.IFNA(VLOOKUP(expandedflower[[#This Row],[Scion METRC '#]],VEGC8[[#All],[Scion METRC '#]:[Pheno Barcode]],2,FALSE),"")</f>
        <v/>
      </c>
      <c r="G631" s="13" t="str">
        <f>LEFT(expandedflower[[#This Row],[Pheno Barcode]],7)</f>
        <v/>
      </c>
      <c r="H631" s="10" t="e">
        <f>_xlfn.IFNA(VLOOKUP(expandedflower[[#This Row],[Strain]],VEGC8[[#All],[Scion METRC '#]:[Health]],5,FALSE),"")</f>
        <v>#REF!</v>
      </c>
      <c r="I631" s="13"/>
      <c r="J631" s="13" t="str">
        <f>_xlfn.IFNA(VLOOKUP(expandedflower[[#This Row],[Scion METRC '#]],DEADC8[#Data],2,FALSE),"Alive")</f>
        <v>Alive</v>
      </c>
      <c r="K631" s="13"/>
      <c r="L631" s="13" t="str">
        <f>_xlfn.IFNA(VLOOKUP(expandedflower[[#This Row],[Scion METRC '#]],DEADC8[#Data],3,FALSE),"")</f>
        <v/>
      </c>
      <c r="M631" s="14" t="str">
        <f>_xlfn.IFNA(VLOOKUP(expandedflower[[#This Row],[Scion METRC '#]],DEADC8[#Data],4,FALSE),"")</f>
        <v/>
      </c>
      <c r="N631" s="13" t="str">
        <f>IF(ISNUMBER(SEARCH(".",expandedflower[[#This Row],[Pheno Barcode]])),CONCATENATE("1A4070000000065000",RIGHT(expandedflower[[#This Row],[Pheno Barcode]],6)),"")</f>
        <v/>
      </c>
      <c r="O6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_HL5-06</v>
      </c>
    </row>
    <row r="632" spans="1:15" x14ac:dyDescent="0.25">
      <c r="A632" s="12" t="s">
        <v>504</v>
      </c>
      <c r="B632" s="9">
        <v>7</v>
      </c>
      <c r="C632" s="9" t="s">
        <v>519</v>
      </c>
      <c r="D632" s="13"/>
      <c r="E632" s="13" t="e">
        <f>_xlfn.IFNA(VLOOKUP(expandedflower[[#This Row],[Scion METRC '#]],[3]!METRCC8[#Data],2,FALSE),"METRC ERROR")</f>
        <v>#REF!</v>
      </c>
      <c r="F632" s="13" t="str">
        <f>_xlfn.IFNA(VLOOKUP(expandedflower[[#This Row],[Scion METRC '#]],VEGC8[[#All],[Scion METRC '#]:[Pheno Barcode]],2,FALSE),"")</f>
        <v/>
      </c>
      <c r="G632" s="13" t="str">
        <f>LEFT(expandedflower[[#This Row],[Pheno Barcode]],7)</f>
        <v/>
      </c>
      <c r="H632" s="10" t="e">
        <f>_xlfn.IFNA(VLOOKUP(expandedflower[[#This Row],[Strain]],VEGC8[[#All],[Scion METRC '#]:[Health]],5,FALSE),"")</f>
        <v>#REF!</v>
      </c>
      <c r="I632" s="13"/>
      <c r="J632" s="13" t="str">
        <f>_xlfn.IFNA(VLOOKUP(expandedflower[[#This Row],[Scion METRC '#]],DEADC8[#Data],2,FALSE),"Alive")</f>
        <v>Alive</v>
      </c>
      <c r="K632" s="13"/>
      <c r="L632" s="13" t="str">
        <f>_xlfn.IFNA(VLOOKUP(expandedflower[[#This Row],[Scion METRC '#]],DEADC8[#Data],3,FALSE),"")</f>
        <v/>
      </c>
      <c r="M632" s="14" t="str">
        <f>_xlfn.IFNA(VLOOKUP(expandedflower[[#This Row],[Scion METRC '#]],DEADC8[#Data],4,FALSE),"")</f>
        <v/>
      </c>
      <c r="N632" s="13" t="str">
        <f>IF(ISNUMBER(SEARCH(".",expandedflower[[#This Row],[Pheno Barcode]])),CONCATENATE("1A4070000000065000",RIGHT(expandedflower[[#This Row],[Pheno Barcode]],6)),"")</f>
        <v/>
      </c>
      <c r="O6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_HL5-07</v>
      </c>
    </row>
    <row r="633" spans="1:15" x14ac:dyDescent="0.25">
      <c r="A633" s="12" t="s">
        <v>504</v>
      </c>
      <c r="B633" s="9">
        <v>8</v>
      </c>
      <c r="C633" s="9" t="s">
        <v>519</v>
      </c>
      <c r="D633" s="13"/>
      <c r="E633" s="13" t="e">
        <f>_xlfn.IFNA(VLOOKUP(expandedflower[[#This Row],[Scion METRC '#]],[3]!METRCC8[#Data],2,FALSE),"METRC ERROR")</f>
        <v>#REF!</v>
      </c>
      <c r="F633" s="13" t="str">
        <f>_xlfn.IFNA(VLOOKUP(expandedflower[[#This Row],[Scion METRC '#]],VEGC8[[#All],[Scion METRC '#]:[Pheno Barcode]],2,FALSE),"")</f>
        <v/>
      </c>
      <c r="G633" s="13" t="str">
        <f>LEFT(expandedflower[[#This Row],[Pheno Barcode]],7)</f>
        <v/>
      </c>
      <c r="H633" s="10" t="e">
        <f>_xlfn.IFNA(VLOOKUP(expandedflower[[#This Row],[Strain]],VEGC8[[#All],[Scion METRC '#]:[Health]],5,FALSE),"")</f>
        <v>#REF!</v>
      </c>
      <c r="I633" s="13"/>
      <c r="J633" s="13" t="str">
        <f>_xlfn.IFNA(VLOOKUP(expandedflower[[#This Row],[Scion METRC '#]],DEADC8[#Data],2,FALSE),"Alive")</f>
        <v>Alive</v>
      </c>
      <c r="K633" s="13"/>
      <c r="L633" s="13" t="str">
        <f>_xlfn.IFNA(VLOOKUP(expandedflower[[#This Row],[Scion METRC '#]],DEADC8[#Data],3,FALSE),"")</f>
        <v/>
      </c>
      <c r="M633" s="14" t="str">
        <f>_xlfn.IFNA(VLOOKUP(expandedflower[[#This Row],[Scion METRC '#]],DEADC8[#Data],4,FALSE),"")</f>
        <v/>
      </c>
      <c r="N633" s="13" t="str">
        <f>IF(ISNUMBER(SEARCH(".",expandedflower[[#This Row],[Pheno Barcode]])),CONCATENATE("1A4070000000065000",RIGHT(expandedflower[[#This Row],[Pheno Barcode]],6)),"")</f>
        <v/>
      </c>
      <c r="O6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_HL5-08</v>
      </c>
    </row>
    <row r="634" spans="1:15" x14ac:dyDescent="0.25">
      <c r="A634" s="12" t="s">
        <v>504</v>
      </c>
      <c r="B634" s="9">
        <v>9</v>
      </c>
      <c r="C634" s="9" t="s">
        <v>519</v>
      </c>
      <c r="D634" s="13"/>
      <c r="E634" s="13" t="e">
        <f>_xlfn.IFNA(VLOOKUP(expandedflower[[#This Row],[Scion METRC '#]],[3]!METRCC8[#Data],2,FALSE),"METRC ERROR")</f>
        <v>#REF!</v>
      </c>
      <c r="F634" s="13" t="str">
        <f>_xlfn.IFNA(VLOOKUP(expandedflower[[#This Row],[Scion METRC '#]],VEGC8[[#All],[Scion METRC '#]:[Pheno Barcode]],2,FALSE),"")</f>
        <v/>
      </c>
      <c r="G634" s="13" t="str">
        <f>LEFT(expandedflower[[#This Row],[Pheno Barcode]],7)</f>
        <v/>
      </c>
      <c r="H634" s="10" t="e">
        <f>_xlfn.IFNA(VLOOKUP(expandedflower[[#This Row],[Strain]],VEGC8[[#All],[Scion METRC '#]:[Health]],5,FALSE),"")</f>
        <v>#REF!</v>
      </c>
      <c r="I634" s="13"/>
      <c r="J634" s="13" t="str">
        <f>_xlfn.IFNA(VLOOKUP(expandedflower[[#This Row],[Scion METRC '#]],DEADC8[#Data],2,FALSE),"Alive")</f>
        <v>Alive</v>
      </c>
      <c r="K634" s="13"/>
      <c r="L634" s="13" t="str">
        <f>_xlfn.IFNA(VLOOKUP(expandedflower[[#This Row],[Scion METRC '#]],DEADC8[#Data],3,FALSE),"")</f>
        <v/>
      </c>
      <c r="M634" s="14" t="str">
        <f>_xlfn.IFNA(VLOOKUP(expandedflower[[#This Row],[Scion METRC '#]],DEADC8[#Data],4,FALSE),"")</f>
        <v/>
      </c>
      <c r="N634" s="13" t="str">
        <f>IF(ISNUMBER(SEARCH(".",expandedflower[[#This Row],[Pheno Barcode]])),CONCATENATE("1A4070000000065000",RIGHT(expandedflower[[#This Row],[Pheno Barcode]],6)),"")</f>
        <v/>
      </c>
      <c r="O6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_HL5-09</v>
      </c>
    </row>
    <row r="635" spans="1:15" x14ac:dyDescent="0.25">
      <c r="A635" s="12" t="s">
        <v>504</v>
      </c>
      <c r="B635" s="9">
        <v>10</v>
      </c>
      <c r="C635" s="9" t="s">
        <v>519</v>
      </c>
      <c r="D635" s="13"/>
      <c r="E635" s="13" t="e">
        <f>_xlfn.IFNA(VLOOKUP(expandedflower[[#This Row],[Scion METRC '#]],[3]!METRCC8[#Data],2,FALSE),"METRC ERROR")</f>
        <v>#REF!</v>
      </c>
      <c r="F635" s="13" t="str">
        <f>_xlfn.IFNA(VLOOKUP(expandedflower[[#This Row],[Scion METRC '#]],VEGC8[[#All],[Scion METRC '#]:[Pheno Barcode]],2,FALSE),"")</f>
        <v/>
      </c>
      <c r="G635" s="13" t="str">
        <f>LEFT(expandedflower[[#This Row],[Pheno Barcode]],7)</f>
        <v/>
      </c>
      <c r="H635" s="10" t="e">
        <f>_xlfn.IFNA(VLOOKUP(expandedflower[[#This Row],[Strain]],VEGC8[[#All],[Scion METRC '#]:[Health]],5,FALSE),"")</f>
        <v>#REF!</v>
      </c>
      <c r="I635" s="13"/>
      <c r="J635" s="13" t="str">
        <f>_xlfn.IFNA(VLOOKUP(expandedflower[[#This Row],[Scion METRC '#]],DEADC8[#Data],2,FALSE),"Alive")</f>
        <v>Alive</v>
      </c>
      <c r="K635" s="13"/>
      <c r="L635" s="13" t="str">
        <f>_xlfn.IFNA(VLOOKUP(expandedflower[[#This Row],[Scion METRC '#]],DEADC8[#Data],3,FALSE),"")</f>
        <v/>
      </c>
      <c r="M635" s="14" t="str">
        <f>_xlfn.IFNA(VLOOKUP(expandedflower[[#This Row],[Scion METRC '#]],DEADC8[#Data],4,FALSE),"")</f>
        <v/>
      </c>
      <c r="N635" s="13" t="str">
        <f>IF(ISNUMBER(SEARCH(".",expandedflower[[#This Row],[Pheno Barcode]])),CONCATENATE("1A4070000000065000",RIGHT(expandedflower[[#This Row],[Pheno Barcode]],6)),"")</f>
        <v/>
      </c>
      <c r="O6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_HL5-10</v>
      </c>
    </row>
    <row r="636" spans="1:15" x14ac:dyDescent="0.25">
      <c r="A636" s="12" t="s">
        <v>504</v>
      </c>
      <c r="B636" s="9">
        <v>11</v>
      </c>
      <c r="C636" s="9" t="s">
        <v>519</v>
      </c>
      <c r="D636" s="13"/>
      <c r="E636" s="13" t="e">
        <f>_xlfn.IFNA(VLOOKUP(expandedflower[[#This Row],[Scion METRC '#]],[3]!METRCC8[#Data],2,FALSE),"METRC ERROR")</f>
        <v>#REF!</v>
      </c>
      <c r="F636" s="13" t="str">
        <f>_xlfn.IFNA(VLOOKUP(expandedflower[[#This Row],[Scion METRC '#]],VEGC8[[#All],[Scion METRC '#]:[Pheno Barcode]],2,FALSE),"")</f>
        <v/>
      </c>
      <c r="G636" s="13" t="str">
        <f>LEFT(expandedflower[[#This Row],[Pheno Barcode]],7)</f>
        <v/>
      </c>
      <c r="H636" s="10" t="e">
        <f>_xlfn.IFNA(VLOOKUP(expandedflower[[#This Row],[Strain]],VEGC8[[#All],[Scion METRC '#]:[Health]],5,FALSE),"")</f>
        <v>#REF!</v>
      </c>
      <c r="I636" s="13"/>
      <c r="J636" s="13" t="str">
        <f>_xlfn.IFNA(VLOOKUP(expandedflower[[#This Row],[Scion METRC '#]],DEADC8[#Data],2,FALSE),"Alive")</f>
        <v>Alive</v>
      </c>
      <c r="K636" s="13"/>
      <c r="L636" s="13" t="str">
        <f>_xlfn.IFNA(VLOOKUP(expandedflower[[#This Row],[Scion METRC '#]],DEADC8[#Data],3,FALSE),"")</f>
        <v/>
      </c>
      <c r="M636" s="14" t="str">
        <f>_xlfn.IFNA(VLOOKUP(expandedflower[[#This Row],[Scion METRC '#]],DEADC8[#Data],4,FALSE),"")</f>
        <v/>
      </c>
      <c r="N636" s="13" t="str">
        <f>IF(ISNUMBER(SEARCH(".",expandedflower[[#This Row],[Pheno Barcode]])),CONCATENATE("1A4070000000065000",RIGHT(expandedflower[[#This Row],[Pheno Barcode]],6)),"")</f>
        <v/>
      </c>
      <c r="O6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_HL5-11</v>
      </c>
    </row>
    <row r="637" spans="1:15" x14ac:dyDescent="0.25">
      <c r="A637" s="12" t="s">
        <v>504</v>
      </c>
      <c r="B637" s="9">
        <v>12</v>
      </c>
      <c r="C637" s="9" t="s">
        <v>519</v>
      </c>
      <c r="D637" s="13"/>
      <c r="E637" s="13" t="e">
        <f>_xlfn.IFNA(VLOOKUP(expandedflower[[#This Row],[Scion METRC '#]],[3]!METRCC8[#Data],2,FALSE),"METRC ERROR")</f>
        <v>#REF!</v>
      </c>
      <c r="F637" s="13" t="str">
        <f>_xlfn.IFNA(VLOOKUP(expandedflower[[#This Row],[Scion METRC '#]],VEGC8[[#All],[Scion METRC '#]:[Pheno Barcode]],2,FALSE),"")</f>
        <v/>
      </c>
      <c r="G637" s="13" t="str">
        <f>LEFT(expandedflower[[#This Row],[Pheno Barcode]],7)</f>
        <v/>
      </c>
      <c r="H637" s="10" t="e">
        <f>_xlfn.IFNA(VLOOKUP(expandedflower[[#This Row],[Strain]],VEGC8[[#All],[Scion METRC '#]:[Health]],5,FALSE),"")</f>
        <v>#REF!</v>
      </c>
      <c r="I637" s="13"/>
      <c r="J637" s="13" t="str">
        <f>_xlfn.IFNA(VLOOKUP(expandedflower[[#This Row],[Scion METRC '#]],DEADC8[#Data],2,FALSE),"Alive")</f>
        <v>Alive</v>
      </c>
      <c r="K637" s="13"/>
      <c r="L637" s="13" t="str">
        <f>_xlfn.IFNA(VLOOKUP(expandedflower[[#This Row],[Scion METRC '#]],DEADC8[#Data],3,FALSE),"")</f>
        <v/>
      </c>
      <c r="M637" s="14" t="str">
        <f>_xlfn.IFNA(VLOOKUP(expandedflower[[#This Row],[Scion METRC '#]],DEADC8[#Data],4,FALSE),"")</f>
        <v/>
      </c>
      <c r="N637" s="13" t="str">
        <f>IF(ISNUMBER(SEARCH(".",expandedflower[[#This Row],[Pheno Barcode]])),CONCATENATE("1A4070000000065000",RIGHT(expandedflower[[#This Row],[Pheno Barcode]],6)),"")</f>
        <v/>
      </c>
      <c r="O6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_HL5-12</v>
      </c>
    </row>
    <row r="638" spans="1:15" x14ac:dyDescent="0.25">
      <c r="A638" s="12" t="s">
        <v>504</v>
      </c>
      <c r="B638" s="9">
        <v>13</v>
      </c>
      <c r="C638" s="9" t="s">
        <v>519</v>
      </c>
      <c r="D638" s="13"/>
      <c r="E638" s="13" t="e">
        <f>_xlfn.IFNA(VLOOKUP(expandedflower[[#This Row],[Scion METRC '#]],[3]!METRCC8[#Data],2,FALSE),"METRC ERROR")</f>
        <v>#REF!</v>
      </c>
      <c r="F638" s="13" t="str">
        <f>_xlfn.IFNA(VLOOKUP(expandedflower[[#This Row],[Scion METRC '#]],VEGC8[[#All],[Scion METRC '#]:[Pheno Barcode]],2,FALSE),"")</f>
        <v/>
      </c>
      <c r="G638" s="13" t="str">
        <f>LEFT(expandedflower[[#This Row],[Pheno Barcode]],7)</f>
        <v/>
      </c>
      <c r="H638" s="10" t="e">
        <f>_xlfn.IFNA(VLOOKUP(expandedflower[[#This Row],[Strain]],VEGC8[[#All],[Scion METRC '#]:[Health]],5,FALSE),"")</f>
        <v>#REF!</v>
      </c>
      <c r="I638" s="13"/>
      <c r="J638" s="13" t="str">
        <f>_xlfn.IFNA(VLOOKUP(expandedflower[[#This Row],[Scion METRC '#]],DEADC8[#Data],2,FALSE),"Alive")</f>
        <v>Alive</v>
      </c>
      <c r="K638" s="13"/>
      <c r="L638" s="13" t="str">
        <f>_xlfn.IFNA(VLOOKUP(expandedflower[[#This Row],[Scion METRC '#]],DEADC8[#Data],3,FALSE),"")</f>
        <v/>
      </c>
      <c r="M638" s="14" t="str">
        <f>_xlfn.IFNA(VLOOKUP(expandedflower[[#This Row],[Scion METRC '#]],DEADC8[#Data],4,FALSE),"")</f>
        <v/>
      </c>
      <c r="N638" s="13" t="str">
        <f>IF(ISNUMBER(SEARCH(".",expandedflower[[#This Row],[Pheno Barcode]])),CONCATENATE("1A4070000000065000",RIGHT(expandedflower[[#This Row],[Pheno Barcode]],6)),"")</f>
        <v/>
      </c>
      <c r="O6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_HL5-13</v>
      </c>
    </row>
    <row r="639" spans="1:15" x14ac:dyDescent="0.25">
      <c r="A639" s="12" t="s">
        <v>504</v>
      </c>
      <c r="B639" s="9">
        <v>14</v>
      </c>
      <c r="C639" s="9" t="s">
        <v>519</v>
      </c>
      <c r="D639" s="13"/>
      <c r="E639" s="13" t="e">
        <f>_xlfn.IFNA(VLOOKUP(expandedflower[[#This Row],[Scion METRC '#]],[3]!METRCC8[#Data],2,FALSE),"METRC ERROR")</f>
        <v>#REF!</v>
      </c>
      <c r="F639" s="13" t="str">
        <f>_xlfn.IFNA(VLOOKUP(expandedflower[[#This Row],[Scion METRC '#]],VEGC8[[#All],[Scion METRC '#]:[Pheno Barcode]],2,FALSE),"")</f>
        <v/>
      </c>
      <c r="G639" s="13" t="str">
        <f>LEFT(expandedflower[[#This Row],[Pheno Barcode]],7)</f>
        <v/>
      </c>
      <c r="H639" s="10" t="e">
        <f>_xlfn.IFNA(VLOOKUP(expandedflower[[#This Row],[Strain]],VEGC8[[#All],[Scion METRC '#]:[Health]],5,FALSE),"")</f>
        <v>#REF!</v>
      </c>
      <c r="I639" s="13"/>
      <c r="J639" s="13" t="str">
        <f>_xlfn.IFNA(VLOOKUP(expandedflower[[#This Row],[Scion METRC '#]],DEADC8[#Data],2,FALSE),"Alive")</f>
        <v>Alive</v>
      </c>
      <c r="K639" s="13"/>
      <c r="L639" s="13" t="str">
        <f>_xlfn.IFNA(VLOOKUP(expandedflower[[#This Row],[Scion METRC '#]],DEADC8[#Data],3,FALSE),"")</f>
        <v/>
      </c>
      <c r="M639" s="14" t="str">
        <f>_xlfn.IFNA(VLOOKUP(expandedflower[[#This Row],[Scion METRC '#]],DEADC8[#Data],4,FALSE),"")</f>
        <v/>
      </c>
      <c r="N639" s="13" t="str">
        <f>IF(ISNUMBER(SEARCH(".",expandedflower[[#This Row],[Pheno Barcode]])),CONCATENATE("1A4070000000065000",RIGHT(expandedflower[[#This Row],[Pheno Barcode]],6)),"")</f>
        <v/>
      </c>
      <c r="O6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_HL5-14</v>
      </c>
    </row>
    <row r="640" spans="1:15" x14ac:dyDescent="0.25">
      <c r="A640" s="12" t="s">
        <v>504</v>
      </c>
      <c r="B640" s="9">
        <v>15</v>
      </c>
      <c r="C640" s="9" t="s">
        <v>519</v>
      </c>
      <c r="D640" s="13"/>
      <c r="E640" s="13" t="e">
        <f>_xlfn.IFNA(VLOOKUP(expandedflower[[#This Row],[Scion METRC '#]],[3]!METRCC8[#Data],2,FALSE),"METRC ERROR")</f>
        <v>#REF!</v>
      </c>
      <c r="F640" s="13" t="str">
        <f>_xlfn.IFNA(VLOOKUP(expandedflower[[#This Row],[Scion METRC '#]],VEGC8[[#All],[Scion METRC '#]:[Pheno Barcode]],2,FALSE),"")</f>
        <v/>
      </c>
      <c r="G640" s="13" t="str">
        <f>LEFT(expandedflower[[#This Row],[Pheno Barcode]],7)</f>
        <v/>
      </c>
      <c r="H640" s="10" t="e">
        <f>_xlfn.IFNA(VLOOKUP(expandedflower[[#This Row],[Strain]],VEGC8[[#All],[Scion METRC '#]:[Health]],5,FALSE),"")</f>
        <v>#REF!</v>
      </c>
      <c r="I640" s="13"/>
      <c r="J640" s="13" t="str">
        <f>_xlfn.IFNA(VLOOKUP(expandedflower[[#This Row],[Scion METRC '#]],DEADC8[#Data],2,FALSE),"Alive")</f>
        <v>Alive</v>
      </c>
      <c r="K640" s="13"/>
      <c r="L640" s="13" t="str">
        <f>_xlfn.IFNA(VLOOKUP(expandedflower[[#This Row],[Scion METRC '#]],DEADC8[#Data],3,FALSE),"")</f>
        <v/>
      </c>
      <c r="M640" s="14" t="str">
        <f>_xlfn.IFNA(VLOOKUP(expandedflower[[#This Row],[Scion METRC '#]],DEADC8[#Data],4,FALSE),"")</f>
        <v/>
      </c>
      <c r="N640" s="13" t="str">
        <f>IF(ISNUMBER(SEARCH(".",expandedflower[[#This Row],[Pheno Barcode]])),CONCATENATE("1A4070000000065000",RIGHT(expandedflower[[#This Row],[Pheno Barcode]],6)),"")</f>
        <v/>
      </c>
      <c r="O6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_HL5-15</v>
      </c>
    </row>
    <row r="641" spans="1:15" x14ac:dyDescent="0.25">
      <c r="A641" s="12" t="s">
        <v>504</v>
      </c>
      <c r="B641" s="9">
        <v>16</v>
      </c>
      <c r="C641" s="9" t="s">
        <v>519</v>
      </c>
      <c r="D641" s="13"/>
      <c r="E641" s="13" t="e">
        <f>_xlfn.IFNA(VLOOKUP(expandedflower[[#This Row],[Scion METRC '#]],[3]!METRCC8[#Data],2,FALSE),"METRC ERROR")</f>
        <v>#REF!</v>
      </c>
      <c r="F641" s="13" t="str">
        <f>_xlfn.IFNA(VLOOKUP(expandedflower[[#This Row],[Scion METRC '#]],VEGC8[[#All],[Scion METRC '#]:[Pheno Barcode]],2,FALSE),"")</f>
        <v/>
      </c>
      <c r="G641" s="13" t="str">
        <f>LEFT(expandedflower[[#This Row],[Pheno Barcode]],7)</f>
        <v/>
      </c>
      <c r="H641" s="10" t="e">
        <f>_xlfn.IFNA(VLOOKUP(expandedflower[[#This Row],[Strain]],VEGC8[[#All],[Scion METRC '#]:[Health]],5,FALSE),"")</f>
        <v>#REF!</v>
      </c>
      <c r="I641" s="13"/>
      <c r="J641" s="13" t="str">
        <f>_xlfn.IFNA(VLOOKUP(expandedflower[[#This Row],[Scion METRC '#]],DEADC8[#Data],2,FALSE),"Alive")</f>
        <v>Alive</v>
      </c>
      <c r="K641" s="13"/>
      <c r="L641" s="13" t="str">
        <f>_xlfn.IFNA(VLOOKUP(expandedflower[[#This Row],[Scion METRC '#]],DEADC8[#Data],3,FALSE),"")</f>
        <v/>
      </c>
      <c r="M641" s="14" t="str">
        <f>_xlfn.IFNA(VLOOKUP(expandedflower[[#This Row],[Scion METRC '#]],DEADC8[#Data],4,FALSE),"")</f>
        <v/>
      </c>
      <c r="N641" s="13" t="str">
        <f>IF(ISNUMBER(SEARCH(".",expandedflower[[#This Row],[Pheno Barcode]])),CONCATENATE("1A4070000000065000",RIGHT(expandedflower[[#This Row],[Pheno Barcode]],6)),"")</f>
        <v/>
      </c>
      <c r="O6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_HL5-16</v>
      </c>
    </row>
    <row r="642" spans="1:15" x14ac:dyDescent="0.25">
      <c r="A642" s="12" t="s">
        <v>504</v>
      </c>
      <c r="B642" s="9">
        <v>1</v>
      </c>
      <c r="C642" s="9" t="s">
        <v>520</v>
      </c>
      <c r="D642" s="9"/>
      <c r="E642" s="9" t="e">
        <f>_xlfn.IFNA(VLOOKUP(expandedflower[[#This Row],[Scion METRC '#]],[3]!METRCC8[#Data],2,FALSE),"METRC ERROR")</f>
        <v>#REF!</v>
      </c>
      <c r="F642" s="9" t="str">
        <f>_xlfn.IFNA(VLOOKUP(expandedflower[[#This Row],[Scion METRC '#]],VEGC8[[#All],[Scion METRC '#]:[Pheno Barcode]],2,FALSE),"")</f>
        <v/>
      </c>
      <c r="G642" s="9" t="str">
        <f>LEFT(expandedflower[[#This Row],[Pheno Barcode]],7)</f>
        <v/>
      </c>
      <c r="H642" s="10" t="e">
        <f>_xlfn.IFNA(VLOOKUP(expandedflower[[#This Row],[Strain]],VEGC8[[#All],[Scion METRC '#]:[Health]],5,FALSE),"")</f>
        <v>#REF!</v>
      </c>
      <c r="I642" s="9"/>
      <c r="J642" s="9" t="str">
        <f>_xlfn.IFNA(VLOOKUP(expandedflower[[#This Row],[Scion METRC '#]],DEADC8[#Data],2,FALSE),"Alive")</f>
        <v>Alive</v>
      </c>
      <c r="K642" s="65"/>
      <c r="L642" s="13" t="str">
        <f>_xlfn.IFNA(VLOOKUP(expandedflower[[#This Row],[Scion METRC '#]],DEADC8[#Data],3,FALSE),"")</f>
        <v/>
      </c>
      <c r="M642" s="14" t="str">
        <f>_xlfn.IFNA(VLOOKUP(expandedflower[[#This Row],[Scion METRC '#]],DEADC8[#Data],4,FALSE),"")</f>
        <v/>
      </c>
      <c r="N642" s="13" t="str">
        <f>IF(ISNUMBER(SEARCH(".",expandedflower[[#This Row],[Pheno Barcode]])),CONCATENATE("1A4070000000065000",RIGHT(expandedflower[[#This Row],[Pheno Barcode]],6)),"")</f>
        <v/>
      </c>
      <c r="O6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_IL1-01</v>
      </c>
    </row>
    <row r="643" spans="1:15" x14ac:dyDescent="0.25">
      <c r="A643" s="12" t="s">
        <v>504</v>
      </c>
      <c r="B643" s="9">
        <v>2</v>
      </c>
      <c r="C643" s="9" t="s">
        <v>520</v>
      </c>
      <c r="D643" s="13"/>
      <c r="E643" s="13" t="e">
        <f>_xlfn.IFNA(VLOOKUP(expandedflower[[#This Row],[Scion METRC '#]],[3]!METRCC8[#Data],2,FALSE),"METRC ERROR")</f>
        <v>#REF!</v>
      </c>
      <c r="F643" s="13" t="str">
        <f>_xlfn.IFNA(VLOOKUP(expandedflower[[#This Row],[Scion METRC '#]],VEGC8[[#All],[Scion METRC '#]:[Pheno Barcode]],2,FALSE),"")</f>
        <v/>
      </c>
      <c r="G643" s="13" t="str">
        <f>LEFT(expandedflower[[#This Row],[Pheno Barcode]],7)</f>
        <v/>
      </c>
      <c r="H643" s="10" t="e">
        <f>_xlfn.IFNA(VLOOKUP(expandedflower[[#This Row],[Strain]],VEGC8[[#All],[Scion METRC '#]:[Health]],5,FALSE),"")</f>
        <v>#REF!</v>
      </c>
      <c r="I643" s="13"/>
      <c r="J643" s="13" t="str">
        <f>_xlfn.IFNA(VLOOKUP(expandedflower[[#This Row],[Scion METRC '#]],DEADC8[#Data],2,FALSE),"Alive")</f>
        <v>Alive</v>
      </c>
      <c r="K643" s="13"/>
      <c r="L643" s="13" t="str">
        <f>_xlfn.IFNA(VLOOKUP(expandedflower[[#This Row],[Scion METRC '#]],DEADC8[#Data],3,FALSE),"")</f>
        <v/>
      </c>
      <c r="M643" s="14" t="str">
        <f>_xlfn.IFNA(VLOOKUP(expandedflower[[#This Row],[Scion METRC '#]],DEADC8[#Data],4,FALSE),"")</f>
        <v/>
      </c>
      <c r="N643" s="13" t="str">
        <f>IF(ISNUMBER(SEARCH(".",expandedflower[[#This Row],[Pheno Barcode]])),CONCATENATE("1A4070000000065000",RIGHT(expandedflower[[#This Row],[Pheno Barcode]],6)),"")</f>
        <v/>
      </c>
      <c r="O6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_IL1-02</v>
      </c>
    </row>
    <row r="644" spans="1:15" x14ac:dyDescent="0.25">
      <c r="A644" s="12" t="s">
        <v>504</v>
      </c>
      <c r="B644" s="9">
        <v>3</v>
      </c>
      <c r="C644" s="9" t="s">
        <v>520</v>
      </c>
      <c r="D644" s="13"/>
      <c r="E644" s="13" t="e">
        <f>_xlfn.IFNA(VLOOKUP(expandedflower[[#This Row],[Scion METRC '#]],[3]!METRCC8[#Data],2,FALSE),"METRC ERROR")</f>
        <v>#REF!</v>
      </c>
      <c r="F644" s="13" t="str">
        <f>_xlfn.IFNA(VLOOKUP(expandedflower[[#This Row],[Scion METRC '#]],VEGC8[[#All],[Scion METRC '#]:[Pheno Barcode]],2,FALSE),"")</f>
        <v/>
      </c>
      <c r="G644" s="13" t="str">
        <f>LEFT(expandedflower[[#This Row],[Pheno Barcode]],7)</f>
        <v/>
      </c>
      <c r="H644" s="10" t="e">
        <f>_xlfn.IFNA(VLOOKUP(expandedflower[[#This Row],[Strain]],VEGC8[[#All],[Scion METRC '#]:[Health]],5,FALSE),"")</f>
        <v>#REF!</v>
      </c>
      <c r="I644" s="13"/>
      <c r="J644" s="13" t="str">
        <f>_xlfn.IFNA(VLOOKUP(expandedflower[[#This Row],[Scion METRC '#]],DEADC8[#Data],2,FALSE),"Alive")</f>
        <v>Alive</v>
      </c>
      <c r="K644" s="13"/>
      <c r="L644" s="13" t="str">
        <f>_xlfn.IFNA(VLOOKUP(expandedflower[[#This Row],[Scion METRC '#]],DEADC8[#Data],3,FALSE),"")</f>
        <v/>
      </c>
      <c r="M644" s="14" t="str">
        <f>_xlfn.IFNA(VLOOKUP(expandedflower[[#This Row],[Scion METRC '#]],DEADC8[#Data],4,FALSE),"")</f>
        <v/>
      </c>
      <c r="N644" s="13" t="str">
        <f>IF(ISNUMBER(SEARCH(".",expandedflower[[#This Row],[Pheno Barcode]])),CONCATENATE("1A4070000000065000",RIGHT(expandedflower[[#This Row],[Pheno Barcode]],6)),"")</f>
        <v/>
      </c>
      <c r="O6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_IL1-03</v>
      </c>
    </row>
    <row r="645" spans="1:15" x14ac:dyDescent="0.25">
      <c r="A645" s="12" t="s">
        <v>504</v>
      </c>
      <c r="B645" s="9">
        <v>4</v>
      </c>
      <c r="C645" s="9" t="s">
        <v>520</v>
      </c>
      <c r="D645" s="13"/>
      <c r="E645" s="13" t="e">
        <f>_xlfn.IFNA(VLOOKUP(expandedflower[[#This Row],[Scion METRC '#]],[3]!METRCC8[#Data],2,FALSE),"METRC ERROR")</f>
        <v>#REF!</v>
      </c>
      <c r="F645" s="13" t="str">
        <f>_xlfn.IFNA(VLOOKUP(expandedflower[[#This Row],[Scion METRC '#]],VEGC8[[#All],[Scion METRC '#]:[Pheno Barcode]],2,FALSE),"")</f>
        <v/>
      </c>
      <c r="G645" s="13" t="str">
        <f>LEFT(expandedflower[[#This Row],[Pheno Barcode]],7)</f>
        <v/>
      </c>
      <c r="H645" s="10" t="e">
        <f>_xlfn.IFNA(VLOOKUP(expandedflower[[#This Row],[Strain]],VEGC8[[#All],[Scion METRC '#]:[Health]],5,FALSE),"")</f>
        <v>#REF!</v>
      </c>
      <c r="I645" s="13"/>
      <c r="J645" s="13" t="str">
        <f>_xlfn.IFNA(VLOOKUP(expandedflower[[#This Row],[Scion METRC '#]],DEADC8[#Data],2,FALSE),"Alive")</f>
        <v>Alive</v>
      </c>
      <c r="K645" s="13"/>
      <c r="L645" s="13" t="str">
        <f>_xlfn.IFNA(VLOOKUP(expandedflower[[#This Row],[Scion METRC '#]],DEADC8[#Data],3,FALSE),"")</f>
        <v/>
      </c>
      <c r="M645" s="14" t="str">
        <f>_xlfn.IFNA(VLOOKUP(expandedflower[[#This Row],[Scion METRC '#]],DEADC8[#Data],4,FALSE),"")</f>
        <v/>
      </c>
      <c r="N645" s="13" t="str">
        <f>IF(ISNUMBER(SEARCH(".",expandedflower[[#This Row],[Pheno Barcode]])),CONCATENATE("1A4070000000065000",RIGHT(expandedflower[[#This Row],[Pheno Barcode]],6)),"")</f>
        <v/>
      </c>
      <c r="O6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_IL1-04</v>
      </c>
    </row>
    <row r="646" spans="1:15" x14ac:dyDescent="0.25">
      <c r="A646" s="12" t="s">
        <v>504</v>
      </c>
      <c r="B646" s="9">
        <v>5</v>
      </c>
      <c r="C646" s="9" t="s">
        <v>520</v>
      </c>
      <c r="D646" s="13"/>
      <c r="E646" s="13" t="e">
        <f>_xlfn.IFNA(VLOOKUP(expandedflower[[#This Row],[Scion METRC '#]],[3]!METRCC8[#Data],2,FALSE),"METRC ERROR")</f>
        <v>#REF!</v>
      </c>
      <c r="F646" s="13" t="str">
        <f>_xlfn.IFNA(VLOOKUP(expandedflower[[#This Row],[Scion METRC '#]],VEGC8[[#All],[Scion METRC '#]:[Pheno Barcode]],2,FALSE),"")</f>
        <v/>
      </c>
      <c r="G646" s="13" t="str">
        <f>LEFT(expandedflower[[#This Row],[Pheno Barcode]],7)</f>
        <v/>
      </c>
      <c r="H646" s="10" t="e">
        <f>_xlfn.IFNA(VLOOKUP(expandedflower[[#This Row],[Strain]],VEGC8[[#All],[Scion METRC '#]:[Health]],5,FALSE),"")</f>
        <v>#REF!</v>
      </c>
      <c r="I646" s="13"/>
      <c r="J646" s="13" t="str">
        <f>_xlfn.IFNA(VLOOKUP(expandedflower[[#This Row],[Scion METRC '#]],DEADC8[#Data],2,FALSE),"Alive")</f>
        <v>Alive</v>
      </c>
      <c r="K646" s="13"/>
      <c r="L646" s="13" t="str">
        <f>_xlfn.IFNA(VLOOKUP(expandedflower[[#This Row],[Scion METRC '#]],DEADC8[#Data],3,FALSE),"")</f>
        <v/>
      </c>
      <c r="M646" s="14" t="str">
        <f>_xlfn.IFNA(VLOOKUP(expandedflower[[#This Row],[Scion METRC '#]],DEADC8[#Data],4,FALSE),"")</f>
        <v/>
      </c>
      <c r="N646" s="13" t="str">
        <f>IF(ISNUMBER(SEARCH(".",expandedflower[[#This Row],[Pheno Barcode]])),CONCATENATE("1A4070000000065000",RIGHT(expandedflower[[#This Row],[Pheno Barcode]],6)),"")</f>
        <v/>
      </c>
      <c r="O6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_IL1-05</v>
      </c>
    </row>
    <row r="647" spans="1:15" x14ac:dyDescent="0.25">
      <c r="A647" s="12" t="s">
        <v>504</v>
      </c>
      <c r="B647" s="9">
        <v>6</v>
      </c>
      <c r="C647" s="9" t="s">
        <v>520</v>
      </c>
      <c r="D647" s="13"/>
      <c r="E647" s="13" t="e">
        <f>_xlfn.IFNA(VLOOKUP(expandedflower[[#This Row],[Scion METRC '#]],[3]!METRCC8[#Data],2,FALSE),"METRC ERROR")</f>
        <v>#REF!</v>
      </c>
      <c r="F647" s="13" t="str">
        <f>_xlfn.IFNA(VLOOKUP(expandedflower[[#This Row],[Scion METRC '#]],VEGC8[[#All],[Scion METRC '#]:[Pheno Barcode]],2,FALSE),"")</f>
        <v/>
      </c>
      <c r="G647" s="13" t="str">
        <f>LEFT(expandedflower[[#This Row],[Pheno Barcode]],7)</f>
        <v/>
      </c>
      <c r="H647" s="10" t="e">
        <f>_xlfn.IFNA(VLOOKUP(expandedflower[[#This Row],[Strain]],VEGC8[[#All],[Scion METRC '#]:[Health]],5,FALSE),"")</f>
        <v>#REF!</v>
      </c>
      <c r="I647" s="13"/>
      <c r="J647" s="13" t="str">
        <f>_xlfn.IFNA(VLOOKUP(expandedflower[[#This Row],[Scion METRC '#]],DEADC8[#Data],2,FALSE),"Alive")</f>
        <v>Alive</v>
      </c>
      <c r="K647" s="13"/>
      <c r="L647" s="13" t="str">
        <f>_xlfn.IFNA(VLOOKUP(expandedflower[[#This Row],[Scion METRC '#]],DEADC8[#Data],3,FALSE),"")</f>
        <v/>
      </c>
      <c r="M647" s="14" t="str">
        <f>_xlfn.IFNA(VLOOKUP(expandedflower[[#This Row],[Scion METRC '#]],DEADC8[#Data],4,FALSE),"")</f>
        <v/>
      </c>
      <c r="N647" s="13" t="str">
        <f>IF(ISNUMBER(SEARCH(".",expandedflower[[#This Row],[Pheno Barcode]])),CONCATENATE("1A4070000000065000",RIGHT(expandedflower[[#This Row],[Pheno Barcode]],6)),"")</f>
        <v/>
      </c>
      <c r="O6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_IL1-06</v>
      </c>
    </row>
    <row r="648" spans="1:15" x14ac:dyDescent="0.25">
      <c r="A648" s="12" t="s">
        <v>504</v>
      </c>
      <c r="B648" s="9">
        <v>7</v>
      </c>
      <c r="C648" s="9" t="s">
        <v>520</v>
      </c>
      <c r="D648" s="13"/>
      <c r="E648" s="13" t="e">
        <f>_xlfn.IFNA(VLOOKUP(expandedflower[[#This Row],[Scion METRC '#]],[3]!METRCC8[#Data],2,FALSE),"METRC ERROR")</f>
        <v>#REF!</v>
      </c>
      <c r="F648" s="13" t="str">
        <f>_xlfn.IFNA(VLOOKUP(expandedflower[[#This Row],[Scion METRC '#]],VEGC8[[#All],[Scion METRC '#]:[Pheno Barcode]],2,FALSE),"")</f>
        <v/>
      </c>
      <c r="G648" s="13" t="str">
        <f>LEFT(expandedflower[[#This Row],[Pheno Barcode]],7)</f>
        <v/>
      </c>
      <c r="H648" s="10" t="e">
        <f>_xlfn.IFNA(VLOOKUP(expandedflower[[#This Row],[Strain]],VEGC8[[#All],[Scion METRC '#]:[Health]],5,FALSE),"")</f>
        <v>#REF!</v>
      </c>
      <c r="I648" s="13"/>
      <c r="J648" s="13" t="str">
        <f>_xlfn.IFNA(VLOOKUP(expandedflower[[#This Row],[Scion METRC '#]],DEADC8[#Data],2,FALSE),"Alive")</f>
        <v>Alive</v>
      </c>
      <c r="K648" s="13"/>
      <c r="L648" s="13" t="str">
        <f>_xlfn.IFNA(VLOOKUP(expandedflower[[#This Row],[Scion METRC '#]],DEADC8[#Data],3,FALSE),"")</f>
        <v/>
      </c>
      <c r="M648" s="14" t="str">
        <f>_xlfn.IFNA(VLOOKUP(expandedflower[[#This Row],[Scion METRC '#]],DEADC8[#Data],4,FALSE),"")</f>
        <v/>
      </c>
      <c r="N648" s="13" t="str">
        <f>IF(ISNUMBER(SEARCH(".",expandedflower[[#This Row],[Pheno Barcode]])),CONCATENATE("1A4070000000065000",RIGHT(expandedflower[[#This Row],[Pheno Barcode]],6)),"")</f>
        <v/>
      </c>
      <c r="O6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_IL1-07</v>
      </c>
    </row>
    <row r="649" spans="1:15" x14ac:dyDescent="0.25">
      <c r="A649" s="12" t="s">
        <v>504</v>
      </c>
      <c r="B649" s="9">
        <v>8</v>
      </c>
      <c r="C649" s="9" t="s">
        <v>520</v>
      </c>
      <c r="D649" s="13"/>
      <c r="E649" s="13" t="e">
        <f>_xlfn.IFNA(VLOOKUP(expandedflower[[#This Row],[Scion METRC '#]],[3]!METRCC8[#Data],2,FALSE),"METRC ERROR")</f>
        <v>#REF!</v>
      </c>
      <c r="F649" s="13" t="str">
        <f>_xlfn.IFNA(VLOOKUP(expandedflower[[#This Row],[Scion METRC '#]],VEGC8[[#All],[Scion METRC '#]:[Pheno Barcode]],2,FALSE),"")</f>
        <v/>
      </c>
      <c r="G649" s="13" t="str">
        <f>LEFT(expandedflower[[#This Row],[Pheno Barcode]],7)</f>
        <v/>
      </c>
      <c r="H649" s="10" t="e">
        <f>_xlfn.IFNA(VLOOKUP(expandedflower[[#This Row],[Strain]],VEGC8[[#All],[Scion METRC '#]:[Health]],5,FALSE),"")</f>
        <v>#REF!</v>
      </c>
      <c r="I649" s="13"/>
      <c r="J649" s="13" t="str">
        <f>_xlfn.IFNA(VLOOKUP(expandedflower[[#This Row],[Scion METRC '#]],DEADC8[#Data],2,FALSE),"Alive")</f>
        <v>Alive</v>
      </c>
      <c r="K649" s="13"/>
      <c r="L649" s="13" t="str">
        <f>_xlfn.IFNA(VLOOKUP(expandedflower[[#This Row],[Scion METRC '#]],DEADC8[#Data],3,FALSE),"")</f>
        <v/>
      </c>
      <c r="M649" s="14" t="str">
        <f>_xlfn.IFNA(VLOOKUP(expandedflower[[#This Row],[Scion METRC '#]],DEADC8[#Data],4,FALSE),"")</f>
        <v/>
      </c>
      <c r="N649" s="13" t="str">
        <f>IF(ISNUMBER(SEARCH(".",expandedflower[[#This Row],[Pheno Barcode]])),CONCATENATE("1A4070000000065000",RIGHT(expandedflower[[#This Row],[Pheno Barcode]],6)),"")</f>
        <v/>
      </c>
      <c r="O6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_IL1-08</v>
      </c>
    </row>
    <row r="650" spans="1:15" x14ac:dyDescent="0.25">
      <c r="A650" s="12" t="s">
        <v>504</v>
      </c>
      <c r="B650" s="9">
        <v>9</v>
      </c>
      <c r="C650" s="9" t="s">
        <v>520</v>
      </c>
      <c r="D650" s="13"/>
      <c r="E650" s="13" t="e">
        <f>_xlfn.IFNA(VLOOKUP(expandedflower[[#This Row],[Scion METRC '#]],[3]!METRCC8[#Data],2,FALSE),"METRC ERROR")</f>
        <v>#REF!</v>
      </c>
      <c r="F650" s="13" t="str">
        <f>_xlfn.IFNA(VLOOKUP(expandedflower[[#This Row],[Scion METRC '#]],VEGC8[[#All],[Scion METRC '#]:[Pheno Barcode]],2,FALSE),"")</f>
        <v/>
      </c>
      <c r="G650" s="13" t="str">
        <f>LEFT(expandedflower[[#This Row],[Pheno Barcode]],7)</f>
        <v/>
      </c>
      <c r="H650" s="10" t="e">
        <f>_xlfn.IFNA(VLOOKUP(expandedflower[[#This Row],[Strain]],VEGC8[[#All],[Scion METRC '#]:[Health]],5,FALSE),"")</f>
        <v>#REF!</v>
      </c>
      <c r="I650" s="13"/>
      <c r="J650" s="13" t="str">
        <f>_xlfn.IFNA(VLOOKUP(expandedflower[[#This Row],[Scion METRC '#]],DEADC8[#Data],2,FALSE),"Alive")</f>
        <v>Alive</v>
      </c>
      <c r="K650" s="13"/>
      <c r="L650" s="13" t="str">
        <f>_xlfn.IFNA(VLOOKUP(expandedflower[[#This Row],[Scion METRC '#]],DEADC8[#Data],3,FALSE),"")</f>
        <v/>
      </c>
      <c r="M650" s="14" t="str">
        <f>_xlfn.IFNA(VLOOKUP(expandedflower[[#This Row],[Scion METRC '#]],DEADC8[#Data],4,FALSE),"")</f>
        <v/>
      </c>
      <c r="N650" s="13" t="str">
        <f>IF(ISNUMBER(SEARCH(".",expandedflower[[#This Row],[Pheno Barcode]])),CONCATENATE("1A4070000000065000",RIGHT(expandedflower[[#This Row],[Pheno Barcode]],6)),"")</f>
        <v/>
      </c>
      <c r="O6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_IL1-09</v>
      </c>
    </row>
    <row r="651" spans="1:15" x14ac:dyDescent="0.25">
      <c r="A651" s="12" t="s">
        <v>504</v>
      </c>
      <c r="B651" s="9">
        <v>10</v>
      </c>
      <c r="C651" s="9" t="s">
        <v>520</v>
      </c>
      <c r="D651" s="13"/>
      <c r="E651" s="13" t="e">
        <f>_xlfn.IFNA(VLOOKUP(expandedflower[[#This Row],[Scion METRC '#]],[3]!METRCC8[#Data],2,FALSE),"METRC ERROR")</f>
        <v>#REF!</v>
      </c>
      <c r="F651" s="13" t="str">
        <f>_xlfn.IFNA(VLOOKUP(expandedflower[[#This Row],[Scion METRC '#]],VEGC8[[#All],[Scion METRC '#]:[Pheno Barcode]],2,FALSE),"")</f>
        <v/>
      </c>
      <c r="G651" s="13" t="str">
        <f>LEFT(expandedflower[[#This Row],[Pheno Barcode]],7)</f>
        <v/>
      </c>
      <c r="H651" s="10" t="e">
        <f>_xlfn.IFNA(VLOOKUP(expandedflower[[#This Row],[Strain]],VEGC8[[#All],[Scion METRC '#]:[Health]],5,FALSE),"")</f>
        <v>#REF!</v>
      </c>
      <c r="I651" s="13"/>
      <c r="J651" s="13" t="str">
        <f>_xlfn.IFNA(VLOOKUP(expandedflower[[#This Row],[Scion METRC '#]],DEADC8[#Data],2,FALSE),"Alive")</f>
        <v>Alive</v>
      </c>
      <c r="K651" s="13"/>
      <c r="L651" s="13" t="str">
        <f>_xlfn.IFNA(VLOOKUP(expandedflower[[#This Row],[Scion METRC '#]],DEADC8[#Data],3,FALSE),"")</f>
        <v/>
      </c>
      <c r="M651" s="14" t="str">
        <f>_xlfn.IFNA(VLOOKUP(expandedflower[[#This Row],[Scion METRC '#]],DEADC8[#Data],4,FALSE),"")</f>
        <v/>
      </c>
      <c r="N651" s="13" t="str">
        <f>IF(ISNUMBER(SEARCH(".",expandedflower[[#This Row],[Pheno Barcode]])),CONCATENATE("1A4070000000065000",RIGHT(expandedflower[[#This Row],[Pheno Barcode]],6)),"")</f>
        <v/>
      </c>
      <c r="O6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_IL1-10</v>
      </c>
    </row>
    <row r="652" spans="1:15" x14ac:dyDescent="0.25">
      <c r="A652" s="12" t="s">
        <v>504</v>
      </c>
      <c r="B652" s="9">
        <v>11</v>
      </c>
      <c r="C652" s="9" t="s">
        <v>520</v>
      </c>
      <c r="D652" s="13"/>
      <c r="E652" s="13" t="e">
        <f>_xlfn.IFNA(VLOOKUP(expandedflower[[#This Row],[Scion METRC '#]],[3]!METRCC8[#Data],2,FALSE),"METRC ERROR")</f>
        <v>#REF!</v>
      </c>
      <c r="F652" s="13" t="str">
        <f>_xlfn.IFNA(VLOOKUP(expandedflower[[#This Row],[Scion METRC '#]],VEGC8[[#All],[Scion METRC '#]:[Pheno Barcode]],2,FALSE),"")</f>
        <v/>
      </c>
      <c r="G652" s="13" t="str">
        <f>LEFT(expandedflower[[#This Row],[Pheno Barcode]],7)</f>
        <v/>
      </c>
      <c r="H652" s="10" t="e">
        <f>_xlfn.IFNA(VLOOKUP(expandedflower[[#This Row],[Strain]],VEGC8[[#All],[Scion METRC '#]:[Health]],5,FALSE),"")</f>
        <v>#REF!</v>
      </c>
      <c r="I652" s="13"/>
      <c r="J652" s="13" t="str">
        <f>_xlfn.IFNA(VLOOKUP(expandedflower[[#This Row],[Scion METRC '#]],DEADC8[#Data],2,FALSE),"Alive")</f>
        <v>Alive</v>
      </c>
      <c r="K652" s="13"/>
      <c r="L652" s="13" t="str">
        <f>_xlfn.IFNA(VLOOKUP(expandedflower[[#This Row],[Scion METRC '#]],DEADC8[#Data],3,FALSE),"")</f>
        <v/>
      </c>
      <c r="M652" s="14" t="str">
        <f>_xlfn.IFNA(VLOOKUP(expandedflower[[#This Row],[Scion METRC '#]],DEADC8[#Data],4,FALSE),"")</f>
        <v/>
      </c>
      <c r="N652" s="13" t="str">
        <f>IF(ISNUMBER(SEARCH(".",expandedflower[[#This Row],[Pheno Barcode]])),CONCATENATE("1A4070000000065000",RIGHT(expandedflower[[#This Row],[Pheno Barcode]],6)),"")</f>
        <v/>
      </c>
      <c r="O6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_IL1-11</v>
      </c>
    </row>
    <row r="653" spans="1:15" x14ac:dyDescent="0.25">
      <c r="A653" s="12" t="s">
        <v>504</v>
      </c>
      <c r="B653" s="9">
        <v>12</v>
      </c>
      <c r="C653" s="9" t="s">
        <v>520</v>
      </c>
      <c r="D653" s="13"/>
      <c r="E653" s="13" t="e">
        <f>_xlfn.IFNA(VLOOKUP(expandedflower[[#This Row],[Scion METRC '#]],[3]!METRCC8[#Data],2,FALSE),"METRC ERROR")</f>
        <v>#REF!</v>
      </c>
      <c r="F653" s="13" t="str">
        <f>_xlfn.IFNA(VLOOKUP(expandedflower[[#This Row],[Scion METRC '#]],VEGC8[[#All],[Scion METRC '#]:[Pheno Barcode]],2,FALSE),"")</f>
        <v/>
      </c>
      <c r="G653" s="13" t="str">
        <f>LEFT(expandedflower[[#This Row],[Pheno Barcode]],7)</f>
        <v/>
      </c>
      <c r="H653" s="10" t="e">
        <f>_xlfn.IFNA(VLOOKUP(expandedflower[[#This Row],[Strain]],VEGC8[[#All],[Scion METRC '#]:[Health]],5,FALSE),"")</f>
        <v>#REF!</v>
      </c>
      <c r="I653" s="13"/>
      <c r="J653" s="13" t="str">
        <f>_xlfn.IFNA(VLOOKUP(expandedflower[[#This Row],[Scion METRC '#]],DEADC8[#Data],2,FALSE),"Alive")</f>
        <v>Alive</v>
      </c>
      <c r="K653" s="13"/>
      <c r="L653" s="13" t="str">
        <f>_xlfn.IFNA(VLOOKUP(expandedflower[[#This Row],[Scion METRC '#]],DEADC8[#Data],3,FALSE),"")</f>
        <v/>
      </c>
      <c r="M653" s="14" t="str">
        <f>_xlfn.IFNA(VLOOKUP(expandedflower[[#This Row],[Scion METRC '#]],DEADC8[#Data],4,FALSE),"")</f>
        <v/>
      </c>
      <c r="N653" s="13" t="str">
        <f>IF(ISNUMBER(SEARCH(".",expandedflower[[#This Row],[Pheno Barcode]])),CONCATENATE("1A4070000000065000",RIGHT(expandedflower[[#This Row],[Pheno Barcode]],6)),"")</f>
        <v/>
      </c>
      <c r="O6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_IL1-12</v>
      </c>
    </row>
    <row r="654" spans="1:15" x14ac:dyDescent="0.25">
      <c r="A654" s="12" t="s">
        <v>504</v>
      </c>
      <c r="B654" s="9">
        <v>13</v>
      </c>
      <c r="C654" s="9" t="s">
        <v>520</v>
      </c>
      <c r="D654" s="13"/>
      <c r="E654" s="13" t="e">
        <f>_xlfn.IFNA(VLOOKUP(expandedflower[[#This Row],[Scion METRC '#]],[3]!METRCC8[#Data],2,FALSE),"METRC ERROR")</f>
        <v>#REF!</v>
      </c>
      <c r="F654" s="13" t="str">
        <f>_xlfn.IFNA(VLOOKUP(expandedflower[[#This Row],[Scion METRC '#]],VEGC8[[#All],[Scion METRC '#]:[Pheno Barcode]],2,FALSE),"")</f>
        <v/>
      </c>
      <c r="G654" s="13" t="str">
        <f>LEFT(expandedflower[[#This Row],[Pheno Barcode]],7)</f>
        <v/>
      </c>
      <c r="H654" s="10" t="e">
        <f>_xlfn.IFNA(VLOOKUP(expandedflower[[#This Row],[Strain]],VEGC8[[#All],[Scion METRC '#]:[Health]],5,FALSE),"")</f>
        <v>#REF!</v>
      </c>
      <c r="I654" s="13"/>
      <c r="J654" s="13" t="str">
        <f>_xlfn.IFNA(VLOOKUP(expandedflower[[#This Row],[Scion METRC '#]],DEADC8[#Data],2,FALSE),"Alive")</f>
        <v>Alive</v>
      </c>
      <c r="K654" s="13"/>
      <c r="L654" s="13" t="str">
        <f>_xlfn.IFNA(VLOOKUP(expandedflower[[#This Row],[Scion METRC '#]],DEADC8[#Data],3,FALSE),"")</f>
        <v/>
      </c>
      <c r="M654" s="14" t="str">
        <f>_xlfn.IFNA(VLOOKUP(expandedflower[[#This Row],[Scion METRC '#]],DEADC8[#Data],4,FALSE),"")</f>
        <v/>
      </c>
      <c r="N654" s="13" t="str">
        <f>IF(ISNUMBER(SEARCH(".",expandedflower[[#This Row],[Pheno Barcode]])),CONCATENATE("1A4070000000065000",RIGHT(expandedflower[[#This Row],[Pheno Barcode]],6)),"")</f>
        <v/>
      </c>
      <c r="O6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_IL1-13</v>
      </c>
    </row>
    <row r="655" spans="1:15" x14ac:dyDescent="0.25">
      <c r="A655" s="12" t="s">
        <v>504</v>
      </c>
      <c r="B655" s="9">
        <v>14</v>
      </c>
      <c r="C655" s="9" t="s">
        <v>520</v>
      </c>
      <c r="D655" s="13"/>
      <c r="E655" s="13" t="e">
        <f>_xlfn.IFNA(VLOOKUP(expandedflower[[#This Row],[Scion METRC '#]],[3]!METRCC8[#Data],2,FALSE),"METRC ERROR")</f>
        <v>#REF!</v>
      </c>
      <c r="F655" s="13" t="str">
        <f>_xlfn.IFNA(VLOOKUP(expandedflower[[#This Row],[Scion METRC '#]],VEGC8[[#All],[Scion METRC '#]:[Pheno Barcode]],2,FALSE),"")</f>
        <v/>
      </c>
      <c r="G655" s="13" t="str">
        <f>LEFT(expandedflower[[#This Row],[Pheno Barcode]],7)</f>
        <v/>
      </c>
      <c r="H655" s="10" t="e">
        <f>_xlfn.IFNA(VLOOKUP(expandedflower[[#This Row],[Strain]],VEGC8[[#All],[Scion METRC '#]:[Health]],5,FALSE),"")</f>
        <v>#REF!</v>
      </c>
      <c r="I655" s="13"/>
      <c r="J655" s="13" t="str">
        <f>_xlfn.IFNA(VLOOKUP(expandedflower[[#This Row],[Scion METRC '#]],DEADC8[#Data],2,FALSE),"Alive")</f>
        <v>Alive</v>
      </c>
      <c r="K655" s="13"/>
      <c r="L655" s="13" t="str">
        <f>_xlfn.IFNA(VLOOKUP(expandedflower[[#This Row],[Scion METRC '#]],DEADC8[#Data],3,FALSE),"")</f>
        <v/>
      </c>
      <c r="M655" s="14" t="str">
        <f>_xlfn.IFNA(VLOOKUP(expandedflower[[#This Row],[Scion METRC '#]],DEADC8[#Data],4,FALSE),"")</f>
        <v/>
      </c>
      <c r="N655" s="13" t="str">
        <f>IF(ISNUMBER(SEARCH(".",expandedflower[[#This Row],[Pheno Barcode]])),CONCATENATE("1A4070000000065000",RIGHT(expandedflower[[#This Row],[Pheno Barcode]],6)),"")</f>
        <v/>
      </c>
      <c r="O6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_IL1-14</v>
      </c>
    </row>
    <row r="656" spans="1:15" x14ac:dyDescent="0.25">
      <c r="A656" s="12" t="s">
        <v>504</v>
      </c>
      <c r="B656" s="9">
        <v>15</v>
      </c>
      <c r="C656" s="9" t="s">
        <v>520</v>
      </c>
      <c r="D656" s="13"/>
      <c r="E656" s="13" t="e">
        <f>_xlfn.IFNA(VLOOKUP(expandedflower[[#This Row],[Scion METRC '#]],[3]!METRCC8[#Data],2,FALSE),"METRC ERROR")</f>
        <v>#REF!</v>
      </c>
      <c r="F656" s="13" t="str">
        <f>_xlfn.IFNA(VLOOKUP(expandedflower[[#This Row],[Scion METRC '#]],VEGC8[[#All],[Scion METRC '#]:[Pheno Barcode]],2,FALSE),"")</f>
        <v/>
      </c>
      <c r="G656" s="13" t="str">
        <f>LEFT(expandedflower[[#This Row],[Pheno Barcode]],7)</f>
        <v/>
      </c>
      <c r="H656" s="10" t="e">
        <f>_xlfn.IFNA(VLOOKUP(expandedflower[[#This Row],[Strain]],VEGC8[[#All],[Scion METRC '#]:[Health]],5,FALSE),"")</f>
        <v>#REF!</v>
      </c>
      <c r="I656" s="13"/>
      <c r="J656" s="13" t="str">
        <f>_xlfn.IFNA(VLOOKUP(expandedflower[[#This Row],[Scion METRC '#]],DEADC8[#Data],2,FALSE),"Alive")</f>
        <v>Alive</v>
      </c>
      <c r="K656" s="13"/>
      <c r="L656" s="13" t="str">
        <f>_xlfn.IFNA(VLOOKUP(expandedflower[[#This Row],[Scion METRC '#]],DEADC8[#Data],3,FALSE),"")</f>
        <v/>
      </c>
      <c r="M656" s="14" t="str">
        <f>_xlfn.IFNA(VLOOKUP(expandedflower[[#This Row],[Scion METRC '#]],DEADC8[#Data],4,FALSE),"")</f>
        <v/>
      </c>
      <c r="N656" s="13" t="str">
        <f>IF(ISNUMBER(SEARCH(".",expandedflower[[#This Row],[Pheno Barcode]])),CONCATENATE("1A4070000000065000",RIGHT(expandedflower[[#This Row],[Pheno Barcode]],6)),"")</f>
        <v/>
      </c>
      <c r="O6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_IL1-15</v>
      </c>
    </row>
    <row r="657" spans="1:15" x14ac:dyDescent="0.25">
      <c r="A657" s="12" t="s">
        <v>504</v>
      </c>
      <c r="B657" s="9">
        <v>16</v>
      </c>
      <c r="C657" s="9" t="s">
        <v>520</v>
      </c>
      <c r="D657" s="13"/>
      <c r="E657" s="13" t="e">
        <f>_xlfn.IFNA(VLOOKUP(expandedflower[[#This Row],[Scion METRC '#]],[3]!METRCC8[#Data],2,FALSE),"METRC ERROR")</f>
        <v>#REF!</v>
      </c>
      <c r="F657" s="13" t="str">
        <f>_xlfn.IFNA(VLOOKUP(expandedflower[[#This Row],[Scion METRC '#]],VEGC8[[#All],[Scion METRC '#]:[Pheno Barcode]],2,FALSE),"")</f>
        <v/>
      </c>
      <c r="G657" s="13" t="str">
        <f>LEFT(expandedflower[[#This Row],[Pheno Barcode]],7)</f>
        <v/>
      </c>
      <c r="H657" s="10" t="e">
        <f>_xlfn.IFNA(VLOOKUP(expandedflower[[#This Row],[Strain]],VEGC8[[#All],[Scion METRC '#]:[Health]],5,FALSE),"")</f>
        <v>#REF!</v>
      </c>
      <c r="I657" s="13"/>
      <c r="J657" s="13" t="str">
        <f>_xlfn.IFNA(VLOOKUP(expandedflower[[#This Row],[Scion METRC '#]],DEADC8[#Data],2,FALSE),"Alive")</f>
        <v>Alive</v>
      </c>
      <c r="K657" s="13"/>
      <c r="L657" s="13" t="str">
        <f>_xlfn.IFNA(VLOOKUP(expandedflower[[#This Row],[Scion METRC '#]],DEADC8[#Data],3,FALSE),"")</f>
        <v/>
      </c>
      <c r="M657" s="14" t="str">
        <f>_xlfn.IFNA(VLOOKUP(expandedflower[[#This Row],[Scion METRC '#]],DEADC8[#Data],4,FALSE),"")</f>
        <v/>
      </c>
      <c r="N657" s="13" t="str">
        <f>IF(ISNUMBER(SEARCH(".",expandedflower[[#This Row],[Pheno Barcode]])),CONCATENATE("1A4070000000065000",RIGHT(expandedflower[[#This Row],[Pheno Barcode]],6)),"")</f>
        <v/>
      </c>
      <c r="O6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_IL1-16</v>
      </c>
    </row>
    <row r="658" spans="1:15" x14ac:dyDescent="0.25">
      <c r="A658" s="12" t="s">
        <v>504</v>
      </c>
      <c r="B658" s="9">
        <v>1</v>
      </c>
      <c r="C658" s="9" t="s">
        <v>521</v>
      </c>
      <c r="D658" s="13"/>
      <c r="E658" s="13" t="e">
        <f>_xlfn.IFNA(VLOOKUP(expandedflower[[#This Row],[Scion METRC '#]],[3]!METRCC8[#Data],2,FALSE),"METRC ERROR")</f>
        <v>#REF!</v>
      </c>
      <c r="F658" s="13" t="str">
        <f>_xlfn.IFNA(VLOOKUP(expandedflower[[#This Row],[Scion METRC '#]],VEGC8[[#All],[Scion METRC '#]:[Pheno Barcode]],2,FALSE),"")</f>
        <v/>
      </c>
      <c r="G658" s="13" t="str">
        <f>LEFT(expandedflower[[#This Row],[Pheno Barcode]],7)</f>
        <v/>
      </c>
      <c r="H658" s="10" t="e">
        <f>_xlfn.IFNA(VLOOKUP(expandedflower[[#This Row],[Strain]],VEGC8[[#All],[Scion METRC '#]:[Health]],5,FALSE),"")</f>
        <v>#REF!</v>
      </c>
      <c r="I658" s="13"/>
      <c r="J658" s="13" t="str">
        <f>_xlfn.IFNA(VLOOKUP(expandedflower[[#This Row],[Scion METRC '#]],DEADC8[#Data],2,FALSE),"Alive")</f>
        <v>Alive</v>
      </c>
      <c r="K658" s="13"/>
      <c r="L658" s="13" t="str">
        <f>_xlfn.IFNA(VLOOKUP(expandedflower[[#This Row],[Scion METRC '#]],DEADC8[#Data],3,FALSE),"")</f>
        <v/>
      </c>
      <c r="M658" s="14" t="str">
        <f>_xlfn.IFNA(VLOOKUP(expandedflower[[#This Row],[Scion METRC '#]],DEADC8[#Data],4,FALSE),"")</f>
        <v/>
      </c>
      <c r="N658" s="13" t="str">
        <f>IF(ISNUMBER(SEARCH(".",expandedflower[[#This Row],[Pheno Barcode]])),CONCATENATE("1A4070000000065000",RIGHT(expandedflower[[#This Row],[Pheno Barcode]],6)),"")</f>
        <v/>
      </c>
      <c r="O6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_IL2-01</v>
      </c>
    </row>
    <row r="659" spans="1:15" x14ac:dyDescent="0.25">
      <c r="A659" s="12" t="s">
        <v>504</v>
      </c>
      <c r="B659" s="9">
        <v>2</v>
      </c>
      <c r="C659" s="9" t="s">
        <v>521</v>
      </c>
      <c r="D659" s="13"/>
      <c r="E659" s="13" t="e">
        <f>_xlfn.IFNA(VLOOKUP(expandedflower[[#This Row],[Scion METRC '#]],[3]!METRCC8[#Data],2,FALSE),"METRC ERROR")</f>
        <v>#REF!</v>
      </c>
      <c r="F659" s="13" t="str">
        <f>_xlfn.IFNA(VLOOKUP(expandedflower[[#This Row],[Scion METRC '#]],VEGC8[[#All],[Scion METRC '#]:[Pheno Barcode]],2,FALSE),"")</f>
        <v/>
      </c>
      <c r="G659" s="13" t="str">
        <f>LEFT(expandedflower[[#This Row],[Pheno Barcode]],7)</f>
        <v/>
      </c>
      <c r="H659" s="10" t="e">
        <f>_xlfn.IFNA(VLOOKUP(expandedflower[[#This Row],[Strain]],VEGC8[[#All],[Scion METRC '#]:[Health]],5,FALSE),"")</f>
        <v>#REF!</v>
      </c>
      <c r="I659" s="13"/>
      <c r="J659" s="13" t="str">
        <f>_xlfn.IFNA(VLOOKUP(expandedflower[[#This Row],[Scion METRC '#]],DEADC8[#Data],2,FALSE),"Alive")</f>
        <v>Alive</v>
      </c>
      <c r="K659" s="13"/>
      <c r="L659" s="13" t="str">
        <f>_xlfn.IFNA(VLOOKUP(expandedflower[[#This Row],[Scion METRC '#]],DEADC8[#Data],3,FALSE),"")</f>
        <v/>
      </c>
      <c r="M659" s="14" t="str">
        <f>_xlfn.IFNA(VLOOKUP(expandedflower[[#This Row],[Scion METRC '#]],DEADC8[#Data],4,FALSE),"")</f>
        <v/>
      </c>
      <c r="N659" s="13" t="str">
        <f>IF(ISNUMBER(SEARCH(".",expandedflower[[#This Row],[Pheno Barcode]])),CONCATENATE("1A4070000000065000",RIGHT(expandedflower[[#This Row],[Pheno Barcode]],6)),"")</f>
        <v/>
      </c>
      <c r="O6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_IL2-02</v>
      </c>
    </row>
    <row r="660" spans="1:15" x14ac:dyDescent="0.25">
      <c r="A660" s="12" t="s">
        <v>504</v>
      </c>
      <c r="B660" s="9">
        <v>3</v>
      </c>
      <c r="C660" s="9" t="s">
        <v>521</v>
      </c>
      <c r="D660" s="13"/>
      <c r="E660" s="13" t="e">
        <f>_xlfn.IFNA(VLOOKUP(expandedflower[[#This Row],[Scion METRC '#]],[3]!METRCC8[#Data],2,FALSE),"METRC ERROR")</f>
        <v>#REF!</v>
      </c>
      <c r="F660" s="13" t="str">
        <f>_xlfn.IFNA(VLOOKUP(expandedflower[[#This Row],[Scion METRC '#]],VEGC8[[#All],[Scion METRC '#]:[Pheno Barcode]],2,FALSE),"")</f>
        <v/>
      </c>
      <c r="G660" s="13" t="str">
        <f>LEFT(expandedflower[[#This Row],[Pheno Barcode]],7)</f>
        <v/>
      </c>
      <c r="H660" s="10" t="e">
        <f>_xlfn.IFNA(VLOOKUP(expandedflower[[#This Row],[Strain]],VEGC8[[#All],[Scion METRC '#]:[Health]],5,FALSE),"")</f>
        <v>#REF!</v>
      </c>
      <c r="I660" s="13"/>
      <c r="J660" s="13" t="str">
        <f>_xlfn.IFNA(VLOOKUP(expandedflower[[#This Row],[Scion METRC '#]],DEADC8[#Data],2,FALSE),"Alive")</f>
        <v>Alive</v>
      </c>
      <c r="K660" s="13"/>
      <c r="L660" s="13" t="str">
        <f>_xlfn.IFNA(VLOOKUP(expandedflower[[#This Row],[Scion METRC '#]],DEADC8[#Data],3,FALSE),"")</f>
        <v/>
      </c>
      <c r="M660" s="14" t="str">
        <f>_xlfn.IFNA(VLOOKUP(expandedflower[[#This Row],[Scion METRC '#]],DEADC8[#Data],4,FALSE),"")</f>
        <v/>
      </c>
      <c r="N660" s="13" t="str">
        <f>IF(ISNUMBER(SEARCH(".",expandedflower[[#This Row],[Pheno Barcode]])),CONCATENATE("1A4070000000065000",RIGHT(expandedflower[[#This Row],[Pheno Barcode]],6)),"")</f>
        <v/>
      </c>
      <c r="O6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_IL2-03</v>
      </c>
    </row>
    <row r="661" spans="1:15" x14ac:dyDescent="0.25">
      <c r="A661" s="12" t="s">
        <v>504</v>
      </c>
      <c r="B661" s="9">
        <v>4</v>
      </c>
      <c r="C661" s="9" t="s">
        <v>521</v>
      </c>
      <c r="D661" s="13"/>
      <c r="E661" s="13" t="e">
        <f>_xlfn.IFNA(VLOOKUP(expandedflower[[#This Row],[Scion METRC '#]],[3]!METRCC8[#Data],2,FALSE),"METRC ERROR")</f>
        <v>#REF!</v>
      </c>
      <c r="F661" s="13" t="str">
        <f>_xlfn.IFNA(VLOOKUP(expandedflower[[#This Row],[Scion METRC '#]],VEGC8[[#All],[Scion METRC '#]:[Pheno Barcode]],2,FALSE),"")</f>
        <v/>
      </c>
      <c r="G661" s="13" t="str">
        <f>LEFT(expandedflower[[#This Row],[Pheno Barcode]],7)</f>
        <v/>
      </c>
      <c r="H661" s="10" t="e">
        <f>_xlfn.IFNA(VLOOKUP(expandedflower[[#This Row],[Strain]],VEGC8[[#All],[Scion METRC '#]:[Health]],5,FALSE),"")</f>
        <v>#REF!</v>
      </c>
      <c r="I661" s="13"/>
      <c r="J661" s="13" t="str">
        <f>_xlfn.IFNA(VLOOKUP(expandedflower[[#This Row],[Scion METRC '#]],DEADC8[#Data],2,FALSE),"Alive")</f>
        <v>Alive</v>
      </c>
      <c r="K661" s="13"/>
      <c r="L661" s="13" t="str">
        <f>_xlfn.IFNA(VLOOKUP(expandedflower[[#This Row],[Scion METRC '#]],DEADC8[#Data],3,FALSE),"")</f>
        <v/>
      </c>
      <c r="M661" s="14" t="str">
        <f>_xlfn.IFNA(VLOOKUP(expandedflower[[#This Row],[Scion METRC '#]],DEADC8[#Data],4,FALSE),"")</f>
        <v/>
      </c>
      <c r="N661" s="13" t="str">
        <f>IF(ISNUMBER(SEARCH(".",expandedflower[[#This Row],[Pheno Barcode]])),CONCATENATE("1A4070000000065000",RIGHT(expandedflower[[#This Row],[Pheno Barcode]],6)),"")</f>
        <v/>
      </c>
      <c r="O6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_IL2-04</v>
      </c>
    </row>
    <row r="662" spans="1:15" x14ac:dyDescent="0.25">
      <c r="A662" s="12" t="s">
        <v>504</v>
      </c>
      <c r="B662" s="9">
        <v>5</v>
      </c>
      <c r="C662" s="9" t="s">
        <v>521</v>
      </c>
      <c r="D662" s="13"/>
      <c r="E662" s="13" t="e">
        <f>_xlfn.IFNA(VLOOKUP(expandedflower[[#This Row],[Scion METRC '#]],[3]!METRCC8[#Data],2,FALSE),"METRC ERROR")</f>
        <v>#REF!</v>
      </c>
      <c r="F662" s="13" t="str">
        <f>_xlfn.IFNA(VLOOKUP(expandedflower[[#This Row],[Scion METRC '#]],VEGC8[[#All],[Scion METRC '#]:[Pheno Barcode]],2,FALSE),"")</f>
        <v/>
      </c>
      <c r="G662" s="13" t="str">
        <f>LEFT(expandedflower[[#This Row],[Pheno Barcode]],7)</f>
        <v/>
      </c>
      <c r="H662" s="10" t="e">
        <f>_xlfn.IFNA(VLOOKUP(expandedflower[[#This Row],[Strain]],VEGC8[[#All],[Scion METRC '#]:[Health]],5,FALSE),"")</f>
        <v>#REF!</v>
      </c>
      <c r="I662" s="13"/>
      <c r="J662" s="13" t="str">
        <f>_xlfn.IFNA(VLOOKUP(expandedflower[[#This Row],[Scion METRC '#]],DEADC8[#Data],2,FALSE),"Alive")</f>
        <v>Alive</v>
      </c>
      <c r="K662" s="13"/>
      <c r="L662" s="13" t="str">
        <f>_xlfn.IFNA(VLOOKUP(expandedflower[[#This Row],[Scion METRC '#]],DEADC8[#Data],3,FALSE),"")</f>
        <v/>
      </c>
      <c r="M662" s="14" t="str">
        <f>_xlfn.IFNA(VLOOKUP(expandedflower[[#This Row],[Scion METRC '#]],DEADC8[#Data],4,FALSE),"")</f>
        <v/>
      </c>
      <c r="N662" s="13" t="str">
        <f>IF(ISNUMBER(SEARCH(".",expandedflower[[#This Row],[Pheno Barcode]])),CONCATENATE("1A4070000000065000",RIGHT(expandedflower[[#This Row],[Pheno Barcode]],6)),"")</f>
        <v/>
      </c>
      <c r="O6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_IL2-05</v>
      </c>
    </row>
    <row r="663" spans="1:15" x14ac:dyDescent="0.25">
      <c r="A663" s="12" t="s">
        <v>504</v>
      </c>
      <c r="B663" s="9">
        <v>6</v>
      </c>
      <c r="C663" s="9" t="s">
        <v>521</v>
      </c>
      <c r="D663" s="13"/>
      <c r="E663" s="13" t="e">
        <f>_xlfn.IFNA(VLOOKUP(expandedflower[[#This Row],[Scion METRC '#]],[3]!METRCC8[#Data],2,FALSE),"METRC ERROR")</f>
        <v>#REF!</v>
      </c>
      <c r="F663" s="13" t="str">
        <f>_xlfn.IFNA(VLOOKUP(expandedflower[[#This Row],[Scion METRC '#]],VEGC8[[#All],[Scion METRC '#]:[Pheno Barcode]],2,FALSE),"")</f>
        <v/>
      </c>
      <c r="G663" s="13" t="str">
        <f>LEFT(expandedflower[[#This Row],[Pheno Barcode]],7)</f>
        <v/>
      </c>
      <c r="H663" s="10" t="e">
        <f>_xlfn.IFNA(VLOOKUP(expandedflower[[#This Row],[Strain]],VEGC8[[#All],[Scion METRC '#]:[Health]],5,FALSE),"")</f>
        <v>#REF!</v>
      </c>
      <c r="I663" s="13"/>
      <c r="J663" s="13" t="str">
        <f>_xlfn.IFNA(VLOOKUP(expandedflower[[#This Row],[Scion METRC '#]],DEADC8[#Data],2,FALSE),"Alive")</f>
        <v>Alive</v>
      </c>
      <c r="K663" s="13"/>
      <c r="L663" s="13" t="str">
        <f>_xlfn.IFNA(VLOOKUP(expandedflower[[#This Row],[Scion METRC '#]],DEADC8[#Data],3,FALSE),"")</f>
        <v/>
      </c>
      <c r="M663" s="14" t="str">
        <f>_xlfn.IFNA(VLOOKUP(expandedflower[[#This Row],[Scion METRC '#]],DEADC8[#Data],4,FALSE),"")</f>
        <v/>
      </c>
      <c r="N663" s="13" t="str">
        <f>IF(ISNUMBER(SEARCH(".",expandedflower[[#This Row],[Pheno Barcode]])),CONCATENATE("1A4070000000065000",RIGHT(expandedflower[[#This Row],[Pheno Barcode]],6)),"")</f>
        <v/>
      </c>
      <c r="O6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_IL2-06</v>
      </c>
    </row>
    <row r="664" spans="1:15" x14ac:dyDescent="0.25">
      <c r="A664" s="12" t="s">
        <v>504</v>
      </c>
      <c r="B664" s="9">
        <v>7</v>
      </c>
      <c r="C664" s="9" t="s">
        <v>521</v>
      </c>
      <c r="D664" s="13"/>
      <c r="E664" s="13" t="e">
        <f>_xlfn.IFNA(VLOOKUP(expandedflower[[#This Row],[Scion METRC '#]],[3]!METRCC8[#Data],2,FALSE),"METRC ERROR")</f>
        <v>#REF!</v>
      </c>
      <c r="F664" s="13" t="str">
        <f>_xlfn.IFNA(VLOOKUP(expandedflower[[#This Row],[Scion METRC '#]],VEGC8[[#All],[Scion METRC '#]:[Pheno Barcode]],2,FALSE),"")</f>
        <v/>
      </c>
      <c r="G664" s="13" t="str">
        <f>LEFT(expandedflower[[#This Row],[Pheno Barcode]],7)</f>
        <v/>
      </c>
      <c r="H664" s="10" t="e">
        <f>_xlfn.IFNA(VLOOKUP(expandedflower[[#This Row],[Strain]],VEGC8[[#All],[Scion METRC '#]:[Health]],5,FALSE),"")</f>
        <v>#REF!</v>
      </c>
      <c r="I664" s="13"/>
      <c r="J664" s="13" t="str">
        <f>_xlfn.IFNA(VLOOKUP(expandedflower[[#This Row],[Scion METRC '#]],DEADC8[#Data],2,FALSE),"Alive")</f>
        <v>Alive</v>
      </c>
      <c r="K664" s="13"/>
      <c r="L664" s="13" t="str">
        <f>_xlfn.IFNA(VLOOKUP(expandedflower[[#This Row],[Scion METRC '#]],DEADC8[#Data],3,FALSE),"")</f>
        <v/>
      </c>
      <c r="M664" s="14" t="str">
        <f>_xlfn.IFNA(VLOOKUP(expandedflower[[#This Row],[Scion METRC '#]],DEADC8[#Data],4,FALSE),"")</f>
        <v/>
      </c>
      <c r="N664" s="13" t="str">
        <f>IF(ISNUMBER(SEARCH(".",expandedflower[[#This Row],[Pheno Barcode]])),CONCATENATE("1A4070000000065000",RIGHT(expandedflower[[#This Row],[Pheno Barcode]],6)),"")</f>
        <v/>
      </c>
      <c r="O6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_IL2-07</v>
      </c>
    </row>
    <row r="665" spans="1:15" x14ac:dyDescent="0.25">
      <c r="A665" s="12" t="s">
        <v>504</v>
      </c>
      <c r="B665" s="9">
        <v>8</v>
      </c>
      <c r="C665" s="9" t="s">
        <v>521</v>
      </c>
      <c r="D665" s="13"/>
      <c r="E665" s="13" t="e">
        <f>_xlfn.IFNA(VLOOKUP(expandedflower[[#This Row],[Scion METRC '#]],[3]!METRCC8[#Data],2,FALSE),"METRC ERROR")</f>
        <v>#REF!</v>
      </c>
      <c r="F665" s="13" t="str">
        <f>_xlfn.IFNA(VLOOKUP(expandedflower[[#This Row],[Scion METRC '#]],VEGC8[[#All],[Scion METRC '#]:[Pheno Barcode]],2,FALSE),"")</f>
        <v/>
      </c>
      <c r="G665" s="13" t="str">
        <f>LEFT(expandedflower[[#This Row],[Pheno Barcode]],7)</f>
        <v/>
      </c>
      <c r="H665" s="10" t="e">
        <f>_xlfn.IFNA(VLOOKUP(expandedflower[[#This Row],[Strain]],VEGC8[[#All],[Scion METRC '#]:[Health]],5,FALSE),"")</f>
        <v>#REF!</v>
      </c>
      <c r="I665" s="13"/>
      <c r="J665" s="13" t="str">
        <f>_xlfn.IFNA(VLOOKUP(expandedflower[[#This Row],[Scion METRC '#]],DEADC8[#Data],2,FALSE),"Alive")</f>
        <v>Alive</v>
      </c>
      <c r="K665" s="13"/>
      <c r="L665" s="13" t="str">
        <f>_xlfn.IFNA(VLOOKUP(expandedflower[[#This Row],[Scion METRC '#]],DEADC8[#Data],3,FALSE),"")</f>
        <v/>
      </c>
      <c r="M665" s="14" t="str">
        <f>_xlfn.IFNA(VLOOKUP(expandedflower[[#This Row],[Scion METRC '#]],DEADC8[#Data],4,FALSE),"")</f>
        <v/>
      </c>
      <c r="N665" s="13" t="str">
        <f>IF(ISNUMBER(SEARCH(".",expandedflower[[#This Row],[Pheno Barcode]])),CONCATENATE("1A4070000000065000",RIGHT(expandedflower[[#This Row],[Pheno Barcode]],6)),"")</f>
        <v/>
      </c>
      <c r="O6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_IL2-08</v>
      </c>
    </row>
    <row r="666" spans="1:15" x14ac:dyDescent="0.25">
      <c r="A666" s="12" t="s">
        <v>504</v>
      </c>
      <c r="B666" s="9">
        <v>9</v>
      </c>
      <c r="C666" s="9" t="s">
        <v>521</v>
      </c>
      <c r="D666" s="13"/>
      <c r="E666" s="13" t="e">
        <f>_xlfn.IFNA(VLOOKUP(expandedflower[[#This Row],[Scion METRC '#]],[3]!METRCC8[#Data],2,FALSE),"METRC ERROR")</f>
        <v>#REF!</v>
      </c>
      <c r="F666" s="13" t="str">
        <f>_xlfn.IFNA(VLOOKUP(expandedflower[[#This Row],[Scion METRC '#]],VEGC8[[#All],[Scion METRC '#]:[Pheno Barcode]],2,FALSE),"")</f>
        <v/>
      </c>
      <c r="G666" s="13" t="str">
        <f>LEFT(expandedflower[[#This Row],[Pheno Barcode]],7)</f>
        <v/>
      </c>
      <c r="H666" s="10" t="e">
        <f>_xlfn.IFNA(VLOOKUP(expandedflower[[#This Row],[Strain]],VEGC8[[#All],[Scion METRC '#]:[Health]],5,FALSE),"")</f>
        <v>#REF!</v>
      </c>
      <c r="I666" s="13"/>
      <c r="J666" s="13" t="str">
        <f>_xlfn.IFNA(VLOOKUP(expandedflower[[#This Row],[Scion METRC '#]],DEADC8[#Data],2,FALSE),"Alive")</f>
        <v>Alive</v>
      </c>
      <c r="K666" s="13"/>
      <c r="L666" s="13" t="str">
        <f>_xlfn.IFNA(VLOOKUP(expandedflower[[#This Row],[Scion METRC '#]],DEADC8[#Data],3,FALSE),"")</f>
        <v/>
      </c>
      <c r="M666" s="14" t="str">
        <f>_xlfn.IFNA(VLOOKUP(expandedflower[[#This Row],[Scion METRC '#]],DEADC8[#Data],4,FALSE),"")</f>
        <v/>
      </c>
      <c r="N666" s="13" t="str">
        <f>IF(ISNUMBER(SEARCH(".",expandedflower[[#This Row],[Pheno Barcode]])),CONCATENATE("1A4070000000065000",RIGHT(expandedflower[[#This Row],[Pheno Barcode]],6)),"")</f>
        <v/>
      </c>
      <c r="O6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_IL2-09</v>
      </c>
    </row>
    <row r="667" spans="1:15" x14ac:dyDescent="0.25">
      <c r="A667" s="12" t="s">
        <v>504</v>
      </c>
      <c r="B667" s="9">
        <v>10</v>
      </c>
      <c r="C667" s="9" t="s">
        <v>521</v>
      </c>
      <c r="D667" s="13"/>
      <c r="E667" s="13" t="e">
        <f>_xlfn.IFNA(VLOOKUP(expandedflower[[#This Row],[Scion METRC '#]],[3]!METRCC8[#Data],2,FALSE),"METRC ERROR")</f>
        <v>#REF!</v>
      </c>
      <c r="F667" s="13" t="str">
        <f>_xlfn.IFNA(VLOOKUP(expandedflower[[#This Row],[Scion METRC '#]],VEGC8[[#All],[Scion METRC '#]:[Pheno Barcode]],2,FALSE),"")</f>
        <v/>
      </c>
      <c r="G667" s="13" t="str">
        <f>LEFT(expandedflower[[#This Row],[Pheno Barcode]],7)</f>
        <v/>
      </c>
      <c r="H667" s="10" t="e">
        <f>_xlfn.IFNA(VLOOKUP(expandedflower[[#This Row],[Strain]],VEGC8[[#All],[Scion METRC '#]:[Health]],5,FALSE),"")</f>
        <v>#REF!</v>
      </c>
      <c r="I667" s="13"/>
      <c r="J667" s="13" t="str">
        <f>_xlfn.IFNA(VLOOKUP(expandedflower[[#This Row],[Scion METRC '#]],DEADC8[#Data],2,FALSE),"Alive")</f>
        <v>Alive</v>
      </c>
      <c r="K667" s="13"/>
      <c r="L667" s="13" t="str">
        <f>_xlfn.IFNA(VLOOKUP(expandedflower[[#This Row],[Scion METRC '#]],DEADC8[#Data],3,FALSE),"")</f>
        <v/>
      </c>
      <c r="M667" s="14" t="str">
        <f>_xlfn.IFNA(VLOOKUP(expandedflower[[#This Row],[Scion METRC '#]],DEADC8[#Data],4,FALSE),"")</f>
        <v/>
      </c>
      <c r="N667" s="13" t="str">
        <f>IF(ISNUMBER(SEARCH(".",expandedflower[[#This Row],[Pheno Barcode]])),CONCATENATE("1A4070000000065000",RIGHT(expandedflower[[#This Row],[Pheno Barcode]],6)),"")</f>
        <v/>
      </c>
      <c r="O6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_IL2-10</v>
      </c>
    </row>
    <row r="668" spans="1:15" x14ac:dyDescent="0.25">
      <c r="A668" s="12" t="s">
        <v>504</v>
      </c>
      <c r="B668" s="9">
        <v>11</v>
      </c>
      <c r="C668" s="9" t="s">
        <v>521</v>
      </c>
      <c r="D668" s="13"/>
      <c r="E668" s="13" t="e">
        <f>_xlfn.IFNA(VLOOKUP(expandedflower[[#This Row],[Scion METRC '#]],[3]!METRCC8[#Data],2,FALSE),"METRC ERROR")</f>
        <v>#REF!</v>
      </c>
      <c r="F668" s="13" t="str">
        <f>_xlfn.IFNA(VLOOKUP(expandedflower[[#This Row],[Scion METRC '#]],VEGC8[[#All],[Scion METRC '#]:[Pheno Barcode]],2,FALSE),"")</f>
        <v/>
      </c>
      <c r="G668" s="13" t="str">
        <f>LEFT(expandedflower[[#This Row],[Pheno Barcode]],7)</f>
        <v/>
      </c>
      <c r="H668" s="10" t="e">
        <f>_xlfn.IFNA(VLOOKUP(expandedflower[[#This Row],[Strain]],VEGC8[[#All],[Scion METRC '#]:[Health]],5,FALSE),"")</f>
        <v>#REF!</v>
      </c>
      <c r="I668" s="13"/>
      <c r="J668" s="13" t="str">
        <f>_xlfn.IFNA(VLOOKUP(expandedflower[[#This Row],[Scion METRC '#]],DEADC8[#Data],2,FALSE),"Alive")</f>
        <v>Alive</v>
      </c>
      <c r="K668" s="13"/>
      <c r="L668" s="13" t="str">
        <f>_xlfn.IFNA(VLOOKUP(expandedflower[[#This Row],[Scion METRC '#]],DEADC8[#Data],3,FALSE),"")</f>
        <v/>
      </c>
      <c r="M668" s="14" t="str">
        <f>_xlfn.IFNA(VLOOKUP(expandedflower[[#This Row],[Scion METRC '#]],DEADC8[#Data],4,FALSE),"")</f>
        <v/>
      </c>
      <c r="N668" s="13" t="str">
        <f>IF(ISNUMBER(SEARCH(".",expandedflower[[#This Row],[Pheno Barcode]])),CONCATENATE("1A4070000000065000",RIGHT(expandedflower[[#This Row],[Pheno Barcode]],6)),"")</f>
        <v/>
      </c>
      <c r="O6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_IL2-11</v>
      </c>
    </row>
    <row r="669" spans="1:15" x14ac:dyDescent="0.25">
      <c r="A669" s="12" t="s">
        <v>504</v>
      </c>
      <c r="B669" s="9">
        <v>12</v>
      </c>
      <c r="C669" s="9" t="s">
        <v>521</v>
      </c>
      <c r="D669" s="13"/>
      <c r="E669" s="13" t="e">
        <f>_xlfn.IFNA(VLOOKUP(expandedflower[[#This Row],[Scion METRC '#]],[3]!METRCC8[#Data],2,FALSE),"METRC ERROR")</f>
        <v>#REF!</v>
      </c>
      <c r="F669" s="13" t="str">
        <f>_xlfn.IFNA(VLOOKUP(expandedflower[[#This Row],[Scion METRC '#]],VEGC8[[#All],[Scion METRC '#]:[Pheno Barcode]],2,FALSE),"")</f>
        <v/>
      </c>
      <c r="G669" s="13" t="str">
        <f>LEFT(expandedflower[[#This Row],[Pheno Barcode]],7)</f>
        <v/>
      </c>
      <c r="H669" s="10" t="e">
        <f>_xlfn.IFNA(VLOOKUP(expandedflower[[#This Row],[Strain]],VEGC8[[#All],[Scion METRC '#]:[Health]],5,FALSE),"")</f>
        <v>#REF!</v>
      </c>
      <c r="I669" s="13"/>
      <c r="J669" s="13" t="str">
        <f>_xlfn.IFNA(VLOOKUP(expandedflower[[#This Row],[Scion METRC '#]],DEADC8[#Data],2,FALSE),"Alive")</f>
        <v>Alive</v>
      </c>
      <c r="K669" s="13"/>
      <c r="L669" s="13" t="str">
        <f>_xlfn.IFNA(VLOOKUP(expandedflower[[#This Row],[Scion METRC '#]],DEADC8[#Data],3,FALSE),"")</f>
        <v/>
      </c>
      <c r="M669" s="14" t="str">
        <f>_xlfn.IFNA(VLOOKUP(expandedflower[[#This Row],[Scion METRC '#]],DEADC8[#Data],4,FALSE),"")</f>
        <v/>
      </c>
      <c r="N669" s="13" t="str">
        <f>IF(ISNUMBER(SEARCH(".",expandedflower[[#This Row],[Pheno Barcode]])),CONCATENATE("1A4070000000065000",RIGHT(expandedflower[[#This Row],[Pheno Barcode]],6)),"")</f>
        <v/>
      </c>
      <c r="O6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_IL2-12</v>
      </c>
    </row>
    <row r="670" spans="1:15" x14ac:dyDescent="0.25">
      <c r="A670" s="12" t="s">
        <v>504</v>
      </c>
      <c r="B670" s="9">
        <v>13</v>
      </c>
      <c r="C670" s="9" t="s">
        <v>521</v>
      </c>
      <c r="D670" s="13"/>
      <c r="E670" s="13" t="e">
        <f>_xlfn.IFNA(VLOOKUP(expandedflower[[#This Row],[Scion METRC '#]],[3]!METRCC8[#Data],2,FALSE),"METRC ERROR")</f>
        <v>#REF!</v>
      </c>
      <c r="F670" s="13" t="str">
        <f>_xlfn.IFNA(VLOOKUP(expandedflower[[#This Row],[Scion METRC '#]],VEGC8[[#All],[Scion METRC '#]:[Pheno Barcode]],2,FALSE),"")</f>
        <v/>
      </c>
      <c r="G670" s="13" t="str">
        <f>LEFT(expandedflower[[#This Row],[Pheno Barcode]],7)</f>
        <v/>
      </c>
      <c r="H670" s="10" t="e">
        <f>_xlfn.IFNA(VLOOKUP(expandedflower[[#This Row],[Strain]],VEGC8[[#All],[Scion METRC '#]:[Health]],5,FALSE),"")</f>
        <v>#REF!</v>
      </c>
      <c r="I670" s="13"/>
      <c r="J670" s="13" t="str">
        <f>_xlfn.IFNA(VLOOKUP(expandedflower[[#This Row],[Scion METRC '#]],DEADC8[#Data],2,FALSE),"Alive")</f>
        <v>Alive</v>
      </c>
      <c r="K670" s="13"/>
      <c r="L670" s="13" t="str">
        <f>_xlfn.IFNA(VLOOKUP(expandedflower[[#This Row],[Scion METRC '#]],DEADC8[#Data],3,FALSE),"")</f>
        <v/>
      </c>
      <c r="M670" s="14" t="str">
        <f>_xlfn.IFNA(VLOOKUP(expandedflower[[#This Row],[Scion METRC '#]],DEADC8[#Data],4,FALSE),"")</f>
        <v/>
      </c>
      <c r="N670" s="13" t="str">
        <f>IF(ISNUMBER(SEARCH(".",expandedflower[[#This Row],[Pheno Barcode]])),CONCATENATE("1A4070000000065000",RIGHT(expandedflower[[#This Row],[Pheno Barcode]],6)),"")</f>
        <v/>
      </c>
      <c r="O6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_IL2-13</v>
      </c>
    </row>
    <row r="671" spans="1:15" x14ac:dyDescent="0.25">
      <c r="A671" s="12" t="s">
        <v>504</v>
      </c>
      <c r="B671" s="9">
        <v>14</v>
      </c>
      <c r="C671" s="9" t="s">
        <v>521</v>
      </c>
      <c r="D671" s="13"/>
      <c r="E671" s="13" t="e">
        <f>_xlfn.IFNA(VLOOKUP(expandedflower[[#This Row],[Scion METRC '#]],[3]!METRCC8[#Data],2,FALSE),"METRC ERROR")</f>
        <v>#REF!</v>
      </c>
      <c r="F671" s="13" t="str">
        <f>_xlfn.IFNA(VLOOKUP(expandedflower[[#This Row],[Scion METRC '#]],VEGC8[[#All],[Scion METRC '#]:[Pheno Barcode]],2,FALSE),"")</f>
        <v/>
      </c>
      <c r="G671" s="13" t="str">
        <f>LEFT(expandedflower[[#This Row],[Pheno Barcode]],7)</f>
        <v/>
      </c>
      <c r="H671" s="10" t="e">
        <f>_xlfn.IFNA(VLOOKUP(expandedflower[[#This Row],[Strain]],VEGC8[[#All],[Scion METRC '#]:[Health]],5,FALSE),"")</f>
        <v>#REF!</v>
      </c>
      <c r="I671" s="13"/>
      <c r="J671" s="13" t="str">
        <f>_xlfn.IFNA(VLOOKUP(expandedflower[[#This Row],[Scion METRC '#]],DEADC8[#Data],2,FALSE),"Alive")</f>
        <v>Alive</v>
      </c>
      <c r="K671" s="13"/>
      <c r="L671" s="13" t="str">
        <f>_xlfn.IFNA(VLOOKUP(expandedflower[[#This Row],[Scion METRC '#]],DEADC8[#Data],3,FALSE),"")</f>
        <v/>
      </c>
      <c r="M671" s="14" t="str">
        <f>_xlfn.IFNA(VLOOKUP(expandedflower[[#This Row],[Scion METRC '#]],DEADC8[#Data],4,FALSE),"")</f>
        <v/>
      </c>
      <c r="N671" s="13" t="str">
        <f>IF(ISNUMBER(SEARCH(".",expandedflower[[#This Row],[Pheno Barcode]])),CONCATENATE("1A4070000000065000",RIGHT(expandedflower[[#This Row],[Pheno Barcode]],6)),"")</f>
        <v/>
      </c>
      <c r="O6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_IL2-14</v>
      </c>
    </row>
    <row r="672" spans="1:15" x14ac:dyDescent="0.25">
      <c r="A672" s="12" t="s">
        <v>504</v>
      </c>
      <c r="B672" s="9">
        <v>15</v>
      </c>
      <c r="C672" s="9" t="s">
        <v>521</v>
      </c>
      <c r="D672" s="13"/>
      <c r="E672" s="13" t="e">
        <f>_xlfn.IFNA(VLOOKUP(expandedflower[[#This Row],[Scion METRC '#]],[3]!METRCC8[#Data],2,FALSE),"METRC ERROR")</f>
        <v>#REF!</v>
      </c>
      <c r="F672" s="13" t="str">
        <f>_xlfn.IFNA(VLOOKUP(expandedflower[[#This Row],[Scion METRC '#]],VEGC8[[#All],[Scion METRC '#]:[Pheno Barcode]],2,FALSE),"")</f>
        <v/>
      </c>
      <c r="G672" s="13" t="str">
        <f>LEFT(expandedflower[[#This Row],[Pheno Barcode]],7)</f>
        <v/>
      </c>
      <c r="H672" s="10" t="e">
        <f>_xlfn.IFNA(VLOOKUP(expandedflower[[#This Row],[Strain]],VEGC8[[#All],[Scion METRC '#]:[Health]],5,FALSE),"")</f>
        <v>#REF!</v>
      </c>
      <c r="I672" s="13"/>
      <c r="J672" s="13" t="str">
        <f>_xlfn.IFNA(VLOOKUP(expandedflower[[#This Row],[Scion METRC '#]],DEADC8[#Data],2,FALSE),"Alive")</f>
        <v>Alive</v>
      </c>
      <c r="K672" s="13"/>
      <c r="L672" s="13" t="str">
        <f>_xlfn.IFNA(VLOOKUP(expandedflower[[#This Row],[Scion METRC '#]],DEADC8[#Data],3,FALSE),"")</f>
        <v/>
      </c>
      <c r="M672" s="14" t="str">
        <f>_xlfn.IFNA(VLOOKUP(expandedflower[[#This Row],[Scion METRC '#]],DEADC8[#Data],4,FALSE),"")</f>
        <v/>
      </c>
      <c r="N672" s="13" t="str">
        <f>IF(ISNUMBER(SEARCH(".",expandedflower[[#This Row],[Pheno Barcode]])),CONCATENATE("1A4070000000065000",RIGHT(expandedflower[[#This Row],[Pheno Barcode]],6)),"")</f>
        <v/>
      </c>
      <c r="O6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_IL2-15</v>
      </c>
    </row>
    <row r="673" spans="1:15" x14ac:dyDescent="0.25">
      <c r="A673" s="12" t="s">
        <v>504</v>
      </c>
      <c r="B673" s="9">
        <v>16</v>
      </c>
      <c r="C673" s="9" t="s">
        <v>521</v>
      </c>
      <c r="D673" s="13"/>
      <c r="E673" s="13" t="e">
        <f>_xlfn.IFNA(VLOOKUP(expandedflower[[#This Row],[Scion METRC '#]],[3]!METRCC8[#Data],2,FALSE),"METRC ERROR")</f>
        <v>#REF!</v>
      </c>
      <c r="F673" s="13" t="str">
        <f>_xlfn.IFNA(VLOOKUP(expandedflower[[#This Row],[Scion METRC '#]],VEGC8[[#All],[Scion METRC '#]:[Pheno Barcode]],2,FALSE),"")</f>
        <v/>
      </c>
      <c r="G673" s="13" t="str">
        <f>LEFT(expandedflower[[#This Row],[Pheno Barcode]],7)</f>
        <v/>
      </c>
      <c r="H673" s="10" t="e">
        <f>_xlfn.IFNA(VLOOKUP(expandedflower[[#This Row],[Strain]],VEGC8[[#All],[Scion METRC '#]:[Health]],5,FALSE),"")</f>
        <v>#REF!</v>
      </c>
      <c r="I673" s="13"/>
      <c r="J673" s="13" t="str">
        <f>_xlfn.IFNA(VLOOKUP(expandedflower[[#This Row],[Scion METRC '#]],DEADC8[#Data],2,FALSE),"Alive")</f>
        <v>Alive</v>
      </c>
      <c r="K673" s="13"/>
      <c r="L673" s="13" t="str">
        <f>_xlfn.IFNA(VLOOKUP(expandedflower[[#This Row],[Scion METRC '#]],DEADC8[#Data],3,FALSE),"")</f>
        <v/>
      </c>
      <c r="M673" s="14" t="str">
        <f>_xlfn.IFNA(VLOOKUP(expandedflower[[#This Row],[Scion METRC '#]],DEADC8[#Data],4,FALSE),"")</f>
        <v/>
      </c>
      <c r="N673" s="13" t="str">
        <f>IF(ISNUMBER(SEARCH(".",expandedflower[[#This Row],[Pheno Barcode]])),CONCATENATE("1A4070000000065000",RIGHT(expandedflower[[#This Row],[Pheno Barcode]],6)),"")</f>
        <v/>
      </c>
      <c r="O6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_IL2-16</v>
      </c>
    </row>
    <row r="674" spans="1:15" x14ac:dyDescent="0.25">
      <c r="A674" s="12" t="s">
        <v>504</v>
      </c>
      <c r="B674" s="9">
        <v>1</v>
      </c>
      <c r="C674" s="9" t="s">
        <v>522</v>
      </c>
      <c r="D674" s="13"/>
      <c r="E674" s="13" t="e">
        <f>_xlfn.IFNA(VLOOKUP(expandedflower[[#This Row],[Scion METRC '#]],[3]!METRCC8[#Data],2,FALSE),"METRC ERROR")</f>
        <v>#REF!</v>
      </c>
      <c r="F674" s="13" t="str">
        <f>_xlfn.IFNA(VLOOKUP(expandedflower[[#This Row],[Scion METRC '#]],VEGC8[[#All],[Scion METRC '#]:[Pheno Barcode]],2,FALSE),"")</f>
        <v/>
      </c>
      <c r="G674" s="13" t="str">
        <f>LEFT(expandedflower[[#This Row],[Pheno Barcode]],7)</f>
        <v/>
      </c>
      <c r="H674" s="10" t="e">
        <f>_xlfn.IFNA(VLOOKUP(expandedflower[[#This Row],[Strain]],VEGC8[[#All],[Scion METRC '#]:[Health]],5,FALSE),"")</f>
        <v>#REF!</v>
      </c>
      <c r="I674" s="13"/>
      <c r="J674" s="13" t="str">
        <f>_xlfn.IFNA(VLOOKUP(expandedflower[[#This Row],[Scion METRC '#]],DEADC8[#Data],2,FALSE),"Alive")</f>
        <v>Alive</v>
      </c>
      <c r="K674" s="13"/>
      <c r="L674" s="13" t="str">
        <f>_xlfn.IFNA(VLOOKUP(expandedflower[[#This Row],[Scion METRC '#]],DEADC8[#Data],3,FALSE),"")</f>
        <v/>
      </c>
      <c r="M674" s="14" t="str">
        <f>_xlfn.IFNA(VLOOKUP(expandedflower[[#This Row],[Scion METRC '#]],DEADC8[#Data],4,FALSE),"")</f>
        <v/>
      </c>
      <c r="N674" s="13" t="str">
        <f>IF(ISNUMBER(SEARCH(".",expandedflower[[#This Row],[Pheno Barcode]])),CONCATENATE("1A4070000000065000",RIGHT(expandedflower[[#This Row],[Pheno Barcode]],6)),"")</f>
        <v/>
      </c>
      <c r="O6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_IL3-01</v>
      </c>
    </row>
    <row r="675" spans="1:15" x14ac:dyDescent="0.25">
      <c r="A675" s="12" t="s">
        <v>504</v>
      </c>
      <c r="B675" s="9">
        <v>2</v>
      </c>
      <c r="C675" s="9" t="s">
        <v>522</v>
      </c>
      <c r="D675" s="13"/>
      <c r="E675" s="13" t="e">
        <f>_xlfn.IFNA(VLOOKUP(expandedflower[[#This Row],[Scion METRC '#]],[3]!METRCC8[#Data],2,FALSE),"METRC ERROR")</f>
        <v>#REF!</v>
      </c>
      <c r="F675" s="13" t="str">
        <f>_xlfn.IFNA(VLOOKUP(expandedflower[[#This Row],[Scion METRC '#]],VEGC8[[#All],[Scion METRC '#]:[Pheno Barcode]],2,FALSE),"")</f>
        <v/>
      </c>
      <c r="G675" s="13" t="str">
        <f>LEFT(expandedflower[[#This Row],[Pheno Barcode]],7)</f>
        <v/>
      </c>
      <c r="H675" s="10" t="e">
        <f>_xlfn.IFNA(VLOOKUP(expandedflower[[#This Row],[Strain]],VEGC8[[#All],[Scion METRC '#]:[Health]],5,FALSE),"")</f>
        <v>#REF!</v>
      </c>
      <c r="I675" s="13"/>
      <c r="J675" s="13" t="str">
        <f>_xlfn.IFNA(VLOOKUP(expandedflower[[#This Row],[Scion METRC '#]],DEADC8[#Data],2,FALSE),"Alive")</f>
        <v>Alive</v>
      </c>
      <c r="K675" s="13"/>
      <c r="L675" s="13" t="str">
        <f>_xlfn.IFNA(VLOOKUP(expandedflower[[#This Row],[Scion METRC '#]],DEADC8[#Data],3,FALSE),"")</f>
        <v/>
      </c>
      <c r="M675" s="14" t="str">
        <f>_xlfn.IFNA(VLOOKUP(expandedflower[[#This Row],[Scion METRC '#]],DEADC8[#Data],4,FALSE),"")</f>
        <v/>
      </c>
      <c r="N675" s="13" t="str">
        <f>IF(ISNUMBER(SEARCH(".",expandedflower[[#This Row],[Pheno Barcode]])),CONCATENATE("1A4070000000065000",RIGHT(expandedflower[[#This Row],[Pheno Barcode]],6)),"")</f>
        <v/>
      </c>
      <c r="O6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_IL3-02</v>
      </c>
    </row>
    <row r="676" spans="1:15" x14ac:dyDescent="0.25">
      <c r="A676" s="12" t="s">
        <v>504</v>
      </c>
      <c r="B676" s="9">
        <v>3</v>
      </c>
      <c r="C676" s="9" t="s">
        <v>522</v>
      </c>
      <c r="D676" s="13"/>
      <c r="E676" s="13" t="e">
        <f>_xlfn.IFNA(VLOOKUP(expandedflower[[#This Row],[Scion METRC '#]],[3]!METRCC8[#Data],2,FALSE),"METRC ERROR")</f>
        <v>#REF!</v>
      </c>
      <c r="F676" s="13" t="str">
        <f>_xlfn.IFNA(VLOOKUP(expandedflower[[#This Row],[Scion METRC '#]],VEGC8[[#All],[Scion METRC '#]:[Pheno Barcode]],2,FALSE),"")</f>
        <v/>
      </c>
      <c r="G676" s="13" t="str">
        <f>LEFT(expandedflower[[#This Row],[Pheno Barcode]],7)</f>
        <v/>
      </c>
      <c r="H676" s="10" t="e">
        <f>_xlfn.IFNA(VLOOKUP(expandedflower[[#This Row],[Strain]],VEGC8[[#All],[Scion METRC '#]:[Health]],5,FALSE),"")</f>
        <v>#REF!</v>
      </c>
      <c r="I676" s="13"/>
      <c r="J676" s="13" t="str">
        <f>_xlfn.IFNA(VLOOKUP(expandedflower[[#This Row],[Scion METRC '#]],DEADC8[#Data],2,FALSE),"Alive")</f>
        <v>Alive</v>
      </c>
      <c r="K676" s="13"/>
      <c r="L676" s="13" t="str">
        <f>_xlfn.IFNA(VLOOKUP(expandedflower[[#This Row],[Scion METRC '#]],DEADC8[#Data],3,FALSE),"")</f>
        <v/>
      </c>
      <c r="M676" s="14" t="str">
        <f>_xlfn.IFNA(VLOOKUP(expandedflower[[#This Row],[Scion METRC '#]],DEADC8[#Data],4,FALSE),"")</f>
        <v/>
      </c>
      <c r="N676" s="13" t="str">
        <f>IF(ISNUMBER(SEARCH(".",expandedflower[[#This Row],[Pheno Barcode]])),CONCATENATE("1A4070000000065000",RIGHT(expandedflower[[#This Row],[Pheno Barcode]],6)),"")</f>
        <v/>
      </c>
      <c r="O6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_IL3-03</v>
      </c>
    </row>
    <row r="677" spans="1:15" x14ac:dyDescent="0.25">
      <c r="A677" s="12" t="s">
        <v>504</v>
      </c>
      <c r="B677" s="9">
        <v>4</v>
      </c>
      <c r="C677" s="9" t="s">
        <v>522</v>
      </c>
      <c r="D677" s="13"/>
      <c r="E677" s="13" t="e">
        <f>_xlfn.IFNA(VLOOKUP(expandedflower[[#This Row],[Scion METRC '#]],[3]!METRCC8[#Data],2,FALSE),"METRC ERROR")</f>
        <v>#REF!</v>
      </c>
      <c r="F677" s="13" t="str">
        <f>_xlfn.IFNA(VLOOKUP(expandedflower[[#This Row],[Scion METRC '#]],VEGC8[[#All],[Scion METRC '#]:[Pheno Barcode]],2,FALSE),"")</f>
        <v/>
      </c>
      <c r="G677" s="13" t="str">
        <f>LEFT(expandedflower[[#This Row],[Pheno Barcode]],7)</f>
        <v/>
      </c>
      <c r="H677" s="10" t="e">
        <f>_xlfn.IFNA(VLOOKUP(expandedflower[[#This Row],[Strain]],VEGC8[[#All],[Scion METRC '#]:[Health]],5,FALSE),"")</f>
        <v>#REF!</v>
      </c>
      <c r="I677" s="13"/>
      <c r="J677" s="13" t="str">
        <f>_xlfn.IFNA(VLOOKUP(expandedflower[[#This Row],[Scion METRC '#]],DEADC8[#Data],2,FALSE),"Alive")</f>
        <v>Alive</v>
      </c>
      <c r="K677" s="13"/>
      <c r="L677" s="13" t="str">
        <f>_xlfn.IFNA(VLOOKUP(expandedflower[[#This Row],[Scion METRC '#]],DEADC8[#Data],3,FALSE),"")</f>
        <v/>
      </c>
      <c r="M677" s="14" t="str">
        <f>_xlfn.IFNA(VLOOKUP(expandedflower[[#This Row],[Scion METRC '#]],DEADC8[#Data],4,FALSE),"")</f>
        <v/>
      </c>
      <c r="N677" s="13" t="str">
        <f>IF(ISNUMBER(SEARCH(".",expandedflower[[#This Row],[Pheno Barcode]])),CONCATENATE("1A4070000000065000",RIGHT(expandedflower[[#This Row],[Pheno Barcode]],6)),"")</f>
        <v/>
      </c>
      <c r="O6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_IL3-04</v>
      </c>
    </row>
    <row r="678" spans="1:15" x14ac:dyDescent="0.25">
      <c r="A678" s="12" t="s">
        <v>504</v>
      </c>
      <c r="B678" s="9">
        <v>5</v>
      </c>
      <c r="C678" s="9" t="s">
        <v>522</v>
      </c>
      <c r="D678" s="13"/>
      <c r="E678" s="13" t="e">
        <f>_xlfn.IFNA(VLOOKUP(expandedflower[[#This Row],[Scion METRC '#]],[3]!METRCC8[#Data],2,FALSE),"METRC ERROR")</f>
        <v>#REF!</v>
      </c>
      <c r="F678" s="13" t="str">
        <f>_xlfn.IFNA(VLOOKUP(expandedflower[[#This Row],[Scion METRC '#]],VEGC8[[#All],[Scion METRC '#]:[Pheno Barcode]],2,FALSE),"")</f>
        <v/>
      </c>
      <c r="G678" s="13" t="str">
        <f>LEFT(expandedflower[[#This Row],[Pheno Barcode]],7)</f>
        <v/>
      </c>
      <c r="H678" s="10" t="e">
        <f>_xlfn.IFNA(VLOOKUP(expandedflower[[#This Row],[Strain]],VEGC8[[#All],[Scion METRC '#]:[Health]],5,FALSE),"")</f>
        <v>#REF!</v>
      </c>
      <c r="I678" s="13"/>
      <c r="J678" s="13" t="str">
        <f>_xlfn.IFNA(VLOOKUP(expandedflower[[#This Row],[Scion METRC '#]],DEADC8[#Data],2,FALSE),"Alive")</f>
        <v>Alive</v>
      </c>
      <c r="K678" s="13"/>
      <c r="L678" s="13" t="str">
        <f>_xlfn.IFNA(VLOOKUP(expandedflower[[#This Row],[Scion METRC '#]],DEADC8[#Data],3,FALSE),"")</f>
        <v/>
      </c>
      <c r="M678" s="14" t="str">
        <f>_xlfn.IFNA(VLOOKUP(expandedflower[[#This Row],[Scion METRC '#]],DEADC8[#Data],4,FALSE),"")</f>
        <v/>
      </c>
      <c r="N678" s="13" t="str">
        <f>IF(ISNUMBER(SEARCH(".",expandedflower[[#This Row],[Pheno Barcode]])),CONCATENATE("1A4070000000065000",RIGHT(expandedflower[[#This Row],[Pheno Barcode]],6)),"")</f>
        <v/>
      </c>
      <c r="O6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_IL3-05</v>
      </c>
    </row>
    <row r="679" spans="1:15" x14ac:dyDescent="0.25">
      <c r="A679" s="12" t="s">
        <v>504</v>
      </c>
      <c r="B679" s="9">
        <v>6</v>
      </c>
      <c r="C679" s="9" t="s">
        <v>522</v>
      </c>
      <c r="D679" s="13"/>
      <c r="E679" s="13" t="e">
        <f>_xlfn.IFNA(VLOOKUP(expandedflower[[#This Row],[Scion METRC '#]],[3]!METRCC8[#Data],2,FALSE),"METRC ERROR")</f>
        <v>#REF!</v>
      </c>
      <c r="F679" s="13" t="str">
        <f>_xlfn.IFNA(VLOOKUP(expandedflower[[#This Row],[Scion METRC '#]],VEGC8[[#All],[Scion METRC '#]:[Pheno Barcode]],2,FALSE),"")</f>
        <v/>
      </c>
      <c r="G679" s="13" t="str">
        <f>LEFT(expandedflower[[#This Row],[Pheno Barcode]],7)</f>
        <v/>
      </c>
      <c r="H679" s="10" t="e">
        <f>_xlfn.IFNA(VLOOKUP(expandedflower[[#This Row],[Strain]],VEGC8[[#All],[Scion METRC '#]:[Health]],5,FALSE),"")</f>
        <v>#REF!</v>
      </c>
      <c r="I679" s="13"/>
      <c r="J679" s="13" t="str">
        <f>_xlfn.IFNA(VLOOKUP(expandedflower[[#This Row],[Scion METRC '#]],DEADC8[#Data],2,FALSE),"Alive")</f>
        <v>Alive</v>
      </c>
      <c r="K679" s="13"/>
      <c r="L679" s="13" t="str">
        <f>_xlfn.IFNA(VLOOKUP(expandedflower[[#This Row],[Scion METRC '#]],DEADC8[#Data],3,FALSE),"")</f>
        <v/>
      </c>
      <c r="M679" s="14" t="str">
        <f>_xlfn.IFNA(VLOOKUP(expandedflower[[#This Row],[Scion METRC '#]],DEADC8[#Data],4,FALSE),"")</f>
        <v/>
      </c>
      <c r="N679" s="13" t="str">
        <f>IF(ISNUMBER(SEARCH(".",expandedflower[[#This Row],[Pheno Barcode]])),CONCATENATE("1A4070000000065000",RIGHT(expandedflower[[#This Row],[Pheno Barcode]],6)),"")</f>
        <v/>
      </c>
      <c r="O6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_IL3-06</v>
      </c>
    </row>
    <row r="680" spans="1:15" x14ac:dyDescent="0.25">
      <c r="A680" s="12" t="s">
        <v>504</v>
      </c>
      <c r="B680" s="9">
        <v>7</v>
      </c>
      <c r="C680" s="9" t="s">
        <v>522</v>
      </c>
      <c r="D680" s="13"/>
      <c r="E680" s="13" t="e">
        <f>_xlfn.IFNA(VLOOKUP(expandedflower[[#This Row],[Scion METRC '#]],[3]!METRCC8[#Data],2,FALSE),"METRC ERROR")</f>
        <v>#REF!</v>
      </c>
      <c r="F680" s="13" t="str">
        <f>_xlfn.IFNA(VLOOKUP(expandedflower[[#This Row],[Scion METRC '#]],VEGC8[[#All],[Scion METRC '#]:[Pheno Barcode]],2,FALSE),"")</f>
        <v/>
      </c>
      <c r="G680" s="13" t="str">
        <f>LEFT(expandedflower[[#This Row],[Pheno Barcode]],7)</f>
        <v/>
      </c>
      <c r="H680" s="10" t="e">
        <f>_xlfn.IFNA(VLOOKUP(expandedflower[[#This Row],[Strain]],VEGC8[[#All],[Scion METRC '#]:[Health]],5,FALSE),"")</f>
        <v>#REF!</v>
      </c>
      <c r="I680" s="13"/>
      <c r="J680" s="13" t="str">
        <f>_xlfn.IFNA(VLOOKUP(expandedflower[[#This Row],[Scion METRC '#]],DEADC8[#Data],2,FALSE),"Alive")</f>
        <v>Alive</v>
      </c>
      <c r="K680" s="13"/>
      <c r="L680" s="13" t="str">
        <f>_xlfn.IFNA(VLOOKUP(expandedflower[[#This Row],[Scion METRC '#]],DEADC8[#Data],3,FALSE),"")</f>
        <v/>
      </c>
      <c r="M680" s="14" t="str">
        <f>_xlfn.IFNA(VLOOKUP(expandedflower[[#This Row],[Scion METRC '#]],DEADC8[#Data],4,FALSE),"")</f>
        <v/>
      </c>
      <c r="N680" s="13" t="str">
        <f>IF(ISNUMBER(SEARCH(".",expandedflower[[#This Row],[Pheno Barcode]])),CONCATENATE("1A4070000000065000",RIGHT(expandedflower[[#This Row],[Pheno Barcode]],6)),"")</f>
        <v/>
      </c>
      <c r="O6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_IL3-07</v>
      </c>
    </row>
    <row r="681" spans="1:15" x14ac:dyDescent="0.25">
      <c r="A681" s="12" t="s">
        <v>504</v>
      </c>
      <c r="B681" s="9">
        <v>8</v>
      </c>
      <c r="C681" s="9" t="s">
        <v>522</v>
      </c>
      <c r="D681" s="13"/>
      <c r="E681" s="13" t="e">
        <f>_xlfn.IFNA(VLOOKUP(expandedflower[[#This Row],[Scion METRC '#]],[3]!METRCC8[#Data],2,FALSE),"METRC ERROR")</f>
        <v>#REF!</v>
      </c>
      <c r="F681" s="13" t="str">
        <f>_xlfn.IFNA(VLOOKUP(expandedflower[[#This Row],[Scion METRC '#]],VEGC8[[#All],[Scion METRC '#]:[Pheno Barcode]],2,FALSE),"")</f>
        <v/>
      </c>
      <c r="G681" s="13" t="str">
        <f>LEFT(expandedflower[[#This Row],[Pheno Barcode]],7)</f>
        <v/>
      </c>
      <c r="H681" s="10" t="e">
        <f>_xlfn.IFNA(VLOOKUP(expandedflower[[#This Row],[Strain]],VEGC8[[#All],[Scion METRC '#]:[Health]],5,FALSE),"")</f>
        <v>#REF!</v>
      </c>
      <c r="I681" s="13"/>
      <c r="J681" s="13" t="str">
        <f>_xlfn.IFNA(VLOOKUP(expandedflower[[#This Row],[Scion METRC '#]],DEADC8[#Data],2,FALSE),"Alive")</f>
        <v>Alive</v>
      </c>
      <c r="K681" s="13"/>
      <c r="L681" s="13" t="str">
        <f>_xlfn.IFNA(VLOOKUP(expandedflower[[#This Row],[Scion METRC '#]],DEADC8[#Data],3,FALSE),"")</f>
        <v/>
      </c>
      <c r="M681" s="14" t="str">
        <f>_xlfn.IFNA(VLOOKUP(expandedflower[[#This Row],[Scion METRC '#]],DEADC8[#Data],4,FALSE),"")</f>
        <v/>
      </c>
      <c r="N681" s="13" t="str">
        <f>IF(ISNUMBER(SEARCH(".",expandedflower[[#This Row],[Pheno Barcode]])),CONCATENATE("1A4070000000065000",RIGHT(expandedflower[[#This Row],[Pheno Barcode]],6)),"")</f>
        <v/>
      </c>
      <c r="O6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_IL3-08</v>
      </c>
    </row>
    <row r="682" spans="1:15" x14ac:dyDescent="0.25">
      <c r="A682" s="12" t="s">
        <v>504</v>
      </c>
      <c r="B682" s="9">
        <v>9</v>
      </c>
      <c r="C682" s="9" t="s">
        <v>522</v>
      </c>
      <c r="D682" s="13"/>
      <c r="E682" s="13" t="e">
        <f>_xlfn.IFNA(VLOOKUP(expandedflower[[#This Row],[Scion METRC '#]],[3]!METRCC8[#Data],2,FALSE),"METRC ERROR")</f>
        <v>#REF!</v>
      </c>
      <c r="F682" s="13" t="str">
        <f>_xlfn.IFNA(VLOOKUP(expandedflower[[#This Row],[Scion METRC '#]],VEGC8[[#All],[Scion METRC '#]:[Pheno Barcode]],2,FALSE),"")</f>
        <v/>
      </c>
      <c r="G682" s="13" t="str">
        <f>LEFT(expandedflower[[#This Row],[Pheno Barcode]],7)</f>
        <v/>
      </c>
      <c r="H682" s="10" t="e">
        <f>_xlfn.IFNA(VLOOKUP(expandedflower[[#This Row],[Strain]],VEGC8[[#All],[Scion METRC '#]:[Health]],5,FALSE),"")</f>
        <v>#REF!</v>
      </c>
      <c r="I682" s="13"/>
      <c r="J682" s="13" t="str">
        <f>_xlfn.IFNA(VLOOKUP(expandedflower[[#This Row],[Scion METRC '#]],DEADC8[#Data],2,FALSE),"Alive")</f>
        <v>Alive</v>
      </c>
      <c r="K682" s="13"/>
      <c r="L682" s="13" t="str">
        <f>_xlfn.IFNA(VLOOKUP(expandedflower[[#This Row],[Scion METRC '#]],DEADC8[#Data],3,FALSE),"")</f>
        <v/>
      </c>
      <c r="M682" s="14" t="str">
        <f>_xlfn.IFNA(VLOOKUP(expandedflower[[#This Row],[Scion METRC '#]],DEADC8[#Data],4,FALSE),"")</f>
        <v/>
      </c>
      <c r="N682" s="13" t="str">
        <f>IF(ISNUMBER(SEARCH(".",expandedflower[[#This Row],[Pheno Barcode]])),CONCATENATE("1A4070000000065000",RIGHT(expandedflower[[#This Row],[Pheno Barcode]],6)),"")</f>
        <v/>
      </c>
      <c r="O6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_IL3-09</v>
      </c>
    </row>
    <row r="683" spans="1:15" x14ac:dyDescent="0.25">
      <c r="A683" s="12" t="s">
        <v>504</v>
      </c>
      <c r="B683" s="9">
        <v>10</v>
      </c>
      <c r="C683" s="9" t="s">
        <v>522</v>
      </c>
      <c r="D683" s="13"/>
      <c r="E683" s="13" t="e">
        <f>_xlfn.IFNA(VLOOKUP(expandedflower[[#This Row],[Scion METRC '#]],[3]!METRCC8[#Data],2,FALSE),"METRC ERROR")</f>
        <v>#REF!</v>
      </c>
      <c r="F683" s="13" t="str">
        <f>_xlfn.IFNA(VLOOKUP(expandedflower[[#This Row],[Scion METRC '#]],VEGC8[[#All],[Scion METRC '#]:[Pheno Barcode]],2,FALSE),"")</f>
        <v/>
      </c>
      <c r="G683" s="13" t="str">
        <f>LEFT(expandedflower[[#This Row],[Pheno Barcode]],7)</f>
        <v/>
      </c>
      <c r="H683" s="10" t="e">
        <f>_xlfn.IFNA(VLOOKUP(expandedflower[[#This Row],[Strain]],VEGC8[[#All],[Scion METRC '#]:[Health]],5,FALSE),"")</f>
        <v>#REF!</v>
      </c>
      <c r="I683" s="13"/>
      <c r="J683" s="13" t="str">
        <f>_xlfn.IFNA(VLOOKUP(expandedflower[[#This Row],[Scion METRC '#]],DEADC8[#Data],2,FALSE),"Alive")</f>
        <v>Alive</v>
      </c>
      <c r="K683" s="13"/>
      <c r="L683" s="13" t="str">
        <f>_xlfn.IFNA(VLOOKUP(expandedflower[[#This Row],[Scion METRC '#]],DEADC8[#Data],3,FALSE),"")</f>
        <v/>
      </c>
      <c r="M683" s="14" t="str">
        <f>_xlfn.IFNA(VLOOKUP(expandedflower[[#This Row],[Scion METRC '#]],DEADC8[#Data],4,FALSE),"")</f>
        <v/>
      </c>
      <c r="N683" s="13" t="str">
        <f>IF(ISNUMBER(SEARCH(".",expandedflower[[#This Row],[Pheno Barcode]])),CONCATENATE("1A4070000000065000",RIGHT(expandedflower[[#This Row],[Pheno Barcode]],6)),"")</f>
        <v/>
      </c>
      <c r="O6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_IL3-10</v>
      </c>
    </row>
    <row r="684" spans="1:15" x14ac:dyDescent="0.25">
      <c r="A684" s="12" t="s">
        <v>504</v>
      </c>
      <c r="B684" s="9">
        <v>11</v>
      </c>
      <c r="C684" s="9" t="s">
        <v>522</v>
      </c>
      <c r="D684" s="13"/>
      <c r="E684" s="13" t="e">
        <f>_xlfn.IFNA(VLOOKUP(expandedflower[[#This Row],[Scion METRC '#]],[3]!METRCC8[#Data],2,FALSE),"METRC ERROR")</f>
        <v>#REF!</v>
      </c>
      <c r="F684" s="13" t="str">
        <f>_xlfn.IFNA(VLOOKUP(expandedflower[[#This Row],[Scion METRC '#]],VEGC8[[#All],[Scion METRC '#]:[Pheno Barcode]],2,FALSE),"")</f>
        <v/>
      </c>
      <c r="G684" s="13" t="str">
        <f>LEFT(expandedflower[[#This Row],[Pheno Barcode]],7)</f>
        <v/>
      </c>
      <c r="H684" s="10" t="e">
        <f>_xlfn.IFNA(VLOOKUP(expandedflower[[#This Row],[Strain]],VEGC8[[#All],[Scion METRC '#]:[Health]],5,FALSE),"")</f>
        <v>#REF!</v>
      </c>
      <c r="I684" s="13"/>
      <c r="J684" s="13" t="str">
        <f>_xlfn.IFNA(VLOOKUP(expandedflower[[#This Row],[Scion METRC '#]],DEADC8[#Data],2,FALSE),"Alive")</f>
        <v>Alive</v>
      </c>
      <c r="K684" s="13"/>
      <c r="L684" s="13" t="str">
        <f>_xlfn.IFNA(VLOOKUP(expandedflower[[#This Row],[Scion METRC '#]],DEADC8[#Data],3,FALSE),"")</f>
        <v/>
      </c>
      <c r="M684" s="14" t="str">
        <f>_xlfn.IFNA(VLOOKUP(expandedflower[[#This Row],[Scion METRC '#]],DEADC8[#Data],4,FALSE),"")</f>
        <v/>
      </c>
      <c r="N684" s="13" t="str">
        <f>IF(ISNUMBER(SEARCH(".",expandedflower[[#This Row],[Pheno Barcode]])),CONCATENATE("1A4070000000065000",RIGHT(expandedflower[[#This Row],[Pheno Barcode]],6)),"")</f>
        <v/>
      </c>
      <c r="O6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_IL3-11</v>
      </c>
    </row>
    <row r="685" spans="1:15" x14ac:dyDescent="0.25">
      <c r="A685" s="12" t="s">
        <v>504</v>
      </c>
      <c r="B685" s="9">
        <v>12</v>
      </c>
      <c r="C685" s="9" t="s">
        <v>522</v>
      </c>
      <c r="D685" s="13"/>
      <c r="E685" s="13" t="e">
        <f>_xlfn.IFNA(VLOOKUP(expandedflower[[#This Row],[Scion METRC '#]],[3]!METRCC8[#Data],2,FALSE),"METRC ERROR")</f>
        <v>#REF!</v>
      </c>
      <c r="F685" s="13" t="str">
        <f>_xlfn.IFNA(VLOOKUP(expandedflower[[#This Row],[Scion METRC '#]],VEGC8[[#All],[Scion METRC '#]:[Pheno Barcode]],2,FALSE),"")</f>
        <v/>
      </c>
      <c r="G685" s="13" t="str">
        <f>LEFT(expandedflower[[#This Row],[Pheno Barcode]],7)</f>
        <v/>
      </c>
      <c r="H685" s="10" t="e">
        <f>_xlfn.IFNA(VLOOKUP(expandedflower[[#This Row],[Strain]],VEGC8[[#All],[Scion METRC '#]:[Health]],5,FALSE),"")</f>
        <v>#REF!</v>
      </c>
      <c r="I685" s="13"/>
      <c r="J685" s="13" t="str">
        <f>_xlfn.IFNA(VLOOKUP(expandedflower[[#This Row],[Scion METRC '#]],DEADC8[#Data],2,FALSE),"Alive")</f>
        <v>Alive</v>
      </c>
      <c r="K685" s="13"/>
      <c r="L685" s="13" t="str">
        <f>_xlfn.IFNA(VLOOKUP(expandedflower[[#This Row],[Scion METRC '#]],DEADC8[#Data],3,FALSE),"")</f>
        <v/>
      </c>
      <c r="M685" s="14" t="str">
        <f>_xlfn.IFNA(VLOOKUP(expandedflower[[#This Row],[Scion METRC '#]],DEADC8[#Data],4,FALSE),"")</f>
        <v/>
      </c>
      <c r="N685" s="13" t="str">
        <f>IF(ISNUMBER(SEARCH(".",expandedflower[[#This Row],[Pheno Barcode]])),CONCATENATE("1A4070000000065000",RIGHT(expandedflower[[#This Row],[Pheno Barcode]],6)),"")</f>
        <v/>
      </c>
      <c r="O6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_IL3-12</v>
      </c>
    </row>
    <row r="686" spans="1:15" x14ac:dyDescent="0.25">
      <c r="A686" s="12" t="s">
        <v>504</v>
      </c>
      <c r="B686" s="9">
        <v>13</v>
      </c>
      <c r="C686" s="9" t="s">
        <v>522</v>
      </c>
      <c r="D686" s="13"/>
      <c r="E686" s="13" t="e">
        <f>_xlfn.IFNA(VLOOKUP(expandedflower[[#This Row],[Scion METRC '#]],[3]!METRCC8[#Data],2,FALSE),"METRC ERROR")</f>
        <v>#REF!</v>
      </c>
      <c r="F686" s="13" t="str">
        <f>_xlfn.IFNA(VLOOKUP(expandedflower[[#This Row],[Scion METRC '#]],VEGC8[[#All],[Scion METRC '#]:[Pheno Barcode]],2,FALSE),"")</f>
        <v/>
      </c>
      <c r="G686" s="13" t="str">
        <f>LEFT(expandedflower[[#This Row],[Pheno Barcode]],7)</f>
        <v/>
      </c>
      <c r="H686" s="10" t="e">
        <f>_xlfn.IFNA(VLOOKUP(expandedflower[[#This Row],[Strain]],VEGC8[[#All],[Scion METRC '#]:[Health]],5,FALSE),"")</f>
        <v>#REF!</v>
      </c>
      <c r="I686" s="13"/>
      <c r="J686" s="13" t="str">
        <f>_xlfn.IFNA(VLOOKUP(expandedflower[[#This Row],[Scion METRC '#]],DEADC8[#Data],2,FALSE),"Alive")</f>
        <v>Alive</v>
      </c>
      <c r="K686" s="13"/>
      <c r="L686" s="13" t="str">
        <f>_xlfn.IFNA(VLOOKUP(expandedflower[[#This Row],[Scion METRC '#]],DEADC8[#Data],3,FALSE),"")</f>
        <v/>
      </c>
      <c r="M686" s="14" t="str">
        <f>_xlfn.IFNA(VLOOKUP(expandedflower[[#This Row],[Scion METRC '#]],DEADC8[#Data],4,FALSE),"")</f>
        <v/>
      </c>
      <c r="N686" s="13" t="str">
        <f>IF(ISNUMBER(SEARCH(".",expandedflower[[#This Row],[Pheno Barcode]])),CONCATENATE("1A4070000000065000",RIGHT(expandedflower[[#This Row],[Pheno Barcode]],6)),"")</f>
        <v/>
      </c>
      <c r="O6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_IL3-13</v>
      </c>
    </row>
    <row r="687" spans="1:15" x14ac:dyDescent="0.25">
      <c r="A687" s="12" t="s">
        <v>504</v>
      </c>
      <c r="B687" s="9">
        <v>14</v>
      </c>
      <c r="C687" s="9" t="s">
        <v>522</v>
      </c>
      <c r="D687" s="13"/>
      <c r="E687" s="13" t="e">
        <f>_xlfn.IFNA(VLOOKUP(expandedflower[[#This Row],[Scion METRC '#]],[3]!METRCC8[#Data],2,FALSE),"METRC ERROR")</f>
        <v>#REF!</v>
      </c>
      <c r="F687" s="13" t="str">
        <f>_xlfn.IFNA(VLOOKUP(expandedflower[[#This Row],[Scion METRC '#]],VEGC8[[#All],[Scion METRC '#]:[Pheno Barcode]],2,FALSE),"")</f>
        <v/>
      </c>
      <c r="G687" s="13" t="str">
        <f>LEFT(expandedflower[[#This Row],[Pheno Barcode]],7)</f>
        <v/>
      </c>
      <c r="H687" s="10" t="e">
        <f>_xlfn.IFNA(VLOOKUP(expandedflower[[#This Row],[Strain]],VEGC8[[#All],[Scion METRC '#]:[Health]],5,FALSE),"")</f>
        <v>#REF!</v>
      </c>
      <c r="I687" s="13"/>
      <c r="J687" s="13" t="str">
        <f>_xlfn.IFNA(VLOOKUP(expandedflower[[#This Row],[Scion METRC '#]],DEADC8[#Data],2,FALSE),"Alive")</f>
        <v>Alive</v>
      </c>
      <c r="K687" s="13"/>
      <c r="L687" s="13" t="str">
        <f>_xlfn.IFNA(VLOOKUP(expandedflower[[#This Row],[Scion METRC '#]],DEADC8[#Data],3,FALSE),"")</f>
        <v/>
      </c>
      <c r="M687" s="14" t="str">
        <f>_xlfn.IFNA(VLOOKUP(expandedflower[[#This Row],[Scion METRC '#]],DEADC8[#Data],4,FALSE),"")</f>
        <v/>
      </c>
      <c r="N687" s="13" t="str">
        <f>IF(ISNUMBER(SEARCH(".",expandedflower[[#This Row],[Pheno Barcode]])),CONCATENATE("1A4070000000065000",RIGHT(expandedflower[[#This Row],[Pheno Barcode]],6)),"")</f>
        <v/>
      </c>
      <c r="O6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_IL3-14</v>
      </c>
    </row>
    <row r="688" spans="1:15" x14ac:dyDescent="0.25">
      <c r="A688" s="12" t="s">
        <v>504</v>
      </c>
      <c r="B688" s="9">
        <v>15</v>
      </c>
      <c r="C688" s="9" t="s">
        <v>522</v>
      </c>
      <c r="D688" s="13"/>
      <c r="E688" s="13" t="e">
        <f>_xlfn.IFNA(VLOOKUP(expandedflower[[#This Row],[Scion METRC '#]],[3]!METRCC8[#Data],2,FALSE),"METRC ERROR")</f>
        <v>#REF!</v>
      </c>
      <c r="F688" s="13" t="str">
        <f>_xlfn.IFNA(VLOOKUP(expandedflower[[#This Row],[Scion METRC '#]],VEGC8[[#All],[Scion METRC '#]:[Pheno Barcode]],2,FALSE),"")</f>
        <v/>
      </c>
      <c r="G688" s="13" t="str">
        <f>LEFT(expandedflower[[#This Row],[Pheno Barcode]],7)</f>
        <v/>
      </c>
      <c r="H688" s="10" t="e">
        <f>_xlfn.IFNA(VLOOKUP(expandedflower[[#This Row],[Strain]],VEGC8[[#All],[Scion METRC '#]:[Health]],5,FALSE),"")</f>
        <v>#REF!</v>
      </c>
      <c r="I688" s="13"/>
      <c r="J688" s="13" t="str">
        <f>_xlfn.IFNA(VLOOKUP(expandedflower[[#This Row],[Scion METRC '#]],DEADC8[#Data],2,FALSE),"Alive")</f>
        <v>Alive</v>
      </c>
      <c r="K688" s="13"/>
      <c r="L688" s="13" t="str">
        <f>_xlfn.IFNA(VLOOKUP(expandedflower[[#This Row],[Scion METRC '#]],DEADC8[#Data],3,FALSE),"")</f>
        <v/>
      </c>
      <c r="M688" s="14" t="str">
        <f>_xlfn.IFNA(VLOOKUP(expandedflower[[#This Row],[Scion METRC '#]],DEADC8[#Data],4,FALSE),"")</f>
        <v/>
      </c>
      <c r="N688" s="13" t="str">
        <f>IF(ISNUMBER(SEARCH(".",expandedflower[[#This Row],[Pheno Barcode]])),CONCATENATE("1A4070000000065000",RIGHT(expandedflower[[#This Row],[Pheno Barcode]],6)),"")</f>
        <v/>
      </c>
      <c r="O6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_IL3-15</v>
      </c>
    </row>
    <row r="689" spans="1:15" x14ac:dyDescent="0.25">
      <c r="A689" s="12" t="s">
        <v>504</v>
      </c>
      <c r="B689" s="9">
        <v>16</v>
      </c>
      <c r="C689" s="9" t="s">
        <v>522</v>
      </c>
      <c r="D689" s="13"/>
      <c r="E689" s="13" t="e">
        <f>_xlfn.IFNA(VLOOKUP(expandedflower[[#This Row],[Scion METRC '#]],[3]!METRCC8[#Data],2,FALSE),"METRC ERROR")</f>
        <v>#REF!</v>
      </c>
      <c r="F689" s="13" t="str">
        <f>_xlfn.IFNA(VLOOKUP(expandedflower[[#This Row],[Scion METRC '#]],VEGC8[[#All],[Scion METRC '#]:[Pheno Barcode]],2,FALSE),"")</f>
        <v/>
      </c>
      <c r="G689" s="13" t="str">
        <f>LEFT(expandedflower[[#This Row],[Pheno Barcode]],7)</f>
        <v/>
      </c>
      <c r="H689" s="10" t="e">
        <f>_xlfn.IFNA(VLOOKUP(expandedflower[[#This Row],[Strain]],VEGC8[[#All],[Scion METRC '#]:[Health]],5,FALSE),"")</f>
        <v>#REF!</v>
      </c>
      <c r="I689" s="13"/>
      <c r="J689" s="13" t="str">
        <f>_xlfn.IFNA(VLOOKUP(expandedflower[[#This Row],[Scion METRC '#]],DEADC8[#Data],2,FALSE),"Alive")</f>
        <v>Alive</v>
      </c>
      <c r="K689" s="13"/>
      <c r="L689" s="13" t="str">
        <f>_xlfn.IFNA(VLOOKUP(expandedflower[[#This Row],[Scion METRC '#]],DEADC8[#Data],3,FALSE),"")</f>
        <v/>
      </c>
      <c r="M689" s="14" t="str">
        <f>_xlfn.IFNA(VLOOKUP(expandedflower[[#This Row],[Scion METRC '#]],DEADC8[#Data],4,FALSE),"")</f>
        <v/>
      </c>
      <c r="N689" s="13" t="str">
        <f>IF(ISNUMBER(SEARCH(".",expandedflower[[#This Row],[Pheno Barcode]])),CONCATENATE("1A4070000000065000",RIGHT(expandedflower[[#This Row],[Pheno Barcode]],6)),"")</f>
        <v/>
      </c>
      <c r="O6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_IL3-16</v>
      </c>
    </row>
    <row r="690" spans="1:15" x14ac:dyDescent="0.25">
      <c r="A690" s="12" t="s">
        <v>504</v>
      </c>
      <c r="B690" s="9">
        <v>1</v>
      </c>
      <c r="C690" s="9" t="s">
        <v>523</v>
      </c>
      <c r="D690" s="13"/>
      <c r="E690" s="13" t="e">
        <f>_xlfn.IFNA(VLOOKUP(expandedflower[[#This Row],[Scion METRC '#]],[3]!METRCC8[#Data],2,FALSE),"METRC ERROR")</f>
        <v>#REF!</v>
      </c>
      <c r="F690" s="13" t="str">
        <f>_xlfn.IFNA(VLOOKUP(expandedflower[[#This Row],[Scion METRC '#]],VEGC8[[#All],[Scion METRC '#]:[Pheno Barcode]],2,FALSE),"")</f>
        <v/>
      </c>
      <c r="G690" s="13" t="str">
        <f>LEFT(expandedflower[[#This Row],[Pheno Barcode]],7)</f>
        <v/>
      </c>
      <c r="H690" s="10" t="e">
        <f>_xlfn.IFNA(VLOOKUP(expandedflower[[#This Row],[Strain]],VEGC8[[#All],[Scion METRC '#]:[Health]],5,FALSE),"")</f>
        <v>#REF!</v>
      </c>
      <c r="I690" s="13"/>
      <c r="J690" s="13" t="str">
        <f>_xlfn.IFNA(VLOOKUP(expandedflower[[#This Row],[Scion METRC '#]],DEADC8[#Data],2,FALSE),"Alive")</f>
        <v>Alive</v>
      </c>
      <c r="K690" s="13"/>
      <c r="L690" s="13" t="str">
        <f>_xlfn.IFNA(VLOOKUP(expandedflower[[#This Row],[Scion METRC '#]],DEADC8[#Data],3,FALSE),"")</f>
        <v/>
      </c>
      <c r="M690" s="14" t="str">
        <f>_xlfn.IFNA(VLOOKUP(expandedflower[[#This Row],[Scion METRC '#]],DEADC8[#Data],4,FALSE),"")</f>
        <v/>
      </c>
      <c r="N690" s="13" t="str">
        <f>IF(ISNUMBER(SEARCH(".",expandedflower[[#This Row],[Pheno Barcode]])),CONCATENATE("1A4070000000065000",RIGHT(expandedflower[[#This Row],[Pheno Barcode]],6)),"")</f>
        <v/>
      </c>
      <c r="O6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_IL4-01</v>
      </c>
    </row>
    <row r="691" spans="1:15" x14ac:dyDescent="0.25">
      <c r="A691" s="12" t="s">
        <v>504</v>
      </c>
      <c r="B691" s="9">
        <v>2</v>
      </c>
      <c r="C691" s="9" t="s">
        <v>523</v>
      </c>
      <c r="D691" s="13"/>
      <c r="E691" s="13" t="e">
        <f>_xlfn.IFNA(VLOOKUP(expandedflower[[#This Row],[Scion METRC '#]],[3]!METRCC8[#Data],2,FALSE),"METRC ERROR")</f>
        <v>#REF!</v>
      </c>
      <c r="F691" s="13" t="str">
        <f>_xlfn.IFNA(VLOOKUP(expandedflower[[#This Row],[Scion METRC '#]],VEGC8[[#All],[Scion METRC '#]:[Pheno Barcode]],2,FALSE),"")</f>
        <v/>
      </c>
      <c r="G691" s="13" t="str">
        <f>LEFT(expandedflower[[#This Row],[Pheno Barcode]],7)</f>
        <v/>
      </c>
      <c r="H691" s="10" t="e">
        <f>_xlfn.IFNA(VLOOKUP(expandedflower[[#This Row],[Strain]],VEGC8[[#All],[Scion METRC '#]:[Health]],5,FALSE),"")</f>
        <v>#REF!</v>
      </c>
      <c r="I691" s="13"/>
      <c r="J691" s="13" t="str">
        <f>_xlfn.IFNA(VLOOKUP(expandedflower[[#This Row],[Scion METRC '#]],DEADC8[#Data],2,FALSE),"Alive")</f>
        <v>Alive</v>
      </c>
      <c r="K691" s="13"/>
      <c r="L691" s="13" t="str">
        <f>_xlfn.IFNA(VLOOKUP(expandedflower[[#This Row],[Scion METRC '#]],DEADC8[#Data],3,FALSE),"")</f>
        <v/>
      </c>
      <c r="M691" s="14" t="str">
        <f>_xlfn.IFNA(VLOOKUP(expandedflower[[#This Row],[Scion METRC '#]],DEADC8[#Data],4,FALSE),"")</f>
        <v/>
      </c>
      <c r="N691" s="13" t="str">
        <f>IF(ISNUMBER(SEARCH(".",expandedflower[[#This Row],[Pheno Barcode]])),CONCATENATE("1A4070000000065000",RIGHT(expandedflower[[#This Row],[Pheno Barcode]],6)),"")</f>
        <v/>
      </c>
      <c r="O6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_IL4-02</v>
      </c>
    </row>
    <row r="692" spans="1:15" x14ac:dyDescent="0.25">
      <c r="A692" s="12" t="s">
        <v>504</v>
      </c>
      <c r="B692" s="9">
        <v>3</v>
      </c>
      <c r="C692" s="9" t="s">
        <v>523</v>
      </c>
      <c r="D692" s="13"/>
      <c r="E692" s="13" t="e">
        <f>_xlfn.IFNA(VLOOKUP(expandedflower[[#This Row],[Scion METRC '#]],[3]!METRCC8[#Data],2,FALSE),"METRC ERROR")</f>
        <v>#REF!</v>
      </c>
      <c r="F692" s="13" t="str">
        <f>_xlfn.IFNA(VLOOKUP(expandedflower[[#This Row],[Scion METRC '#]],VEGC8[[#All],[Scion METRC '#]:[Pheno Barcode]],2,FALSE),"")</f>
        <v/>
      </c>
      <c r="G692" s="13" t="str">
        <f>LEFT(expandedflower[[#This Row],[Pheno Barcode]],7)</f>
        <v/>
      </c>
      <c r="H692" s="10" t="e">
        <f>_xlfn.IFNA(VLOOKUP(expandedflower[[#This Row],[Strain]],VEGC8[[#All],[Scion METRC '#]:[Health]],5,FALSE),"")</f>
        <v>#REF!</v>
      </c>
      <c r="I692" s="13"/>
      <c r="J692" s="13" t="str">
        <f>_xlfn.IFNA(VLOOKUP(expandedflower[[#This Row],[Scion METRC '#]],DEADC8[#Data],2,FALSE),"Alive")</f>
        <v>Alive</v>
      </c>
      <c r="K692" s="13"/>
      <c r="L692" s="13" t="str">
        <f>_xlfn.IFNA(VLOOKUP(expandedflower[[#This Row],[Scion METRC '#]],DEADC8[#Data],3,FALSE),"")</f>
        <v/>
      </c>
      <c r="M692" s="14" t="str">
        <f>_xlfn.IFNA(VLOOKUP(expandedflower[[#This Row],[Scion METRC '#]],DEADC8[#Data],4,FALSE),"")</f>
        <v/>
      </c>
      <c r="N692" s="13" t="str">
        <f>IF(ISNUMBER(SEARCH(".",expandedflower[[#This Row],[Pheno Barcode]])),CONCATENATE("1A4070000000065000",RIGHT(expandedflower[[#This Row],[Pheno Barcode]],6)),"")</f>
        <v/>
      </c>
      <c r="O6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_IL4-03</v>
      </c>
    </row>
    <row r="693" spans="1:15" x14ac:dyDescent="0.25">
      <c r="A693" s="12" t="s">
        <v>504</v>
      </c>
      <c r="B693" s="9">
        <v>4</v>
      </c>
      <c r="C693" s="9" t="s">
        <v>523</v>
      </c>
      <c r="D693" s="13"/>
      <c r="E693" s="13" t="e">
        <f>_xlfn.IFNA(VLOOKUP(expandedflower[[#This Row],[Scion METRC '#]],[3]!METRCC8[#Data],2,FALSE),"METRC ERROR")</f>
        <v>#REF!</v>
      </c>
      <c r="F693" s="13" t="str">
        <f>_xlfn.IFNA(VLOOKUP(expandedflower[[#This Row],[Scion METRC '#]],VEGC8[[#All],[Scion METRC '#]:[Pheno Barcode]],2,FALSE),"")</f>
        <v/>
      </c>
      <c r="G693" s="13" t="str">
        <f>LEFT(expandedflower[[#This Row],[Pheno Barcode]],7)</f>
        <v/>
      </c>
      <c r="H693" s="10" t="e">
        <f>_xlfn.IFNA(VLOOKUP(expandedflower[[#This Row],[Strain]],VEGC8[[#All],[Scion METRC '#]:[Health]],5,FALSE),"")</f>
        <v>#REF!</v>
      </c>
      <c r="I693" s="13"/>
      <c r="J693" s="13" t="str">
        <f>_xlfn.IFNA(VLOOKUP(expandedflower[[#This Row],[Scion METRC '#]],DEADC8[#Data],2,FALSE),"Alive")</f>
        <v>Alive</v>
      </c>
      <c r="K693" s="13"/>
      <c r="L693" s="13" t="str">
        <f>_xlfn.IFNA(VLOOKUP(expandedflower[[#This Row],[Scion METRC '#]],DEADC8[#Data],3,FALSE),"")</f>
        <v/>
      </c>
      <c r="M693" s="14" t="str">
        <f>_xlfn.IFNA(VLOOKUP(expandedflower[[#This Row],[Scion METRC '#]],DEADC8[#Data],4,FALSE),"")</f>
        <v/>
      </c>
      <c r="N693" s="13" t="str">
        <f>IF(ISNUMBER(SEARCH(".",expandedflower[[#This Row],[Pheno Barcode]])),CONCATENATE("1A4070000000065000",RIGHT(expandedflower[[#This Row],[Pheno Barcode]],6)),"")</f>
        <v/>
      </c>
      <c r="O6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_IL4-04</v>
      </c>
    </row>
    <row r="694" spans="1:15" x14ac:dyDescent="0.25">
      <c r="A694" s="12" t="s">
        <v>504</v>
      </c>
      <c r="B694" s="9">
        <v>5</v>
      </c>
      <c r="C694" s="9" t="s">
        <v>523</v>
      </c>
      <c r="D694" s="13"/>
      <c r="E694" s="13" t="e">
        <f>_xlfn.IFNA(VLOOKUP(expandedflower[[#This Row],[Scion METRC '#]],[3]!METRCC8[#Data],2,FALSE),"METRC ERROR")</f>
        <v>#REF!</v>
      </c>
      <c r="F694" s="13" t="str">
        <f>_xlfn.IFNA(VLOOKUP(expandedflower[[#This Row],[Scion METRC '#]],VEGC8[[#All],[Scion METRC '#]:[Pheno Barcode]],2,FALSE),"")</f>
        <v/>
      </c>
      <c r="G694" s="13" t="str">
        <f>LEFT(expandedflower[[#This Row],[Pheno Barcode]],7)</f>
        <v/>
      </c>
      <c r="H694" s="10" t="e">
        <f>_xlfn.IFNA(VLOOKUP(expandedflower[[#This Row],[Strain]],VEGC8[[#All],[Scion METRC '#]:[Health]],5,FALSE),"")</f>
        <v>#REF!</v>
      </c>
      <c r="I694" s="13"/>
      <c r="J694" s="13" t="str">
        <f>_xlfn.IFNA(VLOOKUP(expandedflower[[#This Row],[Scion METRC '#]],DEADC8[#Data],2,FALSE),"Alive")</f>
        <v>Alive</v>
      </c>
      <c r="K694" s="13"/>
      <c r="L694" s="13" t="str">
        <f>_xlfn.IFNA(VLOOKUP(expandedflower[[#This Row],[Scion METRC '#]],DEADC8[#Data],3,FALSE),"")</f>
        <v/>
      </c>
      <c r="M694" s="14" t="str">
        <f>_xlfn.IFNA(VLOOKUP(expandedflower[[#This Row],[Scion METRC '#]],DEADC8[#Data],4,FALSE),"")</f>
        <v/>
      </c>
      <c r="N694" s="13" t="str">
        <f>IF(ISNUMBER(SEARCH(".",expandedflower[[#This Row],[Pheno Barcode]])),CONCATENATE("1A4070000000065000",RIGHT(expandedflower[[#This Row],[Pheno Barcode]],6)),"")</f>
        <v/>
      </c>
      <c r="O6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_IL4-05</v>
      </c>
    </row>
    <row r="695" spans="1:15" x14ac:dyDescent="0.25">
      <c r="A695" s="12" t="s">
        <v>504</v>
      </c>
      <c r="B695" s="9">
        <v>6</v>
      </c>
      <c r="C695" s="9" t="s">
        <v>523</v>
      </c>
      <c r="D695" s="13"/>
      <c r="E695" s="13" t="e">
        <f>_xlfn.IFNA(VLOOKUP(expandedflower[[#This Row],[Scion METRC '#]],[3]!METRCC8[#Data],2,FALSE),"METRC ERROR")</f>
        <v>#REF!</v>
      </c>
      <c r="F695" s="13" t="str">
        <f>_xlfn.IFNA(VLOOKUP(expandedflower[[#This Row],[Scion METRC '#]],VEGC8[[#All],[Scion METRC '#]:[Pheno Barcode]],2,FALSE),"")</f>
        <v/>
      </c>
      <c r="G695" s="13" t="str">
        <f>LEFT(expandedflower[[#This Row],[Pheno Barcode]],7)</f>
        <v/>
      </c>
      <c r="H695" s="10" t="e">
        <f>_xlfn.IFNA(VLOOKUP(expandedflower[[#This Row],[Strain]],VEGC8[[#All],[Scion METRC '#]:[Health]],5,FALSE),"")</f>
        <v>#REF!</v>
      </c>
      <c r="I695" s="13"/>
      <c r="J695" s="13" t="str">
        <f>_xlfn.IFNA(VLOOKUP(expandedflower[[#This Row],[Scion METRC '#]],DEADC8[#Data],2,FALSE),"Alive")</f>
        <v>Alive</v>
      </c>
      <c r="K695" s="13"/>
      <c r="L695" s="13" t="str">
        <f>_xlfn.IFNA(VLOOKUP(expandedflower[[#This Row],[Scion METRC '#]],DEADC8[#Data],3,FALSE),"")</f>
        <v/>
      </c>
      <c r="M695" s="14" t="str">
        <f>_xlfn.IFNA(VLOOKUP(expandedflower[[#This Row],[Scion METRC '#]],DEADC8[#Data],4,FALSE),"")</f>
        <v/>
      </c>
      <c r="N695" s="13" t="str">
        <f>IF(ISNUMBER(SEARCH(".",expandedflower[[#This Row],[Pheno Barcode]])),CONCATENATE("1A4070000000065000",RIGHT(expandedflower[[#This Row],[Pheno Barcode]],6)),"")</f>
        <v/>
      </c>
      <c r="O6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_IL4-06</v>
      </c>
    </row>
    <row r="696" spans="1:15" x14ac:dyDescent="0.25">
      <c r="A696" s="12" t="s">
        <v>504</v>
      </c>
      <c r="B696" s="9">
        <v>7</v>
      </c>
      <c r="C696" s="9" t="s">
        <v>523</v>
      </c>
      <c r="D696" s="13"/>
      <c r="E696" s="13" t="e">
        <f>_xlfn.IFNA(VLOOKUP(expandedflower[[#This Row],[Scion METRC '#]],[3]!METRCC8[#Data],2,FALSE),"METRC ERROR")</f>
        <v>#REF!</v>
      </c>
      <c r="F696" s="13" t="str">
        <f>_xlfn.IFNA(VLOOKUP(expandedflower[[#This Row],[Scion METRC '#]],VEGC8[[#All],[Scion METRC '#]:[Pheno Barcode]],2,FALSE),"")</f>
        <v/>
      </c>
      <c r="G696" s="13" t="str">
        <f>LEFT(expandedflower[[#This Row],[Pheno Barcode]],7)</f>
        <v/>
      </c>
      <c r="H696" s="10" t="e">
        <f>_xlfn.IFNA(VLOOKUP(expandedflower[[#This Row],[Strain]],VEGC8[[#All],[Scion METRC '#]:[Health]],5,FALSE),"")</f>
        <v>#REF!</v>
      </c>
      <c r="I696" s="13"/>
      <c r="J696" s="13" t="str">
        <f>_xlfn.IFNA(VLOOKUP(expandedflower[[#This Row],[Scion METRC '#]],DEADC8[#Data],2,FALSE),"Alive")</f>
        <v>Alive</v>
      </c>
      <c r="K696" s="13"/>
      <c r="L696" s="13" t="str">
        <f>_xlfn.IFNA(VLOOKUP(expandedflower[[#This Row],[Scion METRC '#]],DEADC8[#Data],3,FALSE),"")</f>
        <v/>
      </c>
      <c r="M696" s="14" t="str">
        <f>_xlfn.IFNA(VLOOKUP(expandedflower[[#This Row],[Scion METRC '#]],DEADC8[#Data],4,FALSE),"")</f>
        <v/>
      </c>
      <c r="N696" s="13" t="str">
        <f>IF(ISNUMBER(SEARCH(".",expandedflower[[#This Row],[Pheno Barcode]])),CONCATENATE("1A4070000000065000",RIGHT(expandedflower[[#This Row],[Pheno Barcode]],6)),"")</f>
        <v/>
      </c>
      <c r="O6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_IL4-07</v>
      </c>
    </row>
    <row r="697" spans="1:15" x14ac:dyDescent="0.25">
      <c r="A697" s="12" t="s">
        <v>504</v>
      </c>
      <c r="B697" s="9">
        <v>8</v>
      </c>
      <c r="C697" s="9" t="s">
        <v>523</v>
      </c>
      <c r="D697" s="13"/>
      <c r="E697" s="13" t="e">
        <f>_xlfn.IFNA(VLOOKUP(expandedflower[[#This Row],[Scion METRC '#]],[3]!METRCC8[#Data],2,FALSE),"METRC ERROR")</f>
        <v>#REF!</v>
      </c>
      <c r="F697" s="13" t="str">
        <f>_xlfn.IFNA(VLOOKUP(expandedflower[[#This Row],[Scion METRC '#]],VEGC8[[#All],[Scion METRC '#]:[Pheno Barcode]],2,FALSE),"")</f>
        <v/>
      </c>
      <c r="G697" s="13" t="str">
        <f>LEFT(expandedflower[[#This Row],[Pheno Barcode]],7)</f>
        <v/>
      </c>
      <c r="H697" s="10" t="e">
        <f>_xlfn.IFNA(VLOOKUP(expandedflower[[#This Row],[Strain]],VEGC8[[#All],[Scion METRC '#]:[Health]],5,FALSE),"")</f>
        <v>#REF!</v>
      </c>
      <c r="I697" s="13"/>
      <c r="J697" s="13" t="str">
        <f>_xlfn.IFNA(VLOOKUP(expandedflower[[#This Row],[Scion METRC '#]],DEADC8[#Data],2,FALSE),"Alive")</f>
        <v>Alive</v>
      </c>
      <c r="K697" s="13"/>
      <c r="L697" s="13" t="str">
        <f>_xlfn.IFNA(VLOOKUP(expandedflower[[#This Row],[Scion METRC '#]],DEADC8[#Data],3,FALSE),"")</f>
        <v/>
      </c>
      <c r="M697" s="14" t="str">
        <f>_xlfn.IFNA(VLOOKUP(expandedflower[[#This Row],[Scion METRC '#]],DEADC8[#Data],4,FALSE),"")</f>
        <v/>
      </c>
      <c r="N697" s="13" t="str">
        <f>IF(ISNUMBER(SEARCH(".",expandedflower[[#This Row],[Pheno Barcode]])),CONCATENATE("1A4070000000065000",RIGHT(expandedflower[[#This Row],[Pheno Barcode]],6)),"")</f>
        <v/>
      </c>
      <c r="O6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_IL4-08</v>
      </c>
    </row>
    <row r="698" spans="1:15" x14ac:dyDescent="0.25">
      <c r="A698" s="12" t="s">
        <v>504</v>
      </c>
      <c r="B698" s="9">
        <v>9</v>
      </c>
      <c r="C698" s="9" t="s">
        <v>523</v>
      </c>
      <c r="D698" s="13"/>
      <c r="E698" s="13" t="e">
        <f>_xlfn.IFNA(VLOOKUP(expandedflower[[#This Row],[Scion METRC '#]],[3]!METRCC8[#Data],2,FALSE),"METRC ERROR")</f>
        <v>#REF!</v>
      </c>
      <c r="F698" s="13" t="str">
        <f>_xlfn.IFNA(VLOOKUP(expandedflower[[#This Row],[Scion METRC '#]],VEGC8[[#All],[Scion METRC '#]:[Pheno Barcode]],2,FALSE),"")</f>
        <v/>
      </c>
      <c r="G698" s="13" t="str">
        <f>LEFT(expandedflower[[#This Row],[Pheno Barcode]],7)</f>
        <v/>
      </c>
      <c r="H698" s="10" t="e">
        <f>_xlfn.IFNA(VLOOKUP(expandedflower[[#This Row],[Strain]],VEGC8[[#All],[Scion METRC '#]:[Health]],5,FALSE),"")</f>
        <v>#REF!</v>
      </c>
      <c r="I698" s="13"/>
      <c r="J698" s="13" t="str">
        <f>_xlfn.IFNA(VLOOKUP(expandedflower[[#This Row],[Scion METRC '#]],DEADC8[#Data],2,FALSE),"Alive")</f>
        <v>Alive</v>
      </c>
      <c r="K698" s="13"/>
      <c r="L698" s="13" t="str">
        <f>_xlfn.IFNA(VLOOKUP(expandedflower[[#This Row],[Scion METRC '#]],DEADC8[#Data],3,FALSE),"")</f>
        <v/>
      </c>
      <c r="M698" s="14" t="str">
        <f>_xlfn.IFNA(VLOOKUP(expandedflower[[#This Row],[Scion METRC '#]],DEADC8[#Data],4,FALSE),"")</f>
        <v/>
      </c>
      <c r="N698" s="13" t="str">
        <f>IF(ISNUMBER(SEARCH(".",expandedflower[[#This Row],[Pheno Barcode]])),CONCATENATE("1A4070000000065000",RIGHT(expandedflower[[#This Row],[Pheno Barcode]],6)),"")</f>
        <v/>
      </c>
      <c r="O6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_IL4-09</v>
      </c>
    </row>
    <row r="699" spans="1:15" x14ac:dyDescent="0.25">
      <c r="A699" s="12" t="s">
        <v>504</v>
      </c>
      <c r="B699" s="9">
        <v>10</v>
      </c>
      <c r="C699" s="9" t="s">
        <v>523</v>
      </c>
      <c r="D699" s="13"/>
      <c r="E699" s="13" t="e">
        <f>_xlfn.IFNA(VLOOKUP(expandedflower[[#This Row],[Scion METRC '#]],[3]!METRCC8[#Data],2,FALSE),"METRC ERROR")</f>
        <v>#REF!</v>
      </c>
      <c r="F699" s="13" t="str">
        <f>_xlfn.IFNA(VLOOKUP(expandedflower[[#This Row],[Scion METRC '#]],VEGC8[[#All],[Scion METRC '#]:[Pheno Barcode]],2,FALSE),"")</f>
        <v/>
      </c>
      <c r="G699" s="13" t="str">
        <f>LEFT(expandedflower[[#This Row],[Pheno Barcode]],7)</f>
        <v/>
      </c>
      <c r="H699" s="10" t="e">
        <f>_xlfn.IFNA(VLOOKUP(expandedflower[[#This Row],[Strain]],VEGC8[[#All],[Scion METRC '#]:[Health]],5,FALSE),"")</f>
        <v>#REF!</v>
      </c>
      <c r="I699" s="13"/>
      <c r="J699" s="13" t="str">
        <f>_xlfn.IFNA(VLOOKUP(expandedflower[[#This Row],[Scion METRC '#]],DEADC8[#Data],2,FALSE),"Alive")</f>
        <v>Alive</v>
      </c>
      <c r="K699" s="13"/>
      <c r="L699" s="13" t="str">
        <f>_xlfn.IFNA(VLOOKUP(expandedflower[[#This Row],[Scion METRC '#]],DEADC8[#Data],3,FALSE),"")</f>
        <v/>
      </c>
      <c r="M699" s="14" t="str">
        <f>_xlfn.IFNA(VLOOKUP(expandedflower[[#This Row],[Scion METRC '#]],DEADC8[#Data],4,FALSE),"")</f>
        <v/>
      </c>
      <c r="N699" s="13" t="str">
        <f>IF(ISNUMBER(SEARCH(".",expandedflower[[#This Row],[Pheno Barcode]])),CONCATENATE("1A4070000000065000",RIGHT(expandedflower[[#This Row],[Pheno Barcode]],6)),"")</f>
        <v/>
      </c>
      <c r="O6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_IL4-10</v>
      </c>
    </row>
    <row r="700" spans="1:15" x14ac:dyDescent="0.25">
      <c r="A700" s="12" t="s">
        <v>504</v>
      </c>
      <c r="B700" s="9">
        <v>11</v>
      </c>
      <c r="C700" s="9" t="s">
        <v>523</v>
      </c>
      <c r="D700" s="13"/>
      <c r="E700" s="13" t="e">
        <f>_xlfn.IFNA(VLOOKUP(expandedflower[[#This Row],[Scion METRC '#]],[3]!METRCC8[#Data],2,FALSE),"METRC ERROR")</f>
        <v>#REF!</v>
      </c>
      <c r="F700" s="13" t="str">
        <f>_xlfn.IFNA(VLOOKUP(expandedflower[[#This Row],[Scion METRC '#]],VEGC8[[#All],[Scion METRC '#]:[Pheno Barcode]],2,FALSE),"")</f>
        <v/>
      </c>
      <c r="G700" s="13" t="str">
        <f>LEFT(expandedflower[[#This Row],[Pheno Barcode]],7)</f>
        <v/>
      </c>
      <c r="H700" s="10" t="e">
        <f>_xlfn.IFNA(VLOOKUP(expandedflower[[#This Row],[Strain]],VEGC8[[#All],[Scion METRC '#]:[Health]],5,FALSE),"")</f>
        <v>#REF!</v>
      </c>
      <c r="I700" s="13"/>
      <c r="J700" s="13" t="str">
        <f>_xlfn.IFNA(VLOOKUP(expandedflower[[#This Row],[Scion METRC '#]],DEADC8[#Data],2,FALSE),"Alive")</f>
        <v>Alive</v>
      </c>
      <c r="K700" s="13"/>
      <c r="L700" s="13" t="str">
        <f>_xlfn.IFNA(VLOOKUP(expandedflower[[#This Row],[Scion METRC '#]],DEADC8[#Data],3,FALSE),"")</f>
        <v/>
      </c>
      <c r="M700" s="14" t="str">
        <f>_xlfn.IFNA(VLOOKUP(expandedflower[[#This Row],[Scion METRC '#]],DEADC8[#Data],4,FALSE),"")</f>
        <v/>
      </c>
      <c r="N700" s="13" t="str">
        <f>IF(ISNUMBER(SEARCH(".",expandedflower[[#This Row],[Pheno Barcode]])),CONCATENATE("1A4070000000065000",RIGHT(expandedflower[[#This Row],[Pheno Barcode]],6)),"")</f>
        <v/>
      </c>
      <c r="O7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_IL4-11</v>
      </c>
    </row>
    <row r="701" spans="1:15" x14ac:dyDescent="0.25">
      <c r="A701" s="12" t="s">
        <v>504</v>
      </c>
      <c r="B701" s="9">
        <v>12</v>
      </c>
      <c r="C701" s="9" t="s">
        <v>523</v>
      </c>
      <c r="D701" s="13"/>
      <c r="E701" s="13" t="e">
        <f>_xlfn.IFNA(VLOOKUP(expandedflower[[#This Row],[Scion METRC '#]],[3]!METRCC8[#Data],2,FALSE),"METRC ERROR")</f>
        <v>#REF!</v>
      </c>
      <c r="F701" s="13" t="str">
        <f>_xlfn.IFNA(VLOOKUP(expandedflower[[#This Row],[Scion METRC '#]],VEGC8[[#All],[Scion METRC '#]:[Pheno Barcode]],2,FALSE),"")</f>
        <v/>
      </c>
      <c r="G701" s="13" t="str">
        <f>LEFT(expandedflower[[#This Row],[Pheno Barcode]],7)</f>
        <v/>
      </c>
      <c r="H701" s="10" t="e">
        <f>_xlfn.IFNA(VLOOKUP(expandedflower[[#This Row],[Strain]],VEGC8[[#All],[Scion METRC '#]:[Health]],5,FALSE),"")</f>
        <v>#REF!</v>
      </c>
      <c r="I701" s="13"/>
      <c r="J701" s="13" t="str">
        <f>_xlfn.IFNA(VLOOKUP(expandedflower[[#This Row],[Scion METRC '#]],DEADC8[#Data],2,FALSE),"Alive")</f>
        <v>Alive</v>
      </c>
      <c r="K701" s="13"/>
      <c r="L701" s="13" t="str">
        <f>_xlfn.IFNA(VLOOKUP(expandedflower[[#This Row],[Scion METRC '#]],DEADC8[#Data],3,FALSE),"")</f>
        <v/>
      </c>
      <c r="M701" s="14" t="str">
        <f>_xlfn.IFNA(VLOOKUP(expandedflower[[#This Row],[Scion METRC '#]],DEADC8[#Data],4,FALSE),"")</f>
        <v/>
      </c>
      <c r="N701" s="13" t="str">
        <f>IF(ISNUMBER(SEARCH(".",expandedflower[[#This Row],[Pheno Barcode]])),CONCATENATE("1A4070000000065000",RIGHT(expandedflower[[#This Row],[Pheno Barcode]],6)),"")</f>
        <v/>
      </c>
      <c r="O7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_IL4-12</v>
      </c>
    </row>
    <row r="702" spans="1:15" x14ac:dyDescent="0.25">
      <c r="A702" s="12" t="s">
        <v>504</v>
      </c>
      <c r="B702" s="9">
        <v>13</v>
      </c>
      <c r="C702" s="9" t="s">
        <v>523</v>
      </c>
      <c r="D702" s="13"/>
      <c r="E702" s="13" t="e">
        <f>_xlfn.IFNA(VLOOKUP(expandedflower[[#This Row],[Scion METRC '#]],[3]!METRCC8[#Data],2,FALSE),"METRC ERROR")</f>
        <v>#REF!</v>
      </c>
      <c r="F702" s="13" t="str">
        <f>_xlfn.IFNA(VLOOKUP(expandedflower[[#This Row],[Scion METRC '#]],VEGC8[[#All],[Scion METRC '#]:[Pheno Barcode]],2,FALSE),"")</f>
        <v/>
      </c>
      <c r="G702" s="13" t="str">
        <f>LEFT(expandedflower[[#This Row],[Pheno Barcode]],7)</f>
        <v/>
      </c>
      <c r="H702" s="10" t="e">
        <f>_xlfn.IFNA(VLOOKUP(expandedflower[[#This Row],[Strain]],VEGC8[[#All],[Scion METRC '#]:[Health]],5,FALSE),"")</f>
        <v>#REF!</v>
      </c>
      <c r="I702" s="13"/>
      <c r="J702" s="13" t="str">
        <f>_xlfn.IFNA(VLOOKUP(expandedflower[[#This Row],[Scion METRC '#]],DEADC8[#Data],2,FALSE),"Alive")</f>
        <v>Alive</v>
      </c>
      <c r="K702" s="13"/>
      <c r="L702" s="13" t="str">
        <f>_xlfn.IFNA(VLOOKUP(expandedflower[[#This Row],[Scion METRC '#]],DEADC8[#Data],3,FALSE),"")</f>
        <v/>
      </c>
      <c r="M702" s="14" t="str">
        <f>_xlfn.IFNA(VLOOKUP(expandedflower[[#This Row],[Scion METRC '#]],DEADC8[#Data],4,FALSE),"")</f>
        <v/>
      </c>
      <c r="N702" s="13" t="str">
        <f>IF(ISNUMBER(SEARCH(".",expandedflower[[#This Row],[Pheno Barcode]])),CONCATENATE("1A4070000000065000",RIGHT(expandedflower[[#This Row],[Pheno Barcode]],6)),"")</f>
        <v/>
      </c>
      <c r="O7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_IL4-13</v>
      </c>
    </row>
    <row r="703" spans="1:15" x14ac:dyDescent="0.25">
      <c r="A703" s="12" t="s">
        <v>504</v>
      </c>
      <c r="B703" s="9">
        <v>14</v>
      </c>
      <c r="C703" s="9" t="s">
        <v>523</v>
      </c>
      <c r="D703" s="13"/>
      <c r="E703" s="13" t="e">
        <f>_xlfn.IFNA(VLOOKUP(expandedflower[[#This Row],[Scion METRC '#]],[3]!METRCC8[#Data],2,FALSE),"METRC ERROR")</f>
        <v>#REF!</v>
      </c>
      <c r="F703" s="13" t="str">
        <f>_xlfn.IFNA(VLOOKUP(expandedflower[[#This Row],[Scion METRC '#]],VEGC8[[#All],[Scion METRC '#]:[Pheno Barcode]],2,FALSE),"")</f>
        <v/>
      </c>
      <c r="G703" s="13" t="str">
        <f>LEFT(expandedflower[[#This Row],[Pheno Barcode]],7)</f>
        <v/>
      </c>
      <c r="H703" s="10" t="e">
        <f>_xlfn.IFNA(VLOOKUP(expandedflower[[#This Row],[Strain]],VEGC8[[#All],[Scion METRC '#]:[Health]],5,FALSE),"")</f>
        <v>#REF!</v>
      </c>
      <c r="I703" s="13"/>
      <c r="J703" s="13" t="str">
        <f>_xlfn.IFNA(VLOOKUP(expandedflower[[#This Row],[Scion METRC '#]],DEADC8[#Data],2,FALSE),"Alive")</f>
        <v>Alive</v>
      </c>
      <c r="K703" s="13"/>
      <c r="L703" s="13" t="str">
        <f>_xlfn.IFNA(VLOOKUP(expandedflower[[#This Row],[Scion METRC '#]],DEADC8[#Data],3,FALSE),"")</f>
        <v/>
      </c>
      <c r="M703" s="14" t="str">
        <f>_xlfn.IFNA(VLOOKUP(expandedflower[[#This Row],[Scion METRC '#]],DEADC8[#Data],4,FALSE),"")</f>
        <v/>
      </c>
      <c r="N703" s="13" t="str">
        <f>IF(ISNUMBER(SEARCH(".",expandedflower[[#This Row],[Pheno Barcode]])),CONCATENATE("1A4070000000065000",RIGHT(expandedflower[[#This Row],[Pheno Barcode]],6)),"")</f>
        <v/>
      </c>
      <c r="O7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_IL4-14</v>
      </c>
    </row>
    <row r="704" spans="1:15" x14ac:dyDescent="0.25">
      <c r="A704" s="12" t="s">
        <v>504</v>
      </c>
      <c r="B704" s="9">
        <v>15</v>
      </c>
      <c r="C704" s="9" t="s">
        <v>523</v>
      </c>
      <c r="D704" s="13"/>
      <c r="E704" s="13" t="e">
        <f>_xlfn.IFNA(VLOOKUP(expandedflower[[#This Row],[Scion METRC '#]],[3]!METRCC8[#Data],2,FALSE),"METRC ERROR")</f>
        <v>#REF!</v>
      </c>
      <c r="F704" s="13" t="str">
        <f>_xlfn.IFNA(VLOOKUP(expandedflower[[#This Row],[Scion METRC '#]],VEGC8[[#All],[Scion METRC '#]:[Pheno Barcode]],2,FALSE),"")</f>
        <v/>
      </c>
      <c r="G704" s="13" t="str">
        <f>LEFT(expandedflower[[#This Row],[Pheno Barcode]],7)</f>
        <v/>
      </c>
      <c r="H704" s="10" t="e">
        <f>_xlfn.IFNA(VLOOKUP(expandedflower[[#This Row],[Strain]],VEGC8[[#All],[Scion METRC '#]:[Health]],5,FALSE),"")</f>
        <v>#REF!</v>
      </c>
      <c r="I704" s="13"/>
      <c r="J704" s="13" t="str">
        <f>_xlfn.IFNA(VLOOKUP(expandedflower[[#This Row],[Scion METRC '#]],DEADC8[#Data],2,FALSE),"Alive")</f>
        <v>Alive</v>
      </c>
      <c r="K704" s="13"/>
      <c r="L704" s="13" t="str">
        <f>_xlfn.IFNA(VLOOKUP(expandedflower[[#This Row],[Scion METRC '#]],DEADC8[#Data],3,FALSE),"")</f>
        <v/>
      </c>
      <c r="M704" s="14" t="str">
        <f>_xlfn.IFNA(VLOOKUP(expandedflower[[#This Row],[Scion METRC '#]],DEADC8[#Data],4,FALSE),"")</f>
        <v/>
      </c>
      <c r="N704" s="13" t="str">
        <f>IF(ISNUMBER(SEARCH(".",expandedflower[[#This Row],[Pheno Barcode]])),CONCATENATE("1A4070000000065000",RIGHT(expandedflower[[#This Row],[Pheno Barcode]],6)),"")</f>
        <v/>
      </c>
      <c r="O7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_IL4-15</v>
      </c>
    </row>
    <row r="705" spans="1:15" x14ac:dyDescent="0.25">
      <c r="A705" s="12" t="s">
        <v>504</v>
      </c>
      <c r="B705" s="9">
        <v>16</v>
      </c>
      <c r="C705" s="9" t="s">
        <v>523</v>
      </c>
      <c r="D705" s="13"/>
      <c r="E705" s="13" t="e">
        <f>_xlfn.IFNA(VLOOKUP(expandedflower[[#This Row],[Scion METRC '#]],[3]!METRCC8[#Data],2,FALSE),"METRC ERROR")</f>
        <v>#REF!</v>
      </c>
      <c r="F705" s="13" t="str">
        <f>_xlfn.IFNA(VLOOKUP(expandedflower[[#This Row],[Scion METRC '#]],VEGC8[[#All],[Scion METRC '#]:[Pheno Barcode]],2,FALSE),"")</f>
        <v/>
      </c>
      <c r="G705" s="13" t="str">
        <f>LEFT(expandedflower[[#This Row],[Pheno Barcode]],7)</f>
        <v/>
      </c>
      <c r="H705" s="10" t="e">
        <f>_xlfn.IFNA(VLOOKUP(expandedflower[[#This Row],[Strain]],VEGC8[[#All],[Scion METRC '#]:[Health]],5,FALSE),"")</f>
        <v>#REF!</v>
      </c>
      <c r="I705" s="13"/>
      <c r="J705" s="13" t="str">
        <f>_xlfn.IFNA(VLOOKUP(expandedflower[[#This Row],[Scion METRC '#]],DEADC8[#Data],2,FALSE),"Alive")</f>
        <v>Alive</v>
      </c>
      <c r="K705" s="13"/>
      <c r="L705" s="13" t="str">
        <f>_xlfn.IFNA(VLOOKUP(expandedflower[[#This Row],[Scion METRC '#]],DEADC8[#Data],3,FALSE),"")</f>
        <v/>
      </c>
      <c r="M705" s="14" t="str">
        <f>_xlfn.IFNA(VLOOKUP(expandedflower[[#This Row],[Scion METRC '#]],DEADC8[#Data],4,FALSE),"")</f>
        <v/>
      </c>
      <c r="N705" s="13" t="str">
        <f>IF(ISNUMBER(SEARCH(".",expandedflower[[#This Row],[Pheno Barcode]])),CONCATENATE("1A4070000000065000",RIGHT(expandedflower[[#This Row],[Pheno Barcode]],6)),"")</f>
        <v/>
      </c>
      <c r="O7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_IL4-16</v>
      </c>
    </row>
    <row r="706" spans="1:15" x14ac:dyDescent="0.25">
      <c r="A706" s="12" t="s">
        <v>504</v>
      </c>
      <c r="B706" s="9">
        <v>1</v>
      </c>
      <c r="C706" s="9" t="s">
        <v>524</v>
      </c>
      <c r="D706" s="13"/>
      <c r="E706" s="13" t="e">
        <f>_xlfn.IFNA(VLOOKUP(expandedflower[[#This Row],[Scion METRC '#]],[3]!METRCC8[#Data],2,FALSE),"METRC ERROR")</f>
        <v>#REF!</v>
      </c>
      <c r="F706" s="13" t="str">
        <f>_xlfn.IFNA(VLOOKUP(expandedflower[[#This Row],[Scion METRC '#]],VEGC8[[#All],[Scion METRC '#]:[Pheno Barcode]],2,FALSE),"")</f>
        <v/>
      </c>
      <c r="G706" s="13" t="str">
        <f>LEFT(expandedflower[[#This Row],[Pheno Barcode]],7)</f>
        <v/>
      </c>
      <c r="H706" s="10" t="e">
        <f>_xlfn.IFNA(VLOOKUP(expandedflower[[#This Row],[Strain]],VEGC8[[#All],[Scion METRC '#]:[Health]],5,FALSE),"")</f>
        <v>#REF!</v>
      </c>
      <c r="I706" s="13"/>
      <c r="J706" s="13" t="str">
        <f>_xlfn.IFNA(VLOOKUP(expandedflower[[#This Row],[Scion METRC '#]],DEADC8[#Data],2,FALSE),"Alive")</f>
        <v>Alive</v>
      </c>
      <c r="K706" s="13"/>
      <c r="L706" s="13" t="str">
        <f>_xlfn.IFNA(VLOOKUP(expandedflower[[#This Row],[Scion METRC '#]],DEADC8[#Data],3,FALSE),"")</f>
        <v/>
      </c>
      <c r="M706" s="14" t="str">
        <f>_xlfn.IFNA(VLOOKUP(expandedflower[[#This Row],[Scion METRC '#]],DEADC8[#Data],4,FALSE),"")</f>
        <v/>
      </c>
      <c r="N706" s="13" t="str">
        <f>IF(ISNUMBER(SEARCH(".",expandedflower[[#This Row],[Pheno Barcode]])),CONCATENATE("1A4070000000065000",RIGHT(expandedflower[[#This Row],[Pheno Barcode]],6)),"")</f>
        <v/>
      </c>
      <c r="O7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_IL5-01</v>
      </c>
    </row>
    <row r="707" spans="1:15" x14ac:dyDescent="0.25">
      <c r="A707" s="12" t="s">
        <v>504</v>
      </c>
      <c r="B707" s="9">
        <v>2</v>
      </c>
      <c r="C707" s="9" t="s">
        <v>524</v>
      </c>
      <c r="D707" s="13"/>
      <c r="E707" s="13" t="e">
        <f>_xlfn.IFNA(VLOOKUP(expandedflower[[#This Row],[Scion METRC '#]],[3]!METRCC8[#Data],2,FALSE),"METRC ERROR")</f>
        <v>#REF!</v>
      </c>
      <c r="F707" s="13" t="str">
        <f>_xlfn.IFNA(VLOOKUP(expandedflower[[#This Row],[Scion METRC '#]],VEGC8[[#All],[Scion METRC '#]:[Pheno Barcode]],2,FALSE),"")</f>
        <v/>
      </c>
      <c r="G707" s="13" t="str">
        <f>LEFT(expandedflower[[#This Row],[Pheno Barcode]],7)</f>
        <v/>
      </c>
      <c r="H707" s="10" t="e">
        <f>_xlfn.IFNA(VLOOKUP(expandedflower[[#This Row],[Strain]],VEGC8[[#All],[Scion METRC '#]:[Health]],5,FALSE),"")</f>
        <v>#REF!</v>
      </c>
      <c r="I707" s="13"/>
      <c r="J707" s="13" t="str">
        <f>_xlfn.IFNA(VLOOKUP(expandedflower[[#This Row],[Scion METRC '#]],DEADC8[#Data],2,FALSE),"Alive")</f>
        <v>Alive</v>
      </c>
      <c r="K707" s="13"/>
      <c r="L707" s="13" t="str">
        <f>_xlfn.IFNA(VLOOKUP(expandedflower[[#This Row],[Scion METRC '#]],DEADC8[#Data],3,FALSE),"")</f>
        <v/>
      </c>
      <c r="M707" s="14" t="str">
        <f>_xlfn.IFNA(VLOOKUP(expandedflower[[#This Row],[Scion METRC '#]],DEADC8[#Data],4,FALSE),"")</f>
        <v/>
      </c>
      <c r="N707" s="13" t="str">
        <f>IF(ISNUMBER(SEARCH(".",expandedflower[[#This Row],[Pheno Barcode]])),CONCATENATE("1A4070000000065000",RIGHT(expandedflower[[#This Row],[Pheno Barcode]],6)),"")</f>
        <v/>
      </c>
      <c r="O7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_IL5-02</v>
      </c>
    </row>
    <row r="708" spans="1:15" x14ac:dyDescent="0.25">
      <c r="A708" s="12" t="s">
        <v>504</v>
      </c>
      <c r="B708" s="9">
        <v>3</v>
      </c>
      <c r="C708" s="9" t="s">
        <v>524</v>
      </c>
      <c r="D708" s="13"/>
      <c r="E708" s="13" t="e">
        <f>_xlfn.IFNA(VLOOKUP(expandedflower[[#This Row],[Scion METRC '#]],[3]!METRCC8[#Data],2,FALSE),"METRC ERROR")</f>
        <v>#REF!</v>
      </c>
      <c r="F708" s="13" t="str">
        <f>_xlfn.IFNA(VLOOKUP(expandedflower[[#This Row],[Scion METRC '#]],VEGC8[[#All],[Scion METRC '#]:[Pheno Barcode]],2,FALSE),"")</f>
        <v/>
      </c>
      <c r="G708" s="13" t="str">
        <f>LEFT(expandedflower[[#This Row],[Pheno Barcode]],7)</f>
        <v/>
      </c>
      <c r="H708" s="10" t="e">
        <f>_xlfn.IFNA(VLOOKUP(expandedflower[[#This Row],[Strain]],VEGC8[[#All],[Scion METRC '#]:[Health]],5,FALSE),"")</f>
        <v>#REF!</v>
      </c>
      <c r="I708" s="13"/>
      <c r="J708" s="13" t="str">
        <f>_xlfn.IFNA(VLOOKUP(expandedflower[[#This Row],[Scion METRC '#]],DEADC8[#Data],2,FALSE),"Alive")</f>
        <v>Alive</v>
      </c>
      <c r="K708" s="13"/>
      <c r="L708" s="13" t="str">
        <f>_xlfn.IFNA(VLOOKUP(expandedflower[[#This Row],[Scion METRC '#]],DEADC8[#Data],3,FALSE),"")</f>
        <v/>
      </c>
      <c r="M708" s="14" t="str">
        <f>_xlfn.IFNA(VLOOKUP(expandedflower[[#This Row],[Scion METRC '#]],DEADC8[#Data],4,FALSE),"")</f>
        <v/>
      </c>
      <c r="N708" s="13" t="str">
        <f>IF(ISNUMBER(SEARCH(".",expandedflower[[#This Row],[Pheno Barcode]])),CONCATENATE("1A4070000000065000",RIGHT(expandedflower[[#This Row],[Pheno Barcode]],6)),"")</f>
        <v/>
      </c>
      <c r="O7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_IL5-03</v>
      </c>
    </row>
    <row r="709" spans="1:15" x14ac:dyDescent="0.25">
      <c r="A709" s="12" t="s">
        <v>504</v>
      </c>
      <c r="B709" s="9">
        <v>4</v>
      </c>
      <c r="C709" s="9" t="s">
        <v>524</v>
      </c>
      <c r="D709" s="13"/>
      <c r="E709" s="13" t="e">
        <f>_xlfn.IFNA(VLOOKUP(expandedflower[[#This Row],[Scion METRC '#]],[3]!METRCC8[#Data],2,FALSE),"METRC ERROR")</f>
        <v>#REF!</v>
      </c>
      <c r="F709" s="13" t="str">
        <f>_xlfn.IFNA(VLOOKUP(expandedflower[[#This Row],[Scion METRC '#]],VEGC8[[#All],[Scion METRC '#]:[Pheno Barcode]],2,FALSE),"")</f>
        <v/>
      </c>
      <c r="G709" s="13" t="str">
        <f>LEFT(expandedflower[[#This Row],[Pheno Barcode]],7)</f>
        <v/>
      </c>
      <c r="H709" s="10" t="e">
        <f>_xlfn.IFNA(VLOOKUP(expandedflower[[#This Row],[Strain]],VEGC8[[#All],[Scion METRC '#]:[Health]],5,FALSE),"")</f>
        <v>#REF!</v>
      </c>
      <c r="I709" s="13"/>
      <c r="J709" s="13" t="str">
        <f>_xlfn.IFNA(VLOOKUP(expandedflower[[#This Row],[Scion METRC '#]],DEADC8[#Data],2,FALSE),"Alive")</f>
        <v>Alive</v>
      </c>
      <c r="K709" s="13"/>
      <c r="L709" s="13" t="str">
        <f>_xlfn.IFNA(VLOOKUP(expandedflower[[#This Row],[Scion METRC '#]],DEADC8[#Data],3,FALSE),"")</f>
        <v/>
      </c>
      <c r="M709" s="14" t="str">
        <f>_xlfn.IFNA(VLOOKUP(expandedflower[[#This Row],[Scion METRC '#]],DEADC8[#Data],4,FALSE),"")</f>
        <v/>
      </c>
      <c r="N709" s="13" t="str">
        <f>IF(ISNUMBER(SEARCH(".",expandedflower[[#This Row],[Pheno Barcode]])),CONCATENATE("1A4070000000065000",RIGHT(expandedflower[[#This Row],[Pheno Barcode]],6)),"")</f>
        <v/>
      </c>
      <c r="O7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_IL5-04</v>
      </c>
    </row>
    <row r="710" spans="1:15" x14ac:dyDescent="0.25">
      <c r="A710" s="12" t="s">
        <v>504</v>
      </c>
      <c r="B710" s="9">
        <v>5</v>
      </c>
      <c r="C710" s="9" t="s">
        <v>524</v>
      </c>
      <c r="D710" s="13"/>
      <c r="E710" s="13" t="e">
        <f>_xlfn.IFNA(VLOOKUP(expandedflower[[#This Row],[Scion METRC '#]],[3]!METRCC8[#Data],2,FALSE),"METRC ERROR")</f>
        <v>#REF!</v>
      </c>
      <c r="F710" s="13" t="str">
        <f>_xlfn.IFNA(VLOOKUP(expandedflower[[#This Row],[Scion METRC '#]],VEGC8[[#All],[Scion METRC '#]:[Pheno Barcode]],2,FALSE),"")</f>
        <v/>
      </c>
      <c r="G710" s="13" t="str">
        <f>LEFT(expandedflower[[#This Row],[Pheno Barcode]],7)</f>
        <v/>
      </c>
      <c r="H710" s="10" t="e">
        <f>_xlfn.IFNA(VLOOKUP(expandedflower[[#This Row],[Strain]],VEGC8[[#All],[Scion METRC '#]:[Health]],5,FALSE),"")</f>
        <v>#REF!</v>
      </c>
      <c r="I710" s="13"/>
      <c r="J710" s="13" t="str">
        <f>_xlfn.IFNA(VLOOKUP(expandedflower[[#This Row],[Scion METRC '#]],DEADC8[#Data],2,FALSE),"Alive")</f>
        <v>Alive</v>
      </c>
      <c r="K710" s="13"/>
      <c r="L710" s="13" t="str">
        <f>_xlfn.IFNA(VLOOKUP(expandedflower[[#This Row],[Scion METRC '#]],DEADC8[#Data],3,FALSE),"")</f>
        <v/>
      </c>
      <c r="M710" s="14" t="str">
        <f>_xlfn.IFNA(VLOOKUP(expandedflower[[#This Row],[Scion METRC '#]],DEADC8[#Data],4,FALSE),"")</f>
        <v/>
      </c>
      <c r="N710" s="13" t="str">
        <f>IF(ISNUMBER(SEARCH(".",expandedflower[[#This Row],[Pheno Barcode]])),CONCATENATE("1A4070000000065000",RIGHT(expandedflower[[#This Row],[Pheno Barcode]],6)),"")</f>
        <v/>
      </c>
      <c r="O7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_IL5-05</v>
      </c>
    </row>
    <row r="711" spans="1:15" x14ac:dyDescent="0.25">
      <c r="A711" s="12" t="s">
        <v>504</v>
      </c>
      <c r="B711" s="9">
        <v>6</v>
      </c>
      <c r="C711" s="9" t="s">
        <v>524</v>
      </c>
      <c r="D711" s="13"/>
      <c r="E711" s="13" t="e">
        <f>_xlfn.IFNA(VLOOKUP(expandedflower[[#This Row],[Scion METRC '#]],[3]!METRCC8[#Data],2,FALSE),"METRC ERROR")</f>
        <v>#REF!</v>
      </c>
      <c r="F711" s="13" t="str">
        <f>_xlfn.IFNA(VLOOKUP(expandedflower[[#This Row],[Scion METRC '#]],VEGC8[[#All],[Scion METRC '#]:[Pheno Barcode]],2,FALSE),"")</f>
        <v/>
      </c>
      <c r="G711" s="13" t="str">
        <f>LEFT(expandedflower[[#This Row],[Pheno Barcode]],7)</f>
        <v/>
      </c>
      <c r="H711" s="10" t="e">
        <f>_xlfn.IFNA(VLOOKUP(expandedflower[[#This Row],[Strain]],VEGC8[[#All],[Scion METRC '#]:[Health]],5,FALSE),"")</f>
        <v>#REF!</v>
      </c>
      <c r="I711" s="13"/>
      <c r="J711" s="13" t="str">
        <f>_xlfn.IFNA(VLOOKUP(expandedflower[[#This Row],[Scion METRC '#]],DEADC8[#Data],2,FALSE),"Alive")</f>
        <v>Alive</v>
      </c>
      <c r="K711" s="13"/>
      <c r="L711" s="13" t="str">
        <f>_xlfn.IFNA(VLOOKUP(expandedflower[[#This Row],[Scion METRC '#]],DEADC8[#Data],3,FALSE),"")</f>
        <v/>
      </c>
      <c r="M711" s="14" t="str">
        <f>_xlfn.IFNA(VLOOKUP(expandedflower[[#This Row],[Scion METRC '#]],DEADC8[#Data],4,FALSE),"")</f>
        <v/>
      </c>
      <c r="N711" s="13" t="str">
        <f>IF(ISNUMBER(SEARCH(".",expandedflower[[#This Row],[Pheno Barcode]])),CONCATENATE("1A4070000000065000",RIGHT(expandedflower[[#This Row],[Pheno Barcode]],6)),"")</f>
        <v/>
      </c>
      <c r="O7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_IL5-06</v>
      </c>
    </row>
    <row r="712" spans="1:15" x14ac:dyDescent="0.25">
      <c r="A712" s="12" t="s">
        <v>504</v>
      </c>
      <c r="B712" s="9">
        <v>7</v>
      </c>
      <c r="C712" s="9" t="s">
        <v>524</v>
      </c>
      <c r="D712" s="13"/>
      <c r="E712" s="13" t="e">
        <f>_xlfn.IFNA(VLOOKUP(expandedflower[[#This Row],[Scion METRC '#]],[3]!METRCC8[#Data],2,FALSE),"METRC ERROR")</f>
        <v>#REF!</v>
      </c>
      <c r="F712" s="13" t="str">
        <f>_xlfn.IFNA(VLOOKUP(expandedflower[[#This Row],[Scion METRC '#]],VEGC8[[#All],[Scion METRC '#]:[Pheno Barcode]],2,FALSE),"")</f>
        <v/>
      </c>
      <c r="G712" s="13" t="str">
        <f>LEFT(expandedflower[[#This Row],[Pheno Barcode]],7)</f>
        <v/>
      </c>
      <c r="H712" s="10" t="e">
        <f>_xlfn.IFNA(VLOOKUP(expandedflower[[#This Row],[Strain]],VEGC8[[#All],[Scion METRC '#]:[Health]],5,FALSE),"")</f>
        <v>#REF!</v>
      </c>
      <c r="I712" s="13"/>
      <c r="J712" s="13" t="str">
        <f>_xlfn.IFNA(VLOOKUP(expandedflower[[#This Row],[Scion METRC '#]],DEADC8[#Data],2,FALSE),"Alive")</f>
        <v>Alive</v>
      </c>
      <c r="K712" s="13"/>
      <c r="L712" s="13" t="str">
        <f>_xlfn.IFNA(VLOOKUP(expandedflower[[#This Row],[Scion METRC '#]],DEADC8[#Data],3,FALSE),"")</f>
        <v/>
      </c>
      <c r="M712" s="14" t="str">
        <f>_xlfn.IFNA(VLOOKUP(expandedflower[[#This Row],[Scion METRC '#]],DEADC8[#Data],4,FALSE),"")</f>
        <v/>
      </c>
      <c r="N712" s="13" t="str">
        <f>IF(ISNUMBER(SEARCH(".",expandedflower[[#This Row],[Pheno Barcode]])),CONCATENATE("1A4070000000065000",RIGHT(expandedflower[[#This Row],[Pheno Barcode]],6)),"")</f>
        <v/>
      </c>
      <c r="O7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_IL5-07</v>
      </c>
    </row>
    <row r="713" spans="1:15" x14ac:dyDescent="0.25">
      <c r="A713" s="12" t="s">
        <v>504</v>
      </c>
      <c r="B713" s="9">
        <v>8</v>
      </c>
      <c r="C713" s="9" t="s">
        <v>524</v>
      </c>
      <c r="D713" s="13"/>
      <c r="E713" s="13" t="e">
        <f>_xlfn.IFNA(VLOOKUP(expandedflower[[#This Row],[Scion METRC '#]],[3]!METRCC8[#Data],2,FALSE),"METRC ERROR")</f>
        <v>#REF!</v>
      </c>
      <c r="F713" s="13" t="str">
        <f>_xlfn.IFNA(VLOOKUP(expandedflower[[#This Row],[Scion METRC '#]],VEGC8[[#All],[Scion METRC '#]:[Pheno Barcode]],2,FALSE),"")</f>
        <v/>
      </c>
      <c r="G713" s="13" t="str">
        <f>LEFT(expandedflower[[#This Row],[Pheno Barcode]],7)</f>
        <v/>
      </c>
      <c r="H713" s="10" t="e">
        <f>_xlfn.IFNA(VLOOKUP(expandedflower[[#This Row],[Strain]],VEGC8[[#All],[Scion METRC '#]:[Health]],5,FALSE),"")</f>
        <v>#REF!</v>
      </c>
      <c r="I713" s="13"/>
      <c r="J713" s="13" t="str">
        <f>_xlfn.IFNA(VLOOKUP(expandedflower[[#This Row],[Scion METRC '#]],DEADC8[#Data],2,FALSE),"Alive")</f>
        <v>Alive</v>
      </c>
      <c r="K713" s="13"/>
      <c r="L713" s="13" t="str">
        <f>_xlfn.IFNA(VLOOKUP(expandedflower[[#This Row],[Scion METRC '#]],DEADC8[#Data],3,FALSE),"")</f>
        <v/>
      </c>
      <c r="M713" s="14" t="str">
        <f>_xlfn.IFNA(VLOOKUP(expandedflower[[#This Row],[Scion METRC '#]],DEADC8[#Data],4,FALSE),"")</f>
        <v/>
      </c>
      <c r="N713" s="13" t="str">
        <f>IF(ISNUMBER(SEARCH(".",expandedflower[[#This Row],[Pheno Barcode]])),CONCATENATE("1A4070000000065000",RIGHT(expandedflower[[#This Row],[Pheno Barcode]],6)),"")</f>
        <v/>
      </c>
      <c r="O7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_IL5-08</v>
      </c>
    </row>
    <row r="714" spans="1:15" x14ac:dyDescent="0.25">
      <c r="A714" s="12" t="s">
        <v>504</v>
      </c>
      <c r="B714" s="9">
        <v>9</v>
      </c>
      <c r="C714" s="9" t="s">
        <v>524</v>
      </c>
      <c r="D714" s="13"/>
      <c r="E714" s="13" t="e">
        <f>_xlfn.IFNA(VLOOKUP(expandedflower[[#This Row],[Scion METRC '#]],[3]!METRCC8[#Data],2,FALSE),"METRC ERROR")</f>
        <v>#REF!</v>
      </c>
      <c r="F714" s="13" t="str">
        <f>_xlfn.IFNA(VLOOKUP(expandedflower[[#This Row],[Scion METRC '#]],VEGC8[[#All],[Scion METRC '#]:[Pheno Barcode]],2,FALSE),"")</f>
        <v/>
      </c>
      <c r="G714" s="13" t="str">
        <f>LEFT(expandedflower[[#This Row],[Pheno Barcode]],7)</f>
        <v/>
      </c>
      <c r="H714" s="10" t="e">
        <f>_xlfn.IFNA(VLOOKUP(expandedflower[[#This Row],[Strain]],VEGC8[[#All],[Scion METRC '#]:[Health]],5,FALSE),"")</f>
        <v>#REF!</v>
      </c>
      <c r="I714" s="13"/>
      <c r="J714" s="13" t="str">
        <f>_xlfn.IFNA(VLOOKUP(expandedflower[[#This Row],[Scion METRC '#]],DEADC8[#Data],2,FALSE),"Alive")</f>
        <v>Alive</v>
      </c>
      <c r="K714" s="13"/>
      <c r="L714" s="13" t="str">
        <f>_xlfn.IFNA(VLOOKUP(expandedflower[[#This Row],[Scion METRC '#]],DEADC8[#Data],3,FALSE),"")</f>
        <v/>
      </c>
      <c r="M714" s="14" t="str">
        <f>_xlfn.IFNA(VLOOKUP(expandedflower[[#This Row],[Scion METRC '#]],DEADC8[#Data],4,FALSE),"")</f>
        <v/>
      </c>
      <c r="N714" s="13" t="str">
        <f>IF(ISNUMBER(SEARCH(".",expandedflower[[#This Row],[Pheno Barcode]])),CONCATENATE("1A4070000000065000",RIGHT(expandedflower[[#This Row],[Pheno Barcode]],6)),"")</f>
        <v/>
      </c>
      <c r="O7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_IL5-09</v>
      </c>
    </row>
    <row r="715" spans="1:15" x14ac:dyDescent="0.25">
      <c r="A715" s="12" t="s">
        <v>504</v>
      </c>
      <c r="B715" s="9">
        <v>10</v>
      </c>
      <c r="C715" s="9" t="s">
        <v>524</v>
      </c>
      <c r="D715" s="13"/>
      <c r="E715" s="13" t="e">
        <f>_xlfn.IFNA(VLOOKUP(expandedflower[[#This Row],[Scion METRC '#]],[3]!METRCC8[#Data],2,FALSE),"METRC ERROR")</f>
        <v>#REF!</v>
      </c>
      <c r="F715" s="13" t="str">
        <f>_xlfn.IFNA(VLOOKUP(expandedflower[[#This Row],[Scion METRC '#]],VEGC8[[#All],[Scion METRC '#]:[Pheno Barcode]],2,FALSE),"")</f>
        <v/>
      </c>
      <c r="G715" s="13" t="str">
        <f>LEFT(expandedflower[[#This Row],[Pheno Barcode]],7)</f>
        <v/>
      </c>
      <c r="H715" s="10" t="e">
        <f>_xlfn.IFNA(VLOOKUP(expandedflower[[#This Row],[Strain]],VEGC8[[#All],[Scion METRC '#]:[Health]],5,FALSE),"")</f>
        <v>#REF!</v>
      </c>
      <c r="I715" s="13"/>
      <c r="J715" s="13" t="str">
        <f>_xlfn.IFNA(VLOOKUP(expandedflower[[#This Row],[Scion METRC '#]],DEADC8[#Data],2,FALSE),"Alive")</f>
        <v>Alive</v>
      </c>
      <c r="K715" s="13"/>
      <c r="L715" s="13" t="str">
        <f>_xlfn.IFNA(VLOOKUP(expandedflower[[#This Row],[Scion METRC '#]],DEADC8[#Data],3,FALSE),"")</f>
        <v/>
      </c>
      <c r="M715" s="14" t="str">
        <f>_xlfn.IFNA(VLOOKUP(expandedflower[[#This Row],[Scion METRC '#]],DEADC8[#Data],4,FALSE),"")</f>
        <v/>
      </c>
      <c r="N715" s="13" t="str">
        <f>IF(ISNUMBER(SEARCH(".",expandedflower[[#This Row],[Pheno Barcode]])),CONCATENATE("1A4070000000065000",RIGHT(expandedflower[[#This Row],[Pheno Barcode]],6)),"")</f>
        <v/>
      </c>
      <c r="O7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_IL5-10</v>
      </c>
    </row>
    <row r="716" spans="1:15" x14ac:dyDescent="0.25">
      <c r="A716" s="12" t="s">
        <v>504</v>
      </c>
      <c r="B716" s="9">
        <v>11</v>
      </c>
      <c r="C716" s="9" t="s">
        <v>524</v>
      </c>
      <c r="D716" s="13"/>
      <c r="E716" s="13" t="e">
        <f>_xlfn.IFNA(VLOOKUP(expandedflower[[#This Row],[Scion METRC '#]],[3]!METRCC8[#Data],2,FALSE),"METRC ERROR")</f>
        <v>#REF!</v>
      </c>
      <c r="F716" s="13" t="str">
        <f>_xlfn.IFNA(VLOOKUP(expandedflower[[#This Row],[Scion METRC '#]],VEGC8[[#All],[Scion METRC '#]:[Pheno Barcode]],2,FALSE),"")</f>
        <v/>
      </c>
      <c r="G716" s="13" t="str">
        <f>LEFT(expandedflower[[#This Row],[Pheno Barcode]],7)</f>
        <v/>
      </c>
      <c r="H716" s="10" t="e">
        <f>_xlfn.IFNA(VLOOKUP(expandedflower[[#This Row],[Strain]],VEGC8[[#All],[Scion METRC '#]:[Health]],5,FALSE),"")</f>
        <v>#REF!</v>
      </c>
      <c r="I716" s="13"/>
      <c r="J716" s="13" t="str">
        <f>_xlfn.IFNA(VLOOKUP(expandedflower[[#This Row],[Scion METRC '#]],DEADC8[#Data],2,FALSE),"Alive")</f>
        <v>Alive</v>
      </c>
      <c r="K716" s="13"/>
      <c r="L716" s="13" t="str">
        <f>_xlfn.IFNA(VLOOKUP(expandedflower[[#This Row],[Scion METRC '#]],DEADC8[#Data],3,FALSE),"")</f>
        <v/>
      </c>
      <c r="M716" s="14" t="str">
        <f>_xlfn.IFNA(VLOOKUP(expandedflower[[#This Row],[Scion METRC '#]],DEADC8[#Data],4,FALSE),"")</f>
        <v/>
      </c>
      <c r="N716" s="13" t="str">
        <f>IF(ISNUMBER(SEARCH(".",expandedflower[[#This Row],[Pheno Barcode]])),CONCATENATE("1A4070000000065000",RIGHT(expandedflower[[#This Row],[Pheno Barcode]],6)),"")</f>
        <v/>
      </c>
      <c r="O7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_IL5-11</v>
      </c>
    </row>
    <row r="717" spans="1:15" x14ac:dyDescent="0.25">
      <c r="A717" s="12" t="s">
        <v>504</v>
      </c>
      <c r="B717" s="9">
        <v>12</v>
      </c>
      <c r="C717" s="9" t="s">
        <v>524</v>
      </c>
      <c r="D717" s="13"/>
      <c r="E717" s="13" t="e">
        <f>_xlfn.IFNA(VLOOKUP(expandedflower[[#This Row],[Scion METRC '#]],[3]!METRCC8[#Data],2,FALSE),"METRC ERROR")</f>
        <v>#REF!</v>
      </c>
      <c r="F717" s="13" t="str">
        <f>_xlfn.IFNA(VLOOKUP(expandedflower[[#This Row],[Scion METRC '#]],VEGC8[[#All],[Scion METRC '#]:[Pheno Barcode]],2,FALSE),"")</f>
        <v/>
      </c>
      <c r="G717" s="13" t="str">
        <f>LEFT(expandedflower[[#This Row],[Pheno Barcode]],7)</f>
        <v/>
      </c>
      <c r="H717" s="10" t="e">
        <f>_xlfn.IFNA(VLOOKUP(expandedflower[[#This Row],[Strain]],VEGC8[[#All],[Scion METRC '#]:[Health]],5,FALSE),"")</f>
        <v>#REF!</v>
      </c>
      <c r="I717" s="13"/>
      <c r="J717" s="13" t="str">
        <f>_xlfn.IFNA(VLOOKUP(expandedflower[[#This Row],[Scion METRC '#]],DEADC8[#Data],2,FALSE),"Alive")</f>
        <v>Alive</v>
      </c>
      <c r="K717" s="13"/>
      <c r="L717" s="13" t="str">
        <f>_xlfn.IFNA(VLOOKUP(expandedflower[[#This Row],[Scion METRC '#]],DEADC8[#Data],3,FALSE),"")</f>
        <v/>
      </c>
      <c r="M717" s="14" t="str">
        <f>_xlfn.IFNA(VLOOKUP(expandedflower[[#This Row],[Scion METRC '#]],DEADC8[#Data],4,FALSE),"")</f>
        <v/>
      </c>
      <c r="N717" s="13" t="str">
        <f>IF(ISNUMBER(SEARCH(".",expandedflower[[#This Row],[Pheno Barcode]])),CONCATENATE("1A4070000000065000",RIGHT(expandedflower[[#This Row],[Pheno Barcode]],6)),"")</f>
        <v/>
      </c>
      <c r="O7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_IL5-12</v>
      </c>
    </row>
    <row r="718" spans="1:15" x14ac:dyDescent="0.25">
      <c r="A718" s="12" t="s">
        <v>504</v>
      </c>
      <c r="B718" s="9">
        <v>13</v>
      </c>
      <c r="C718" s="9" t="s">
        <v>524</v>
      </c>
      <c r="D718" s="13"/>
      <c r="E718" s="13" t="e">
        <f>_xlfn.IFNA(VLOOKUP(expandedflower[[#This Row],[Scion METRC '#]],[3]!METRCC8[#Data],2,FALSE),"METRC ERROR")</f>
        <v>#REF!</v>
      </c>
      <c r="F718" s="13" t="str">
        <f>_xlfn.IFNA(VLOOKUP(expandedflower[[#This Row],[Scion METRC '#]],VEGC8[[#All],[Scion METRC '#]:[Pheno Barcode]],2,FALSE),"")</f>
        <v/>
      </c>
      <c r="G718" s="13" t="str">
        <f>LEFT(expandedflower[[#This Row],[Pheno Barcode]],7)</f>
        <v/>
      </c>
      <c r="H718" s="10" t="e">
        <f>_xlfn.IFNA(VLOOKUP(expandedflower[[#This Row],[Strain]],VEGC8[[#All],[Scion METRC '#]:[Health]],5,FALSE),"")</f>
        <v>#REF!</v>
      </c>
      <c r="I718" s="13"/>
      <c r="J718" s="13" t="str">
        <f>_xlfn.IFNA(VLOOKUP(expandedflower[[#This Row],[Scion METRC '#]],DEADC8[#Data],2,FALSE),"Alive")</f>
        <v>Alive</v>
      </c>
      <c r="K718" s="13"/>
      <c r="L718" s="13" t="str">
        <f>_xlfn.IFNA(VLOOKUP(expandedflower[[#This Row],[Scion METRC '#]],DEADC8[#Data],3,FALSE),"")</f>
        <v/>
      </c>
      <c r="M718" s="14" t="str">
        <f>_xlfn.IFNA(VLOOKUP(expandedflower[[#This Row],[Scion METRC '#]],DEADC8[#Data],4,FALSE),"")</f>
        <v/>
      </c>
      <c r="N718" s="13" t="str">
        <f>IF(ISNUMBER(SEARCH(".",expandedflower[[#This Row],[Pheno Barcode]])),CONCATENATE("1A4070000000065000",RIGHT(expandedflower[[#This Row],[Pheno Barcode]],6)),"")</f>
        <v/>
      </c>
      <c r="O7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_IL5-13</v>
      </c>
    </row>
    <row r="719" spans="1:15" x14ac:dyDescent="0.25">
      <c r="A719" s="12" t="s">
        <v>504</v>
      </c>
      <c r="B719" s="9">
        <v>14</v>
      </c>
      <c r="C719" s="9" t="s">
        <v>524</v>
      </c>
      <c r="D719" s="13"/>
      <c r="E719" s="13" t="e">
        <f>_xlfn.IFNA(VLOOKUP(expandedflower[[#This Row],[Scion METRC '#]],[3]!METRCC8[#Data],2,FALSE),"METRC ERROR")</f>
        <v>#REF!</v>
      </c>
      <c r="F719" s="13" t="str">
        <f>_xlfn.IFNA(VLOOKUP(expandedflower[[#This Row],[Scion METRC '#]],VEGC8[[#All],[Scion METRC '#]:[Pheno Barcode]],2,FALSE),"")</f>
        <v/>
      </c>
      <c r="G719" s="13" t="str">
        <f>LEFT(expandedflower[[#This Row],[Pheno Barcode]],7)</f>
        <v/>
      </c>
      <c r="H719" s="10" t="e">
        <f>_xlfn.IFNA(VLOOKUP(expandedflower[[#This Row],[Strain]],VEGC8[[#All],[Scion METRC '#]:[Health]],5,FALSE),"")</f>
        <v>#REF!</v>
      </c>
      <c r="I719" s="13"/>
      <c r="J719" s="13" t="str">
        <f>_xlfn.IFNA(VLOOKUP(expandedflower[[#This Row],[Scion METRC '#]],DEADC8[#Data],2,FALSE),"Alive")</f>
        <v>Alive</v>
      </c>
      <c r="K719" s="13"/>
      <c r="L719" s="13" t="str">
        <f>_xlfn.IFNA(VLOOKUP(expandedflower[[#This Row],[Scion METRC '#]],DEADC8[#Data],3,FALSE),"")</f>
        <v/>
      </c>
      <c r="M719" s="14" t="str">
        <f>_xlfn.IFNA(VLOOKUP(expandedflower[[#This Row],[Scion METRC '#]],DEADC8[#Data],4,FALSE),"")</f>
        <v/>
      </c>
      <c r="N719" s="13" t="str">
        <f>IF(ISNUMBER(SEARCH(".",expandedflower[[#This Row],[Pheno Barcode]])),CONCATENATE("1A4070000000065000",RIGHT(expandedflower[[#This Row],[Pheno Barcode]],6)),"")</f>
        <v/>
      </c>
      <c r="O7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_IL5-14</v>
      </c>
    </row>
    <row r="720" spans="1:15" x14ac:dyDescent="0.25">
      <c r="A720" s="12" t="s">
        <v>504</v>
      </c>
      <c r="B720" s="9">
        <v>15</v>
      </c>
      <c r="C720" s="9" t="s">
        <v>524</v>
      </c>
      <c r="D720" s="13"/>
      <c r="E720" s="13" t="e">
        <f>_xlfn.IFNA(VLOOKUP(expandedflower[[#This Row],[Scion METRC '#]],[3]!METRCC8[#Data],2,FALSE),"METRC ERROR")</f>
        <v>#REF!</v>
      </c>
      <c r="F720" s="13" t="str">
        <f>_xlfn.IFNA(VLOOKUP(expandedflower[[#This Row],[Scion METRC '#]],VEGC8[[#All],[Scion METRC '#]:[Pheno Barcode]],2,FALSE),"")</f>
        <v/>
      </c>
      <c r="G720" s="13" t="str">
        <f>LEFT(expandedflower[[#This Row],[Pheno Barcode]],7)</f>
        <v/>
      </c>
      <c r="H720" s="10" t="e">
        <f>_xlfn.IFNA(VLOOKUP(expandedflower[[#This Row],[Strain]],VEGC8[[#All],[Scion METRC '#]:[Health]],5,FALSE),"")</f>
        <v>#REF!</v>
      </c>
      <c r="I720" s="13"/>
      <c r="J720" s="13" t="str">
        <f>_xlfn.IFNA(VLOOKUP(expandedflower[[#This Row],[Scion METRC '#]],DEADC8[#Data],2,FALSE),"Alive")</f>
        <v>Alive</v>
      </c>
      <c r="K720" s="13"/>
      <c r="L720" s="13" t="str">
        <f>_xlfn.IFNA(VLOOKUP(expandedflower[[#This Row],[Scion METRC '#]],DEADC8[#Data],3,FALSE),"")</f>
        <v/>
      </c>
      <c r="M720" s="14" t="str">
        <f>_xlfn.IFNA(VLOOKUP(expandedflower[[#This Row],[Scion METRC '#]],DEADC8[#Data],4,FALSE),"")</f>
        <v/>
      </c>
      <c r="N720" s="13" t="str">
        <f>IF(ISNUMBER(SEARCH(".",expandedflower[[#This Row],[Pheno Barcode]])),CONCATENATE("1A4070000000065000",RIGHT(expandedflower[[#This Row],[Pheno Barcode]],6)),"")</f>
        <v/>
      </c>
      <c r="O7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_IL5-15</v>
      </c>
    </row>
    <row r="721" spans="1:15" x14ac:dyDescent="0.25">
      <c r="A721" s="12" t="s">
        <v>504</v>
      </c>
      <c r="B721" s="9">
        <v>16</v>
      </c>
      <c r="C721" s="9" t="s">
        <v>524</v>
      </c>
      <c r="D721" s="13"/>
      <c r="E721" s="13" t="e">
        <f>_xlfn.IFNA(VLOOKUP(expandedflower[[#This Row],[Scion METRC '#]],[3]!METRCC8[#Data],2,FALSE),"METRC ERROR")</f>
        <v>#REF!</v>
      </c>
      <c r="F721" s="13" t="str">
        <f>_xlfn.IFNA(VLOOKUP(expandedflower[[#This Row],[Scion METRC '#]],VEGC8[[#All],[Scion METRC '#]:[Pheno Barcode]],2,FALSE),"")</f>
        <v/>
      </c>
      <c r="G721" s="13" t="str">
        <f>LEFT(expandedflower[[#This Row],[Pheno Barcode]],7)</f>
        <v/>
      </c>
      <c r="H721" s="10" t="e">
        <f>_xlfn.IFNA(VLOOKUP(expandedflower[[#This Row],[Strain]],VEGC8[[#All],[Scion METRC '#]:[Health]],5,FALSE),"")</f>
        <v>#REF!</v>
      </c>
      <c r="I721" s="13"/>
      <c r="J721" s="13" t="str">
        <f>_xlfn.IFNA(VLOOKUP(expandedflower[[#This Row],[Scion METRC '#]],DEADC8[#Data],2,FALSE),"Alive")</f>
        <v>Alive</v>
      </c>
      <c r="K721" s="13"/>
      <c r="L721" s="13" t="str">
        <f>_xlfn.IFNA(VLOOKUP(expandedflower[[#This Row],[Scion METRC '#]],DEADC8[#Data],3,FALSE),"")</f>
        <v/>
      </c>
      <c r="M721" s="14" t="str">
        <f>_xlfn.IFNA(VLOOKUP(expandedflower[[#This Row],[Scion METRC '#]],DEADC8[#Data],4,FALSE),"")</f>
        <v/>
      </c>
      <c r="N721" s="13" t="str">
        <f>IF(ISNUMBER(SEARCH(".",expandedflower[[#This Row],[Pheno Barcode]])),CONCATENATE("1A4070000000065000",RIGHT(expandedflower[[#This Row],[Pheno Barcode]],6)),"")</f>
        <v/>
      </c>
      <c r="O7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_IL5-16</v>
      </c>
    </row>
    <row r="722" spans="1:15" x14ac:dyDescent="0.25">
      <c r="A722" s="12" t="s">
        <v>504</v>
      </c>
      <c r="B722" s="9">
        <v>1</v>
      </c>
      <c r="C722" s="9" t="s">
        <v>525</v>
      </c>
      <c r="D722" s="9"/>
      <c r="E722" s="9" t="e">
        <f>_xlfn.IFNA(VLOOKUP(expandedflower[[#This Row],[Scion METRC '#]],[3]!METRCC8[#Data],2,FALSE),"METRC ERROR")</f>
        <v>#REF!</v>
      </c>
      <c r="F722" s="9" t="str">
        <f>_xlfn.IFNA(VLOOKUP(expandedflower[[#This Row],[Scion METRC '#]],VEGC8[[#All],[Scion METRC '#]:[Pheno Barcode]],2,FALSE),"")</f>
        <v/>
      </c>
      <c r="G722" s="9" t="str">
        <f>LEFT(expandedflower[[#This Row],[Pheno Barcode]],7)</f>
        <v/>
      </c>
      <c r="H722" s="10" t="e">
        <f>_xlfn.IFNA(VLOOKUP(expandedflower[[#This Row],[Strain]],VEGC8[[#All],[Scion METRC '#]:[Health]],5,FALSE),"")</f>
        <v>#REF!</v>
      </c>
      <c r="I722" s="9"/>
      <c r="J722" s="9" t="str">
        <f>_xlfn.IFNA(VLOOKUP(expandedflower[[#This Row],[Scion METRC '#]],DEADC8[#Data],2,FALSE),"Alive")</f>
        <v>Alive</v>
      </c>
      <c r="K722" s="65"/>
      <c r="L722" s="13" t="str">
        <f>_xlfn.IFNA(VLOOKUP(expandedflower[[#This Row],[Scion METRC '#]],DEADC8[#Data],3,FALSE),"")</f>
        <v/>
      </c>
      <c r="M722" s="14" t="str">
        <f>_xlfn.IFNA(VLOOKUP(expandedflower[[#This Row],[Scion METRC '#]],DEADC8[#Data],4,FALSE),"")</f>
        <v/>
      </c>
      <c r="N722" s="13" t="str">
        <f>IF(ISNUMBER(SEARCH(".",expandedflower[[#This Row],[Pheno Barcode]])),CONCATENATE("1A4070000000065000",RIGHT(expandedflower[[#This Row],[Pheno Barcode]],6)),"")</f>
        <v/>
      </c>
      <c r="O7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_JL1-01</v>
      </c>
    </row>
    <row r="723" spans="1:15" x14ac:dyDescent="0.25">
      <c r="A723" s="12" t="s">
        <v>504</v>
      </c>
      <c r="B723" s="9">
        <v>2</v>
      </c>
      <c r="C723" s="9" t="s">
        <v>525</v>
      </c>
      <c r="D723" s="13"/>
      <c r="E723" s="13" t="e">
        <f>_xlfn.IFNA(VLOOKUP(expandedflower[[#This Row],[Scion METRC '#]],[3]!METRCC8[#Data],2,FALSE),"METRC ERROR")</f>
        <v>#REF!</v>
      </c>
      <c r="F723" s="13" t="str">
        <f>_xlfn.IFNA(VLOOKUP(expandedflower[[#This Row],[Scion METRC '#]],VEGC8[[#All],[Scion METRC '#]:[Pheno Barcode]],2,FALSE),"")</f>
        <v/>
      </c>
      <c r="G723" s="13" t="str">
        <f>LEFT(expandedflower[[#This Row],[Pheno Barcode]],7)</f>
        <v/>
      </c>
      <c r="H723" s="10" t="e">
        <f>_xlfn.IFNA(VLOOKUP(expandedflower[[#This Row],[Strain]],VEGC8[[#All],[Scion METRC '#]:[Health]],5,FALSE),"")</f>
        <v>#REF!</v>
      </c>
      <c r="I723" s="13"/>
      <c r="J723" s="13" t="str">
        <f>_xlfn.IFNA(VLOOKUP(expandedflower[[#This Row],[Scion METRC '#]],DEADC8[#Data],2,FALSE),"Alive")</f>
        <v>Alive</v>
      </c>
      <c r="K723" s="13"/>
      <c r="L723" s="13" t="str">
        <f>_xlfn.IFNA(VLOOKUP(expandedflower[[#This Row],[Scion METRC '#]],DEADC8[#Data],3,FALSE),"")</f>
        <v/>
      </c>
      <c r="M723" s="14" t="str">
        <f>_xlfn.IFNA(VLOOKUP(expandedflower[[#This Row],[Scion METRC '#]],DEADC8[#Data],4,FALSE),"")</f>
        <v/>
      </c>
      <c r="N723" s="13" t="str">
        <f>IF(ISNUMBER(SEARCH(".",expandedflower[[#This Row],[Pheno Barcode]])),CONCATENATE("1A4070000000065000",RIGHT(expandedflower[[#This Row],[Pheno Barcode]],6)),"")</f>
        <v/>
      </c>
      <c r="O7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_JL1-02</v>
      </c>
    </row>
    <row r="724" spans="1:15" x14ac:dyDescent="0.25">
      <c r="A724" s="12" t="s">
        <v>504</v>
      </c>
      <c r="B724" s="9">
        <v>3</v>
      </c>
      <c r="C724" s="9" t="s">
        <v>525</v>
      </c>
      <c r="D724" s="13"/>
      <c r="E724" s="13" t="e">
        <f>_xlfn.IFNA(VLOOKUP(expandedflower[[#This Row],[Scion METRC '#]],[3]!METRCC8[#Data],2,FALSE),"METRC ERROR")</f>
        <v>#REF!</v>
      </c>
      <c r="F724" s="13" t="str">
        <f>_xlfn.IFNA(VLOOKUP(expandedflower[[#This Row],[Scion METRC '#]],VEGC8[[#All],[Scion METRC '#]:[Pheno Barcode]],2,FALSE),"")</f>
        <v/>
      </c>
      <c r="G724" s="13" t="str">
        <f>LEFT(expandedflower[[#This Row],[Pheno Barcode]],7)</f>
        <v/>
      </c>
      <c r="H724" s="10" t="e">
        <f>_xlfn.IFNA(VLOOKUP(expandedflower[[#This Row],[Strain]],VEGC8[[#All],[Scion METRC '#]:[Health]],5,FALSE),"")</f>
        <v>#REF!</v>
      </c>
      <c r="I724" s="13"/>
      <c r="J724" s="13" t="str">
        <f>_xlfn.IFNA(VLOOKUP(expandedflower[[#This Row],[Scion METRC '#]],DEADC8[#Data],2,FALSE),"Alive")</f>
        <v>Alive</v>
      </c>
      <c r="K724" s="13"/>
      <c r="L724" s="13" t="str">
        <f>_xlfn.IFNA(VLOOKUP(expandedflower[[#This Row],[Scion METRC '#]],DEADC8[#Data],3,FALSE),"")</f>
        <v/>
      </c>
      <c r="M724" s="14" t="str">
        <f>_xlfn.IFNA(VLOOKUP(expandedflower[[#This Row],[Scion METRC '#]],DEADC8[#Data],4,FALSE),"")</f>
        <v/>
      </c>
      <c r="N724" s="13" t="str">
        <f>IF(ISNUMBER(SEARCH(".",expandedflower[[#This Row],[Pheno Barcode]])),CONCATENATE("1A4070000000065000",RIGHT(expandedflower[[#This Row],[Pheno Barcode]],6)),"")</f>
        <v/>
      </c>
      <c r="O7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_JL1-03</v>
      </c>
    </row>
    <row r="725" spans="1:15" x14ac:dyDescent="0.25">
      <c r="A725" s="12" t="s">
        <v>504</v>
      </c>
      <c r="B725" s="9">
        <v>4</v>
      </c>
      <c r="C725" s="9" t="s">
        <v>525</v>
      </c>
      <c r="D725" s="13"/>
      <c r="E725" s="13" t="e">
        <f>_xlfn.IFNA(VLOOKUP(expandedflower[[#This Row],[Scion METRC '#]],[3]!METRCC8[#Data],2,FALSE),"METRC ERROR")</f>
        <v>#REF!</v>
      </c>
      <c r="F725" s="13" t="str">
        <f>_xlfn.IFNA(VLOOKUP(expandedflower[[#This Row],[Scion METRC '#]],VEGC8[[#All],[Scion METRC '#]:[Pheno Barcode]],2,FALSE),"")</f>
        <v/>
      </c>
      <c r="G725" s="13" t="str">
        <f>LEFT(expandedflower[[#This Row],[Pheno Barcode]],7)</f>
        <v/>
      </c>
      <c r="H725" s="10" t="e">
        <f>_xlfn.IFNA(VLOOKUP(expandedflower[[#This Row],[Strain]],VEGC8[[#All],[Scion METRC '#]:[Health]],5,FALSE),"")</f>
        <v>#REF!</v>
      </c>
      <c r="I725" s="13"/>
      <c r="J725" s="13" t="str">
        <f>_xlfn.IFNA(VLOOKUP(expandedflower[[#This Row],[Scion METRC '#]],DEADC8[#Data],2,FALSE),"Alive")</f>
        <v>Alive</v>
      </c>
      <c r="K725" s="13"/>
      <c r="L725" s="13" t="str">
        <f>_xlfn.IFNA(VLOOKUP(expandedflower[[#This Row],[Scion METRC '#]],DEADC8[#Data],3,FALSE),"")</f>
        <v/>
      </c>
      <c r="M725" s="14" t="str">
        <f>_xlfn.IFNA(VLOOKUP(expandedflower[[#This Row],[Scion METRC '#]],DEADC8[#Data],4,FALSE),"")</f>
        <v/>
      </c>
      <c r="N725" s="13" t="str">
        <f>IF(ISNUMBER(SEARCH(".",expandedflower[[#This Row],[Pheno Barcode]])),CONCATENATE("1A4070000000065000",RIGHT(expandedflower[[#This Row],[Pheno Barcode]],6)),"")</f>
        <v/>
      </c>
      <c r="O7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_JL1-04</v>
      </c>
    </row>
    <row r="726" spans="1:15" x14ac:dyDescent="0.25">
      <c r="A726" s="12" t="s">
        <v>504</v>
      </c>
      <c r="B726" s="9">
        <v>5</v>
      </c>
      <c r="C726" s="9" t="s">
        <v>525</v>
      </c>
      <c r="D726" s="13"/>
      <c r="E726" s="13" t="e">
        <f>_xlfn.IFNA(VLOOKUP(expandedflower[[#This Row],[Scion METRC '#]],[3]!METRCC8[#Data],2,FALSE),"METRC ERROR")</f>
        <v>#REF!</v>
      </c>
      <c r="F726" s="13" t="str">
        <f>_xlfn.IFNA(VLOOKUP(expandedflower[[#This Row],[Scion METRC '#]],VEGC8[[#All],[Scion METRC '#]:[Pheno Barcode]],2,FALSE),"")</f>
        <v/>
      </c>
      <c r="G726" s="13" t="str">
        <f>LEFT(expandedflower[[#This Row],[Pheno Barcode]],7)</f>
        <v/>
      </c>
      <c r="H726" s="10" t="e">
        <f>_xlfn.IFNA(VLOOKUP(expandedflower[[#This Row],[Strain]],VEGC8[[#All],[Scion METRC '#]:[Health]],5,FALSE),"")</f>
        <v>#REF!</v>
      </c>
      <c r="I726" s="13"/>
      <c r="J726" s="13" t="str">
        <f>_xlfn.IFNA(VLOOKUP(expandedflower[[#This Row],[Scion METRC '#]],DEADC8[#Data],2,FALSE),"Alive")</f>
        <v>Alive</v>
      </c>
      <c r="K726" s="13"/>
      <c r="L726" s="13" t="str">
        <f>_xlfn.IFNA(VLOOKUP(expandedflower[[#This Row],[Scion METRC '#]],DEADC8[#Data],3,FALSE),"")</f>
        <v/>
      </c>
      <c r="M726" s="14" t="str">
        <f>_xlfn.IFNA(VLOOKUP(expandedflower[[#This Row],[Scion METRC '#]],DEADC8[#Data],4,FALSE),"")</f>
        <v/>
      </c>
      <c r="N726" s="13" t="str">
        <f>IF(ISNUMBER(SEARCH(".",expandedflower[[#This Row],[Pheno Barcode]])),CONCATENATE("1A4070000000065000",RIGHT(expandedflower[[#This Row],[Pheno Barcode]],6)),"")</f>
        <v/>
      </c>
      <c r="O7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_JL1-05</v>
      </c>
    </row>
    <row r="727" spans="1:15" x14ac:dyDescent="0.25">
      <c r="A727" s="12" t="s">
        <v>504</v>
      </c>
      <c r="B727" s="9">
        <v>6</v>
      </c>
      <c r="C727" s="9" t="s">
        <v>525</v>
      </c>
      <c r="D727" s="13"/>
      <c r="E727" s="13" t="e">
        <f>_xlfn.IFNA(VLOOKUP(expandedflower[[#This Row],[Scion METRC '#]],[3]!METRCC8[#Data],2,FALSE),"METRC ERROR")</f>
        <v>#REF!</v>
      </c>
      <c r="F727" s="13" t="str">
        <f>_xlfn.IFNA(VLOOKUP(expandedflower[[#This Row],[Scion METRC '#]],VEGC8[[#All],[Scion METRC '#]:[Pheno Barcode]],2,FALSE),"")</f>
        <v/>
      </c>
      <c r="G727" s="13" t="str">
        <f>LEFT(expandedflower[[#This Row],[Pheno Barcode]],7)</f>
        <v/>
      </c>
      <c r="H727" s="10" t="e">
        <f>_xlfn.IFNA(VLOOKUP(expandedflower[[#This Row],[Strain]],VEGC8[[#All],[Scion METRC '#]:[Health]],5,FALSE),"")</f>
        <v>#REF!</v>
      </c>
      <c r="I727" s="13"/>
      <c r="J727" s="13" t="str">
        <f>_xlfn.IFNA(VLOOKUP(expandedflower[[#This Row],[Scion METRC '#]],DEADC8[#Data],2,FALSE),"Alive")</f>
        <v>Alive</v>
      </c>
      <c r="K727" s="13"/>
      <c r="L727" s="13" t="str">
        <f>_xlfn.IFNA(VLOOKUP(expandedflower[[#This Row],[Scion METRC '#]],DEADC8[#Data],3,FALSE),"")</f>
        <v/>
      </c>
      <c r="M727" s="14" t="str">
        <f>_xlfn.IFNA(VLOOKUP(expandedflower[[#This Row],[Scion METRC '#]],DEADC8[#Data],4,FALSE),"")</f>
        <v/>
      </c>
      <c r="N727" s="13" t="str">
        <f>IF(ISNUMBER(SEARCH(".",expandedflower[[#This Row],[Pheno Barcode]])),CONCATENATE("1A4070000000065000",RIGHT(expandedflower[[#This Row],[Pheno Barcode]],6)),"")</f>
        <v/>
      </c>
      <c r="O7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_JL1-06</v>
      </c>
    </row>
    <row r="728" spans="1:15" x14ac:dyDescent="0.25">
      <c r="A728" s="12" t="s">
        <v>504</v>
      </c>
      <c r="B728" s="9">
        <v>7</v>
      </c>
      <c r="C728" s="9" t="s">
        <v>525</v>
      </c>
      <c r="D728" s="13"/>
      <c r="E728" s="13" t="e">
        <f>_xlfn.IFNA(VLOOKUP(expandedflower[[#This Row],[Scion METRC '#]],[3]!METRCC8[#Data],2,FALSE),"METRC ERROR")</f>
        <v>#REF!</v>
      </c>
      <c r="F728" s="13" t="str">
        <f>_xlfn.IFNA(VLOOKUP(expandedflower[[#This Row],[Scion METRC '#]],VEGC8[[#All],[Scion METRC '#]:[Pheno Barcode]],2,FALSE),"")</f>
        <v/>
      </c>
      <c r="G728" s="13" t="str">
        <f>LEFT(expandedflower[[#This Row],[Pheno Barcode]],7)</f>
        <v/>
      </c>
      <c r="H728" s="10" t="e">
        <f>_xlfn.IFNA(VLOOKUP(expandedflower[[#This Row],[Strain]],VEGC8[[#All],[Scion METRC '#]:[Health]],5,FALSE),"")</f>
        <v>#REF!</v>
      </c>
      <c r="I728" s="13"/>
      <c r="J728" s="13" t="str">
        <f>_xlfn.IFNA(VLOOKUP(expandedflower[[#This Row],[Scion METRC '#]],DEADC8[#Data],2,FALSE),"Alive")</f>
        <v>Alive</v>
      </c>
      <c r="K728" s="13"/>
      <c r="L728" s="13" t="str">
        <f>_xlfn.IFNA(VLOOKUP(expandedflower[[#This Row],[Scion METRC '#]],DEADC8[#Data],3,FALSE),"")</f>
        <v/>
      </c>
      <c r="M728" s="14" t="str">
        <f>_xlfn.IFNA(VLOOKUP(expandedflower[[#This Row],[Scion METRC '#]],DEADC8[#Data],4,FALSE),"")</f>
        <v/>
      </c>
      <c r="N728" s="13" t="str">
        <f>IF(ISNUMBER(SEARCH(".",expandedflower[[#This Row],[Pheno Barcode]])),CONCATENATE("1A4070000000065000",RIGHT(expandedflower[[#This Row],[Pheno Barcode]],6)),"")</f>
        <v/>
      </c>
      <c r="O7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_JL1-07</v>
      </c>
    </row>
    <row r="729" spans="1:15" x14ac:dyDescent="0.25">
      <c r="A729" s="12" t="s">
        <v>504</v>
      </c>
      <c r="B729" s="9">
        <v>8</v>
      </c>
      <c r="C729" s="9" t="s">
        <v>525</v>
      </c>
      <c r="D729" s="13"/>
      <c r="E729" s="13" t="e">
        <f>_xlfn.IFNA(VLOOKUP(expandedflower[[#This Row],[Scion METRC '#]],[3]!METRCC8[#Data],2,FALSE),"METRC ERROR")</f>
        <v>#REF!</v>
      </c>
      <c r="F729" s="13" t="str">
        <f>_xlfn.IFNA(VLOOKUP(expandedflower[[#This Row],[Scion METRC '#]],VEGC8[[#All],[Scion METRC '#]:[Pheno Barcode]],2,FALSE),"")</f>
        <v/>
      </c>
      <c r="G729" s="13" t="str">
        <f>LEFT(expandedflower[[#This Row],[Pheno Barcode]],7)</f>
        <v/>
      </c>
      <c r="H729" s="10" t="e">
        <f>_xlfn.IFNA(VLOOKUP(expandedflower[[#This Row],[Strain]],VEGC8[[#All],[Scion METRC '#]:[Health]],5,FALSE),"")</f>
        <v>#REF!</v>
      </c>
      <c r="I729" s="13"/>
      <c r="J729" s="13" t="str">
        <f>_xlfn.IFNA(VLOOKUP(expandedflower[[#This Row],[Scion METRC '#]],DEADC8[#Data],2,FALSE),"Alive")</f>
        <v>Alive</v>
      </c>
      <c r="K729" s="13"/>
      <c r="L729" s="13" t="str">
        <f>_xlfn.IFNA(VLOOKUP(expandedflower[[#This Row],[Scion METRC '#]],DEADC8[#Data],3,FALSE),"")</f>
        <v/>
      </c>
      <c r="M729" s="14" t="str">
        <f>_xlfn.IFNA(VLOOKUP(expandedflower[[#This Row],[Scion METRC '#]],DEADC8[#Data],4,FALSE),"")</f>
        <v/>
      </c>
      <c r="N729" s="13" t="str">
        <f>IF(ISNUMBER(SEARCH(".",expandedflower[[#This Row],[Pheno Barcode]])),CONCATENATE("1A4070000000065000",RIGHT(expandedflower[[#This Row],[Pheno Barcode]],6)),"")</f>
        <v/>
      </c>
      <c r="O7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_JL1-08</v>
      </c>
    </row>
    <row r="730" spans="1:15" x14ac:dyDescent="0.25">
      <c r="A730" s="12" t="s">
        <v>504</v>
      </c>
      <c r="B730" s="9">
        <v>9</v>
      </c>
      <c r="C730" s="9" t="s">
        <v>525</v>
      </c>
      <c r="D730" s="13"/>
      <c r="E730" s="13" t="e">
        <f>_xlfn.IFNA(VLOOKUP(expandedflower[[#This Row],[Scion METRC '#]],[3]!METRCC8[#Data],2,FALSE),"METRC ERROR")</f>
        <v>#REF!</v>
      </c>
      <c r="F730" s="13" t="str">
        <f>_xlfn.IFNA(VLOOKUP(expandedflower[[#This Row],[Scion METRC '#]],VEGC8[[#All],[Scion METRC '#]:[Pheno Barcode]],2,FALSE),"")</f>
        <v/>
      </c>
      <c r="G730" s="13" t="str">
        <f>LEFT(expandedflower[[#This Row],[Pheno Barcode]],7)</f>
        <v/>
      </c>
      <c r="H730" s="10" t="e">
        <f>_xlfn.IFNA(VLOOKUP(expandedflower[[#This Row],[Strain]],VEGC8[[#All],[Scion METRC '#]:[Health]],5,FALSE),"")</f>
        <v>#REF!</v>
      </c>
      <c r="I730" s="13"/>
      <c r="J730" s="13" t="str">
        <f>_xlfn.IFNA(VLOOKUP(expandedflower[[#This Row],[Scion METRC '#]],DEADC8[#Data],2,FALSE),"Alive")</f>
        <v>Alive</v>
      </c>
      <c r="K730" s="13"/>
      <c r="L730" s="13" t="str">
        <f>_xlfn.IFNA(VLOOKUP(expandedflower[[#This Row],[Scion METRC '#]],DEADC8[#Data],3,FALSE),"")</f>
        <v/>
      </c>
      <c r="M730" s="14" t="str">
        <f>_xlfn.IFNA(VLOOKUP(expandedflower[[#This Row],[Scion METRC '#]],DEADC8[#Data],4,FALSE),"")</f>
        <v/>
      </c>
      <c r="N730" s="13" t="str">
        <f>IF(ISNUMBER(SEARCH(".",expandedflower[[#This Row],[Pheno Barcode]])),CONCATENATE("1A4070000000065000",RIGHT(expandedflower[[#This Row],[Pheno Barcode]],6)),"")</f>
        <v/>
      </c>
      <c r="O7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_JL1-09</v>
      </c>
    </row>
    <row r="731" spans="1:15" x14ac:dyDescent="0.25">
      <c r="A731" s="12" t="s">
        <v>504</v>
      </c>
      <c r="B731" s="9">
        <v>10</v>
      </c>
      <c r="C731" s="9" t="s">
        <v>525</v>
      </c>
      <c r="D731" s="13"/>
      <c r="E731" s="13" t="e">
        <f>_xlfn.IFNA(VLOOKUP(expandedflower[[#This Row],[Scion METRC '#]],[3]!METRCC8[#Data],2,FALSE),"METRC ERROR")</f>
        <v>#REF!</v>
      </c>
      <c r="F731" s="13" t="str">
        <f>_xlfn.IFNA(VLOOKUP(expandedflower[[#This Row],[Scion METRC '#]],VEGC8[[#All],[Scion METRC '#]:[Pheno Barcode]],2,FALSE),"")</f>
        <v/>
      </c>
      <c r="G731" s="13" t="str">
        <f>LEFT(expandedflower[[#This Row],[Pheno Barcode]],7)</f>
        <v/>
      </c>
      <c r="H731" s="10" t="e">
        <f>_xlfn.IFNA(VLOOKUP(expandedflower[[#This Row],[Strain]],VEGC8[[#All],[Scion METRC '#]:[Health]],5,FALSE),"")</f>
        <v>#REF!</v>
      </c>
      <c r="I731" s="13"/>
      <c r="J731" s="13" t="str">
        <f>_xlfn.IFNA(VLOOKUP(expandedflower[[#This Row],[Scion METRC '#]],DEADC8[#Data],2,FALSE),"Alive")</f>
        <v>Alive</v>
      </c>
      <c r="K731" s="13"/>
      <c r="L731" s="13" t="str">
        <f>_xlfn.IFNA(VLOOKUP(expandedflower[[#This Row],[Scion METRC '#]],DEADC8[#Data],3,FALSE),"")</f>
        <v/>
      </c>
      <c r="M731" s="14" t="str">
        <f>_xlfn.IFNA(VLOOKUP(expandedflower[[#This Row],[Scion METRC '#]],DEADC8[#Data],4,FALSE),"")</f>
        <v/>
      </c>
      <c r="N731" s="13" t="str">
        <f>IF(ISNUMBER(SEARCH(".",expandedflower[[#This Row],[Pheno Barcode]])),CONCATENATE("1A4070000000065000",RIGHT(expandedflower[[#This Row],[Pheno Barcode]],6)),"")</f>
        <v/>
      </c>
      <c r="O7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_JL1-10</v>
      </c>
    </row>
    <row r="732" spans="1:15" x14ac:dyDescent="0.25">
      <c r="A732" s="12" t="s">
        <v>504</v>
      </c>
      <c r="B732" s="9">
        <v>11</v>
      </c>
      <c r="C732" s="9" t="s">
        <v>525</v>
      </c>
      <c r="D732" s="13"/>
      <c r="E732" s="13" t="e">
        <f>_xlfn.IFNA(VLOOKUP(expandedflower[[#This Row],[Scion METRC '#]],[3]!METRCC8[#Data],2,FALSE),"METRC ERROR")</f>
        <v>#REF!</v>
      </c>
      <c r="F732" s="13" t="str">
        <f>_xlfn.IFNA(VLOOKUP(expandedflower[[#This Row],[Scion METRC '#]],VEGC8[[#All],[Scion METRC '#]:[Pheno Barcode]],2,FALSE),"")</f>
        <v/>
      </c>
      <c r="G732" s="13" t="str">
        <f>LEFT(expandedflower[[#This Row],[Pheno Barcode]],7)</f>
        <v/>
      </c>
      <c r="H732" s="10" t="e">
        <f>_xlfn.IFNA(VLOOKUP(expandedflower[[#This Row],[Strain]],VEGC8[[#All],[Scion METRC '#]:[Health]],5,FALSE),"")</f>
        <v>#REF!</v>
      </c>
      <c r="I732" s="13"/>
      <c r="J732" s="13" t="str">
        <f>_xlfn.IFNA(VLOOKUP(expandedflower[[#This Row],[Scion METRC '#]],DEADC8[#Data],2,FALSE),"Alive")</f>
        <v>Alive</v>
      </c>
      <c r="K732" s="13"/>
      <c r="L732" s="13" t="str">
        <f>_xlfn.IFNA(VLOOKUP(expandedflower[[#This Row],[Scion METRC '#]],DEADC8[#Data],3,FALSE),"")</f>
        <v/>
      </c>
      <c r="M732" s="14" t="str">
        <f>_xlfn.IFNA(VLOOKUP(expandedflower[[#This Row],[Scion METRC '#]],DEADC8[#Data],4,FALSE),"")</f>
        <v/>
      </c>
      <c r="N732" s="13" t="str">
        <f>IF(ISNUMBER(SEARCH(".",expandedflower[[#This Row],[Pheno Barcode]])),CONCATENATE("1A4070000000065000",RIGHT(expandedflower[[#This Row],[Pheno Barcode]],6)),"")</f>
        <v/>
      </c>
      <c r="O7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_JL1-11</v>
      </c>
    </row>
    <row r="733" spans="1:15" x14ac:dyDescent="0.25">
      <c r="A733" s="12" t="s">
        <v>504</v>
      </c>
      <c r="B733" s="9">
        <v>12</v>
      </c>
      <c r="C733" s="9" t="s">
        <v>525</v>
      </c>
      <c r="D733" s="13"/>
      <c r="E733" s="13" t="e">
        <f>_xlfn.IFNA(VLOOKUP(expandedflower[[#This Row],[Scion METRC '#]],[3]!METRCC8[#Data],2,FALSE),"METRC ERROR")</f>
        <v>#REF!</v>
      </c>
      <c r="F733" s="13" t="str">
        <f>_xlfn.IFNA(VLOOKUP(expandedflower[[#This Row],[Scion METRC '#]],VEGC8[[#All],[Scion METRC '#]:[Pheno Barcode]],2,FALSE),"")</f>
        <v/>
      </c>
      <c r="G733" s="13" t="str">
        <f>LEFT(expandedflower[[#This Row],[Pheno Barcode]],7)</f>
        <v/>
      </c>
      <c r="H733" s="10" t="e">
        <f>_xlfn.IFNA(VLOOKUP(expandedflower[[#This Row],[Strain]],VEGC8[[#All],[Scion METRC '#]:[Health]],5,FALSE),"")</f>
        <v>#REF!</v>
      </c>
      <c r="I733" s="13"/>
      <c r="J733" s="13" t="str">
        <f>_xlfn.IFNA(VLOOKUP(expandedflower[[#This Row],[Scion METRC '#]],DEADC8[#Data],2,FALSE),"Alive")</f>
        <v>Alive</v>
      </c>
      <c r="K733" s="13"/>
      <c r="L733" s="13" t="str">
        <f>_xlfn.IFNA(VLOOKUP(expandedflower[[#This Row],[Scion METRC '#]],DEADC8[#Data],3,FALSE),"")</f>
        <v/>
      </c>
      <c r="M733" s="14" t="str">
        <f>_xlfn.IFNA(VLOOKUP(expandedflower[[#This Row],[Scion METRC '#]],DEADC8[#Data],4,FALSE),"")</f>
        <v/>
      </c>
      <c r="N733" s="13" t="str">
        <f>IF(ISNUMBER(SEARCH(".",expandedflower[[#This Row],[Pheno Barcode]])),CONCATENATE("1A4070000000065000",RIGHT(expandedflower[[#This Row],[Pheno Barcode]],6)),"")</f>
        <v/>
      </c>
      <c r="O7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_JL1-12</v>
      </c>
    </row>
    <row r="734" spans="1:15" x14ac:dyDescent="0.25">
      <c r="A734" s="12" t="s">
        <v>504</v>
      </c>
      <c r="B734" s="9">
        <v>13</v>
      </c>
      <c r="C734" s="9" t="s">
        <v>525</v>
      </c>
      <c r="D734" s="13"/>
      <c r="E734" s="13" t="e">
        <f>_xlfn.IFNA(VLOOKUP(expandedflower[[#This Row],[Scion METRC '#]],[3]!METRCC8[#Data],2,FALSE),"METRC ERROR")</f>
        <v>#REF!</v>
      </c>
      <c r="F734" s="13" t="str">
        <f>_xlfn.IFNA(VLOOKUP(expandedflower[[#This Row],[Scion METRC '#]],VEGC8[[#All],[Scion METRC '#]:[Pheno Barcode]],2,FALSE),"")</f>
        <v/>
      </c>
      <c r="G734" s="13" t="str">
        <f>LEFT(expandedflower[[#This Row],[Pheno Barcode]],7)</f>
        <v/>
      </c>
      <c r="H734" s="10" t="e">
        <f>_xlfn.IFNA(VLOOKUP(expandedflower[[#This Row],[Strain]],VEGC8[[#All],[Scion METRC '#]:[Health]],5,FALSE),"")</f>
        <v>#REF!</v>
      </c>
      <c r="I734" s="13"/>
      <c r="J734" s="13" t="str">
        <f>_xlfn.IFNA(VLOOKUP(expandedflower[[#This Row],[Scion METRC '#]],DEADC8[#Data],2,FALSE),"Alive")</f>
        <v>Alive</v>
      </c>
      <c r="K734" s="13"/>
      <c r="L734" s="13" t="str">
        <f>_xlfn.IFNA(VLOOKUP(expandedflower[[#This Row],[Scion METRC '#]],DEADC8[#Data],3,FALSE),"")</f>
        <v/>
      </c>
      <c r="M734" s="14" t="str">
        <f>_xlfn.IFNA(VLOOKUP(expandedflower[[#This Row],[Scion METRC '#]],DEADC8[#Data],4,FALSE),"")</f>
        <v/>
      </c>
      <c r="N734" s="13" t="str">
        <f>IF(ISNUMBER(SEARCH(".",expandedflower[[#This Row],[Pheno Barcode]])),CONCATENATE("1A4070000000065000",RIGHT(expandedflower[[#This Row],[Pheno Barcode]],6)),"")</f>
        <v/>
      </c>
      <c r="O7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_JL1-13</v>
      </c>
    </row>
    <row r="735" spans="1:15" x14ac:dyDescent="0.25">
      <c r="A735" s="12" t="s">
        <v>504</v>
      </c>
      <c r="B735" s="9">
        <v>14</v>
      </c>
      <c r="C735" s="9" t="s">
        <v>525</v>
      </c>
      <c r="D735" s="13"/>
      <c r="E735" s="13" t="e">
        <f>_xlfn.IFNA(VLOOKUP(expandedflower[[#This Row],[Scion METRC '#]],[3]!METRCC8[#Data],2,FALSE),"METRC ERROR")</f>
        <v>#REF!</v>
      </c>
      <c r="F735" s="13" t="str">
        <f>_xlfn.IFNA(VLOOKUP(expandedflower[[#This Row],[Scion METRC '#]],VEGC8[[#All],[Scion METRC '#]:[Pheno Barcode]],2,FALSE),"")</f>
        <v/>
      </c>
      <c r="G735" s="13" t="str">
        <f>LEFT(expandedflower[[#This Row],[Pheno Barcode]],7)</f>
        <v/>
      </c>
      <c r="H735" s="10" t="e">
        <f>_xlfn.IFNA(VLOOKUP(expandedflower[[#This Row],[Strain]],VEGC8[[#All],[Scion METRC '#]:[Health]],5,FALSE),"")</f>
        <v>#REF!</v>
      </c>
      <c r="I735" s="13"/>
      <c r="J735" s="13" t="str">
        <f>_xlfn.IFNA(VLOOKUP(expandedflower[[#This Row],[Scion METRC '#]],DEADC8[#Data],2,FALSE),"Alive")</f>
        <v>Alive</v>
      </c>
      <c r="K735" s="13"/>
      <c r="L735" s="13" t="str">
        <f>_xlfn.IFNA(VLOOKUP(expandedflower[[#This Row],[Scion METRC '#]],DEADC8[#Data],3,FALSE),"")</f>
        <v/>
      </c>
      <c r="M735" s="14" t="str">
        <f>_xlfn.IFNA(VLOOKUP(expandedflower[[#This Row],[Scion METRC '#]],DEADC8[#Data],4,FALSE),"")</f>
        <v/>
      </c>
      <c r="N735" s="13" t="str">
        <f>IF(ISNUMBER(SEARCH(".",expandedflower[[#This Row],[Pheno Barcode]])),CONCATENATE("1A4070000000065000",RIGHT(expandedflower[[#This Row],[Pheno Barcode]],6)),"")</f>
        <v/>
      </c>
      <c r="O7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_JL1-14</v>
      </c>
    </row>
    <row r="736" spans="1:15" x14ac:dyDescent="0.25">
      <c r="A736" s="12" t="s">
        <v>504</v>
      </c>
      <c r="B736" s="9">
        <v>15</v>
      </c>
      <c r="C736" s="9" t="s">
        <v>525</v>
      </c>
      <c r="D736" s="13"/>
      <c r="E736" s="13" t="e">
        <f>_xlfn.IFNA(VLOOKUP(expandedflower[[#This Row],[Scion METRC '#]],[3]!METRCC8[#Data],2,FALSE),"METRC ERROR")</f>
        <v>#REF!</v>
      </c>
      <c r="F736" s="13" t="str">
        <f>_xlfn.IFNA(VLOOKUP(expandedflower[[#This Row],[Scion METRC '#]],VEGC8[[#All],[Scion METRC '#]:[Pheno Barcode]],2,FALSE),"")</f>
        <v/>
      </c>
      <c r="G736" s="13" t="str">
        <f>LEFT(expandedflower[[#This Row],[Pheno Barcode]],7)</f>
        <v/>
      </c>
      <c r="H736" s="10" t="e">
        <f>_xlfn.IFNA(VLOOKUP(expandedflower[[#This Row],[Strain]],VEGC8[[#All],[Scion METRC '#]:[Health]],5,FALSE),"")</f>
        <v>#REF!</v>
      </c>
      <c r="I736" s="13"/>
      <c r="J736" s="13" t="str">
        <f>_xlfn.IFNA(VLOOKUP(expandedflower[[#This Row],[Scion METRC '#]],DEADC8[#Data],2,FALSE),"Alive")</f>
        <v>Alive</v>
      </c>
      <c r="K736" s="13"/>
      <c r="L736" s="13" t="str">
        <f>_xlfn.IFNA(VLOOKUP(expandedflower[[#This Row],[Scion METRC '#]],DEADC8[#Data],3,FALSE),"")</f>
        <v/>
      </c>
      <c r="M736" s="14" t="str">
        <f>_xlfn.IFNA(VLOOKUP(expandedflower[[#This Row],[Scion METRC '#]],DEADC8[#Data],4,FALSE),"")</f>
        <v/>
      </c>
      <c r="N736" s="13" t="str">
        <f>IF(ISNUMBER(SEARCH(".",expandedflower[[#This Row],[Pheno Barcode]])),CONCATENATE("1A4070000000065000",RIGHT(expandedflower[[#This Row],[Pheno Barcode]],6)),"")</f>
        <v/>
      </c>
      <c r="O7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_JL1-15</v>
      </c>
    </row>
    <row r="737" spans="1:15" x14ac:dyDescent="0.25">
      <c r="A737" s="12" t="s">
        <v>504</v>
      </c>
      <c r="B737" s="9">
        <v>16</v>
      </c>
      <c r="C737" s="9" t="s">
        <v>525</v>
      </c>
      <c r="D737" s="13"/>
      <c r="E737" s="13" t="e">
        <f>_xlfn.IFNA(VLOOKUP(expandedflower[[#This Row],[Scion METRC '#]],[3]!METRCC8[#Data],2,FALSE),"METRC ERROR")</f>
        <v>#REF!</v>
      </c>
      <c r="F737" s="13" t="str">
        <f>_xlfn.IFNA(VLOOKUP(expandedflower[[#This Row],[Scion METRC '#]],VEGC8[[#All],[Scion METRC '#]:[Pheno Barcode]],2,FALSE),"")</f>
        <v/>
      </c>
      <c r="G737" s="13" t="str">
        <f>LEFT(expandedflower[[#This Row],[Pheno Barcode]],7)</f>
        <v/>
      </c>
      <c r="H737" s="10" t="e">
        <f>_xlfn.IFNA(VLOOKUP(expandedflower[[#This Row],[Strain]],VEGC8[[#All],[Scion METRC '#]:[Health]],5,FALSE),"")</f>
        <v>#REF!</v>
      </c>
      <c r="I737" s="13"/>
      <c r="J737" s="13" t="str">
        <f>_xlfn.IFNA(VLOOKUP(expandedflower[[#This Row],[Scion METRC '#]],DEADC8[#Data],2,FALSE),"Alive")</f>
        <v>Alive</v>
      </c>
      <c r="K737" s="13"/>
      <c r="L737" s="13" t="str">
        <f>_xlfn.IFNA(VLOOKUP(expandedflower[[#This Row],[Scion METRC '#]],DEADC8[#Data],3,FALSE),"")</f>
        <v/>
      </c>
      <c r="M737" s="14" t="str">
        <f>_xlfn.IFNA(VLOOKUP(expandedflower[[#This Row],[Scion METRC '#]],DEADC8[#Data],4,FALSE),"")</f>
        <v/>
      </c>
      <c r="N737" s="13" t="str">
        <f>IF(ISNUMBER(SEARCH(".",expandedflower[[#This Row],[Pheno Barcode]])),CONCATENATE("1A4070000000065000",RIGHT(expandedflower[[#This Row],[Pheno Barcode]],6)),"")</f>
        <v/>
      </c>
      <c r="O7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_JL1-16</v>
      </c>
    </row>
    <row r="738" spans="1:15" x14ac:dyDescent="0.25">
      <c r="A738" s="12" t="s">
        <v>504</v>
      </c>
      <c r="B738" s="9">
        <v>1</v>
      </c>
      <c r="C738" s="9" t="s">
        <v>526</v>
      </c>
      <c r="D738" s="13"/>
      <c r="E738" s="13" t="e">
        <f>_xlfn.IFNA(VLOOKUP(expandedflower[[#This Row],[Scion METRC '#]],[3]!METRCC8[#Data],2,FALSE),"METRC ERROR")</f>
        <v>#REF!</v>
      </c>
      <c r="F738" s="13" t="str">
        <f>_xlfn.IFNA(VLOOKUP(expandedflower[[#This Row],[Scion METRC '#]],VEGC8[[#All],[Scion METRC '#]:[Pheno Barcode]],2,FALSE),"")</f>
        <v/>
      </c>
      <c r="G738" s="13" t="str">
        <f>LEFT(expandedflower[[#This Row],[Pheno Barcode]],7)</f>
        <v/>
      </c>
      <c r="H738" s="10" t="e">
        <f>_xlfn.IFNA(VLOOKUP(expandedflower[[#This Row],[Strain]],VEGC8[[#All],[Scion METRC '#]:[Health]],5,FALSE),"")</f>
        <v>#REF!</v>
      </c>
      <c r="I738" s="13"/>
      <c r="J738" s="13" t="str">
        <f>_xlfn.IFNA(VLOOKUP(expandedflower[[#This Row],[Scion METRC '#]],DEADC8[#Data],2,FALSE),"Alive")</f>
        <v>Alive</v>
      </c>
      <c r="K738" s="13"/>
      <c r="L738" s="13" t="str">
        <f>_xlfn.IFNA(VLOOKUP(expandedflower[[#This Row],[Scion METRC '#]],DEADC8[#Data],3,FALSE),"")</f>
        <v/>
      </c>
      <c r="M738" s="14" t="str">
        <f>_xlfn.IFNA(VLOOKUP(expandedflower[[#This Row],[Scion METRC '#]],DEADC8[#Data],4,FALSE),"")</f>
        <v/>
      </c>
      <c r="N738" s="13" t="str">
        <f>IF(ISNUMBER(SEARCH(".",expandedflower[[#This Row],[Pheno Barcode]])),CONCATENATE("1A4070000000065000",RIGHT(expandedflower[[#This Row],[Pheno Barcode]],6)),"")</f>
        <v/>
      </c>
      <c r="O7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_JL2-01</v>
      </c>
    </row>
    <row r="739" spans="1:15" x14ac:dyDescent="0.25">
      <c r="A739" s="12" t="s">
        <v>504</v>
      </c>
      <c r="B739" s="9">
        <v>2</v>
      </c>
      <c r="C739" s="9" t="s">
        <v>526</v>
      </c>
      <c r="D739" s="13"/>
      <c r="E739" s="13" t="e">
        <f>_xlfn.IFNA(VLOOKUP(expandedflower[[#This Row],[Scion METRC '#]],[3]!METRCC8[#Data],2,FALSE),"METRC ERROR")</f>
        <v>#REF!</v>
      </c>
      <c r="F739" s="13" t="str">
        <f>_xlfn.IFNA(VLOOKUP(expandedflower[[#This Row],[Scion METRC '#]],VEGC8[[#All],[Scion METRC '#]:[Pheno Barcode]],2,FALSE),"")</f>
        <v/>
      </c>
      <c r="G739" s="13" t="str">
        <f>LEFT(expandedflower[[#This Row],[Pheno Barcode]],7)</f>
        <v/>
      </c>
      <c r="H739" s="10" t="e">
        <f>_xlfn.IFNA(VLOOKUP(expandedflower[[#This Row],[Strain]],VEGC8[[#All],[Scion METRC '#]:[Health]],5,FALSE),"")</f>
        <v>#REF!</v>
      </c>
      <c r="I739" s="13"/>
      <c r="J739" s="13" t="str">
        <f>_xlfn.IFNA(VLOOKUP(expandedflower[[#This Row],[Scion METRC '#]],DEADC8[#Data],2,FALSE),"Alive")</f>
        <v>Alive</v>
      </c>
      <c r="K739" s="13"/>
      <c r="L739" s="13" t="str">
        <f>_xlfn.IFNA(VLOOKUP(expandedflower[[#This Row],[Scion METRC '#]],DEADC8[#Data],3,FALSE),"")</f>
        <v/>
      </c>
      <c r="M739" s="14" t="str">
        <f>_xlfn.IFNA(VLOOKUP(expandedflower[[#This Row],[Scion METRC '#]],DEADC8[#Data],4,FALSE),"")</f>
        <v/>
      </c>
      <c r="N739" s="13" t="str">
        <f>IF(ISNUMBER(SEARCH(".",expandedflower[[#This Row],[Pheno Barcode]])),CONCATENATE("1A4070000000065000",RIGHT(expandedflower[[#This Row],[Pheno Barcode]],6)),"")</f>
        <v/>
      </c>
      <c r="O7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_JL2-02</v>
      </c>
    </row>
    <row r="740" spans="1:15" x14ac:dyDescent="0.25">
      <c r="A740" s="12" t="s">
        <v>504</v>
      </c>
      <c r="B740" s="9">
        <v>3</v>
      </c>
      <c r="C740" s="9" t="s">
        <v>526</v>
      </c>
      <c r="D740" s="13"/>
      <c r="E740" s="13" t="e">
        <f>_xlfn.IFNA(VLOOKUP(expandedflower[[#This Row],[Scion METRC '#]],[3]!METRCC8[#Data],2,FALSE),"METRC ERROR")</f>
        <v>#REF!</v>
      </c>
      <c r="F740" s="13" t="str">
        <f>_xlfn.IFNA(VLOOKUP(expandedflower[[#This Row],[Scion METRC '#]],VEGC8[[#All],[Scion METRC '#]:[Pheno Barcode]],2,FALSE),"")</f>
        <v/>
      </c>
      <c r="G740" s="13" t="str">
        <f>LEFT(expandedflower[[#This Row],[Pheno Barcode]],7)</f>
        <v/>
      </c>
      <c r="H740" s="10" t="e">
        <f>_xlfn.IFNA(VLOOKUP(expandedflower[[#This Row],[Strain]],VEGC8[[#All],[Scion METRC '#]:[Health]],5,FALSE),"")</f>
        <v>#REF!</v>
      </c>
      <c r="I740" s="13"/>
      <c r="J740" s="13" t="str">
        <f>_xlfn.IFNA(VLOOKUP(expandedflower[[#This Row],[Scion METRC '#]],DEADC8[#Data],2,FALSE),"Alive")</f>
        <v>Alive</v>
      </c>
      <c r="K740" s="13"/>
      <c r="L740" s="13" t="str">
        <f>_xlfn.IFNA(VLOOKUP(expandedflower[[#This Row],[Scion METRC '#]],DEADC8[#Data],3,FALSE),"")</f>
        <v/>
      </c>
      <c r="M740" s="14" t="str">
        <f>_xlfn.IFNA(VLOOKUP(expandedflower[[#This Row],[Scion METRC '#]],DEADC8[#Data],4,FALSE),"")</f>
        <v/>
      </c>
      <c r="N740" s="13" t="str">
        <f>IF(ISNUMBER(SEARCH(".",expandedflower[[#This Row],[Pheno Barcode]])),CONCATENATE("1A4070000000065000",RIGHT(expandedflower[[#This Row],[Pheno Barcode]],6)),"")</f>
        <v/>
      </c>
      <c r="O7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_JL2-03</v>
      </c>
    </row>
    <row r="741" spans="1:15" x14ac:dyDescent="0.25">
      <c r="A741" s="12" t="s">
        <v>504</v>
      </c>
      <c r="B741" s="9">
        <v>4</v>
      </c>
      <c r="C741" s="9" t="s">
        <v>526</v>
      </c>
      <c r="D741" s="13"/>
      <c r="E741" s="13" t="e">
        <f>_xlfn.IFNA(VLOOKUP(expandedflower[[#This Row],[Scion METRC '#]],[3]!METRCC8[#Data],2,FALSE),"METRC ERROR")</f>
        <v>#REF!</v>
      </c>
      <c r="F741" s="13" t="str">
        <f>_xlfn.IFNA(VLOOKUP(expandedflower[[#This Row],[Scion METRC '#]],VEGC8[[#All],[Scion METRC '#]:[Pheno Barcode]],2,FALSE),"")</f>
        <v/>
      </c>
      <c r="G741" s="13" t="str">
        <f>LEFT(expandedflower[[#This Row],[Pheno Barcode]],7)</f>
        <v/>
      </c>
      <c r="H741" s="10" t="e">
        <f>_xlfn.IFNA(VLOOKUP(expandedflower[[#This Row],[Strain]],VEGC8[[#All],[Scion METRC '#]:[Health]],5,FALSE),"")</f>
        <v>#REF!</v>
      </c>
      <c r="I741" s="13"/>
      <c r="J741" s="13" t="str">
        <f>_xlfn.IFNA(VLOOKUP(expandedflower[[#This Row],[Scion METRC '#]],DEADC8[#Data],2,FALSE),"Alive")</f>
        <v>Alive</v>
      </c>
      <c r="K741" s="13"/>
      <c r="L741" s="13" t="str">
        <f>_xlfn.IFNA(VLOOKUP(expandedflower[[#This Row],[Scion METRC '#]],DEADC8[#Data],3,FALSE),"")</f>
        <v/>
      </c>
      <c r="M741" s="14" t="str">
        <f>_xlfn.IFNA(VLOOKUP(expandedflower[[#This Row],[Scion METRC '#]],DEADC8[#Data],4,FALSE),"")</f>
        <v/>
      </c>
      <c r="N741" s="13" t="str">
        <f>IF(ISNUMBER(SEARCH(".",expandedflower[[#This Row],[Pheno Barcode]])),CONCATENATE("1A4070000000065000",RIGHT(expandedflower[[#This Row],[Pheno Barcode]],6)),"")</f>
        <v/>
      </c>
      <c r="O7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_JL2-04</v>
      </c>
    </row>
    <row r="742" spans="1:15" x14ac:dyDescent="0.25">
      <c r="A742" s="12" t="s">
        <v>504</v>
      </c>
      <c r="B742" s="9">
        <v>5</v>
      </c>
      <c r="C742" s="9" t="s">
        <v>526</v>
      </c>
      <c r="D742" s="13"/>
      <c r="E742" s="13" t="e">
        <f>_xlfn.IFNA(VLOOKUP(expandedflower[[#This Row],[Scion METRC '#]],[3]!METRCC8[#Data],2,FALSE),"METRC ERROR")</f>
        <v>#REF!</v>
      </c>
      <c r="F742" s="13" t="str">
        <f>_xlfn.IFNA(VLOOKUP(expandedflower[[#This Row],[Scion METRC '#]],VEGC8[[#All],[Scion METRC '#]:[Pheno Barcode]],2,FALSE),"")</f>
        <v/>
      </c>
      <c r="G742" s="13" t="str">
        <f>LEFT(expandedflower[[#This Row],[Pheno Barcode]],7)</f>
        <v/>
      </c>
      <c r="H742" s="10" t="e">
        <f>_xlfn.IFNA(VLOOKUP(expandedflower[[#This Row],[Strain]],VEGC8[[#All],[Scion METRC '#]:[Health]],5,FALSE),"")</f>
        <v>#REF!</v>
      </c>
      <c r="I742" s="13"/>
      <c r="J742" s="13" t="str">
        <f>_xlfn.IFNA(VLOOKUP(expandedflower[[#This Row],[Scion METRC '#]],DEADC8[#Data],2,FALSE),"Alive")</f>
        <v>Alive</v>
      </c>
      <c r="K742" s="13"/>
      <c r="L742" s="13" t="str">
        <f>_xlfn.IFNA(VLOOKUP(expandedflower[[#This Row],[Scion METRC '#]],DEADC8[#Data],3,FALSE),"")</f>
        <v/>
      </c>
      <c r="M742" s="14" t="str">
        <f>_xlfn.IFNA(VLOOKUP(expandedflower[[#This Row],[Scion METRC '#]],DEADC8[#Data],4,FALSE),"")</f>
        <v/>
      </c>
      <c r="N742" s="13" t="str">
        <f>IF(ISNUMBER(SEARCH(".",expandedflower[[#This Row],[Pheno Barcode]])),CONCATENATE("1A4070000000065000",RIGHT(expandedflower[[#This Row],[Pheno Barcode]],6)),"")</f>
        <v/>
      </c>
      <c r="O7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_JL2-05</v>
      </c>
    </row>
    <row r="743" spans="1:15" x14ac:dyDescent="0.25">
      <c r="A743" s="12" t="s">
        <v>504</v>
      </c>
      <c r="B743" s="9">
        <v>6</v>
      </c>
      <c r="C743" s="9" t="s">
        <v>526</v>
      </c>
      <c r="D743" s="13"/>
      <c r="E743" s="13" t="e">
        <f>_xlfn.IFNA(VLOOKUP(expandedflower[[#This Row],[Scion METRC '#]],[3]!METRCC8[#Data],2,FALSE),"METRC ERROR")</f>
        <v>#REF!</v>
      </c>
      <c r="F743" s="13" t="str">
        <f>_xlfn.IFNA(VLOOKUP(expandedflower[[#This Row],[Scion METRC '#]],VEGC8[[#All],[Scion METRC '#]:[Pheno Barcode]],2,FALSE),"")</f>
        <v/>
      </c>
      <c r="G743" s="13" t="str">
        <f>LEFT(expandedflower[[#This Row],[Pheno Barcode]],7)</f>
        <v/>
      </c>
      <c r="H743" s="10" t="e">
        <f>_xlfn.IFNA(VLOOKUP(expandedflower[[#This Row],[Strain]],VEGC8[[#All],[Scion METRC '#]:[Health]],5,FALSE),"")</f>
        <v>#REF!</v>
      </c>
      <c r="I743" s="13"/>
      <c r="J743" s="13" t="str">
        <f>_xlfn.IFNA(VLOOKUP(expandedflower[[#This Row],[Scion METRC '#]],DEADC8[#Data],2,FALSE),"Alive")</f>
        <v>Alive</v>
      </c>
      <c r="K743" s="13"/>
      <c r="L743" s="13" t="str">
        <f>_xlfn.IFNA(VLOOKUP(expandedflower[[#This Row],[Scion METRC '#]],DEADC8[#Data],3,FALSE),"")</f>
        <v/>
      </c>
      <c r="M743" s="14" t="str">
        <f>_xlfn.IFNA(VLOOKUP(expandedflower[[#This Row],[Scion METRC '#]],DEADC8[#Data],4,FALSE),"")</f>
        <v/>
      </c>
      <c r="N743" s="13" t="str">
        <f>IF(ISNUMBER(SEARCH(".",expandedflower[[#This Row],[Pheno Barcode]])),CONCATENATE("1A4070000000065000",RIGHT(expandedflower[[#This Row],[Pheno Barcode]],6)),"")</f>
        <v/>
      </c>
      <c r="O7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_JL2-06</v>
      </c>
    </row>
    <row r="744" spans="1:15" x14ac:dyDescent="0.25">
      <c r="A744" s="12" t="s">
        <v>504</v>
      </c>
      <c r="B744" s="9">
        <v>7</v>
      </c>
      <c r="C744" s="9" t="s">
        <v>526</v>
      </c>
      <c r="D744" s="13"/>
      <c r="E744" s="13" t="e">
        <f>_xlfn.IFNA(VLOOKUP(expandedflower[[#This Row],[Scion METRC '#]],[3]!METRCC8[#Data],2,FALSE),"METRC ERROR")</f>
        <v>#REF!</v>
      </c>
      <c r="F744" s="13" t="str">
        <f>_xlfn.IFNA(VLOOKUP(expandedflower[[#This Row],[Scion METRC '#]],VEGC8[[#All],[Scion METRC '#]:[Pheno Barcode]],2,FALSE),"")</f>
        <v/>
      </c>
      <c r="G744" s="13" t="str">
        <f>LEFT(expandedflower[[#This Row],[Pheno Barcode]],7)</f>
        <v/>
      </c>
      <c r="H744" s="10" t="e">
        <f>_xlfn.IFNA(VLOOKUP(expandedflower[[#This Row],[Strain]],VEGC8[[#All],[Scion METRC '#]:[Health]],5,FALSE),"")</f>
        <v>#REF!</v>
      </c>
      <c r="I744" s="13"/>
      <c r="J744" s="13" t="str">
        <f>_xlfn.IFNA(VLOOKUP(expandedflower[[#This Row],[Scion METRC '#]],DEADC8[#Data],2,FALSE),"Alive")</f>
        <v>Alive</v>
      </c>
      <c r="K744" s="13"/>
      <c r="L744" s="13" t="str">
        <f>_xlfn.IFNA(VLOOKUP(expandedflower[[#This Row],[Scion METRC '#]],DEADC8[#Data],3,FALSE),"")</f>
        <v/>
      </c>
      <c r="M744" s="14" t="str">
        <f>_xlfn.IFNA(VLOOKUP(expandedflower[[#This Row],[Scion METRC '#]],DEADC8[#Data],4,FALSE),"")</f>
        <v/>
      </c>
      <c r="N744" s="13" t="str">
        <f>IF(ISNUMBER(SEARCH(".",expandedflower[[#This Row],[Pheno Barcode]])),CONCATENATE("1A4070000000065000",RIGHT(expandedflower[[#This Row],[Pheno Barcode]],6)),"")</f>
        <v/>
      </c>
      <c r="O7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_JL2-07</v>
      </c>
    </row>
    <row r="745" spans="1:15" x14ac:dyDescent="0.25">
      <c r="A745" s="12" t="s">
        <v>504</v>
      </c>
      <c r="B745" s="9">
        <v>8</v>
      </c>
      <c r="C745" s="9" t="s">
        <v>526</v>
      </c>
      <c r="D745" s="13"/>
      <c r="E745" s="13" t="e">
        <f>_xlfn.IFNA(VLOOKUP(expandedflower[[#This Row],[Scion METRC '#]],[3]!METRCC8[#Data],2,FALSE),"METRC ERROR")</f>
        <v>#REF!</v>
      </c>
      <c r="F745" s="13" t="str">
        <f>_xlfn.IFNA(VLOOKUP(expandedflower[[#This Row],[Scion METRC '#]],VEGC8[[#All],[Scion METRC '#]:[Pheno Barcode]],2,FALSE),"")</f>
        <v/>
      </c>
      <c r="G745" s="13" t="str">
        <f>LEFT(expandedflower[[#This Row],[Pheno Barcode]],7)</f>
        <v/>
      </c>
      <c r="H745" s="10" t="e">
        <f>_xlfn.IFNA(VLOOKUP(expandedflower[[#This Row],[Strain]],VEGC8[[#All],[Scion METRC '#]:[Health]],5,FALSE),"")</f>
        <v>#REF!</v>
      </c>
      <c r="I745" s="13"/>
      <c r="J745" s="13" t="str">
        <f>_xlfn.IFNA(VLOOKUP(expandedflower[[#This Row],[Scion METRC '#]],DEADC8[#Data],2,FALSE),"Alive")</f>
        <v>Alive</v>
      </c>
      <c r="K745" s="13"/>
      <c r="L745" s="13" t="str">
        <f>_xlfn.IFNA(VLOOKUP(expandedflower[[#This Row],[Scion METRC '#]],DEADC8[#Data],3,FALSE),"")</f>
        <v/>
      </c>
      <c r="M745" s="14" t="str">
        <f>_xlfn.IFNA(VLOOKUP(expandedflower[[#This Row],[Scion METRC '#]],DEADC8[#Data],4,FALSE),"")</f>
        <v/>
      </c>
      <c r="N745" s="13" t="str">
        <f>IF(ISNUMBER(SEARCH(".",expandedflower[[#This Row],[Pheno Barcode]])),CONCATENATE("1A4070000000065000",RIGHT(expandedflower[[#This Row],[Pheno Barcode]],6)),"")</f>
        <v/>
      </c>
      <c r="O7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_JL2-08</v>
      </c>
    </row>
    <row r="746" spans="1:15" x14ac:dyDescent="0.25">
      <c r="A746" s="12" t="s">
        <v>504</v>
      </c>
      <c r="B746" s="9">
        <v>9</v>
      </c>
      <c r="C746" s="9" t="s">
        <v>526</v>
      </c>
      <c r="D746" s="13"/>
      <c r="E746" s="13" t="e">
        <f>_xlfn.IFNA(VLOOKUP(expandedflower[[#This Row],[Scion METRC '#]],[3]!METRCC8[#Data],2,FALSE),"METRC ERROR")</f>
        <v>#REF!</v>
      </c>
      <c r="F746" s="13" t="str">
        <f>_xlfn.IFNA(VLOOKUP(expandedflower[[#This Row],[Scion METRC '#]],VEGC8[[#All],[Scion METRC '#]:[Pheno Barcode]],2,FALSE),"")</f>
        <v/>
      </c>
      <c r="G746" s="13" t="str">
        <f>LEFT(expandedflower[[#This Row],[Pheno Barcode]],7)</f>
        <v/>
      </c>
      <c r="H746" s="10" t="e">
        <f>_xlfn.IFNA(VLOOKUP(expandedflower[[#This Row],[Strain]],VEGC8[[#All],[Scion METRC '#]:[Health]],5,FALSE),"")</f>
        <v>#REF!</v>
      </c>
      <c r="I746" s="13"/>
      <c r="J746" s="13" t="str">
        <f>_xlfn.IFNA(VLOOKUP(expandedflower[[#This Row],[Scion METRC '#]],DEADC8[#Data],2,FALSE),"Alive")</f>
        <v>Alive</v>
      </c>
      <c r="K746" s="13"/>
      <c r="L746" s="13" t="str">
        <f>_xlfn.IFNA(VLOOKUP(expandedflower[[#This Row],[Scion METRC '#]],DEADC8[#Data],3,FALSE),"")</f>
        <v/>
      </c>
      <c r="M746" s="14" t="str">
        <f>_xlfn.IFNA(VLOOKUP(expandedflower[[#This Row],[Scion METRC '#]],DEADC8[#Data],4,FALSE),"")</f>
        <v/>
      </c>
      <c r="N746" s="13" t="str">
        <f>IF(ISNUMBER(SEARCH(".",expandedflower[[#This Row],[Pheno Barcode]])),CONCATENATE("1A4070000000065000",RIGHT(expandedflower[[#This Row],[Pheno Barcode]],6)),"")</f>
        <v/>
      </c>
      <c r="O7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_JL2-09</v>
      </c>
    </row>
    <row r="747" spans="1:15" x14ac:dyDescent="0.25">
      <c r="A747" s="12" t="s">
        <v>504</v>
      </c>
      <c r="B747" s="9">
        <v>10</v>
      </c>
      <c r="C747" s="9" t="s">
        <v>526</v>
      </c>
      <c r="D747" s="13"/>
      <c r="E747" s="13" t="e">
        <f>_xlfn.IFNA(VLOOKUP(expandedflower[[#This Row],[Scion METRC '#]],[3]!METRCC8[#Data],2,FALSE),"METRC ERROR")</f>
        <v>#REF!</v>
      </c>
      <c r="F747" s="13" t="str">
        <f>_xlfn.IFNA(VLOOKUP(expandedflower[[#This Row],[Scion METRC '#]],VEGC8[[#All],[Scion METRC '#]:[Pheno Barcode]],2,FALSE),"")</f>
        <v/>
      </c>
      <c r="G747" s="13" t="str">
        <f>LEFT(expandedflower[[#This Row],[Pheno Barcode]],7)</f>
        <v/>
      </c>
      <c r="H747" s="10" t="e">
        <f>_xlfn.IFNA(VLOOKUP(expandedflower[[#This Row],[Strain]],VEGC8[[#All],[Scion METRC '#]:[Health]],5,FALSE),"")</f>
        <v>#REF!</v>
      </c>
      <c r="I747" s="13"/>
      <c r="J747" s="13" t="str">
        <f>_xlfn.IFNA(VLOOKUP(expandedflower[[#This Row],[Scion METRC '#]],DEADC8[#Data],2,FALSE),"Alive")</f>
        <v>Alive</v>
      </c>
      <c r="K747" s="13"/>
      <c r="L747" s="13" t="str">
        <f>_xlfn.IFNA(VLOOKUP(expandedflower[[#This Row],[Scion METRC '#]],DEADC8[#Data],3,FALSE),"")</f>
        <v/>
      </c>
      <c r="M747" s="14" t="str">
        <f>_xlfn.IFNA(VLOOKUP(expandedflower[[#This Row],[Scion METRC '#]],DEADC8[#Data],4,FALSE),"")</f>
        <v/>
      </c>
      <c r="N747" s="13" t="str">
        <f>IF(ISNUMBER(SEARCH(".",expandedflower[[#This Row],[Pheno Barcode]])),CONCATENATE("1A4070000000065000",RIGHT(expandedflower[[#This Row],[Pheno Barcode]],6)),"")</f>
        <v/>
      </c>
      <c r="O7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_JL2-10</v>
      </c>
    </row>
    <row r="748" spans="1:15" x14ac:dyDescent="0.25">
      <c r="A748" s="12" t="s">
        <v>504</v>
      </c>
      <c r="B748" s="9">
        <v>11</v>
      </c>
      <c r="C748" s="9" t="s">
        <v>526</v>
      </c>
      <c r="D748" s="13"/>
      <c r="E748" s="13" t="e">
        <f>_xlfn.IFNA(VLOOKUP(expandedflower[[#This Row],[Scion METRC '#]],[3]!METRCC8[#Data],2,FALSE),"METRC ERROR")</f>
        <v>#REF!</v>
      </c>
      <c r="F748" s="13" t="str">
        <f>_xlfn.IFNA(VLOOKUP(expandedflower[[#This Row],[Scion METRC '#]],VEGC8[[#All],[Scion METRC '#]:[Pheno Barcode]],2,FALSE),"")</f>
        <v/>
      </c>
      <c r="G748" s="13" t="str">
        <f>LEFT(expandedflower[[#This Row],[Pheno Barcode]],7)</f>
        <v/>
      </c>
      <c r="H748" s="10" t="e">
        <f>_xlfn.IFNA(VLOOKUP(expandedflower[[#This Row],[Strain]],VEGC8[[#All],[Scion METRC '#]:[Health]],5,FALSE),"")</f>
        <v>#REF!</v>
      </c>
      <c r="I748" s="13"/>
      <c r="J748" s="13" t="str">
        <f>_xlfn.IFNA(VLOOKUP(expandedflower[[#This Row],[Scion METRC '#]],DEADC8[#Data],2,FALSE),"Alive")</f>
        <v>Alive</v>
      </c>
      <c r="K748" s="13"/>
      <c r="L748" s="13" t="str">
        <f>_xlfn.IFNA(VLOOKUP(expandedflower[[#This Row],[Scion METRC '#]],DEADC8[#Data],3,FALSE),"")</f>
        <v/>
      </c>
      <c r="M748" s="14" t="str">
        <f>_xlfn.IFNA(VLOOKUP(expandedflower[[#This Row],[Scion METRC '#]],DEADC8[#Data],4,FALSE),"")</f>
        <v/>
      </c>
      <c r="N748" s="13" t="str">
        <f>IF(ISNUMBER(SEARCH(".",expandedflower[[#This Row],[Pheno Barcode]])),CONCATENATE("1A4070000000065000",RIGHT(expandedflower[[#This Row],[Pheno Barcode]],6)),"")</f>
        <v/>
      </c>
      <c r="O7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_JL2-11</v>
      </c>
    </row>
    <row r="749" spans="1:15" x14ac:dyDescent="0.25">
      <c r="A749" s="12" t="s">
        <v>504</v>
      </c>
      <c r="B749" s="9">
        <v>12</v>
      </c>
      <c r="C749" s="9" t="s">
        <v>526</v>
      </c>
      <c r="D749" s="13"/>
      <c r="E749" s="13" t="e">
        <f>_xlfn.IFNA(VLOOKUP(expandedflower[[#This Row],[Scion METRC '#]],[3]!METRCC8[#Data],2,FALSE),"METRC ERROR")</f>
        <v>#REF!</v>
      </c>
      <c r="F749" s="13" t="str">
        <f>_xlfn.IFNA(VLOOKUP(expandedflower[[#This Row],[Scion METRC '#]],VEGC8[[#All],[Scion METRC '#]:[Pheno Barcode]],2,FALSE),"")</f>
        <v/>
      </c>
      <c r="G749" s="13" t="str">
        <f>LEFT(expandedflower[[#This Row],[Pheno Barcode]],7)</f>
        <v/>
      </c>
      <c r="H749" s="10" t="e">
        <f>_xlfn.IFNA(VLOOKUP(expandedflower[[#This Row],[Strain]],VEGC8[[#All],[Scion METRC '#]:[Health]],5,FALSE),"")</f>
        <v>#REF!</v>
      </c>
      <c r="I749" s="13"/>
      <c r="J749" s="13" t="str">
        <f>_xlfn.IFNA(VLOOKUP(expandedflower[[#This Row],[Scion METRC '#]],DEADC8[#Data],2,FALSE),"Alive")</f>
        <v>Alive</v>
      </c>
      <c r="K749" s="13"/>
      <c r="L749" s="13" t="str">
        <f>_xlfn.IFNA(VLOOKUP(expandedflower[[#This Row],[Scion METRC '#]],DEADC8[#Data],3,FALSE),"")</f>
        <v/>
      </c>
      <c r="M749" s="14" t="str">
        <f>_xlfn.IFNA(VLOOKUP(expandedflower[[#This Row],[Scion METRC '#]],DEADC8[#Data],4,FALSE),"")</f>
        <v/>
      </c>
      <c r="N749" s="13" t="str">
        <f>IF(ISNUMBER(SEARCH(".",expandedflower[[#This Row],[Pheno Barcode]])),CONCATENATE("1A4070000000065000",RIGHT(expandedflower[[#This Row],[Pheno Barcode]],6)),"")</f>
        <v/>
      </c>
      <c r="O7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_JL2-12</v>
      </c>
    </row>
    <row r="750" spans="1:15" x14ac:dyDescent="0.25">
      <c r="A750" s="12" t="s">
        <v>504</v>
      </c>
      <c r="B750" s="9">
        <v>13</v>
      </c>
      <c r="C750" s="9" t="s">
        <v>526</v>
      </c>
      <c r="D750" s="13"/>
      <c r="E750" s="13" t="e">
        <f>_xlfn.IFNA(VLOOKUP(expandedflower[[#This Row],[Scion METRC '#]],[3]!METRCC8[#Data],2,FALSE),"METRC ERROR")</f>
        <v>#REF!</v>
      </c>
      <c r="F750" s="13" t="str">
        <f>_xlfn.IFNA(VLOOKUP(expandedflower[[#This Row],[Scion METRC '#]],VEGC8[[#All],[Scion METRC '#]:[Pheno Barcode]],2,FALSE),"")</f>
        <v/>
      </c>
      <c r="G750" s="13" t="str">
        <f>LEFT(expandedflower[[#This Row],[Pheno Barcode]],7)</f>
        <v/>
      </c>
      <c r="H750" s="10" t="e">
        <f>_xlfn.IFNA(VLOOKUP(expandedflower[[#This Row],[Strain]],VEGC8[[#All],[Scion METRC '#]:[Health]],5,FALSE),"")</f>
        <v>#REF!</v>
      </c>
      <c r="I750" s="13"/>
      <c r="J750" s="13" t="str">
        <f>_xlfn.IFNA(VLOOKUP(expandedflower[[#This Row],[Scion METRC '#]],DEADC8[#Data],2,FALSE),"Alive")</f>
        <v>Alive</v>
      </c>
      <c r="K750" s="13"/>
      <c r="L750" s="13" t="str">
        <f>_xlfn.IFNA(VLOOKUP(expandedflower[[#This Row],[Scion METRC '#]],DEADC8[#Data],3,FALSE),"")</f>
        <v/>
      </c>
      <c r="M750" s="14" t="str">
        <f>_xlfn.IFNA(VLOOKUP(expandedflower[[#This Row],[Scion METRC '#]],DEADC8[#Data],4,FALSE),"")</f>
        <v/>
      </c>
      <c r="N750" s="13" t="str">
        <f>IF(ISNUMBER(SEARCH(".",expandedflower[[#This Row],[Pheno Barcode]])),CONCATENATE("1A4070000000065000",RIGHT(expandedflower[[#This Row],[Pheno Barcode]],6)),"")</f>
        <v/>
      </c>
      <c r="O7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_JL2-13</v>
      </c>
    </row>
    <row r="751" spans="1:15" x14ac:dyDescent="0.25">
      <c r="A751" s="12" t="s">
        <v>504</v>
      </c>
      <c r="B751" s="9">
        <v>14</v>
      </c>
      <c r="C751" s="9" t="s">
        <v>526</v>
      </c>
      <c r="D751" s="13"/>
      <c r="E751" s="13" t="e">
        <f>_xlfn.IFNA(VLOOKUP(expandedflower[[#This Row],[Scion METRC '#]],[3]!METRCC8[#Data],2,FALSE),"METRC ERROR")</f>
        <v>#REF!</v>
      </c>
      <c r="F751" s="13" t="str">
        <f>_xlfn.IFNA(VLOOKUP(expandedflower[[#This Row],[Scion METRC '#]],VEGC8[[#All],[Scion METRC '#]:[Pheno Barcode]],2,FALSE),"")</f>
        <v/>
      </c>
      <c r="G751" s="13" t="str">
        <f>LEFT(expandedflower[[#This Row],[Pheno Barcode]],7)</f>
        <v/>
      </c>
      <c r="H751" s="10" t="e">
        <f>_xlfn.IFNA(VLOOKUP(expandedflower[[#This Row],[Strain]],VEGC8[[#All],[Scion METRC '#]:[Health]],5,FALSE),"")</f>
        <v>#REF!</v>
      </c>
      <c r="I751" s="13"/>
      <c r="J751" s="13" t="str">
        <f>_xlfn.IFNA(VLOOKUP(expandedflower[[#This Row],[Scion METRC '#]],DEADC8[#Data],2,FALSE),"Alive")</f>
        <v>Alive</v>
      </c>
      <c r="K751" s="13"/>
      <c r="L751" s="13" t="str">
        <f>_xlfn.IFNA(VLOOKUP(expandedflower[[#This Row],[Scion METRC '#]],DEADC8[#Data],3,FALSE),"")</f>
        <v/>
      </c>
      <c r="M751" s="14" t="str">
        <f>_xlfn.IFNA(VLOOKUP(expandedflower[[#This Row],[Scion METRC '#]],DEADC8[#Data],4,FALSE),"")</f>
        <v/>
      </c>
      <c r="N751" s="13" t="str">
        <f>IF(ISNUMBER(SEARCH(".",expandedflower[[#This Row],[Pheno Barcode]])),CONCATENATE("1A4070000000065000",RIGHT(expandedflower[[#This Row],[Pheno Barcode]],6)),"")</f>
        <v/>
      </c>
      <c r="O7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_JL2-14</v>
      </c>
    </row>
    <row r="752" spans="1:15" x14ac:dyDescent="0.25">
      <c r="A752" s="12" t="s">
        <v>504</v>
      </c>
      <c r="B752" s="9">
        <v>15</v>
      </c>
      <c r="C752" s="9" t="s">
        <v>526</v>
      </c>
      <c r="D752" s="13"/>
      <c r="E752" s="13" t="e">
        <f>_xlfn.IFNA(VLOOKUP(expandedflower[[#This Row],[Scion METRC '#]],[3]!METRCC8[#Data],2,FALSE),"METRC ERROR")</f>
        <v>#REF!</v>
      </c>
      <c r="F752" s="13" t="str">
        <f>_xlfn.IFNA(VLOOKUP(expandedflower[[#This Row],[Scion METRC '#]],VEGC8[[#All],[Scion METRC '#]:[Pheno Barcode]],2,FALSE),"")</f>
        <v/>
      </c>
      <c r="G752" s="13" t="str">
        <f>LEFT(expandedflower[[#This Row],[Pheno Barcode]],7)</f>
        <v/>
      </c>
      <c r="H752" s="10" t="e">
        <f>_xlfn.IFNA(VLOOKUP(expandedflower[[#This Row],[Strain]],VEGC8[[#All],[Scion METRC '#]:[Health]],5,FALSE),"")</f>
        <v>#REF!</v>
      </c>
      <c r="I752" s="13"/>
      <c r="J752" s="13" t="str">
        <f>_xlfn.IFNA(VLOOKUP(expandedflower[[#This Row],[Scion METRC '#]],DEADC8[#Data],2,FALSE),"Alive")</f>
        <v>Alive</v>
      </c>
      <c r="K752" s="13"/>
      <c r="L752" s="13" t="str">
        <f>_xlfn.IFNA(VLOOKUP(expandedflower[[#This Row],[Scion METRC '#]],DEADC8[#Data],3,FALSE),"")</f>
        <v/>
      </c>
      <c r="M752" s="14" t="str">
        <f>_xlfn.IFNA(VLOOKUP(expandedflower[[#This Row],[Scion METRC '#]],DEADC8[#Data],4,FALSE),"")</f>
        <v/>
      </c>
      <c r="N752" s="13" t="str">
        <f>IF(ISNUMBER(SEARCH(".",expandedflower[[#This Row],[Pheno Barcode]])),CONCATENATE("1A4070000000065000",RIGHT(expandedflower[[#This Row],[Pheno Barcode]],6)),"")</f>
        <v/>
      </c>
      <c r="O7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_JL2-15</v>
      </c>
    </row>
    <row r="753" spans="1:15" x14ac:dyDescent="0.25">
      <c r="A753" s="12" t="s">
        <v>504</v>
      </c>
      <c r="B753" s="9">
        <v>16</v>
      </c>
      <c r="C753" s="9" t="s">
        <v>526</v>
      </c>
      <c r="D753" s="13"/>
      <c r="E753" s="13" t="e">
        <f>_xlfn.IFNA(VLOOKUP(expandedflower[[#This Row],[Scion METRC '#]],[3]!METRCC8[#Data],2,FALSE),"METRC ERROR")</f>
        <v>#REF!</v>
      </c>
      <c r="F753" s="13" t="str">
        <f>_xlfn.IFNA(VLOOKUP(expandedflower[[#This Row],[Scion METRC '#]],VEGC8[[#All],[Scion METRC '#]:[Pheno Barcode]],2,FALSE),"")</f>
        <v/>
      </c>
      <c r="G753" s="13" t="str">
        <f>LEFT(expandedflower[[#This Row],[Pheno Barcode]],7)</f>
        <v/>
      </c>
      <c r="H753" s="10" t="e">
        <f>_xlfn.IFNA(VLOOKUP(expandedflower[[#This Row],[Strain]],VEGC8[[#All],[Scion METRC '#]:[Health]],5,FALSE),"")</f>
        <v>#REF!</v>
      </c>
      <c r="I753" s="13"/>
      <c r="J753" s="13" t="str">
        <f>_xlfn.IFNA(VLOOKUP(expandedflower[[#This Row],[Scion METRC '#]],DEADC8[#Data],2,FALSE),"Alive")</f>
        <v>Alive</v>
      </c>
      <c r="K753" s="13"/>
      <c r="L753" s="13" t="str">
        <f>_xlfn.IFNA(VLOOKUP(expandedflower[[#This Row],[Scion METRC '#]],DEADC8[#Data],3,FALSE),"")</f>
        <v/>
      </c>
      <c r="M753" s="14" t="str">
        <f>_xlfn.IFNA(VLOOKUP(expandedflower[[#This Row],[Scion METRC '#]],DEADC8[#Data],4,FALSE),"")</f>
        <v/>
      </c>
      <c r="N753" s="13" t="str">
        <f>IF(ISNUMBER(SEARCH(".",expandedflower[[#This Row],[Pheno Barcode]])),CONCATENATE("1A4070000000065000",RIGHT(expandedflower[[#This Row],[Pheno Barcode]],6)),"")</f>
        <v/>
      </c>
      <c r="O7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_JL2-16</v>
      </c>
    </row>
    <row r="754" spans="1:15" x14ac:dyDescent="0.25">
      <c r="A754" s="12" t="s">
        <v>504</v>
      </c>
      <c r="B754" s="9">
        <v>1</v>
      </c>
      <c r="C754" s="9" t="s">
        <v>527</v>
      </c>
      <c r="D754" s="13"/>
      <c r="E754" s="13" t="e">
        <f>_xlfn.IFNA(VLOOKUP(expandedflower[[#This Row],[Scion METRC '#]],[3]!METRCC8[#Data],2,FALSE),"METRC ERROR")</f>
        <v>#REF!</v>
      </c>
      <c r="F754" s="13" t="str">
        <f>_xlfn.IFNA(VLOOKUP(expandedflower[[#This Row],[Scion METRC '#]],VEGC8[[#All],[Scion METRC '#]:[Pheno Barcode]],2,FALSE),"")</f>
        <v/>
      </c>
      <c r="G754" s="13" t="str">
        <f>LEFT(expandedflower[[#This Row],[Pheno Barcode]],7)</f>
        <v/>
      </c>
      <c r="H754" s="10" t="e">
        <f>_xlfn.IFNA(VLOOKUP(expandedflower[[#This Row],[Strain]],VEGC8[[#All],[Scion METRC '#]:[Health]],5,FALSE),"")</f>
        <v>#REF!</v>
      </c>
      <c r="I754" s="13"/>
      <c r="J754" s="13" t="str">
        <f>_xlfn.IFNA(VLOOKUP(expandedflower[[#This Row],[Scion METRC '#]],DEADC8[#Data],2,FALSE),"Alive")</f>
        <v>Alive</v>
      </c>
      <c r="K754" s="13"/>
      <c r="L754" s="13" t="str">
        <f>_xlfn.IFNA(VLOOKUP(expandedflower[[#This Row],[Scion METRC '#]],DEADC8[#Data],3,FALSE),"")</f>
        <v/>
      </c>
      <c r="M754" s="14" t="str">
        <f>_xlfn.IFNA(VLOOKUP(expandedflower[[#This Row],[Scion METRC '#]],DEADC8[#Data],4,FALSE),"")</f>
        <v/>
      </c>
      <c r="N754" s="13" t="str">
        <f>IF(ISNUMBER(SEARCH(".",expandedflower[[#This Row],[Pheno Barcode]])),CONCATENATE("1A4070000000065000",RIGHT(expandedflower[[#This Row],[Pheno Barcode]],6)),"")</f>
        <v/>
      </c>
      <c r="O7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_JL3-01</v>
      </c>
    </row>
    <row r="755" spans="1:15" x14ac:dyDescent="0.25">
      <c r="A755" s="12" t="s">
        <v>504</v>
      </c>
      <c r="B755" s="9">
        <v>2</v>
      </c>
      <c r="C755" s="9" t="s">
        <v>527</v>
      </c>
      <c r="D755" s="13"/>
      <c r="E755" s="13" t="e">
        <f>_xlfn.IFNA(VLOOKUP(expandedflower[[#This Row],[Scion METRC '#]],[3]!METRCC8[#Data],2,FALSE),"METRC ERROR")</f>
        <v>#REF!</v>
      </c>
      <c r="F755" s="13" t="str">
        <f>_xlfn.IFNA(VLOOKUP(expandedflower[[#This Row],[Scion METRC '#]],VEGC8[[#All],[Scion METRC '#]:[Pheno Barcode]],2,FALSE),"")</f>
        <v/>
      </c>
      <c r="G755" s="13" t="str">
        <f>LEFT(expandedflower[[#This Row],[Pheno Barcode]],7)</f>
        <v/>
      </c>
      <c r="H755" s="10" t="e">
        <f>_xlfn.IFNA(VLOOKUP(expandedflower[[#This Row],[Strain]],VEGC8[[#All],[Scion METRC '#]:[Health]],5,FALSE),"")</f>
        <v>#REF!</v>
      </c>
      <c r="I755" s="13"/>
      <c r="J755" s="13" t="str">
        <f>_xlfn.IFNA(VLOOKUP(expandedflower[[#This Row],[Scion METRC '#]],DEADC8[#Data],2,FALSE),"Alive")</f>
        <v>Alive</v>
      </c>
      <c r="K755" s="13"/>
      <c r="L755" s="13" t="str">
        <f>_xlfn.IFNA(VLOOKUP(expandedflower[[#This Row],[Scion METRC '#]],DEADC8[#Data],3,FALSE),"")</f>
        <v/>
      </c>
      <c r="M755" s="14" t="str">
        <f>_xlfn.IFNA(VLOOKUP(expandedflower[[#This Row],[Scion METRC '#]],DEADC8[#Data],4,FALSE),"")</f>
        <v/>
      </c>
      <c r="N755" s="13" t="str">
        <f>IF(ISNUMBER(SEARCH(".",expandedflower[[#This Row],[Pheno Barcode]])),CONCATENATE("1A4070000000065000",RIGHT(expandedflower[[#This Row],[Pheno Barcode]],6)),"")</f>
        <v/>
      </c>
      <c r="O7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_JL3-02</v>
      </c>
    </row>
    <row r="756" spans="1:15" x14ac:dyDescent="0.25">
      <c r="A756" s="12" t="s">
        <v>504</v>
      </c>
      <c r="B756" s="9">
        <v>3</v>
      </c>
      <c r="C756" s="9" t="s">
        <v>527</v>
      </c>
      <c r="D756" s="13"/>
      <c r="E756" s="13" t="e">
        <f>_xlfn.IFNA(VLOOKUP(expandedflower[[#This Row],[Scion METRC '#]],[3]!METRCC8[#Data],2,FALSE),"METRC ERROR")</f>
        <v>#REF!</v>
      </c>
      <c r="F756" s="13" t="str">
        <f>_xlfn.IFNA(VLOOKUP(expandedflower[[#This Row],[Scion METRC '#]],VEGC8[[#All],[Scion METRC '#]:[Pheno Barcode]],2,FALSE),"")</f>
        <v/>
      </c>
      <c r="G756" s="13" t="str">
        <f>LEFT(expandedflower[[#This Row],[Pheno Barcode]],7)</f>
        <v/>
      </c>
      <c r="H756" s="10" t="e">
        <f>_xlfn.IFNA(VLOOKUP(expandedflower[[#This Row],[Strain]],VEGC8[[#All],[Scion METRC '#]:[Health]],5,FALSE),"")</f>
        <v>#REF!</v>
      </c>
      <c r="I756" s="13"/>
      <c r="J756" s="13" t="str">
        <f>_xlfn.IFNA(VLOOKUP(expandedflower[[#This Row],[Scion METRC '#]],DEADC8[#Data],2,FALSE),"Alive")</f>
        <v>Alive</v>
      </c>
      <c r="K756" s="13"/>
      <c r="L756" s="13" t="str">
        <f>_xlfn.IFNA(VLOOKUP(expandedflower[[#This Row],[Scion METRC '#]],DEADC8[#Data],3,FALSE),"")</f>
        <v/>
      </c>
      <c r="M756" s="14" t="str">
        <f>_xlfn.IFNA(VLOOKUP(expandedflower[[#This Row],[Scion METRC '#]],DEADC8[#Data],4,FALSE),"")</f>
        <v/>
      </c>
      <c r="N756" s="13" t="str">
        <f>IF(ISNUMBER(SEARCH(".",expandedflower[[#This Row],[Pheno Barcode]])),CONCATENATE("1A4070000000065000",RIGHT(expandedflower[[#This Row],[Pheno Barcode]],6)),"")</f>
        <v/>
      </c>
      <c r="O7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_JL3-03</v>
      </c>
    </row>
    <row r="757" spans="1:15" x14ac:dyDescent="0.25">
      <c r="A757" s="12" t="s">
        <v>504</v>
      </c>
      <c r="B757" s="9">
        <v>4</v>
      </c>
      <c r="C757" s="9" t="s">
        <v>527</v>
      </c>
      <c r="D757" s="13"/>
      <c r="E757" s="13" t="e">
        <f>_xlfn.IFNA(VLOOKUP(expandedflower[[#This Row],[Scion METRC '#]],[3]!METRCC8[#Data],2,FALSE),"METRC ERROR")</f>
        <v>#REF!</v>
      </c>
      <c r="F757" s="13" t="str">
        <f>_xlfn.IFNA(VLOOKUP(expandedflower[[#This Row],[Scion METRC '#]],VEGC8[[#All],[Scion METRC '#]:[Pheno Barcode]],2,FALSE),"")</f>
        <v/>
      </c>
      <c r="G757" s="13" t="str">
        <f>LEFT(expandedflower[[#This Row],[Pheno Barcode]],7)</f>
        <v/>
      </c>
      <c r="H757" s="10" t="e">
        <f>_xlfn.IFNA(VLOOKUP(expandedflower[[#This Row],[Strain]],VEGC8[[#All],[Scion METRC '#]:[Health]],5,FALSE),"")</f>
        <v>#REF!</v>
      </c>
      <c r="I757" s="13"/>
      <c r="J757" s="13" t="str">
        <f>_xlfn.IFNA(VLOOKUP(expandedflower[[#This Row],[Scion METRC '#]],DEADC8[#Data],2,FALSE),"Alive")</f>
        <v>Alive</v>
      </c>
      <c r="K757" s="13"/>
      <c r="L757" s="13" t="str">
        <f>_xlfn.IFNA(VLOOKUP(expandedflower[[#This Row],[Scion METRC '#]],DEADC8[#Data],3,FALSE),"")</f>
        <v/>
      </c>
      <c r="M757" s="14" t="str">
        <f>_xlfn.IFNA(VLOOKUP(expandedflower[[#This Row],[Scion METRC '#]],DEADC8[#Data],4,FALSE),"")</f>
        <v/>
      </c>
      <c r="N757" s="13" t="str">
        <f>IF(ISNUMBER(SEARCH(".",expandedflower[[#This Row],[Pheno Barcode]])),CONCATENATE("1A4070000000065000",RIGHT(expandedflower[[#This Row],[Pheno Barcode]],6)),"")</f>
        <v/>
      </c>
      <c r="O7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_JL3-04</v>
      </c>
    </row>
    <row r="758" spans="1:15" x14ac:dyDescent="0.25">
      <c r="A758" s="12" t="s">
        <v>504</v>
      </c>
      <c r="B758" s="9">
        <v>5</v>
      </c>
      <c r="C758" s="9" t="s">
        <v>527</v>
      </c>
      <c r="D758" s="13"/>
      <c r="E758" s="13" t="e">
        <f>_xlfn.IFNA(VLOOKUP(expandedflower[[#This Row],[Scion METRC '#]],[3]!METRCC8[#Data],2,FALSE),"METRC ERROR")</f>
        <v>#REF!</v>
      </c>
      <c r="F758" s="13" t="str">
        <f>_xlfn.IFNA(VLOOKUP(expandedflower[[#This Row],[Scion METRC '#]],VEGC8[[#All],[Scion METRC '#]:[Pheno Barcode]],2,FALSE),"")</f>
        <v/>
      </c>
      <c r="G758" s="13" t="str">
        <f>LEFT(expandedflower[[#This Row],[Pheno Barcode]],7)</f>
        <v/>
      </c>
      <c r="H758" s="10" t="e">
        <f>_xlfn.IFNA(VLOOKUP(expandedflower[[#This Row],[Strain]],VEGC8[[#All],[Scion METRC '#]:[Health]],5,FALSE),"")</f>
        <v>#REF!</v>
      </c>
      <c r="I758" s="13"/>
      <c r="J758" s="13" t="str">
        <f>_xlfn.IFNA(VLOOKUP(expandedflower[[#This Row],[Scion METRC '#]],DEADC8[#Data],2,FALSE),"Alive")</f>
        <v>Alive</v>
      </c>
      <c r="K758" s="13"/>
      <c r="L758" s="13" t="str">
        <f>_xlfn.IFNA(VLOOKUP(expandedflower[[#This Row],[Scion METRC '#]],DEADC8[#Data],3,FALSE),"")</f>
        <v/>
      </c>
      <c r="M758" s="14" t="str">
        <f>_xlfn.IFNA(VLOOKUP(expandedflower[[#This Row],[Scion METRC '#]],DEADC8[#Data],4,FALSE),"")</f>
        <v/>
      </c>
      <c r="N758" s="13" t="str">
        <f>IF(ISNUMBER(SEARCH(".",expandedflower[[#This Row],[Pheno Barcode]])),CONCATENATE("1A4070000000065000",RIGHT(expandedflower[[#This Row],[Pheno Barcode]],6)),"")</f>
        <v/>
      </c>
      <c r="O7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_JL3-05</v>
      </c>
    </row>
    <row r="759" spans="1:15" x14ac:dyDescent="0.25">
      <c r="A759" s="12" t="s">
        <v>504</v>
      </c>
      <c r="B759" s="9">
        <v>6</v>
      </c>
      <c r="C759" s="9" t="s">
        <v>527</v>
      </c>
      <c r="D759" s="13"/>
      <c r="E759" s="13" t="e">
        <f>_xlfn.IFNA(VLOOKUP(expandedflower[[#This Row],[Scion METRC '#]],[3]!METRCC8[#Data],2,FALSE),"METRC ERROR")</f>
        <v>#REF!</v>
      </c>
      <c r="F759" s="13" t="str">
        <f>_xlfn.IFNA(VLOOKUP(expandedflower[[#This Row],[Scion METRC '#]],VEGC8[[#All],[Scion METRC '#]:[Pheno Barcode]],2,FALSE),"")</f>
        <v/>
      </c>
      <c r="G759" s="13" t="str">
        <f>LEFT(expandedflower[[#This Row],[Pheno Barcode]],7)</f>
        <v/>
      </c>
      <c r="H759" s="10" t="e">
        <f>_xlfn.IFNA(VLOOKUP(expandedflower[[#This Row],[Strain]],VEGC8[[#All],[Scion METRC '#]:[Health]],5,FALSE),"")</f>
        <v>#REF!</v>
      </c>
      <c r="I759" s="13"/>
      <c r="J759" s="13" t="str">
        <f>_xlfn.IFNA(VLOOKUP(expandedflower[[#This Row],[Scion METRC '#]],DEADC8[#Data],2,FALSE),"Alive")</f>
        <v>Alive</v>
      </c>
      <c r="K759" s="13"/>
      <c r="L759" s="13" t="str">
        <f>_xlfn.IFNA(VLOOKUP(expandedflower[[#This Row],[Scion METRC '#]],DEADC8[#Data],3,FALSE),"")</f>
        <v/>
      </c>
      <c r="M759" s="14" t="str">
        <f>_xlfn.IFNA(VLOOKUP(expandedflower[[#This Row],[Scion METRC '#]],DEADC8[#Data],4,FALSE),"")</f>
        <v/>
      </c>
      <c r="N759" s="13" t="str">
        <f>IF(ISNUMBER(SEARCH(".",expandedflower[[#This Row],[Pheno Barcode]])),CONCATENATE("1A4070000000065000",RIGHT(expandedflower[[#This Row],[Pheno Barcode]],6)),"")</f>
        <v/>
      </c>
      <c r="O7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_JL3-06</v>
      </c>
    </row>
    <row r="760" spans="1:15" x14ac:dyDescent="0.25">
      <c r="A760" s="12" t="s">
        <v>504</v>
      </c>
      <c r="B760" s="9">
        <v>7</v>
      </c>
      <c r="C760" s="9" t="s">
        <v>527</v>
      </c>
      <c r="D760" s="13"/>
      <c r="E760" s="13" t="e">
        <f>_xlfn.IFNA(VLOOKUP(expandedflower[[#This Row],[Scion METRC '#]],[3]!METRCC8[#Data],2,FALSE),"METRC ERROR")</f>
        <v>#REF!</v>
      </c>
      <c r="F760" s="13" t="str">
        <f>_xlfn.IFNA(VLOOKUP(expandedflower[[#This Row],[Scion METRC '#]],VEGC8[[#All],[Scion METRC '#]:[Pheno Barcode]],2,FALSE),"")</f>
        <v/>
      </c>
      <c r="G760" s="13" t="str">
        <f>LEFT(expandedflower[[#This Row],[Pheno Barcode]],7)</f>
        <v/>
      </c>
      <c r="H760" s="10" t="e">
        <f>_xlfn.IFNA(VLOOKUP(expandedflower[[#This Row],[Strain]],VEGC8[[#All],[Scion METRC '#]:[Health]],5,FALSE),"")</f>
        <v>#REF!</v>
      </c>
      <c r="I760" s="13"/>
      <c r="J760" s="13" t="str">
        <f>_xlfn.IFNA(VLOOKUP(expandedflower[[#This Row],[Scion METRC '#]],DEADC8[#Data],2,FALSE),"Alive")</f>
        <v>Alive</v>
      </c>
      <c r="K760" s="13"/>
      <c r="L760" s="13" t="str">
        <f>_xlfn.IFNA(VLOOKUP(expandedflower[[#This Row],[Scion METRC '#]],DEADC8[#Data],3,FALSE),"")</f>
        <v/>
      </c>
      <c r="M760" s="14" t="str">
        <f>_xlfn.IFNA(VLOOKUP(expandedflower[[#This Row],[Scion METRC '#]],DEADC8[#Data],4,FALSE),"")</f>
        <v/>
      </c>
      <c r="N760" s="13" t="str">
        <f>IF(ISNUMBER(SEARCH(".",expandedflower[[#This Row],[Pheno Barcode]])),CONCATENATE("1A4070000000065000",RIGHT(expandedflower[[#This Row],[Pheno Barcode]],6)),"")</f>
        <v/>
      </c>
      <c r="O7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_JL3-07</v>
      </c>
    </row>
    <row r="761" spans="1:15" x14ac:dyDescent="0.25">
      <c r="A761" s="12" t="s">
        <v>504</v>
      </c>
      <c r="B761" s="9">
        <v>8</v>
      </c>
      <c r="C761" s="9" t="s">
        <v>527</v>
      </c>
      <c r="D761" s="13"/>
      <c r="E761" s="13" t="e">
        <f>_xlfn.IFNA(VLOOKUP(expandedflower[[#This Row],[Scion METRC '#]],[3]!METRCC8[#Data],2,FALSE),"METRC ERROR")</f>
        <v>#REF!</v>
      </c>
      <c r="F761" s="13" t="str">
        <f>_xlfn.IFNA(VLOOKUP(expandedflower[[#This Row],[Scion METRC '#]],VEGC8[[#All],[Scion METRC '#]:[Pheno Barcode]],2,FALSE),"")</f>
        <v/>
      </c>
      <c r="G761" s="13" t="str">
        <f>LEFT(expandedflower[[#This Row],[Pheno Barcode]],7)</f>
        <v/>
      </c>
      <c r="H761" s="10" t="e">
        <f>_xlfn.IFNA(VLOOKUP(expandedflower[[#This Row],[Strain]],VEGC8[[#All],[Scion METRC '#]:[Health]],5,FALSE),"")</f>
        <v>#REF!</v>
      </c>
      <c r="I761" s="13"/>
      <c r="J761" s="13" t="str">
        <f>_xlfn.IFNA(VLOOKUP(expandedflower[[#This Row],[Scion METRC '#]],DEADC8[#Data],2,FALSE),"Alive")</f>
        <v>Alive</v>
      </c>
      <c r="K761" s="13"/>
      <c r="L761" s="13" t="str">
        <f>_xlfn.IFNA(VLOOKUP(expandedflower[[#This Row],[Scion METRC '#]],DEADC8[#Data],3,FALSE),"")</f>
        <v/>
      </c>
      <c r="M761" s="14" t="str">
        <f>_xlfn.IFNA(VLOOKUP(expandedflower[[#This Row],[Scion METRC '#]],DEADC8[#Data],4,FALSE),"")</f>
        <v/>
      </c>
      <c r="N761" s="13" t="str">
        <f>IF(ISNUMBER(SEARCH(".",expandedflower[[#This Row],[Pheno Barcode]])),CONCATENATE("1A4070000000065000",RIGHT(expandedflower[[#This Row],[Pheno Barcode]],6)),"")</f>
        <v/>
      </c>
      <c r="O7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_JL3-08</v>
      </c>
    </row>
    <row r="762" spans="1:15" x14ac:dyDescent="0.25">
      <c r="A762" s="12" t="s">
        <v>504</v>
      </c>
      <c r="B762" s="9">
        <v>9</v>
      </c>
      <c r="C762" s="9" t="s">
        <v>527</v>
      </c>
      <c r="D762" s="13"/>
      <c r="E762" s="13" t="e">
        <f>_xlfn.IFNA(VLOOKUP(expandedflower[[#This Row],[Scion METRC '#]],[3]!METRCC8[#Data],2,FALSE),"METRC ERROR")</f>
        <v>#REF!</v>
      </c>
      <c r="F762" s="13" t="str">
        <f>_xlfn.IFNA(VLOOKUP(expandedflower[[#This Row],[Scion METRC '#]],VEGC8[[#All],[Scion METRC '#]:[Pheno Barcode]],2,FALSE),"")</f>
        <v/>
      </c>
      <c r="G762" s="13" t="str">
        <f>LEFT(expandedflower[[#This Row],[Pheno Barcode]],7)</f>
        <v/>
      </c>
      <c r="H762" s="10" t="e">
        <f>_xlfn.IFNA(VLOOKUP(expandedflower[[#This Row],[Strain]],VEGC8[[#All],[Scion METRC '#]:[Health]],5,FALSE),"")</f>
        <v>#REF!</v>
      </c>
      <c r="I762" s="13"/>
      <c r="J762" s="13" t="str">
        <f>_xlfn.IFNA(VLOOKUP(expandedflower[[#This Row],[Scion METRC '#]],DEADC8[#Data],2,FALSE),"Alive")</f>
        <v>Alive</v>
      </c>
      <c r="K762" s="13"/>
      <c r="L762" s="13" t="str">
        <f>_xlfn.IFNA(VLOOKUP(expandedflower[[#This Row],[Scion METRC '#]],DEADC8[#Data],3,FALSE),"")</f>
        <v/>
      </c>
      <c r="M762" s="14" t="str">
        <f>_xlfn.IFNA(VLOOKUP(expandedflower[[#This Row],[Scion METRC '#]],DEADC8[#Data],4,FALSE),"")</f>
        <v/>
      </c>
      <c r="N762" s="13" t="str">
        <f>IF(ISNUMBER(SEARCH(".",expandedflower[[#This Row],[Pheno Barcode]])),CONCATENATE("1A4070000000065000",RIGHT(expandedflower[[#This Row],[Pheno Barcode]],6)),"")</f>
        <v/>
      </c>
      <c r="O7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_JL3-09</v>
      </c>
    </row>
    <row r="763" spans="1:15" x14ac:dyDescent="0.25">
      <c r="A763" s="12" t="s">
        <v>504</v>
      </c>
      <c r="B763" s="9">
        <v>10</v>
      </c>
      <c r="C763" s="9" t="s">
        <v>527</v>
      </c>
      <c r="D763" s="13"/>
      <c r="E763" s="13" t="e">
        <f>_xlfn.IFNA(VLOOKUP(expandedflower[[#This Row],[Scion METRC '#]],[3]!METRCC8[#Data],2,FALSE),"METRC ERROR")</f>
        <v>#REF!</v>
      </c>
      <c r="F763" s="13" t="str">
        <f>_xlfn.IFNA(VLOOKUP(expandedflower[[#This Row],[Scion METRC '#]],VEGC8[[#All],[Scion METRC '#]:[Pheno Barcode]],2,FALSE),"")</f>
        <v/>
      </c>
      <c r="G763" s="13" t="str">
        <f>LEFT(expandedflower[[#This Row],[Pheno Barcode]],7)</f>
        <v/>
      </c>
      <c r="H763" s="10" t="e">
        <f>_xlfn.IFNA(VLOOKUP(expandedflower[[#This Row],[Strain]],VEGC8[[#All],[Scion METRC '#]:[Health]],5,FALSE),"")</f>
        <v>#REF!</v>
      </c>
      <c r="I763" s="13"/>
      <c r="J763" s="13" t="str">
        <f>_xlfn.IFNA(VLOOKUP(expandedflower[[#This Row],[Scion METRC '#]],DEADC8[#Data],2,FALSE),"Alive")</f>
        <v>Alive</v>
      </c>
      <c r="K763" s="13"/>
      <c r="L763" s="13" t="str">
        <f>_xlfn.IFNA(VLOOKUP(expandedflower[[#This Row],[Scion METRC '#]],DEADC8[#Data],3,FALSE),"")</f>
        <v/>
      </c>
      <c r="M763" s="14" t="str">
        <f>_xlfn.IFNA(VLOOKUP(expandedflower[[#This Row],[Scion METRC '#]],DEADC8[#Data],4,FALSE),"")</f>
        <v/>
      </c>
      <c r="N763" s="13" t="str">
        <f>IF(ISNUMBER(SEARCH(".",expandedflower[[#This Row],[Pheno Barcode]])),CONCATENATE("1A4070000000065000",RIGHT(expandedflower[[#This Row],[Pheno Barcode]],6)),"")</f>
        <v/>
      </c>
      <c r="O7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_JL3-10</v>
      </c>
    </row>
    <row r="764" spans="1:15" x14ac:dyDescent="0.25">
      <c r="A764" s="12" t="s">
        <v>504</v>
      </c>
      <c r="B764" s="9">
        <v>11</v>
      </c>
      <c r="C764" s="9" t="s">
        <v>527</v>
      </c>
      <c r="D764" s="13"/>
      <c r="E764" s="13" t="e">
        <f>_xlfn.IFNA(VLOOKUP(expandedflower[[#This Row],[Scion METRC '#]],[3]!METRCC8[#Data],2,FALSE),"METRC ERROR")</f>
        <v>#REF!</v>
      </c>
      <c r="F764" s="13" t="str">
        <f>_xlfn.IFNA(VLOOKUP(expandedflower[[#This Row],[Scion METRC '#]],VEGC8[[#All],[Scion METRC '#]:[Pheno Barcode]],2,FALSE),"")</f>
        <v/>
      </c>
      <c r="G764" s="13" t="str">
        <f>LEFT(expandedflower[[#This Row],[Pheno Barcode]],7)</f>
        <v/>
      </c>
      <c r="H764" s="10" t="e">
        <f>_xlfn.IFNA(VLOOKUP(expandedflower[[#This Row],[Strain]],VEGC8[[#All],[Scion METRC '#]:[Health]],5,FALSE),"")</f>
        <v>#REF!</v>
      </c>
      <c r="I764" s="13"/>
      <c r="J764" s="13" t="str">
        <f>_xlfn.IFNA(VLOOKUP(expandedflower[[#This Row],[Scion METRC '#]],DEADC8[#Data],2,FALSE),"Alive")</f>
        <v>Alive</v>
      </c>
      <c r="K764" s="13"/>
      <c r="L764" s="13" t="str">
        <f>_xlfn.IFNA(VLOOKUP(expandedflower[[#This Row],[Scion METRC '#]],DEADC8[#Data],3,FALSE),"")</f>
        <v/>
      </c>
      <c r="M764" s="14" t="str">
        <f>_xlfn.IFNA(VLOOKUP(expandedflower[[#This Row],[Scion METRC '#]],DEADC8[#Data],4,FALSE),"")</f>
        <v/>
      </c>
      <c r="N764" s="13" t="str">
        <f>IF(ISNUMBER(SEARCH(".",expandedflower[[#This Row],[Pheno Barcode]])),CONCATENATE("1A4070000000065000",RIGHT(expandedflower[[#This Row],[Pheno Barcode]],6)),"")</f>
        <v/>
      </c>
      <c r="O7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_JL3-11</v>
      </c>
    </row>
    <row r="765" spans="1:15" x14ac:dyDescent="0.25">
      <c r="A765" s="12" t="s">
        <v>504</v>
      </c>
      <c r="B765" s="9">
        <v>12</v>
      </c>
      <c r="C765" s="9" t="s">
        <v>527</v>
      </c>
      <c r="D765" s="13"/>
      <c r="E765" s="13" t="e">
        <f>_xlfn.IFNA(VLOOKUP(expandedflower[[#This Row],[Scion METRC '#]],[3]!METRCC8[#Data],2,FALSE),"METRC ERROR")</f>
        <v>#REF!</v>
      </c>
      <c r="F765" s="13" t="str">
        <f>_xlfn.IFNA(VLOOKUP(expandedflower[[#This Row],[Scion METRC '#]],VEGC8[[#All],[Scion METRC '#]:[Pheno Barcode]],2,FALSE),"")</f>
        <v/>
      </c>
      <c r="G765" s="13" t="str">
        <f>LEFT(expandedflower[[#This Row],[Pheno Barcode]],7)</f>
        <v/>
      </c>
      <c r="H765" s="10" t="e">
        <f>_xlfn.IFNA(VLOOKUP(expandedflower[[#This Row],[Strain]],VEGC8[[#All],[Scion METRC '#]:[Health]],5,FALSE),"")</f>
        <v>#REF!</v>
      </c>
      <c r="I765" s="13"/>
      <c r="J765" s="13" t="str">
        <f>_xlfn.IFNA(VLOOKUP(expandedflower[[#This Row],[Scion METRC '#]],DEADC8[#Data],2,FALSE),"Alive")</f>
        <v>Alive</v>
      </c>
      <c r="K765" s="13"/>
      <c r="L765" s="13" t="str">
        <f>_xlfn.IFNA(VLOOKUP(expandedflower[[#This Row],[Scion METRC '#]],DEADC8[#Data],3,FALSE),"")</f>
        <v/>
      </c>
      <c r="M765" s="14" t="str">
        <f>_xlfn.IFNA(VLOOKUP(expandedflower[[#This Row],[Scion METRC '#]],DEADC8[#Data],4,FALSE),"")</f>
        <v/>
      </c>
      <c r="N765" s="13" t="str">
        <f>IF(ISNUMBER(SEARCH(".",expandedflower[[#This Row],[Pheno Barcode]])),CONCATENATE("1A4070000000065000",RIGHT(expandedflower[[#This Row],[Pheno Barcode]],6)),"")</f>
        <v/>
      </c>
      <c r="O7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_JL3-12</v>
      </c>
    </row>
    <row r="766" spans="1:15" x14ac:dyDescent="0.25">
      <c r="A766" s="12" t="s">
        <v>504</v>
      </c>
      <c r="B766" s="9">
        <v>13</v>
      </c>
      <c r="C766" s="9" t="s">
        <v>527</v>
      </c>
      <c r="D766" s="13"/>
      <c r="E766" s="13" t="e">
        <f>_xlfn.IFNA(VLOOKUP(expandedflower[[#This Row],[Scion METRC '#]],[3]!METRCC8[#Data],2,FALSE),"METRC ERROR")</f>
        <v>#REF!</v>
      </c>
      <c r="F766" s="13" t="str">
        <f>_xlfn.IFNA(VLOOKUP(expandedflower[[#This Row],[Scion METRC '#]],VEGC8[[#All],[Scion METRC '#]:[Pheno Barcode]],2,FALSE),"")</f>
        <v/>
      </c>
      <c r="G766" s="13" t="str">
        <f>LEFT(expandedflower[[#This Row],[Pheno Barcode]],7)</f>
        <v/>
      </c>
      <c r="H766" s="10" t="e">
        <f>_xlfn.IFNA(VLOOKUP(expandedflower[[#This Row],[Strain]],VEGC8[[#All],[Scion METRC '#]:[Health]],5,FALSE),"")</f>
        <v>#REF!</v>
      </c>
      <c r="I766" s="13"/>
      <c r="J766" s="13" t="str">
        <f>_xlfn.IFNA(VLOOKUP(expandedflower[[#This Row],[Scion METRC '#]],DEADC8[#Data],2,FALSE),"Alive")</f>
        <v>Alive</v>
      </c>
      <c r="K766" s="13"/>
      <c r="L766" s="13" t="str">
        <f>_xlfn.IFNA(VLOOKUP(expandedflower[[#This Row],[Scion METRC '#]],DEADC8[#Data],3,FALSE),"")</f>
        <v/>
      </c>
      <c r="M766" s="14" t="str">
        <f>_xlfn.IFNA(VLOOKUP(expandedflower[[#This Row],[Scion METRC '#]],DEADC8[#Data],4,FALSE),"")</f>
        <v/>
      </c>
      <c r="N766" s="13" t="str">
        <f>IF(ISNUMBER(SEARCH(".",expandedflower[[#This Row],[Pheno Barcode]])),CONCATENATE("1A4070000000065000",RIGHT(expandedflower[[#This Row],[Pheno Barcode]],6)),"")</f>
        <v/>
      </c>
      <c r="O7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_JL3-13</v>
      </c>
    </row>
    <row r="767" spans="1:15" x14ac:dyDescent="0.25">
      <c r="A767" s="12" t="s">
        <v>504</v>
      </c>
      <c r="B767" s="9">
        <v>14</v>
      </c>
      <c r="C767" s="9" t="s">
        <v>527</v>
      </c>
      <c r="D767" s="13"/>
      <c r="E767" s="13" t="e">
        <f>_xlfn.IFNA(VLOOKUP(expandedflower[[#This Row],[Scion METRC '#]],[3]!METRCC8[#Data],2,FALSE),"METRC ERROR")</f>
        <v>#REF!</v>
      </c>
      <c r="F767" s="13" t="str">
        <f>_xlfn.IFNA(VLOOKUP(expandedflower[[#This Row],[Scion METRC '#]],VEGC8[[#All],[Scion METRC '#]:[Pheno Barcode]],2,FALSE),"")</f>
        <v/>
      </c>
      <c r="G767" s="13" t="str">
        <f>LEFT(expandedflower[[#This Row],[Pheno Barcode]],7)</f>
        <v/>
      </c>
      <c r="H767" s="10" t="e">
        <f>_xlfn.IFNA(VLOOKUP(expandedflower[[#This Row],[Strain]],VEGC8[[#All],[Scion METRC '#]:[Health]],5,FALSE),"")</f>
        <v>#REF!</v>
      </c>
      <c r="I767" s="13"/>
      <c r="J767" s="13" t="str">
        <f>_xlfn.IFNA(VLOOKUP(expandedflower[[#This Row],[Scion METRC '#]],DEADC8[#Data],2,FALSE),"Alive")</f>
        <v>Alive</v>
      </c>
      <c r="K767" s="13"/>
      <c r="L767" s="13" t="str">
        <f>_xlfn.IFNA(VLOOKUP(expandedflower[[#This Row],[Scion METRC '#]],DEADC8[#Data],3,FALSE),"")</f>
        <v/>
      </c>
      <c r="M767" s="14" t="str">
        <f>_xlfn.IFNA(VLOOKUP(expandedflower[[#This Row],[Scion METRC '#]],DEADC8[#Data],4,FALSE),"")</f>
        <v/>
      </c>
      <c r="N767" s="13" t="str">
        <f>IF(ISNUMBER(SEARCH(".",expandedflower[[#This Row],[Pheno Barcode]])),CONCATENATE("1A4070000000065000",RIGHT(expandedflower[[#This Row],[Pheno Barcode]],6)),"")</f>
        <v/>
      </c>
      <c r="O7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_JL3-14</v>
      </c>
    </row>
    <row r="768" spans="1:15" x14ac:dyDescent="0.25">
      <c r="A768" s="12" t="s">
        <v>504</v>
      </c>
      <c r="B768" s="9">
        <v>15</v>
      </c>
      <c r="C768" s="9" t="s">
        <v>527</v>
      </c>
      <c r="D768" s="13"/>
      <c r="E768" s="13" t="e">
        <f>_xlfn.IFNA(VLOOKUP(expandedflower[[#This Row],[Scion METRC '#]],[3]!METRCC8[#Data],2,FALSE),"METRC ERROR")</f>
        <v>#REF!</v>
      </c>
      <c r="F768" s="13" t="str">
        <f>_xlfn.IFNA(VLOOKUP(expandedflower[[#This Row],[Scion METRC '#]],VEGC8[[#All],[Scion METRC '#]:[Pheno Barcode]],2,FALSE),"")</f>
        <v/>
      </c>
      <c r="G768" s="13" t="str">
        <f>LEFT(expandedflower[[#This Row],[Pheno Barcode]],7)</f>
        <v/>
      </c>
      <c r="H768" s="10" t="e">
        <f>_xlfn.IFNA(VLOOKUP(expandedflower[[#This Row],[Strain]],VEGC8[[#All],[Scion METRC '#]:[Health]],5,FALSE),"")</f>
        <v>#REF!</v>
      </c>
      <c r="I768" s="13"/>
      <c r="J768" s="13" t="str">
        <f>_xlfn.IFNA(VLOOKUP(expandedflower[[#This Row],[Scion METRC '#]],DEADC8[#Data],2,FALSE),"Alive")</f>
        <v>Alive</v>
      </c>
      <c r="K768" s="13"/>
      <c r="L768" s="13" t="str">
        <f>_xlfn.IFNA(VLOOKUP(expandedflower[[#This Row],[Scion METRC '#]],DEADC8[#Data],3,FALSE),"")</f>
        <v/>
      </c>
      <c r="M768" s="14" t="str">
        <f>_xlfn.IFNA(VLOOKUP(expandedflower[[#This Row],[Scion METRC '#]],DEADC8[#Data],4,FALSE),"")</f>
        <v/>
      </c>
      <c r="N768" s="13" t="str">
        <f>IF(ISNUMBER(SEARCH(".",expandedflower[[#This Row],[Pheno Barcode]])),CONCATENATE("1A4070000000065000",RIGHT(expandedflower[[#This Row],[Pheno Barcode]],6)),"")</f>
        <v/>
      </c>
      <c r="O7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_JL3-15</v>
      </c>
    </row>
    <row r="769" spans="1:15" x14ac:dyDescent="0.25">
      <c r="A769" s="12" t="s">
        <v>504</v>
      </c>
      <c r="B769" s="9">
        <v>16</v>
      </c>
      <c r="C769" s="9" t="s">
        <v>527</v>
      </c>
      <c r="D769" s="13"/>
      <c r="E769" s="13" t="e">
        <f>_xlfn.IFNA(VLOOKUP(expandedflower[[#This Row],[Scion METRC '#]],[3]!METRCC8[#Data],2,FALSE),"METRC ERROR")</f>
        <v>#REF!</v>
      </c>
      <c r="F769" s="13" t="str">
        <f>_xlfn.IFNA(VLOOKUP(expandedflower[[#This Row],[Scion METRC '#]],VEGC8[[#All],[Scion METRC '#]:[Pheno Barcode]],2,FALSE),"")</f>
        <v/>
      </c>
      <c r="G769" s="13" t="str">
        <f>LEFT(expandedflower[[#This Row],[Pheno Barcode]],7)</f>
        <v/>
      </c>
      <c r="H769" s="10" t="e">
        <f>_xlfn.IFNA(VLOOKUP(expandedflower[[#This Row],[Strain]],VEGC8[[#All],[Scion METRC '#]:[Health]],5,FALSE),"")</f>
        <v>#REF!</v>
      </c>
      <c r="I769" s="13"/>
      <c r="J769" s="13" t="str">
        <f>_xlfn.IFNA(VLOOKUP(expandedflower[[#This Row],[Scion METRC '#]],DEADC8[#Data],2,FALSE),"Alive")</f>
        <v>Alive</v>
      </c>
      <c r="K769" s="13"/>
      <c r="L769" s="13" t="str">
        <f>_xlfn.IFNA(VLOOKUP(expandedflower[[#This Row],[Scion METRC '#]],DEADC8[#Data],3,FALSE),"")</f>
        <v/>
      </c>
      <c r="M769" s="14" t="str">
        <f>_xlfn.IFNA(VLOOKUP(expandedflower[[#This Row],[Scion METRC '#]],DEADC8[#Data],4,FALSE),"")</f>
        <v/>
      </c>
      <c r="N769" s="13" t="str">
        <f>IF(ISNUMBER(SEARCH(".",expandedflower[[#This Row],[Pheno Barcode]])),CONCATENATE("1A4070000000065000",RIGHT(expandedflower[[#This Row],[Pheno Barcode]],6)),"")</f>
        <v/>
      </c>
      <c r="O7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_JL3-16</v>
      </c>
    </row>
    <row r="770" spans="1:15" x14ac:dyDescent="0.25">
      <c r="A770" s="12" t="s">
        <v>504</v>
      </c>
      <c r="B770" s="9">
        <v>1</v>
      </c>
      <c r="C770" s="9" t="s">
        <v>528</v>
      </c>
      <c r="D770" s="13"/>
      <c r="E770" s="13" t="e">
        <f>_xlfn.IFNA(VLOOKUP(expandedflower[[#This Row],[Scion METRC '#]],[3]!METRCC8[#Data],2,FALSE),"METRC ERROR")</f>
        <v>#REF!</v>
      </c>
      <c r="F770" s="13" t="str">
        <f>_xlfn.IFNA(VLOOKUP(expandedflower[[#This Row],[Scion METRC '#]],VEGC8[[#All],[Scion METRC '#]:[Pheno Barcode]],2,FALSE),"")</f>
        <v/>
      </c>
      <c r="G770" s="13" t="str">
        <f>LEFT(expandedflower[[#This Row],[Pheno Barcode]],7)</f>
        <v/>
      </c>
      <c r="H770" s="10" t="e">
        <f>_xlfn.IFNA(VLOOKUP(expandedflower[[#This Row],[Strain]],VEGC8[[#All],[Scion METRC '#]:[Health]],5,FALSE),"")</f>
        <v>#REF!</v>
      </c>
      <c r="I770" s="13"/>
      <c r="J770" s="13" t="str">
        <f>_xlfn.IFNA(VLOOKUP(expandedflower[[#This Row],[Scion METRC '#]],DEADC8[#Data],2,FALSE),"Alive")</f>
        <v>Alive</v>
      </c>
      <c r="K770" s="13"/>
      <c r="L770" s="13" t="str">
        <f>_xlfn.IFNA(VLOOKUP(expandedflower[[#This Row],[Scion METRC '#]],DEADC8[#Data],3,FALSE),"")</f>
        <v/>
      </c>
      <c r="M770" s="14" t="str">
        <f>_xlfn.IFNA(VLOOKUP(expandedflower[[#This Row],[Scion METRC '#]],DEADC8[#Data],4,FALSE),"")</f>
        <v/>
      </c>
      <c r="N770" s="13" t="str">
        <f>IF(ISNUMBER(SEARCH(".",expandedflower[[#This Row],[Pheno Barcode]])),CONCATENATE("1A4070000000065000",RIGHT(expandedflower[[#This Row],[Pheno Barcode]],6)),"")</f>
        <v/>
      </c>
      <c r="O7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_JL4-01</v>
      </c>
    </row>
    <row r="771" spans="1:15" x14ac:dyDescent="0.25">
      <c r="A771" s="12" t="s">
        <v>504</v>
      </c>
      <c r="B771" s="9">
        <v>2</v>
      </c>
      <c r="C771" s="9" t="s">
        <v>528</v>
      </c>
      <c r="D771" s="13"/>
      <c r="E771" s="13" t="e">
        <f>_xlfn.IFNA(VLOOKUP(expandedflower[[#This Row],[Scion METRC '#]],[3]!METRCC8[#Data],2,FALSE),"METRC ERROR")</f>
        <v>#REF!</v>
      </c>
      <c r="F771" s="13" t="str">
        <f>_xlfn.IFNA(VLOOKUP(expandedflower[[#This Row],[Scion METRC '#]],VEGC8[[#All],[Scion METRC '#]:[Pheno Barcode]],2,FALSE),"")</f>
        <v/>
      </c>
      <c r="G771" s="13" t="str">
        <f>LEFT(expandedflower[[#This Row],[Pheno Barcode]],7)</f>
        <v/>
      </c>
      <c r="H771" s="10" t="e">
        <f>_xlfn.IFNA(VLOOKUP(expandedflower[[#This Row],[Strain]],VEGC8[[#All],[Scion METRC '#]:[Health]],5,FALSE),"")</f>
        <v>#REF!</v>
      </c>
      <c r="I771" s="13"/>
      <c r="J771" s="13" t="str">
        <f>_xlfn.IFNA(VLOOKUP(expandedflower[[#This Row],[Scion METRC '#]],DEADC8[#Data],2,FALSE),"Alive")</f>
        <v>Alive</v>
      </c>
      <c r="K771" s="13"/>
      <c r="L771" s="13" t="str">
        <f>_xlfn.IFNA(VLOOKUP(expandedflower[[#This Row],[Scion METRC '#]],DEADC8[#Data],3,FALSE),"")</f>
        <v/>
      </c>
      <c r="M771" s="14" t="str">
        <f>_xlfn.IFNA(VLOOKUP(expandedflower[[#This Row],[Scion METRC '#]],DEADC8[#Data],4,FALSE),"")</f>
        <v/>
      </c>
      <c r="N771" s="13" t="str">
        <f>IF(ISNUMBER(SEARCH(".",expandedflower[[#This Row],[Pheno Barcode]])),CONCATENATE("1A4070000000065000",RIGHT(expandedflower[[#This Row],[Pheno Barcode]],6)),"")</f>
        <v/>
      </c>
      <c r="O7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_JL4-02</v>
      </c>
    </row>
    <row r="772" spans="1:15" x14ac:dyDescent="0.25">
      <c r="A772" s="12" t="s">
        <v>504</v>
      </c>
      <c r="B772" s="9">
        <v>3</v>
      </c>
      <c r="C772" s="9" t="s">
        <v>528</v>
      </c>
      <c r="D772" s="13"/>
      <c r="E772" s="13" t="e">
        <f>_xlfn.IFNA(VLOOKUP(expandedflower[[#This Row],[Scion METRC '#]],[3]!METRCC8[#Data],2,FALSE),"METRC ERROR")</f>
        <v>#REF!</v>
      </c>
      <c r="F772" s="13" t="str">
        <f>_xlfn.IFNA(VLOOKUP(expandedflower[[#This Row],[Scion METRC '#]],VEGC8[[#All],[Scion METRC '#]:[Pheno Barcode]],2,FALSE),"")</f>
        <v/>
      </c>
      <c r="G772" s="13" t="str">
        <f>LEFT(expandedflower[[#This Row],[Pheno Barcode]],7)</f>
        <v/>
      </c>
      <c r="H772" s="10" t="e">
        <f>_xlfn.IFNA(VLOOKUP(expandedflower[[#This Row],[Strain]],VEGC8[[#All],[Scion METRC '#]:[Health]],5,FALSE),"")</f>
        <v>#REF!</v>
      </c>
      <c r="I772" s="13"/>
      <c r="J772" s="13" t="str">
        <f>_xlfn.IFNA(VLOOKUP(expandedflower[[#This Row],[Scion METRC '#]],DEADC8[#Data],2,FALSE),"Alive")</f>
        <v>Alive</v>
      </c>
      <c r="K772" s="13"/>
      <c r="L772" s="13" t="str">
        <f>_xlfn.IFNA(VLOOKUP(expandedflower[[#This Row],[Scion METRC '#]],DEADC8[#Data],3,FALSE),"")</f>
        <v/>
      </c>
      <c r="M772" s="14" t="str">
        <f>_xlfn.IFNA(VLOOKUP(expandedflower[[#This Row],[Scion METRC '#]],DEADC8[#Data],4,FALSE),"")</f>
        <v/>
      </c>
      <c r="N772" s="13" t="str">
        <f>IF(ISNUMBER(SEARCH(".",expandedflower[[#This Row],[Pheno Barcode]])),CONCATENATE("1A4070000000065000",RIGHT(expandedflower[[#This Row],[Pheno Barcode]],6)),"")</f>
        <v/>
      </c>
      <c r="O7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_JL4-03</v>
      </c>
    </row>
    <row r="773" spans="1:15" x14ac:dyDescent="0.25">
      <c r="A773" s="12" t="s">
        <v>504</v>
      </c>
      <c r="B773" s="9">
        <v>4</v>
      </c>
      <c r="C773" s="9" t="s">
        <v>528</v>
      </c>
      <c r="D773" s="13"/>
      <c r="E773" s="13" t="e">
        <f>_xlfn.IFNA(VLOOKUP(expandedflower[[#This Row],[Scion METRC '#]],[3]!METRCC8[#Data],2,FALSE),"METRC ERROR")</f>
        <v>#REF!</v>
      </c>
      <c r="F773" s="13" t="str">
        <f>_xlfn.IFNA(VLOOKUP(expandedflower[[#This Row],[Scion METRC '#]],VEGC8[[#All],[Scion METRC '#]:[Pheno Barcode]],2,FALSE),"")</f>
        <v/>
      </c>
      <c r="G773" s="13" t="str">
        <f>LEFT(expandedflower[[#This Row],[Pheno Barcode]],7)</f>
        <v/>
      </c>
      <c r="H773" s="10" t="e">
        <f>_xlfn.IFNA(VLOOKUP(expandedflower[[#This Row],[Strain]],VEGC8[[#All],[Scion METRC '#]:[Health]],5,FALSE),"")</f>
        <v>#REF!</v>
      </c>
      <c r="I773" s="13"/>
      <c r="J773" s="13" t="str">
        <f>_xlfn.IFNA(VLOOKUP(expandedflower[[#This Row],[Scion METRC '#]],DEADC8[#Data],2,FALSE),"Alive")</f>
        <v>Alive</v>
      </c>
      <c r="K773" s="13"/>
      <c r="L773" s="13" t="str">
        <f>_xlfn.IFNA(VLOOKUP(expandedflower[[#This Row],[Scion METRC '#]],DEADC8[#Data],3,FALSE),"")</f>
        <v/>
      </c>
      <c r="M773" s="14" t="str">
        <f>_xlfn.IFNA(VLOOKUP(expandedflower[[#This Row],[Scion METRC '#]],DEADC8[#Data],4,FALSE),"")</f>
        <v/>
      </c>
      <c r="N773" s="13" t="str">
        <f>IF(ISNUMBER(SEARCH(".",expandedflower[[#This Row],[Pheno Barcode]])),CONCATENATE("1A4070000000065000",RIGHT(expandedflower[[#This Row],[Pheno Barcode]],6)),"")</f>
        <v/>
      </c>
      <c r="O7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_JL4-04</v>
      </c>
    </row>
    <row r="774" spans="1:15" x14ac:dyDescent="0.25">
      <c r="A774" s="12" t="s">
        <v>504</v>
      </c>
      <c r="B774" s="9">
        <v>5</v>
      </c>
      <c r="C774" s="9" t="s">
        <v>528</v>
      </c>
      <c r="D774" s="13"/>
      <c r="E774" s="13" t="e">
        <f>_xlfn.IFNA(VLOOKUP(expandedflower[[#This Row],[Scion METRC '#]],[3]!METRCC8[#Data],2,FALSE),"METRC ERROR")</f>
        <v>#REF!</v>
      </c>
      <c r="F774" s="13" t="str">
        <f>_xlfn.IFNA(VLOOKUP(expandedflower[[#This Row],[Scion METRC '#]],VEGC8[[#All],[Scion METRC '#]:[Pheno Barcode]],2,FALSE),"")</f>
        <v/>
      </c>
      <c r="G774" s="13" t="str">
        <f>LEFT(expandedflower[[#This Row],[Pheno Barcode]],7)</f>
        <v/>
      </c>
      <c r="H774" s="10" t="e">
        <f>_xlfn.IFNA(VLOOKUP(expandedflower[[#This Row],[Strain]],VEGC8[[#All],[Scion METRC '#]:[Health]],5,FALSE),"")</f>
        <v>#REF!</v>
      </c>
      <c r="I774" s="13"/>
      <c r="J774" s="13" t="str">
        <f>_xlfn.IFNA(VLOOKUP(expandedflower[[#This Row],[Scion METRC '#]],DEADC8[#Data],2,FALSE),"Alive")</f>
        <v>Alive</v>
      </c>
      <c r="K774" s="13"/>
      <c r="L774" s="13" t="str">
        <f>_xlfn.IFNA(VLOOKUP(expandedflower[[#This Row],[Scion METRC '#]],DEADC8[#Data],3,FALSE),"")</f>
        <v/>
      </c>
      <c r="M774" s="14" t="str">
        <f>_xlfn.IFNA(VLOOKUP(expandedflower[[#This Row],[Scion METRC '#]],DEADC8[#Data],4,FALSE),"")</f>
        <v/>
      </c>
      <c r="N774" s="13" t="str">
        <f>IF(ISNUMBER(SEARCH(".",expandedflower[[#This Row],[Pheno Barcode]])),CONCATENATE("1A4070000000065000",RIGHT(expandedflower[[#This Row],[Pheno Barcode]],6)),"")</f>
        <v/>
      </c>
      <c r="O7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_JL4-05</v>
      </c>
    </row>
    <row r="775" spans="1:15" x14ac:dyDescent="0.25">
      <c r="A775" s="12" t="s">
        <v>504</v>
      </c>
      <c r="B775" s="9">
        <v>6</v>
      </c>
      <c r="C775" s="9" t="s">
        <v>528</v>
      </c>
      <c r="D775" s="13"/>
      <c r="E775" s="13" t="e">
        <f>_xlfn.IFNA(VLOOKUP(expandedflower[[#This Row],[Scion METRC '#]],[3]!METRCC8[#Data],2,FALSE),"METRC ERROR")</f>
        <v>#REF!</v>
      </c>
      <c r="F775" s="13" t="str">
        <f>_xlfn.IFNA(VLOOKUP(expandedflower[[#This Row],[Scion METRC '#]],VEGC8[[#All],[Scion METRC '#]:[Pheno Barcode]],2,FALSE),"")</f>
        <v/>
      </c>
      <c r="G775" s="13" t="str">
        <f>LEFT(expandedflower[[#This Row],[Pheno Barcode]],7)</f>
        <v/>
      </c>
      <c r="H775" s="10" t="e">
        <f>_xlfn.IFNA(VLOOKUP(expandedflower[[#This Row],[Strain]],VEGC8[[#All],[Scion METRC '#]:[Health]],5,FALSE),"")</f>
        <v>#REF!</v>
      </c>
      <c r="I775" s="13"/>
      <c r="J775" s="13" t="str">
        <f>_xlfn.IFNA(VLOOKUP(expandedflower[[#This Row],[Scion METRC '#]],DEADC8[#Data],2,FALSE),"Alive")</f>
        <v>Alive</v>
      </c>
      <c r="K775" s="13"/>
      <c r="L775" s="13" t="str">
        <f>_xlfn.IFNA(VLOOKUP(expandedflower[[#This Row],[Scion METRC '#]],DEADC8[#Data],3,FALSE),"")</f>
        <v/>
      </c>
      <c r="M775" s="14" t="str">
        <f>_xlfn.IFNA(VLOOKUP(expandedflower[[#This Row],[Scion METRC '#]],DEADC8[#Data],4,FALSE),"")</f>
        <v/>
      </c>
      <c r="N775" s="13" t="str">
        <f>IF(ISNUMBER(SEARCH(".",expandedflower[[#This Row],[Pheno Barcode]])),CONCATENATE("1A4070000000065000",RIGHT(expandedflower[[#This Row],[Pheno Barcode]],6)),"")</f>
        <v/>
      </c>
      <c r="O7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_JL4-06</v>
      </c>
    </row>
    <row r="776" spans="1:15" x14ac:dyDescent="0.25">
      <c r="A776" s="12" t="s">
        <v>504</v>
      </c>
      <c r="B776" s="9">
        <v>7</v>
      </c>
      <c r="C776" s="9" t="s">
        <v>528</v>
      </c>
      <c r="D776" s="13"/>
      <c r="E776" s="13" t="e">
        <f>_xlfn.IFNA(VLOOKUP(expandedflower[[#This Row],[Scion METRC '#]],[3]!METRCC8[#Data],2,FALSE),"METRC ERROR")</f>
        <v>#REF!</v>
      </c>
      <c r="F776" s="13" t="str">
        <f>_xlfn.IFNA(VLOOKUP(expandedflower[[#This Row],[Scion METRC '#]],VEGC8[[#All],[Scion METRC '#]:[Pheno Barcode]],2,FALSE),"")</f>
        <v/>
      </c>
      <c r="G776" s="13" t="str">
        <f>LEFT(expandedflower[[#This Row],[Pheno Barcode]],7)</f>
        <v/>
      </c>
      <c r="H776" s="10" t="e">
        <f>_xlfn.IFNA(VLOOKUP(expandedflower[[#This Row],[Strain]],VEGC8[[#All],[Scion METRC '#]:[Health]],5,FALSE),"")</f>
        <v>#REF!</v>
      </c>
      <c r="I776" s="13"/>
      <c r="J776" s="13" t="str">
        <f>_xlfn.IFNA(VLOOKUP(expandedflower[[#This Row],[Scion METRC '#]],DEADC8[#Data],2,FALSE),"Alive")</f>
        <v>Alive</v>
      </c>
      <c r="K776" s="13"/>
      <c r="L776" s="13" t="str">
        <f>_xlfn.IFNA(VLOOKUP(expandedflower[[#This Row],[Scion METRC '#]],DEADC8[#Data],3,FALSE),"")</f>
        <v/>
      </c>
      <c r="M776" s="14" t="str">
        <f>_xlfn.IFNA(VLOOKUP(expandedflower[[#This Row],[Scion METRC '#]],DEADC8[#Data],4,FALSE),"")</f>
        <v/>
      </c>
      <c r="N776" s="13" t="str">
        <f>IF(ISNUMBER(SEARCH(".",expandedflower[[#This Row],[Pheno Barcode]])),CONCATENATE("1A4070000000065000",RIGHT(expandedflower[[#This Row],[Pheno Barcode]],6)),"")</f>
        <v/>
      </c>
      <c r="O7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_JL4-07</v>
      </c>
    </row>
    <row r="777" spans="1:15" x14ac:dyDescent="0.25">
      <c r="A777" s="12" t="s">
        <v>504</v>
      </c>
      <c r="B777" s="9">
        <v>8</v>
      </c>
      <c r="C777" s="9" t="s">
        <v>528</v>
      </c>
      <c r="D777" s="13"/>
      <c r="E777" s="13" t="e">
        <f>_xlfn.IFNA(VLOOKUP(expandedflower[[#This Row],[Scion METRC '#]],[3]!METRCC8[#Data],2,FALSE),"METRC ERROR")</f>
        <v>#REF!</v>
      </c>
      <c r="F777" s="13" t="str">
        <f>_xlfn.IFNA(VLOOKUP(expandedflower[[#This Row],[Scion METRC '#]],VEGC8[[#All],[Scion METRC '#]:[Pheno Barcode]],2,FALSE),"")</f>
        <v/>
      </c>
      <c r="G777" s="13" t="str">
        <f>LEFT(expandedflower[[#This Row],[Pheno Barcode]],7)</f>
        <v/>
      </c>
      <c r="H777" s="10" t="e">
        <f>_xlfn.IFNA(VLOOKUP(expandedflower[[#This Row],[Strain]],VEGC8[[#All],[Scion METRC '#]:[Health]],5,FALSE),"")</f>
        <v>#REF!</v>
      </c>
      <c r="I777" s="13"/>
      <c r="J777" s="13" t="str">
        <f>_xlfn.IFNA(VLOOKUP(expandedflower[[#This Row],[Scion METRC '#]],DEADC8[#Data],2,FALSE),"Alive")</f>
        <v>Alive</v>
      </c>
      <c r="K777" s="13"/>
      <c r="L777" s="13" t="str">
        <f>_xlfn.IFNA(VLOOKUP(expandedflower[[#This Row],[Scion METRC '#]],DEADC8[#Data],3,FALSE),"")</f>
        <v/>
      </c>
      <c r="M777" s="14" t="str">
        <f>_xlfn.IFNA(VLOOKUP(expandedflower[[#This Row],[Scion METRC '#]],DEADC8[#Data],4,FALSE),"")</f>
        <v/>
      </c>
      <c r="N777" s="13" t="str">
        <f>IF(ISNUMBER(SEARCH(".",expandedflower[[#This Row],[Pheno Barcode]])),CONCATENATE("1A4070000000065000",RIGHT(expandedflower[[#This Row],[Pheno Barcode]],6)),"")</f>
        <v/>
      </c>
      <c r="O7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_JL4-08</v>
      </c>
    </row>
    <row r="778" spans="1:15" x14ac:dyDescent="0.25">
      <c r="A778" s="12" t="s">
        <v>504</v>
      </c>
      <c r="B778" s="9">
        <v>9</v>
      </c>
      <c r="C778" s="9" t="s">
        <v>528</v>
      </c>
      <c r="D778" s="13"/>
      <c r="E778" s="13" t="e">
        <f>_xlfn.IFNA(VLOOKUP(expandedflower[[#This Row],[Scion METRC '#]],[3]!METRCC8[#Data],2,FALSE),"METRC ERROR")</f>
        <v>#REF!</v>
      </c>
      <c r="F778" s="13" t="str">
        <f>_xlfn.IFNA(VLOOKUP(expandedflower[[#This Row],[Scion METRC '#]],VEGC8[[#All],[Scion METRC '#]:[Pheno Barcode]],2,FALSE),"")</f>
        <v/>
      </c>
      <c r="G778" s="13" t="str">
        <f>LEFT(expandedflower[[#This Row],[Pheno Barcode]],7)</f>
        <v/>
      </c>
      <c r="H778" s="10" t="e">
        <f>_xlfn.IFNA(VLOOKUP(expandedflower[[#This Row],[Strain]],VEGC8[[#All],[Scion METRC '#]:[Health]],5,FALSE),"")</f>
        <v>#REF!</v>
      </c>
      <c r="I778" s="13"/>
      <c r="J778" s="13" t="str">
        <f>_xlfn.IFNA(VLOOKUP(expandedflower[[#This Row],[Scion METRC '#]],DEADC8[#Data],2,FALSE),"Alive")</f>
        <v>Alive</v>
      </c>
      <c r="K778" s="13"/>
      <c r="L778" s="13" t="str">
        <f>_xlfn.IFNA(VLOOKUP(expandedflower[[#This Row],[Scion METRC '#]],DEADC8[#Data],3,FALSE),"")</f>
        <v/>
      </c>
      <c r="M778" s="14" t="str">
        <f>_xlfn.IFNA(VLOOKUP(expandedflower[[#This Row],[Scion METRC '#]],DEADC8[#Data],4,FALSE),"")</f>
        <v/>
      </c>
      <c r="N778" s="13" t="str">
        <f>IF(ISNUMBER(SEARCH(".",expandedflower[[#This Row],[Pheno Barcode]])),CONCATENATE("1A4070000000065000",RIGHT(expandedflower[[#This Row],[Pheno Barcode]],6)),"")</f>
        <v/>
      </c>
      <c r="O7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_JL4-09</v>
      </c>
    </row>
    <row r="779" spans="1:15" x14ac:dyDescent="0.25">
      <c r="A779" s="12" t="s">
        <v>504</v>
      </c>
      <c r="B779" s="9">
        <v>10</v>
      </c>
      <c r="C779" s="9" t="s">
        <v>528</v>
      </c>
      <c r="D779" s="13"/>
      <c r="E779" s="13" t="e">
        <f>_xlfn.IFNA(VLOOKUP(expandedflower[[#This Row],[Scion METRC '#]],[3]!METRCC8[#Data],2,FALSE),"METRC ERROR")</f>
        <v>#REF!</v>
      </c>
      <c r="F779" s="13" t="str">
        <f>_xlfn.IFNA(VLOOKUP(expandedflower[[#This Row],[Scion METRC '#]],VEGC8[[#All],[Scion METRC '#]:[Pheno Barcode]],2,FALSE),"")</f>
        <v/>
      </c>
      <c r="G779" s="13" t="str">
        <f>LEFT(expandedflower[[#This Row],[Pheno Barcode]],7)</f>
        <v/>
      </c>
      <c r="H779" s="10" t="e">
        <f>_xlfn.IFNA(VLOOKUP(expandedflower[[#This Row],[Strain]],VEGC8[[#All],[Scion METRC '#]:[Health]],5,FALSE),"")</f>
        <v>#REF!</v>
      </c>
      <c r="I779" s="13"/>
      <c r="J779" s="13" t="str">
        <f>_xlfn.IFNA(VLOOKUP(expandedflower[[#This Row],[Scion METRC '#]],DEADC8[#Data],2,FALSE),"Alive")</f>
        <v>Alive</v>
      </c>
      <c r="K779" s="13"/>
      <c r="L779" s="13" t="str">
        <f>_xlfn.IFNA(VLOOKUP(expandedflower[[#This Row],[Scion METRC '#]],DEADC8[#Data],3,FALSE),"")</f>
        <v/>
      </c>
      <c r="M779" s="14" t="str">
        <f>_xlfn.IFNA(VLOOKUP(expandedflower[[#This Row],[Scion METRC '#]],DEADC8[#Data],4,FALSE),"")</f>
        <v/>
      </c>
      <c r="N779" s="13" t="str">
        <f>IF(ISNUMBER(SEARCH(".",expandedflower[[#This Row],[Pheno Barcode]])),CONCATENATE("1A4070000000065000",RIGHT(expandedflower[[#This Row],[Pheno Barcode]],6)),"")</f>
        <v/>
      </c>
      <c r="O7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_JL4-10</v>
      </c>
    </row>
    <row r="780" spans="1:15" x14ac:dyDescent="0.25">
      <c r="A780" s="12" t="s">
        <v>504</v>
      </c>
      <c r="B780" s="9">
        <v>11</v>
      </c>
      <c r="C780" s="9" t="s">
        <v>528</v>
      </c>
      <c r="D780" s="13"/>
      <c r="E780" s="13" t="e">
        <f>_xlfn.IFNA(VLOOKUP(expandedflower[[#This Row],[Scion METRC '#]],[3]!METRCC8[#Data],2,FALSE),"METRC ERROR")</f>
        <v>#REF!</v>
      </c>
      <c r="F780" s="13" t="str">
        <f>_xlfn.IFNA(VLOOKUP(expandedflower[[#This Row],[Scion METRC '#]],VEGC8[[#All],[Scion METRC '#]:[Pheno Barcode]],2,FALSE),"")</f>
        <v/>
      </c>
      <c r="G780" s="13" t="str">
        <f>LEFT(expandedflower[[#This Row],[Pheno Barcode]],7)</f>
        <v/>
      </c>
      <c r="H780" s="10" t="e">
        <f>_xlfn.IFNA(VLOOKUP(expandedflower[[#This Row],[Strain]],VEGC8[[#All],[Scion METRC '#]:[Health]],5,FALSE),"")</f>
        <v>#REF!</v>
      </c>
      <c r="I780" s="13"/>
      <c r="J780" s="13" t="str">
        <f>_xlfn.IFNA(VLOOKUP(expandedflower[[#This Row],[Scion METRC '#]],DEADC8[#Data],2,FALSE),"Alive")</f>
        <v>Alive</v>
      </c>
      <c r="K780" s="13"/>
      <c r="L780" s="13" t="str">
        <f>_xlfn.IFNA(VLOOKUP(expandedflower[[#This Row],[Scion METRC '#]],DEADC8[#Data],3,FALSE),"")</f>
        <v/>
      </c>
      <c r="M780" s="14" t="str">
        <f>_xlfn.IFNA(VLOOKUP(expandedflower[[#This Row],[Scion METRC '#]],DEADC8[#Data],4,FALSE),"")</f>
        <v/>
      </c>
      <c r="N780" s="13" t="str">
        <f>IF(ISNUMBER(SEARCH(".",expandedflower[[#This Row],[Pheno Barcode]])),CONCATENATE("1A4070000000065000",RIGHT(expandedflower[[#This Row],[Pheno Barcode]],6)),"")</f>
        <v/>
      </c>
      <c r="O7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_JL4-11</v>
      </c>
    </row>
    <row r="781" spans="1:15" x14ac:dyDescent="0.25">
      <c r="A781" s="12" t="s">
        <v>504</v>
      </c>
      <c r="B781" s="9">
        <v>12</v>
      </c>
      <c r="C781" s="9" t="s">
        <v>528</v>
      </c>
      <c r="D781" s="13"/>
      <c r="E781" s="13" t="e">
        <f>_xlfn.IFNA(VLOOKUP(expandedflower[[#This Row],[Scion METRC '#]],[3]!METRCC8[#Data],2,FALSE),"METRC ERROR")</f>
        <v>#REF!</v>
      </c>
      <c r="F781" s="13" t="str">
        <f>_xlfn.IFNA(VLOOKUP(expandedflower[[#This Row],[Scion METRC '#]],VEGC8[[#All],[Scion METRC '#]:[Pheno Barcode]],2,FALSE),"")</f>
        <v/>
      </c>
      <c r="G781" s="13" t="str">
        <f>LEFT(expandedflower[[#This Row],[Pheno Barcode]],7)</f>
        <v/>
      </c>
      <c r="H781" s="10" t="e">
        <f>_xlfn.IFNA(VLOOKUP(expandedflower[[#This Row],[Strain]],VEGC8[[#All],[Scion METRC '#]:[Health]],5,FALSE),"")</f>
        <v>#REF!</v>
      </c>
      <c r="I781" s="13"/>
      <c r="J781" s="13" t="str">
        <f>_xlfn.IFNA(VLOOKUP(expandedflower[[#This Row],[Scion METRC '#]],DEADC8[#Data],2,FALSE),"Alive")</f>
        <v>Alive</v>
      </c>
      <c r="K781" s="13"/>
      <c r="L781" s="13" t="str">
        <f>_xlfn.IFNA(VLOOKUP(expandedflower[[#This Row],[Scion METRC '#]],DEADC8[#Data],3,FALSE),"")</f>
        <v/>
      </c>
      <c r="M781" s="14" t="str">
        <f>_xlfn.IFNA(VLOOKUP(expandedflower[[#This Row],[Scion METRC '#]],DEADC8[#Data],4,FALSE),"")</f>
        <v/>
      </c>
      <c r="N781" s="13" t="str">
        <f>IF(ISNUMBER(SEARCH(".",expandedflower[[#This Row],[Pheno Barcode]])),CONCATENATE("1A4070000000065000",RIGHT(expandedflower[[#This Row],[Pheno Barcode]],6)),"")</f>
        <v/>
      </c>
      <c r="O7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_JL4-12</v>
      </c>
    </row>
    <row r="782" spans="1:15" x14ac:dyDescent="0.25">
      <c r="A782" s="12" t="s">
        <v>504</v>
      </c>
      <c r="B782" s="9">
        <v>13</v>
      </c>
      <c r="C782" s="9" t="s">
        <v>528</v>
      </c>
      <c r="D782" s="13"/>
      <c r="E782" s="13" t="e">
        <f>_xlfn.IFNA(VLOOKUP(expandedflower[[#This Row],[Scion METRC '#]],[3]!METRCC8[#Data],2,FALSE),"METRC ERROR")</f>
        <v>#REF!</v>
      </c>
      <c r="F782" s="13" t="str">
        <f>_xlfn.IFNA(VLOOKUP(expandedflower[[#This Row],[Scion METRC '#]],VEGC8[[#All],[Scion METRC '#]:[Pheno Barcode]],2,FALSE),"")</f>
        <v/>
      </c>
      <c r="G782" s="13" t="str">
        <f>LEFT(expandedflower[[#This Row],[Pheno Barcode]],7)</f>
        <v/>
      </c>
      <c r="H782" s="10" t="e">
        <f>_xlfn.IFNA(VLOOKUP(expandedflower[[#This Row],[Strain]],VEGC8[[#All],[Scion METRC '#]:[Health]],5,FALSE),"")</f>
        <v>#REF!</v>
      </c>
      <c r="I782" s="13"/>
      <c r="J782" s="13" t="str">
        <f>_xlfn.IFNA(VLOOKUP(expandedflower[[#This Row],[Scion METRC '#]],DEADC8[#Data],2,FALSE),"Alive")</f>
        <v>Alive</v>
      </c>
      <c r="K782" s="13"/>
      <c r="L782" s="13" t="str">
        <f>_xlfn.IFNA(VLOOKUP(expandedflower[[#This Row],[Scion METRC '#]],DEADC8[#Data],3,FALSE),"")</f>
        <v/>
      </c>
      <c r="M782" s="14" t="str">
        <f>_xlfn.IFNA(VLOOKUP(expandedflower[[#This Row],[Scion METRC '#]],DEADC8[#Data],4,FALSE),"")</f>
        <v/>
      </c>
      <c r="N782" s="13" t="str">
        <f>IF(ISNUMBER(SEARCH(".",expandedflower[[#This Row],[Pheno Barcode]])),CONCATENATE("1A4070000000065000",RIGHT(expandedflower[[#This Row],[Pheno Barcode]],6)),"")</f>
        <v/>
      </c>
      <c r="O7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_JL4-13</v>
      </c>
    </row>
    <row r="783" spans="1:15" x14ac:dyDescent="0.25">
      <c r="A783" s="12" t="s">
        <v>504</v>
      </c>
      <c r="B783" s="9">
        <v>14</v>
      </c>
      <c r="C783" s="9" t="s">
        <v>528</v>
      </c>
      <c r="D783" s="13"/>
      <c r="E783" s="13" t="e">
        <f>_xlfn.IFNA(VLOOKUP(expandedflower[[#This Row],[Scion METRC '#]],[3]!METRCC8[#Data],2,FALSE),"METRC ERROR")</f>
        <v>#REF!</v>
      </c>
      <c r="F783" s="13" t="str">
        <f>_xlfn.IFNA(VLOOKUP(expandedflower[[#This Row],[Scion METRC '#]],VEGC8[[#All],[Scion METRC '#]:[Pheno Barcode]],2,FALSE),"")</f>
        <v/>
      </c>
      <c r="G783" s="13" t="str">
        <f>LEFT(expandedflower[[#This Row],[Pheno Barcode]],7)</f>
        <v/>
      </c>
      <c r="H783" s="10" t="e">
        <f>_xlfn.IFNA(VLOOKUP(expandedflower[[#This Row],[Strain]],VEGC8[[#All],[Scion METRC '#]:[Health]],5,FALSE),"")</f>
        <v>#REF!</v>
      </c>
      <c r="I783" s="13"/>
      <c r="J783" s="13" t="str">
        <f>_xlfn.IFNA(VLOOKUP(expandedflower[[#This Row],[Scion METRC '#]],DEADC8[#Data],2,FALSE),"Alive")</f>
        <v>Alive</v>
      </c>
      <c r="K783" s="13"/>
      <c r="L783" s="13" t="str">
        <f>_xlfn.IFNA(VLOOKUP(expandedflower[[#This Row],[Scion METRC '#]],DEADC8[#Data],3,FALSE),"")</f>
        <v/>
      </c>
      <c r="M783" s="14" t="str">
        <f>_xlfn.IFNA(VLOOKUP(expandedflower[[#This Row],[Scion METRC '#]],DEADC8[#Data],4,FALSE),"")</f>
        <v/>
      </c>
      <c r="N783" s="13" t="str">
        <f>IF(ISNUMBER(SEARCH(".",expandedflower[[#This Row],[Pheno Barcode]])),CONCATENATE("1A4070000000065000",RIGHT(expandedflower[[#This Row],[Pheno Barcode]],6)),"")</f>
        <v/>
      </c>
      <c r="O7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_JL4-14</v>
      </c>
    </row>
    <row r="784" spans="1:15" x14ac:dyDescent="0.25">
      <c r="A784" s="12" t="s">
        <v>504</v>
      </c>
      <c r="B784" s="9">
        <v>15</v>
      </c>
      <c r="C784" s="9" t="s">
        <v>528</v>
      </c>
      <c r="D784" s="13"/>
      <c r="E784" s="13" t="e">
        <f>_xlfn.IFNA(VLOOKUP(expandedflower[[#This Row],[Scion METRC '#]],[3]!METRCC8[#Data],2,FALSE),"METRC ERROR")</f>
        <v>#REF!</v>
      </c>
      <c r="F784" s="13" t="str">
        <f>_xlfn.IFNA(VLOOKUP(expandedflower[[#This Row],[Scion METRC '#]],VEGC8[[#All],[Scion METRC '#]:[Pheno Barcode]],2,FALSE),"")</f>
        <v/>
      </c>
      <c r="G784" s="13" t="str">
        <f>LEFT(expandedflower[[#This Row],[Pheno Barcode]],7)</f>
        <v/>
      </c>
      <c r="H784" s="10" t="e">
        <f>_xlfn.IFNA(VLOOKUP(expandedflower[[#This Row],[Strain]],VEGC8[[#All],[Scion METRC '#]:[Health]],5,FALSE),"")</f>
        <v>#REF!</v>
      </c>
      <c r="I784" s="13"/>
      <c r="J784" s="13" t="str">
        <f>_xlfn.IFNA(VLOOKUP(expandedflower[[#This Row],[Scion METRC '#]],DEADC8[#Data],2,FALSE),"Alive")</f>
        <v>Alive</v>
      </c>
      <c r="K784" s="13"/>
      <c r="L784" s="13" t="str">
        <f>_xlfn.IFNA(VLOOKUP(expandedflower[[#This Row],[Scion METRC '#]],DEADC8[#Data],3,FALSE),"")</f>
        <v/>
      </c>
      <c r="M784" s="14" t="str">
        <f>_xlfn.IFNA(VLOOKUP(expandedflower[[#This Row],[Scion METRC '#]],DEADC8[#Data],4,FALSE),"")</f>
        <v/>
      </c>
      <c r="N784" s="13" t="str">
        <f>IF(ISNUMBER(SEARCH(".",expandedflower[[#This Row],[Pheno Barcode]])),CONCATENATE("1A4070000000065000",RIGHT(expandedflower[[#This Row],[Pheno Barcode]],6)),"")</f>
        <v/>
      </c>
      <c r="O7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_JL4-15</v>
      </c>
    </row>
    <row r="785" spans="1:15" x14ac:dyDescent="0.25">
      <c r="A785" s="12" t="s">
        <v>504</v>
      </c>
      <c r="B785" s="9">
        <v>16</v>
      </c>
      <c r="C785" s="9" t="s">
        <v>528</v>
      </c>
      <c r="D785" s="13"/>
      <c r="E785" s="13" t="e">
        <f>_xlfn.IFNA(VLOOKUP(expandedflower[[#This Row],[Scion METRC '#]],[3]!METRCC8[#Data],2,FALSE),"METRC ERROR")</f>
        <v>#REF!</v>
      </c>
      <c r="F785" s="13" t="str">
        <f>_xlfn.IFNA(VLOOKUP(expandedflower[[#This Row],[Scion METRC '#]],VEGC8[[#All],[Scion METRC '#]:[Pheno Barcode]],2,FALSE),"")</f>
        <v/>
      </c>
      <c r="G785" s="13" t="str">
        <f>LEFT(expandedflower[[#This Row],[Pheno Barcode]],7)</f>
        <v/>
      </c>
      <c r="H785" s="10" t="e">
        <f>_xlfn.IFNA(VLOOKUP(expandedflower[[#This Row],[Strain]],VEGC8[[#All],[Scion METRC '#]:[Health]],5,FALSE),"")</f>
        <v>#REF!</v>
      </c>
      <c r="I785" s="13"/>
      <c r="J785" s="13" t="str">
        <f>_xlfn.IFNA(VLOOKUP(expandedflower[[#This Row],[Scion METRC '#]],DEADC8[#Data],2,FALSE),"Alive")</f>
        <v>Alive</v>
      </c>
      <c r="K785" s="13"/>
      <c r="L785" s="13" t="str">
        <f>_xlfn.IFNA(VLOOKUP(expandedflower[[#This Row],[Scion METRC '#]],DEADC8[#Data],3,FALSE),"")</f>
        <v/>
      </c>
      <c r="M785" s="14" t="str">
        <f>_xlfn.IFNA(VLOOKUP(expandedflower[[#This Row],[Scion METRC '#]],DEADC8[#Data],4,FALSE),"")</f>
        <v/>
      </c>
      <c r="N785" s="13" t="str">
        <f>IF(ISNUMBER(SEARCH(".",expandedflower[[#This Row],[Pheno Barcode]])),CONCATENATE("1A4070000000065000",RIGHT(expandedflower[[#This Row],[Pheno Barcode]],6)),"")</f>
        <v/>
      </c>
      <c r="O7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_JL4-16</v>
      </c>
    </row>
    <row r="786" spans="1:15" x14ac:dyDescent="0.25">
      <c r="A786" s="12" t="s">
        <v>504</v>
      </c>
      <c r="B786" s="9">
        <v>1</v>
      </c>
      <c r="C786" s="9" t="s">
        <v>529</v>
      </c>
      <c r="D786" s="9"/>
      <c r="E786" s="9" t="e">
        <f>_xlfn.IFNA(VLOOKUP(expandedflower[[#This Row],[Scion METRC '#]],[3]!METRCC8[#Data],2,FALSE),"METRC ERROR")</f>
        <v>#REF!</v>
      </c>
      <c r="F786" s="9" t="str">
        <f>_xlfn.IFNA(VLOOKUP(expandedflower[[#This Row],[Scion METRC '#]],VEGC8[[#All],[Scion METRC '#]:[Pheno Barcode]],2,FALSE),"")</f>
        <v/>
      </c>
      <c r="G786" s="9" t="str">
        <f>LEFT(expandedflower[[#This Row],[Pheno Barcode]],7)</f>
        <v/>
      </c>
      <c r="H786" s="10" t="e">
        <f>_xlfn.IFNA(VLOOKUP(expandedflower[[#This Row],[Strain]],VEGC8[[#All],[Scion METRC '#]:[Health]],5,FALSE),"")</f>
        <v>#REF!</v>
      </c>
      <c r="I786" s="9"/>
      <c r="J786" s="9" t="str">
        <f>_xlfn.IFNA(VLOOKUP(expandedflower[[#This Row],[Scion METRC '#]],DEADC8[#Data],2,FALSE),"Alive")</f>
        <v>Alive</v>
      </c>
      <c r="K786" s="65"/>
      <c r="L786" s="13" t="str">
        <f>_xlfn.IFNA(VLOOKUP(expandedflower[[#This Row],[Scion METRC '#]],DEADC8[#Data],3,FALSE),"")</f>
        <v/>
      </c>
      <c r="M786" s="14" t="str">
        <f>_xlfn.IFNA(VLOOKUP(expandedflower[[#This Row],[Scion METRC '#]],DEADC8[#Data],4,FALSE),"")</f>
        <v/>
      </c>
      <c r="N786" s="13" t="str">
        <f>IF(ISNUMBER(SEARCH(".",expandedflower[[#This Row],[Pheno Barcode]])),CONCATENATE("1A4070000000065000",RIGHT(expandedflower[[#This Row],[Pheno Barcode]],6)),"")</f>
        <v/>
      </c>
      <c r="O7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_JL5-01</v>
      </c>
    </row>
    <row r="787" spans="1:15" x14ac:dyDescent="0.25">
      <c r="A787" s="12" t="s">
        <v>504</v>
      </c>
      <c r="B787" s="9">
        <v>2</v>
      </c>
      <c r="C787" s="9" t="s">
        <v>529</v>
      </c>
      <c r="D787" s="13"/>
      <c r="E787" s="13" t="e">
        <f>_xlfn.IFNA(VLOOKUP(expandedflower[[#This Row],[Scion METRC '#]],[3]!METRCC8[#Data],2,FALSE),"METRC ERROR")</f>
        <v>#REF!</v>
      </c>
      <c r="F787" s="13" t="str">
        <f>_xlfn.IFNA(VLOOKUP(expandedflower[[#This Row],[Scion METRC '#]],VEGC8[[#All],[Scion METRC '#]:[Pheno Barcode]],2,FALSE),"")</f>
        <v/>
      </c>
      <c r="G787" s="13" t="str">
        <f>LEFT(expandedflower[[#This Row],[Pheno Barcode]],7)</f>
        <v/>
      </c>
      <c r="H787" s="10" t="e">
        <f>_xlfn.IFNA(VLOOKUP(expandedflower[[#This Row],[Strain]],VEGC8[[#All],[Scion METRC '#]:[Health]],5,FALSE),"")</f>
        <v>#REF!</v>
      </c>
      <c r="I787" s="13"/>
      <c r="J787" s="13" t="str">
        <f>_xlfn.IFNA(VLOOKUP(expandedflower[[#This Row],[Scion METRC '#]],DEADC8[#Data],2,FALSE),"Alive")</f>
        <v>Alive</v>
      </c>
      <c r="K787" s="13"/>
      <c r="L787" s="13" t="str">
        <f>_xlfn.IFNA(VLOOKUP(expandedflower[[#This Row],[Scion METRC '#]],DEADC8[#Data],3,FALSE),"")</f>
        <v/>
      </c>
      <c r="M787" s="14" t="str">
        <f>_xlfn.IFNA(VLOOKUP(expandedflower[[#This Row],[Scion METRC '#]],DEADC8[#Data],4,FALSE),"")</f>
        <v/>
      </c>
      <c r="N787" s="13" t="str">
        <f>IF(ISNUMBER(SEARCH(".",expandedflower[[#This Row],[Pheno Barcode]])),CONCATENATE("1A4070000000065000",RIGHT(expandedflower[[#This Row],[Pheno Barcode]],6)),"")</f>
        <v/>
      </c>
      <c r="O7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_JL5-02</v>
      </c>
    </row>
    <row r="788" spans="1:15" x14ac:dyDescent="0.25">
      <c r="A788" s="12" t="s">
        <v>504</v>
      </c>
      <c r="B788" s="9">
        <v>3</v>
      </c>
      <c r="C788" s="9" t="s">
        <v>529</v>
      </c>
      <c r="D788" s="13"/>
      <c r="E788" s="13" t="e">
        <f>_xlfn.IFNA(VLOOKUP(expandedflower[[#This Row],[Scion METRC '#]],[3]!METRCC8[#Data],2,FALSE),"METRC ERROR")</f>
        <v>#REF!</v>
      </c>
      <c r="F788" s="13" t="str">
        <f>_xlfn.IFNA(VLOOKUP(expandedflower[[#This Row],[Scion METRC '#]],VEGC8[[#All],[Scion METRC '#]:[Pheno Barcode]],2,FALSE),"")</f>
        <v/>
      </c>
      <c r="G788" s="13" t="str">
        <f>LEFT(expandedflower[[#This Row],[Pheno Barcode]],7)</f>
        <v/>
      </c>
      <c r="H788" s="10" t="e">
        <f>_xlfn.IFNA(VLOOKUP(expandedflower[[#This Row],[Strain]],VEGC8[[#All],[Scion METRC '#]:[Health]],5,FALSE),"")</f>
        <v>#REF!</v>
      </c>
      <c r="I788" s="13"/>
      <c r="J788" s="13" t="str">
        <f>_xlfn.IFNA(VLOOKUP(expandedflower[[#This Row],[Scion METRC '#]],DEADC8[#Data],2,FALSE),"Alive")</f>
        <v>Alive</v>
      </c>
      <c r="K788" s="13"/>
      <c r="L788" s="13" t="str">
        <f>_xlfn.IFNA(VLOOKUP(expandedflower[[#This Row],[Scion METRC '#]],DEADC8[#Data],3,FALSE),"")</f>
        <v/>
      </c>
      <c r="M788" s="14" t="str">
        <f>_xlfn.IFNA(VLOOKUP(expandedflower[[#This Row],[Scion METRC '#]],DEADC8[#Data],4,FALSE),"")</f>
        <v/>
      </c>
      <c r="N788" s="13" t="str">
        <f>IF(ISNUMBER(SEARCH(".",expandedflower[[#This Row],[Pheno Barcode]])),CONCATENATE("1A4070000000065000",RIGHT(expandedflower[[#This Row],[Pheno Barcode]],6)),"")</f>
        <v/>
      </c>
      <c r="O7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_JL5-03</v>
      </c>
    </row>
    <row r="789" spans="1:15" x14ac:dyDescent="0.25">
      <c r="A789" s="12" t="s">
        <v>504</v>
      </c>
      <c r="B789" s="9">
        <v>4</v>
      </c>
      <c r="C789" s="9" t="s">
        <v>529</v>
      </c>
      <c r="D789" s="13"/>
      <c r="E789" s="13" t="e">
        <f>_xlfn.IFNA(VLOOKUP(expandedflower[[#This Row],[Scion METRC '#]],[3]!METRCC8[#Data],2,FALSE),"METRC ERROR")</f>
        <v>#REF!</v>
      </c>
      <c r="F789" s="13" t="str">
        <f>_xlfn.IFNA(VLOOKUP(expandedflower[[#This Row],[Scion METRC '#]],VEGC8[[#All],[Scion METRC '#]:[Pheno Barcode]],2,FALSE),"")</f>
        <v/>
      </c>
      <c r="G789" s="13" t="str">
        <f>LEFT(expandedflower[[#This Row],[Pheno Barcode]],7)</f>
        <v/>
      </c>
      <c r="H789" s="10" t="e">
        <f>_xlfn.IFNA(VLOOKUP(expandedflower[[#This Row],[Strain]],VEGC8[[#All],[Scion METRC '#]:[Health]],5,FALSE),"")</f>
        <v>#REF!</v>
      </c>
      <c r="I789" s="13"/>
      <c r="J789" s="13" t="str">
        <f>_xlfn.IFNA(VLOOKUP(expandedflower[[#This Row],[Scion METRC '#]],DEADC8[#Data],2,FALSE),"Alive")</f>
        <v>Alive</v>
      </c>
      <c r="K789" s="13"/>
      <c r="L789" s="13" t="str">
        <f>_xlfn.IFNA(VLOOKUP(expandedflower[[#This Row],[Scion METRC '#]],DEADC8[#Data],3,FALSE),"")</f>
        <v/>
      </c>
      <c r="M789" s="14" t="str">
        <f>_xlfn.IFNA(VLOOKUP(expandedflower[[#This Row],[Scion METRC '#]],DEADC8[#Data],4,FALSE),"")</f>
        <v/>
      </c>
      <c r="N789" s="13" t="str">
        <f>IF(ISNUMBER(SEARCH(".",expandedflower[[#This Row],[Pheno Barcode]])),CONCATENATE("1A4070000000065000",RIGHT(expandedflower[[#This Row],[Pheno Barcode]],6)),"")</f>
        <v/>
      </c>
      <c r="O7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_JL5-04</v>
      </c>
    </row>
    <row r="790" spans="1:15" x14ac:dyDescent="0.25">
      <c r="A790" s="12" t="s">
        <v>504</v>
      </c>
      <c r="B790" s="9">
        <v>5</v>
      </c>
      <c r="C790" s="9" t="s">
        <v>529</v>
      </c>
      <c r="D790" s="13"/>
      <c r="E790" s="13" t="e">
        <f>_xlfn.IFNA(VLOOKUP(expandedflower[[#This Row],[Scion METRC '#]],[3]!METRCC8[#Data],2,FALSE),"METRC ERROR")</f>
        <v>#REF!</v>
      </c>
      <c r="F790" s="13" t="str">
        <f>_xlfn.IFNA(VLOOKUP(expandedflower[[#This Row],[Scion METRC '#]],VEGC8[[#All],[Scion METRC '#]:[Pheno Barcode]],2,FALSE),"")</f>
        <v/>
      </c>
      <c r="G790" s="13" t="str">
        <f>LEFT(expandedflower[[#This Row],[Pheno Barcode]],7)</f>
        <v/>
      </c>
      <c r="H790" s="10" t="e">
        <f>_xlfn.IFNA(VLOOKUP(expandedflower[[#This Row],[Strain]],VEGC8[[#All],[Scion METRC '#]:[Health]],5,FALSE),"")</f>
        <v>#REF!</v>
      </c>
      <c r="I790" s="13"/>
      <c r="J790" s="13" t="str">
        <f>_xlfn.IFNA(VLOOKUP(expandedflower[[#This Row],[Scion METRC '#]],DEADC8[#Data],2,FALSE),"Alive")</f>
        <v>Alive</v>
      </c>
      <c r="K790" s="13"/>
      <c r="L790" s="13" t="str">
        <f>_xlfn.IFNA(VLOOKUP(expandedflower[[#This Row],[Scion METRC '#]],DEADC8[#Data],3,FALSE),"")</f>
        <v/>
      </c>
      <c r="M790" s="14" t="str">
        <f>_xlfn.IFNA(VLOOKUP(expandedflower[[#This Row],[Scion METRC '#]],DEADC8[#Data],4,FALSE),"")</f>
        <v/>
      </c>
      <c r="N790" s="13" t="str">
        <f>IF(ISNUMBER(SEARCH(".",expandedflower[[#This Row],[Pheno Barcode]])),CONCATENATE("1A4070000000065000",RIGHT(expandedflower[[#This Row],[Pheno Barcode]],6)),"")</f>
        <v/>
      </c>
      <c r="O7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_JL5-05</v>
      </c>
    </row>
    <row r="791" spans="1:15" x14ac:dyDescent="0.25">
      <c r="A791" s="12" t="s">
        <v>504</v>
      </c>
      <c r="B791" s="9">
        <v>6</v>
      </c>
      <c r="C791" s="9" t="s">
        <v>529</v>
      </c>
      <c r="D791" s="13"/>
      <c r="E791" s="13" t="e">
        <f>_xlfn.IFNA(VLOOKUP(expandedflower[[#This Row],[Scion METRC '#]],[3]!METRCC8[#Data],2,FALSE),"METRC ERROR")</f>
        <v>#REF!</v>
      </c>
      <c r="F791" s="13" t="str">
        <f>_xlfn.IFNA(VLOOKUP(expandedflower[[#This Row],[Scion METRC '#]],VEGC8[[#All],[Scion METRC '#]:[Pheno Barcode]],2,FALSE),"")</f>
        <v/>
      </c>
      <c r="G791" s="13" t="str">
        <f>LEFT(expandedflower[[#This Row],[Pheno Barcode]],7)</f>
        <v/>
      </c>
      <c r="H791" s="10" t="e">
        <f>_xlfn.IFNA(VLOOKUP(expandedflower[[#This Row],[Strain]],VEGC8[[#All],[Scion METRC '#]:[Health]],5,FALSE),"")</f>
        <v>#REF!</v>
      </c>
      <c r="I791" s="13"/>
      <c r="J791" s="13" t="str">
        <f>_xlfn.IFNA(VLOOKUP(expandedflower[[#This Row],[Scion METRC '#]],DEADC8[#Data],2,FALSE),"Alive")</f>
        <v>Alive</v>
      </c>
      <c r="K791" s="13"/>
      <c r="L791" s="13" t="str">
        <f>_xlfn.IFNA(VLOOKUP(expandedflower[[#This Row],[Scion METRC '#]],DEADC8[#Data],3,FALSE),"")</f>
        <v/>
      </c>
      <c r="M791" s="14" t="str">
        <f>_xlfn.IFNA(VLOOKUP(expandedflower[[#This Row],[Scion METRC '#]],DEADC8[#Data],4,FALSE),"")</f>
        <v/>
      </c>
      <c r="N791" s="13" t="str">
        <f>IF(ISNUMBER(SEARCH(".",expandedflower[[#This Row],[Pheno Barcode]])),CONCATENATE("1A4070000000065000",RIGHT(expandedflower[[#This Row],[Pheno Barcode]],6)),"")</f>
        <v/>
      </c>
      <c r="O7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_JL5-06</v>
      </c>
    </row>
    <row r="792" spans="1:15" x14ac:dyDescent="0.25">
      <c r="A792" s="12" t="s">
        <v>504</v>
      </c>
      <c r="B792" s="9">
        <v>7</v>
      </c>
      <c r="C792" s="9" t="s">
        <v>529</v>
      </c>
      <c r="D792" s="13"/>
      <c r="E792" s="13" t="e">
        <f>_xlfn.IFNA(VLOOKUP(expandedflower[[#This Row],[Scion METRC '#]],[3]!METRCC8[#Data],2,FALSE),"METRC ERROR")</f>
        <v>#REF!</v>
      </c>
      <c r="F792" s="13" t="str">
        <f>_xlfn.IFNA(VLOOKUP(expandedflower[[#This Row],[Scion METRC '#]],VEGC8[[#All],[Scion METRC '#]:[Pheno Barcode]],2,FALSE),"")</f>
        <v/>
      </c>
      <c r="G792" s="13" t="str">
        <f>LEFT(expandedflower[[#This Row],[Pheno Barcode]],7)</f>
        <v/>
      </c>
      <c r="H792" s="10" t="e">
        <f>_xlfn.IFNA(VLOOKUP(expandedflower[[#This Row],[Strain]],VEGC8[[#All],[Scion METRC '#]:[Health]],5,FALSE),"")</f>
        <v>#REF!</v>
      </c>
      <c r="I792" s="13"/>
      <c r="J792" s="13" t="str">
        <f>_xlfn.IFNA(VLOOKUP(expandedflower[[#This Row],[Scion METRC '#]],DEADC8[#Data],2,FALSE),"Alive")</f>
        <v>Alive</v>
      </c>
      <c r="K792" s="13"/>
      <c r="L792" s="13" t="str">
        <f>_xlfn.IFNA(VLOOKUP(expandedflower[[#This Row],[Scion METRC '#]],DEADC8[#Data],3,FALSE),"")</f>
        <v/>
      </c>
      <c r="M792" s="14" t="str">
        <f>_xlfn.IFNA(VLOOKUP(expandedflower[[#This Row],[Scion METRC '#]],DEADC8[#Data],4,FALSE),"")</f>
        <v/>
      </c>
      <c r="N792" s="13" t="str">
        <f>IF(ISNUMBER(SEARCH(".",expandedflower[[#This Row],[Pheno Barcode]])),CONCATENATE("1A4070000000065000",RIGHT(expandedflower[[#This Row],[Pheno Barcode]],6)),"")</f>
        <v/>
      </c>
      <c r="O7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_JL5-07</v>
      </c>
    </row>
    <row r="793" spans="1:15" x14ac:dyDescent="0.25">
      <c r="A793" s="12" t="s">
        <v>504</v>
      </c>
      <c r="B793" s="9">
        <v>8</v>
      </c>
      <c r="C793" s="9" t="s">
        <v>529</v>
      </c>
      <c r="D793" s="13"/>
      <c r="E793" s="13" t="e">
        <f>_xlfn.IFNA(VLOOKUP(expandedflower[[#This Row],[Scion METRC '#]],[3]!METRCC8[#Data],2,FALSE),"METRC ERROR")</f>
        <v>#REF!</v>
      </c>
      <c r="F793" s="13" t="str">
        <f>_xlfn.IFNA(VLOOKUP(expandedflower[[#This Row],[Scion METRC '#]],VEGC8[[#All],[Scion METRC '#]:[Pheno Barcode]],2,FALSE),"")</f>
        <v/>
      </c>
      <c r="G793" s="13" t="str">
        <f>LEFT(expandedflower[[#This Row],[Pheno Barcode]],7)</f>
        <v/>
      </c>
      <c r="H793" s="10" t="e">
        <f>_xlfn.IFNA(VLOOKUP(expandedflower[[#This Row],[Strain]],VEGC8[[#All],[Scion METRC '#]:[Health]],5,FALSE),"")</f>
        <v>#REF!</v>
      </c>
      <c r="I793" s="13"/>
      <c r="J793" s="13" t="str">
        <f>_xlfn.IFNA(VLOOKUP(expandedflower[[#This Row],[Scion METRC '#]],DEADC8[#Data],2,FALSE),"Alive")</f>
        <v>Alive</v>
      </c>
      <c r="K793" s="13"/>
      <c r="L793" s="13" t="str">
        <f>_xlfn.IFNA(VLOOKUP(expandedflower[[#This Row],[Scion METRC '#]],DEADC8[#Data],3,FALSE),"")</f>
        <v/>
      </c>
      <c r="M793" s="14" t="str">
        <f>_xlfn.IFNA(VLOOKUP(expandedflower[[#This Row],[Scion METRC '#]],DEADC8[#Data],4,FALSE),"")</f>
        <v/>
      </c>
      <c r="N793" s="13" t="str">
        <f>IF(ISNUMBER(SEARCH(".",expandedflower[[#This Row],[Pheno Barcode]])),CONCATENATE("1A4070000000065000",RIGHT(expandedflower[[#This Row],[Pheno Barcode]],6)),"")</f>
        <v/>
      </c>
      <c r="O7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_JL5-08</v>
      </c>
    </row>
    <row r="794" spans="1:15" x14ac:dyDescent="0.25">
      <c r="A794" s="12" t="s">
        <v>504</v>
      </c>
      <c r="B794" s="9">
        <v>9</v>
      </c>
      <c r="C794" s="9" t="s">
        <v>529</v>
      </c>
      <c r="D794" s="13"/>
      <c r="E794" s="13" t="e">
        <f>_xlfn.IFNA(VLOOKUP(expandedflower[[#This Row],[Scion METRC '#]],[3]!METRCC8[#Data],2,FALSE),"METRC ERROR")</f>
        <v>#REF!</v>
      </c>
      <c r="F794" s="13" t="str">
        <f>_xlfn.IFNA(VLOOKUP(expandedflower[[#This Row],[Scion METRC '#]],VEGC8[[#All],[Scion METRC '#]:[Pheno Barcode]],2,FALSE),"")</f>
        <v/>
      </c>
      <c r="G794" s="13" t="str">
        <f>LEFT(expandedflower[[#This Row],[Pheno Barcode]],7)</f>
        <v/>
      </c>
      <c r="H794" s="10" t="e">
        <f>_xlfn.IFNA(VLOOKUP(expandedflower[[#This Row],[Strain]],VEGC8[[#All],[Scion METRC '#]:[Health]],5,FALSE),"")</f>
        <v>#REF!</v>
      </c>
      <c r="I794" s="13"/>
      <c r="J794" s="13" t="str">
        <f>_xlfn.IFNA(VLOOKUP(expandedflower[[#This Row],[Scion METRC '#]],DEADC8[#Data],2,FALSE),"Alive")</f>
        <v>Alive</v>
      </c>
      <c r="K794" s="13"/>
      <c r="L794" s="13" t="str">
        <f>_xlfn.IFNA(VLOOKUP(expandedflower[[#This Row],[Scion METRC '#]],DEADC8[#Data],3,FALSE),"")</f>
        <v/>
      </c>
      <c r="M794" s="14" t="str">
        <f>_xlfn.IFNA(VLOOKUP(expandedflower[[#This Row],[Scion METRC '#]],DEADC8[#Data],4,FALSE),"")</f>
        <v/>
      </c>
      <c r="N794" s="13" t="str">
        <f>IF(ISNUMBER(SEARCH(".",expandedflower[[#This Row],[Pheno Barcode]])),CONCATENATE("1A4070000000065000",RIGHT(expandedflower[[#This Row],[Pheno Barcode]],6)),"")</f>
        <v/>
      </c>
      <c r="O7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_JL5-09</v>
      </c>
    </row>
    <row r="795" spans="1:15" x14ac:dyDescent="0.25">
      <c r="A795" s="12" t="s">
        <v>504</v>
      </c>
      <c r="B795" s="9">
        <v>10</v>
      </c>
      <c r="C795" s="9" t="s">
        <v>529</v>
      </c>
      <c r="D795" s="13"/>
      <c r="E795" s="13" t="e">
        <f>_xlfn.IFNA(VLOOKUP(expandedflower[[#This Row],[Scion METRC '#]],[3]!METRCC8[#Data],2,FALSE),"METRC ERROR")</f>
        <v>#REF!</v>
      </c>
      <c r="F795" s="13" t="str">
        <f>_xlfn.IFNA(VLOOKUP(expandedflower[[#This Row],[Scion METRC '#]],VEGC8[[#All],[Scion METRC '#]:[Pheno Barcode]],2,FALSE),"")</f>
        <v/>
      </c>
      <c r="G795" s="13" t="str">
        <f>LEFT(expandedflower[[#This Row],[Pheno Barcode]],7)</f>
        <v/>
      </c>
      <c r="H795" s="10" t="e">
        <f>_xlfn.IFNA(VLOOKUP(expandedflower[[#This Row],[Strain]],VEGC8[[#All],[Scion METRC '#]:[Health]],5,FALSE),"")</f>
        <v>#REF!</v>
      </c>
      <c r="I795" s="13"/>
      <c r="J795" s="13" t="str">
        <f>_xlfn.IFNA(VLOOKUP(expandedflower[[#This Row],[Scion METRC '#]],DEADC8[#Data],2,FALSE),"Alive")</f>
        <v>Alive</v>
      </c>
      <c r="K795" s="13"/>
      <c r="L795" s="13" t="str">
        <f>_xlfn.IFNA(VLOOKUP(expandedflower[[#This Row],[Scion METRC '#]],DEADC8[#Data],3,FALSE),"")</f>
        <v/>
      </c>
      <c r="M795" s="14" t="str">
        <f>_xlfn.IFNA(VLOOKUP(expandedflower[[#This Row],[Scion METRC '#]],DEADC8[#Data],4,FALSE),"")</f>
        <v/>
      </c>
      <c r="N795" s="13" t="str">
        <f>IF(ISNUMBER(SEARCH(".",expandedflower[[#This Row],[Pheno Barcode]])),CONCATENATE("1A4070000000065000",RIGHT(expandedflower[[#This Row],[Pheno Barcode]],6)),"")</f>
        <v/>
      </c>
      <c r="O7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_JL5-10</v>
      </c>
    </row>
    <row r="796" spans="1:15" x14ac:dyDescent="0.25">
      <c r="A796" s="12" t="s">
        <v>504</v>
      </c>
      <c r="B796" s="9">
        <v>11</v>
      </c>
      <c r="C796" s="9" t="s">
        <v>529</v>
      </c>
      <c r="D796" s="13"/>
      <c r="E796" s="13" t="e">
        <f>_xlfn.IFNA(VLOOKUP(expandedflower[[#This Row],[Scion METRC '#]],[3]!METRCC8[#Data],2,FALSE),"METRC ERROR")</f>
        <v>#REF!</v>
      </c>
      <c r="F796" s="13" t="str">
        <f>_xlfn.IFNA(VLOOKUP(expandedflower[[#This Row],[Scion METRC '#]],VEGC8[[#All],[Scion METRC '#]:[Pheno Barcode]],2,FALSE),"")</f>
        <v/>
      </c>
      <c r="G796" s="13" t="str">
        <f>LEFT(expandedflower[[#This Row],[Pheno Barcode]],7)</f>
        <v/>
      </c>
      <c r="H796" s="10" t="e">
        <f>_xlfn.IFNA(VLOOKUP(expandedflower[[#This Row],[Strain]],VEGC8[[#All],[Scion METRC '#]:[Health]],5,FALSE),"")</f>
        <v>#REF!</v>
      </c>
      <c r="I796" s="13"/>
      <c r="J796" s="13" t="str">
        <f>_xlfn.IFNA(VLOOKUP(expandedflower[[#This Row],[Scion METRC '#]],DEADC8[#Data],2,FALSE),"Alive")</f>
        <v>Alive</v>
      </c>
      <c r="K796" s="13"/>
      <c r="L796" s="13" t="str">
        <f>_xlfn.IFNA(VLOOKUP(expandedflower[[#This Row],[Scion METRC '#]],DEADC8[#Data],3,FALSE),"")</f>
        <v/>
      </c>
      <c r="M796" s="14" t="str">
        <f>_xlfn.IFNA(VLOOKUP(expandedflower[[#This Row],[Scion METRC '#]],DEADC8[#Data],4,FALSE),"")</f>
        <v/>
      </c>
      <c r="N796" s="13" t="str">
        <f>IF(ISNUMBER(SEARCH(".",expandedflower[[#This Row],[Pheno Barcode]])),CONCATENATE("1A4070000000065000",RIGHT(expandedflower[[#This Row],[Pheno Barcode]],6)),"")</f>
        <v/>
      </c>
      <c r="O7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_JL5-11</v>
      </c>
    </row>
    <row r="797" spans="1:15" x14ac:dyDescent="0.25">
      <c r="A797" s="12" t="s">
        <v>504</v>
      </c>
      <c r="B797" s="9">
        <v>12</v>
      </c>
      <c r="C797" s="9" t="s">
        <v>529</v>
      </c>
      <c r="D797" s="13"/>
      <c r="E797" s="13" t="e">
        <f>_xlfn.IFNA(VLOOKUP(expandedflower[[#This Row],[Scion METRC '#]],[3]!METRCC8[#Data],2,FALSE),"METRC ERROR")</f>
        <v>#REF!</v>
      </c>
      <c r="F797" s="13" t="str">
        <f>_xlfn.IFNA(VLOOKUP(expandedflower[[#This Row],[Scion METRC '#]],VEGC8[[#All],[Scion METRC '#]:[Pheno Barcode]],2,FALSE),"")</f>
        <v/>
      </c>
      <c r="G797" s="13" t="str">
        <f>LEFT(expandedflower[[#This Row],[Pheno Barcode]],7)</f>
        <v/>
      </c>
      <c r="H797" s="10" t="e">
        <f>_xlfn.IFNA(VLOOKUP(expandedflower[[#This Row],[Strain]],VEGC8[[#All],[Scion METRC '#]:[Health]],5,FALSE),"")</f>
        <v>#REF!</v>
      </c>
      <c r="I797" s="13"/>
      <c r="J797" s="13" t="str">
        <f>_xlfn.IFNA(VLOOKUP(expandedflower[[#This Row],[Scion METRC '#]],DEADC8[#Data],2,FALSE),"Alive")</f>
        <v>Alive</v>
      </c>
      <c r="K797" s="13"/>
      <c r="L797" s="13" t="str">
        <f>_xlfn.IFNA(VLOOKUP(expandedflower[[#This Row],[Scion METRC '#]],DEADC8[#Data],3,FALSE),"")</f>
        <v/>
      </c>
      <c r="M797" s="14" t="str">
        <f>_xlfn.IFNA(VLOOKUP(expandedflower[[#This Row],[Scion METRC '#]],DEADC8[#Data],4,FALSE),"")</f>
        <v/>
      </c>
      <c r="N797" s="13" t="str">
        <f>IF(ISNUMBER(SEARCH(".",expandedflower[[#This Row],[Pheno Barcode]])),CONCATENATE("1A4070000000065000",RIGHT(expandedflower[[#This Row],[Pheno Barcode]],6)),"")</f>
        <v/>
      </c>
      <c r="O7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_JL5-12</v>
      </c>
    </row>
    <row r="798" spans="1:15" x14ac:dyDescent="0.25">
      <c r="A798" s="12" t="s">
        <v>504</v>
      </c>
      <c r="B798" s="9">
        <v>13</v>
      </c>
      <c r="C798" s="9" t="s">
        <v>529</v>
      </c>
      <c r="D798" s="13"/>
      <c r="E798" s="13" t="e">
        <f>_xlfn.IFNA(VLOOKUP(expandedflower[[#This Row],[Scion METRC '#]],[3]!METRCC8[#Data],2,FALSE),"METRC ERROR")</f>
        <v>#REF!</v>
      </c>
      <c r="F798" s="13" t="str">
        <f>_xlfn.IFNA(VLOOKUP(expandedflower[[#This Row],[Scion METRC '#]],VEGC8[[#All],[Scion METRC '#]:[Pheno Barcode]],2,FALSE),"")</f>
        <v/>
      </c>
      <c r="G798" s="13" t="str">
        <f>LEFT(expandedflower[[#This Row],[Pheno Barcode]],7)</f>
        <v/>
      </c>
      <c r="H798" s="10" t="e">
        <f>_xlfn.IFNA(VLOOKUP(expandedflower[[#This Row],[Strain]],VEGC8[[#All],[Scion METRC '#]:[Health]],5,FALSE),"")</f>
        <v>#REF!</v>
      </c>
      <c r="I798" s="13"/>
      <c r="J798" s="13" t="str">
        <f>_xlfn.IFNA(VLOOKUP(expandedflower[[#This Row],[Scion METRC '#]],DEADC8[#Data],2,FALSE),"Alive")</f>
        <v>Alive</v>
      </c>
      <c r="K798" s="13"/>
      <c r="L798" s="13" t="str">
        <f>_xlfn.IFNA(VLOOKUP(expandedflower[[#This Row],[Scion METRC '#]],DEADC8[#Data],3,FALSE),"")</f>
        <v/>
      </c>
      <c r="M798" s="14" t="str">
        <f>_xlfn.IFNA(VLOOKUP(expandedflower[[#This Row],[Scion METRC '#]],DEADC8[#Data],4,FALSE),"")</f>
        <v/>
      </c>
      <c r="N798" s="13" t="str">
        <f>IF(ISNUMBER(SEARCH(".",expandedflower[[#This Row],[Pheno Barcode]])),CONCATENATE("1A4070000000065000",RIGHT(expandedflower[[#This Row],[Pheno Barcode]],6)),"")</f>
        <v/>
      </c>
      <c r="O7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_JL5-13</v>
      </c>
    </row>
    <row r="799" spans="1:15" x14ac:dyDescent="0.25">
      <c r="A799" s="12" t="s">
        <v>504</v>
      </c>
      <c r="B799" s="9">
        <v>14</v>
      </c>
      <c r="C799" s="9" t="s">
        <v>529</v>
      </c>
      <c r="D799" s="13"/>
      <c r="E799" s="13" t="e">
        <f>_xlfn.IFNA(VLOOKUP(expandedflower[[#This Row],[Scion METRC '#]],[3]!METRCC8[#Data],2,FALSE),"METRC ERROR")</f>
        <v>#REF!</v>
      </c>
      <c r="F799" s="13" t="str">
        <f>_xlfn.IFNA(VLOOKUP(expandedflower[[#This Row],[Scion METRC '#]],VEGC8[[#All],[Scion METRC '#]:[Pheno Barcode]],2,FALSE),"")</f>
        <v/>
      </c>
      <c r="G799" s="13" t="str">
        <f>LEFT(expandedflower[[#This Row],[Pheno Barcode]],7)</f>
        <v/>
      </c>
      <c r="H799" s="10" t="e">
        <f>_xlfn.IFNA(VLOOKUP(expandedflower[[#This Row],[Strain]],VEGC8[[#All],[Scion METRC '#]:[Health]],5,FALSE),"")</f>
        <v>#REF!</v>
      </c>
      <c r="I799" s="13"/>
      <c r="J799" s="13" t="str">
        <f>_xlfn.IFNA(VLOOKUP(expandedflower[[#This Row],[Scion METRC '#]],DEADC8[#Data],2,FALSE),"Alive")</f>
        <v>Alive</v>
      </c>
      <c r="K799" s="13"/>
      <c r="L799" s="13" t="str">
        <f>_xlfn.IFNA(VLOOKUP(expandedflower[[#This Row],[Scion METRC '#]],DEADC8[#Data],3,FALSE),"")</f>
        <v/>
      </c>
      <c r="M799" s="14" t="str">
        <f>_xlfn.IFNA(VLOOKUP(expandedflower[[#This Row],[Scion METRC '#]],DEADC8[#Data],4,FALSE),"")</f>
        <v/>
      </c>
      <c r="N799" s="13" t="str">
        <f>IF(ISNUMBER(SEARCH(".",expandedflower[[#This Row],[Pheno Barcode]])),CONCATENATE("1A4070000000065000",RIGHT(expandedflower[[#This Row],[Pheno Barcode]],6)),"")</f>
        <v/>
      </c>
      <c r="O7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_JL5-14</v>
      </c>
    </row>
    <row r="800" spans="1:15" x14ac:dyDescent="0.25">
      <c r="A800" s="12" t="s">
        <v>504</v>
      </c>
      <c r="B800" s="9">
        <v>15</v>
      </c>
      <c r="C800" s="9" t="s">
        <v>529</v>
      </c>
      <c r="D800" s="13"/>
      <c r="E800" s="13" t="e">
        <f>_xlfn.IFNA(VLOOKUP(expandedflower[[#This Row],[Scion METRC '#]],[3]!METRCC8[#Data],2,FALSE),"METRC ERROR")</f>
        <v>#REF!</v>
      </c>
      <c r="F800" s="13" t="str">
        <f>_xlfn.IFNA(VLOOKUP(expandedflower[[#This Row],[Scion METRC '#]],VEGC8[[#All],[Scion METRC '#]:[Pheno Barcode]],2,FALSE),"")</f>
        <v/>
      </c>
      <c r="G800" s="13" t="str">
        <f>LEFT(expandedflower[[#This Row],[Pheno Barcode]],7)</f>
        <v/>
      </c>
      <c r="H800" s="10" t="e">
        <f>_xlfn.IFNA(VLOOKUP(expandedflower[[#This Row],[Strain]],VEGC8[[#All],[Scion METRC '#]:[Health]],5,FALSE),"")</f>
        <v>#REF!</v>
      </c>
      <c r="I800" s="13"/>
      <c r="J800" s="13" t="str">
        <f>_xlfn.IFNA(VLOOKUP(expandedflower[[#This Row],[Scion METRC '#]],DEADC8[#Data],2,FALSE),"Alive")</f>
        <v>Alive</v>
      </c>
      <c r="K800" s="13"/>
      <c r="L800" s="13" t="str">
        <f>_xlfn.IFNA(VLOOKUP(expandedflower[[#This Row],[Scion METRC '#]],DEADC8[#Data],3,FALSE),"")</f>
        <v/>
      </c>
      <c r="M800" s="14" t="str">
        <f>_xlfn.IFNA(VLOOKUP(expandedflower[[#This Row],[Scion METRC '#]],DEADC8[#Data],4,FALSE),"")</f>
        <v/>
      </c>
      <c r="N800" s="13" t="str">
        <f>IF(ISNUMBER(SEARCH(".",expandedflower[[#This Row],[Pheno Barcode]])),CONCATENATE("1A4070000000065000",RIGHT(expandedflower[[#This Row],[Pheno Barcode]],6)),"")</f>
        <v/>
      </c>
      <c r="O8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_JL5-15</v>
      </c>
    </row>
    <row r="801" spans="1:15" x14ac:dyDescent="0.25">
      <c r="A801" s="12" t="s">
        <v>504</v>
      </c>
      <c r="B801" s="9">
        <v>16</v>
      </c>
      <c r="C801" s="9" t="s">
        <v>529</v>
      </c>
      <c r="D801" s="13"/>
      <c r="E801" s="13" t="e">
        <f>_xlfn.IFNA(VLOOKUP(expandedflower[[#This Row],[Scion METRC '#]],[3]!METRCC8[#Data],2,FALSE),"METRC ERROR")</f>
        <v>#REF!</v>
      </c>
      <c r="F801" s="13" t="str">
        <f>_xlfn.IFNA(VLOOKUP(expandedflower[[#This Row],[Scion METRC '#]],VEGC8[[#All],[Scion METRC '#]:[Pheno Barcode]],2,FALSE),"")</f>
        <v/>
      </c>
      <c r="G801" s="13" t="str">
        <f>LEFT(expandedflower[[#This Row],[Pheno Barcode]],7)</f>
        <v/>
      </c>
      <c r="H801" s="10" t="e">
        <f>_xlfn.IFNA(VLOOKUP(expandedflower[[#This Row],[Strain]],VEGC8[[#All],[Scion METRC '#]:[Health]],5,FALSE),"")</f>
        <v>#REF!</v>
      </c>
      <c r="I801" s="13"/>
      <c r="J801" s="13" t="str">
        <f>_xlfn.IFNA(VLOOKUP(expandedflower[[#This Row],[Scion METRC '#]],DEADC8[#Data],2,FALSE),"Alive")</f>
        <v>Alive</v>
      </c>
      <c r="K801" s="13"/>
      <c r="L801" s="13" t="str">
        <f>_xlfn.IFNA(VLOOKUP(expandedflower[[#This Row],[Scion METRC '#]],DEADC8[#Data],3,FALSE),"")</f>
        <v/>
      </c>
      <c r="M801" s="14" t="str">
        <f>_xlfn.IFNA(VLOOKUP(expandedflower[[#This Row],[Scion METRC '#]],DEADC8[#Data],4,FALSE),"")</f>
        <v/>
      </c>
      <c r="N801" s="13" t="str">
        <f>IF(ISNUMBER(SEARCH(".",expandedflower[[#This Row],[Pheno Barcode]])),CONCATENATE("1A4070000000065000",RIGHT(expandedflower[[#This Row],[Pheno Barcode]],6)),"")</f>
        <v/>
      </c>
      <c r="O8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_JL5-16</v>
      </c>
    </row>
    <row r="802" spans="1:15" x14ac:dyDescent="0.25">
      <c r="A802" s="8" t="s">
        <v>530</v>
      </c>
      <c r="B802" s="9">
        <v>1</v>
      </c>
      <c r="C802" s="13" t="s">
        <v>531</v>
      </c>
      <c r="D802" s="13"/>
      <c r="E802" s="13" t="e">
        <f>_xlfn.IFNA(VLOOKUP(expandedflower[[#This Row],[Scion METRC '#]],[3]!METRCC8[#Data],2,FALSE),"METRC ERROR")</f>
        <v>#REF!</v>
      </c>
      <c r="F802" s="13" t="str">
        <f>_xlfn.IFNA(VLOOKUP(expandedflower[[#This Row],[Scion METRC '#]],VEGC8[[#All],[Scion METRC '#]:[Pheno Barcode]],2,FALSE),"")</f>
        <v/>
      </c>
      <c r="G802" s="13" t="str">
        <f>LEFT(expandedflower[[#This Row],[Pheno Barcode]],7)</f>
        <v/>
      </c>
      <c r="H802" s="10" t="e">
        <f>_xlfn.IFNA(VLOOKUP(expandedflower[[#This Row],[Strain]],VEGC8[[#All],[Scion METRC '#]:[Health]],5,FALSE),"")</f>
        <v>#REF!</v>
      </c>
      <c r="I802" s="13"/>
      <c r="J802" s="13" t="str">
        <f>_xlfn.IFNA(VLOOKUP(expandedflower[[#This Row],[Scion METRC '#]],DEADC8[#Data],2,FALSE),"Alive")</f>
        <v>Alive</v>
      </c>
      <c r="K802" s="13"/>
      <c r="L802" s="13" t="str">
        <f>_xlfn.IFNA(VLOOKUP(expandedflower[[#This Row],[Scion METRC '#]],DEADC8[#Data],3,FALSE),"")</f>
        <v/>
      </c>
      <c r="M802" s="14" t="str">
        <f>_xlfn.IFNA(VLOOKUP(expandedflower[[#This Row],[Scion METRC '#]],DEADC8[#Data],4,FALSE),"")</f>
        <v/>
      </c>
      <c r="N802" s="13" t="str">
        <f>IF(ISNUMBER(SEARCH(".",expandedflower[[#This Row],[Pheno Barcode]])),CONCATENATE("1A4070000000065000",RIGHT(expandedflower[[#This Row],[Pheno Barcode]],6)),"")</f>
        <v/>
      </c>
      <c r="O8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_KL1-01</v>
      </c>
    </row>
    <row r="803" spans="1:15" x14ac:dyDescent="0.25">
      <c r="A803" s="8" t="s">
        <v>530</v>
      </c>
      <c r="B803" s="9">
        <v>2</v>
      </c>
      <c r="C803" s="13" t="s">
        <v>531</v>
      </c>
      <c r="D803" s="13"/>
      <c r="E803" s="13" t="e">
        <f>_xlfn.IFNA(VLOOKUP(expandedflower[[#This Row],[Scion METRC '#]],[3]!METRCC8[#Data],2,FALSE),"METRC ERROR")</f>
        <v>#REF!</v>
      </c>
      <c r="F803" s="13" t="str">
        <f>_xlfn.IFNA(VLOOKUP(expandedflower[[#This Row],[Scion METRC '#]],VEGC8[[#All],[Scion METRC '#]:[Pheno Barcode]],2,FALSE),"")</f>
        <v/>
      </c>
      <c r="G803" s="13" t="str">
        <f>LEFT(expandedflower[[#This Row],[Pheno Barcode]],7)</f>
        <v/>
      </c>
      <c r="H803" s="10" t="e">
        <f>_xlfn.IFNA(VLOOKUP(expandedflower[[#This Row],[Strain]],VEGC8[[#All],[Scion METRC '#]:[Health]],5,FALSE),"")</f>
        <v>#REF!</v>
      </c>
      <c r="I803" s="13"/>
      <c r="J803" s="13" t="str">
        <f>_xlfn.IFNA(VLOOKUP(expandedflower[[#This Row],[Scion METRC '#]],DEADC8[#Data],2,FALSE),"Alive")</f>
        <v>Alive</v>
      </c>
      <c r="K803" s="13"/>
      <c r="L803" s="13" t="str">
        <f>_xlfn.IFNA(VLOOKUP(expandedflower[[#This Row],[Scion METRC '#]],DEADC8[#Data],3,FALSE),"")</f>
        <v/>
      </c>
      <c r="M803" s="14" t="str">
        <f>_xlfn.IFNA(VLOOKUP(expandedflower[[#This Row],[Scion METRC '#]],DEADC8[#Data],4,FALSE),"")</f>
        <v/>
      </c>
      <c r="N803" s="13" t="str">
        <f>IF(ISNUMBER(SEARCH(".",expandedflower[[#This Row],[Pheno Barcode]])),CONCATENATE("1A4070000000065000",RIGHT(expandedflower[[#This Row],[Pheno Barcode]],6)),"")</f>
        <v/>
      </c>
      <c r="O8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_KL1-02</v>
      </c>
    </row>
    <row r="804" spans="1:15" x14ac:dyDescent="0.25">
      <c r="A804" s="8" t="s">
        <v>530</v>
      </c>
      <c r="B804" s="9">
        <v>3</v>
      </c>
      <c r="C804" s="13" t="s">
        <v>531</v>
      </c>
      <c r="D804" s="13"/>
      <c r="E804" s="13" t="e">
        <f>_xlfn.IFNA(VLOOKUP(expandedflower[[#This Row],[Scion METRC '#]],[3]!METRCC8[#Data],2,FALSE),"METRC ERROR")</f>
        <v>#REF!</v>
      </c>
      <c r="F804" s="13" t="str">
        <f>_xlfn.IFNA(VLOOKUP(expandedflower[[#This Row],[Scion METRC '#]],VEGC8[[#All],[Scion METRC '#]:[Pheno Barcode]],2,FALSE),"")</f>
        <v/>
      </c>
      <c r="G804" s="13" t="str">
        <f>LEFT(expandedflower[[#This Row],[Pheno Barcode]],7)</f>
        <v/>
      </c>
      <c r="H804" s="10" t="e">
        <f>_xlfn.IFNA(VLOOKUP(expandedflower[[#This Row],[Strain]],VEGC8[[#All],[Scion METRC '#]:[Health]],5,FALSE),"")</f>
        <v>#REF!</v>
      </c>
      <c r="I804" s="13"/>
      <c r="J804" s="13" t="str">
        <f>_xlfn.IFNA(VLOOKUP(expandedflower[[#This Row],[Scion METRC '#]],DEADC8[#Data],2,FALSE),"Alive")</f>
        <v>Alive</v>
      </c>
      <c r="K804" s="13"/>
      <c r="L804" s="13" t="str">
        <f>_xlfn.IFNA(VLOOKUP(expandedflower[[#This Row],[Scion METRC '#]],DEADC8[#Data],3,FALSE),"")</f>
        <v/>
      </c>
      <c r="M804" s="14" t="str">
        <f>_xlfn.IFNA(VLOOKUP(expandedflower[[#This Row],[Scion METRC '#]],DEADC8[#Data],4,FALSE),"")</f>
        <v/>
      </c>
      <c r="N804" s="13" t="str">
        <f>IF(ISNUMBER(SEARCH(".",expandedflower[[#This Row],[Pheno Barcode]])),CONCATENATE("1A4070000000065000",RIGHT(expandedflower[[#This Row],[Pheno Barcode]],6)),"")</f>
        <v/>
      </c>
      <c r="O8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_KL1-03</v>
      </c>
    </row>
    <row r="805" spans="1:15" x14ac:dyDescent="0.25">
      <c r="A805" s="8" t="s">
        <v>530</v>
      </c>
      <c r="B805" s="9">
        <v>4</v>
      </c>
      <c r="C805" s="13" t="s">
        <v>531</v>
      </c>
      <c r="D805" s="13"/>
      <c r="E805" s="13" t="e">
        <f>_xlfn.IFNA(VLOOKUP(expandedflower[[#This Row],[Scion METRC '#]],[3]!METRCC8[#Data],2,FALSE),"METRC ERROR")</f>
        <v>#REF!</v>
      </c>
      <c r="F805" s="13" t="str">
        <f>_xlfn.IFNA(VLOOKUP(expandedflower[[#This Row],[Scion METRC '#]],VEGC8[[#All],[Scion METRC '#]:[Pheno Barcode]],2,FALSE),"")</f>
        <v/>
      </c>
      <c r="G805" s="13" t="str">
        <f>LEFT(expandedflower[[#This Row],[Pheno Barcode]],7)</f>
        <v/>
      </c>
      <c r="H805" s="10" t="e">
        <f>_xlfn.IFNA(VLOOKUP(expandedflower[[#This Row],[Strain]],VEGC8[[#All],[Scion METRC '#]:[Health]],5,FALSE),"")</f>
        <v>#REF!</v>
      </c>
      <c r="I805" s="13"/>
      <c r="J805" s="13" t="str">
        <f>_xlfn.IFNA(VLOOKUP(expandedflower[[#This Row],[Scion METRC '#]],DEADC8[#Data],2,FALSE),"Alive")</f>
        <v>Alive</v>
      </c>
      <c r="K805" s="13"/>
      <c r="L805" s="13" t="str">
        <f>_xlfn.IFNA(VLOOKUP(expandedflower[[#This Row],[Scion METRC '#]],DEADC8[#Data],3,FALSE),"")</f>
        <v/>
      </c>
      <c r="M805" s="14" t="str">
        <f>_xlfn.IFNA(VLOOKUP(expandedflower[[#This Row],[Scion METRC '#]],DEADC8[#Data],4,FALSE),"")</f>
        <v/>
      </c>
      <c r="N805" s="13" t="str">
        <f>IF(ISNUMBER(SEARCH(".",expandedflower[[#This Row],[Pheno Barcode]])),CONCATENATE("1A4070000000065000",RIGHT(expandedflower[[#This Row],[Pheno Barcode]],6)),"")</f>
        <v/>
      </c>
      <c r="O8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_KL1-04</v>
      </c>
    </row>
    <row r="806" spans="1:15" x14ac:dyDescent="0.25">
      <c r="A806" s="8" t="s">
        <v>530</v>
      </c>
      <c r="B806" s="9">
        <v>5</v>
      </c>
      <c r="C806" s="13" t="s">
        <v>531</v>
      </c>
      <c r="D806" s="13"/>
      <c r="E806" s="13" t="e">
        <f>_xlfn.IFNA(VLOOKUP(expandedflower[[#This Row],[Scion METRC '#]],[3]!METRCC8[#Data],2,FALSE),"METRC ERROR")</f>
        <v>#REF!</v>
      </c>
      <c r="F806" s="13" t="str">
        <f>_xlfn.IFNA(VLOOKUP(expandedflower[[#This Row],[Scion METRC '#]],VEGC8[[#All],[Scion METRC '#]:[Pheno Barcode]],2,FALSE),"")</f>
        <v/>
      </c>
      <c r="G806" s="13" t="str">
        <f>LEFT(expandedflower[[#This Row],[Pheno Barcode]],7)</f>
        <v/>
      </c>
      <c r="H806" s="10" t="e">
        <f>_xlfn.IFNA(VLOOKUP(expandedflower[[#This Row],[Strain]],VEGC8[[#All],[Scion METRC '#]:[Health]],5,FALSE),"")</f>
        <v>#REF!</v>
      </c>
      <c r="I806" s="13"/>
      <c r="J806" s="13" t="str">
        <f>_xlfn.IFNA(VLOOKUP(expandedflower[[#This Row],[Scion METRC '#]],DEADC8[#Data],2,FALSE),"Alive")</f>
        <v>Alive</v>
      </c>
      <c r="K806" s="13"/>
      <c r="L806" s="13" t="str">
        <f>_xlfn.IFNA(VLOOKUP(expandedflower[[#This Row],[Scion METRC '#]],DEADC8[#Data],3,FALSE),"")</f>
        <v/>
      </c>
      <c r="M806" s="14" t="str">
        <f>_xlfn.IFNA(VLOOKUP(expandedflower[[#This Row],[Scion METRC '#]],DEADC8[#Data],4,FALSE),"")</f>
        <v/>
      </c>
      <c r="N806" s="13" t="str">
        <f>IF(ISNUMBER(SEARCH(".",expandedflower[[#This Row],[Pheno Barcode]])),CONCATENATE("1A4070000000065000",RIGHT(expandedflower[[#This Row],[Pheno Barcode]],6)),"")</f>
        <v/>
      </c>
      <c r="O8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_KL1-05</v>
      </c>
    </row>
    <row r="807" spans="1:15" x14ac:dyDescent="0.25">
      <c r="A807" s="8" t="s">
        <v>530</v>
      </c>
      <c r="B807" s="9">
        <v>6</v>
      </c>
      <c r="C807" s="13" t="s">
        <v>531</v>
      </c>
      <c r="D807" s="13"/>
      <c r="E807" s="13" t="e">
        <f>_xlfn.IFNA(VLOOKUP(expandedflower[[#This Row],[Scion METRC '#]],[3]!METRCC8[#Data],2,FALSE),"METRC ERROR")</f>
        <v>#REF!</v>
      </c>
      <c r="F807" s="13" t="str">
        <f>_xlfn.IFNA(VLOOKUP(expandedflower[[#This Row],[Scion METRC '#]],VEGC8[[#All],[Scion METRC '#]:[Pheno Barcode]],2,FALSE),"")</f>
        <v/>
      </c>
      <c r="G807" s="13" t="str">
        <f>LEFT(expandedflower[[#This Row],[Pheno Barcode]],7)</f>
        <v/>
      </c>
      <c r="H807" s="10" t="e">
        <f>_xlfn.IFNA(VLOOKUP(expandedflower[[#This Row],[Strain]],VEGC8[[#All],[Scion METRC '#]:[Health]],5,FALSE),"")</f>
        <v>#REF!</v>
      </c>
      <c r="I807" s="13"/>
      <c r="J807" s="13" t="str">
        <f>_xlfn.IFNA(VLOOKUP(expandedflower[[#This Row],[Scion METRC '#]],DEADC8[#Data],2,FALSE),"Alive")</f>
        <v>Alive</v>
      </c>
      <c r="K807" s="13"/>
      <c r="L807" s="13" t="str">
        <f>_xlfn.IFNA(VLOOKUP(expandedflower[[#This Row],[Scion METRC '#]],DEADC8[#Data],3,FALSE),"")</f>
        <v/>
      </c>
      <c r="M807" s="14" t="str">
        <f>_xlfn.IFNA(VLOOKUP(expandedflower[[#This Row],[Scion METRC '#]],DEADC8[#Data],4,FALSE),"")</f>
        <v/>
      </c>
      <c r="N807" s="13" t="str">
        <f>IF(ISNUMBER(SEARCH(".",expandedflower[[#This Row],[Pheno Barcode]])),CONCATENATE("1A4070000000065000",RIGHT(expandedflower[[#This Row],[Pheno Barcode]],6)),"")</f>
        <v/>
      </c>
      <c r="O8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_KL1-06</v>
      </c>
    </row>
    <row r="808" spans="1:15" x14ac:dyDescent="0.25">
      <c r="A808" s="8" t="s">
        <v>530</v>
      </c>
      <c r="B808" s="9">
        <v>7</v>
      </c>
      <c r="C808" s="13" t="s">
        <v>531</v>
      </c>
      <c r="D808" s="13"/>
      <c r="E808" s="13" t="e">
        <f>_xlfn.IFNA(VLOOKUP(expandedflower[[#This Row],[Scion METRC '#]],[3]!METRCC8[#Data],2,FALSE),"METRC ERROR")</f>
        <v>#REF!</v>
      </c>
      <c r="F808" s="13" t="str">
        <f>_xlfn.IFNA(VLOOKUP(expandedflower[[#This Row],[Scion METRC '#]],VEGC8[[#All],[Scion METRC '#]:[Pheno Barcode]],2,FALSE),"")</f>
        <v/>
      </c>
      <c r="G808" s="13" t="str">
        <f>LEFT(expandedflower[[#This Row],[Pheno Barcode]],7)</f>
        <v/>
      </c>
      <c r="H808" s="10" t="e">
        <f>_xlfn.IFNA(VLOOKUP(expandedflower[[#This Row],[Strain]],VEGC8[[#All],[Scion METRC '#]:[Health]],5,FALSE),"")</f>
        <v>#REF!</v>
      </c>
      <c r="I808" s="13"/>
      <c r="J808" s="13" t="str">
        <f>_xlfn.IFNA(VLOOKUP(expandedflower[[#This Row],[Scion METRC '#]],DEADC8[#Data],2,FALSE),"Alive")</f>
        <v>Alive</v>
      </c>
      <c r="K808" s="13"/>
      <c r="L808" s="13" t="str">
        <f>_xlfn.IFNA(VLOOKUP(expandedflower[[#This Row],[Scion METRC '#]],DEADC8[#Data],3,FALSE),"")</f>
        <v/>
      </c>
      <c r="M808" s="14" t="str">
        <f>_xlfn.IFNA(VLOOKUP(expandedflower[[#This Row],[Scion METRC '#]],DEADC8[#Data],4,FALSE),"")</f>
        <v/>
      </c>
      <c r="N808" s="13" t="str">
        <f>IF(ISNUMBER(SEARCH(".",expandedflower[[#This Row],[Pheno Barcode]])),CONCATENATE("1A4070000000065000",RIGHT(expandedflower[[#This Row],[Pheno Barcode]],6)),"")</f>
        <v/>
      </c>
      <c r="O8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_KL1-07</v>
      </c>
    </row>
    <row r="809" spans="1:15" x14ac:dyDescent="0.25">
      <c r="A809" s="8" t="s">
        <v>530</v>
      </c>
      <c r="B809" s="9">
        <v>8</v>
      </c>
      <c r="C809" s="13" t="s">
        <v>531</v>
      </c>
      <c r="D809" s="13"/>
      <c r="E809" s="13" t="e">
        <f>_xlfn.IFNA(VLOOKUP(expandedflower[[#This Row],[Scion METRC '#]],[3]!METRCC8[#Data],2,FALSE),"METRC ERROR")</f>
        <v>#REF!</v>
      </c>
      <c r="F809" s="13" t="str">
        <f>_xlfn.IFNA(VLOOKUP(expandedflower[[#This Row],[Scion METRC '#]],VEGC8[[#All],[Scion METRC '#]:[Pheno Barcode]],2,FALSE),"")</f>
        <v/>
      </c>
      <c r="G809" s="13" t="str">
        <f>LEFT(expandedflower[[#This Row],[Pheno Barcode]],7)</f>
        <v/>
      </c>
      <c r="H809" s="10" t="e">
        <f>_xlfn.IFNA(VLOOKUP(expandedflower[[#This Row],[Strain]],VEGC8[[#All],[Scion METRC '#]:[Health]],5,FALSE),"")</f>
        <v>#REF!</v>
      </c>
      <c r="I809" s="13"/>
      <c r="J809" s="13" t="str">
        <f>_xlfn.IFNA(VLOOKUP(expandedflower[[#This Row],[Scion METRC '#]],DEADC8[#Data],2,FALSE),"Alive")</f>
        <v>Alive</v>
      </c>
      <c r="K809" s="13"/>
      <c r="L809" s="13" t="str">
        <f>_xlfn.IFNA(VLOOKUP(expandedflower[[#This Row],[Scion METRC '#]],DEADC8[#Data],3,FALSE),"")</f>
        <v/>
      </c>
      <c r="M809" s="14" t="str">
        <f>_xlfn.IFNA(VLOOKUP(expandedflower[[#This Row],[Scion METRC '#]],DEADC8[#Data],4,FALSE),"")</f>
        <v/>
      </c>
      <c r="N809" s="13" t="str">
        <f>IF(ISNUMBER(SEARCH(".",expandedflower[[#This Row],[Pheno Barcode]])),CONCATENATE("1A4070000000065000",RIGHT(expandedflower[[#This Row],[Pheno Barcode]],6)),"")</f>
        <v/>
      </c>
      <c r="O8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_KL1-08</v>
      </c>
    </row>
    <row r="810" spans="1:15" x14ac:dyDescent="0.25">
      <c r="A810" s="8" t="s">
        <v>530</v>
      </c>
      <c r="B810" s="9">
        <v>9</v>
      </c>
      <c r="C810" s="13" t="s">
        <v>531</v>
      </c>
      <c r="D810" s="13"/>
      <c r="E810" s="13" t="e">
        <f>_xlfn.IFNA(VLOOKUP(expandedflower[[#This Row],[Scion METRC '#]],[3]!METRCC8[#Data],2,FALSE),"METRC ERROR")</f>
        <v>#REF!</v>
      </c>
      <c r="F810" s="13" t="str">
        <f>_xlfn.IFNA(VLOOKUP(expandedflower[[#This Row],[Scion METRC '#]],VEGC8[[#All],[Scion METRC '#]:[Pheno Barcode]],2,FALSE),"")</f>
        <v/>
      </c>
      <c r="G810" s="13" t="str">
        <f>LEFT(expandedflower[[#This Row],[Pheno Barcode]],7)</f>
        <v/>
      </c>
      <c r="H810" s="10" t="e">
        <f>_xlfn.IFNA(VLOOKUP(expandedflower[[#This Row],[Strain]],VEGC8[[#All],[Scion METRC '#]:[Health]],5,FALSE),"")</f>
        <v>#REF!</v>
      </c>
      <c r="I810" s="13"/>
      <c r="J810" s="13" t="str">
        <f>_xlfn.IFNA(VLOOKUP(expandedflower[[#This Row],[Scion METRC '#]],DEADC8[#Data],2,FALSE),"Alive")</f>
        <v>Alive</v>
      </c>
      <c r="K810" s="13"/>
      <c r="L810" s="13" t="str">
        <f>_xlfn.IFNA(VLOOKUP(expandedflower[[#This Row],[Scion METRC '#]],DEADC8[#Data],3,FALSE),"")</f>
        <v/>
      </c>
      <c r="M810" s="14" t="str">
        <f>_xlfn.IFNA(VLOOKUP(expandedflower[[#This Row],[Scion METRC '#]],DEADC8[#Data],4,FALSE),"")</f>
        <v/>
      </c>
      <c r="N810" s="13" t="str">
        <f>IF(ISNUMBER(SEARCH(".",expandedflower[[#This Row],[Pheno Barcode]])),CONCATENATE("1A4070000000065000",RIGHT(expandedflower[[#This Row],[Pheno Barcode]],6)),"")</f>
        <v/>
      </c>
      <c r="O8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_KL1-09</v>
      </c>
    </row>
    <row r="811" spans="1:15" x14ac:dyDescent="0.25">
      <c r="A811" s="8" t="s">
        <v>530</v>
      </c>
      <c r="B811" s="9">
        <v>10</v>
      </c>
      <c r="C811" s="13" t="s">
        <v>531</v>
      </c>
      <c r="D811" s="13"/>
      <c r="E811" s="13" t="e">
        <f>_xlfn.IFNA(VLOOKUP(expandedflower[[#This Row],[Scion METRC '#]],[3]!METRCC8[#Data],2,FALSE),"METRC ERROR")</f>
        <v>#REF!</v>
      </c>
      <c r="F811" s="13" t="str">
        <f>_xlfn.IFNA(VLOOKUP(expandedflower[[#This Row],[Scion METRC '#]],VEGC8[[#All],[Scion METRC '#]:[Pheno Barcode]],2,FALSE),"")</f>
        <v/>
      </c>
      <c r="G811" s="13" t="str">
        <f>LEFT(expandedflower[[#This Row],[Pheno Barcode]],7)</f>
        <v/>
      </c>
      <c r="H811" s="10" t="e">
        <f>_xlfn.IFNA(VLOOKUP(expandedflower[[#This Row],[Strain]],VEGC8[[#All],[Scion METRC '#]:[Health]],5,FALSE),"")</f>
        <v>#REF!</v>
      </c>
      <c r="I811" s="13"/>
      <c r="J811" s="13" t="str">
        <f>_xlfn.IFNA(VLOOKUP(expandedflower[[#This Row],[Scion METRC '#]],DEADC8[#Data],2,FALSE),"Alive")</f>
        <v>Alive</v>
      </c>
      <c r="K811" s="13"/>
      <c r="L811" s="13" t="str">
        <f>_xlfn.IFNA(VLOOKUP(expandedflower[[#This Row],[Scion METRC '#]],DEADC8[#Data],3,FALSE),"")</f>
        <v/>
      </c>
      <c r="M811" s="14" t="str">
        <f>_xlfn.IFNA(VLOOKUP(expandedflower[[#This Row],[Scion METRC '#]],DEADC8[#Data],4,FALSE),"")</f>
        <v/>
      </c>
      <c r="N811" s="13" t="str">
        <f>IF(ISNUMBER(SEARCH(".",expandedflower[[#This Row],[Pheno Barcode]])),CONCATENATE("1A4070000000065000",RIGHT(expandedflower[[#This Row],[Pheno Barcode]],6)),"")</f>
        <v/>
      </c>
      <c r="O8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_KL1-10</v>
      </c>
    </row>
    <row r="812" spans="1:15" x14ac:dyDescent="0.25">
      <c r="A812" s="8" t="s">
        <v>530</v>
      </c>
      <c r="B812" s="9">
        <v>11</v>
      </c>
      <c r="C812" s="13" t="s">
        <v>531</v>
      </c>
      <c r="D812" s="13"/>
      <c r="E812" s="13" t="e">
        <f>_xlfn.IFNA(VLOOKUP(expandedflower[[#This Row],[Scion METRC '#]],[3]!METRCC8[#Data],2,FALSE),"METRC ERROR")</f>
        <v>#REF!</v>
      </c>
      <c r="F812" s="13" t="str">
        <f>_xlfn.IFNA(VLOOKUP(expandedflower[[#This Row],[Scion METRC '#]],VEGC8[[#All],[Scion METRC '#]:[Pheno Barcode]],2,FALSE),"")</f>
        <v/>
      </c>
      <c r="G812" s="13" t="str">
        <f>LEFT(expandedflower[[#This Row],[Pheno Barcode]],7)</f>
        <v/>
      </c>
      <c r="H812" s="10" t="e">
        <f>_xlfn.IFNA(VLOOKUP(expandedflower[[#This Row],[Strain]],VEGC8[[#All],[Scion METRC '#]:[Health]],5,FALSE),"")</f>
        <v>#REF!</v>
      </c>
      <c r="I812" s="13"/>
      <c r="J812" s="13" t="str">
        <f>_xlfn.IFNA(VLOOKUP(expandedflower[[#This Row],[Scion METRC '#]],DEADC8[#Data],2,FALSE),"Alive")</f>
        <v>Alive</v>
      </c>
      <c r="K812" s="13"/>
      <c r="L812" s="13" t="str">
        <f>_xlfn.IFNA(VLOOKUP(expandedflower[[#This Row],[Scion METRC '#]],DEADC8[#Data],3,FALSE),"")</f>
        <v/>
      </c>
      <c r="M812" s="14" t="str">
        <f>_xlfn.IFNA(VLOOKUP(expandedflower[[#This Row],[Scion METRC '#]],DEADC8[#Data],4,FALSE),"")</f>
        <v/>
      </c>
      <c r="N812" s="13" t="str">
        <f>IF(ISNUMBER(SEARCH(".",expandedflower[[#This Row],[Pheno Barcode]])),CONCATENATE("1A4070000000065000",RIGHT(expandedflower[[#This Row],[Pheno Barcode]],6)),"")</f>
        <v/>
      </c>
      <c r="O8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_KL1-11</v>
      </c>
    </row>
    <row r="813" spans="1:15" x14ac:dyDescent="0.25">
      <c r="A813" s="8" t="s">
        <v>530</v>
      </c>
      <c r="B813" s="9">
        <v>12</v>
      </c>
      <c r="C813" s="13" t="s">
        <v>531</v>
      </c>
      <c r="D813" s="13"/>
      <c r="E813" s="13" t="e">
        <f>_xlfn.IFNA(VLOOKUP(expandedflower[[#This Row],[Scion METRC '#]],[3]!METRCC8[#Data],2,FALSE),"METRC ERROR")</f>
        <v>#REF!</v>
      </c>
      <c r="F813" s="13" t="str">
        <f>_xlfn.IFNA(VLOOKUP(expandedflower[[#This Row],[Scion METRC '#]],VEGC8[[#All],[Scion METRC '#]:[Pheno Barcode]],2,FALSE),"")</f>
        <v/>
      </c>
      <c r="G813" s="13" t="str">
        <f>LEFT(expandedflower[[#This Row],[Pheno Barcode]],7)</f>
        <v/>
      </c>
      <c r="H813" s="10" t="e">
        <f>_xlfn.IFNA(VLOOKUP(expandedflower[[#This Row],[Strain]],VEGC8[[#All],[Scion METRC '#]:[Health]],5,FALSE),"")</f>
        <v>#REF!</v>
      </c>
      <c r="I813" s="13"/>
      <c r="J813" s="13" t="str">
        <f>_xlfn.IFNA(VLOOKUP(expandedflower[[#This Row],[Scion METRC '#]],DEADC8[#Data],2,FALSE),"Alive")</f>
        <v>Alive</v>
      </c>
      <c r="K813" s="13"/>
      <c r="L813" s="13" t="str">
        <f>_xlfn.IFNA(VLOOKUP(expandedflower[[#This Row],[Scion METRC '#]],DEADC8[#Data],3,FALSE),"")</f>
        <v/>
      </c>
      <c r="M813" s="14" t="str">
        <f>_xlfn.IFNA(VLOOKUP(expandedflower[[#This Row],[Scion METRC '#]],DEADC8[#Data],4,FALSE),"")</f>
        <v/>
      </c>
      <c r="N813" s="13" t="str">
        <f>IF(ISNUMBER(SEARCH(".",expandedflower[[#This Row],[Pheno Barcode]])),CONCATENATE("1A4070000000065000",RIGHT(expandedflower[[#This Row],[Pheno Barcode]],6)),"")</f>
        <v/>
      </c>
      <c r="O8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_KL1-12</v>
      </c>
    </row>
    <row r="814" spans="1:15" x14ac:dyDescent="0.25">
      <c r="A814" s="8" t="s">
        <v>530</v>
      </c>
      <c r="B814" s="9">
        <v>13</v>
      </c>
      <c r="C814" s="13" t="s">
        <v>531</v>
      </c>
      <c r="D814" s="13"/>
      <c r="E814" s="13" t="e">
        <f>_xlfn.IFNA(VLOOKUP(expandedflower[[#This Row],[Scion METRC '#]],[3]!METRCC8[#Data],2,FALSE),"METRC ERROR")</f>
        <v>#REF!</v>
      </c>
      <c r="F814" s="13" t="str">
        <f>_xlfn.IFNA(VLOOKUP(expandedflower[[#This Row],[Scion METRC '#]],VEGC8[[#All],[Scion METRC '#]:[Pheno Barcode]],2,FALSE),"")</f>
        <v/>
      </c>
      <c r="G814" s="13" t="str">
        <f>LEFT(expandedflower[[#This Row],[Pheno Barcode]],7)</f>
        <v/>
      </c>
      <c r="H814" s="10" t="e">
        <f>_xlfn.IFNA(VLOOKUP(expandedflower[[#This Row],[Strain]],VEGC8[[#All],[Scion METRC '#]:[Health]],5,FALSE),"")</f>
        <v>#REF!</v>
      </c>
      <c r="I814" s="13"/>
      <c r="J814" s="13" t="str">
        <f>_xlfn.IFNA(VLOOKUP(expandedflower[[#This Row],[Scion METRC '#]],DEADC8[#Data],2,FALSE),"Alive")</f>
        <v>Alive</v>
      </c>
      <c r="K814" s="13"/>
      <c r="L814" s="13" t="str">
        <f>_xlfn.IFNA(VLOOKUP(expandedflower[[#This Row],[Scion METRC '#]],DEADC8[#Data],3,FALSE),"")</f>
        <v/>
      </c>
      <c r="M814" s="14" t="str">
        <f>_xlfn.IFNA(VLOOKUP(expandedflower[[#This Row],[Scion METRC '#]],DEADC8[#Data],4,FALSE),"")</f>
        <v/>
      </c>
      <c r="N814" s="13" t="str">
        <f>IF(ISNUMBER(SEARCH(".",expandedflower[[#This Row],[Pheno Barcode]])),CONCATENATE("1A4070000000065000",RIGHT(expandedflower[[#This Row],[Pheno Barcode]],6)),"")</f>
        <v/>
      </c>
      <c r="O8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_KL1-13</v>
      </c>
    </row>
    <row r="815" spans="1:15" x14ac:dyDescent="0.25">
      <c r="A815" s="8" t="s">
        <v>530</v>
      </c>
      <c r="B815" s="9">
        <v>14</v>
      </c>
      <c r="C815" s="13" t="s">
        <v>531</v>
      </c>
      <c r="D815" s="13"/>
      <c r="E815" s="13" t="e">
        <f>_xlfn.IFNA(VLOOKUP(expandedflower[[#This Row],[Scion METRC '#]],[3]!METRCC8[#Data],2,FALSE),"METRC ERROR")</f>
        <v>#REF!</v>
      </c>
      <c r="F815" s="13" t="str">
        <f>_xlfn.IFNA(VLOOKUP(expandedflower[[#This Row],[Scion METRC '#]],VEGC8[[#All],[Scion METRC '#]:[Pheno Barcode]],2,FALSE),"")</f>
        <v/>
      </c>
      <c r="G815" s="13" t="str">
        <f>LEFT(expandedflower[[#This Row],[Pheno Barcode]],7)</f>
        <v/>
      </c>
      <c r="H815" s="10" t="e">
        <f>_xlfn.IFNA(VLOOKUP(expandedflower[[#This Row],[Strain]],VEGC8[[#All],[Scion METRC '#]:[Health]],5,FALSE),"")</f>
        <v>#REF!</v>
      </c>
      <c r="I815" s="13"/>
      <c r="J815" s="13" t="str">
        <f>_xlfn.IFNA(VLOOKUP(expandedflower[[#This Row],[Scion METRC '#]],DEADC8[#Data],2,FALSE),"Alive")</f>
        <v>Alive</v>
      </c>
      <c r="K815" s="13"/>
      <c r="L815" s="13" t="str">
        <f>_xlfn.IFNA(VLOOKUP(expandedflower[[#This Row],[Scion METRC '#]],DEADC8[#Data],3,FALSE),"")</f>
        <v/>
      </c>
      <c r="M815" s="14" t="str">
        <f>_xlfn.IFNA(VLOOKUP(expandedflower[[#This Row],[Scion METRC '#]],DEADC8[#Data],4,FALSE),"")</f>
        <v/>
      </c>
      <c r="N815" s="13" t="str">
        <f>IF(ISNUMBER(SEARCH(".",expandedflower[[#This Row],[Pheno Barcode]])),CONCATENATE("1A4070000000065000",RIGHT(expandedflower[[#This Row],[Pheno Barcode]],6)),"")</f>
        <v/>
      </c>
      <c r="O8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_KL1-14</v>
      </c>
    </row>
    <row r="816" spans="1:15" x14ac:dyDescent="0.25">
      <c r="A816" s="8" t="s">
        <v>530</v>
      </c>
      <c r="B816" s="9">
        <v>15</v>
      </c>
      <c r="C816" s="13" t="s">
        <v>531</v>
      </c>
      <c r="D816" s="13"/>
      <c r="E816" s="13" t="e">
        <f>_xlfn.IFNA(VLOOKUP(expandedflower[[#This Row],[Scion METRC '#]],[3]!METRCC8[#Data],2,FALSE),"METRC ERROR")</f>
        <v>#REF!</v>
      </c>
      <c r="F816" s="13" t="str">
        <f>_xlfn.IFNA(VLOOKUP(expandedflower[[#This Row],[Scion METRC '#]],VEGC8[[#All],[Scion METRC '#]:[Pheno Barcode]],2,FALSE),"")</f>
        <v/>
      </c>
      <c r="G816" s="13" t="str">
        <f>LEFT(expandedflower[[#This Row],[Pheno Barcode]],7)</f>
        <v/>
      </c>
      <c r="H816" s="10" t="e">
        <f>_xlfn.IFNA(VLOOKUP(expandedflower[[#This Row],[Strain]],VEGC8[[#All],[Scion METRC '#]:[Health]],5,FALSE),"")</f>
        <v>#REF!</v>
      </c>
      <c r="I816" s="13"/>
      <c r="J816" s="13" t="str">
        <f>_xlfn.IFNA(VLOOKUP(expandedflower[[#This Row],[Scion METRC '#]],DEADC8[#Data],2,FALSE),"Alive")</f>
        <v>Alive</v>
      </c>
      <c r="K816" s="13"/>
      <c r="L816" s="13" t="str">
        <f>_xlfn.IFNA(VLOOKUP(expandedflower[[#This Row],[Scion METRC '#]],DEADC8[#Data],3,FALSE),"")</f>
        <v/>
      </c>
      <c r="M816" s="14" t="str">
        <f>_xlfn.IFNA(VLOOKUP(expandedflower[[#This Row],[Scion METRC '#]],DEADC8[#Data],4,FALSE),"")</f>
        <v/>
      </c>
      <c r="N816" s="13" t="str">
        <f>IF(ISNUMBER(SEARCH(".",expandedflower[[#This Row],[Pheno Barcode]])),CONCATENATE("1A4070000000065000",RIGHT(expandedflower[[#This Row],[Pheno Barcode]],6)),"")</f>
        <v/>
      </c>
      <c r="O8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_KL1-15</v>
      </c>
    </row>
    <row r="817" spans="1:15" x14ac:dyDescent="0.25">
      <c r="A817" s="8" t="s">
        <v>530</v>
      </c>
      <c r="B817" s="9">
        <v>16</v>
      </c>
      <c r="C817" s="13" t="s">
        <v>531</v>
      </c>
      <c r="D817" s="13"/>
      <c r="E817" s="13" t="e">
        <f>_xlfn.IFNA(VLOOKUP(expandedflower[[#This Row],[Scion METRC '#]],[3]!METRCC8[#Data],2,FALSE),"METRC ERROR")</f>
        <v>#REF!</v>
      </c>
      <c r="F817" s="13" t="str">
        <f>_xlfn.IFNA(VLOOKUP(expandedflower[[#This Row],[Scion METRC '#]],VEGC8[[#All],[Scion METRC '#]:[Pheno Barcode]],2,FALSE),"")</f>
        <v/>
      </c>
      <c r="G817" s="13" t="str">
        <f>LEFT(expandedflower[[#This Row],[Pheno Barcode]],7)</f>
        <v/>
      </c>
      <c r="H817" s="10" t="e">
        <f>_xlfn.IFNA(VLOOKUP(expandedflower[[#This Row],[Strain]],VEGC8[[#All],[Scion METRC '#]:[Health]],5,FALSE),"")</f>
        <v>#REF!</v>
      </c>
      <c r="I817" s="13"/>
      <c r="J817" s="13" t="str">
        <f>_xlfn.IFNA(VLOOKUP(expandedflower[[#This Row],[Scion METRC '#]],DEADC8[#Data],2,FALSE),"Alive")</f>
        <v>Alive</v>
      </c>
      <c r="K817" s="13"/>
      <c r="L817" s="13" t="str">
        <f>_xlfn.IFNA(VLOOKUP(expandedflower[[#This Row],[Scion METRC '#]],DEADC8[#Data],3,FALSE),"")</f>
        <v/>
      </c>
      <c r="M817" s="14" t="str">
        <f>_xlfn.IFNA(VLOOKUP(expandedflower[[#This Row],[Scion METRC '#]],DEADC8[#Data],4,FALSE),"")</f>
        <v/>
      </c>
      <c r="N817" s="13" t="str">
        <f>IF(ISNUMBER(SEARCH(".",expandedflower[[#This Row],[Pheno Barcode]])),CONCATENATE("1A4070000000065000",RIGHT(expandedflower[[#This Row],[Pheno Barcode]],6)),"")</f>
        <v/>
      </c>
      <c r="O8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_KL1-16</v>
      </c>
    </row>
    <row r="818" spans="1:15" x14ac:dyDescent="0.25">
      <c r="A818" s="8" t="s">
        <v>530</v>
      </c>
      <c r="B818" s="9">
        <v>1</v>
      </c>
      <c r="C818" s="13" t="s">
        <v>532</v>
      </c>
      <c r="D818" s="13"/>
      <c r="E818" s="13" t="e">
        <f>_xlfn.IFNA(VLOOKUP(expandedflower[[#This Row],[Scion METRC '#]],[3]!METRCC8[#Data],2,FALSE),"METRC ERROR")</f>
        <v>#REF!</v>
      </c>
      <c r="F818" s="13" t="str">
        <f>_xlfn.IFNA(VLOOKUP(expandedflower[[#This Row],[Scion METRC '#]],VEGC8[[#All],[Scion METRC '#]:[Pheno Barcode]],2,FALSE),"")</f>
        <v/>
      </c>
      <c r="G818" s="13" t="str">
        <f>LEFT(expandedflower[[#This Row],[Pheno Barcode]],7)</f>
        <v/>
      </c>
      <c r="H818" s="10" t="e">
        <f>_xlfn.IFNA(VLOOKUP(expandedflower[[#This Row],[Strain]],VEGC8[[#All],[Scion METRC '#]:[Health]],5,FALSE),"")</f>
        <v>#REF!</v>
      </c>
      <c r="I818" s="13"/>
      <c r="J818" s="13" t="str">
        <f>_xlfn.IFNA(VLOOKUP(expandedflower[[#This Row],[Scion METRC '#]],DEADC8[#Data],2,FALSE),"Alive")</f>
        <v>Alive</v>
      </c>
      <c r="K818" s="13"/>
      <c r="L818" s="13" t="str">
        <f>_xlfn.IFNA(VLOOKUP(expandedflower[[#This Row],[Scion METRC '#]],DEADC8[#Data],3,FALSE),"")</f>
        <v/>
      </c>
      <c r="M818" s="14" t="str">
        <f>_xlfn.IFNA(VLOOKUP(expandedflower[[#This Row],[Scion METRC '#]],DEADC8[#Data],4,FALSE),"")</f>
        <v/>
      </c>
      <c r="N818" s="13" t="str">
        <f>IF(ISNUMBER(SEARCH(".",expandedflower[[#This Row],[Pheno Barcode]])),CONCATENATE("1A4070000000065000",RIGHT(expandedflower[[#This Row],[Pheno Barcode]],6)),"")</f>
        <v/>
      </c>
      <c r="O8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_KL2-01</v>
      </c>
    </row>
    <row r="819" spans="1:15" x14ac:dyDescent="0.25">
      <c r="A819" s="8" t="s">
        <v>530</v>
      </c>
      <c r="B819" s="9">
        <v>2</v>
      </c>
      <c r="C819" s="13" t="s">
        <v>532</v>
      </c>
      <c r="D819" s="13"/>
      <c r="E819" s="13" t="e">
        <f>_xlfn.IFNA(VLOOKUP(expandedflower[[#This Row],[Scion METRC '#]],[3]!METRCC8[#Data],2,FALSE),"METRC ERROR")</f>
        <v>#REF!</v>
      </c>
      <c r="F819" s="13" t="str">
        <f>_xlfn.IFNA(VLOOKUP(expandedflower[[#This Row],[Scion METRC '#]],VEGC8[[#All],[Scion METRC '#]:[Pheno Barcode]],2,FALSE),"")</f>
        <v/>
      </c>
      <c r="G819" s="13" t="str">
        <f>LEFT(expandedflower[[#This Row],[Pheno Barcode]],7)</f>
        <v/>
      </c>
      <c r="H819" s="10" t="e">
        <f>_xlfn.IFNA(VLOOKUP(expandedflower[[#This Row],[Strain]],VEGC8[[#All],[Scion METRC '#]:[Health]],5,FALSE),"")</f>
        <v>#REF!</v>
      </c>
      <c r="I819" s="13"/>
      <c r="J819" s="13" t="str">
        <f>_xlfn.IFNA(VLOOKUP(expandedflower[[#This Row],[Scion METRC '#]],DEADC8[#Data],2,FALSE),"Alive")</f>
        <v>Alive</v>
      </c>
      <c r="K819" s="13"/>
      <c r="L819" s="13" t="str">
        <f>_xlfn.IFNA(VLOOKUP(expandedflower[[#This Row],[Scion METRC '#]],DEADC8[#Data],3,FALSE),"")</f>
        <v/>
      </c>
      <c r="M819" s="14" t="str">
        <f>_xlfn.IFNA(VLOOKUP(expandedflower[[#This Row],[Scion METRC '#]],DEADC8[#Data],4,FALSE),"")</f>
        <v/>
      </c>
      <c r="N819" s="13" t="str">
        <f>IF(ISNUMBER(SEARCH(".",expandedflower[[#This Row],[Pheno Barcode]])),CONCATENATE("1A4070000000065000",RIGHT(expandedflower[[#This Row],[Pheno Barcode]],6)),"")</f>
        <v/>
      </c>
      <c r="O8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_KL2-02</v>
      </c>
    </row>
    <row r="820" spans="1:15" x14ac:dyDescent="0.25">
      <c r="A820" s="8" t="s">
        <v>530</v>
      </c>
      <c r="B820" s="9">
        <v>3</v>
      </c>
      <c r="C820" s="13" t="s">
        <v>532</v>
      </c>
      <c r="D820" s="13"/>
      <c r="E820" s="13" t="e">
        <f>_xlfn.IFNA(VLOOKUP(expandedflower[[#This Row],[Scion METRC '#]],[3]!METRCC8[#Data],2,FALSE),"METRC ERROR")</f>
        <v>#REF!</v>
      </c>
      <c r="F820" s="13" t="str">
        <f>_xlfn.IFNA(VLOOKUP(expandedflower[[#This Row],[Scion METRC '#]],VEGC8[[#All],[Scion METRC '#]:[Pheno Barcode]],2,FALSE),"")</f>
        <v/>
      </c>
      <c r="G820" s="13" t="str">
        <f>LEFT(expandedflower[[#This Row],[Pheno Barcode]],7)</f>
        <v/>
      </c>
      <c r="H820" s="10" t="e">
        <f>_xlfn.IFNA(VLOOKUP(expandedflower[[#This Row],[Strain]],VEGC8[[#All],[Scion METRC '#]:[Health]],5,FALSE),"")</f>
        <v>#REF!</v>
      </c>
      <c r="I820" s="13"/>
      <c r="J820" s="13" t="str">
        <f>_xlfn.IFNA(VLOOKUP(expandedflower[[#This Row],[Scion METRC '#]],DEADC8[#Data],2,FALSE),"Alive")</f>
        <v>Alive</v>
      </c>
      <c r="K820" s="13"/>
      <c r="L820" s="13" t="str">
        <f>_xlfn.IFNA(VLOOKUP(expandedflower[[#This Row],[Scion METRC '#]],DEADC8[#Data],3,FALSE),"")</f>
        <v/>
      </c>
      <c r="M820" s="14" t="str">
        <f>_xlfn.IFNA(VLOOKUP(expandedflower[[#This Row],[Scion METRC '#]],DEADC8[#Data],4,FALSE),"")</f>
        <v/>
      </c>
      <c r="N820" s="13" t="str">
        <f>IF(ISNUMBER(SEARCH(".",expandedflower[[#This Row],[Pheno Barcode]])),CONCATENATE("1A4070000000065000",RIGHT(expandedflower[[#This Row],[Pheno Barcode]],6)),"")</f>
        <v/>
      </c>
      <c r="O8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_KL2-03</v>
      </c>
    </row>
    <row r="821" spans="1:15" x14ac:dyDescent="0.25">
      <c r="A821" s="8" t="s">
        <v>530</v>
      </c>
      <c r="B821" s="9">
        <v>4</v>
      </c>
      <c r="C821" s="13" t="s">
        <v>532</v>
      </c>
      <c r="D821" s="13"/>
      <c r="E821" s="13" t="e">
        <f>_xlfn.IFNA(VLOOKUP(expandedflower[[#This Row],[Scion METRC '#]],[3]!METRCC8[#Data],2,FALSE),"METRC ERROR")</f>
        <v>#REF!</v>
      </c>
      <c r="F821" s="13" t="str">
        <f>_xlfn.IFNA(VLOOKUP(expandedflower[[#This Row],[Scion METRC '#]],VEGC8[[#All],[Scion METRC '#]:[Pheno Barcode]],2,FALSE),"")</f>
        <v/>
      </c>
      <c r="G821" s="13" t="str">
        <f>LEFT(expandedflower[[#This Row],[Pheno Barcode]],7)</f>
        <v/>
      </c>
      <c r="H821" s="10" t="e">
        <f>_xlfn.IFNA(VLOOKUP(expandedflower[[#This Row],[Strain]],VEGC8[[#All],[Scion METRC '#]:[Health]],5,FALSE),"")</f>
        <v>#REF!</v>
      </c>
      <c r="I821" s="13"/>
      <c r="J821" s="13" t="str">
        <f>_xlfn.IFNA(VLOOKUP(expandedflower[[#This Row],[Scion METRC '#]],DEADC8[#Data],2,FALSE),"Alive")</f>
        <v>Alive</v>
      </c>
      <c r="K821" s="13"/>
      <c r="L821" s="13" t="str">
        <f>_xlfn.IFNA(VLOOKUP(expandedflower[[#This Row],[Scion METRC '#]],DEADC8[#Data],3,FALSE),"")</f>
        <v/>
      </c>
      <c r="M821" s="14" t="str">
        <f>_xlfn.IFNA(VLOOKUP(expandedflower[[#This Row],[Scion METRC '#]],DEADC8[#Data],4,FALSE),"")</f>
        <v/>
      </c>
      <c r="N821" s="13" t="str">
        <f>IF(ISNUMBER(SEARCH(".",expandedflower[[#This Row],[Pheno Barcode]])),CONCATENATE("1A4070000000065000",RIGHT(expandedflower[[#This Row],[Pheno Barcode]],6)),"")</f>
        <v/>
      </c>
      <c r="O8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_KL2-04</v>
      </c>
    </row>
    <row r="822" spans="1:15" x14ac:dyDescent="0.25">
      <c r="A822" s="8" t="s">
        <v>530</v>
      </c>
      <c r="B822" s="9">
        <v>5</v>
      </c>
      <c r="C822" s="13" t="s">
        <v>532</v>
      </c>
      <c r="D822" s="13"/>
      <c r="E822" s="13" t="e">
        <f>_xlfn.IFNA(VLOOKUP(expandedflower[[#This Row],[Scion METRC '#]],[3]!METRCC8[#Data],2,FALSE),"METRC ERROR")</f>
        <v>#REF!</v>
      </c>
      <c r="F822" s="13" t="str">
        <f>_xlfn.IFNA(VLOOKUP(expandedflower[[#This Row],[Scion METRC '#]],VEGC8[[#All],[Scion METRC '#]:[Pheno Barcode]],2,FALSE),"")</f>
        <v/>
      </c>
      <c r="G822" s="13" t="str">
        <f>LEFT(expandedflower[[#This Row],[Pheno Barcode]],7)</f>
        <v/>
      </c>
      <c r="H822" s="10" t="e">
        <f>_xlfn.IFNA(VLOOKUP(expandedflower[[#This Row],[Strain]],VEGC8[[#All],[Scion METRC '#]:[Health]],5,FALSE),"")</f>
        <v>#REF!</v>
      </c>
      <c r="I822" s="13"/>
      <c r="J822" s="13" t="str">
        <f>_xlfn.IFNA(VLOOKUP(expandedflower[[#This Row],[Scion METRC '#]],DEADC8[#Data],2,FALSE),"Alive")</f>
        <v>Alive</v>
      </c>
      <c r="K822" s="13"/>
      <c r="L822" s="13" t="str">
        <f>_xlfn.IFNA(VLOOKUP(expandedflower[[#This Row],[Scion METRC '#]],DEADC8[#Data],3,FALSE),"")</f>
        <v/>
      </c>
      <c r="M822" s="14" t="str">
        <f>_xlfn.IFNA(VLOOKUP(expandedflower[[#This Row],[Scion METRC '#]],DEADC8[#Data],4,FALSE),"")</f>
        <v/>
      </c>
      <c r="N822" s="13" t="str">
        <f>IF(ISNUMBER(SEARCH(".",expandedflower[[#This Row],[Pheno Barcode]])),CONCATENATE("1A4070000000065000",RIGHT(expandedflower[[#This Row],[Pheno Barcode]],6)),"")</f>
        <v/>
      </c>
      <c r="O8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_KL2-05</v>
      </c>
    </row>
    <row r="823" spans="1:15" x14ac:dyDescent="0.25">
      <c r="A823" s="8" t="s">
        <v>530</v>
      </c>
      <c r="B823" s="9">
        <v>6</v>
      </c>
      <c r="C823" s="13" t="s">
        <v>532</v>
      </c>
      <c r="D823" s="13"/>
      <c r="E823" s="13" t="e">
        <f>_xlfn.IFNA(VLOOKUP(expandedflower[[#This Row],[Scion METRC '#]],[3]!METRCC8[#Data],2,FALSE),"METRC ERROR")</f>
        <v>#REF!</v>
      </c>
      <c r="F823" s="13" t="str">
        <f>_xlfn.IFNA(VLOOKUP(expandedflower[[#This Row],[Scion METRC '#]],VEGC8[[#All],[Scion METRC '#]:[Pheno Barcode]],2,FALSE),"")</f>
        <v/>
      </c>
      <c r="G823" s="13" t="str">
        <f>LEFT(expandedflower[[#This Row],[Pheno Barcode]],7)</f>
        <v/>
      </c>
      <c r="H823" s="10" t="e">
        <f>_xlfn.IFNA(VLOOKUP(expandedflower[[#This Row],[Strain]],VEGC8[[#All],[Scion METRC '#]:[Health]],5,FALSE),"")</f>
        <v>#REF!</v>
      </c>
      <c r="I823" s="13"/>
      <c r="J823" s="13" t="str">
        <f>_xlfn.IFNA(VLOOKUP(expandedflower[[#This Row],[Scion METRC '#]],DEADC8[#Data],2,FALSE),"Alive")</f>
        <v>Alive</v>
      </c>
      <c r="K823" s="13"/>
      <c r="L823" s="13" t="str">
        <f>_xlfn.IFNA(VLOOKUP(expandedflower[[#This Row],[Scion METRC '#]],DEADC8[#Data],3,FALSE),"")</f>
        <v/>
      </c>
      <c r="M823" s="14" t="str">
        <f>_xlfn.IFNA(VLOOKUP(expandedflower[[#This Row],[Scion METRC '#]],DEADC8[#Data],4,FALSE),"")</f>
        <v/>
      </c>
      <c r="N823" s="13" t="str">
        <f>IF(ISNUMBER(SEARCH(".",expandedflower[[#This Row],[Pheno Barcode]])),CONCATENATE("1A4070000000065000",RIGHT(expandedflower[[#This Row],[Pheno Barcode]],6)),"")</f>
        <v/>
      </c>
      <c r="O8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_KL2-06</v>
      </c>
    </row>
    <row r="824" spans="1:15" x14ac:dyDescent="0.25">
      <c r="A824" s="8" t="s">
        <v>530</v>
      </c>
      <c r="B824" s="9">
        <v>7</v>
      </c>
      <c r="C824" s="13" t="s">
        <v>532</v>
      </c>
      <c r="D824" s="13"/>
      <c r="E824" s="13" t="e">
        <f>_xlfn.IFNA(VLOOKUP(expandedflower[[#This Row],[Scion METRC '#]],[3]!METRCC8[#Data],2,FALSE),"METRC ERROR")</f>
        <v>#REF!</v>
      </c>
      <c r="F824" s="13" t="str">
        <f>_xlfn.IFNA(VLOOKUP(expandedflower[[#This Row],[Scion METRC '#]],VEGC8[[#All],[Scion METRC '#]:[Pheno Barcode]],2,FALSE),"")</f>
        <v/>
      </c>
      <c r="G824" s="13" t="str">
        <f>LEFT(expandedflower[[#This Row],[Pheno Barcode]],7)</f>
        <v/>
      </c>
      <c r="H824" s="10" t="e">
        <f>_xlfn.IFNA(VLOOKUP(expandedflower[[#This Row],[Strain]],VEGC8[[#All],[Scion METRC '#]:[Health]],5,FALSE),"")</f>
        <v>#REF!</v>
      </c>
      <c r="I824" s="13"/>
      <c r="J824" s="13" t="str">
        <f>_xlfn.IFNA(VLOOKUP(expandedflower[[#This Row],[Scion METRC '#]],DEADC8[#Data],2,FALSE),"Alive")</f>
        <v>Alive</v>
      </c>
      <c r="K824" s="13"/>
      <c r="L824" s="13" t="str">
        <f>_xlfn.IFNA(VLOOKUP(expandedflower[[#This Row],[Scion METRC '#]],DEADC8[#Data],3,FALSE),"")</f>
        <v/>
      </c>
      <c r="M824" s="14" t="str">
        <f>_xlfn.IFNA(VLOOKUP(expandedflower[[#This Row],[Scion METRC '#]],DEADC8[#Data],4,FALSE),"")</f>
        <v/>
      </c>
      <c r="N824" s="13" t="str">
        <f>IF(ISNUMBER(SEARCH(".",expandedflower[[#This Row],[Pheno Barcode]])),CONCATENATE("1A4070000000065000",RIGHT(expandedflower[[#This Row],[Pheno Barcode]],6)),"")</f>
        <v/>
      </c>
      <c r="O8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_KL2-07</v>
      </c>
    </row>
    <row r="825" spans="1:15" x14ac:dyDescent="0.25">
      <c r="A825" s="8" t="s">
        <v>530</v>
      </c>
      <c r="B825" s="9">
        <v>8</v>
      </c>
      <c r="C825" s="13" t="s">
        <v>532</v>
      </c>
      <c r="D825" s="13"/>
      <c r="E825" s="13" t="e">
        <f>_xlfn.IFNA(VLOOKUP(expandedflower[[#This Row],[Scion METRC '#]],[3]!METRCC8[#Data],2,FALSE),"METRC ERROR")</f>
        <v>#REF!</v>
      </c>
      <c r="F825" s="13" t="str">
        <f>_xlfn.IFNA(VLOOKUP(expandedflower[[#This Row],[Scion METRC '#]],VEGC8[[#All],[Scion METRC '#]:[Pheno Barcode]],2,FALSE),"")</f>
        <v/>
      </c>
      <c r="G825" s="13" t="str">
        <f>LEFT(expandedflower[[#This Row],[Pheno Barcode]],7)</f>
        <v/>
      </c>
      <c r="H825" s="10" t="e">
        <f>_xlfn.IFNA(VLOOKUP(expandedflower[[#This Row],[Strain]],VEGC8[[#All],[Scion METRC '#]:[Health]],5,FALSE),"")</f>
        <v>#REF!</v>
      </c>
      <c r="I825" s="13"/>
      <c r="J825" s="13" t="str">
        <f>_xlfn.IFNA(VLOOKUP(expandedflower[[#This Row],[Scion METRC '#]],DEADC8[#Data],2,FALSE),"Alive")</f>
        <v>Alive</v>
      </c>
      <c r="K825" s="13"/>
      <c r="L825" s="13" t="str">
        <f>_xlfn.IFNA(VLOOKUP(expandedflower[[#This Row],[Scion METRC '#]],DEADC8[#Data],3,FALSE),"")</f>
        <v/>
      </c>
      <c r="M825" s="14" t="str">
        <f>_xlfn.IFNA(VLOOKUP(expandedflower[[#This Row],[Scion METRC '#]],DEADC8[#Data],4,FALSE),"")</f>
        <v/>
      </c>
      <c r="N825" s="13" t="str">
        <f>IF(ISNUMBER(SEARCH(".",expandedflower[[#This Row],[Pheno Barcode]])),CONCATENATE("1A4070000000065000",RIGHT(expandedflower[[#This Row],[Pheno Barcode]],6)),"")</f>
        <v/>
      </c>
      <c r="O8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_KL2-08</v>
      </c>
    </row>
    <row r="826" spans="1:15" x14ac:dyDescent="0.25">
      <c r="A826" s="8" t="s">
        <v>530</v>
      </c>
      <c r="B826" s="9">
        <v>9</v>
      </c>
      <c r="C826" s="13" t="s">
        <v>532</v>
      </c>
      <c r="D826" s="13"/>
      <c r="E826" s="13" t="e">
        <f>_xlfn.IFNA(VLOOKUP(expandedflower[[#This Row],[Scion METRC '#]],[3]!METRCC8[#Data],2,FALSE),"METRC ERROR")</f>
        <v>#REF!</v>
      </c>
      <c r="F826" s="13" t="str">
        <f>_xlfn.IFNA(VLOOKUP(expandedflower[[#This Row],[Scion METRC '#]],VEGC8[[#All],[Scion METRC '#]:[Pheno Barcode]],2,FALSE),"")</f>
        <v/>
      </c>
      <c r="G826" s="13" t="str">
        <f>LEFT(expandedflower[[#This Row],[Pheno Barcode]],7)</f>
        <v/>
      </c>
      <c r="H826" s="10" t="e">
        <f>_xlfn.IFNA(VLOOKUP(expandedflower[[#This Row],[Strain]],VEGC8[[#All],[Scion METRC '#]:[Health]],5,FALSE),"")</f>
        <v>#REF!</v>
      </c>
      <c r="I826" s="13"/>
      <c r="J826" s="13" t="str">
        <f>_xlfn.IFNA(VLOOKUP(expandedflower[[#This Row],[Scion METRC '#]],DEADC8[#Data],2,FALSE),"Alive")</f>
        <v>Alive</v>
      </c>
      <c r="K826" s="13"/>
      <c r="L826" s="13" t="str">
        <f>_xlfn.IFNA(VLOOKUP(expandedflower[[#This Row],[Scion METRC '#]],DEADC8[#Data],3,FALSE),"")</f>
        <v/>
      </c>
      <c r="M826" s="14" t="str">
        <f>_xlfn.IFNA(VLOOKUP(expandedflower[[#This Row],[Scion METRC '#]],DEADC8[#Data],4,FALSE),"")</f>
        <v/>
      </c>
      <c r="N826" s="13" t="str">
        <f>IF(ISNUMBER(SEARCH(".",expandedflower[[#This Row],[Pheno Barcode]])),CONCATENATE("1A4070000000065000",RIGHT(expandedflower[[#This Row],[Pheno Barcode]],6)),"")</f>
        <v/>
      </c>
      <c r="O8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_KL2-09</v>
      </c>
    </row>
    <row r="827" spans="1:15" x14ac:dyDescent="0.25">
      <c r="A827" s="8" t="s">
        <v>530</v>
      </c>
      <c r="B827" s="9">
        <v>10</v>
      </c>
      <c r="C827" s="13" t="s">
        <v>532</v>
      </c>
      <c r="D827" s="13"/>
      <c r="E827" s="13" t="e">
        <f>_xlfn.IFNA(VLOOKUP(expandedflower[[#This Row],[Scion METRC '#]],[3]!METRCC8[#Data],2,FALSE),"METRC ERROR")</f>
        <v>#REF!</v>
      </c>
      <c r="F827" s="13" t="str">
        <f>_xlfn.IFNA(VLOOKUP(expandedflower[[#This Row],[Scion METRC '#]],VEGC8[[#All],[Scion METRC '#]:[Pheno Barcode]],2,FALSE),"")</f>
        <v/>
      </c>
      <c r="G827" s="13" t="str">
        <f>LEFT(expandedflower[[#This Row],[Pheno Barcode]],7)</f>
        <v/>
      </c>
      <c r="H827" s="10" t="e">
        <f>_xlfn.IFNA(VLOOKUP(expandedflower[[#This Row],[Strain]],VEGC8[[#All],[Scion METRC '#]:[Health]],5,FALSE),"")</f>
        <v>#REF!</v>
      </c>
      <c r="I827" s="13"/>
      <c r="J827" s="13" t="str">
        <f>_xlfn.IFNA(VLOOKUP(expandedflower[[#This Row],[Scion METRC '#]],DEADC8[#Data],2,FALSE),"Alive")</f>
        <v>Alive</v>
      </c>
      <c r="K827" s="13"/>
      <c r="L827" s="13" t="str">
        <f>_xlfn.IFNA(VLOOKUP(expandedflower[[#This Row],[Scion METRC '#]],DEADC8[#Data],3,FALSE),"")</f>
        <v/>
      </c>
      <c r="M827" s="14" t="str">
        <f>_xlfn.IFNA(VLOOKUP(expandedflower[[#This Row],[Scion METRC '#]],DEADC8[#Data],4,FALSE),"")</f>
        <v/>
      </c>
      <c r="N827" s="13" t="str">
        <f>IF(ISNUMBER(SEARCH(".",expandedflower[[#This Row],[Pheno Barcode]])),CONCATENATE("1A4070000000065000",RIGHT(expandedflower[[#This Row],[Pheno Barcode]],6)),"")</f>
        <v/>
      </c>
      <c r="O8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_KL2-10</v>
      </c>
    </row>
    <row r="828" spans="1:15" x14ac:dyDescent="0.25">
      <c r="A828" s="8" t="s">
        <v>530</v>
      </c>
      <c r="B828" s="9">
        <v>11</v>
      </c>
      <c r="C828" s="13" t="s">
        <v>532</v>
      </c>
      <c r="D828" s="13"/>
      <c r="E828" s="13" t="e">
        <f>_xlfn.IFNA(VLOOKUP(expandedflower[[#This Row],[Scion METRC '#]],[3]!METRCC8[#Data],2,FALSE),"METRC ERROR")</f>
        <v>#REF!</v>
      </c>
      <c r="F828" s="13" t="str">
        <f>_xlfn.IFNA(VLOOKUP(expandedflower[[#This Row],[Scion METRC '#]],VEGC8[[#All],[Scion METRC '#]:[Pheno Barcode]],2,FALSE),"")</f>
        <v/>
      </c>
      <c r="G828" s="13" t="str">
        <f>LEFT(expandedflower[[#This Row],[Pheno Barcode]],7)</f>
        <v/>
      </c>
      <c r="H828" s="10" t="e">
        <f>_xlfn.IFNA(VLOOKUP(expandedflower[[#This Row],[Strain]],VEGC8[[#All],[Scion METRC '#]:[Health]],5,FALSE),"")</f>
        <v>#REF!</v>
      </c>
      <c r="I828" s="13"/>
      <c r="J828" s="13" t="str">
        <f>_xlfn.IFNA(VLOOKUP(expandedflower[[#This Row],[Scion METRC '#]],DEADC8[#Data],2,FALSE),"Alive")</f>
        <v>Alive</v>
      </c>
      <c r="K828" s="13"/>
      <c r="L828" s="13" t="str">
        <f>_xlfn.IFNA(VLOOKUP(expandedflower[[#This Row],[Scion METRC '#]],DEADC8[#Data],3,FALSE),"")</f>
        <v/>
      </c>
      <c r="M828" s="14" t="str">
        <f>_xlfn.IFNA(VLOOKUP(expandedflower[[#This Row],[Scion METRC '#]],DEADC8[#Data],4,FALSE),"")</f>
        <v/>
      </c>
      <c r="N828" s="13" t="str">
        <f>IF(ISNUMBER(SEARCH(".",expandedflower[[#This Row],[Pheno Barcode]])),CONCATENATE("1A4070000000065000",RIGHT(expandedflower[[#This Row],[Pheno Barcode]],6)),"")</f>
        <v/>
      </c>
      <c r="O8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_KL2-11</v>
      </c>
    </row>
    <row r="829" spans="1:15" x14ac:dyDescent="0.25">
      <c r="A829" s="8" t="s">
        <v>530</v>
      </c>
      <c r="B829" s="9">
        <v>12</v>
      </c>
      <c r="C829" s="13" t="s">
        <v>532</v>
      </c>
      <c r="D829" s="13"/>
      <c r="E829" s="13" t="e">
        <f>_xlfn.IFNA(VLOOKUP(expandedflower[[#This Row],[Scion METRC '#]],[3]!METRCC8[#Data],2,FALSE),"METRC ERROR")</f>
        <v>#REF!</v>
      </c>
      <c r="F829" s="13" t="str">
        <f>_xlfn.IFNA(VLOOKUP(expandedflower[[#This Row],[Scion METRC '#]],VEGC8[[#All],[Scion METRC '#]:[Pheno Barcode]],2,FALSE),"")</f>
        <v/>
      </c>
      <c r="G829" s="13" t="str">
        <f>LEFT(expandedflower[[#This Row],[Pheno Barcode]],7)</f>
        <v/>
      </c>
      <c r="H829" s="10" t="e">
        <f>_xlfn.IFNA(VLOOKUP(expandedflower[[#This Row],[Strain]],VEGC8[[#All],[Scion METRC '#]:[Health]],5,FALSE),"")</f>
        <v>#REF!</v>
      </c>
      <c r="I829" s="13"/>
      <c r="J829" s="13" t="str">
        <f>_xlfn.IFNA(VLOOKUP(expandedflower[[#This Row],[Scion METRC '#]],DEADC8[#Data],2,FALSE),"Alive")</f>
        <v>Alive</v>
      </c>
      <c r="K829" s="13"/>
      <c r="L829" s="13" t="str">
        <f>_xlfn.IFNA(VLOOKUP(expandedflower[[#This Row],[Scion METRC '#]],DEADC8[#Data],3,FALSE),"")</f>
        <v/>
      </c>
      <c r="M829" s="14" t="str">
        <f>_xlfn.IFNA(VLOOKUP(expandedflower[[#This Row],[Scion METRC '#]],DEADC8[#Data],4,FALSE),"")</f>
        <v/>
      </c>
      <c r="N829" s="13" t="str">
        <f>IF(ISNUMBER(SEARCH(".",expandedflower[[#This Row],[Pheno Barcode]])),CONCATENATE("1A4070000000065000",RIGHT(expandedflower[[#This Row],[Pheno Barcode]],6)),"")</f>
        <v/>
      </c>
      <c r="O8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_KL2-12</v>
      </c>
    </row>
    <row r="830" spans="1:15" x14ac:dyDescent="0.25">
      <c r="A830" s="8" t="s">
        <v>530</v>
      </c>
      <c r="B830" s="9">
        <v>13</v>
      </c>
      <c r="C830" s="13" t="s">
        <v>532</v>
      </c>
      <c r="D830" s="13"/>
      <c r="E830" s="13" t="e">
        <f>_xlfn.IFNA(VLOOKUP(expandedflower[[#This Row],[Scion METRC '#]],[3]!METRCC8[#Data],2,FALSE),"METRC ERROR")</f>
        <v>#REF!</v>
      </c>
      <c r="F830" s="13" t="str">
        <f>_xlfn.IFNA(VLOOKUP(expandedflower[[#This Row],[Scion METRC '#]],VEGC8[[#All],[Scion METRC '#]:[Pheno Barcode]],2,FALSE),"")</f>
        <v/>
      </c>
      <c r="G830" s="13" t="str">
        <f>LEFT(expandedflower[[#This Row],[Pheno Barcode]],7)</f>
        <v/>
      </c>
      <c r="H830" s="10" t="e">
        <f>_xlfn.IFNA(VLOOKUP(expandedflower[[#This Row],[Strain]],VEGC8[[#All],[Scion METRC '#]:[Health]],5,FALSE),"")</f>
        <v>#REF!</v>
      </c>
      <c r="I830" s="13"/>
      <c r="J830" s="13" t="str">
        <f>_xlfn.IFNA(VLOOKUP(expandedflower[[#This Row],[Scion METRC '#]],DEADC8[#Data],2,FALSE),"Alive")</f>
        <v>Alive</v>
      </c>
      <c r="K830" s="13"/>
      <c r="L830" s="13" t="str">
        <f>_xlfn.IFNA(VLOOKUP(expandedflower[[#This Row],[Scion METRC '#]],DEADC8[#Data],3,FALSE),"")</f>
        <v/>
      </c>
      <c r="M830" s="14" t="str">
        <f>_xlfn.IFNA(VLOOKUP(expandedflower[[#This Row],[Scion METRC '#]],DEADC8[#Data],4,FALSE),"")</f>
        <v/>
      </c>
      <c r="N830" s="13" t="str">
        <f>IF(ISNUMBER(SEARCH(".",expandedflower[[#This Row],[Pheno Barcode]])),CONCATENATE("1A4070000000065000",RIGHT(expandedflower[[#This Row],[Pheno Barcode]],6)),"")</f>
        <v/>
      </c>
      <c r="O8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_KL2-13</v>
      </c>
    </row>
    <row r="831" spans="1:15" x14ac:dyDescent="0.25">
      <c r="A831" s="8" t="s">
        <v>530</v>
      </c>
      <c r="B831" s="9">
        <v>14</v>
      </c>
      <c r="C831" s="13" t="s">
        <v>532</v>
      </c>
      <c r="D831" s="13"/>
      <c r="E831" s="13" t="e">
        <f>_xlfn.IFNA(VLOOKUP(expandedflower[[#This Row],[Scion METRC '#]],[3]!METRCC8[#Data],2,FALSE),"METRC ERROR")</f>
        <v>#REF!</v>
      </c>
      <c r="F831" s="13" t="str">
        <f>_xlfn.IFNA(VLOOKUP(expandedflower[[#This Row],[Scion METRC '#]],VEGC8[[#All],[Scion METRC '#]:[Pheno Barcode]],2,FALSE),"")</f>
        <v/>
      </c>
      <c r="G831" s="13" t="str">
        <f>LEFT(expandedflower[[#This Row],[Pheno Barcode]],7)</f>
        <v/>
      </c>
      <c r="H831" s="10" t="e">
        <f>_xlfn.IFNA(VLOOKUP(expandedflower[[#This Row],[Strain]],VEGC8[[#All],[Scion METRC '#]:[Health]],5,FALSE),"")</f>
        <v>#REF!</v>
      </c>
      <c r="I831" s="13"/>
      <c r="J831" s="13" t="str">
        <f>_xlfn.IFNA(VLOOKUP(expandedflower[[#This Row],[Scion METRC '#]],DEADC8[#Data],2,FALSE),"Alive")</f>
        <v>Alive</v>
      </c>
      <c r="K831" s="13"/>
      <c r="L831" s="13" t="str">
        <f>_xlfn.IFNA(VLOOKUP(expandedflower[[#This Row],[Scion METRC '#]],DEADC8[#Data],3,FALSE),"")</f>
        <v/>
      </c>
      <c r="M831" s="14" t="str">
        <f>_xlfn.IFNA(VLOOKUP(expandedflower[[#This Row],[Scion METRC '#]],DEADC8[#Data],4,FALSE),"")</f>
        <v/>
      </c>
      <c r="N831" s="13" t="str">
        <f>IF(ISNUMBER(SEARCH(".",expandedflower[[#This Row],[Pheno Barcode]])),CONCATENATE("1A4070000000065000",RIGHT(expandedflower[[#This Row],[Pheno Barcode]],6)),"")</f>
        <v/>
      </c>
      <c r="O8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_KL2-14</v>
      </c>
    </row>
    <row r="832" spans="1:15" x14ac:dyDescent="0.25">
      <c r="A832" s="8" t="s">
        <v>530</v>
      </c>
      <c r="B832" s="9">
        <v>15</v>
      </c>
      <c r="C832" s="13" t="s">
        <v>532</v>
      </c>
      <c r="D832" s="13"/>
      <c r="E832" s="13" t="e">
        <f>_xlfn.IFNA(VLOOKUP(expandedflower[[#This Row],[Scion METRC '#]],[3]!METRCC8[#Data],2,FALSE),"METRC ERROR")</f>
        <v>#REF!</v>
      </c>
      <c r="F832" s="13" t="str">
        <f>_xlfn.IFNA(VLOOKUP(expandedflower[[#This Row],[Scion METRC '#]],VEGC8[[#All],[Scion METRC '#]:[Pheno Barcode]],2,FALSE),"")</f>
        <v/>
      </c>
      <c r="G832" s="13" t="str">
        <f>LEFT(expandedflower[[#This Row],[Pheno Barcode]],7)</f>
        <v/>
      </c>
      <c r="H832" s="10" t="e">
        <f>_xlfn.IFNA(VLOOKUP(expandedflower[[#This Row],[Strain]],VEGC8[[#All],[Scion METRC '#]:[Health]],5,FALSE),"")</f>
        <v>#REF!</v>
      </c>
      <c r="I832" s="13"/>
      <c r="J832" s="13" t="str">
        <f>_xlfn.IFNA(VLOOKUP(expandedflower[[#This Row],[Scion METRC '#]],DEADC8[#Data],2,FALSE),"Alive")</f>
        <v>Alive</v>
      </c>
      <c r="K832" s="13"/>
      <c r="L832" s="13" t="str">
        <f>_xlfn.IFNA(VLOOKUP(expandedflower[[#This Row],[Scion METRC '#]],DEADC8[#Data],3,FALSE),"")</f>
        <v/>
      </c>
      <c r="M832" s="14" t="str">
        <f>_xlfn.IFNA(VLOOKUP(expandedflower[[#This Row],[Scion METRC '#]],DEADC8[#Data],4,FALSE),"")</f>
        <v/>
      </c>
      <c r="N832" s="13" t="str">
        <f>IF(ISNUMBER(SEARCH(".",expandedflower[[#This Row],[Pheno Barcode]])),CONCATENATE("1A4070000000065000",RIGHT(expandedflower[[#This Row],[Pheno Barcode]],6)),"")</f>
        <v/>
      </c>
      <c r="O8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_KL2-15</v>
      </c>
    </row>
    <row r="833" spans="1:15" x14ac:dyDescent="0.25">
      <c r="A833" s="8" t="s">
        <v>530</v>
      </c>
      <c r="B833" s="9">
        <v>16</v>
      </c>
      <c r="C833" s="13" t="s">
        <v>532</v>
      </c>
      <c r="D833" s="13"/>
      <c r="E833" s="13" t="e">
        <f>_xlfn.IFNA(VLOOKUP(expandedflower[[#This Row],[Scion METRC '#]],[3]!METRCC8[#Data],2,FALSE),"METRC ERROR")</f>
        <v>#REF!</v>
      </c>
      <c r="F833" s="13" t="str">
        <f>_xlfn.IFNA(VLOOKUP(expandedflower[[#This Row],[Scion METRC '#]],VEGC8[[#All],[Scion METRC '#]:[Pheno Barcode]],2,FALSE),"")</f>
        <v/>
      </c>
      <c r="G833" s="13" t="str">
        <f>LEFT(expandedflower[[#This Row],[Pheno Barcode]],7)</f>
        <v/>
      </c>
      <c r="H833" s="10" t="e">
        <f>_xlfn.IFNA(VLOOKUP(expandedflower[[#This Row],[Strain]],VEGC8[[#All],[Scion METRC '#]:[Health]],5,FALSE),"")</f>
        <v>#REF!</v>
      </c>
      <c r="I833" s="13"/>
      <c r="J833" s="13" t="str">
        <f>_xlfn.IFNA(VLOOKUP(expandedflower[[#This Row],[Scion METRC '#]],DEADC8[#Data],2,FALSE),"Alive")</f>
        <v>Alive</v>
      </c>
      <c r="K833" s="13"/>
      <c r="L833" s="13" t="str">
        <f>_xlfn.IFNA(VLOOKUP(expandedflower[[#This Row],[Scion METRC '#]],DEADC8[#Data],3,FALSE),"")</f>
        <v/>
      </c>
      <c r="M833" s="14" t="str">
        <f>_xlfn.IFNA(VLOOKUP(expandedflower[[#This Row],[Scion METRC '#]],DEADC8[#Data],4,FALSE),"")</f>
        <v/>
      </c>
      <c r="N833" s="13" t="str">
        <f>IF(ISNUMBER(SEARCH(".",expandedflower[[#This Row],[Pheno Barcode]])),CONCATENATE("1A4070000000065000",RIGHT(expandedflower[[#This Row],[Pheno Barcode]],6)),"")</f>
        <v/>
      </c>
      <c r="O8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_KL2-16</v>
      </c>
    </row>
    <row r="834" spans="1:15" x14ac:dyDescent="0.25">
      <c r="A834" s="8" t="s">
        <v>530</v>
      </c>
      <c r="B834" s="9">
        <v>1</v>
      </c>
      <c r="C834" s="13" t="s">
        <v>533</v>
      </c>
      <c r="D834" s="13"/>
      <c r="E834" s="13" t="e">
        <f>_xlfn.IFNA(VLOOKUP(expandedflower[[#This Row],[Scion METRC '#]],[3]!METRCC8[#Data],2,FALSE),"METRC ERROR")</f>
        <v>#REF!</v>
      </c>
      <c r="F834" s="13" t="str">
        <f>_xlfn.IFNA(VLOOKUP(expandedflower[[#This Row],[Scion METRC '#]],VEGC8[[#All],[Scion METRC '#]:[Pheno Barcode]],2,FALSE),"")</f>
        <v/>
      </c>
      <c r="G834" s="13" t="str">
        <f>LEFT(expandedflower[[#This Row],[Pheno Barcode]],7)</f>
        <v/>
      </c>
      <c r="H834" s="10" t="e">
        <f>_xlfn.IFNA(VLOOKUP(expandedflower[[#This Row],[Strain]],VEGC8[[#All],[Scion METRC '#]:[Health]],5,FALSE),"")</f>
        <v>#REF!</v>
      </c>
      <c r="I834" s="13"/>
      <c r="J834" s="13" t="str">
        <f>_xlfn.IFNA(VLOOKUP(expandedflower[[#This Row],[Scion METRC '#]],DEADC8[#Data],2,FALSE),"Alive")</f>
        <v>Alive</v>
      </c>
      <c r="K834" s="13"/>
      <c r="L834" s="13" t="str">
        <f>_xlfn.IFNA(VLOOKUP(expandedflower[[#This Row],[Scion METRC '#]],DEADC8[#Data],3,FALSE),"")</f>
        <v/>
      </c>
      <c r="M834" s="14" t="str">
        <f>_xlfn.IFNA(VLOOKUP(expandedflower[[#This Row],[Scion METRC '#]],DEADC8[#Data],4,FALSE),"")</f>
        <v/>
      </c>
      <c r="N834" s="13" t="str">
        <f>IF(ISNUMBER(SEARCH(".",expandedflower[[#This Row],[Pheno Barcode]])),CONCATENATE("1A4070000000065000",RIGHT(expandedflower[[#This Row],[Pheno Barcode]],6)),"")</f>
        <v/>
      </c>
      <c r="O8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_KL3-01</v>
      </c>
    </row>
    <row r="835" spans="1:15" x14ac:dyDescent="0.25">
      <c r="A835" s="8" t="s">
        <v>530</v>
      </c>
      <c r="B835" s="9">
        <v>2</v>
      </c>
      <c r="C835" s="13" t="s">
        <v>533</v>
      </c>
      <c r="D835" s="13"/>
      <c r="E835" s="13" t="e">
        <f>_xlfn.IFNA(VLOOKUP(expandedflower[[#This Row],[Scion METRC '#]],[3]!METRCC8[#Data],2,FALSE),"METRC ERROR")</f>
        <v>#REF!</v>
      </c>
      <c r="F835" s="13" t="str">
        <f>_xlfn.IFNA(VLOOKUP(expandedflower[[#This Row],[Scion METRC '#]],VEGC8[[#All],[Scion METRC '#]:[Pheno Barcode]],2,FALSE),"")</f>
        <v/>
      </c>
      <c r="G835" s="13" t="str">
        <f>LEFT(expandedflower[[#This Row],[Pheno Barcode]],7)</f>
        <v/>
      </c>
      <c r="H835" s="10" t="e">
        <f>_xlfn.IFNA(VLOOKUP(expandedflower[[#This Row],[Strain]],VEGC8[[#All],[Scion METRC '#]:[Health]],5,FALSE),"")</f>
        <v>#REF!</v>
      </c>
      <c r="I835" s="13"/>
      <c r="J835" s="13" t="str">
        <f>_xlfn.IFNA(VLOOKUP(expandedflower[[#This Row],[Scion METRC '#]],DEADC8[#Data],2,FALSE),"Alive")</f>
        <v>Alive</v>
      </c>
      <c r="K835" s="13"/>
      <c r="L835" s="13" t="str">
        <f>_xlfn.IFNA(VLOOKUP(expandedflower[[#This Row],[Scion METRC '#]],DEADC8[#Data],3,FALSE),"")</f>
        <v/>
      </c>
      <c r="M835" s="14" t="str">
        <f>_xlfn.IFNA(VLOOKUP(expandedflower[[#This Row],[Scion METRC '#]],DEADC8[#Data],4,FALSE),"")</f>
        <v/>
      </c>
      <c r="N835" s="13" t="str">
        <f>IF(ISNUMBER(SEARCH(".",expandedflower[[#This Row],[Pheno Barcode]])),CONCATENATE("1A4070000000065000",RIGHT(expandedflower[[#This Row],[Pheno Barcode]],6)),"")</f>
        <v/>
      </c>
      <c r="O8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_KL3-02</v>
      </c>
    </row>
    <row r="836" spans="1:15" x14ac:dyDescent="0.25">
      <c r="A836" s="8" t="s">
        <v>530</v>
      </c>
      <c r="B836" s="9">
        <v>3</v>
      </c>
      <c r="C836" s="13" t="s">
        <v>533</v>
      </c>
      <c r="D836" s="13"/>
      <c r="E836" s="13" t="e">
        <f>_xlfn.IFNA(VLOOKUP(expandedflower[[#This Row],[Scion METRC '#]],[3]!METRCC8[#Data],2,FALSE),"METRC ERROR")</f>
        <v>#REF!</v>
      </c>
      <c r="F836" s="13" t="str">
        <f>_xlfn.IFNA(VLOOKUP(expandedflower[[#This Row],[Scion METRC '#]],VEGC8[[#All],[Scion METRC '#]:[Pheno Barcode]],2,FALSE),"")</f>
        <v/>
      </c>
      <c r="G836" s="13" t="str">
        <f>LEFT(expandedflower[[#This Row],[Pheno Barcode]],7)</f>
        <v/>
      </c>
      <c r="H836" s="10" t="e">
        <f>_xlfn.IFNA(VLOOKUP(expandedflower[[#This Row],[Strain]],VEGC8[[#All],[Scion METRC '#]:[Health]],5,FALSE),"")</f>
        <v>#REF!</v>
      </c>
      <c r="I836" s="13"/>
      <c r="J836" s="13" t="str">
        <f>_xlfn.IFNA(VLOOKUP(expandedflower[[#This Row],[Scion METRC '#]],DEADC8[#Data],2,FALSE),"Alive")</f>
        <v>Alive</v>
      </c>
      <c r="K836" s="13"/>
      <c r="L836" s="13" t="str">
        <f>_xlfn.IFNA(VLOOKUP(expandedflower[[#This Row],[Scion METRC '#]],DEADC8[#Data],3,FALSE),"")</f>
        <v/>
      </c>
      <c r="M836" s="14" t="str">
        <f>_xlfn.IFNA(VLOOKUP(expandedflower[[#This Row],[Scion METRC '#]],DEADC8[#Data],4,FALSE),"")</f>
        <v/>
      </c>
      <c r="N836" s="13" t="str">
        <f>IF(ISNUMBER(SEARCH(".",expandedflower[[#This Row],[Pheno Barcode]])),CONCATENATE("1A4070000000065000",RIGHT(expandedflower[[#This Row],[Pheno Barcode]],6)),"")</f>
        <v/>
      </c>
      <c r="O8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_KL3-03</v>
      </c>
    </row>
    <row r="837" spans="1:15" x14ac:dyDescent="0.25">
      <c r="A837" s="8" t="s">
        <v>530</v>
      </c>
      <c r="B837" s="9">
        <v>4</v>
      </c>
      <c r="C837" s="13" t="s">
        <v>533</v>
      </c>
      <c r="D837" s="13"/>
      <c r="E837" s="13" t="e">
        <f>_xlfn.IFNA(VLOOKUP(expandedflower[[#This Row],[Scion METRC '#]],[3]!METRCC8[#Data],2,FALSE),"METRC ERROR")</f>
        <v>#REF!</v>
      </c>
      <c r="F837" s="13" t="str">
        <f>_xlfn.IFNA(VLOOKUP(expandedflower[[#This Row],[Scion METRC '#]],VEGC8[[#All],[Scion METRC '#]:[Pheno Barcode]],2,FALSE),"")</f>
        <v/>
      </c>
      <c r="G837" s="13" t="str">
        <f>LEFT(expandedflower[[#This Row],[Pheno Barcode]],7)</f>
        <v/>
      </c>
      <c r="H837" s="10" t="e">
        <f>_xlfn.IFNA(VLOOKUP(expandedflower[[#This Row],[Strain]],VEGC8[[#All],[Scion METRC '#]:[Health]],5,FALSE),"")</f>
        <v>#REF!</v>
      </c>
      <c r="I837" s="13"/>
      <c r="J837" s="13" t="str">
        <f>_xlfn.IFNA(VLOOKUP(expandedflower[[#This Row],[Scion METRC '#]],DEADC8[#Data],2,FALSE),"Alive")</f>
        <v>Alive</v>
      </c>
      <c r="K837" s="13"/>
      <c r="L837" s="13" t="str">
        <f>_xlfn.IFNA(VLOOKUP(expandedflower[[#This Row],[Scion METRC '#]],DEADC8[#Data],3,FALSE),"")</f>
        <v/>
      </c>
      <c r="M837" s="14" t="str">
        <f>_xlfn.IFNA(VLOOKUP(expandedflower[[#This Row],[Scion METRC '#]],DEADC8[#Data],4,FALSE),"")</f>
        <v/>
      </c>
      <c r="N837" s="13" t="str">
        <f>IF(ISNUMBER(SEARCH(".",expandedflower[[#This Row],[Pheno Barcode]])),CONCATENATE("1A4070000000065000",RIGHT(expandedflower[[#This Row],[Pheno Barcode]],6)),"")</f>
        <v/>
      </c>
      <c r="O8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_KL3-04</v>
      </c>
    </row>
    <row r="838" spans="1:15" x14ac:dyDescent="0.25">
      <c r="A838" s="8" t="s">
        <v>530</v>
      </c>
      <c r="B838" s="9">
        <v>5</v>
      </c>
      <c r="C838" s="13" t="s">
        <v>533</v>
      </c>
      <c r="D838" s="13"/>
      <c r="E838" s="13" t="e">
        <f>_xlfn.IFNA(VLOOKUP(expandedflower[[#This Row],[Scion METRC '#]],[3]!METRCC8[#Data],2,FALSE),"METRC ERROR")</f>
        <v>#REF!</v>
      </c>
      <c r="F838" s="13" t="str">
        <f>_xlfn.IFNA(VLOOKUP(expandedflower[[#This Row],[Scion METRC '#]],VEGC8[[#All],[Scion METRC '#]:[Pheno Barcode]],2,FALSE),"")</f>
        <v/>
      </c>
      <c r="G838" s="13" t="str">
        <f>LEFT(expandedflower[[#This Row],[Pheno Barcode]],7)</f>
        <v/>
      </c>
      <c r="H838" s="10" t="e">
        <f>_xlfn.IFNA(VLOOKUP(expandedflower[[#This Row],[Strain]],VEGC8[[#All],[Scion METRC '#]:[Health]],5,FALSE),"")</f>
        <v>#REF!</v>
      </c>
      <c r="I838" s="13"/>
      <c r="J838" s="13" t="str">
        <f>_xlfn.IFNA(VLOOKUP(expandedflower[[#This Row],[Scion METRC '#]],DEADC8[#Data],2,FALSE),"Alive")</f>
        <v>Alive</v>
      </c>
      <c r="K838" s="13"/>
      <c r="L838" s="13" t="str">
        <f>_xlfn.IFNA(VLOOKUP(expandedflower[[#This Row],[Scion METRC '#]],DEADC8[#Data],3,FALSE),"")</f>
        <v/>
      </c>
      <c r="M838" s="14" t="str">
        <f>_xlfn.IFNA(VLOOKUP(expandedflower[[#This Row],[Scion METRC '#]],DEADC8[#Data],4,FALSE),"")</f>
        <v/>
      </c>
      <c r="N838" s="13" t="str">
        <f>IF(ISNUMBER(SEARCH(".",expandedflower[[#This Row],[Pheno Barcode]])),CONCATENATE("1A4070000000065000",RIGHT(expandedflower[[#This Row],[Pheno Barcode]],6)),"")</f>
        <v/>
      </c>
      <c r="O8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_KL3-05</v>
      </c>
    </row>
    <row r="839" spans="1:15" x14ac:dyDescent="0.25">
      <c r="A839" s="8" t="s">
        <v>530</v>
      </c>
      <c r="B839" s="9">
        <v>6</v>
      </c>
      <c r="C839" s="13" t="s">
        <v>533</v>
      </c>
      <c r="D839" s="13"/>
      <c r="E839" s="13" t="e">
        <f>_xlfn.IFNA(VLOOKUP(expandedflower[[#This Row],[Scion METRC '#]],[3]!METRCC8[#Data],2,FALSE),"METRC ERROR")</f>
        <v>#REF!</v>
      </c>
      <c r="F839" s="13" t="str">
        <f>_xlfn.IFNA(VLOOKUP(expandedflower[[#This Row],[Scion METRC '#]],VEGC8[[#All],[Scion METRC '#]:[Pheno Barcode]],2,FALSE),"")</f>
        <v/>
      </c>
      <c r="G839" s="13" t="str">
        <f>LEFT(expandedflower[[#This Row],[Pheno Barcode]],7)</f>
        <v/>
      </c>
      <c r="H839" s="10" t="e">
        <f>_xlfn.IFNA(VLOOKUP(expandedflower[[#This Row],[Strain]],VEGC8[[#All],[Scion METRC '#]:[Health]],5,FALSE),"")</f>
        <v>#REF!</v>
      </c>
      <c r="I839" s="13"/>
      <c r="J839" s="13" t="str">
        <f>_xlfn.IFNA(VLOOKUP(expandedflower[[#This Row],[Scion METRC '#]],DEADC8[#Data],2,FALSE),"Alive")</f>
        <v>Alive</v>
      </c>
      <c r="K839" s="13"/>
      <c r="L839" s="13" t="str">
        <f>_xlfn.IFNA(VLOOKUP(expandedflower[[#This Row],[Scion METRC '#]],DEADC8[#Data],3,FALSE),"")</f>
        <v/>
      </c>
      <c r="M839" s="14" t="str">
        <f>_xlfn.IFNA(VLOOKUP(expandedflower[[#This Row],[Scion METRC '#]],DEADC8[#Data],4,FALSE),"")</f>
        <v/>
      </c>
      <c r="N839" s="13" t="str">
        <f>IF(ISNUMBER(SEARCH(".",expandedflower[[#This Row],[Pheno Barcode]])),CONCATENATE("1A4070000000065000",RIGHT(expandedflower[[#This Row],[Pheno Barcode]],6)),"")</f>
        <v/>
      </c>
      <c r="O8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_KL3-06</v>
      </c>
    </row>
    <row r="840" spans="1:15" x14ac:dyDescent="0.25">
      <c r="A840" s="8" t="s">
        <v>530</v>
      </c>
      <c r="B840" s="9">
        <v>7</v>
      </c>
      <c r="C840" s="13" t="s">
        <v>533</v>
      </c>
      <c r="D840" s="13"/>
      <c r="E840" s="13" t="e">
        <f>_xlfn.IFNA(VLOOKUP(expandedflower[[#This Row],[Scion METRC '#]],[3]!METRCC8[#Data],2,FALSE),"METRC ERROR")</f>
        <v>#REF!</v>
      </c>
      <c r="F840" s="13" t="str">
        <f>_xlfn.IFNA(VLOOKUP(expandedflower[[#This Row],[Scion METRC '#]],VEGC8[[#All],[Scion METRC '#]:[Pheno Barcode]],2,FALSE),"")</f>
        <v/>
      </c>
      <c r="G840" s="13" t="str">
        <f>LEFT(expandedflower[[#This Row],[Pheno Barcode]],7)</f>
        <v/>
      </c>
      <c r="H840" s="10" t="e">
        <f>_xlfn.IFNA(VLOOKUP(expandedflower[[#This Row],[Strain]],VEGC8[[#All],[Scion METRC '#]:[Health]],5,FALSE),"")</f>
        <v>#REF!</v>
      </c>
      <c r="I840" s="13"/>
      <c r="J840" s="13" t="str">
        <f>_xlfn.IFNA(VLOOKUP(expandedflower[[#This Row],[Scion METRC '#]],DEADC8[#Data],2,FALSE),"Alive")</f>
        <v>Alive</v>
      </c>
      <c r="K840" s="13"/>
      <c r="L840" s="13" t="str">
        <f>_xlfn.IFNA(VLOOKUP(expandedflower[[#This Row],[Scion METRC '#]],DEADC8[#Data],3,FALSE),"")</f>
        <v/>
      </c>
      <c r="M840" s="14" t="str">
        <f>_xlfn.IFNA(VLOOKUP(expandedflower[[#This Row],[Scion METRC '#]],DEADC8[#Data],4,FALSE),"")</f>
        <v/>
      </c>
      <c r="N840" s="13" t="str">
        <f>IF(ISNUMBER(SEARCH(".",expandedflower[[#This Row],[Pheno Barcode]])),CONCATENATE("1A4070000000065000",RIGHT(expandedflower[[#This Row],[Pheno Barcode]],6)),"")</f>
        <v/>
      </c>
      <c r="O8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_KL3-07</v>
      </c>
    </row>
    <row r="841" spans="1:15" x14ac:dyDescent="0.25">
      <c r="A841" s="8" t="s">
        <v>530</v>
      </c>
      <c r="B841" s="9">
        <v>8</v>
      </c>
      <c r="C841" s="13" t="s">
        <v>533</v>
      </c>
      <c r="D841" s="13"/>
      <c r="E841" s="13" t="e">
        <f>_xlfn.IFNA(VLOOKUP(expandedflower[[#This Row],[Scion METRC '#]],[3]!METRCC8[#Data],2,FALSE),"METRC ERROR")</f>
        <v>#REF!</v>
      </c>
      <c r="F841" s="13" t="str">
        <f>_xlfn.IFNA(VLOOKUP(expandedflower[[#This Row],[Scion METRC '#]],VEGC8[[#All],[Scion METRC '#]:[Pheno Barcode]],2,FALSE),"")</f>
        <v/>
      </c>
      <c r="G841" s="13" t="str">
        <f>LEFT(expandedflower[[#This Row],[Pheno Barcode]],7)</f>
        <v/>
      </c>
      <c r="H841" s="10" t="e">
        <f>_xlfn.IFNA(VLOOKUP(expandedflower[[#This Row],[Strain]],VEGC8[[#All],[Scion METRC '#]:[Health]],5,FALSE),"")</f>
        <v>#REF!</v>
      </c>
      <c r="I841" s="13"/>
      <c r="J841" s="13" t="str">
        <f>_xlfn.IFNA(VLOOKUP(expandedflower[[#This Row],[Scion METRC '#]],DEADC8[#Data],2,FALSE),"Alive")</f>
        <v>Alive</v>
      </c>
      <c r="K841" s="13"/>
      <c r="L841" s="13" t="str">
        <f>_xlfn.IFNA(VLOOKUP(expandedflower[[#This Row],[Scion METRC '#]],DEADC8[#Data],3,FALSE),"")</f>
        <v/>
      </c>
      <c r="M841" s="14" t="str">
        <f>_xlfn.IFNA(VLOOKUP(expandedflower[[#This Row],[Scion METRC '#]],DEADC8[#Data],4,FALSE),"")</f>
        <v/>
      </c>
      <c r="N841" s="13" t="str">
        <f>IF(ISNUMBER(SEARCH(".",expandedflower[[#This Row],[Pheno Barcode]])),CONCATENATE("1A4070000000065000",RIGHT(expandedflower[[#This Row],[Pheno Barcode]],6)),"")</f>
        <v/>
      </c>
      <c r="O8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_KL3-08</v>
      </c>
    </row>
    <row r="842" spans="1:15" x14ac:dyDescent="0.25">
      <c r="A842" s="8" t="s">
        <v>530</v>
      </c>
      <c r="B842" s="9">
        <v>9</v>
      </c>
      <c r="C842" s="13" t="s">
        <v>533</v>
      </c>
      <c r="D842" s="13"/>
      <c r="E842" s="13" t="e">
        <f>_xlfn.IFNA(VLOOKUP(expandedflower[[#This Row],[Scion METRC '#]],[3]!METRCC8[#Data],2,FALSE),"METRC ERROR")</f>
        <v>#REF!</v>
      </c>
      <c r="F842" s="13" t="str">
        <f>_xlfn.IFNA(VLOOKUP(expandedflower[[#This Row],[Scion METRC '#]],VEGC8[[#All],[Scion METRC '#]:[Pheno Barcode]],2,FALSE),"")</f>
        <v/>
      </c>
      <c r="G842" s="13" t="str">
        <f>LEFT(expandedflower[[#This Row],[Pheno Barcode]],7)</f>
        <v/>
      </c>
      <c r="H842" s="10" t="e">
        <f>_xlfn.IFNA(VLOOKUP(expandedflower[[#This Row],[Strain]],VEGC8[[#All],[Scion METRC '#]:[Health]],5,FALSE),"")</f>
        <v>#REF!</v>
      </c>
      <c r="I842" s="13"/>
      <c r="J842" s="13" t="str">
        <f>_xlfn.IFNA(VLOOKUP(expandedflower[[#This Row],[Scion METRC '#]],DEADC8[#Data],2,FALSE),"Alive")</f>
        <v>Alive</v>
      </c>
      <c r="K842" s="13"/>
      <c r="L842" s="13" t="str">
        <f>_xlfn.IFNA(VLOOKUP(expandedflower[[#This Row],[Scion METRC '#]],DEADC8[#Data],3,FALSE),"")</f>
        <v/>
      </c>
      <c r="M842" s="14" t="str">
        <f>_xlfn.IFNA(VLOOKUP(expandedflower[[#This Row],[Scion METRC '#]],DEADC8[#Data],4,FALSE),"")</f>
        <v/>
      </c>
      <c r="N842" s="13" t="str">
        <f>IF(ISNUMBER(SEARCH(".",expandedflower[[#This Row],[Pheno Barcode]])),CONCATENATE("1A4070000000065000",RIGHT(expandedflower[[#This Row],[Pheno Barcode]],6)),"")</f>
        <v/>
      </c>
      <c r="O8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_KL3-09</v>
      </c>
    </row>
    <row r="843" spans="1:15" x14ac:dyDescent="0.25">
      <c r="A843" s="8" t="s">
        <v>530</v>
      </c>
      <c r="B843" s="9">
        <v>10</v>
      </c>
      <c r="C843" s="13" t="s">
        <v>533</v>
      </c>
      <c r="D843" s="13"/>
      <c r="E843" s="13" t="e">
        <f>_xlfn.IFNA(VLOOKUP(expandedflower[[#This Row],[Scion METRC '#]],[3]!METRCC8[#Data],2,FALSE),"METRC ERROR")</f>
        <v>#REF!</v>
      </c>
      <c r="F843" s="13" t="str">
        <f>_xlfn.IFNA(VLOOKUP(expandedflower[[#This Row],[Scion METRC '#]],VEGC8[[#All],[Scion METRC '#]:[Pheno Barcode]],2,FALSE),"")</f>
        <v/>
      </c>
      <c r="G843" s="13" t="str">
        <f>LEFT(expandedflower[[#This Row],[Pheno Barcode]],7)</f>
        <v/>
      </c>
      <c r="H843" s="10" t="e">
        <f>_xlfn.IFNA(VLOOKUP(expandedflower[[#This Row],[Strain]],VEGC8[[#All],[Scion METRC '#]:[Health]],5,FALSE),"")</f>
        <v>#REF!</v>
      </c>
      <c r="I843" s="13"/>
      <c r="J843" s="13" t="str">
        <f>_xlfn.IFNA(VLOOKUP(expandedflower[[#This Row],[Scion METRC '#]],DEADC8[#Data],2,FALSE),"Alive")</f>
        <v>Alive</v>
      </c>
      <c r="K843" s="13"/>
      <c r="L843" s="13" t="str">
        <f>_xlfn.IFNA(VLOOKUP(expandedflower[[#This Row],[Scion METRC '#]],DEADC8[#Data],3,FALSE),"")</f>
        <v/>
      </c>
      <c r="M843" s="14" t="str">
        <f>_xlfn.IFNA(VLOOKUP(expandedflower[[#This Row],[Scion METRC '#]],DEADC8[#Data],4,FALSE),"")</f>
        <v/>
      </c>
      <c r="N843" s="13" t="str">
        <f>IF(ISNUMBER(SEARCH(".",expandedflower[[#This Row],[Pheno Barcode]])),CONCATENATE("1A4070000000065000",RIGHT(expandedflower[[#This Row],[Pheno Barcode]],6)),"")</f>
        <v/>
      </c>
      <c r="O8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_KL3-10</v>
      </c>
    </row>
    <row r="844" spans="1:15" x14ac:dyDescent="0.25">
      <c r="A844" s="8" t="s">
        <v>530</v>
      </c>
      <c r="B844" s="9">
        <v>11</v>
      </c>
      <c r="C844" s="13" t="s">
        <v>533</v>
      </c>
      <c r="D844" s="13"/>
      <c r="E844" s="13" t="e">
        <f>_xlfn.IFNA(VLOOKUP(expandedflower[[#This Row],[Scion METRC '#]],[3]!METRCC8[#Data],2,FALSE),"METRC ERROR")</f>
        <v>#REF!</v>
      </c>
      <c r="F844" s="13" t="str">
        <f>_xlfn.IFNA(VLOOKUP(expandedflower[[#This Row],[Scion METRC '#]],VEGC8[[#All],[Scion METRC '#]:[Pheno Barcode]],2,FALSE),"")</f>
        <v/>
      </c>
      <c r="G844" s="13" t="str">
        <f>LEFT(expandedflower[[#This Row],[Pheno Barcode]],7)</f>
        <v/>
      </c>
      <c r="H844" s="10" t="e">
        <f>_xlfn.IFNA(VLOOKUP(expandedflower[[#This Row],[Strain]],VEGC8[[#All],[Scion METRC '#]:[Health]],5,FALSE),"")</f>
        <v>#REF!</v>
      </c>
      <c r="I844" s="13"/>
      <c r="J844" s="13" t="str">
        <f>_xlfn.IFNA(VLOOKUP(expandedflower[[#This Row],[Scion METRC '#]],DEADC8[#Data],2,FALSE),"Alive")</f>
        <v>Alive</v>
      </c>
      <c r="K844" s="13"/>
      <c r="L844" s="13" t="str">
        <f>_xlfn.IFNA(VLOOKUP(expandedflower[[#This Row],[Scion METRC '#]],DEADC8[#Data],3,FALSE),"")</f>
        <v/>
      </c>
      <c r="M844" s="14" t="str">
        <f>_xlfn.IFNA(VLOOKUP(expandedflower[[#This Row],[Scion METRC '#]],DEADC8[#Data],4,FALSE),"")</f>
        <v/>
      </c>
      <c r="N844" s="13" t="str">
        <f>IF(ISNUMBER(SEARCH(".",expandedflower[[#This Row],[Pheno Barcode]])),CONCATENATE("1A4070000000065000",RIGHT(expandedflower[[#This Row],[Pheno Barcode]],6)),"")</f>
        <v/>
      </c>
      <c r="O8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_KL3-11</v>
      </c>
    </row>
    <row r="845" spans="1:15" x14ac:dyDescent="0.25">
      <c r="A845" s="8" t="s">
        <v>530</v>
      </c>
      <c r="B845" s="9">
        <v>12</v>
      </c>
      <c r="C845" s="13" t="s">
        <v>533</v>
      </c>
      <c r="D845" s="13"/>
      <c r="E845" s="13" t="e">
        <f>_xlfn.IFNA(VLOOKUP(expandedflower[[#This Row],[Scion METRC '#]],[3]!METRCC8[#Data],2,FALSE),"METRC ERROR")</f>
        <v>#REF!</v>
      </c>
      <c r="F845" s="13" t="str">
        <f>_xlfn.IFNA(VLOOKUP(expandedflower[[#This Row],[Scion METRC '#]],VEGC8[[#All],[Scion METRC '#]:[Pheno Barcode]],2,FALSE),"")</f>
        <v/>
      </c>
      <c r="G845" s="13" t="str">
        <f>LEFT(expandedflower[[#This Row],[Pheno Barcode]],7)</f>
        <v/>
      </c>
      <c r="H845" s="10" t="e">
        <f>_xlfn.IFNA(VLOOKUP(expandedflower[[#This Row],[Strain]],VEGC8[[#All],[Scion METRC '#]:[Health]],5,FALSE),"")</f>
        <v>#REF!</v>
      </c>
      <c r="I845" s="13"/>
      <c r="J845" s="13" t="str">
        <f>_xlfn.IFNA(VLOOKUP(expandedflower[[#This Row],[Scion METRC '#]],DEADC8[#Data],2,FALSE),"Alive")</f>
        <v>Alive</v>
      </c>
      <c r="K845" s="13"/>
      <c r="L845" s="13" t="str">
        <f>_xlfn.IFNA(VLOOKUP(expandedflower[[#This Row],[Scion METRC '#]],DEADC8[#Data],3,FALSE),"")</f>
        <v/>
      </c>
      <c r="M845" s="14" t="str">
        <f>_xlfn.IFNA(VLOOKUP(expandedflower[[#This Row],[Scion METRC '#]],DEADC8[#Data],4,FALSE),"")</f>
        <v/>
      </c>
      <c r="N845" s="13" t="str">
        <f>IF(ISNUMBER(SEARCH(".",expandedflower[[#This Row],[Pheno Barcode]])),CONCATENATE("1A4070000000065000",RIGHT(expandedflower[[#This Row],[Pheno Barcode]],6)),"")</f>
        <v/>
      </c>
      <c r="O8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_KL3-12</v>
      </c>
    </row>
    <row r="846" spans="1:15" x14ac:dyDescent="0.25">
      <c r="A846" s="8" t="s">
        <v>530</v>
      </c>
      <c r="B846" s="9">
        <v>13</v>
      </c>
      <c r="C846" s="13" t="s">
        <v>533</v>
      </c>
      <c r="D846" s="13"/>
      <c r="E846" s="13" t="e">
        <f>_xlfn.IFNA(VLOOKUP(expandedflower[[#This Row],[Scion METRC '#]],[3]!METRCC8[#Data],2,FALSE),"METRC ERROR")</f>
        <v>#REF!</v>
      </c>
      <c r="F846" s="13" t="str">
        <f>_xlfn.IFNA(VLOOKUP(expandedflower[[#This Row],[Scion METRC '#]],VEGC8[[#All],[Scion METRC '#]:[Pheno Barcode]],2,FALSE),"")</f>
        <v/>
      </c>
      <c r="G846" s="13" t="str">
        <f>LEFT(expandedflower[[#This Row],[Pheno Barcode]],7)</f>
        <v/>
      </c>
      <c r="H846" s="10" t="e">
        <f>_xlfn.IFNA(VLOOKUP(expandedflower[[#This Row],[Strain]],VEGC8[[#All],[Scion METRC '#]:[Health]],5,FALSE),"")</f>
        <v>#REF!</v>
      </c>
      <c r="I846" s="13"/>
      <c r="J846" s="13" t="str">
        <f>_xlfn.IFNA(VLOOKUP(expandedflower[[#This Row],[Scion METRC '#]],DEADC8[#Data],2,FALSE),"Alive")</f>
        <v>Alive</v>
      </c>
      <c r="K846" s="13"/>
      <c r="L846" s="13" t="str">
        <f>_xlfn.IFNA(VLOOKUP(expandedflower[[#This Row],[Scion METRC '#]],DEADC8[#Data],3,FALSE),"")</f>
        <v/>
      </c>
      <c r="M846" s="14" t="str">
        <f>_xlfn.IFNA(VLOOKUP(expandedflower[[#This Row],[Scion METRC '#]],DEADC8[#Data],4,FALSE),"")</f>
        <v/>
      </c>
      <c r="N846" s="13" t="str">
        <f>IF(ISNUMBER(SEARCH(".",expandedflower[[#This Row],[Pheno Barcode]])),CONCATENATE("1A4070000000065000",RIGHT(expandedflower[[#This Row],[Pheno Barcode]],6)),"")</f>
        <v/>
      </c>
      <c r="O8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_KL3-13</v>
      </c>
    </row>
    <row r="847" spans="1:15" x14ac:dyDescent="0.25">
      <c r="A847" s="8" t="s">
        <v>530</v>
      </c>
      <c r="B847" s="9">
        <v>14</v>
      </c>
      <c r="C847" s="13" t="s">
        <v>533</v>
      </c>
      <c r="D847" s="13"/>
      <c r="E847" s="13" t="e">
        <f>_xlfn.IFNA(VLOOKUP(expandedflower[[#This Row],[Scion METRC '#]],[3]!METRCC8[#Data],2,FALSE),"METRC ERROR")</f>
        <v>#REF!</v>
      </c>
      <c r="F847" s="13" t="str">
        <f>_xlfn.IFNA(VLOOKUP(expandedflower[[#This Row],[Scion METRC '#]],VEGC8[[#All],[Scion METRC '#]:[Pheno Barcode]],2,FALSE),"")</f>
        <v/>
      </c>
      <c r="G847" s="13" t="str">
        <f>LEFT(expandedflower[[#This Row],[Pheno Barcode]],7)</f>
        <v/>
      </c>
      <c r="H847" s="10" t="e">
        <f>_xlfn.IFNA(VLOOKUP(expandedflower[[#This Row],[Strain]],VEGC8[[#All],[Scion METRC '#]:[Health]],5,FALSE),"")</f>
        <v>#REF!</v>
      </c>
      <c r="I847" s="13"/>
      <c r="J847" s="13" t="str">
        <f>_xlfn.IFNA(VLOOKUP(expandedflower[[#This Row],[Scion METRC '#]],DEADC8[#Data],2,FALSE),"Alive")</f>
        <v>Alive</v>
      </c>
      <c r="K847" s="13"/>
      <c r="L847" s="13" t="str">
        <f>_xlfn.IFNA(VLOOKUP(expandedflower[[#This Row],[Scion METRC '#]],DEADC8[#Data],3,FALSE),"")</f>
        <v/>
      </c>
      <c r="M847" s="14" t="str">
        <f>_xlfn.IFNA(VLOOKUP(expandedflower[[#This Row],[Scion METRC '#]],DEADC8[#Data],4,FALSE),"")</f>
        <v/>
      </c>
      <c r="N847" s="13" t="str">
        <f>IF(ISNUMBER(SEARCH(".",expandedflower[[#This Row],[Pheno Barcode]])),CONCATENATE("1A4070000000065000",RIGHT(expandedflower[[#This Row],[Pheno Barcode]],6)),"")</f>
        <v/>
      </c>
      <c r="O8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_KL3-14</v>
      </c>
    </row>
    <row r="848" spans="1:15" x14ac:dyDescent="0.25">
      <c r="A848" s="8" t="s">
        <v>530</v>
      </c>
      <c r="B848" s="9">
        <v>15</v>
      </c>
      <c r="C848" s="13" t="s">
        <v>533</v>
      </c>
      <c r="D848" s="13"/>
      <c r="E848" s="13" t="e">
        <f>_xlfn.IFNA(VLOOKUP(expandedflower[[#This Row],[Scion METRC '#]],[3]!METRCC8[#Data],2,FALSE),"METRC ERROR")</f>
        <v>#REF!</v>
      </c>
      <c r="F848" s="13" t="str">
        <f>_xlfn.IFNA(VLOOKUP(expandedflower[[#This Row],[Scion METRC '#]],VEGC8[[#All],[Scion METRC '#]:[Pheno Barcode]],2,FALSE),"")</f>
        <v/>
      </c>
      <c r="G848" s="13" t="str">
        <f>LEFT(expandedflower[[#This Row],[Pheno Barcode]],7)</f>
        <v/>
      </c>
      <c r="H848" s="10" t="e">
        <f>_xlfn.IFNA(VLOOKUP(expandedflower[[#This Row],[Strain]],VEGC8[[#All],[Scion METRC '#]:[Health]],5,FALSE),"")</f>
        <v>#REF!</v>
      </c>
      <c r="I848" s="13"/>
      <c r="J848" s="13" t="str">
        <f>_xlfn.IFNA(VLOOKUP(expandedflower[[#This Row],[Scion METRC '#]],DEADC8[#Data],2,FALSE),"Alive")</f>
        <v>Alive</v>
      </c>
      <c r="K848" s="13"/>
      <c r="L848" s="13" t="str">
        <f>_xlfn.IFNA(VLOOKUP(expandedflower[[#This Row],[Scion METRC '#]],DEADC8[#Data],3,FALSE),"")</f>
        <v/>
      </c>
      <c r="M848" s="14" t="str">
        <f>_xlfn.IFNA(VLOOKUP(expandedflower[[#This Row],[Scion METRC '#]],DEADC8[#Data],4,FALSE),"")</f>
        <v/>
      </c>
      <c r="N848" s="13" t="str">
        <f>IF(ISNUMBER(SEARCH(".",expandedflower[[#This Row],[Pheno Barcode]])),CONCATENATE("1A4070000000065000",RIGHT(expandedflower[[#This Row],[Pheno Barcode]],6)),"")</f>
        <v/>
      </c>
      <c r="O8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_KL3-15</v>
      </c>
    </row>
    <row r="849" spans="1:15" x14ac:dyDescent="0.25">
      <c r="A849" s="8" t="s">
        <v>530</v>
      </c>
      <c r="B849" s="9">
        <v>16</v>
      </c>
      <c r="C849" s="13" t="s">
        <v>533</v>
      </c>
      <c r="D849" s="13"/>
      <c r="E849" s="13" t="e">
        <f>_xlfn.IFNA(VLOOKUP(expandedflower[[#This Row],[Scion METRC '#]],[3]!METRCC8[#Data],2,FALSE),"METRC ERROR")</f>
        <v>#REF!</v>
      </c>
      <c r="F849" s="13" t="str">
        <f>_xlfn.IFNA(VLOOKUP(expandedflower[[#This Row],[Scion METRC '#]],VEGC8[[#All],[Scion METRC '#]:[Pheno Barcode]],2,FALSE),"")</f>
        <v/>
      </c>
      <c r="G849" s="13" t="str">
        <f>LEFT(expandedflower[[#This Row],[Pheno Barcode]],7)</f>
        <v/>
      </c>
      <c r="H849" s="10" t="e">
        <f>_xlfn.IFNA(VLOOKUP(expandedflower[[#This Row],[Strain]],VEGC8[[#All],[Scion METRC '#]:[Health]],5,FALSE),"")</f>
        <v>#REF!</v>
      </c>
      <c r="I849" s="13"/>
      <c r="J849" s="13" t="str">
        <f>_xlfn.IFNA(VLOOKUP(expandedflower[[#This Row],[Scion METRC '#]],DEADC8[#Data],2,FALSE),"Alive")</f>
        <v>Alive</v>
      </c>
      <c r="K849" s="13"/>
      <c r="L849" s="13" t="str">
        <f>_xlfn.IFNA(VLOOKUP(expandedflower[[#This Row],[Scion METRC '#]],DEADC8[#Data],3,FALSE),"")</f>
        <v/>
      </c>
      <c r="M849" s="14" t="str">
        <f>_xlfn.IFNA(VLOOKUP(expandedflower[[#This Row],[Scion METRC '#]],DEADC8[#Data],4,FALSE),"")</f>
        <v/>
      </c>
      <c r="N849" s="13" t="str">
        <f>IF(ISNUMBER(SEARCH(".",expandedflower[[#This Row],[Pheno Barcode]])),CONCATENATE("1A4070000000065000",RIGHT(expandedflower[[#This Row],[Pheno Barcode]],6)),"")</f>
        <v/>
      </c>
      <c r="O8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_KL3-16</v>
      </c>
    </row>
    <row r="850" spans="1:15" x14ac:dyDescent="0.25">
      <c r="A850" s="8" t="s">
        <v>530</v>
      </c>
      <c r="B850" s="9">
        <v>1</v>
      </c>
      <c r="C850" s="13" t="s">
        <v>534</v>
      </c>
      <c r="D850" s="13"/>
      <c r="E850" s="13" t="e">
        <f>_xlfn.IFNA(VLOOKUP(expandedflower[[#This Row],[Scion METRC '#]],[3]!METRCC8[#Data],2,FALSE),"METRC ERROR")</f>
        <v>#REF!</v>
      </c>
      <c r="F850" s="13" t="str">
        <f>_xlfn.IFNA(VLOOKUP(expandedflower[[#This Row],[Scion METRC '#]],VEGC8[[#All],[Scion METRC '#]:[Pheno Barcode]],2,FALSE),"")</f>
        <v/>
      </c>
      <c r="G850" s="13" t="str">
        <f>LEFT(expandedflower[[#This Row],[Pheno Barcode]],7)</f>
        <v/>
      </c>
      <c r="H850" s="10" t="e">
        <f>_xlfn.IFNA(VLOOKUP(expandedflower[[#This Row],[Strain]],VEGC8[[#All],[Scion METRC '#]:[Health]],5,FALSE),"")</f>
        <v>#REF!</v>
      </c>
      <c r="I850" s="13"/>
      <c r="J850" s="13" t="str">
        <f>_xlfn.IFNA(VLOOKUP(expandedflower[[#This Row],[Scion METRC '#]],DEADC8[#Data],2,FALSE),"Alive")</f>
        <v>Alive</v>
      </c>
      <c r="K850" s="13"/>
      <c r="L850" s="13" t="str">
        <f>_xlfn.IFNA(VLOOKUP(expandedflower[[#This Row],[Scion METRC '#]],DEADC8[#Data],3,FALSE),"")</f>
        <v/>
      </c>
      <c r="M850" s="14" t="str">
        <f>_xlfn.IFNA(VLOOKUP(expandedflower[[#This Row],[Scion METRC '#]],DEADC8[#Data],4,FALSE),"")</f>
        <v/>
      </c>
      <c r="N850" s="13" t="str">
        <f>IF(ISNUMBER(SEARCH(".",expandedflower[[#This Row],[Pheno Barcode]])),CONCATENATE("1A4070000000065000",RIGHT(expandedflower[[#This Row],[Pheno Barcode]],6)),"")</f>
        <v/>
      </c>
      <c r="O8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_KL4-01</v>
      </c>
    </row>
    <row r="851" spans="1:15" x14ac:dyDescent="0.25">
      <c r="A851" s="8" t="s">
        <v>530</v>
      </c>
      <c r="B851" s="9">
        <v>2</v>
      </c>
      <c r="C851" s="13" t="s">
        <v>534</v>
      </c>
      <c r="D851" s="13"/>
      <c r="E851" s="13" t="e">
        <f>_xlfn.IFNA(VLOOKUP(expandedflower[[#This Row],[Scion METRC '#]],[3]!METRCC8[#Data],2,FALSE),"METRC ERROR")</f>
        <v>#REF!</v>
      </c>
      <c r="F851" s="13" t="str">
        <f>_xlfn.IFNA(VLOOKUP(expandedflower[[#This Row],[Scion METRC '#]],VEGC8[[#All],[Scion METRC '#]:[Pheno Barcode]],2,FALSE),"")</f>
        <v/>
      </c>
      <c r="G851" s="13" t="str">
        <f>LEFT(expandedflower[[#This Row],[Pheno Barcode]],7)</f>
        <v/>
      </c>
      <c r="H851" s="10" t="e">
        <f>_xlfn.IFNA(VLOOKUP(expandedflower[[#This Row],[Strain]],VEGC8[[#All],[Scion METRC '#]:[Health]],5,FALSE),"")</f>
        <v>#REF!</v>
      </c>
      <c r="I851" s="13"/>
      <c r="J851" s="13" t="str">
        <f>_xlfn.IFNA(VLOOKUP(expandedflower[[#This Row],[Scion METRC '#]],DEADC8[#Data],2,FALSE),"Alive")</f>
        <v>Alive</v>
      </c>
      <c r="K851" s="13"/>
      <c r="L851" s="13" t="str">
        <f>_xlfn.IFNA(VLOOKUP(expandedflower[[#This Row],[Scion METRC '#]],DEADC8[#Data],3,FALSE),"")</f>
        <v/>
      </c>
      <c r="M851" s="14" t="str">
        <f>_xlfn.IFNA(VLOOKUP(expandedflower[[#This Row],[Scion METRC '#]],DEADC8[#Data],4,FALSE),"")</f>
        <v/>
      </c>
      <c r="N851" s="13" t="str">
        <f>IF(ISNUMBER(SEARCH(".",expandedflower[[#This Row],[Pheno Barcode]])),CONCATENATE("1A4070000000065000",RIGHT(expandedflower[[#This Row],[Pheno Barcode]],6)),"")</f>
        <v/>
      </c>
      <c r="O8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_KL4-02</v>
      </c>
    </row>
    <row r="852" spans="1:15" x14ac:dyDescent="0.25">
      <c r="A852" s="8" t="s">
        <v>530</v>
      </c>
      <c r="B852" s="9">
        <v>3</v>
      </c>
      <c r="C852" s="13" t="s">
        <v>534</v>
      </c>
      <c r="D852" s="13"/>
      <c r="E852" s="13" t="e">
        <f>_xlfn.IFNA(VLOOKUP(expandedflower[[#This Row],[Scion METRC '#]],[3]!METRCC8[#Data],2,FALSE),"METRC ERROR")</f>
        <v>#REF!</v>
      </c>
      <c r="F852" s="13" t="str">
        <f>_xlfn.IFNA(VLOOKUP(expandedflower[[#This Row],[Scion METRC '#]],VEGC8[[#All],[Scion METRC '#]:[Pheno Barcode]],2,FALSE),"")</f>
        <v/>
      </c>
      <c r="G852" s="13" t="str">
        <f>LEFT(expandedflower[[#This Row],[Pheno Barcode]],7)</f>
        <v/>
      </c>
      <c r="H852" s="10" t="e">
        <f>_xlfn.IFNA(VLOOKUP(expandedflower[[#This Row],[Strain]],VEGC8[[#All],[Scion METRC '#]:[Health]],5,FALSE),"")</f>
        <v>#REF!</v>
      </c>
      <c r="I852" s="13"/>
      <c r="J852" s="13" t="str">
        <f>_xlfn.IFNA(VLOOKUP(expandedflower[[#This Row],[Scion METRC '#]],DEADC8[#Data],2,FALSE),"Alive")</f>
        <v>Alive</v>
      </c>
      <c r="K852" s="13"/>
      <c r="L852" s="13" t="str">
        <f>_xlfn.IFNA(VLOOKUP(expandedflower[[#This Row],[Scion METRC '#]],DEADC8[#Data],3,FALSE),"")</f>
        <v/>
      </c>
      <c r="M852" s="14" t="str">
        <f>_xlfn.IFNA(VLOOKUP(expandedflower[[#This Row],[Scion METRC '#]],DEADC8[#Data],4,FALSE),"")</f>
        <v/>
      </c>
      <c r="N852" s="13" t="str">
        <f>IF(ISNUMBER(SEARCH(".",expandedflower[[#This Row],[Pheno Barcode]])),CONCATENATE("1A4070000000065000",RIGHT(expandedflower[[#This Row],[Pheno Barcode]],6)),"")</f>
        <v/>
      </c>
      <c r="O8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_KL4-03</v>
      </c>
    </row>
    <row r="853" spans="1:15" x14ac:dyDescent="0.25">
      <c r="A853" s="8" t="s">
        <v>530</v>
      </c>
      <c r="B853" s="9">
        <v>4</v>
      </c>
      <c r="C853" s="13" t="s">
        <v>534</v>
      </c>
      <c r="D853" s="13"/>
      <c r="E853" s="13" t="e">
        <f>_xlfn.IFNA(VLOOKUP(expandedflower[[#This Row],[Scion METRC '#]],[3]!METRCC8[#Data],2,FALSE),"METRC ERROR")</f>
        <v>#REF!</v>
      </c>
      <c r="F853" s="13" t="str">
        <f>_xlfn.IFNA(VLOOKUP(expandedflower[[#This Row],[Scion METRC '#]],VEGC8[[#All],[Scion METRC '#]:[Pheno Barcode]],2,FALSE),"")</f>
        <v/>
      </c>
      <c r="G853" s="13" t="str">
        <f>LEFT(expandedflower[[#This Row],[Pheno Barcode]],7)</f>
        <v/>
      </c>
      <c r="H853" s="10" t="e">
        <f>_xlfn.IFNA(VLOOKUP(expandedflower[[#This Row],[Strain]],VEGC8[[#All],[Scion METRC '#]:[Health]],5,FALSE),"")</f>
        <v>#REF!</v>
      </c>
      <c r="I853" s="13"/>
      <c r="J853" s="13" t="str">
        <f>_xlfn.IFNA(VLOOKUP(expandedflower[[#This Row],[Scion METRC '#]],DEADC8[#Data],2,FALSE),"Alive")</f>
        <v>Alive</v>
      </c>
      <c r="K853" s="13"/>
      <c r="L853" s="13" t="str">
        <f>_xlfn.IFNA(VLOOKUP(expandedflower[[#This Row],[Scion METRC '#]],DEADC8[#Data],3,FALSE),"")</f>
        <v/>
      </c>
      <c r="M853" s="14" t="str">
        <f>_xlfn.IFNA(VLOOKUP(expandedflower[[#This Row],[Scion METRC '#]],DEADC8[#Data],4,FALSE),"")</f>
        <v/>
      </c>
      <c r="N853" s="13" t="str">
        <f>IF(ISNUMBER(SEARCH(".",expandedflower[[#This Row],[Pheno Barcode]])),CONCATENATE("1A4070000000065000",RIGHT(expandedflower[[#This Row],[Pheno Barcode]],6)),"")</f>
        <v/>
      </c>
      <c r="O8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_KL4-04</v>
      </c>
    </row>
    <row r="854" spans="1:15" x14ac:dyDescent="0.25">
      <c r="A854" s="8" t="s">
        <v>530</v>
      </c>
      <c r="B854" s="9">
        <v>5</v>
      </c>
      <c r="C854" s="13" t="s">
        <v>534</v>
      </c>
      <c r="D854" s="13"/>
      <c r="E854" s="13" t="e">
        <f>_xlfn.IFNA(VLOOKUP(expandedflower[[#This Row],[Scion METRC '#]],[3]!METRCC8[#Data],2,FALSE),"METRC ERROR")</f>
        <v>#REF!</v>
      </c>
      <c r="F854" s="13" t="str">
        <f>_xlfn.IFNA(VLOOKUP(expandedflower[[#This Row],[Scion METRC '#]],VEGC8[[#All],[Scion METRC '#]:[Pheno Barcode]],2,FALSE),"")</f>
        <v/>
      </c>
      <c r="G854" s="13" t="str">
        <f>LEFT(expandedflower[[#This Row],[Pheno Barcode]],7)</f>
        <v/>
      </c>
      <c r="H854" s="10" t="e">
        <f>_xlfn.IFNA(VLOOKUP(expandedflower[[#This Row],[Strain]],VEGC8[[#All],[Scion METRC '#]:[Health]],5,FALSE),"")</f>
        <v>#REF!</v>
      </c>
      <c r="I854" s="13"/>
      <c r="J854" s="13" t="str">
        <f>_xlfn.IFNA(VLOOKUP(expandedflower[[#This Row],[Scion METRC '#]],DEADC8[#Data],2,FALSE),"Alive")</f>
        <v>Alive</v>
      </c>
      <c r="K854" s="13"/>
      <c r="L854" s="13" t="str">
        <f>_xlfn.IFNA(VLOOKUP(expandedflower[[#This Row],[Scion METRC '#]],DEADC8[#Data],3,FALSE),"")</f>
        <v/>
      </c>
      <c r="M854" s="14" t="str">
        <f>_xlfn.IFNA(VLOOKUP(expandedflower[[#This Row],[Scion METRC '#]],DEADC8[#Data],4,FALSE),"")</f>
        <v/>
      </c>
      <c r="N854" s="13" t="str">
        <f>IF(ISNUMBER(SEARCH(".",expandedflower[[#This Row],[Pheno Barcode]])),CONCATENATE("1A4070000000065000",RIGHT(expandedflower[[#This Row],[Pheno Barcode]],6)),"")</f>
        <v/>
      </c>
      <c r="O8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_KL4-05</v>
      </c>
    </row>
    <row r="855" spans="1:15" x14ac:dyDescent="0.25">
      <c r="A855" s="8" t="s">
        <v>530</v>
      </c>
      <c r="B855" s="9">
        <v>6</v>
      </c>
      <c r="C855" s="13" t="s">
        <v>534</v>
      </c>
      <c r="D855" s="13"/>
      <c r="E855" s="13" t="e">
        <f>_xlfn.IFNA(VLOOKUP(expandedflower[[#This Row],[Scion METRC '#]],[3]!METRCC8[#Data],2,FALSE),"METRC ERROR")</f>
        <v>#REF!</v>
      </c>
      <c r="F855" s="13" t="str">
        <f>_xlfn.IFNA(VLOOKUP(expandedflower[[#This Row],[Scion METRC '#]],VEGC8[[#All],[Scion METRC '#]:[Pheno Barcode]],2,FALSE),"")</f>
        <v/>
      </c>
      <c r="G855" s="13" t="str">
        <f>LEFT(expandedflower[[#This Row],[Pheno Barcode]],7)</f>
        <v/>
      </c>
      <c r="H855" s="10" t="e">
        <f>_xlfn.IFNA(VLOOKUP(expandedflower[[#This Row],[Strain]],VEGC8[[#All],[Scion METRC '#]:[Health]],5,FALSE),"")</f>
        <v>#REF!</v>
      </c>
      <c r="I855" s="13"/>
      <c r="J855" s="13" t="str">
        <f>_xlfn.IFNA(VLOOKUP(expandedflower[[#This Row],[Scion METRC '#]],DEADC8[#Data],2,FALSE),"Alive")</f>
        <v>Alive</v>
      </c>
      <c r="K855" s="13"/>
      <c r="L855" s="13" t="str">
        <f>_xlfn.IFNA(VLOOKUP(expandedflower[[#This Row],[Scion METRC '#]],DEADC8[#Data],3,FALSE),"")</f>
        <v/>
      </c>
      <c r="M855" s="14" t="str">
        <f>_xlfn.IFNA(VLOOKUP(expandedflower[[#This Row],[Scion METRC '#]],DEADC8[#Data],4,FALSE),"")</f>
        <v/>
      </c>
      <c r="N855" s="13" t="str">
        <f>IF(ISNUMBER(SEARCH(".",expandedflower[[#This Row],[Pheno Barcode]])),CONCATENATE("1A4070000000065000",RIGHT(expandedflower[[#This Row],[Pheno Barcode]],6)),"")</f>
        <v/>
      </c>
      <c r="O8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_KL4-06</v>
      </c>
    </row>
    <row r="856" spans="1:15" x14ac:dyDescent="0.25">
      <c r="A856" s="8" t="s">
        <v>530</v>
      </c>
      <c r="B856" s="9">
        <v>7</v>
      </c>
      <c r="C856" s="13" t="s">
        <v>534</v>
      </c>
      <c r="D856" s="13"/>
      <c r="E856" s="13" t="e">
        <f>_xlfn.IFNA(VLOOKUP(expandedflower[[#This Row],[Scion METRC '#]],[3]!METRCC8[#Data],2,FALSE),"METRC ERROR")</f>
        <v>#REF!</v>
      </c>
      <c r="F856" s="13" t="str">
        <f>_xlfn.IFNA(VLOOKUP(expandedflower[[#This Row],[Scion METRC '#]],VEGC8[[#All],[Scion METRC '#]:[Pheno Barcode]],2,FALSE),"")</f>
        <v/>
      </c>
      <c r="G856" s="13" t="str">
        <f>LEFT(expandedflower[[#This Row],[Pheno Barcode]],7)</f>
        <v/>
      </c>
      <c r="H856" s="10" t="e">
        <f>_xlfn.IFNA(VLOOKUP(expandedflower[[#This Row],[Strain]],VEGC8[[#All],[Scion METRC '#]:[Health]],5,FALSE),"")</f>
        <v>#REF!</v>
      </c>
      <c r="I856" s="13"/>
      <c r="J856" s="13" t="str">
        <f>_xlfn.IFNA(VLOOKUP(expandedflower[[#This Row],[Scion METRC '#]],DEADC8[#Data],2,FALSE),"Alive")</f>
        <v>Alive</v>
      </c>
      <c r="K856" s="13"/>
      <c r="L856" s="13" t="str">
        <f>_xlfn.IFNA(VLOOKUP(expandedflower[[#This Row],[Scion METRC '#]],DEADC8[#Data],3,FALSE),"")</f>
        <v/>
      </c>
      <c r="M856" s="14" t="str">
        <f>_xlfn.IFNA(VLOOKUP(expandedflower[[#This Row],[Scion METRC '#]],DEADC8[#Data],4,FALSE),"")</f>
        <v/>
      </c>
      <c r="N856" s="13" t="str">
        <f>IF(ISNUMBER(SEARCH(".",expandedflower[[#This Row],[Pheno Barcode]])),CONCATENATE("1A4070000000065000",RIGHT(expandedflower[[#This Row],[Pheno Barcode]],6)),"")</f>
        <v/>
      </c>
      <c r="O8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_KL4-07</v>
      </c>
    </row>
    <row r="857" spans="1:15" x14ac:dyDescent="0.25">
      <c r="A857" s="8" t="s">
        <v>530</v>
      </c>
      <c r="B857" s="9">
        <v>8</v>
      </c>
      <c r="C857" s="13" t="s">
        <v>534</v>
      </c>
      <c r="D857" s="13"/>
      <c r="E857" s="13" t="e">
        <f>_xlfn.IFNA(VLOOKUP(expandedflower[[#This Row],[Scion METRC '#]],[3]!METRCC8[#Data],2,FALSE),"METRC ERROR")</f>
        <v>#REF!</v>
      </c>
      <c r="F857" s="13" t="str">
        <f>_xlfn.IFNA(VLOOKUP(expandedflower[[#This Row],[Scion METRC '#]],VEGC8[[#All],[Scion METRC '#]:[Pheno Barcode]],2,FALSE),"")</f>
        <v/>
      </c>
      <c r="G857" s="13" t="str">
        <f>LEFT(expandedflower[[#This Row],[Pheno Barcode]],7)</f>
        <v/>
      </c>
      <c r="H857" s="10" t="e">
        <f>_xlfn.IFNA(VLOOKUP(expandedflower[[#This Row],[Strain]],VEGC8[[#All],[Scion METRC '#]:[Health]],5,FALSE),"")</f>
        <v>#REF!</v>
      </c>
      <c r="I857" s="13"/>
      <c r="J857" s="13" t="str">
        <f>_xlfn.IFNA(VLOOKUP(expandedflower[[#This Row],[Scion METRC '#]],DEADC8[#Data],2,FALSE),"Alive")</f>
        <v>Alive</v>
      </c>
      <c r="K857" s="13"/>
      <c r="L857" s="13" t="str">
        <f>_xlfn.IFNA(VLOOKUP(expandedflower[[#This Row],[Scion METRC '#]],DEADC8[#Data],3,FALSE),"")</f>
        <v/>
      </c>
      <c r="M857" s="14" t="str">
        <f>_xlfn.IFNA(VLOOKUP(expandedflower[[#This Row],[Scion METRC '#]],DEADC8[#Data],4,FALSE),"")</f>
        <v/>
      </c>
      <c r="N857" s="13" t="str">
        <f>IF(ISNUMBER(SEARCH(".",expandedflower[[#This Row],[Pheno Barcode]])),CONCATENATE("1A4070000000065000",RIGHT(expandedflower[[#This Row],[Pheno Barcode]],6)),"")</f>
        <v/>
      </c>
      <c r="O8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_KL4-08</v>
      </c>
    </row>
    <row r="858" spans="1:15" x14ac:dyDescent="0.25">
      <c r="A858" s="8" t="s">
        <v>530</v>
      </c>
      <c r="B858" s="9">
        <v>9</v>
      </c>
      <c r="C858" s="13" t="s">
        <v>534</v>
      </c>
      <c r="D858" s="13"/>
      <c r="E858" s="13" t="e">
        <f>_xlfn.IFNA(VLOOKUP(expandedflower[[#This Row],[Scion METRC '#]],[3]!METRCC8[#Data],2,FALSE),"METRC ERROR")</f>
        <v>#REF!</v>
      </c>
      <c r="F858" s="13" t="str">
        <f>_xlfn.IFNA(VLOOKUP(expandedflower[[#This Row],[Scion METRC '#]],VEGC8[[#All],[Scion METRC '#]:[Pheno Barcode]],2,FALSE),"")</f>
        <v/>
      </c>
      <c r="G858" s="13" t="str">
        <f>LEFT(expandedflower[[#This Row],[Pheno Barcode]],7)</f>
        <v/>
      </c>
      <c r="H858" s="10" t="e">
        <f>_xlfn.IFNA(VLOOKUP(expandedflower[[#This Row],[Strain]],VEGC8[[#All],[Scion METRC '#]:[Health]],5,FALSE),"")</f>
        <v>#REF!</v>
      </c>
      <c r="I858" s="13"/>
      <c r="J858" s="13" t="str">
        <f>_xlfn.IFNA(VLOOKUP(expandedflower[[#This Row],[Scion METRC '#]],DEADC8[#Data],2,FALSE),"Alive")</f>
        <v>Alive</v>
      </c>
      <c r="K858" s="13"/>
      <c r="L858" s="13" t="str">
        <f>_xlfn.IFNA(VLOOKUP(expandedflower[[#This Row],[Scion METRC '#]],DEADC8[#Data],3,FALSE),"")</f>
        <v/>
      </c>
      <c r="M858" s="14" t="str">
        <f>_xlfn.IFNA(VLOOKUP(expandedflower[[#This Row],[Scion METRC '#]],DEADC8[#Data],4,FALSE),"")</f>
        <v/>
      </c>
      <c r="N858" s="13" t="str">
        <f>IF(ISNUMBER(SEARCH(".",expandedflower[[#This Row],[Pheno Barcode]])),CONCATENATE("1A4070000000065000",RIGHT(expandedflower[[#This Row],[Pheno Barcode]],6)),"")</f>
        <v/>
      </c>
      <c r="O8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_KL4-09</v>
      </c>
    </row>
    <row r="859" spans="1:15" x14ac:dyDescent="0.25">
      <c r="A859" s="8" t="s">
        <v>530</v>
      </c>
      <c r="B859" s="9">
        <v>10</v>
      </c>
      <c r="C859" s="13" t="s">
        <v>534</v>
      </c>
      <c r="D859" s="13"/>
      <c r="E859" s="13" t="e">
        <f>_xlfn.IFNA(VLOOKUP(expandedflower[[#This Row],[Scion METRC '#]],[3]!METRCC8[#Data],2,FALSE),"METRC ERROR")</f>
        <v>#REF!</v>
      </c>
      <c r="F859" s="13" t="str">
        <f>_xlfn.IFNA(VLOOKUP(expandedflower[[#This Row],[Scion METRC '#]],VEGC8[[#All],[Scion METRC '#]:[Pheno Barcode]],2,FALSE),"")</f>
        <v/>
      </c>
      <c r="G859" s="13" t="str">
        <f>LEFT(expandedflower[[#This Row],[Pheno Barcode]],7)</f>
        <v/>
      </c>
      <c r="H859" s="10" t="e">
        <f>_xlfn.IFNA(VLOOKUP(expandedflower[[#This Row],[Strain]],VEGC8[[#All],[Scion METRC '#]:[Health]],5,FALSE),"")</f>
        <v>#REF!</v>
      </c>
      <c r="I859" s="13"/>
      <c r="J859" s="13" t="str">
        <f>_xlfn.IFNA(VLOOKUP(expandedflower[[#This Row],[Scion METRC '#]],DEADC8[#Data],2,FALSE),"Alive")</f>
        <v>Alive</v>
      </c>
      <c r="K859" s="13"/>
      <c r="L859" s="13" t="str">
        <f>_xlfn.IFNA(VLOOKUP(expandedflower[[#This Row],[Scion METRC '#]],DEADC8[#Data],3,FALSE),"")</f>
        <v/>
      </c>
      <c r="M859" s="14" t="str">
        <f>_xlfn.IFNA(VLOOKUP(expandedflower[[#This Row],[Scion METRC '#]],DEADC8[#Data],4,FALSE),"")</f>
        <v/>
      </c>
      <c r="N859" s="13" t="str">
        <f>IF(ISNUMBER(SEARCH(".",expandedflower[[#This Row],[Pheno Barcode]])),CONCATENATE("1A4070000000065000",RIGHT(expandedflower[[#This Row],[Pheno Barcode]],6)),"")</f>
        <v/>
      </c>
      <c r="O8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_KL4-10</v>
      </c>
    </row>
    <row r="860" spans="1:15" x14ac:dyDescent="0.25">
      <c r="A860" s="8" t="s">
        <v>530</v>
      </c>
      <c r="B860" s="9">
        <v>11</v>
      </c>
      <c r="C860" s="13" t="s">
        <v>534</v>
      </c>
      <c r="D860" s="13"/>
      <c r="E860" s="13" t="e">
        <f>_xlfn.IFNA(VLOOKUP(expandedflower[[#This Row],[Scion METRC '#]],[3]!METRCC8[#Data],2,FALSE),"METRC ERROR")</f>
        <v>#REF!</v>
      </c>
      <c r="F860" s="13" t="str">
        <f>_xlfn.IFNA(VLOOKUP(expandedflower[[#This Row],[Scion METRC '#]],VEGC8[[#All],[Scion METRC '#]:[Pheno Barcode]],2,FALSE),"")</f>
        <v/>
      </c>
      <c r="G860" s="13" t="str">
        <f>LEFT(expandedflower[[#This Row],[Pheno Barcode]],7)</f>
        <v/>
      </c>
      <c r="H860" s="10" t="e">
        <f>_xlfn.IFNA(VLOOKUP(expandedflower[[#This Row],[Strain]],VEGC8[[#All],[Scion METRC '#]:[Health]],5,FALSE),"")</f>
        <v>#REF!</v>
      </c>
      <c r="I860" s="13"/>
      <c r="J860" s="13" t="str">
        <f>_xlfn.IFNA(VLOOKUP(expandedflower[[#This Row],[Scion METRC '#]],DEADC8[#Data],2,FALSE),"Alive")</f>
        <v>Alive</v>
      </c>
      <c r="K860" s="13"/>
      <c r="L860" s="13" t="str">
        <f>_xlfn.IFNA(VLOOKUP(expandedflower[[#This Row],[Scion METRC '#]],DEADC8[#Data],3,FALSE),"")</f>
        <v/>
      </c>
      <c r="M860" s="14" t="str">
        <f>_xlfn.IFNA(VLOOKUP(expandedflower[[#This Row],[Scion METRC '#]],DEADC8[#Data],4,FALSE),"")</f>
        <v/>
      </c>
      <c r="N860" s="13" t="str">
        <f>IF(ISNUMBER(SEARCH(".",expandedflower[[#This Row],[Pheno Barcode]])),CONCATENATE("1A4070000000065000",RIGHT(expandedflower[[#This Row],[Pheno Barcode]],6)),"")</f>
        <v/>
      </c>
      <c r="O8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_KL4-11</v>
      </c>
    </row>
    <row r="861" spans="1:15" x14ac:dyDescent="0.25">
      <c r="A861" s="8" t="s">
        <v>530</v>
      </c>
      <c r="B861" s="9">
        <v>12</v>
      </c>
      <c r="C861" s="13" t="s">
        <v>534</v>
      </c>
      <c r="D861" s="13"/>
      <c r="E861" s="13" t="e">
        <f>_xlfn.IFNA(VLOOKUP(expandedflower[[#This Row],[Scion METRC '#]],[3]!METRCC8[#Data],2,FALSE),"METRC ERROR")</f>
        <v>#REF!</v>
      </c>
      <c r="F861" s="13" t="str">
        <f>_xlfn.IFNA(VLOOKUP(expandedflower[[#This Row],[Scion METRC '#]],VEGC8[[#All],[Scion METRC '#]:[Pheno Barcode]],2,FALSE),"")</f>
        <v/>
      </c>
      <c r="G861" s="13" t="str">
        <f>LEFT(expandedflower[[#This Row],[Pheno Barcode]],7)</f>
        <v/>
      </c>
      <c r="H861" s="10" t="e">
        <f>_xlfn.IFNA(VLOOKUP(expandedflower[[#This Row],[Strain]],VEGC8[[#All],[Scion METRC '#]:[Health]],5,FALSE),"")</f>
        <v>#REF!</v>
      </c>
      <c r="I861" s="13"/>
      <c r="J861" s="13" t="str">
        <f>_xlfn.IFNA(VLOOKUP(expandedflower[[#This Row],[Scion METRC '#]],DEADC8[#Data],2,FALSE),"Alive")</f>
        <v>Alive</v>
      </c>
      <c r="K861" s="13"/>
      <c r="L861" s="13" t="str">
        <f>_xlfn.IFNA(VLOOKUP(expandedflower[[#This Row],[Scion METRC '#]],DEADC8[#Data],3,FALSE),"")</f>
        <v/>
      </c>
      <c r="M861" s="14" t="str">
        <f>_xlfn.IFNA(VLOOKUP(expandedflower[[#This Row],[Scion METRC '#]],DEADC8[#Data],4,FALSE),"")</f>
        <v/>
      </c>
      <c r="N861" s="13" t="str">
        <f>IF(ISNUMBER(SEARCH(".",expandedflower[[#This Row],[Pheno Barcode]])),CONCATENATE("1A4070000000065000",RIGHT(expandedflower[[#This Row],[Pheno Barcode]],6)),"")</f>
        <v/>
      </c>
      <c r="O8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_KL4-12</v>
      </c>
    </row>
    <row r="862" spans="1:15" x14ac:dyDescent="0.25">
      <c r="A862" s="8" t="s">
        <v>530</v>
      </c>
      <c r="B862" s="9">
        <v>13</v>
      </c>
      <c r="C862" s="13" t="s">
        <v>534</v>
      </c>
      <c r="D862" s="13"/>
      <c r="E862" s="13" t="e">
        <f>_xlfn.IFNA(VLOOKUP(expandedflower[[#This Row],[Scion METRC '#]],[3]!METRCC8[#Data],2,FALSE),"METRC ERROR")</f>
        <v>#REF!</v>
      </c>
      <c r="F862" s="13" t="str">
        <f>_xlfn.IFNA(VLOOKUP(expandedflower[[#This Row],[Scion METRC '#]],VEGC8[[#All],[Scion METRC '#]:[Pheno Barcode]],2,FALSE),"")</f>
        <v/>
      </c>
      <c r="G862" s="13" t="str">
        <f>LEFT(expandedflower[[#This Row],[Pheno Barcode]],7)</f>
        <v/>
      </c>
      <c r="H862" s="10" t="e">
        <f>_xlfn.IFNA(VLOOKUP(expandedflower[[#This Row],[Strain]],VEGC8[[#All],[Scion METRC '#]:[Health]],5,FALSE),"")</f>
        <v>#REF!</v>
      </c>
      <c r="I862" s="13"/>
      <c r="J862" s="13" t="str">
        <f>_xlfn.IFNA(VLOOKUP(expandedflower[[#This Row],[Scion METRC '#]],DEADC8[#Data],2,FALSE),"Alive")</f>
        <v>Alive</v>
      </c>
      <c r="K862" s="13"/>
      <c r="L862" s="13" t="str">
        <f>_xlfn.IFNA(VLOOKUP(expandedflower[[#This Row],[Scion METRC '#]],DEADC8[#Data],3,FALSE),"")</f>
        <v/>
      </c>
      <c r="M862" s="14" t="str">
        <f>_xlfn.IFNA(VLOOKUP(expandedflower[[#This Row],[Scion METRC '#]],DEADC8[#Data],4,FALSE),"")</f>
        <v/>
      </c>
      <c r="N862" s="13" t="str">
        <f>IF(ISNUMBER(SEARCH(".",expandedflower[[#This Row],[Pheno Barcode]])),CONCATENATE("1A4070000000065000",RIGHT(expandedflower[[#This Row],[Pheno Barcode]],6)),"")</f>
        <v/>
      </c>
      <c r="O8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_KL4-13</v>
      </c>
    </row>
    <row r="863" spans="1:15" x14ac:dyDescent="0.25">
      <c r="A863" s="8" t="s">
        <v>530</v>
      </c>
      <c r="B863" s="9">
        <v>14</v>
      </c>
      <c r="C863" s="13" t="s">
        <v>534</v>
      </c>
      <c r="D863" s="13"/>
      <c r="E863" s="13" t="e">
        <f>_xlfn.IFNA(VLOOKUP(expandedflower[[#This Row],[Scion METRC '#]],[3]!METRCC8[#Data],2,FALSE),"METRC ERROR")</f>
        <v>#REF!</v>
      </c>
      <c r="F863" s="13" t="str">
        <f>_xlfn.IFNA(VLOOKUP(expandedflower[[#This Row],[Scion METRC '#]],VEGC8[[#All],[Scion METRC '#]:[Pheno Barcode]],2,FALSE),"")</f>
        <v/>
      </c>
      <c r="G863" s="13" t="str">
        <f>LEFT(expandedflower[[#This Row],[Pheno Barcode]],7)</f>
        <v/>
      </c>
      <c r="H863" s="10" t="e">
        <f>_xlfn.IFNA(VLOOKUP(expandedflower[[#This Row],[Strain]],VEGC8[[#All],[Scion METRC '#]:[Health]],5,FALSE),"")</f>
        <v>#REF!</v>
      </c>
      <c r="I863" s="13"/>
      <c r="J863" s="13" t="str">
        <f>_xlfn.IFNA(VLOOKUP(expandedflower[[#This Row],[Scion METRC '#]],DEADC8[#Data],2,FALSE),"Alive")</f>
        <v>Alive</v>
      </c>
      <c r="K863" s="13"/>
      <c r="L863" s="13" t="str">
        <f>_xlfn.IFNA(VLOOKUP(expandedflower[[#This Row],[Scion METRC '#]],DEADC8[#Data],3,FALSE),"")</f>
        <v/>
      </c>
      <c r="M863" s="14" t="str">
        <f>_xlfn.IFNA(VLOOKUP(expandedflower[[#This Row],[Scion METRC '#]],DEADC8[#Data],4,FALSE),"")</f>
        <v/>
      </c>
      <c r="N863" s="13" t="str">
        <f>IF(ISNUMBER(SEARCH(".",expandedflower[[#This Row],[Pheno Barcode]])),CONCATENATE("1A4070000000065000",RIGHT(expandedflower[[#This Row],[Pheno Barcode]],6)),"")</f>
        <v/>
      </c>
      <c r="O8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_KL4-14</v>
      </c>
    </row>
    <row r="864" spans="1:15" x14ac:dyDescent="0.25">
      <c r="A864" s="8" t="s">
        <v>530</v>
      </c>
      <c r="B864" s="9">
        <v>15</v>
      </c>
      <c r="C864" s="13" t="s">
        <v>534</v>
      </c>
      <c r="D864" s="13"/>
      <c r="E864" s="13" t="e">
        <f>_xlfn.IFNA(VLOOKUP(expandedflower[[#This Row],[Scion METRC '#]],[3]!METRCC8[#Data],2,FALSE),"METRC ERROR")</f>
        <v>#REF!</v>
      </c>
      <c r="F864" s="13" t="str">
        <f>_xlfn.IFNA(VLOOKUP(expandedflower[[#This Row],[Scion METRC '#]],VEGC8[[#All],[Scion METRC '#]:[Pheno Barcode]],2,FALSE),"")</f>
        <v/>
      </c>
      <c r="G864" s="13" t="str">
        <f>LEFT(expandedflower[[#This Row],[Pheno Barcode]],7)</f>
        <v/>
      </c>
      <c r="H864" s="10" t="e">
        <f>_xlfn.IFNA(VLOOKUP(expandedflower[[#This Row],[Strain]],VEGC8[[#All],[Scion METRC '#]:[Health]],5,FALSE),"")</f>
        <v>#REF!</v>
      </c>
      <c r="I864" s="13"/>
      <c r="J864" s="13" t="str">
        <f>_xlfn.IFNA(VLOOKUP(expandedflower[[#This Row],[Scion METRC '#]],DEADC8[#Data],2,FALSE),"Alive")</f>
        <v>Alive</v>
      </c>
      <c r="K864" s="13"/>
      <c r="L864" s="13" t="str">
        <f>_xlfn.IFNA(VLOOKUP(expandedflower[[#This Row],[Scion METRC '#]],DEADC8[#Data],3,FALSE),"")</f>
        <v/>
      </c>
      <c r="M864" s="14" t="str">
        <f>_xlfn.IFNA(VLOOKUP(expandedflower[[#This Row],[Scion METRC '#]],DEADC8[#Data],4,FALSE),"")</f>
        <v/>
      </c>
      <c r="N864" s="13" t="str">
        <f>IF(ISNUMBER(SEARCH(".",expandedflower[[#This Row],[Pheno Barcode]])),CONCATENATE("1A4070000000065000",RIGHT(expandedflower[[#This Row],[Pheno Barcode]],6)),"")</f>
        <v/>
      </c>
      <c r="O8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_KL4-15</v>
      </c>
    </row>
    <row r="865" spans="1:15" x14ac:dyDescent="0.25">
      <c r="A865" s="8" t="s">
        <v>530</v>
      </c>
      <c r="B865" s="9">
        <v>16</v>
      </c>
      <c r="C865" s="13" t="s">
        <v>534</v>
      </c>
      <c r="D865" s="13"/>
      <c r="E865" s="13" t="e">
        <f>_xlfn.IFNA(VLOOKUP(expandedflower[[#This Row],[Scion METRC '#]],[3]!METRCC8[#Data],2,FALSE),"METRC ERROR")</f>
        <v>#REF!</v>
      </c>
      <c r="F865" s="13" t="str">
        <f>_xlfn.IFNA(VLOOKUP(expandedflower[[#This Row],[Scion METRC '#]],VEGC8[[#All],[Scion METRC '#]:[Pheno Barcode]],2,FALSE),"")</f>
        <v/>
      </c>
      <c r="G865" s="13" t="str">
        <f>LEFT(expandedflower[[#This Row],[Pheno Barcode]],7)</f>
        <v/>
      </c>
      <c r="H865" s="10" t="e">
        <f>_xlfn.IFNA(VLOOKUP(expandedflower[[#This Row],[Strain]],VEGC8[[#All],[Scion METRC '#]:[Health]],5,FALSE),"")</f>
        <v>#REF!</v>
      </c>
      <c r="I865" s="13"/>
      <c r="J865" s="13" t="str">
        <f>_xlfn.IFNA(VLOOKUP(expandedflower[[#This Row],[Scion METRC '#]],DEADC8[#Data],2,FALSE),"Alive")</f>
        <v>Alive</v>
      </c>
      <c r="K865" s="13"/>
      <c r="L865" s="13" t="str">
        <f>_xlfn.IFNA(VLOOKUP(expandedflower[[#This Row],[Scion METRC '#]],DEADC8[#Data],3,FALSE),"")</f>
        <v/>
      </c>
      <c r="M865" s="14" t="str">
        <f>_xlfn.IFNA(VLOOKUP(expandedflower[[#This Row],[Scion METRC '#]],DEADC8[#Data],4,FALSE),"")</f>
        <v/>
      </c>
      <c r="N865" s="13" t="str">
        <f>IF(ISNUMBER(SEARCH(".",expandedflower[[#This Row],[Pheno Barcode]])),CONCATENATE("1A4070000000065000",RIGHT(expandedflower[[#This Row],[Pheno Barcode]],6)),"")</f>
        <v/>
      </c>
      <c r="O8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_KL4-16</v>
      </c>
    </row>
    <row r="866" spans="1:15" x14ac:dyDescent="0.25">
      <c r="A866" s="8" t="s">
        <v>530</v>
      </c>
      <c r="B866" s="9">
        <v>1</v>
      </c>
      <c r="C866" s="13" t="s">
        <v>535</v>
      </c>
      <c r="D866" s="9"/>
      <c r="E866" s="9" t="e">
        <f>_xlfn.IFNA(VLOOKUP(expandedflower[[#This Row],[Scion METRC '#]],[3]!METRCC8[#Data],2,FALSE),"METRC ERROR")</f>
        <v>#REF!</v>
      </c>
      <c r="F866" s="9" t="str">
        <f>_xlfn.IFNA(VLOOKUP(expandedflower[[#This Row],[Scion METRC '#]],VEGC8[[#All],[Scion METRC '#]:[Pheno Barcode]],2,FALSE),"")</f>
        <v/>
      </c>
      <c r="G866" s="9" t="str">
        <f>LEFT(expandedflower[[#This Row],[Pheno Barcode]],7)</f>
        <v/>
      </c>
      <c r="H866" s="10" t="e">
        <f>_xlfn.IFNA(VLOOKUP(expandedflower[[#This Row],[Strain]],VEGC8[[#All],[Scion METRC '#]:[Health]],5,FALSE),"")</f>
        <v>#REF!</v>
      </c>
      <c r="I866" s="9"/>
      <c r="J866" s="9" t="str">
        <f>_xlfn.IFNA(VLOOKUP(expandedflower[[#This Row],[Scion METRC '#]],DEADC8[#Data],2,FALSE),"Alive")</f>
        <v>Alive</v>
      </c>
      <c r="K866" s="65"/>
      <c r="L866" s="13" t="str">
        <f>_xlfn.IFNA(VLOOKUP(expandedflower[[#This Row],[Scion METRC '#]],DEADC8[#Data],3,FALSE),"")</f>
        <v/>
      </c>
      <c r="M866" s="14" t="str">
        <f>_xlfn.IFNA(VLOOKUP(expandedflower[[#This Row],[Scion METRC '#]],DEADC8[#Data],4,FALSE),"")</f>
        <v/>
      </c>
      <c r="N866" s="13" t="str">
        <f>IF(ISNUMBER(SEARCH(".",expandedflower[[#This Row],[Pheno Barcode]])),CONCATENATE("1A4070000000065000",RIGHT(expandedflower[[#This Row],[Pheno Barcode]],6)),"")</f>
        <v/>
      </c>
      <c r="O8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_KL5-01</v>
      </c>
    </row>
    <row r="867" spans="1:15" x14ac:dyDescent="0.25">
      <c r="A867" s="8" t="s">
        <v>530</v>
      </c>
      <c r="B867" s="9">
        <v>2</v>
      </c>
      <c r="C867" s="13" t="s">
        <v>535</v>
      </c>
      <c r="D867" s="13"/>
      <c r="E867" s="13" t="e">
        <f>_xlfn.IFNA(VLOOKUP(expandedflower[[#This Row],[Scion METRC '#]],[3]!METRCC8[#Data],2,FALSE),"METRC ERROR")</f>
        <v>#REF!</v>
      </c>
      <c r="F867" s="13" t="str">
        <f>_xlfn.IFNA(VLOOKUP(expandedflower[[#This Row],[Scion METRC '#]],VEGC8[[#All],[Scion METRC '#]:[Pheno Barcode]],2,FALSE),"")</f>
        <v/>
      </c>
      <c r="G867" s="13" t="str">
        <f>LEFT(expandedflower[[#This Row],[Pheno Barcode]],7)</f>
        <v/>
      </c>
      <c r="H867" s="10" t="e">
        <f>_xlfn.IFNA(VLOOKUP(expandedflower[[#This Row],[Strain]],VEGC8[[#All],[Scion METRC '#]:[Health]],5,FALSE),"")</f>
        <v>#REF!</v>
      </c>
      <c r="I867" s="13"/>
      <c r="J867" s="13" t="str">
        <f>_xlfn.IFNA(VLOOKUP(expandedflower[[#This Row],[Scion METRC '#]],DEADC8[#Data],2,FALSE),"Alive")</f>
        <v>Alive</v>
      </c>
      <c r="K867" s="13"/>
      <c r="L867" s="13" t="str">
        <f>_xlfn.IFNA(VLOOKUP(expandedflower[[#This Row],[Scion METRC '#]],DEADC8[#Data],3,FALSE),"")</f>
        <v/>
      </c>
      <c r="M867" s="14" t="str">
        <f>_xlfn.IFNA(VLOOKUP(expandedflower[[#This Row],[Scion METRC '#]],DEADC8[#Data],4,FALSE),"")</f>
        <v/>
      </c>
      <c r="N867" s="13" t="str">
        <f>IF(ISNUMBER(SEARCH(".",expandedflower[[#This Row],[Pheno Barcode]])),CONCATENATE("1A4070000000065000",RIGHT(expandedflower[[#This Row],[Pheno Barcode]],6)),"")</f>
        <v/>
      </c>
      <c r="O8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_KL5-02</v>
      </c>
    </row>
    <row r="868" spans="1:15" x14ac:dyDescent="0.25">
      <c r="A868" s="8" t="s">
        <v>530</v>
      </c>
      <c r="B868" s="9">
        <v>3</v>
      </c>
      <c r="C868" s="13" t="s">
        <v>535</v>
      </c>
      <c r="D868" s="13"/>
      <c r="E868" s="13" t="e">
        <f>_xlfn.IFNA(VLOOKUP(expandedflower[[#This Row],[Scion METRC '#]],[3]!METRCC8[#Data],2,FALSE),"METRC ERROR")</f>
        <v>#REF!</v>
      </c>
      <c r="F868" s="13" t="str">
        <f>_xlfn.IFNA(VLOOKUP(expandedflower[[#This Row],[Scion METRC '#]],VEGC8[[#All],[Scion METRC '#]:[Pheno Barcode]],2,FALSE),"")</f>
        <v/>
      </c>
      <c r="G868" s="13" t="str">
        <f>LEFT(expandedflower[[#This Row],[Pheno Barcode]],7)</f>
        <v/>
      </c>
      <c r="H868" s="10" t="e">
        <f>_xlfn.IFNA(VLOOKUP(expandedflower[[#This Row],[Strain]],VEGC8[[#All],[Scion METRC '#]:[Health]],5,FALSE),"")</f>
        <v>#REF!</v>
      </c>
      <c r="I868" s="13"/>
      <c r="J868" s="13" t="str">
        <f>_xlfn.IFNA(VLOOKUP(expandedflower[[#This Row],[Scion METRC '#]],DEADC8[#Data],2,FALSE),"Alive")</f>
        <v>Alive</v>
      </c>
      <c r="K868" s="13"/>
      <c r="L868" s="13" t="str">
        <f>_xlfn.IFNA(VLOOKUP(expandedflower[[#This Row],[Scion METRC '#]],DEADC8[#Data],3,FALSE),"")</f>
        <v/>
      </c>
      <c r="M868" s="14" t="str">
        <f>_xlfn.IFNA(VLOOKUP(expandedflower[[#This Row],[Scion METRC '#]],DEADC8[#Data],4,FALSE),"")</f>
        <v/>
      </c>
      <c r="N868" s="13" t="str">
        <f>IF(ISNUMBER(SEARCH(".",expandedflower[[#This Row],[Pheno Barcode]])),CONCATENATE("1A4070000000065000",RIGHT(expandedflower[[#This Row],[Pheno Barcode]],6)),"")</f>
        <v/>
      </c>
      <c r="O8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_KL5-03</v>
      </c>
    </row>
    <row r="869" spans="1:15" x14ac:dyDescent="0.25">
      <c r="A869" s="8" t="s">
        <v>530</v>
      </c>
      <c r="B869" s="9">
        <v>4</v>
      </c>
      <c r="C869" s="13" t="s">
        <v>535</v>
      </c>
      <c r="D869" s="13"/>
      <c r="E869" s="13" t="e">
        <f>_xlfn.IFNA(VLOOKUP(expandedflower[[#This Row],[Scion METRC '#]],[3]!METRCC8[#Data],2,FALSE),"METRC ERROR")</f>
        <v>#REF!</v>
      </c>
      <c r="F869" s="13" t="str">
        <f>_xlfn.IFNA(VLOOKUP(expandedflower[[#This Row],[Scion METRC '#]],VEGC8[[#All],[Scion METRC '#]:[Pheno Barcode]],2,FALSE),"")</f>
        <v/>
      </c>
      <c r="G869" s="13" t="str">
        <f>LEFT(expandedflower[[#This Row],[Pheno Barcode]],7)</f>
        <v/>
      </c>
      <c r="H869" s="10" t="e">
        <f>_xlfn.IFNA(VLOOKUP(expandedflower[[#This Row],[Strain]],VEGC8[[#All],[Scion METRC '#]:[Health]],5,FALSE),"")</f>
        <v>#REF!</v>
      </c>
      <c r="I869" s="13"/>
      <c r="J869" s="13" t="str">
        <f>_xlfn.IFNA(VLOOKUP(expandedflower[[#This Row],[Scion METRC '#]],DEADC8[#Data],2,FALSE),"Alive")</f>
        <v>Alive</v>
      </c>
      <c r="K869" s="13"/>
      <c r="L869" s="13" t="str">
        <f>_xlfn.IFNA(VLOOKUP(expandedflower[[#This Row],[Scion METRC '#]],DEADC8[#Data],3,FALSE),"")</f>
        <v/>
      </c>
      <c r="M869" s="14" t="str">
        <f>_xlfn.IFNA(VLOOKUP(expandedflower[[#This Row],[Scion METRC '#]],DEADC8[#Data],4,FALSE),"")</f>
        <v/>
      </c>
      <c r="N869" s="13" t="str">
        <f>IF(ISNUMBER(SEARCH(".",expandedflower[[#This Row],[Pheno Barcode]])),CONCATENATE("1A4070000000065000",RIGHT(expandedflower[[#This Row],[Pheno Barcode]],6)),"")</f>
        <v/>
      </c>
      <c r="O8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_KL5-04</v>
      </c>
    </row>
    <row r="870" spans="1:15" x14ac:dyDescent="0.25">
      <c r="A870" s="8" t="s">
        <v>530</v>
      </c>
      <c r="B870" s="9">
        <v>5</v>
      </c>
      <c r="C870" s="13" t="s">
        <v>535</v>
      </c>
      <c r="D870" s="13"/>
      <c r="E870" s="13" t="e">
        <f>_xlfn.IFNA(VLOOKUP(expandedflower[[#This Row],[Scion METRC '#]],[3]!METRCC8[#Data],2,FALSE),"METRC ERROR")</f>
        <v>#REF!</v>
      </c>
      <c r="F870" s="13" t="str">
        <f>_xlfn.IFNA(VLOOKUP(expandedflower[[#This Row],[Scion METRC '#]],VEGC8[[#All],[Scion METRC '#]:[Pheno Barcode]],2,FALSE),"")</f>
        <v/>
      </c>
      <c r="G870" s="13" t="str">
        <f>LEFT(expandedflower[[#This Row],[Pheno Barcode]],7)</f>
        <v/>
      </c>
      <c r="H870" s="10" t="e">
        <f>_xlfn.IFNA(VLOOKUP(expandedflower[[#This Row],[Strain]],VEGC8[[#All],[Scion METRC '#]:[Health]],5,FALSE),"")</f>
        <v>#REF!</v>
      </c>
      <c r="I870" s="13"/>
      <c r="J870" s="13" t="str">
        <f>_xlfn.IFNA(VLOOKUP(expandedflower[[#This Row],[Scion METRC '#]],DEADC8[#Data],2,FALSE),"Alive")</f>
        <v>Alive</v>
      </c>
      <c r="K870" s="13"/>
      <c r="L870" s="13" t="str">
        <f>_xlfn.IFNA(VLOOKUP(expandedflower[[#This Row],[Scion METRC '#]],DEADC8[#Data],3,FALSE),"")</f>
        <v/>
      </c>
      <c r="M870" s="14" t="str">
        <f>_xlfn.IFNA(VLOOKUP(expandedflower[[#This Row],[Scion METRC '#]],DEADC8[#Data],4,FALSE),"")</f>
        <v/>
      </c>
      <c r="N870" s="13" t="str">
        <f>IF(ISNUMBER(SEARCH(".",expandedflower[[#This Row],[Pheno Barcode]])),CONCATENATE("1A4070000000065000",RIGHT(expandedflower[[#This Row],[Pheno Barcode]],6)),"")</f>
        <v/>
      </c>
      <c r="O8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_KL5-05</v>
      </c>
    </row>
    <row r="871" spans="1:15" x14ac:dyDescent="0.25">
      <c r="A871" s="8" t="s">
        <v>530</v>
      </c>
      <c r="B871" s="9">
        <v>6</v>
      </c>
      <c r="C871" s="13" t="s">
        <v>535</v>
      </c>
      <c r="D871" s="13"/>
      <c r="E871" s="13" t="e">
        <f>_xlfn.IFNA(VLOOKUP(expandedflower[[#This Row],[Scion METRC '#]],[3]!METRCC8[#Data],2,FALSE),"METRC ERROR")</f>
        <v>#REF!</v>
      </c>
      <c r="F871" s="13" t="str">
        <f>_xlfn.IFNA(VLOOKUP(expandedflower[[#This Row],[Scion METRC '#]],VEGC8[[#All],[Scion METRC '#]:[Pheno Barcode]],2,FALSE),"")</f>
        <v/>
      </c>
      <c r="G871" s="13" t="str">
        <f>LEFT(expandedflower[[#This Row],[Pheno Barcode]],7)</f>
        <v/>
      </c>
      <c r="H871" s="10" t="e">
        <f>_xlfn.IFNA(VLOOKUP(expandedflower[[#This Row],[Strain]],VEGC8[[#All],[Scion METRC '#]:[Health]],5,FALSE),"")</f>
        <v>#REF!</v>
      </c>
      <c r="I871" s="13"/>
      <c r="J871" s="13" t="str">
        <f>_xlfn.IFNA(VLOOKUP(expandedflower[[#This Row],[Scion METRC '#]],DEADC8[#Data],2,FALSE),"Alive")</f>
        <v>Alive</v>
      </c>
      <c r="K871" s="13"/>
      <c r="L871" s="13" t="str">
        <f>_xlfn.IFNA(VLOOKUP(expandedflower[[#This Row],[Scion METRC '#]],DEADC8[#Data],3,FALSE),"")</f>
        <v/>
      </c>
      <c r="M871" s="14" t="str">
        <f>_xlfn.IFNA(VLOOKUP(expandedflower[[#This Row],[Scion METRC '#]],DEADC8[#Data],4,FALSE),"")</f>
        <v/>
      </c>
      <c r="N871" s="13" t="str">
        <f>IF(ISNUMBER(SEARCH(".",expandedflower[[#This Row],[Pheno Barcode]])),CONCATENATE("1A4070000000065000",RIGHT(expandedflower[[#This Row],[Pheno Barcode]],6)),"")</f>
        <v/>
      </c>
      <c r="O8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_KL5-06</v>
      </c>
    </row>
    <row r="872" spans="1:15" x14ac:dyDescent="0.25">
      <c r="A872" s="8" t="s">
        <v>530</v>
      </c>
      <c r="B872" s="9">
        <v>7</v>
      </c>
      <c r="C872" s="13" t="s">
        <v>535</v>
      </c>
      <c r="D872" s="13"/>
      <c r="E872" s="13" t="e">
        <f>_xlfn.IFNA(VLOOKUP(expandedflower[[#This Row],[Scion METRC '#]],[3]!METRCC8[#Data],2,FALSE),"METRC ERROR")</f>
        <v>#REF!</v>
      </c>
      <c r="F872" s="13" t="str">
        <f>_xlfn.IFNA(VLOOKUP(expandedflower[[#This Row],[Scion METRC '#]],VEGC8[[#All],[Scion METRC '#]:[Pheno Barcode]],2,FALSE),"")</f>
        <v/>
      </c>
      <c r="G872" s="13" t="str">
        <f>LEFT(expandedflower[[#This Row],[Pheno Barcode]],7)</f>
        <v/>
      </c>
      <c r="H872" s="10" t="e">
        <f>_xlfn.IFNA(VLOOKUP(expandedflower[[#This Row],[Strain]],VEGC8[[#All],[Scion METRC '#]:[Health]],5,FALSE),"")</f>
        <v>#REF!</v>
      </c>
      <c r="I872" s="13"/>
      <c r="J872" s="13" t="str">
        <f>_xlfn.IFNA(VLOOKUP(expandedflower[[#This Row],[Scion METRC '#]],DEADC8[#Data],2,FALSE),"Alive")</f>
        <v>Alive</v>
      </c>
      <c r="K872" s="13"/>
      <c r="L872" s="13" t="str">
        <f>_xlfn.IFNA(VLOOKUP(expandedflower[[#This Row],[Scion METRC '#]],DEADC8[#Data],3,FALSE),"")</f>
        <v/>
      </c>
      <c r="M872" s="14" t="str">
        <f>_xlfn.IFNA(VLOOKUP(expandedflower[[#This Row],[Scion METRC '#]],DEADC8[#Data],4,FALSE),"")</f>
        <v/>
      </c>
      <c r="N872" s="13" t="str">
        <f>IF(ISNUMBER(SEARCH(".",expandedflower[[#This Row],[Pheno Barcode]])),CONCATENATE("1A4070000000065000",RIGHT(expandedflower[[#This Row],[Pheno Barcode]],6)),"")</f>
        <v/>
      </c>
      <c r="O8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_KL5-07</v>
      </c>
    </row>
    <row r="873" spans="1:15" x14ac:dyDescent="0.25">
      <c r="A873" s="8" t="s">
        <v>530</v>
      </c>
      <c r="B873" s="9">
        <v>8</v>
      </c>
      <c r="C873" s="13" t="s">
        <v>535</v>
      </c>
      <c r="D873" s="13"/>
      <c r="E873" s="13" t="e">
        <f>_xlfn.IFNA(VLOOKUP(expandedflower[[#This Row],[Scion METRC '#]],[3]!METRCC8[#Data],2,FALSE),"METRC ERROR")</f>
        <v>#REF!</v>
      </c>
      <c r="F873" s="13" t="str">
        <f>_xlfn.IFNA(VLOOKUP(expandedflower[[#This Row],[Scion METRC '#]],VEGC8[[#All],[Scion METRC '#]:[Pheno Barcode]],2,FALSE),"")</f>
        <v/>
      </c>
      <c r="G873" s="13" t="str">
        <f>LEFT(expandedflower[[#This Row],[Pheno Barcode]],7)</f>
        <v/>
      </c>
      <c r="H873" s="10" t="e">
        <f>_xlfn.IFNA(VLOOKUP(expandedflower[[#This Row],[Strain]],VEGC8[[#All],[Scion METRC '#]:[Health]],5,FALSE),"")</f>
        <v>#REF!</v>
      </c>
      <c r="I873" s="13"/>
      <c r="J873" s="13" t="str">
        <f>_xlfn.IFNA(VLOOKUP(expandedflower[[#This Row],[Scion METRC '#]],DEADC8[#Data],2,FALSE),"Alive")</f>
        <v>Alive</v>
      </c>
      <c r="K873" s="13"/>
      <c r="L873" s="13" t="str">
        <f>_xlfn.IFNA(VLOOKUP(expandedflower[[#This Row],[Scion METRC '#]],DEADC8[#Data],3,FALSE),"")</f>
        <v/>
      </c>
      <c r="M873" s="14" t="str">
        <f>_xlfn.IFNA(VLOOKUP(expandedflower[[#This Row],[Scion METRC '#]],DEADC8[#Data],4,FALSE),"")</f>
        <v/>
      </c>
      <c r="N873" s="13" t="str">
        <f>IF(ISNUMBER(SEARCH(".",expandedflower[[#This Row],[Pheno Barcode]])),CONCATENATE("1A4070000000065000",RIGHT(expandedflower[[#This Row],[Pheno Barcode]],6)),"")</f>
        <v/>
      </c>
      <c r="O8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_KL5-08</v>
      </c>
    </row>
    <row r="874" spans="1:15" x14ac:dyDescent="0.25">
      <c r="A874" s="8" t="s">
        <v>530</v>
      </c>
      <c r="B874" s="9">
        <v>9</v>
      </c>
      <c r="C874" s="13" t="s">
        <v>535</v>
      </c>
      <c r="D874" s="13"/>
      <c r="E874" s="13" t="e">
        <f>_xlfn.IFNA(VLOOKUP(expandedflower[[#This Row],[Scion METRC '#]],[3]!METRCC8[#Data],2,FALSE),"METRC ERROR")</f>
        <v>#REF!</v>
      </c>
      <c r="F874" s="13" t="str">
        <f>_xlfn.IFNA(VLOOKUP(expandedflower[[#This Row],[Scion METRC '#]],VEGC8[[#All],[Scion METRC '#]:[Pheno Barcode]],2,FALSE),"")</f>
        <v/>
      </c>
      <c r="G874" s="13" t="str">
        <f>LEFT(expandedflower[[#This Row],[Pheno Barcode]],7)</f>
        <v/>
      </c>
      <c r="H874" s="10" t="e">
        <f>_xlfn.IFNA(VLOOKUP(expandedflower[[#This Row],[Strain]],VEGC8[[#All],[Scion METRC '#]:[Health]],5,FALSE),"")</f>
        <v>#REF!</v>
      </c>
      <c r="I874" s="13"/>
      <c r="J874" s="13" t="str">
        <f>_xlfn.IFNA(VLOOKUP(expandedflower[[#This Row],[Scion METRC '#]],DEADC8[#Data],2,FALSE),"Alive")</f>
        <v>Alive</v>
      </c>
      <c r="K874" s="13"/>
      <c r="L874" s="13" t="str">
        <f>_xlfn.IFNA(VLOOKUP(expandedflower[[#This Row],[Scion METRC '#]],DEADC8[#Data],3,FALSE),"")</f>
        <v/>
      </c>
      <c r="M874" s="14" t="str">
        <f>_xlfn.IFNA(VLOOKUP(expandedflower[[#This Row],[Scion METRC '#]],DEADC8[#Data],4,FALSE),"")</f>
        <v/>
      </c>
      <c r="N874" s="13" t="str">
        <f>IF(ISNUMBER(SEARCH(".",expandedflower[[#This Row],[Pheno Barcode]])),CONCATENATE("1A4070000000065000",RIGHT(expandedflower[[#This Row],[Pheno Barcode]],6)),"")</f>
        <v/>
      </c>
      <c r="O8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_KL5-09</v>
      </c>
    </row>
    <row r="875" spans="1:15" x14ac:dyDescent="0.25">
      <c r="A875" s="8" t="s">
        <v>530</v>
      </c>
      <c r="B875" s="9">
        <v>10</v>
      </c>
      <c r="C875" s="13" t="s">
        <v>535</v>
      </c>
      <c r="D875" s="13"/>
      <c r="E875" s="13" t="e">
        <f>_xlfn.IFNA(VLOOKUP(expandedflower[[#This Row],[Scion METRC '#]],[3]!METRCC8[#Data],2,FALSE),"METRC ERROR")</f>
        <v>#REF!</v>
      </c>
      <c r="F875" s="13" t="str">
        <f>_xlfn.IFNA(VLOOKUP(expandedflower[[#This Row],[Scion METRC '#]],VEGC8[[#All],[Scion METRC '#]:[Pheno Barcode]],2,FALSE),"")</f>
        <v/>
      </c>
      <c r="G875" s="13" t="str">
        <f>LEFT(expandedflower[[#This Row],[Pheno Barcode]],7)</f>
        <v/>
      </c>
      <c r="H875" s="10" t="e">
        <f>_xlfn.IFNA(VLOOKUP(expandedflower[[#This Row],[Strain]],VEGC8[[#All],[Scion METRC '#]:[Health]],5,FALSE),"")</f>
        <v>#REF!</v>
      </c>
      <c r="I875" s="13"/>
      <c r="J875" s="13" t="str">
        <f>_xlfn.IFNA(VLOOKUP(expandedflower[[#This Row],[Scion METRC '#]],DEADC8[#Data],2,FALSE),"Alive")</f>
        <v>Alive</v>
      </c>
      <c r="K875" s="13"/>
      <c r="L875" s="13" t="str">
        <f>_xlfn.IFNA(VLOOKUP(expandedflower[[#This Row],[Scion METRC '#]],DEADC8[#Data],3,FALSE),"")</f>
        <v/>
      </c>
      <c r="M875" s="14" t="str">
        <f>_xlfn.IFNA(VLOOKUP(expandedflower[[#This Row],[Scion METRC '#]],DEADC8[#Data],4,FALSE),"")</f>
        <v/>
      </c>
      <c r="N875" s="13" t="str">
        <f>IF(ISNUMBER(SEARCH(".",expandedflower[[#This Row],[Pheno Barcode]])),CONCATENATE("1A4070000000065000",RIGHT(expandedflower[[#This Row],[Pheno Barcode]],6)),"")</f>
        <v/>
      </c>
      <c r="O8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_KL5-10</v>
      </c>
    </row>
    <row r="876" spans="1:15" x14ac:dyDescent="0.25">
      <c r="A876" s="8" t="s">
        <v>530</v>
      </c>
      <c r="B876" s="9">
        <v>11</v>
      </c>
      <c r="C876" s="13" t="s">
        <v>535</v>
      </c>
      <c r="D876" s="13"/>
      <c r="E876" s="13" t="e">
        <f>_xlfn.IFNA(VLOOKUP(expandedflower[[#This Row],[Scion METRC '#]],[3]!METRCC8[#Data],2,FALSE),"METRC ERROR")</f>
        <v>#REF!</v>
      </c>
      <c r="F876" s="13" t="str">
        <f>_xlfn.IFNA(VLOOKUP(expandedflower[[#This Row],[Scion METRC '#]],VEGC8[[#All],[Scion METRC '#]:[Pheno Barcode]],2,FALSE),"")</f>
        <v/>
      </c>
      <c r="G876" s="13" t="str">
        <f>LEFT(expandedflower[[#This Row],[Pheno Barcode]],7)</f>
        <v/>
      </c>
      <c r="H876" s="10" t="e">
        <f>_xlfn.IFNA(VLOOKUP(expandedflower[[#This Row],[Strain]],VEGC8[[#All],[Scion METRC '#]:[Health]],5,FALSE),"")</f>
        <v>#REF!</v>
      </c>
      <c r="I876" s="13"/>
      <c r="J876" s="13" t="str">
        <f>_xlfn.IFNA(VLOOKUP(expandedflower[[#This Row],[Scion METRC '#]],DEADC8[#Data],2,FALSE),"Alive")</f>
        <v>Alive</v>
      </c>
      <c r="K876" s="13"/>
      <c r="L876" s="13" t="str">
        <f>_xlfn.IFNA(VLOOKUP(expandedflower[[#This Row],[Scion METRC '#]],DEADC8[#Data],3,FALSE),"")</f>
        <v/>
      </c>
      <c r="M876" s="14" t="str">
        <f>_xlfn.IFNA(VLOOKUP(expandedflower[[#This Row],[Scion METRC '#]],DEADC8[#Data],4,FALSE),"")</f>
        <v/>
      </c>
      <c r="N876" s="13" t="str">
        <f>IF(ISNUMBER(SEARCH(".",expandedflower[[#This Row],[Pheno Barcode]])),CONCATENATE("1A4070000000065000",RIGHT(expandedflower[[#This Row],[Pheno Barcode]],6)),"")</f>
        <v/>
      </c>
      <c r="O8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_KL5-11</v>
      </c>
    </row>
    <row r="877" spans="1:15" x14ac:dyDescent="0.25">
      <c r="A877" s="8" t="s">
        <v>530</v>
      </c>
      <c r="B877" s="9">
        <v>12</v>
      </c>
      <c r="C877" s="13" t="s">
        <v>535</v>
      </c>
      <c r="D877" s="13"/>
      <c r="E877" s="13" t="e">
        <f>_xlfn.IFNA(VLOOKUP(expandedflower[[#This Row],[Scion METRC '#]],[3]!METRCC8[#Data],2,FALSE),"METRC ERROR")</f>
        <v>#REF!</v>
      </c>
      <c r="F877" s="13" t="str">
        <f>_xlfn.IFNA(VLOOKUP(expandedflower[[#This Row],[Scion METRC '#]],VEGC8[[#All],[Scion METRC '#]:[Pheno Barcode]],2,FALSE),"")</f>
        <v/>
      </c>
      <c r="G877" s="13" t="str">
        <f>LEFT(expandedflower[[#This Row],[Pheno Barcode]],7)</f>
        <v/>
      </c>
      <c r="H877" s="10" t="e">
        <f>_xlfn.IFNA(VLOOKUP(expandedflower[[#This Row],[Strain]],VEGC8[[#All],[Scion METRC '#]:[Health]],5,FALSE),"")</f>
        <v>#REF!</v>
      </c>
      <c r="I877" s="13"/>
      <c r="J877" s="13" t="str">
        <f>_xlfn.IFNA(VLOOKUP(expandedflower[[#This Row],[Scion METRC '#]],DEADC8[#Data],2,FALSE),"Alive")</f>
        <v>Alive</v>
      </c>
      <c r="K877" s="13"/>
      <c r="L877" s="13" t="str">
        <f>_xlfn.IFNA(VLOOKUP(expandedflower[[#This Row],[Scion METRC '#]],DEADC8[#Data],3,FALSE),"")</f>
        <v/>
      </c>
      <c r="M877" s="14" t="str">
        <f>_xlfn.IFNA(VLOOKUP(expandedflower[[#This Row],[Scion METRC '#]],DEADC8[#Data],4,FALSE),"")</f>
        <v/>
      </c>
      <c r="N877" s="13" t="str">
        <f>IF(ISNUMBER(SEARCH(".",expandedflower[[#This Row],[Pheno Barcode]])),CONCATENATE("1A4070000000065000",RIGHT(expandedflower[[#This Row],[Pheno Barcode]],6)),"")</f>
        <v/>
      </c>
      <c r="O8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_KL5-12</v>
      </c>
    </row>
    <row r="878" spans="1:15" x14ac:dyDescent="0.25">
      <c r="A878" s="8" t="s">
        <v>530</v>
      </c>
      <c r="B878" s="9">
        <v>13</v>
      </c>
      <c r="C878" s="13" t="s">
        <v>535</v>
      </c>
      <c r="D878" s="13"/>
      <c r="E878" s="13" t="e">
        <f>_xlfn.IFNA(VLOOKUP(expandedflower[[#This Row],[Scion METRC '#]],[3]!METRCC8[#Data],2,FALSE),"METRC ERROR")</f>
        <v>#REF!</v>
      </c>
      <c r="F878" s="13" t="str">
        <f>_xlfn.IFNA(VLOOKUP(expandedflower[[#This Row],[Scion METRC '#]],VEGC8[[#All],[Scion METRC '#]:[Pheno Barcode]],2,FALSE),"")</f>
        <v/>
      </c>
      <c r="G878" s="13" t="str">
        <f>LEFT(expandedflower[[#This Row],[Pheno Barcode]],7)</f>
        <v/>
      </c>
      <c r="H878" s="10" t="e">
        <f>_xlfn.IFNA(VLOOKUP(expandedflower[[#This Row],[Strain]],VEGC8[[#All],[Scion METRC '#]:[Health]],5,FALSE),"")</f>
        <v>#REF!</v>
      </c>
      <c r="I878" s="13"/>
      <c r="J878" s="13" t="str">
        <f>_xlfn.IFNA(VLOOKUP(expandedflower[[#This Row],[Scion METRC '#]],DEADC8[#Data],2,FALSE),"Alive")</f>
        <v>Alive</v>
      </c>
      <c r="K878" s="13"/>
      <c r="L878" s="13" t="str">
        <f>_xlfn.IFNA(VLOOKUP(expandedflower[[#This Row],[Scion METRC '#]],DEADC8[#Data],3,FALSE),"")</f>
        <v/>
      </c>
      <c r="M878" s="14" t="str">
        <f>_xlfn.IFNA(VLOOKUP(expandedflower[[#This Row],[Scion METRC '#]],DEADC8[#Data],4,FALSE),"")</f>
        <v/>
      </c>
      <c r="N878" s="13" t="str">
        <f>IF(ISNUMBER(SEARCH(".",expandedflower[[#This Row],[Pheno Barcode]])),CONCATENATE("1A4070000000065000",RIGHT(expandedflower[[#This Row],[Pheno Barcode]],6)),"")</f>
        <v/>
      </c>
      <c r="O8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_KL5-13</v>
      </c>
    </row>
    <row r="879" spans="1:15" x14ac:dyDescent="0.25">
      <c r="A879" s="8" t="s">
        <v>530</v>
      </c>
      <c r="B879" s="9">
        <v>14</v>
      </c>
      <c r="C879" s="13" t="s">
        <v>535</v>
      </c>
      <c r="D879" s="13"/>
      <c r="E879" s="13" t="e">
        <f>_xlfn.IFNA(VLOOKUP(expandedflower[[#This Row],[Scion METRC '#]],[3]!METRCC8[#Data],2,FALSE),"METRC ERROR")</f>
        <v>#REF!</v>
      </c>
      <c r="F879" s="13" t="str">
        <f>_xlfn.IFNA(VLOOKUP(expandedflower[[#This Row],[Scion METRC '#]],VEGC8[[#All],[Scion METRC '#]:[Pheno Barcode]],2,FALSE),"")</f>
        <v/>
      </c>
      <c r="G879" s="13" t="str">
        <f>LEFT(expandedflower[[#This Row],[Pheno Barcode]],7)</f>
        <v/>
      </c>
      <c r="H879" s="10" t="e">
        <f>_xlfn.IFNA(VLOOKUP(expandedflower[[#This Row],[Strain]],VEGC8[[#All],[Scion METRC '#]:[Health]],5,FALSE),"")</f>
        <v>#REF!</v>
      </c>
      <c r="I879" s="13"/>
      <c r="J879" s="13" t="str">
        <f>_xlfn.IFNA(VLOOKUP(expandedflower[[#This Row],[Scion METRC '#]],DEADC8[#Data],2,FALSE),"Alive")</f>
        <v>Alive</v>
      </c>
      <c r="K879" s="13"/>
      <c r="L879" s="13" t="str">
        <f>_xlfn.IFNA(VLOOKUP(expandedflower[[#This Row],[Scion METRC '#]],DEADC8[#Data],3,FALSE),"")</f>
        <v/>
      </c>
      <c r="M879" s="14" t="str">
        <f>_xlfn.IFNA(VLOOKUP(expandedflower[[#This Row],[Scion METRC '#]],DEADC8[#Data],4,FALSE),"")</f>
        <v/>
      </c>
      <c r="N879" s="13" t="str">
        <f>IF(ISNUMBER(SEARCH(".",expandedflower[[#This Row],[Pheno Barcode]])),CONCATENATE("1A4070000000065000",RIGHT(expandedflower[[#This Row],[Pheno Barcode]],6)),"")</f>
        <v/>
      </c>
      <c r="O8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_KL5-14</v>
      </c>
    </row>
    <row r="880" spans="1:15" x14ac:dyDescent="0.25">
      <c r="A880" s="8" t="s">
        <v>530</v>
      </c>
      <c r="B880" s="9">
        <v>15</v>
      </c>
      <c r="C880" s="13" t="s">
        <v>535</v>
      </c>
      <c r="D880" s="13"/>
      <c r="E880" s="13" t="e">
        <f>_xlfn.IFNA(VLOOKUP(expandedflower[[#This Row],[Scion METRC '#]],[3]!METRCC8[#Data],2,FALSE),"METRC ERROR")</f>
        <v>#REF!</v>
      </c>
      <c r="F880" s="13" t="str">
        <f>_xlfn.IFNA(VLOOKUP(expandedflower[[#This Row],[Scion METRC '#]],VEGC8[[#All],[Scion METRC '#]:[Pheno Barcode]],2,FALSE),"")</f>
        <v/>
      </c>
      <c r="G880" s="13" t="str">
        <f>LEFT(expandedflower[[#This Row],[Pheno Barcode]],7)</f>
        <v/>
      </c>
      <c r="H880" s="10" t="e">
        <f>_xlfn.IFNA(VLOOKUP(expandedflower[[#This Row],[Strain]],VEGC8[[#All],[Scion METRC '#]:[Health]],5,FALSE),"")</f>
        <v>#REF!</v>
      </c>
      <c r="I880" s="13"/>
      <c r="J880" s="13" t="str">
        <f>_xlfn.IFNA(VLOOKUP(expandedflower[[#This Row],[Scion METRC '#]],DEADC8[#Data],2,FALSE),"Alive")</f>
        <v>Alive</v>
      </c>
      <c r="K880" s="13"/>
      <c r="L880" s="13" t="str">
        <f>_xlfn.IFNA(VLOOKUP(expandedflower[[#This Row],[Scion METRC '#]],DEADC8[#Data],3,FALSE),"")</f>
        <v/>
      </c>
      <c r="M880" s="14" t="str">
        <f>_xlfn.IFNA(VLOOKUP(expandedflower[[#This Row],[Scion METRC '#]],DEADC8[#Data],4,FALSE),"")</f>
        <v/>
      </c>
      <c r="N880" s="13" t="str">
        <f>IF(ISNUMBER(SEARCH(".",expandedflower[[#This Row],[Pheno Barcode]])),CONCATENATE("1A4070000000065000",RIGHT(expandedflower[[#This Row],[Pheno Barcode]],6)),"")</f>
        <v/>
      </c>
      <c r="O8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_KL5-15</v>
      </c>
    </row>
    <row r="881" spans="1:15" x14ac:dyDescent="0.25">
      <c r="A881" s="8" t="s">
        <v>530</v>
      </c>
      <c r="B881" s="9">
        <v>16</v>
      </c>
      <c r="C881" s="13" t="s">
        <v>535</v>
      </c>
      <c r="D881" s="13"/>
      <c r="E881" s="13" t="e">
        <f>_xlfn.IFNA(VLOOKUP(expandedflower[[#This Row],[Scion METRC '#]],[3]!METRCC8[#Data],2,FALSE),"METRC ERROR")</f>
        <v>#REF!</v>
      </c>
      <c r="F881" s="13" t="str">
        <f>_xlfn.IFNA(VLOOKUP(expandedflower[[#This Row],[Scion METRC '#]],VEGC8[[#All],[Scion METRC '#]:[Pheno Barcode]],2,FALSE),"")</f>
        <v/>
      </c>
      <c r="G881" s="13" t="str">
        <f>LEFT(expandedflower[[#This Row],[Pheno Barcode]],7)</f>
        <v/>
      </c>
      <c r="H881" s="10" t="e">
        <f>_xlfn.IFNA(VLOOKUP(expandedflower[[#This Row],[Strain]],VEGC8[[#All],[Scion METRC '#]:[Health]],5,FALSE),"")</f>
        <v>#REF!</v>
      </c>
      <c r="I881" s="13"/>
      <c r="J881" s="13" t="str">
        <f>_xlfn.IFNA(VLOOKUP(expandedflower[[#This Row],[Scion METRC '#]],DEADC8[#Data],2,FALSE),"Alive")</f>
        <v>Alive</v>
      </c>
      <c r="K881" s="13"/>
      <c r="L881" s="13" t="str">
        <f>_xlfn.IFNA(VLOOKUP(expandedflower[[#This Row],[Scion METRC '#]],DEADC8[#Data],3,FALSE),"")</f>
        <v/>
      </c>
      <c r="M881" s="14" t="str">
        <f>_xlfn.IFNA(VLOOKUP(expandedflower[[#This Row],[Scion METRC '#]],DEADC8[#Data],4,FALSE),"")</f>
        <v/>
      </c>
      <c r="N881" s="13" t="str">
        <f>IF(ISNUMBER(SEARCH(".",expandedflower[[#This Row],[Pheno Barcode]])),CONCATENATE("1A4070000000065000",RIGHT(expandedflower[[#This Row],[Pheno Barcode]],6)),"")</f>
        <v/>
      </c>
      <c r="O8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_KL5-16</v>
      </c>
    </row>
    <row r="882" spans="1:15" x14ac:dyDescent="0.25">
      <c r="A882" s="8" t="s">
        <v>530</v>
      </c>
      <c r="B882" s="9">
        <v>1</v>
      </c>
      <c r="C882" s="13" t="s">
        <v>536</v>
      </c>
      <c r="D882" s="13"/>
      <c r="E882" s="13" t="e">
        <f>_xlfn.IFNA(VLOOKUP(expandedflower[[#This Row],[Scion METRC '#]],[3]!METRCC8[#Data],2,FALSE),"METRC ERROR")</f>
        <v>#REF!</v>
      </c>
      <c r="F882" s="13" t="str">
        <f>_xlfn.IFNA(VLOOKUP(expandedflower[[#This Row],[Scion METRC '#]],VEGC8[[#All],[Scion METRC '#]:[Pheno Barcode]],2,FALSE),"")</f>
        <v/>
      </c>
      <c r="G882" s="13" t="str">
        <f>LEFT(expandedflower[[#This Row],[Pheno Barcode]],7)</f>
        <v/>
      </c>
      <c r="H882" s="10" t="e">
        <f>_xlfn.IFNA(VLOOKUP(expandedflower[[#This Row],[Strain]],VEGC8[[#All],[Scion METRC '#]:[Health]],5,FALSE),"")</f>
        <v>#REF!</v>
      </c>
      <c r="I882" s="13"/>
      <c r="J882" s="13" t="str">
        <f>_xlfn.IFNA(VLOOKUP(expandedflower[[#This Row],[Scion METRC '#]],DEADC8[#Data],2,FALSE),"Alive")</f>
        <v>Alive</v>
      </c>
      <c r="K882" s="13"/>
      <c r="L882" s="13" t="str">
        <f>_xlfn.IFNA(VLOOKUP(expandedflower[[#This Row],[Scion METRC '#]],DEADC8[#Data],3,FALSE),"")</f>
        <v/>
      </c>
      <c r="M882" s="14" t="str">
        <f>_xlfn.IFNA(VLOOKUP(expandedflower[[#This Row],[Scion METRC '#]],DEADC8[#Data],4,FALSE),"")</f>
        <v/>
      </c>
      <c r="N882" s="13" t="str">
        <f>IF(ISNUMBER(SEARCH(".",expandedflower[[#This Row],[Pheno Barcode]])),CONCATENATE("1A4070000000065000",RIGHT(expandedflower[[#This Row],[Pheno Barcode]],6)),"")</f>
        <v/>
      </c>
      <c r="O8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_LL1-01</v>
      </c>
    </row>
    <row r="883" spans="1:15" x14ac:dyDescent="0.25">
      <c r="A883" s="8" t="s">
        <v>530</v>
      </c>
      <c r="B883" s="9">
        <v>2</v>
      </c>
      <c r="C883" s="13" t="s">
        <v>536</v>
      </c>
      <c r="D883" s="13"/>
      <c r="E883" s="13" t="e">
        <f>_xlfn.IFNA(VLOOKUP(expandedflower[[#This Row],[Scion METRC '#]],[3]!METRCC8[#Data],2,FALSE),"METRC ERROR")</f>
        <v>#REF!</v>
      </c>
      <c r="F883" s="13" t="str">
        <f>_xlfn.IFNA(VLOOKUP(expandedflower[[#This Row],[Scion METRC '#]],VEGC8[[#All],[Scion METRC '#]:[Pheno Barcode]],2,FALSE),"")</f>
        <v/>
      </c>
      <c r="G883" s="13" t="str">
        <f>LEFT(expandedflower[[#This Row],[Pheno Barcode]],7)</f>
        <v/>
      </c>
      <c r="H883" s="10" t="e">
        <f>_xlfn.IFNA(VLOOKUP(expandedflower[[#This Row],[Strain]],VEGC8[[#All],[Scion METRC '#]:[Health]],5,FALSE),"")</f>
        <v>#REF!</v>
      </c>
      <c r="I883" s="13"/>
      <c r="J883" s="13" t="str">
        <f>_xlfn.IFNA(VLOOKUP(expandedflower[[#This Row],[Scion METRC '#]],DEADC8[#Data],2,FALSE),"Alive")</f>
        <v>Alive</v>
      </c>
      <c r="K883" s="13"/>
      <c r="L883" s="13" t="str">
        <f>_xlfn.IFNA(VLOOKUP(expandedflower[[#This Row],[Scion METRC '#]],DEADC8[#Data],3,FALSE),"")</f>
        <v/>
      </c>
      <c r="M883" s="14" t="str">
        <f>_xlfn.IFNA(VLOOKUP(expandedflower[[#This Row],[Scion METRC '#]],DEADC8[#Data],4,FALSE),"")</f>
        <v/>
      </c>
      <c r="N883" s="13" t="str">
        <f>IF(ISNUMBER(SEARCH(".",expandedflower[[#This Row],[Pheno Barcode]])),CONCATENATE("1A4070000000065000",RIGHT(expandedflower[[#This Row],[Pheno Barcode]],6)),"")</f>
        <v/>
      </c>
      <c r="O8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_LL1-02</v>
      </c>
    </row>
    <row r="884" spans="1:15" x14ac:dyDescent="0.25">
      <c r="A884" s="8" t="s">
        <v>530</v>
      </c>
      <c r="B884" s="9">
        <v>3</v>
      </c>
      <c r="C884" s="13" t="s">
        <v>536</v>
      </c>
      <c r="D884" s="13"/>
      <c r="E884" s="13" t="e">
        <f>_xlfn.IFNA(VLOOKUP(expandedflower[[#This Row],[Scion METRC '#]],[3]!METRCC8[#Data],2,FALSE),"METRC ERROR")</f>
        <v>#REF!</v>
      </c>
      <c r="F884" s="13" t="str">
        <f>_xlfn.IFNA(VLOOKUP(expandedflower[[#This Row],[Scion METRC '#]],VEGC8[[#All],[Scion METRC '#]:[Pheno Barcode]],2,FALSE),"")</f>
        <v/>
      </c>
      <c r="G884" s="13" t="str">
        <f>LEFT(expandedflower[[#This Row],[Pheno Barcode]],7)</f>
        <v/>
      </c>
      <c r="H884" s="10" t="e">
        <f>_xlfn.IFNA(VLOOKUP(expandedflower[[#This Row],[Strain]],VEGC8[[#All],[Scion METRC '#]:[Health]],5,FALSE),"")</f>
        <v>#REF!</v>
      </c>
      <c r="I884" s="13"/>
      <c r="J884" s="13" t="str">
        <f>_xlfn.IFNA(VLOOKUP(expandedflower[[#This Row],[Scion METRC '#]],DEADC8[#Data],2,FALSE),"Alive")</f>
        <v>Alive</v>
      </c>
      <c r="K884" s="13"/>
      <c r="L884" s="13" t="str">
        <f>_xlfn.IFNA(VLOOKUP(expandedflower[[#This Row],[Scion METRC '#]],DEADC8[#Data],3,FALSE),"")</f>
        <v/>
      </c>
      <c r="M884" s="14" t="str">
        <f>_xlfn.IFNA(VLOOKUP(expandedflower[[#This Row],[Scion METRC '#]],DEADC8[#Data],4,FALSE),"")</f>
        <v/>
      </c>
      <c r="N884" s="13" t="str">
        <f>IF(ISNUMBER(SEARCH(".",expandedflower[[#This Row],[Pheno Barcode]])),CONCATENATE("1A4070000000065000",RIGHT(expandedflower[[#This Row],[Pheno Barcode]],6)),"")</f>
        <v/>
      </c>
      <c r="O8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_LL1-03</v>
      </c>
    </row>
    <row r="885" spans="1:15" x14ac:dyDescent="0.25">
      <c r="A885" s="8" t="s">
        <v>530</v>
      </c>
      <c r="B885" s="9">
        <v>4</v>
      </c>
      <c r="C885" s="13" t="s">
        <v>536</v>
      </c>
      <c r="D885" s="13"/>
      <c r="E885" s="13" t="e">
        <f>_xlfn.IFNA(VLOOKUP(expandedflower[[#This Row],[Scion METRC '#]],[3]!METRCC8[#Data],2,FALSE),"METRC ERROR")</f>
        <v>#REF!</v>
      </c>
      <c r="F885" s="13" t="str">
        <f>_xlfn.IFNA(VLOOKUP(expandedflower[[#This Row],[Scion METRC '#]],VEGC8[[#All],[Scion METRC '#]:[Pheno Barcode]],2,FALSE),"")</f>
        <v/>
      </c>
      <c r="G885" s="13" t="str">
        <f>LEFT(expandedflower[[#This Row],[Pheno Barcode]],7)</f>
        <v/>
      </c>
      <c r="H885" s="10" t="e">
        <f>_xlfn.IFNA(VLOOKUP(expandedflower[[#This Row],[Strain]],VEGC8[[#All],[Scion METRC '#]:[Health]],5,FALSE),"")</f>
        <v>#REF!</v>
      </c>
      <c r="I885" s="13"/>
      <c r="J885" s="13" t="str">
        <f>_xlfn.IFNA(VLOOKUP(expandedflower[[#This Row],[Scion METRC '#]],DEADC8[#Data],2,FALSE),"Alive")</f>
        <v>Alive</v>
      </c>
      <c r="K885" s="13"/>
      <c r="L885" s="13" t="str">
        <f>_xlfn.IFNA(VLOOKUP(expandedflower[[#This Row],[Scion METRC '#]],DEADC8[#Data],3,FALSE),"")</f>
        <v/>
      </c>
      <c r="M885" s="14" t="str">
        <f>_xlfn.IFNA(VLOOKUP(expandedflower[[#This Row],[Scion METRC '#]],DEADC8[#Data],4,FALSE),"")</f>
        <v/>
      </c>
      <c r="N885" s="13" t="str">
        <f>IF(ISNUMBER(SEARCH(".",expandedflower[[#This Row],[Pheno Barcode]])),CONCATENATE("1A4070000000065000",RIGHT(expandedflower[[#This Row],[Pheno Barcode]],6)),"")</f>
        <v/>
      </c>
      <c r="O8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_LL1-04</v>
      </c>
    </row>
    <row r="886" spans="1:15" x14ac:dyDescent="0.25">
      <c r="A886" s="8" t="s">
        <v>530</v>
      </c>
      <c r="B886" s="9">
        <v>5</v>
      </c>
      <c r="C886" s="13" t="s">
        <v>536</v>
      </c>
      <c r="D886" s="13"/>
      <c r="E886" s="13" t="e">
        <f>_xlfn.IFNA(VLOOKUP(expandedflower[[#This Row],[Scion METRC '#]],[3]!METRCC8[#Data],2,FALSE),"METRC ERROR")</f>
        <v>#REF!</v>
      </c>
      <c r="F886" s="13" t="str">
        <f>_xlfn.IFNA(VLOOKUP(expandedflower[[#This Row],[Scion METRC '#]],VEGC8[[#All],[Scion METRC '#]:[Pheno Barcode]],2,FALSE),"")</f>
        <v/>
      </c>
      <c r="G886" s="13" t="str">
        <f>LEFT(expandedflower[[#This Row],[Pheno Barcode]],7)</f>
        <v/>
      </c>
      <c r="H886" s="10" t="e">
        <f>_xlfn.IFNA(VLOOKUP(expandedflower[[#This Row],[Strain]],VEGC8[[#All],[Scion METRC '#]:[Health]],5,FALSE),"")</f>
        <v>#REF!</v>
      </c>
      <c r="I886" s="13"/>
      <c r="J886" s="13" t="str">
        <f>_xlfn.IFNA(VLOOKUP(expandedflower[[#This Row],[Scion METRC '#]],DEADC8[#Data],2,FALSE),"Alive")</f>
        <v>Alive</v>
      </c>
      <c r="K886" s="13"/>
      <c r="L886" s="13" t="str">
        <f>_xlfn.IFNA(VLOOKUP(expandedflower[[#This Row],[Scion METRC '#]],DEADC8[#Data],3,FALSE),"")</f>
        <v/>
      </c>
      <c r="M886" s="14" t="str">
        <f>_xlfn.IFNA(VLOOKUP(expandedflower[[#This Row],[Scion METRC '#]],DEADC8[#Data],4,FALSE),"")</f>
        <v/>
      </c>
      <c r="N886" s="13" t="str">
        <f>IF(ISNUMBER(SEARCH(".",expandedflower[[#This Row],[Pheno Barcode]])),CONCATENATE("1A4070000000065000",RIGHT(expandedflower[[#This Row],[Pheno Barcode]],6)),"")</f>
        <v/>
      </c>
      <c r="O8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_LL1-05</v>
      </c>
    </row>
    <row r="887" spans="1:15" x14ac:dyDescent="0.25">
      <c r="A887" s="8" t="s">
        <v>530</v>
      </c>
      <c r="B887" s="9">
        <v>6</v>
      </c>
      <c r="C887" s="13" t="s">
        <v>536</v>
      </c>
      <c r="D887" s="13"/>
      <c r="E887" s="13" t="e">
        <f>_xlfn.IFNA(VLOOKUP(expandedflower[[#This Row],[Scion METRC '#]],[3]!METRCC8[#Data],2,FALSE),"METRC ERROR")</f>
        <v>#REF!</v>
      </c>
      <c r="F887" s="13" t="str">
        <f>_xlfn.IFNA(VLOOKUP(expandedflower[[#This Row],[Scion METRC '#]],VEGC8[[#All],[Scion METRC '#]:[Pheno Barcode]],2,FALSE),"")</f>
        <v/>
      </c>
      <c r="G887" s="13" t="str">
        <f>LEFT(expandedflower[[#This Row],[Pheno Barcode]],7)</f>
        <v/>
      </c>
      <c r="H887" s="10" t="e">
        <f>_xlfn.IFNA(VLOOKUP(expandedflower[[#This Row],[Strain]],VEGC8[[#All],[Scion METRC '#]:[Health]],5,FALSE),"")</f>
        <v>#REF!</v>
      </c>
      <c r="I887" s="13"/>
      <c r="J887" s="13" t="str">
        <f>_xlfn.IFNA(VLOOKUP(expandedflower[[#This Row],[Scion METRC '#]],DEADC8[#Data],2,FALSE),"Alive")</f>
        <v>Alive</v>
      </c>
      <c r="K887" s="13"/>
      <c r="L887" s="13" t="str">
        <f>_xlfn.IFNA(VLOOKUP(expandedflower[[#This Row],[Scion METRC '#]],DEADC8[#Data],3,FALSE),"")</f>
        <v/>
      </c>
      <c r="M887" s="14" t="str">
        <f>_xlfn.IFNA(VLOOKUP(expandedflower[[#This Row],[Scion METRC '#]],DEADC8[#Data],4,FALSE),"")</f>
        <v/>
      </c>
      <c r="N887" s="13" t="str">
        <f>IF(ISNUMBER(SEARCH(".",expandedflower[[#This Row],[Pheno Barcode]])),CONCATENATE("1A4070000000065000",RIGHT(expandedflower[[#This Row],[Pheno Barcode]],6)),"")</f>
        <v/>
      </c>
      <c r="O8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_LL1-06</v>
      </c>
    </row>
    <row r="888" spans="1:15" x14ac:dyDescent="0.25">
      <c r="A888" s="8" t="s">
        <v>530</v>
      </c>
      <c r="B888" s="9">
        <v>7</v>
      </c>
      <c r="C888" s="13" t="s">
        <v>536</v>
      </c>
      <c r="D888" s="13"/>
      <c r="E888" s="13" t="e">
        <f>_xlfn.IFNA(VLOOKUP(expandedflower[[#This Row],[Scion METRC '#]],[3]!METRCC8[#Data],2,FALSE),"METRC ERROR")</f>
        <v>#REF!</v>
      </c>
      <c r="F888" s="13" t="str">
        <f>_xlfn.IFNA(VLOOKUP(expandedflower[[#This Row],[Scion METRC '#]],VEGC8[[#All],[Scion METRC '#]:[Pheno Barcode]],2,FALSE),"")</f>
        <v/>
      </c>
      <c r="G888" s="13" t="str">
        <f>LEFT(expandedflower[[#This Row],[Pheno Barcode]],7)</f>
        <v/>
      </c>
      <c r="H888" s="10" t="e">
        <f>_xlfn.IFNA(VLOOKUP(expandedflower[[#This Row],[Strain]],VEGC8[[#All],[Scion METRC '#]:[Health]],5,FALSE),"")</f>
        <v>#REF!</v>
      </c>
      <c r="I888" s="13"/>
      <c r="J888" s="13" t="str">
        <f>_xlfn.IFNA(VLOOKUP(expandedflower[[#This Row],[Scion METRC '#]],DEADC8[#Data],2,FALSE),"Alive")</f>
        <v>Alive</v>
      </c>
      <c r="K888" s="13"/>
      <c r="L888" s="13" t="str">
        <f>_xlfn.IFNA(VLOOKUP(expandedflower[[#This Row],[Scion METRC '#]],DEADC8[#Data],3,FALSE),"")</f>
        <v/>
      </c>
      <c r="M888" s="14" t="str">
        <f>_xlfn.IFNA(VLOOKUP(expandedflower[[#This Row],[Scion METRC '#]],DEADC8[#Data],4,FALSE),"")</f>
        <v/>
      </c>
      <c r="N888" s="13" t="str">
        <f>IF(ISNUMBER(SEARCH(".",expandedflower[[#This Row],[Pheno Barcode]])),CONCATENATE("1A4070000000065000",RIGHT(expandedflower[[#This Row],[Pheno Barcode]],6)),"")</f>
        <v/>
      </c>
      <c r="O8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_LL1-07</v>
      </c>
    </row>
    <row r="889" spans="1:15" x14ac:dyDescent="0.25">
      <c r="A889" s="8" t="s">
        <v>530</v>
      </c>
      <c r="B889" s="9">
        <v>8</v>
      </c>
      <c r="C889" s="13" t="s">
        <v>536</v>
      </c>
      <c r="D889" s="13"/>
      <c r="E889" s="13" t="e">
        <f>_xlfn.IFNA(VLOOKUP(expandedflower[[#This Row],[Scion METRC '#]],[3]!METRCC8[#Data],2,FALSE),"METRC ERROR")</f>
        <v>#REF!</v>
      </c>
      <c r="F889" s="13" t="str">
        <f>_xlfn.IFNA(VLOOKUP(expandedflower[[#This Row],[Scion METRC '#]],VEGC8[[#All],[Scion METRC '#]:[Pheno Barcode]],2,FALSE),"")</f>
        <v/>
      </c>
      <c r="G889" s="13" t="str">
        <f>LEFT(expandedflower[[#This Row],[Pheno Barcode]],7)</f>
        <v/>
      </c>
      <c r="H889" s="10" t="e">
        <f>_xlfn.IFNA(VLOOKUP(expandedflower[[#This Row],[Strain]],VEGC8[[#All],[Scion METRC '#]:[Health]],5,FALSE),"")</f>
        <v>#REF!</v>
      </c>
      <c r="I889" s="13"/>
      <c r="J889" s="13" t="str">
        <f>_xlfn.IFNA(VLOOKUP(expandedflower[[#This Row],[Scion METRC '#]],DEADC8[#Data],2,FALSE),"Alive")</f>
        <v>Alive</v>
      </c>
      <c r="K889" s="13"/>
      <c r="L889" s="13" t="str">
        <f>_xlfn.IFNA(VLOOKUP(expandedflower[[#This Row],[Scion METRC '#]],DEADC8[#Data],3,FALSE),"")</f>
        <v/>
      </c>
      <c r="M889" s="14" t="str">
        <f>_xlfn.IFNA(VLOOKUP(expandedflower[[#This Row],[Scion METRC '#]],DEADC8[#Data],4,FALSE),"")</f>
        <v/>
      </c>
      <c r="N889" s="13" t="str">
        <f>IF(ISNUMBER(SEARCH(".",expandedflower[[#This Row],[Pheno Barcode]])),CONCATENATE("1A4070000000065000",RIGHT(expandedflower[[#This Row],[Pheno Barcode]],6)),"")</f>
        <v/>
      </c>
      <c r="O8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_LL1-08</v>
      </c>
    </row>
    <row r="890" spans="1:15" x14ac:dyDescent="0.25">
      <c r="A890" s="8" t="s">
        <v>530</v>
      </c>
      <c r="B890" s="9">
        <v>9</v>
      </c>
      <c r="C890" s="13" t="s">
        <v>536</v>
      </c>
      <c r="D890" s="13"/>
      <c r="E890" s="13" t="e">
        <f>_xlfn.IFNA(VLOOKUP(expandedflower[[#This Row],[Scion METRC '#]],[3]!METRCC8[#Data],2,FALSE),"METRC ERROR")</f>
        <v>#REF!</v>
      </c>
      <c r="F890" s="13" t="str">
        <f>_xlfn.IFNA(VLOOKUP(expandedflower[[#This Row],[Scion METRC '#]],VEGC8[[#All],[Scion METRC '#]:[Pheno Barcode]],2,FALSE),"")</f>
        <v/>
      </c>
      <c r="G890" s="13" t="str">
        <f>LEFT(expandedflower[[#This Row],[Pheno Barcode]],7)</f>
        <v/>
      </c>
      <c r="H890" s="10" t="e">
        <f>_xlfn.IFNA(VLOOKUP(expandedflower[[#This Row],[Strain]],VEGC8[[#All],[Scion METRC '#]:[Health]],5,FALSE),"")</f>
        <v>#REF!</v>
      </c>
      <c r="I890" s="13"/>
      <c r="J890" s="13" t="str">
        <f>_xlfn.IFNA(VLOOKUP(expandedflower[[#This Row],[Scion METRC '#]],DEADC8[#Data],2,FALSE),"Alive")</f>
        <v>Alive</v>
      </c>
      <c r="K890" s="13"/>
      <c r="L890" s="13" t="str">
        <f>_xlfn.IFNA(VLOOKUP(expandedflower[[#This Row],[Scion METRC '#]],DEADC8[#Data],3,FALSE),"")</f>
        <v/>
      </c>
      <c r="M890" s="14" t="str">
        <f>_xlfn.IFNA(VLOOKUP(expandedflower[[#This Row],[Scion METRC '#]],DEADC8[#Data],4,FALSE),"")</f>
        <v/>
      </c>
      <c r="N890" s="13" t="str">
        <f>IF(ISNUMBER(SEARCH(".",expandedflower[[#This Row],[Pheno Barcode]])),CONCATENATE("1A4070000000065000",RIGHT(expandedflower[[#This Row],[Pheno Barcode]],6)),"")</f>
        <v/>
      </c>
      <c r="O8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_LL1-09</v>
      </c>
    </row>
    <row r="891" spans="1:15" x14ac:dyDescent="0.25">
      <c r="A891" s="8" t="s">
        <v>530</v>
      </c>
      <c r="B891" s="9">
        <v>10</v>
      </c>
      <c r="C891" s="13" t="s">
        <v>536</v>
      </c>
      <c r="D891" s="13"/>
      <c r="E891" s="13" t="e">
        <f>_xlfn.IFNA(VLOOKUP(expandedflower[[#This Row],[Scion METRC '#]],[3]!METRCC8[#Data],2,FALSE),"METRC ERROR")</f>
        <v>#REF!</v>
      </c>
      <c r="F891" s="13" t="str">
        <f>_xlfn.IFNA(VLOOKUP(expandedflower[[#This Row],[Scion METRC '#]],VEGC8[[#All],[Scion METRC '#]:[Pheno Barcode]],2,FALSE),"")</f>
        <v/>
      </c>
      <c r="G891" s="13" t="str">
        <f>LEFT(expandedflower[[#This Row],[Pheno Barcode]],7)</f>
        <v/>
      </c>
      <c r="H891" s="10" t="e">
        <f>_xlfn.IFNA(VLOOKUP(expandedflower[[#This Row],[Strain]],VEGC8[[#All],[Scion METRC '#]:[Health]],5,FALSE),"")</f>
        <v>#REF!</v>
      </c>
      <c r="I891" s="13"/>
      <c r="J891" s="13" t="str">
        <f>_xlfn.IFNA(VLOOKUP(expandedflower[[#This Row],[Scion METRC '#]],DEADC8[#Data],2,FALSE),"Alive")</f>
        <v>Alive</v>
      </c>
      <c r="K891" s="13"/>
      <c r="L891" s="13" t="str">
        <f>_xlfn.IFNA(VLOOKUP(expandedflower[[#This Row],[Scion METRC '#]],DEADC8[#Data],3,FALSE),"")</f>
        <v/>
      </c>
      <c r="M891" s="14" t="str">
        <f>_xlfn.IFNA(VLOOKUP(expandedflower[[#This Row],[Scion METRC '#]],DEADC8[#Data],4,FALSE),"")</f>
        <v/>
      </c>
      <c r="N891" s="13" t="str">
        <f>IF(ISNUMBER(SEARCH(".",expandedflower[[#This Row],[Pheno Barcode]])),CONCATENATE("1A4070000000065000",RIGHT(expandedflower[[#This Row],[Pheno Barcode]],6)),"")</f>
        <v/>
      </c>
      <c r="O8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_LL1-10</v>
      </c>
    </row>
    <row r="892" spans="1:15" x14ac:dyDescent="0.25">
      <c r="A892" s="8" t="s">
        <v>530</v>
      </c>
      <c r="B892" s="9">
        <v>11</v>
      </c>
      <c r="C892" s="13" t="s">
        <v>536</v>
      </c>
      <c r="D892" s="13"/>
      <c r="E892" s="13" t="e">
        <f>_xlfn.IFNA(VLOOKUP(expandedflower[[#This Row],[Scion METRC '#]],[3]!METRCC8[#Data],2,FALSE),"METRC ERROR")</f>
        <v>#REF!</v>
      </c>
      <c r="F892" s="13" t="str">
        <f>_xlfn.IFNA(VLOOKUP(expandedflower[[#This Row],[Scion METRC '#]],VEGC8[[#All],[Scion METRC '#]:[Pheno Barcode]],2,FALSE),"")</f>
        <v/>
      </c>
      <c r="G892" s="13" t="str">
        <f>LEFT(expandedflower[[#This Row],[Pheno Barcode]],7)</f>
        <v/>
      </c>
      <c r="H892" s="10" t="e">
        <f>_xlfn.IFNA(VLOOKUP(expandedflower[[#This Row],[Strain]],VEGC8[[#All],[Scion METRC '#]:[Health]],5,FALSE),"")</f>
        <v>#REF!</v>
      </c>
      <c r="I892" s="13"/>
      <c r="J892" s="13" t="str">
        <f>_xlfn.IFNA(VLOOKUP(expandedflower[[#This Row],[Scion METRC '#]],DEADC8[#Data],2,FALSE),"Alive")</f>
        <v>Alive</v>
      </c>
      <c r="K892" s="13"/>
      <c r="L892" s="13" t="str">
        <f>_xlfn.IFNA(VLOOKUP(expandedflower[[#This Row],[Scion METRC '#]],DEADC8[#Data],3,FALSE),"")</f>
        <v/>
      </c>
      <c r="M892" s="14" t="str">
        <f>_xlfn.IFNA(VLOOKUP(expandedflower[[#This Row],[Scion METRC '#]],DEADC8[#Data],4,FALSE),"")</f>
        <v/>
      </c>
      <c r="N892" s="13" t="str">
        <f>IF(ISNUMBER(SEARCH(".",expandedflower[[#This Row],[Pheno Barcode]])),CONCATENATE("1A4070000000065000",RIGHT(expandedflower[[#This Row],[Pheno Barcode]],6)),"")</f>
        <v/>
      </c>
      <c r="O8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_LL1-11</v>
      </c>
    </row>
    <row r="893" spans="1:15" x14ac:dyDescent="0.25">
      <c r="A893" s="8" t="s">
        <v>530</v>
      </c>
      <c r="B893" s="9">
        <v>12</v>
      </c>
      <c r="C893" s="13" t="s">
        <v>536</v>
      </c>
      <c r="D893" s="13"/>
      <c r="E893" s="13" t="e">
        <f>_xlfn.IFNA(VLOOKUP(expandedflower[[#This Row],[Scion METRC '#]],[3]!METRCC8[#Data],2,FALSE),"METRC ERROR")</f>
        <v>#REF!</v>
      </c>
      <c r="F893" s="13" t="str">
        <f>_xlfn.IFNA(VLOOKUP(expandedflower[[#This Row],[Scion METRC '#]],VEGC8[[#All],[Scion METRC '#]:[Pheno Barcode]],2,FALSE),"")</f>
        <v/>
      </c>
      <c r="G893" s="13" t="str">
        <f>LEFT(expandedflower[[#This Row],[Pheno Barcode]],7)</f>
        <v/>
      </c>
      <c r="H893" s="10" t="e">
        <f>_xlfn.IFNA(VLOOKUP(expandedflower[[#This Row],[Strain]],VEGC8[[#All],[Scion METRC '#]:[Health]],5,FALSE),"")</f>
        <v>#REF!</v>
      </c>
      <c r="I893" s="13"/>
      <c r="J893" s="13" t="str">
        <f>_xlfn.IFNA(VLOOKUP(expandedflower[[#This Row],[Scion METRC '#]],DEADC8[#Data],2,FALSE),"Alive")</f>
        <v>Alive</v>
      </c>
      <c r="K893" s="13"/>
      <c r="L893" s="13" t="str">
        <f>_xlfn.IFNA(VLOOKUP(expandedflower[[#This Row],[Scion METRC '#]],DEADC8[#Data],3,FALSE),"")</f>
        <v/>
      </c>
      <c r="M893" s="14" t="str">
        <f>_xlfn.IFNA(VLOOKUP(expandedflower[[#This Row],[Scion METRC '#]],DEADC8[#Data],4,FALSE),"")</f>
        <v/>
      </c>
      <c r="N893" s="13" t="str">
        <f>IF(ISNUMBER(SEARCH(".",expandedflower[[#This Row],[Pheno Barcode]])),CONCATENATE("1A4070000000065000",RIGHT(expandedflower[[#This Row],[Pheno Barcode]],6)),"")</f>
        <v/>
      </c>
      <c r="O8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_LL1-12</v>
      </c>
    </row>
    <row r="894" spans="1:15" x14ac:dyDescent="0.25">
      <c r="A894" s="8" t="s">
        <v>530</v>
      </c>
      <c r="B894" s="9">
        <v>13</v>
      </c>
      <c r="C894" s="13" t="s">
        <v>536</v>
      </c>
      <c r="D894" s="13"/>
      <c r="E894" s="13" t="e">
        <f>_xlfn.IFNA(VLOOKUP(expandedflower[[#This Row],[Scion METRC '#]],[3]!METRCC8[#Data],2,FALSE),"METRC ERROR")</f>
        <v>#REF!</v>
      </c>
      <c r="F894" s="13" t="str">
        <f>_xlfn.IFNA(VLOOKUP(expandedflower[[#This Row],[Scion METRC '#]],VEGC8[[#All],[Scion METRC '#]:[Pheno Barcode]],2,FALSE),"")</f>
        <v/>
      </c>
      <c r="G894" s="13" t="str">
        <f>LEFT(expandedflower[[#This Row],[Pheno Barcode]],7)</f>
        <v/>
      </c>
      <c r="H894" s="10" t="e">
        <f>_xlfn.IFNA(VLOOKUP(expandedflower[[#This Row],[Strain]],VEGC8[[#All],[Scion METRC '#]:[Health]],5,FALSE),"")</f>
        <v>#REF!</v>
      </c>
      <c r="I894" s="13"/>
      <c r="J894" s="13" t="str">
        <f>_xlfn.IFNA(VLOOKUP(expandedflower[[#This Row],[Scion METRC '#]],DEADC8[#Data],2,FALSE),"Alive")</f>
        <v>Alive</v>
      </c>
      <c r="K894" s="13"/>
      <c r="L894" s="13" t="str">
        <f>_xlfn.IFNA(VLOOKUP(expandedflower[[#This Row],[Scion METRC '#]],DEADC8[#Data],3,FALSE),"")</f>
        <v/>
      </c>
      <c r="M894" s="14" t="str">
        <f>_xlfn.IFNA(VLOOKUP(expandedflower[[#This Row],[Scion METRC '#]],DEADC8[#Data],4,FALSE),"")</f>
        <v/>
      </c>
      <c r="N894" s="13" t="str">
        <f>IF(ISNUMBER(SEARCH(".",expandedflower[[#This Row],[Pheno Barcode]])),CONCATENATE("1A4070000000065000",RIGHT(expandedflower[[#This Row],[Pheno Barcode]],6)),"")</f>
        <v/>
      </c>
      <c r="O8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_LL1-13</v>
      </c>
    </row>
    <row r="895" spans="1:15" x14ac:dyDescent="0.25">
      <c r="A895" s="8" t="s">
        <v>530</v>
      </c>
      <c r="B895" s="9">
        <v>14</v>
      </c>
      <c r="C895" s="13" t="s">
        <v>536</v>
      </c>
      <c r="D895" s="13"/>
      <c r="E895" s="13" t="e">
        <f>_xlfn.IFNA(VLOOKUP(expandedflower[[#This Row],[Scion METRC '#]],[3]!METRCC8[#Data],2,FALSE),"METRC ERROR")</f>
        <v>#REF!</v>
      </c>
      <c r="F895" s="13" t="str">
        <f>_xlfn.IFNA(VLOOKUP(expandedflower[[#This Row],[Scion METRC '#]],VEGC8[[#All],[Scion METRC '#]:[Pheno Barcode]],2,FALSE),"")</f>
        <v/>
      </c>
      <c r="G895" s="13" t="str">
        <f>LEFT(expandedflower[[#This Row],[Pheno Barcode]],7)</f>
        <v/>
      </c>
      <c r="H895" s="10" t="e">
        <f>_xlfn.IFNA(VLOOKUP(expandedflower[[#This Row],[Strain]],VEGC8[[#All],[Scion METRC '#]:[Health]],5,FALSE),"")</f>
        <v>#REF!</v>
      </c>
      <c r="I895" s="13"/>
      <c r="J895" s="13" t="str">
        <f>_xlfn.IFNA(VLOOKUP(expandedflower[[#This Row],[Scion METRC '#]],DEADC8[#Data],2,FALSE),"Alive")</f>
        <v>Alive</v>
      </c>
      <c r="K895" s="13"/>
      <c r="L895" s="13" t="str">
        <f>_xlfn.IFNA(VLOOKUP(expandedflower[[#This Row],[Scion METRC '#]],DEADC8[#Data],3,FALSE),"")</f>
        <v/>
      </c>
      <c r="M895" s="14" t="str">
        <f>_xlfn.IFNA(VLOOKUP(expandedflower[[#This Row],[Scion METRC '#]],DEADC8[#Data],4,FALSE),"")</f>
        <v/>
      </c>
      <c r="N895" s="13" t="str">
        <f>IF(ISNUMBER(SEARCH(".",expandedflower[[#This Row],[Pheno Barcode]])),CONCATENATE("1A4070000000065000",RIGHT(expandedflower[[#This Row],[Pheno Barcode]],6)),"")</f>
        <v/>
      </c>
      <c r="O8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_LL1-14</v>
      </c>
    </row>
    <row r="896" spans="1:15" x14ac:dyDescent="0.25">
      <c r="A896" s="8" t="s">
        <v>530</v>
      </c>
      <c r="B896" s="9">
        <v>15</v>
      </c>
      <c r="C896" s="13" t="s">
        <v>536</v>
      </c>
      <c r="D896" s="13"/>
      <c r="E896" s="13" t="e">
        <f>_xlfn.IFNA(VLOOKUP(expandedflower[[#This Row],[Scion METRC '#]],[3]!METRCC8[#Data],2,FALSE),"METRC ERROR")</f>
        <v>#REF!</v>
      </c>
      <c r="F896" s="13" t="str">
        <f>_xlfn.IFNA(VLOOKUP(expandedflower[[#This Row],[Scion METRC '#]],VEGC8[[#All],[Scion METRC '#]:[Pheno Barcode]],2,FALSE),"")</f>
        <v/>
      </c>
      <c r="G896" s="13" t="str">
        <f>LEFT(expandedflower[[#This Row],[Pheno Barcode]],7)</f>
        <v/>
      </c>
      <c r="H896" s="10" t="e">
        <f>_xlfn.IFNA(VLOOKUP(expandedflower[[#This Row],[Strain]],VEGC8[[#All],[Scion METRC '#]:[Health]],5,FALSE),"")</f>
        <v>#REF!</v>
      </c>
      <c r="I896" s="13"/>
      <c r="J896" s="13" t="str">
        <f>_xlfn.IFNA(VLOOKUP(expandedflower[[#This Row],[Scion METRC '#]],DEADC8[#Data],2,FALSE),"Alive")</f>
        <v>Alive</v>
      </c>
      <c r="K896" s="13"/>
      <c r="L896" s="13" t="str">
        <f>_xlfn.IFNA(VLOOKUP(expandedflower[[#This Row],[Scion METRC '#]],DEADC8[#Data],3,FALSE),"")</f>
        <v/>
      </c>
      <c r="M896" s="14" t="str">
        <f>_xlfn.IFNA(VLOOKUP(expandedflower[[#This Row],[Scion METRC '#]],DEADC8[#Data],4,FALSE),"")</f>
        <v/>
      </c>
      <c r="N896" s="13" t="str">
        <f>IF(ISNUMBER(SEARCH(".",expandedflower[[#This Row],[Pheno Barcode]])),CONCATENATE("1A4070000000065000",RIGHT(expandedflower[[#This Row],[Pheno Barcode]],6)),"")</f>
        <v/>
      </c>
      <c r="O8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_LL1-15</v>
      </c>
    </row>
    <row r="897" spans="1:15" x14ac:dyDescent="0.25">
      <c r="A897" s="8" t="s">
        <v>530</v>
      </c>
      <c r="B897" s="9">
        <v>16</v>
      </c>
      <c r="C897" s="13" t="s">
        <v>536</v>
      </c>
      <c r="D897" s="13"/>
      <c r="E897" s="13" t="e">
        <f>_xlfn.IFNA(VLOOKUP(expandedflower[[#This Row],[Scion METRC '#]],[3]!METRCC8[#Data],2,FALSE),"METRC ERROR")</f>
        <v>#REF!</v>
      </c>
      <c r="F897" s="13" t="str">
        <f>_xlfn.IFNA(VLOOKUP(expandedflower[[#This Row],[Scion METRC '#]],VEGC8[[#All],[Scion METRC '#]:[Pheno Barcode]],2,FALSE),"")</f>
        <v/>
      </c>
      <c r="G897" s="13" t="str">
        <f>LEFT(expandedflower[[#This Row],[Pheno Barcode]],7)</f>
        <v/>
      </c>
      <c r="H897" s="10" t="e">
        <f>_xlfn.IFNA(VLOOKUP(expandedflower[[#This Row],[Strain]],VEGC8[[#All],[Scion METRC '#]:[Health]],5,FALSE),"")</f>
        <v>#REF!</v>
      </c>
      <c r="I897" s="13"/>
      <c r="J897" s="13" t="str">
        <f>_xlfn.IFNA(VLOOKUP(expandedflower[[#This Row],[Scion METRC '#]],DEADC8[#Data],2,FALSE),"Alive")</f>
        <v>Alive</v>
      </c>
      <c r="K897" s="13"/>
      <c r="L897" s="13" t="str">
        <f>_xlfn.IFNA(VLOOKUP(expandedflower[[#This Row],[Scion METRC '#]],DEADC8[#Data],3,FALSE),"")</f>
        <v/>
      </c>
      <c r="M897" s="14" t="str">
        <f>_xlfn.IFNA(VLOOKUP(expandedflower[[#This Row],[Scion METRC '#]],DEADC8[#Data],4,FALSE),"")</f>
        <v/>
      </c>
      <c r="N897" s="13" t="str">
        <f>IF(ISNUMBER(SEARCH(".",expandedflower[[#This Row],[Pheno Barcode]])),CONCATENATE("1A4070000000065000",RIGHT(expandedflower[[#This Row],[Pheno Barcode]],6)),"")</f>
        <v/>
      </c>
      <c r="O8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_LL1-16</v>
      </c>
    </row>
    <row r="898" spans="1:15" x14ac:dyDescent="0.25">
      <c r="A898" s="8" t="s">
        <v>530</v>
      </c>
      <c r="B898" s="9">
        <v>1</v>
      </c>
      <c r="C898" s="13" t="s">
        <v>537</v>
      </c>
      <c r="D898" s="13"/>
      <c r="E898" s="13" t="e">
        <f>_xlfn.IFNA(VLOOKUP(expandedflower[[#This Row],[Scion METRC '#]],[3]!METRCC8[#Data],2,FALSE),"METRC ERROR")</f>
        <v>#REF!</v>
      </c>
      <c r="F898" s="13" t="str">
        <f>_xlfn.IFNA(VLOOKUP(expandedflower[[#This Row],[Scion METRC '#]],VEGC8[[#All],[Scion METRC '#]:[Pheno Barcode]],2,FALSE),"")</f>
        <v/>
      </c>
      <c r="G898" s="13" t="str">
        <f>LEFT(expandedflower[[#This Row],[Pheno Barcode]],7)</f>
        <v/>
      </c>
      <c r="H898" s="10" t="e">
        <f>_xlfn.IFNA(VLOOKUP(expandedflower[[#This Row],[Strain]],VEGC8[[#All],[Scion METRC '#]:[Health]],5,FALSE),"")</f>
        <v>#REF!</v>
      </c>
      <c r="I898" s="13"/>
      <c r="J898" s="13" t="str">
        <f>_xlfn.IFNA(VLOOKUP(expandedflower[[#This Row],[Scion METRC '#]],DEADC8[#Data],2,FALSE),"Alive")</f>
        <v>Alive</v>
      </c>
      <c r="K898" s="13"/>
      <c r="L898" s="13" t="str">
        <f>_xlfn.IFNA(VLOOKUP(expandedflower[[#This Row],[Scion METRC '#]],DEADC8[#Data],3,FALSE),"")</f>
        <v/>
      </c>
      <c r="M898" s="14" t="str">
        <f>_xlfn.IFNA(VLOOKUP(expandedflower[[#This Row],[Scion METRC '#]],DEADC8[#Data],4,FALSE),"")</f>
        <v/>
      </c>
      <c r="N898" s="13" t="str">
        <f>IF(ISNUMBER(SEARCH(".",expandedflower[[#This Row],[Pheno Barcode]])),CONCATENATE("1A4070000000065000",RIGHT(expandedflower[[#This Row],[Pheno Barcode]],6)),"")</f>
        <v/>
      </c>
      <c r="O8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_LL2-01</v>
      </c>
    </row>
    <row r="899" spans="1:15" x14ac:dyDescent="0.25">
      <c r="A899" s="8" t="s">
        <v>530</v>
      </c>
      <c r="B899" s="9">
        <v>2</v>
      </c>
      <c r="C899" s="13" t="s">
        <v>537</v>
      </c>
      <c r="D899" s="13"/>
      <c r="E899" s="13" t="e">
        <f>_xlfn.IFNA(VLOOKUP(expandedflower[[#This Row],[Scion METRC '#]],[3]!METRCC8[#Data],2,FALSE),"METRC ERROR")</f>
        <v>#REF!</v>
      </c>
      <c r="F899" s="13" t="str">
        <f>_xlfn.IFNA(VLOOKUP(expandedflower[[#This Row],[Scion METRC '#]],VEGC8[[#All],[Scion METRC '#]:[Pheno Barcode]],2,FALSE),"")</f>
        <v/>
      </c>
      <c r="G899" s="13" t="str">
        <f>LEFT(expandedflower[[#This Row],[Pheno Barcode]],7)</f>
        <v/>
      </c>
      <c r="H899" s="10" t="e">
        <f>_xlfn.IFNA(VLOOKUP(expandedflower[[#This Row],[Strain]],VEGC8[[#All],[Scion METRC '#]:[Health]],5,FALSE),"")</f>
        <v>#REF!</v>
      </c>
      <c r="I899" s="13"/>
      <c r="J899" s="13" t="str">
        <f>_xlfn.IFNA(VLOOKUP(expandedflower[[#This Row],[Scion METRC '#]],DEADC8[#Data],2,FALSE),"Alive")</f>
        <v>Alive</v>
      </c>
      <c r="K899" s="13"/>
      <c r="L899" s="13" t="str">
        <f>_xlfn.IFNA(VLOOKUP(expandedflower[[#This Row],[Scion METRC '#]],DEADC8[#Data],3,FALSE),"")</f>
        <v/>
      </c>
      <c r="M899" s="14" t="str">
        <f>_xlfn.IFNA(VLOOKUP(expandedflower[[#This Row],[Scion METRC '#]],DEADC8[#Data],4,FALSE),"")</f>
        <v/>
      </c>
      <c r="N899" s="13" t="str">
        <f>IF(ISNUMBER(SEARCH(".",expandedflower[[#This Row],[Pheno Barcode]])),CONCATENATE("1A4070000000065000",RIGHT(expandedflower[[#This Row],[Pheno Barcode]],6)),"")</f>
        <v/>
      </c>
      <c r="O8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_LL2-02</v>
      </c>
    </row>
    <row r="900" spans="1:15" x14ac:dyDescent="0.25">
      <c r="A900" s="8" t="s">
        <v>530</v>
      </c>
      <c r="B900" s="9">
        <v>3</v>
      </c>
      <c r="C900" s="13" t="s">
        <v>537</v>
      </c>
      <c r="D900" s="13"/>
      <c r="E900" s="13" t="e">
        <f>_xlfn.IFNA(VLOOKUP(expandedflower[[#This Row],[Scion METRC '#]],[3]!METRCC8[#Data],2,FALSE),"METRC ERROR")</f>
        <v>#REF!</v>
      </c>
      <c r="F900" s="13" t="str">
        <f>_xlfn.IFNA(VLOOKUP(expandedflower[[#This Row],[Scion METRC '#]],VEGC8[[#All],[Scion METRC '#]:[Pheno Barcode]],2,FALSE),"")</f>
        <v/>
      </c>
      <c r="G900" s="13" t="str">
        <f>LEFT(expandedflower[[#This Row],[Pheno Barcode]],7)</f>
        <v/>
      </c>
      <c r="H900" s="10" t="e">
        <f>_xlfn.IFNA(VLOOKUP(expandedflower[[#This Row],[Strain]],VEGC8[[#All],[Scion METRC '#]:[Health]],5,FALSE),"")</f>
        <v>#REF!</v>
      </c>
      <c r="I900" s="13"/>
      <c r="J900" s="13" t="str">
        <f>_xlfn.IFNA(VLOOKUP(expandedflower[[#This Row],[Scion METRC '#]],DEADC8[#Data],2,FALSE),"Alive")</f>
        <v>Alive</v>
      </c>
      <c r="K900" s="13"/>
      <c r="L900" s="13" t="str">
        <f>_xlfn.IFNA(VLOOKUP(expandedflower[[#This Row],[Scion METRC '#]],DEADC8[#Data],3,FALSE),"")</f>
        <v/>
      </c>
      <c r="M900" s="14" t="str">
        <f>_xlfn.IFNA(VLOOKUP(expandedflower[[#This Row],[Scion METRC '#]],DEADC8[#Data],4,FALSE),"")</f>
        <v/>
      </c>
      <c r="N900" s="13" t="str">
        <f>IF(ISNUMBER(SEARCH(".",expandedflower[[#This Row],[Pheno Barcode]])),CONCATENATE("1A4070000000065000",RIGHT(expandedflower[[#This Row],[Pheno Barcode]],6)),"")</f>
        <v/>
      </c>
      <c r="O9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_LL2-03</v>
      </c>
    </row>
    <row r="901" spans="1:15" x14ac:dyDescent="0.25">
      <c r="A901" s="8" t="s">
        <v>530</v>
      </c>
      <c r="B901" s="9">
        <v>4</v>
      </c>
      <c r="C901" s="13" t="s">
        <v>537</v>
      </c>
      <c r="D901" s="13"/>
      <c r="E901" s="13" t="e">
        <f>_xlfn.IFNA(VLOOKUP(expandedflower[[#This Row],[Scion METRC '#]],[3]!METRCC8[#Data],2,FALSE),"METRC ERROR")</f>
        <v>#REF!</v>
      </c>
      <c r="F901" s="13" t="str">
        <f>_xlfn.IFNA(VLOOKUP(expandedflower[[#This Row],[Scion METRC '#]],VEGC8[[#All],[Scion METRC '#]:[Pheno Barcode]],2,FALSE),"")</f>
        <v/>
      </c>
      <c r="G901" s="13" t="str">
        <f>LEFT(expandedflower[[#This Row],[Pheno Barcode]],7)</f>
        <v/>
      </c>
      <c r="H901" s="10" t="e">
        <f>_xlfn.IFNA(VLOOKUP(expandedflower[[#This Row],[Strain]],VEGC8[[#All],[Scion METRC '#]:[Health]],5,FALSE),"")</f>
        <v>#REF!</v>
      </c>
      <c r="I901" s="13"/>
      <c r="J901" s="13" t="str">
        <f>_xlfn.IFNA(VLOOKUP(expandedflower[[#This Row],[Scion METRC '#]],DEADC8[#Data],2,FALSE),"Alive")</f>
        <v>Alive</v>
      </c>
      <c r="K901" s="13"/>
      <c r="L901" s="13" t="str">
        <f>_xlfn.IFNA(VLOOKUP(expandedflower[[#This Row],[Scion METRC '#]],DEADC8[#Data],3,FALSE),"")</f>
        <v/>
      </c>
      <c r="M901" s="14" t="str">
        <f>_xlfn.IFNA(VLOOKUP(expandedflower[[#This Row],[Scion METRC '#]],DEADC8[#Data],4,FALSE),"")</f>
        <v/>
      </c>
      <c r="N901" s="13" t="str">
        <f>IF(ISNUMBER(SEARCH(".",expandedflower[[#This Row],[Pheno Barcode]])),CONCATENATE("1A4070000000065000",RIGHT(expandedflower[[#This Row],[Pheno Barcode]],6)),"")</f>
        <v/>
      </c>
      <c r="O9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_LL2-04</v>
      </c>
    </row>
    <row r="902" spans="1:15" x14ac:dyDescent="0.25">
      <c r="A902" s="8" t="s">
        <v>530</v>
      </c>
      <c r="B902" s="9">
        <v>5</v>
      </c>
      <c r="C902" s="13" t="s">
        <v>537</v>
      </c>
      <c r="D902" s="13"/>
      <c r="E902" s="13" t="e">
        <f>_xlfn.IFNA(VLOOKUP(expandedflower[[#This Row],[Scion METRC '#]],[3]!METRCC8[#Data],2,FALSE),"METRC ERROR")</f>
        <v>#REF!</v>
      </c>
      <c r="F902" s="13" t="str">
        <f>_xlfn.IFNA(VLOOKUP(expandedflower[[#This Row],[Scion METRC '#]],VEGC8[[#All],[Scion METRC '#]:[Pheno Barcode]],2,FALSE),"")</f>
        <v/>
      </c>
      <c r="G902" s="13" t="str">
        <f>LEFT(expandedflower[[#This Row],[Pheno Barcode]],7)</f>
        <v/>
      </c>
      <c r="H902" s="10" t="e">
        <f>_xlfn.IFNA(VLOOKUP(expandedflower[[#This Row],[Strain]],VEGC8[[#All],[Scion METRC '#]:[Health]],5,FALSE),"")</f>
        <v>#REF!</v>
      </c>
      <c r="I902" s="13"/>
      <c r="J902" s="13" t="str">
        <f>_xlfn.IFNA(VLOOKUP(expandedflower[[#This Row],[Scion METRC '#]],DEADC8[#Data],2,FALSE),"Alive")</f>
        <v>Alive</v>
      </c>
      <c r="K902" s="13"/>
      <c r="L902" s="13" t="str">
        <f>_xlfn.IFNA(VLOOKUP(expandedflower[[#This Row],[Scion METRC '#]],DEADC8[#Data],3,FALSE),"")</f>
        <v/>
      </c>
      <c r="M902" s="14" t="str">
        <f>_xlfn.IFNA(VLOOKUP(expandedflower[[#This Row],[Scion METRC '#]],DEADC8[#Data],4,FALSE),"")</f>
        <v/>
      </c>
      <c r="N902" s="13" t="str">
        <f>IF(ISNUMBER(SEARCH(".",expandedflower[[#This Row],[Pheno Barcode]])),CONCATENATE("1A4070000000065000",RIGHT(expandedflower[[#This Row],[Pheno Barcode]],6)),"")</f>
        <v/>
      </c>
      <c r="O9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_LL2-05</v>
      </c>
    </row>
    <row r="903" spans="1:15" x14ac:dyDescent="0.25">
      <c r="A903" s="8" t="s">
        <v>530</v>
      </c>
      <c r="B903" s="9">
        <v>6</v>
      </c>
      <c r="C903" s="13" t="s">
        <v>537</v>
      </c>
      <c r="D903" s="13"/>
      <c r="E903" s="13" t="e">
        <f>_xlfn.IFNA(VLOOKUP(expandedflower[[#This Row],[Scion METRC '#]],[3]!METRCC8[#Data],2,FALSE),"METRC ERROR")</f>
        <v>#REF!</v>
      </c>
      <c r="F903" s="13" t="str">
        <f>_xlfn.IFNA(VLOOKUP(expandedflower[[#This Row],[Scion METRC '#]],VEGC8[[#All],[Scion METRC '#]:[Pheno Barcode]],2,FALSE),"")</f>
        <v/>
      </c>
      <c r="G903" s="13" t="str">
        <f>LEFT(expandedflower[[#This Row],[Pheno Barcode]],7)</f>
        <v/>
      </c>
      <c r="H903" s="10" t="e">
        <f>_xlfn.IFNA(VLOOKUP(expandedflower[[#This Row],[Strain]],VEGC8[[#All],[Scion METRC '#]:[Health]],5,FALSE),"")</f>
        <v>#REF!</v>
      </c>
      <c r="I903" s="13"/>
      <c r="J903" s="13" t="str">
        <f>_xlfn.IFNA(VLOOKUP(expandedflower[[#This Row],[Scion METRC '#]],DEADC8[#Data],2,FALSE),"Alive")</f>
        <v>Alive</v>
      </c>
      <c r="K903" s="13"/>
      <c r="L903" s="13" t="str">
        <f>_xlfn.IFNA(VLOOKUP(expandedflower[[#This Row],[Scion METRC '#]],DEADC8[#Data],3,FALSE),"")</f>
        <v/>
      </c>
      <c r="M903" s="14" t="str">
        <f>_xlfn.IFNA(VLOOKUP(expandedflower[[#This Row],[Scion METRC '#]],DEADC8[#Data],4,FALSE),"")</f>
        <v/>
      </c>
      <c r="N903" s="13" t="str">
        <f>IF(ISNUMBER(SEARCH(".",expandedflower[[#This Row],[Pheno Barcode]])),CONCATENATE("1A4070000000065000",RIGHT(expandedflower[[#This Row],[Pheno Barcode]],6)),"")</f>
        <v/>
      </c>
      <c r="O9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_LL2-06</v>
      </c>
    </row>
    <row r="904" spans="1:15" x14ac:dyDescent="0.25">
      <c r="A904" s="8" t="s">
        <v>530</v>
      </c>
      <c r="B904" s="9">
        <v>7</v>
      </c>
      <c r="C904" s="13" t="s">
        <v>537</v>
      </c>
      <c r="D904" s="13"/>
      <c r="E904" s="13" t="e">
        <f>_xlfn.IFNA(VLOOKUP(expandedflower[[#This Row],[Scion METRC '#]],[3]!METRCC8[#Data],2,FALSE),"METRC ERROR")</f>
        <v>#REF!</v>
      </c>
      <c r="F904" s="13" t="str">
        <f>_xlfn.IFNA(VLOOKUP(expandedflower[[#This Row],[Scion METRC '#]],VEGC8[[#All],[Scion METRC '#]:[Pheno Barcode]],2,FALSE),"")</f>
        <v/>
      </c>
      <c r="G904" s="13" t="str">
        <f>LEFT(expandedflower[[#This Row],[Pheno Barcode]],7)</f>
        <v/>
      </c>
      <c r="H904" s="10" t="e">
        <f>_xlfn.IFNA(VLOOKUP(expandedflower[[#This Row],[Strain]],VEGC8[[#All],[Scion METRC '#]:[Health]],5,FALSE),"")</f>
        <v>#REF!</v>
      </c>
      <c r="I904" s="13"/>
      <c r="J904" s="13" t="str">
        <f>_xlfn.IFNA(VLOOKUP(expandedflower[[#This Row],[Scion METRC '#]],DEADC8[#Data],2,FALSE),"Alive")</f>
        <v>Alive</v>
      </c>
      <c r="K904" s="13"/>
      <c r="L904" s="13" t="str">
        <f>_xlfn.IFNA(VLOOKUP(expandedflower[[#This Row],[Scion METRC '#]],DEADC8[#Data],3,FALSE),"")</f>
        <v/>
      </c>
      <c r="M904" s="14" t="str">
        <f>_xlfn.IFNA(VLOOKUP(expandedflower[[#This Row],[Scion METRC '#]],DEADC8[#Data],4,FALSE),"")</f>
        <v/>
      </c>
      <c r="N904" s="13" t="str">
        <f>IF(ISNUMBER(SEARCH(".",expandedflower[[#This Row],[Pheno Barcode]])),CONCATENATE("1A4070000000065000",RIGHT(expandedflower[[#This Row],[Pheno Barcode]],6)),"")</f>
        <v/>
      </c>
      <c r="O9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_LL2-07</v>
      </c>
    </row>
    <row r="905" spans="1:15" x14ac:dyDescent="0.25">
      <c r="A905" s="8" t="s">
        <v>530</v>
      </c>
      <c r="B905" s="9">
        <v>8</v>
      </c>
      <c r="C905" s="13" t="s">
        <v>537</v>
      </c>
      <c r="D905" s="13"/>
      <c r="E905" s="13" t="e">
        <f>_xlfn.IFNA(VLOOKUP(expandedflower[[#This Row],[Scion METRC '#]],[3]!METRCC8[#Data],2,FALSE),"METRC ERROR")</f>
        <v>#REF!</v>
      </c>
      <c r="F905" s="13" t="str">
        <f>_xlfn.IFNA(VLOOKUP(expandedflower[[#This Row],[Scion METRC '#]],VEGC8[[#All],[Scion METRC '#]:[Pheno Barcode]],2,FALSE),"")</f>
        <v/>
      </c>
      <c r="G905" s="13" t="str">
        <f>LEFT(expandedflower[[#This Row],[Pheno Barcode]],7)</f>
        <v/>
      </c>
      <c r="H905" s="10" t="e">
        <f>_xlfn.IFNA(VLOOKUP(expandedflower[[#This Row],[Strain]],VEGC8[[#All],[Scion METRC '#]:[Health]],5,FALSE),"")</f>
        <v>#REF!</v>
      </c>
      <c r="I905" s="13"/>
      <c r="J905" s="13" t="str">
        <f>_xlfn.IFNA(VLOOKUP(expandedflower[[#This Row],[Scion METRC '#]],DEADC8[#Data],2,FALSE),"Alive")</f>
        <v>Alive</v>
      </c>
      <c r="K905" s="13"/>
      <c r="L905" s="13" t="str">
        <f>_xlfn.IFNA(VLOOKUP(expandedflower[[#This Row],[Scion METRC '#]],DEADC8[#Data],3,FALSE),"")</f>
        <v/>
      </c>
      <c r="M905" s="14" t="str">
        <f>_xlfn.IFNA(VLOOKUP(expandedflower[[#This Row],[Scion METRC '#]],DEADC8[#Data],4,FALSE),"")</f>
        <v/>
      </c>
      <c r="N905" s="13" t="str">
        <f>IF(ISNUMBER(SEARCH(".",expandedflower[[#This Row],[Pheno Barcode]])),CONCATENATE("1A4070000000065000",RIGHT(expandedflower[[#This Row],[Pheno Barcode]],6)),"")</f>
        <v/>
      </c>
      <c r="O9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_LL2-08</v>
      </c>
    </row>
    <row r="906" spans="1:15" x14ac:dyDescent="0.25">
      <c r="A906" s="8" t="s">
        <v>530</v>
      </c>
      <c r="B906" s="9">
        <v>9</v>
      </c>
      <c r="C906" s="13" t="s">
        <v>537</v>
      </c>
      <c r="D906" s="13"/>
      <c r="E906" s="13" t="e">
        <f>_xlfn.IFNA(VLOOKUP(expandedflower[[#This Row],[Scion METRC '#]],[3]!METRCC8[#Data],2,FALSE),"METRC ERROR")</f>
        <v>#REF!</v>
      </c>
      <c r="F906" s="13" t="str">
        <f>_xlfn.IFNA(VLOOKUP(expandedflower[[#This Row],[Scion METRC '#]],VEGC8[[#All],[Scion METRC '#]:[Pheno Barcode]],2,FALSE),"")</f>
        <v/>
      </c>
      <c r="G906" s="13" t="str">
        <f>LEFT(expandedflower[[#This Row],[Pheno Barcode]],7)</f>
        <v/>
      </c>
      <c r="H906" s="10" t="e">
        <f>_xlfn.IFNA(VLOOKUP(expandedflower[[#This Row],[Strain]],VEGC8[[#All],[Scion METRC '#]:[Health]],5,FALSE),"")</f>
        <v>#REF!</v>
      </c>
      <c r="I906" s="13"/>
      <c r="J906" s="13" t="str">
        <f>_xlfn.IFNA(VLOOKUP(expandedflower[[#This Row],[Scion METRC '#]],DEADC8[#Data],2,FALSE),"Alive")</f>
        <v>Alive</v>
      </c>
      <c r="K906" s="13"/>
      <c r="L906" s="13" t="str">
        <f>_xlfn.IFNA(VLOOKUP(expandedflower[[#This Row],[Scion METRC '#]],DEADC8[#Data],3,FALSE),"")</f>
        <v/>
      </c>
      <c r="M906" s="14" t="str">
        <f>_xlfn.IFNA(VLOOKUP(expandedflower[[#This Row],[Scion METRC '#]],DEADC8[#Data],4,FALSE),"")</f>
        <v/>
      </c>
      <c r="N906" s="13" t="str">
        <f>IF(ISNUMBER(SEARCH(".",expandedflower[[#This Row],[Pheno Barcode]])),CONCATENATE("1A4070000000065000",RIGHT(expandedflower[[#This Row],[Pheno Barcode]],6)),"")</f>
        <v/>
      </c>
      <c r="O9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_LL2-09</v>
      </c>
    </row>
    <row r="907" spans="1:15" x14ac:dyDescent="0.25">
      <c r="A907" s="8" t="s">
        <v>530</v>
      </c>
      <c r="B907" s="9">
        <v>10</v>
      </c>
      <c r="C907" s="13" t="s">
        <v>537</v>
      </c>
      <c r="D907" s="13"/>
      <c r="E907" s="13" t="e">
        <f>_xlfn.IFNA(VLOOKUP(expandedflower[[#This Row],[Scion METRC '#]],[3]!METRCC8[#Data],2,FALSE),"METRC ERROR")</f>
        <v>#REF!</v>
      </c>
      <c r="F907" s="13" t="str">
        <f>_xlfn.IFNA(VLOOKUP(expandedflower[[#This Row],[Scion METRC '#]],VEGC8[[#All],[Scion METRC '#]:[Pheno Barcode]],2,FALSE),"")</f>
        <v/>
      </c>
      <c r="G907" s="13" t="str">
        <f>LEFT(expandedflower[[#This Row],[Pheno Barcode]],7)</f>
        <v/>
      </c>
      <c r="H907" s="10" t="e">
        <f>_xlfn.IFNA(VLOOKUP(expandedflower[[#This Row],[Strain]],VEGC8[[#All],[Scion METRC '#]:[Health]],5,FALSE),"")</f>
        <v>#REF!</v>
      </c>
      <c r="I907" s="13"/>
      <c r="J907" s="13" t="str">
        <f>_xlfn.IFNA(VLOOKUP(expandedflower[[#This Row],[Scion METRC '#]],DEADC8[#Data],2,FALSE),"Alive")</f>
        <v>Alive</v>
      </c>
      <c r="K907" s="13"/>
      <c r="L907" s="13" t="str">
        <f>_xlfn.IFNA(VLOOKUP(expandedflower[[#This Row],[Scion METRC '#]],DEADC8[#Data],3,FALSE),"")</f>
        <v/>
      </c>
      <c r="M907" s="14" t="str">
        <f>_xlfn.IFNA(VLOOKUP(expandedflower[[#This Row],[Scion METRC '#]],DEADC8[#Data],4,FALSE),"")</f>
        <v/>
      </c>
      <c r="N907" s="13" t="str">
        <f>IF(ISNUMBER(SEARCH(".",expandedflower[[#This Row],[Pheno Barcode]])),CONCATENATE("1A4070000000065000",RIGHT(expandedflower[[#This Row],[Pheno Barcode]],6)),"")</f>
        <v/>
      </c>
      <c r="O9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_LL2-10</v>
      </c>
    </row>
    <row r="908" spans="1:15" x14ac:dyDescent="0.25">
      <c r="A908" s="8" t="s">
        <v>530</v>
      </c>
      <c r="B908" s="9">
        <v>11</v>
      </c>
      <c r="C908" s="13" t="s">
        <v>537</v>
      </c>
      <c r="D908" s="13"/>
      <c r="E908" s="13" t="e">
        <f>_xlfn.IFNA(VLOOKUP(expandedflower[[#This Row],[Scion METRC '#]],[3]!METRCC8[#Data],2,FALSE),"METRC ERROR")</f>
        <v>#REF!</v>
      </c>
      <c r="F908" s="13" t="str">
        <f>_xlfn.IFNA(VLOOKUP(expandedflower[[#This Row],[Scion METRC '#]],VEGC8[[#All],[Scion METRC '#]:[Pheno Barcode]],2,FALSE),"")</f>
        <v/>
      </c>
      <c r="G908" s="13" t="str">
        <f>LEFT(expandedflower[[#This Row],[Pheno Barcode]],7)</f>
        <v/>
      </c>
      <c r="H908" s="10" t="e">
        <f>_xlfn.IFNA(VLOOKUP(expandedflower[[#This Row],[Strain]],VEGC8[[#All],[Scion METRC '#]:[Health]],5,FALSE),"")</f>
        <v>#REF!</v>
      </c>
      <c r="I908" s="13"/>
      <c r="J908" s="13" t="str">
        <f>_xlfn.IFNA(VLOOKUP(expandedflower[[#This Row],[Scion METRC '#]],DEADC8[#Data],2,FALSE),"Alive")</f>
        <v>Alive</v>
      </c>
      <c r="K908" s="13"/>
      <c r="L908" s="13" t="str">
        <f>_xlfn.IFNA(VLOOKUP(expandedflower[[#This Row],[Scion METRC '#]],DEADC8[#Data],3,FALSE),"")</f>
        <v/>
      </c>
      <c r="M908" s="14" t="str">
        <f>_xlfn.IFNA(VLOOKUP(expandedflower[[#This Row],[Scion METRC '#]],DEADC8[#Data],4,FALSE),"")</f>
        <v/>
      </c>
      <c r="N908" s="13" t="str">
        <f>IF(ISNUMBER(SEARCH(".",expandedflower[[#This Row],[Pheno Barcode]])),CONCATENATE("1A4070000000065000",RIGHT(expandedflower[[#This Row],[Pheno Barcode]],6)),"")</f>
        <v/>
      </c>
      <c r="O9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_LL2-11</v>
      </c>
    </row>
    <row r="909" spans="1:15" x14ac:dyDescent="0.25">
      <c r="A909" s="8" t="s">
        <v>530</v>
      </c>
      <c r="B909" s="9">
        <v>12</v>
      </c>
      <c r="C909" s="13" t="s">
        <v>537</v>
      </c>
      <c r="D909" s="13"/>
      <c r="E909" s="13" t="e">
        <f>_xlfn.IFNA(VLOOKUP(expandedflower[[#This Row],[Scion METRC '#]],[3]!METRCC8[#Data],2,FALSE),"METRC ERROR")</f>
        <v>#REF!</v>
      </c>
      <c r="F909" s="13" t="str">
        <f>_xlfn.IFNA(VLOOKUP(expandedflower[[#This Row],[Scion METRC '#]],VEGC8[[#All],[Scion METRC '#]:[Pheno Barcode]],2,FALSE),"")</f>
        <v/>
      </c>
      <c r="G909" s="13" t="str">
        <f>LEFT(expandedflower[[#This Row],[Pheno Barcode]],7)</f>
        <v/>
      </c>
      <c r="H909" s="10" t="e">
        <f>_xlfn.IFNA(VLOOKUP(expandedflower[[#This Row],[Strain]],VEGC8[[#All],[Scion METRC '#]:[Health]],5,FALSE),"")</f>
        <v>#REF!</v>
      </c>
      <c r="I909" s="13"/>
      <c r="J909" s="13" t="str">
        <f>_xlfn.IFNA(VLOOKUP(expandedflower[[#This Row],[Scion METRC '#]],DEADC8[#Data],2,FALSE),"Alive")</f>
        <v>Alive</v>
      </c>
      <c r="K909" s="13"/>
      <c r="L909" s="13" t="str">
        <f>_xlfn.IFNA(VLOOKUP(expandedflower[[#This Row],[Scion METRC '#]],DEADC8[#Data],3,FALSE),"")</f>
        <v/>
      </c>
      <c r="M909" s="14" t="str">
        <f>_xlfn.IFNA(VLOOKUP(expandedflower[[#This Row],[Scion METRC '#]],DEADC8[#Data],4,FALSE),"")</f>
        <v/>
      </c>
      <c r="N909" s="13" t="str">
        <f>IF(ISNUMBER(SEARCH(".",expandedflower[[#This Row],[Pheno Barcode]])),CONCATENATE("1A4070000000065000",RIGHT(expandedflower[[#This Row],[Pheno Barcode]],6)),"")</f>
        <v/>
      </c>
      <c r="O9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_LL2-12</v>
      </c>
    </row>
    <row r="910" spans="1:15" x14ac:dyDescent="0.25">
      <c r="A910" s="8" t="s">
        <v>530</v>
      </c>
      <c r="B910" s="9">
        <v>13</v>
      </c>
      <c r="C910" s="13" t="s">
        <v>537</v>
      </c>
      <c r="D910" s="13"/>
      <c r="E910" s="13" t="e">
        <f>_xlfn.IFNA(VLOOKUP(expandedflower[[#This Row],[Scion METRC '#]],[3]!METRCC8[#Data],2,FALSE),"METRC ERROR")</f>
        <v>#REF!</v>
      </c>
      <c r="F910" s="13" t="str">
        <f>_xlfn.IFNA(VLOOKUP(expandedflower[[#This Row],[Scion METRC '#]],VEGC8[[#All],[Scion METRC '#]:[Pheno Barcode]],2,FALSE),"")</f>
        <v/>
      </c>
      <c r="G910" s="13" t="str">
        <f>LEFT(expandedflower[[#This Row],[Pheno Barcode]],7)</f>
        <v/>
      </c>
      <c r="H910" s="10" t="e">
        <f>_xlfn.IFNA(VLOOKUP(expandedflower[[#This Row],[Strain]],VEGC8[[#All],[Scion METRC '#]:[Health]],5,FALSE),"")</f>
        <v>#REF!</v>
      </c>
      <c r="I910" s="13"/>
      <c r="J910" s="13" t="str">
        <f>_xlfn.IFNA(VLOOKUP(expandedflower[[#This Row],[Scion METRC '#]],DEADC8[#Data],2,FALSE),"Alive")</f>
        <v>Alive</v>
      </c>
      <c r="K910" s="13"/>
      <c r="L910" s="13" t="str">
        <f>_xlfn.IFNA(VLOOKUP(expandedflower[[#This Row],[Scion METRC '#]],DEADC8[#Data],3,FALSE),"")</f>
        <v/>
      </c>
      <c r="M910" s="14" t="str">
        <f>_xlfn.IFNA(VLOOKUP(expandedflower[[#This Row],[Scion METRC '#]],DEADC8[#Data],4,FALSE),"")</f>
        <v/>
      </c>
      <c r="N910" s="13" t="str">
        <f>IF(ISNUMBER(SEARCH(".",expandedflower[[#This Row],[Pheno Barcode]])),CONCATENATE("1A4070000000065000",RIGHT(expandedflower[[#This Row],[Pheno Barcode]],6)),"")</f>
        <v/>
      </c>
      <c r="O9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_LL2-13</v>
      </c>
    </row>
    <row r="911" spans="1:15" x14ac:dyDescent="0.25">
      <c r="A911" s="8" t="s">
        <v>530</v>
      </c>
      <c r="B911" s="9">
        <v>14</v>
      </c>
      <c r="C911" s="13" t="s">
        <v>537</v>
      </c>
      <c r="D911" s="13"/>
      <c r="E911" s="13" t="e">
        <f>_xlfn.IFNA(VLOOKUP(expandedflower[[#This Row],[Scion METRC '#]],[3]!METRCC8[#Data],2,FALSE),"METRC ERROR")</f>
        <v>#REF!</v>
      </c>
      <c r="F911" s="13" t="str">
        <f>_xlfn.IFNA(VLOOKUP(expandedflower[[#This Row],[Scion METRC '#]],VEGC8[[#All],[Scion METRC '#]:[Pheno Barcode]],2,FALSE),"")</f>
        <v/>
      </c>
      <c r="G911" s="13" t="str">
        <f>LEFT(expandedflower[[#This Row],[Pheno Barcode]],7)</f>
        <v/>
      </c>
      <c r="H911" s="10" t="e">
        <f>_xlfn.IFNA(VLOOKUP(expandedflower[[#This Row],[Strain]],VEGC8[[#All],[Scion METRC '#]:[Health]],5,FALSE),"")</f>
        <v>#REF!</v>
      </c>
      <c r="I911" s="13"/>
      <c r="J911" s="13" t="str">
        <f>_xlfn.IFNA(VLOOKUP(expandedflower[[#This Row],[Scion METRC '#]],DEADC8[#Data],2,FALSE),"Alive")</f>
        <v>Alive</v>
      </c>
      <c r="K911" s="13"/>
      <c r="L911" s="13" t="str">
        <f>_xlfn.IFNA(VLOOKUP(expandedflower[[#This Row],[Scion METRC '#]],DEADC8[#Data],3,FALSE),"")</f>
        <v/>
      </c>
      <c r="M911" s="14" t="str">
        <f>_xlfn.IFNA(VLOOKUP(expandedflower[[#This Row],[Scion METRC '#]],DEADC8[#Data],4,FALSE),"")</f>
        <v/>
      </c>
      <c r="N911" s="13" t="str">
        <f>IF(ISNUMBER(SEARCH(".",expandedflower[[#This Row],[Pheno Barcode]])),CONCATENATE("1A4070000000065000",RIGHT(expandedflower[[#This Row],[Pheno Barcode]],6)),"")</f>
        <v/>
      </c>
      <c r="O9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_LL2-14</v>
      </c>
    </row>
    <row r="912" spans="1:15" x14ac:dyDescent="0.25">
      <c r="A912" s="8" t="s">
        <v>530</v>
      </c>
      <c r="B912" s="9">
        <v>15</v>
      </c>
      <c r="C912" s="13" t="s">
        <v>537</v>
      </c>
      <c r="D912" s="13"/>
      <c r="E912" s="13" t="e">
        <f>_xlfn.IFNA(VLOOKUP(expandedflower[[#This Row],[Scion METRC '#]],[3]!METRCC8[#Data],2,FALSE),"METRC ERROR")</f>
        <v>#REF!</v>
      </c>
      <c r="F912" s="13" t="str">
        <f>_xlfn.IFNA(VLOOKUP(expandedflower[[#This Row],[Scion METRC '#]],VEGC8[[#All],[Scion METRC '#]:[Pheno Barcode]],2,FALSE),"")</f>
        <v/>
      </c>
      <c r="G912" s="13" t="str">
        <f>LEFT(expandedflower[[#This Row],[Pheno Barcode]],7)</f>
        <v/>
      </c>
      <c r="H912" s="10" t="e">
        <f>_xlfn.IFNA(VLOOKUP(expandedflower[[#This Row],[Strain]],VEGC8[[#All],[Scion METRC '#]:[Health]],5,FALSE),"")</f>
        <v>#REF!</v>
      </c>
      <c r="I912" s="13"/>
      <c r="J912" s="13" t="str">
        <f>_xlfn.IFNA(VLOOKUP(expandedflower[[#This Row],[Scion METRC '#]],DEADC8[#Data],2,FALSE),"Alive")</f>
        <v>Alive</v>
      </c>
      <c r="K912" s="13"/>
      <c r="L912" s="13" t="str">
        <f>_xlfn.IFNA(VLOOKUP(expandedflower[[#This Row],[Scion METRC '#]],DEADC8[#Data],3,FALSE),"")</f>
        <v/>
      </c>
      <c r="M912" s="14" t="str">
        <f>_xlfn.IFNA(VLOOKUP(expandedflower[[#This Row],[Scion METRC '#]],DEADC8[#Data],4,FALSE),"")</f>
        <v/>
      </c>
      <c r="N912" s="13" t="str">
        <f>IF(ISNUMBER(SEARCH(".",expandedflower[[#This Row],[Pheno Barcode]])),CONCATENATE("1A4070000000065000",RIGHT(expandedflower[[#This Row],[Pheno Barcode]],6)),"")</f>
        <v/>
      </c>
      <c r="O9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_LL2-15</v>
      </c>
    </row>
    <row r="913" spans="1:15" x14ac:dyDescent="0.25">
      <c r="A913" s="8" t="s">
        <v>530</v>
      </c>
      <c r="B913" s="9">
        <v>16</v>
      </c>
      <c r="C913" s="13" t="s">
        <v>537</v>
      </c>
      <c r="D913" s="13"/>
      <c r="E913" s="13" t="e">
        <f>_xlfn.IFNA(VLOOKUP(expandedflower[[#This Row],[Scion METRC '#]],[3]!METRCC8[#Data],2,FALSE),"METRC ERROR")</f>
        <v>#REF!</v>
      </c>
      <c r="F913" s="13" t="str">
        <f>_xlfn.IFNA(VLOOKUP(expandedflower[[#This Row],[Scion METRC '#]],VEGC8[[#All],[Scion METRC '#]:[Pheno Barcode]],2,FALSE),"")</f>
        <v/>
      </c>
      <c r="G913" s="13" t="str">
        <f>LEFT(expandedflower[[#This Row],[Pheno Barcode]],7)</f>
        <v/>
      </c>
      <c r="H913" s="10" t="e">
        <f>_xlfn.IFNA(VLOOKUP(expandedflower[[#This Row],[Strain]],VEGC8[[#All],[Scion METRC '#]:[Health]],5,FALSE),"")</f>
        <v>#REF!</v>
      </c>
      <c r="I913" s="13"/>
      <c r="J913" s="13" t="str">
        <f>_xlfn.IFNA(VLOOKUP(expandedflower[[#This Row],[Scion METRC '#]],DEADC8[#Data],2,FALSE),"Alive")</f>
        <v>Alive</v>
      </c>
      <c r="K913" s="13"/>
      <c r="L913" s="13" t="str">
        <f>_xlfn.IFNA(VLOOKUP(expandedflower[[#This Row],[Scion METRC '#]],DEADC8[#Data],3,FALSE),"")</f>
        <v/>
      </c>
      <c r="M913" s="14" t="str">
        <f>_xlfn.IFNA(VLOOKUP(expandedflower[[#This Row],[Scion METRC '#]],DEADC8[#Data],4,FALSE),"")</f>
        <v/>
      </c>
      <c r="N913" s="13" t="str">
        <f>IF(ISNUMBER(SEARCH(".",expandedflower[[#This Row],[Pheno Barcode]])),CONCATENATE("1A4070000000065000",RIGHT(expandedflower[[#This Row],[Pheno Barcode]],6)),"")</f>
        <v/>
      </c>
      <c r="O9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_LL2-16</v>
      </c>
    </row>
    <row r="914" spans="1:15" x14ac:dyDescent="0.25">
      <c r="A914" s="8" t="s">
        <v>530</v>
      </c>
      <c r="B914" s="9">
        <v>1</v>
      </c>
      <c r="C914" s="13" t="s">
        <v>538</v>
      </c>
      <c r="D914" s="13"/>
      <c r="E914" s="13" t="e">
        <f>_xlfn.IFNA(VLOOKUP(expandedflower[[#This Row],[Scion METRC '#]],[3]!METRCC8[#Data],2,FALSE),"METRC ERROR")</f>
        <v>#REF!</v>
      </c>
      <c r="F914" s="13" t="str">
        <f>_xlfn.IFNA(VLOOKUP(expandedflower[[#This Row],[Scion METRC '#]],VEGC8[[#All],[Scion METRC '#]:[Pheno Barcode]],2,FALSE),"")</f>
        <v/>
      </c>
      <c r="G914" s="13" t="str">
        <f>LEFT(expandedflower[[#This Row],[Pheno Barcode]],7)</f>
        <v/>
      </c>
      <c r="H914" s="10" t="e">
        <f>_xlfn.IFNA(VLOOKUP(expandedflower[[#This Row],[Strain]],VEGC8[[#All],[Scion METRC '#]:[Health]],5,FALSE),"")</f>
        <v>#REF!</v>
      </c>
      <c r="I914" s="13"/>
      <c r="J914" s="13" t="str">
        <f>_xlfn.IFNA(VLOOKUP(expandedflower[[#This Row],[Scion METRC '#]],DEADC8[#Data],2,FALSE),"Alive")</f>
        <v>Alive</v>
      </c>
      <c r="K914" s="13"/>
      <c r="L914" s="13" t="str">
        <f>_xlfn.IFNA(VLOOKUP(expandedflower[[#This Row],[Scion METRC '#]],DEADC8[#Data],3,FALSE),"")</f>
        <v/>
      </c>
      <c r="M914" s="14" t="str">
        <f>_xlfn.IFNA(VLOOKUP(expandedflower[[#This Row],[Scion METRC '#]],DEADC8[#Data],4,FALSE),"")</f>
        <v/>
      </c>
      <c r="N914" s="13" t="str">
        <f>IF(ISNUMBER(SEARCH(".",expandedflower[[#This Row],[Pheno Barcode]])),CONCATENATE("1A4070000000065000",RIGHT(expandedflower[[#This Row],[Pheno Barcode]],6)),"")</f>
        <v/>
      </c>
      <c r="O9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_LL3-01</v>
      </c>
    </row>
    <row r="915" spans="1:15" x14ac:dyDescent="0.25">
      <c r="A915" s="8" t="s">
        <v>530</v>
      </c>
      <c r="B915" s="9">
        <v>2</v>
      </c>
      <c r="C915" s="13" t="s">
        <v>538</v>
      </c>
      <c r="D915" s="13"/>
      <c r="E915" s="13" t="e">
        <f>_xlfn.IFNA(VLOOKUP(expandedflower[[#This Row],[Scion METRC '#]],[3]!METRCC8[#Data],2,FALSE),"METRC ERROR")</f>
        <v>#REF!</v>
      </c>
      <c r="F915" s="13" t="str">
        <f>_xlfn.IFNA(VLOOKUP(expandedflower[[#This Row],[Scion METRC '#]],VEGC8[[#All],[Scion METRC '#]:[Pheno Barcode]],2,FALSE),"")</f>
        <v/>
      </c>
      <c r="G915" s="13" t="str">
        <f>LEFT(expandedflower[[#This Row],[Pheno Barcode]],7)</f>
        <v/>
      </c>
      <c r="H915" s="10" t="e">
        <f>_xlfn.IFNA(VLOOKUP(expandedflower[[#This Row],[Strain]],VEGC8[[#All],[Scion METRC '#]:[Health]],5,FALSE),"")</f>
        <v>#REF!</v>
      </c>
      <c r="I915" s="13"/>
      <c r="J915" s="13" t="str">
        <f>_xlfn.IFNA(VLOOKUP(expandedflower[[#This Row],[Scion METRC '#]],DEADC8[#Data],2,FALSE),"Alive")</f>
        <v>Alive</v>
      </c>
      <c r="K915" s="13"/>
      <c r="L915" s="13" t="str">
        <f>_xlfn.IFNA(VLOOKUP(expandedflower[[#This Row],[Scion METRC '#]],DEADC8[#Data],3,FALSE),"")</f>
        <v/>
      </c>
      <c r="M915" s="14" t="str">
        <f>_xlfn.IFNA(VLOOKUP(expandedflower[[#This Row],[Scion METRC '#]],DEADC8[#Data],4,FALSE),"")</f>
        <v/>
      </c>
      <c r="N915" s="13" t="str">
        <f>IF(ISNUMBER(SEARCH(".",expandedflower[[#This Row],[Pheno Barcode]])),CONCATENATE("1A4070000000065000",RIGHT(expandedflower[[#This Row],[Pheno Barcode]],6)),"")</f>
        <v/>
      </c>
      <c r="O9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_LL3-02</v>
      </c>
    </row>
    <row r="916" spans="1:15" x14ac:dyDescent="0.25">
      <c r="A916" s="8" t="s">
        <v>530</v>
      </c>
      <c r="B916" s="9">
        <v>3</v>
      </c>
      <c r="C916" s="13" t="s">
        <v>538</v>
      </c>
      <c r="D916" s="13"/>
      <c r="E916" s="13" t="e">
        <f>_xlfn.IFNA(VLOOKUP(expandedflower[[#This Row],[Scion METRC '#]],[3]!METRCC8[#Data],2,FALSE),"METRC ERROR")</f>
        <v>#REF!</v>
      </c>
      <c r="F916" s="13" t="str">
        <f>_xlfn.IFNA(VLOOKUP(expandedflower[[#This Row],[Scion METRC '#]],VEGC8[[#All],[Scion METRC '#]:[Pheno Barcode]],2,FALSE),"")</f>
        <v/>
      </c>
      <c r="G916" s="13" t="str">
        <f>LEFT(expandedflower[[#This Row],[Pheno Barcode]],7)</f>
        <v/>
      </c>
      <c r="H916" s="10" t="e">
        <f>_xlfn.IFNA(VLOOKUP(expandedflower[[#This Row],[Strain]],VEGC8[[#All],[Scion METRC '#]:[Health]],5,FALSE),"")</f>
        <v>#REF!</v>
      </c>
      <c r="I916" s="13"/>
      <c r="J916" s="13" t="str">
        <f>_xlfn.IFNA(VLOOKUP(expandedflower[[#This Row],[Scion METRC '#]],DEADC8[#Data],2,FALSE),"Alive")</f>
        <v>Alive</v>
      </c>
      <c r="K916" s="13"/>
      <c r="L916" s="13" t="str">
        <f>_xlfn.IFNA(VLOOKUP(expandedflower[[#This Row],[Scion METRC '#]],DEADC8[#Data],3,FALSE),"")</f>
        <v/>
      </c>
      <c r="M916" s="14" t="str">
        <f>_xlfn.IFNA(VLOOKUP(expandedflower[[#This Row],[Scion METRC '#]],DEADC8[#Data],4,FALSE),"")</f>
        <v/>
      </c>
      <c r="N916" s="13" t="str">
        <f>IF(ISNUMBER(SEARCH(".",expandedflower[[#This Row],[Pheno Barcode]])),CONCATENATE("1A4070000000065000",RIGHT(expandedflower[[#This Row],[Pheno Barcode]],6)),"")</f>
        <v/>
      </c>
      <c r="O9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_LL3-03</v>
      </c>
    </row>
    <row r="917" spans="1:15" x14ac:dyDescent="0.25">
      <c r="A917" s="8" t="s">
        <v>530</v>
      </c>
      <c r="B917" s="9">
        <v>4</v>
      </c>
      <c r="C917" s="13" t="s">
        <v>538</v>
      </c>
      <c r="D917" s="13"/>
      <c r="E917" s="13" t="e">
        <f>_xlfn.IFNA(VLOOKUP(expandedflower[[#This Row],[Scion METRC '#]],[3]!METRCC8[#Data],2,FALSE),"METRC ERROR")</f>
        <v>#REF!</v>
      </c>
      <c r="F917" s="13" t="str">
        <f>_xlfn.IFNA(VLOOKUP(expandedflower[[#This Row],[Scion METRC '#]],VEGC8[[#All],[Scion METRC '#]:[Pheno Barcode]],2,FALSE),"")</f>
        <v/>
      </c>
      <c r="G917" s="13" t="str">
        <f>LEFT(expandedflower[[#This Row],[Pheno Barcode]],7)</f>
        <v/>
      </c>
      <c r="H917" s="10" t="e">
        <f>_xlfn.IFNA(VLOOKUP(expandedflower[[#This Row],[Strain]],VEGC8[[#All],[Scion METRC '#]:[Health]],5,FALSE),"")</f>
        <v>#REF!</v>
      </c>
      <c r="I917" s="13"/>
      <c r="J917" s="13" t="str">
        <f>_xlfn.IFNA(VLOOKUP(expandedflower[[#This Row],[Scion METRC '#]],DEADC8[#Data],2,FALSE),"Alive")</f>
        <v>Alive</v>
      </c>
      <c r="K917" s="13"/>
      <c r="L917" s="13" t="str">
        <f>_xlfn.IFNA(VLOOKUP(expandedflower[[#This Row],[Scion METRC '#]],DEADC8[#Data],3,FALSE),"")</f>
        <v/>
      </c>
      <c r="M917" s="14" t="str">
        <f>_xlfn.IFNA(VLOOKUP(expandedflower[[#This Row],[Scion METRC '#]],DEADC8[#Data],4,FALSE),"")</f>
        <v/>
      </c>
      <c r="N917" s="13" t="str">
        <f>IF(ISNUMBER(SEARCH(".",expandedflower[[#This Row],[Pheno Barcode]])),CONCATENATE("1A4070000000065000",RIGHT(expandedflower[[#This Row],[Pheno Barcode]],6)),"")</f>
        <v/>
      </c>
      <c r="O9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_LL3-04</v>
      </c>
    </row>
    <row r="918" spans="1:15" x14ac:dyDescent="0.25">
      <c r="A918" s="8" t="s">
        <v>530</v>
      </c>
      <c r="B918" s="9">
        <v>5</v>
      </c>
      <c r="C918" s="13" t="s">
        <v>538</v>
      </c>
      <c r="D918" s="13"/>
      <c r="E918" s="13" t="e">
        <f>_xlfn.IFNA(VLOOKUP(expandedflower[[#This Row],[Scion METRC '#]],[3]!METRCC8[#Data],2,FALSE),"METRC ERROR")</f>
        <v>#REF!</v>
      </c>
      <c r="F918" s="13" t="str">
        <f>_xlfn.IFNA(VLOOKUP(expandedflower[[#This Row],[Scion METRC '#]],VEGC8[[#All],[Scion METRC '#]:[Pheno Barcode]],2,FALSE),"")</f>
        <v/>
      </c>
      <c r="G918" s="13" t="str">
        <f>LEFT(expandedflower[[#This Row],[Pheno Barcode]],7)</f>
        <v/>
      </c>
      <c r="H918" s="10" t="e">
        <f>_xlfn.IFNA(VLOOKUP(expandedflower[[#This Row],[Strain]],VEGC8[[#All],[Scion METRC '#]:[Health]],5,FALSE),"")</f>
        <v>#REF!</v>
      </c>
      <c r="I918" s="13"/>
      <c r="J918" s="13" t="str">
        <f>_xlfn.IFNA(VLOOKUP(expandedflower[[#This Row],[Scion METRC '#]],DEADC8[#Data],2,FALSE),"Alive")</f>
        <v>Alive</v>
      </c>
      <c r="K918" s="13"/>
      <c r="L918" s="13" t="str">
        <f>_xlfn.IFNA(VLOOKUP(expandedflower[[#This Row],[Scion METRC '#]],DEADC8[#Data],3,FALSE),"")</f>
        <v/>
      </c>
      <c r="M918" s="14" t="str">
        <f>_xlfn.IFNA(VLOOKUP(expandedflower[[#This Row],[Scion METRC '#]],DEADC8[#Data],4,FALSE),"")</f>
        <v/>
      </c>
      <c r="N918" s="13" t="str">
        <f>IF(ISNUMBER(SEARCH(".",expandedflower[[#This Row],[Pheno Barcode]])),CONCATENATE("1A4070000000065000",RIGHT(expandedflower[[#This Row],[Pheno Barcode]],6)),"")</f>
        <v/>
      </c>
      <c r="O9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_LL3-05</v>
      </c>
    </row>
    <row r="919" spans="1:15" x14ac:dyDescent="0.25">
      <c r="A919" s="8" t="s">
        <v>530</v>
      </c>
      <c r="B919" s="9">
        <v>6</v>
      </c>
      <c r="C919" s="13" t="s">
        <v>538</v>
      </c>
      <c r="D919" s="13"/>
      <c r="E919" s="13" t="e">
        <f>_xlfn.IFNA(VLOOKUP(expandedflower[[#This Row],[Scion METRC '#]],[3]!METRCC8[#Data],2,FALSE),"METRC ERROR")</f>
        <v>#REF!</v>
      </c>
      <c r="F919" s="13" t="str">
        <f>_xlfn.IFNA(VLOOKUP(expandedflower[[#This Row],[Scion METRC '#]],VEGC8[[#All],[Scion METRC '#]:[Pheno Barcode]],2,FALSE),"")</f>
        <v/>
      </c>
      <c r="G919" s="13" t="str">
        <f>LEFT(expandedflower[[#This Row],[Pheno Barcode]],7)</f>
        <v/>
      </c>
      <c r="H919" s="10" t="e">
        <f>_xlfn.IFNA(VLOOKUP(expandedflower[[#This Row],[Strain]],VEGC8[[#All],[Scion METRC '#]:[Health]],5,FALSE),"")</f>
        <v>#REF!</v>
      </c>
      <c r="I919" s="13"/>
      <c r="J919" s="13" t="str">
        <f>_xlfn.IFNA(VLOOKUP(expandedflower[[#This Row],[Scion METRC '#]],DEADC8[#Data],2,FALSE),"Alive")</f>
        <v>Alive</v>
      </c>
      <c r="K919" s="13"/>
      <c r="L919" s="13" t="str">
        <f>_xlfn.IFNA(VLOOKUP(expandedflower[[#This Row],[Scion METRC '#]],DEADC8[#Data],3,FALSE),"")</f>
        <v/>
      </c>
      <c r="M919" s="14" t="str">
        <f>_xlfn.IFNA(VLOOKUP(expandedflower[[#This Row],[Scion METRC '#]],DEADC8[#Data],4,FALSE),"")</f>
        <v/>
      </c>
      <c r="N919" s="13" t="str">
        <f>IF(ISNUMBER(SEARCH(".",expandedflower[[#This Row],[Pheno Barcode]])),CONCATENATE("1A4070000000065000",RIGHT(expandedflower[[#This Row],[Pheno Barcode]],6)),"")</f>
        <v/>
      </c>
      <c r="O9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_LL3-06</v>
      </c>
    </row>
    <row r="920" spans="1:15" x14ac:dyDescent="0.25">
      <c r="A920" s="8" t="s">
        <v>530</v>
      </c>
      <c r="B920" s="9">
        <v>7</v>
      </c>
      <c r="C920" s="13" t="s">
        <v>538</v>
      </c>
      <c r="D920" s="13"/>
      <c r="E920" s="13" t="e">
        <f>_xlfn.IFNA(VLOOKUP(expandedflower[[#This Row],[Scion METRC '#]],[3]!METRCC8[#Data],2,FALSE),"METRC ERROR")</f>
        <v>#REF!</v>
      </c>
      <c r="F920" s="13" t="str">
        <f>_xlfn.IFNA(VLOOKUP(expandedflower[[#This Row],[Scion METRC '#]],VEGC8[[#All],[Scion METRC '#]:[Pheno Barcode]],2,FALSE),"")</f>
        <v/>
      </c>
      <c r="G920" s="13" t="str">
        <f>LEFT(expandedflower[[#This Row],[Pheno Barcode]],7)</f>
        <v/>
      </c>
      <c r="H920" s="10" t="e">
        <f>_xlfn.IFNA(VLOOKUP(expandedflower[[#This Row],[Strain]],VEGC8[[#All],[Scion METRC '#]:[Health]],5,FALSE),"")</f>
        <v>#REF!</v>
      </c>
      <c r="I920" s="13"/>
      <c r="J920" s="13" t="str">
        <f>_xlfn.IFNA(VLOOKUP(expandedflower[[#This Row],[Scion METRC '#]],DEADC8[#Data],2,FALSE),"Alive")</f>
        <v>Alive</v>
      </c>
      <c r="K920" s="13"/>
      <c r="L920" s="13" t="str">
        <f>_xlfn.IFNA(VLOOKUP(expandedflower[[#This Row],[Scion METRC '#]],DEADC8[#Data],3,FALSE),"")</f>
        <v/>
      </c>
      <c r="M920" s="14" t="str">
        <f>_xlfn.IFNA(VLOOKUP(expandedflower[[#This Row],[Scion METRC '#]],DEADC8[#Data],4,FALSE),"")</f>
        <v/>
      </c>
      <c r="N920" s="13" t="str">
        <f>IF(ISNUMBER(SEARCH(".",expandedflower[[#This Row],[Pheno Barcode]])),CONCATENATE("1A4070000000065000",RIGHT(expandedflower[[#This Row],[Pheno Barcode]],6)),"")</f>
        <v/>
      </c>
      <c r="O9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_LL3-07</v>
      </c>
    </row>
    <row r="921" spans="1:15" x14ac:dyDescent="0.25">
      <c r="A921" s="8" t="s">
        <v>530</v>
      </c>
      <c r="B921" s="9">
        <v>8</v>
      </c>
      <c r="C921" s="13" t="s">
        <v>538</v>
      </c>
      <c r="D921" s="13"/>
      <c r="E921" s="13" t="e">
        <f>_xlfn.IFNA(VLOOKUP(expandedflower[[#This Row],[Scion METRC '#]],[3]!METRCC8[#Data],2,FALSE),"METRC ERROR")</f>
        <v>#REF!</v>
      </c>
      <c r="F921" s="13" t="str">
        <f>_xlfn.IFNA(VLOOKUP(expandedflower[[#This Row],[Scion METRC '#]],VEGC8[[#All],[Scion METRC '#]:[Pheno Barcode]],2,FALSE),"")</f>
        <v/>
      </c>
      <c r="G921" s="13" t="str">
        <f>LEFT(expandedflower[[#This Row],[Pheno Barcode]],7)</f>
        <v/>
      </c>
      <c r="H921" s="10" t="e">
        <f>_xlfn.IFNA(VLOOKUP(expandedflower[[#This Row],[Strain]],VEGC8[[#All],[Scion METRC '#]:[Health]],5,FALSE),"")</f>
        <v>#REF!</v>
      </c>
      <c r="I921" s="13"/>
      <c r="J921" s="13" t="str">
        <f>_xlfn.IFNA(VLOOKUP(expandedflower[[#This Row],[Scion METRC '#]],DEADC8[#Data],2,FALSE),"Alive")</f>
        <v>Alive</v>
      </c>
      <c r="K921" s="13"/>
      <c r="L921" s="13" t="str">
        <f>_xlfn.IFNA(VLOOKUP(expandedflower[[#This Row],[Scion METRC '#]],DEADC8[#Data],3,FALSE),"")</f>
        <v/>
      </c>
      <c r="M921" s="14" t="str">
        <f>_xlfn.IFNA(VLOOKUP(expandedflower[[#This Row],[Scion METRC '#]],DEADC8[#Data],4,FALSE),"")</f>
        <v/>
      </c>
      <c r="N921" s="13" t="str">
        <f>IF(ISNUMBER(SEARCH(".",expandedflower[[#This Row],[Pheno Barcode]])),CONCATENATE("1A4070000000065000",RIGHT(expandedflower[[#This Row],[Pheno Barcode]],6)),"")</f>
        <v/>
      </c>
      <c r="O9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_LL3-08</v>
      </c>
    </row>
    <row r="922" spans="1:15" x14ac:dyDescent="0.25">
      <c r="A922" s="8" t="s">
        <v>530</v>
      </c>
      <c r="B922" s="9">
        <v>9</v>
      </c>
      <c r="C922" s="13" t="s">
        <v>538</v>
      </c>
      <c r="D922" s="13"/>
      <c r="E922" s="13" t="e">
        <f>_xlfn.IFNA(VLOOKUP(expandedflower[[#This Row],[Scion METRC '#]],[3]!METRCC8[#Data],2,FALSE),"METRC ERROR")</f>
        <v>#REF!</v>
      </c>
      <c r="F922" s="13" t="str">
        <f>_xlfn.IFNA(VLOOKUP(expandedflower[[#This Row],[Scion METRC '#]],VEGC8[[#All],[Scion METRC '#]:[Pheno Barcode]],2,FALSE),"")</f>
        <v/>
      </c>
      <c r="G922" s="13" t="str">
        <f>LEFT(expandedflower[[#This Row],[Pheno Barcode]],7)</f>
        <v/>
      </c>
      <c r="H922" s="10" t="e">
        <f>_xlfn.IFNA(VLOOKUP(expandedflower[[#This Row],[Strain]],VEGC8[[#All],[Scion METRC '#]:[Health]],5,FALSE),"")</f>
        <v>#REF!</v>
      </c>
      <c r="I922" s="13"/>
      <c r="J922" s="13" t="str">
        <f>_xlfn.IFNA(VLOOKUP(expandedflower[[#This Row],[Scion METRC '#]],DEADC8[#Data],2,FALSE),"Alive")</f>
        <v>Alive</v>
      </c>
      <c r="K922" s="13"/>
      <c r="L922" s="13" t="str">
        <f>_xlfn.IFNA(VLOOKUP(expandedflower[[#This Row],[Scion METRC '#]],DEADC8[#Data],3,FALSE),"")</f>
        <v/>
      </c>
      <c r="M922" s="14" t="str">
        <f>_xlfn.IFNA(VLOOKUP(expandedflower[[#This Row],[Scion METRC '#]],DEADC8[#Data],4,FALSE),"")</f>
        <v/>
      </c>
      <c r="N922" s="13" t="str">
        <f>IF(ISNUMBER(SEARCH(".",expandedflower[[#This Row],[Pheno Barcode]])),CONCATENATE("1A4070000000065000",RIGHT(expandedflower[[#This Row],[Pheno Barcode]],6)),"")</f>
        <v/>
      </c>
      <c r="O9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_LL3-09</v>
      </c>
    </row>
    <row r="923" spans="1:15" x14ac:dyDescent="0.25">
      <c r="A923" s="8" t="s">
        <v>530</v>
      </c>
      <c r="B923" s="9">
        <v>10</v>
      </c>
      <c r="C923" s="13" t="s">
        <v>538</v>
      </c>
      <c r="D923" s="13"/>
      <c r="E923" s="13" t="e">
        <f>_xlfn.IFNA(VLOOKUP(expandedflower[[#This Row],[Scion METRC '#]],[3]!METRCC8[#Data],2,FALSE),"METRC ERROR")</f>
        <v>#REF!</v>
      </c>
      <c r="F923" s="13" t="str">
        <f>_xlfn.IFNA(VLOOKUP(expandedflower[[#This Row],[Scion METRC '#]],VEGC8[[#All],[Scion METRC '#]:[Pheno Barcode]],2,FALSE),"")</f>
        <v/>
      </c>
      <c r="G923" s="13" t="str">
        <f>LEFT(expandedflower[[#This Row],[Pheno Barcode]],7)</f>
        <v/>
      </c>
      <c r="H923" s="10" t="e">
        <f>_xlfn.IFNA(VLOOKUP(expandedflower[[#This Row],[Strain]],VEGC8[[#All],[Scion METRC '#]:[Health]],5,FALSE),"")</f>
        <v>#REF!</v>
      </c>
      <c r="I923" s="13"/>
      <c r="J923" s="13" t="str">
        <f>_xlfn.IFNA(VLOOKUP(expandedflower[[#This Row],[Scion METRC '#]],DEADC8[#Data],2,FALSE),"Alive")</f>
        <v>Alive</v>
      </c>
      <c r="K923" s="13"/>
      <c r="L923" s="13" t="str">
        <f>_xlfn.IFNA(VLOOKUP(expandedflower[[#This Row],[Scion METRC '#]],DEADC8[#Data],3,FALSE),"")</f>
        <v/>
      </c>
      <c r="M923" s="14" t="str">
        <f>_xlfn.IFNA(VLOOKUP(expandedflower[[#This Row],[Scion METRC '#]],DEADC8[#Data],4,FALSE),"")</f>
        <v/>
      </c>
      <c r="N923" s="13" t="str">
        <f>IF(ISNUMBER(SEARCH(".",expandedflower[[#This Row],[Pheno Barcode]])),CONCATENATE("1A4070000000065000",RIGHT(expandedflower[[#This Row],[Pheno Barcode]],6)),"")</f>
        <v/>
      </c>
      <c r="O9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_LL3-10</v>
      </c>
    </row>
    <row r="924" spans="1:15" x14ac:dyDescent="0.25">
      <c r="A924" s="8" t="s">
        <v>530</v>
      </c>
      <c r="B924" s="9">
        <v>11</v>
      </c>
      <c r="C924" s="13" t="s">
        <v>538</v>
      </c>
      <c r="D924" s="13"/>
      <c r="E924" s="13" t="e">
        <f>_xlfn.IFNA(VLOOKUP(expandedflower[[#This Row],[Scion METRC '#]],[3]!METRCC8[#Data],2,FALSE),"METRC ERROR")</f>
        <v>#REF!</v>
      </c>
      <c r="F924" s="13" t="str">
        <f>_xlfn.IFNA(VLOOKUP(expandedflower[[#This Row],[Scion METRC '#]],VEGC8[[#All],[Scion METRC '#]:[Pheno Barcode]],2,FALSE),"")</f>
        <v/>
      </c>
      <c r="G924" s="13" t="str">
        <f>LEFT(expandedflower[[#This Row],[Pheno Barcode]],7)</f>
        <v/>
      </c>
      <c r="H924" s="10" t="e">
        <f>_xlfn.IFNA(VLOOKUP(expandedflower[[#This Row],[Strain]],VEGC8[[#All],[Scion METRC '#]:[Health]],5,FALSE),"")</f>
        <v>#REF!</v>
      </c>
      <c r="I924" s="13"/>
      <c r="J924" s="13" t="str">
        <f>_xlfn.IFNA(VLOOKUP(expandedflower[[#This Row],[Scion METRC '#]],DEADC8[#Data],2,FALSE),"Alive")</f>
        <v>Alive</v>
      </c>
      <c r="K924" s="13"/>
      <c r="L924" s="13" t="str">
        <f>_xlfn.IFNA(VLOOKUP(expandedflower[[#This Row],[Scion METRC '#]],DEADC8[#Data],3,FALSE),"")</f>
        <v/>
      </c>
      <c r="M924" s="14" t="str">
        <f>_xlfn.IFNA(VLOOKUP(expandedflower[[#This Row],[Scion METRC '#]],DEADC8[#Data],4,FALSE),"")</f>
        <v/>
      </c>
      <c r="N924" s="13" t="str">
        <f>IF(ISNUMBER(SEARCH(".",expandedflower[[#This Row],[Pheno Barcode]])),CONCATENATE("1A4070000000065000",RIGHT(expandedflower[[#This Row],[Pheno Barcode]],6)),"")</f>
        <v/>
      </c>
      <c r="O9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_LL3-11</v>
      </c>
    </row>
    <row r="925" spans="1:15" x14ac:dyDescent="0.25">
      <c r="A925" s="8" t="s">
        <v>530</v>
      </c>
      <c r="B925" s="9">
        <v>12</v>
      </c>
      <c r="C925" s="13" t="s">
        <v>538</v>
      </c>
      <c r="D925" s="13"/>
      <c r="E925" s="13" t="e">
        <f>_xlfn.IFNA(VLOOKUP(expandedflower[[#This Row],[Scion METRC '#]],[3]!METRCC8[#Data],2,FALSE),"METRC ERROR")</f>
        <v>#REF!</v>
      </c>
      <c r="F925" s="13" t="str">
        <f>_xlfn.IFNA(VLOOKUP(expandedflower[[#This Row],[Scion METRC '#]],VEGC8[[#All],[Scion METRC '#]:[Pheno Barcode]],2,FALSE),"")</f>
        <v/>
      </c>
      <c r="G925" s="13" t="str">
        <f>LEFT(expandedflower[[#This Row],[Pheno Barcode]],7)</f>
        <v/>
      </c>
      <c r="H925" s="10" t="e">
        <f>_xlfn.IFNA(VLOOKUP(expandedflower[[#This Row],[Strain]],VEGC8[[#All],[Scion METRC '#]:[Health]],5,FALSE),"")</f>
        <v>#REF!</v>
      </c>
      <c r="I925" s="13"/>
      <c r="J925" s="13" t="str">
        <f>_xlfn.IFNA(VLOOKUP(expandedflower[[#This Row],[Scion METRC '#]],DEADC8[#Data],2,FALSE),"Alive")</f>
        <v>Alive</v>
      </c>
      <c r="K925" s="13"/>
      <c r="L925" s="13" t="str">
        <f>_xlfn.IFNA(VLOOKUP(expandedflower[[#This Row],[Scion METRC '#]],DEADC8[#Data],3,FALSE),"")</f>
        <v/>
      </c>
      <c r="M925" s="14" t="str">
        <f>_xlfn.IFNA(VLOOKUP(expandedflower[[#This Row],[Scion METRC '#]],DEADC8[#Data],4,FALSE),"")</f>
        <v/>
      </c>
      <c r="N925" s="13" t="str">
        <f>IF(ISNUMBER(SEARCH(".",expandedflower[[#This Row],[Pheno Barcode]])),CONCATENATE("1A4070000000065000",RIGHT(expandedflower[[#This Row],[Pheno Barcode]],6)),"")</f>
        <v/>
      </c>
      <c r="O9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_LL3-12</v>
      </c>
    </row>
    <row r="926" spans="1:15" x14ac:dyDescent="0.25">
      <c r="A926" s="8" t="s">
        <v>530</v>
      </c>
      <c r="B926" s="9">
        <v>13</v>
      </c>
      <c r="C926" s="13" t="s">
        <v>538</v>
      </c>
      <c r="D926" s="13"/>
      <c r="E926" s="13" t="e">
        <f>_xlfn.IFNA(VLOOKUP(expandedflower[[#This Row],[Scion METRC '#]],[3]!METRCC8[#Data],2,FALSE),"METRC ERROR")</f>
        <v>#REF!</v>
      </c>
      <c r="F926" s="13" t="str">
        <f>_xlfn.IFNA(VLOOKUP(expandedflower[[#This Row],[Scion METRC '#]],VEGC8[[#All],[Scion METRC '#]:[Pheno Barcode]],2,FALSE),"")</f>
        <v/>
      </c>
      <c r="G926" s="13" t="str">
        <f>LEFT(expandedflower[[#This Row],[Pheno Barcode]],7)</f>
        <v/>
      </c>
      <c r="H926" s="10" t="e">
        <f>_xlfn.IFNA(VLOOKUP(expandedflower[[#This Row],[Strain]],VEGC8[[#All],[Scion METRC '#]:[Health]],5,FALSE),"")</f>
        <v>#REF!</v>
      </c>
      <c r="I926" s="13"/>
      <c r="J926" s="13" t="str">
        <f>_xlfn.IFNA(VLOOKUP(expandedflower[[#This Row],[Scion METRC '#]],DEADC8[#Data],2,FALSE),"Alive")</f>
        <v>Alive</v>
      </c>
      <c r="K926" s="13"/>
      <c r="L926" s="13" t="str">
        <f>_xlfn.IFNA(VLOOKUP(expandedflower[[#This Row],[Scion METRC '#]],DEADC8[#Data],3,FALSE),"")</f>
        <v/>
      </c>
      <c r="M926" s="14" t="str">
        <f>_xlfn.IFNA(VLOOKUP(expandedflower[[#This Row],[Scion METRC '#]],DEADC8[#Data],4,FALSE),"")</f>
        <v/>
      </c>
      <c r="N926" s="13" t="str">
        <f>IF(ISNUMBER(SEARCH(".",expandedflower[[#This Row],[Pheno Barcode]])),CONCATENATE("1A4070000000065000",RIGHT(expandedflower[[#This Row],[Pheno Barcode]],6)),"")</f>
        <v/>
      </c>
      <c r="O9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_LL3-13</v>
      </c>
    </row>
    <row r="927" spans="1:15" x14ac:dyDescent="0.25">
      <c r="A927" s="8" t="s">
        <v>530</v>
      </c>
      <c r="B927" s="9">
        <v>14</v>
      </c>
      <c r="C927" s="13" t="s">
        <v>538</v>
      </c>
      <c r="D927" s="13"/>
      <c r="E927" s="13" t="e">
        <f>_xlfn.IFNA(VLOOKUP(expandedflower[[#This Row],[Scion METRC '#]],[3]!METRCC8[#Data],2,FALSE),"METRC ERROR")</f>
        <v>#REF!</v>
      </c>
      <c r="F927" s="13" t="str">
        <f>_xlfn.IFNA(VLOOKUP(expandedflower[[#This Row],[Scion METRC '#]],VEGC8[[#All],[Scion METRC '#]:[Pheno Barcode]],2,FALSE),"")</f>
        <v/>
      </c>
      <c r="G927" s="13" t="str">
        <f>LEFT(expandedflower[[#This Row],[Pheno Barcode]],7)</f>
        <v/>
      </c>
      <c r="H927" s="10" t="e">
        <f>_xlfn.IFNA(VLOOKUP(expandedflower[[#This Row],[Strain]],VEGC8[[#All],[Scion METRC '#]:[Health]],5,FALSE),"")</f>
        <v>#REF!</v>
      </c>
      <c r="I927" s="13"/>
      <c r="J927" s="13" t="str">
        <f>_xlfn.IFNA(VLOOKUP(expandedflower[[#This Row],[Scion METRC '#]],DEADC8[#Data],2,FALSE),"Alive")</f>
        <v>Alive</v>
      </c>
      <c r="K927" s="13"/>
      <c r="L927" s="13" t="str">
        <f>_xlfn.IFNA(VLOOKUP(expandedflower[[#This Row],[Scion METRC '#]],DEADC8[#Data],3,FALSE),"")</f>
        <v/>
      </c>
      <c r="M927" s="14" t="str">
        <f>_xlfn.IFNA(VLOOKUP(expandedflower[[#This Row],[Scion METRC '#]],DEADC8[#Data],4,FALSE),"")</f>
        <v/>
      </c>
      <c r="N927" s="13" t="str">
        <f>IF(ISNUMBER(SEARCH(".",expandedflower[[#This Row],[Pheno Barcode]])),CONCATENATE("1A4070000000065000",RIGHT(expandedflower[[#This Row],[Pheno Barcode]],6)),"")</f>
        <v/>
      </c>
      <c r="O9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_LL3-14</v>
      </c>
    </row>
    <row r="928" spans="1:15" x14ac:dyDescent="0.25">
      <c r="A928" s="8" t="s">
        <v>530</v>
      </c>
      <c r="B928" s="9">
        <v>15</v>
      </c>
      <c r="C928" s="13" t="s">
        <v>538</v>
      </c>
      <c r="D928" s="13"/>
      <c r="E928" s="13" t="e">
        <f>_xlfn.IFNA(VLOOKUP(expandedflower[[#This Row],[Scion METRC '#]],[3]!METRCC8[#Data],2,FALSE),"METRC ERROR")</f>
        <v>#REF!</v>
      </c>
      <c r="F928" s="13" t="str">
        <f>_xlfn.IFNA(VLOOKUP(expandedflower[[#This Row],[Scion METRC '#]],VEGC8[[#All],[Scion METRC '#]:[Pheno Barcode]],2,FALSE),"")</f>
        <v/>
      </c>
      <c r="G928" s="13" t="str">
        <f>LEFT(expandedflower[[#This Row],[Pheno Barcode]],7)</f>
        <v/>
      </c>
      <c r="H928" s="10" t="e">
        <f>_xlfn.IFNA(VLOOKUP(expandedflower[[#This Row],[Strain]],VEGC8[[#All],[Scion METRC '#]:[Health]],5,FALSE),"")</f>
        <v>#REF!</v>
      </c>
      <c r="I928" s="13"/>
      <c r="J928" s="13" t="str">
        <f>_xlfn.IFNA(VLOOKUP(expandedflower[[#This Row],[Scion METRC '#]],DEADC8[#Data],2,FALSE),"Alive")</f>
        <v>Alive</v>
      </c>
      <c r="K928" s="13"/>
      <c r="L928" s="13" t="str">
        <f>_xlfn.IFNA(VLOOKUP(expandedflower[[#This Row],[Scion METRC '#]],DEADC8[#Data],3,FALSE),"")</f>
        <v/>
      </c>
      <c r="M928" s="14" t="str">
        <f>_xlfn.IFNA(VLOOKUP(expandedflower[[#This Row],[Scion METRC '#]],DEADC8[#Data],4,FALSE),"")</f>
        <v/>
      </c>
      <c r="N928" s="13" t="str">
        <f>IF(ISNUMBER(SEARCH(".",expandedflower[[#This Row],[Pheno Barcode]])),CONCATENATE("1A4070000000065000",RIGHT(expandedflower[[#This Row],[Pheno Barcode]],6)),"")</f>
        <v/>
      </c>
      <c r="O9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_LL3-15</v>
      </c>
    </row>
    <row r="929" spans="1:15" x14ac:dyDescent="0.25">
      <c r="A929" s="8" t="s">
        <v>530</v>
      </c>
      <c r="B929" s="9">
        <v>16</v>
      </c>
      <c r="C929" s="13" t="s">
        <v>538</v>
      </c>
      <c r="D929" s="13"/>
      <c r="E929" s="13" t="e">
        <f>_xlfn.IFNA(VLOOKUP(expandedflower[[#This Row],[Scion METRC '#]],[3]!METRCC8[#Data],2,FALSE),"METRC ERROR")</f>
        <v>#REF!</v>
      </c>
      <c r="F929" s="13" t="str">
        <f>_xlfn.IFNA(VLOOKUP(expandedflower[[#This Row],[Scion METRC '#]],VEGC8[[#All],[Scion METRC '#]:[Pheno Barcode]],2,FALSE),"")</f>
        <v/>
      </c>
      <c r="G929" s="13" t="str">
        <f>LEFT(expandedflower[[#This Row],[Pheno Barcode]],7)</f>
        <v/>
      </c>
      <c r="H929" s="10" t="e">
        <f>_xlfn.IFNA(VLOOKUP(expandedflower[[#This Row],[Strain]],VEGC8[[#All],[Scion METRC '#]:[Health]],5,FALSE),"")</f>
        <v>#REF!</v>
      </c>
      <c r="I929" s="13"/>
      <c r="J929" s="13" t="str">
        <f>_xlfn.IFNA(VLOOKUP(expandedflower[[#This Row],[Scion METRC '#]],DEADC8[#Data],2,FALSE),"Alive")</f>
        <v>Alive</v>
      </c>
      <c r="K929" s="13"/>
      <c r="L929" s="13" t="str">
        <f>_xlfn.IFNA(VLOOKUP(expandedflower[[#This Row],[Scion METRC '#]],DEADC8[#Data],3,FALSE),"")</f>
        <v/>
      </c>
      <c r="M929" s="14" t="str">
        <f>_xlfn.IFNA(VLOOKUP(expandedflower[[#This Row],[Scion METRC '#]],DEADC8[#Data],4,FALSE),"")</f>
        <v/>
      </c>
      <c r="N929" s="13" t="str">
        <f>IF(ISNUMBER(SEARCH(".",expandedflower[[#This Row],[Pheno Barcode]])),CONCATENATE("1A4070000000065000",RIGHT(expandedflower[[#This Row],[Pheno Barcode]],6)),"")</f>
        <v/>
      </c>
      <c r="O9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_LL3-16</v>
      </c>
    </row>
    <row r="930" spans="1:15" x14ac:dyDescent="0.25">
      <c r="A930" s="8" t="s">
        <v>530</v>
      </c>
      <c r="B930" s="9">
        <v>1</v>
      </c>
      <c r="C930" s="13" t="s">
        <v>539</v>
      </c>
      <c r="D930" s="13"/>
      <c r="E930" s="13" t="e">
        <f>_xlfn.IFNA(VLOOKUP(expandedflower[[#This Row],[Scion METRC '#]],[3]!METRCC8[#Data],2,FALSE),"METRC ERROR")</f>
        <v>#REF!</v>
      </c>
      <c r="F930" s="13" t="str">
        <f>_xlfn.IFNA(VLOOKUP(expandedflower[[#This Row],[Scion METRC '#]],VEGC8[[#All],[Scion METRC '#]:[Pheno Barcode]],2,FALSE),"")</f>
        <v/>
      </c>
      <c r="G930" s="13" t="str">
        <f>LEFT(expandedflower[[#This Row],[Pheno Barcode]],7)</f>
        <v/>
      </c>
      <c r="H930" s="10" t="e">
        <f>_xlfn.IFNA(VLOOKUP(expandedflower[[#This Row],[Strain]],VEGC8[[#All],[Scion METRC '#]:[Health]],5,FALSE),"")</f>
        <v>#REF!</v>
      </c>
      <c r="I930" s="13"/>
      <c r="J930" s="13" t="str">
        <f>_xlfn.IFNA(VLOOKUP(expandedflower[[#This Row],[Scion METRC '#]],DEADC8[#Data],2,FALSE),"Alive")</f>
        <v>Alive</v>
      </c>
      <c r="K930" s="13"/>
      <c r="L930" s="13" t="str">
        <f>_xlfn.IFNA(VLOOKUP(expandedflower[[#This Row],[Scion METRC '#]],DEADC8[#Data],3,FALSE),"")</f>
        <v/>
      </c>
      <c r="M930" s="14" t="str">
        <f>_xlfn.IFNA(VLOOKUP(expandedflower[[#This Row],[Scion METRC '#]],DEADC8[#Data],4,FALSE),"")</f>
        <v/>
      </c>
      <c r="N930" s="13" t="str">
        <f>IF(ISNUMBER(SEARCH(".",expandedflower[[#This Row],[Pheno Barcode]])),CONCATENATE("1A4070000000065000",RIGHT(expandedflower[[#This Row],[Pheno Barcode]],6)),"")</f>
        <v/>
      </c>
      <c r="O9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_LL4-01</v>
      </c>
    </row>
    <row r="931" spans="1:15" x14ac:dyDescent="0.25">
      <c r="A931" s="8" t="s">
        <v>530</v>
      </c>
      <c r="B931" s="9">
        <v>2</v>
      </c>
      <c r="C931" s="13" t="s">
        <v>539</v>
      </c>
      <c r="D931" s="13"/>
      <c r="E931" s="13" t="e">
        <f>_xlfn.IFNA(VLOOKUP(expandedflower[[#This Row],[Scion METRC '#]],[3]!METRCC8[#Data],2,FALSE),"METRC ERROR")</f>
        <v>#REF!</v>
      </c>
      <c r="F931" s="13" t="str">
        <f>_xlfn.IFNA(VLOOKUP(expandedflower[[#This Row],[Scion METRC '#]],VEGC8[[#All],[Scion METRC '#]:[Pheno Barcode]],2,FALSE),"")</f>
        <v/>
      </c>
      <c r="G931" s="13" t="str">
        <f>LEFT(expandedflower[[#This Row],[Pheno Barcode]],7)</f>
        <v/>
      </c>
      <c r="H931" s="10" t="e">
        <f>_xlfn.IFNA(VLOOKUP(expandedflower[[#This Row],[Strain]],VEGC8[[#All],[Scion METRC '#]:[Health]],5,FALSE),"")</f>
        <v>#REF!</v>
      </c>
      <c r="I931" s="13"/>
      <c r="J931" s="13" t="str">
        <f>_xlfn.IFNA(VLOOKUP(expandedflower[[#This Row],[Scion METRC '#]],DEADC8[#Data],2,FALSE),"Alive")</f>
        <v>Alive</v>
      </c>
      <c r="K931" s="13"/>
      <c r="L931" s="13" t="str">
        <f>_xlfn.IFNA(VLOOKUP(expandedflower[[#This Row],[Scion METRC '#]],DEADC8[#Data],3,FALSE),"")</f>
        <v/>
      </c>
      <c r="M931" s="14" t="str">
        <f>_xlfn.IFNA(VLOOKUP(expandedflower[[#This Row],[Scion METRC '#]],DEADC8[#Data],4,FALSE),"")</f>
        <v/>
      </c>
      <c r="N931" s="13" t="str">
        <f>IF(ISNUMBER(SEARCH(".",expandedflower[[#This Row],[Pheno Barcode]])),CONCATENATE("1A4070000000065000",RIGHT(expandedflower[[#This Row],[Pheno Barcode]],6)),"")</f>
        <v/>
      </c>
      <c r="O9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_LL4-02</v>
      </c>
    </row>
    <row r="932" spans="1:15" x14ac:dyDescent="0.25">
      <c r="A932" s="8" t="s">
        <v>530</v>
      </c>
      <c r="B932" s="9">
        <v>3</v>
      </c>
      <c r="C932" s="13" t="s">
        <v>539</v>
      </c>
      <c r="D932" s="13"/>
      <c r="E932" s="13" t="e">
        <f>_xlfn.IFNA(VLOOKUP(expandedflower[[#This Row],[Scion METRC '#]],[3]!METRCC8[#Data],2,FALSE),"METRC ERROR")</f>
        <v>#REF!</v>
      </c>
      <c r="F932" s="13" t="str">
        <f>_xlfn.IFNA(VLOOKUP(expandedflower[[#This Row],[Scion METRC '#]],VEGC8[[#All],[Scion METRC '#]:[Pheno Barcode]],2,FALSE),"")</f>
        <v/>
      </c>
      <c r="G932" s="13" t="str">
        <f>LEFT(expandedflower[[#This Row],[Pheno Barcode]],7)</f>
        <v/>
      </c>
      <c r="H932" s="10" t="e">
        <f>_xlfn.IFNA(VLOOKUP(expandedflower[[#This Row],[Strain]],VEGC8[[#All],[Scion METRC '#]:[Health]],5,FALSE),"")</f>
        <v>#REF!</v>
      </c>
      <c r="I932" s="13"/>
      <c r="J932" s="13" t="str">
        <f>_xlfn.IFNA(VLOOKUP(expandedflower[[#This Row],[Scion METRC '#]],DEADC8[#Data],2,FALSE),"Alive")</f>
        <v>Alive</v>
      </c>
      <c r="K932" s="13"/>
      <c r="L932" s="13" t="str">
        <f>_xlfn.IFNA(VLOOKUP(expandedflower[[#This Row],[Scion METRC '#]],DEADC8[#Data],3,FALSE),"")</f>
        <v/>
      </c>
      <c r="M932" s="14" t="str">
        <f>_xlfn.IFNA(VLOOKUP(expandedflower[[#This Row],[Scion METRC '#]],DEADC8[#Data],4,FALSE),"")</f>
        <v/>
      </c>
      <c r="N932" s="13" t="str">
        <f>IF(ISNUMBER(SEARCH(".",expandedflower[[#This Row],[Pheno Barcode]])),CONCATENATE("1A4070000000065000",RIGHT(expandedflower[[#This Row],[Pheno Barcode]],6)),"")</f>
        <v/>
      </c>
      <c r="O9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_LL4-03</v>
      </c>
    </row>
    <row r="933" spans="1:15" x14ac:dyDescent="0.25">
      <c r="A933" s="8" t="s">
        <v>530</v>
      </c>
      <c r="B933" s="9">
        <v>4</v>
      </c>
      <c r="C933" s="13" t="s">
        <v>539</v>
      </c>
      <c r="D933" s="13"/>
      <c r="E933" s="13" t="e">
        <f>_xlfn.IFNA(VLOOKUP(expandedflower[[#This Row],[Scion METRC '#]],[3]!METRCC8[#Data],2,FALSE),"METRC ERROR")</f>
        <v>#REF!</v>
      </c>
      <c r="F933" s="13" t="str">
        <f>_xlfn.IFNA(VLOOKUP(expandedflower[[#This Row],[Scion METRC '#]],VEGC8[[#All],[Scion METRC '#]:[Pheno Barcode]],2,FALSE),"")</f>
        <v/>
      </c>
      <c r="G933" s="13" t="str">
        <f>LEFT(expandedflower[[#This Row],[Pheno Barcode]],7)</f>
        <v/>
      </c>
      <c r="H933" s="10" t="e">
        <f>_xlfn.IFNA(VLOOKUP(expandedflower[[#This Row],[Strain]],VEGC8[[#All],[Scion METRC '#]:[Health]],5,FALSE),"")</f>
        <v>#REF!</v>
      </c>
      <c r="I933" s="13"/>
      <c r="J933" s="13" t="str">
        <f>_xlfn.IFNA(VLOOKUP(expandedflower[[#This Row],[Scion METRC '#]],DEADC8[#Data],2,FALSE),"Alive")</f>
        <v>Alive</v>
      </c>
      <c r="K933" s="13"/>
      <c r="L933" s="13" t="str">
        <f>_xlfn.IFNA(VLOOKUP(expandedflower[[#This Row],[Scion METRC '#]],DEADC8[#Data],3,FALSE),"")</f>
        <v/>
      </c>
      <c r="M933" s="14" t="str">
        <f>_xlfn.IFNA(VLOOKUP(expandedflower[[#This Row],[Scion METRC '#]],DEADC8[#Data],4,FALSE),"")</f>
        <v/>
      </c>
      <c r="N933" s="13" t="str">
        <f>IF(ISNUMBER(SEARCH(".",expandedflower[[#This Row],[Pheno Barcode]])),CONCATENATE("1A4070000000065000",RIGHT(expandedflower[[#This Row],[Pheno Barcode]],6)),"")</f>
        <v/>
      </c>
      <c r="O9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_LL4-04</v>
      </c>
    </row>
    <row r="934" spans="1:15" x14ac:dyDescent="0.25">
      <c r="A934" s="8" t="s">
        <v>530</v>
      </c>
      <c r="B934" s="9">
        <v>5</v>
      </c>
      <c r="C934" s="13" t="s">
        <v>539</v>
      </c>
      <c r="D934" s="13"/>
      <c r="E934" s="13" t="e">
        <f>_xlfn.IFNA(VLOOKUP(expandedflower[[#This Row],[Scion METRC '#]],[3]!METRCC8[#Data],2,FALSE),"METRC ERROR")</f>
        <v>#REF!</v>
      </c>
      <c r="F934" s="13" t="str">
        <f>_xlfn.IFNA(VLOOKUP(expandedflower[[#This Row],[Scion METRC '#]],VEGC8[[#All],[Scion METRC '#]:[Pheno Barcode]],2,FALSE),"")</f>
        <v/>
      </c>
      <c r="G934" s="13" t="str">
        <f>LEFT(expandedflower[[#This Row],[Pheno Barcode]],7)</f>
        <v/>
      </c>
      <c r="H934" s="10" t="e">
        <f>_xlfn.IFNA(VLOOKUP(expandedflower[[#This Row],[Strain]],VEGC8[[#All],[Scion METRC '#]:[Health]],5,FALSE),"")</f>
        <v>#REF!</v>
      </c>
      <c r="I934" s="13"/>
      <c r="J934" s="13" t="str">
        <f>_xlfn.IFNA(VLOOKUP(expandedflower[[#This Row],[Scion METRC '#]],DEADC8[#Data],2,FALSE),"Alive")</f>
        <v>Alive</v>
      </c>
      <c r="K934" s="13"/>
      <c r="L934" s="13" t="str">
        <f>_xlfn.IFNA(VLOOKUP(expandedflower[[#This Row],[Scion METRC '#]],DEADC8[#Data],3,FALSE),"")</f>
        <v/>
      </c>
      <c r="M934" s="14" t="str">
        <f>_xlfn.IFNA(VLOOKUP(expandedflower[[#This Row],[Scion METRC '#]],DEADC8[#Data],4,FALSE),"")</f>
        <v/>
      </c>
      <c r="N934" s="13" t="str">
        <f>IF(ISNUMBER(SEARCH(".",expandedflower[[#This Row],[Pheno Barcode]])),CONCATENATE("1A4070000000065000",RIGHT(expandedflower[[#This Row],[Pheno Barcode]],6)),"")</f>
        <v/>
      </c>
      <c r="O9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_LL4-05</v>
      </c>
    </row>
    <row r="935" spans="1:15" x14ac:dyDescent="0.25">
      <c r="A935" s="8" t="s">
        <v>530</v>
      </c>
      <c r="B935" s="9">
        <v>6</v>
      </c>
      <c r="C935" s="13" t="s">
        <v>539</v>
      </c>
      <c r="D935" s="13"/>
      <c r="E935" s="13" t="e">
        <f>_xlfn.IFNA(VLOOKUP(expandedflower[[#This Row],[Scion METRC '#]],[3]!METRCC8[#Data],2,FALSE),"METRC ERROR")</f>
        <v>#REF!</v>
      </c>
      <c r="F935" s="13" t="str">
        <f>_xlfn.IFNA(VLOOKUP(expandedflower[[#This Row],[Scion METRC '#]],VEGC8[[#All],[Scion METRC '#]:[Pheno Barcode]],2,FALSE),"")</f>
        <v/>
      </c>
      <c r="G935" s="13" t="str">
        <f>LEFT(expandedflower[[#This Row],[Pheno Barcode]],7)</f>
        <v/>
      </c>
      <c r="H935" s="10" t="e">
        <f>_xlfn.IFNA(VLOOKUP(expandedflower[[#This Row],[Strain]],VEGC8[[#All],[Scion METRC '#]:[Health]],5,FALSE),"")</f>
        <v>#REF!</v>
      </c>
      <c r="I935" s="13"/>
      <c r="J935" s="13" t="str">
        <f>_xlfn.IFNA(VLOOKUP(expandedflower[[#This Row],[Scion METRC '#]],DEADC8[#Data],2,FALSE),"Alive")</f>
        <v>Alive</v>
      </c>
      <c r="K935" s="13"/>
      <c r="L935" s="13" t="str">
        <f>_xlfn.IFNA(VLOOKUP(expandedflower[[#This Row],[Scion METRC '#]],DEADC8[#Data],3,FALSE),"")</f>
        <v/>
      </c>
      <c r="M935" s="14" t="str">
        <f>_xlfn.IFNA(VLOOKUP(expandedflower[[#This Row],[Scion METRC '#]],DEADC8[#Data],4,FALSE),"")</f>
        <v/>
      </c>
      <c r="N935" s="13" t="str">
        <f>IF(ISNUMBER(SEARCH(".",expandedflower[[#This Row],[Pheno Barcode]])),CONCATENATE("1A4070000000065000",RIGHT(expandedflower[[#This Row],[Pheno Barcode]],6)),"")</f>
        <v/>
      </c>
      <c r="O9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_LL4-06</v>
      </c>
    </row>
    <row r="936" spans="1:15" x14ac:dyDescent="0.25">
      <c r="A936" s="8" t="s">
        <v>530</v>
      </c>
      <c r="B936" s="9">
        <v>7</v>
      </c>
      <c r="C936" s="13" t="s">
        <v>539</v>
      </c>
      <c r="D936" s="13"/>
      <c r="E936" s="13" t="e">
        <f>_xlfn.IFNA(VLOOKUP(expandedflower[[#This Row],[Scion METRC '#]],[3]!METRCC8[#Data],2,FALSE),"METRC ERROR")</f>
        <v>#REF!</v>
      </c>
      <c r="F936" s="13" t="str">
        <f>_xlfn.IFNA(VLOOKUP(expandedflower[[#This Row],[Scion METRC '#]],VEGC8[[#All],[Scion METRC '#]:[Pheno Barcode]],2,FALSE),"")</f>
        <v/>
      </c>
      <c r="G936" s="13" t="str">
        <f>LEFT(expandedflower[[#This Row],[Pheno Barcode]],7)</f>
        <v/>
      </c>
      <c r="H936" s="10" t="e">
        <f>_xlfn.IFNA(VLOOKUP(expandedflower[[#This Row],[Strain]],VEGC8[[#All],[Scion METRC '#]:[Health]],5,FALSE),"")</f>
        <v>#REF!</v>
      </c>
      <c r="I936" s="13"/>
      <c r="J936" s="13" t="str">
        <f>_xlfn.IFNA(VLOOKUP(expandedflower[[#This Row],[Scion METRC '#]],DEADC8[#Data],2,FALSE),"Alive")</f>
        <v>Alive</v>
      </c>
      <c r="K936" s="13"/>
      <c r="L936" s="13" t="str">
        <f>_xlfn.IFNA(VLOOKUP(expandedflower[[#This Row],[Scion METRC '#]],DEADC8[#Data],3,FALSE),"")</f>
        <v/>
      </c>
      <c r="M936" s="14" t="str">
        <f>_xlfn.IFNA(VLOOKUP(expandedflower[[#This Row],[Scion METRC '#]],DEADC8[#Data],4,FALSE),"")</f>
        <v/>
      </c>
      <c r="N936" s="13" t="str">
        <f>IF(ISNUMBER(SEARCH(".",expandedflower[[#This Row],[Pheno Barcode]])),CONCATENATE("1A4070000000065000",RIGHT(expandedflower[[#This Row],[Pheno Barcode]],6)),"")</f>
        <v/>
      </c>
      <c r="O9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_LL4-07</v>
      </c>
    </row>
    <row r="937" spans="1:15" x14ac:dyDescent="0.25">
      <c r="A937" s="8" t="s">
        <v>530</v>
      </c>
      <c r="B937" s="9">
        <v>8</v>
      </c>
      <c r="C937" s="13" t="s">
        <v>539</v>
      </c>
      <c r="D937" s="13"/>
      <c r="E937" s="13" t="e">
        <f>_xlfn.IFNA(VLOOKUP(expandedflower[[#This Row],[Scion METRC '#]],[3]!METRCC8[#Data],2,FALSE),"METRC ERROR")</f>
        <v>#REF!</v>
      </c>
      <c r="F937" s="13" t="str">
        <f>_xlfn.IFNA(VLOOKUP(expandedflower[[#This Row],[Scion METRC '#]],VEGC8[[#All],[Scion METRC '#]:[Pheno Barcode]],2,FALSE),"")</f>
        <v/>
      </c>
      <c r="G937" s="13" t="str">
        <f>LEFT(expandedflower[[#This Row],[Pheno Barcode]],7)</f>
        <v/>
      </c>
      <c r="H937" s="10" t="e">
        <f>_xlfn.IFNA(VLOOKUP(expandedflower[[#This Row],[Strain]],VEGC8[[#All],[Scion METRC '#]:[Health]],5,FALSE),"")</f>
        <v>#REF!</v>
      </c>
      <c r="I937" s="13"/>
      <c r="J937" s="13" t="str">
        <f>_xlfn.IFNA(VLOOKUP(expandedflower[[#This Row],[Scion METRC '#]],DEADC8[#Data],2,FALSE),"Alive")</f>
        <v>Alive</v>
      </c>
      <c r="K937" s="13"/>
      <c r="L937" s="13" t="str">
        <f>_xlfn.IFNA(VLOOKUP(expandedflower[[#This Row],[Scion METRC '#]],DEADC8[#Data],3,FALSE),"")</f>
        <v/>
      </c>
      <c r="M937" s="14" t="str">
        <f>_xlfn.IFNA(VLOOKUP(expandedflower[[#This Row],[Scion METRC '#]],DEADC8[#Data],4,FALSE),"")</f>
        <v/>
      </c>
      <c r="N937" s="13" t="str">
        <f>IF(ISNUMBER(SEARCH(".",expandedflower[[#This Row],[Pheno Barcode]])),CONCATENATE("1A4070000000065000",RIGHT(expandedflower[[#This Row],[Pheno Barcode]],6)),"")</f>
        <v/>
      </c>
      <c r="O9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_LL4-08</v>
      </c>
    </row>
    <row r="938" spans="1:15" x14ac:dyDescent="0.25">
      <c r="A938" s="8" t="s">
        <v>530</v>
      </c>
      <c r="B938" s="9">
        <v>9</v>
      </c>
      <c r="C938" s="13" t="s">
        <v>539</v>
      </c>
      <c r="D938" s="13"/>
      <c r="E938" s="13" t="e">
        <f>_xlfn.IFNA(VLOOKUP(expandedflower[[#This Row],[Scion METRC '#]],[3]!METRCC8[#Data],2,FALSE),"METRC ERROR")</f>
        <v>#REF!</v>
      </c>
      <c r="F938" s="13" t="str">
        <f>_xlfn.IFNA(VLOOKUP(expandedflower[[#This Row],[Scion METRC '#]],VEGC8[[#All],[Scion METRC '#]:[Pheno Barcode]],2,FALSE),"")</f>
        <v/>
      </c>
      <c r="G938" s="13" t="str">
        <f>LEFT(expandedflower[[#This Row],[Pheno Barcode]],7)</f>
        <v/>
      </c>
      <c r="H938" s="10" t="e">
        <f>_xlfn.IFNA(VLOOKUP(expandedflower[[#This Row],[Strain]],VEGC8[[#All],[Scion METRC '#]:[Health]],5,FALSE),"")</f>
        <v>#REF!</v>
      </c>
      <c r="I938" s="13"/>
      <c r="J938" s="13" t="str">
        <f>_xlfn.IFNA(VLOOKUP(expandedflower[[#This Row],[Scion METRC '#]],DEADC8[#Data],2,FALSE),"Alive")</f>
        <v>Alive</v>
      </c>
      <c r="K938" s="13"/>
      <c r="L938" s="13" t="str">
        <f>_xlfn.IFNA(VLOOKUP(expandedflower[[#This Row],[Scion METRC '#]],DEADC8[#Data],3,FALSE),"")</f>
        <v/>
      </c>
      <c r="M938" s="14" t="str">
        <f>_xlfn.IFNA(VLOOKUP(expandedflower[[#This Row],[Scion METRC '#]],DEADC8[#Data],4,FALSE),"")</f>
        <v/>
      </c>
      <c r="N938" s="13" t="str">
        <f>IF(ISNUMBER(SEARCH(".",expandedflower[[#This Row],[Pheno Barcode]])),CONCATENATE("1A4070000000065000",RIGHT(expandedflower[[#This Row],[Pheno Barcode]],6)),"")</f>
        <v/>
      </c>
      <c r="O9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_LL4-09</v>
      </c>
    </row>
    <row r="939" spans="1:15" x14ac:dyDescent="0.25">
      <c r="A939" s="8" t="s">
        <v>530</v>
      </c>
      <c r="B939" s="9">
        <v>10</v>
      </c>
      <c r="C939" s="13" t="s">
        <v>539</v>
      </c>
      <c r="D939" s="13"/>
      <c r="E939" s="13" t="e">
        <f>_xlfn.IFNA(VLOOKUP(expandedflower[[#This Row],[Scion METRC '#]],[3]!METRCC8[#Data],2,FALSE),"METRC ERROR")</f>
        <v>#REF!</v>
      </c>
      <c r="F939" s="13" t="str">
        <f>_xlfn.IFNA(VLOOKUP(expandedflower[[#This Row],[Scion METRC '#]],VEGC8[[#All],[Scion METRC '#]:[Pheno Barcode]],2,FALSE),"")</f>
        <v/>
      </c>
      <c r="G939" s="13" t="str">
        <f>LEFT(expandedflower[[#This Row],[Pheno Barcode]],7)</f>
        <v/>
      </c>
      <c r="H939" s="10" t="e">
        <f>_xlfn.IFNA(VLOOKUP(expandedflower[[#This Row],[Strain]],VEGC8[[#All],[Scion METRC '#]:[Health]],5,FALSE),"")</f>
        <v>#REF!</v>
      </c>
      <c r="I939" s="13"/>
      <c r="J939" s="13" t="str">
        <f>_xlfn.IFNA(VLOOKUP(expandedflower[[#This Row],[Scion METRC '#]],DEADC8[#Data],2,FALSE),"Alive")</f>
        <v>Alive</v>
      </c>
      <c r="K939" s="13"/>
      <c r="L939" s="13" t="str">
        <f>_xlfn.IFNA(VLOOKUP(expandedflower[[#This Row],[Scion METRC '#]],DEADC8[#Data],3,FALSE),"")</f>
        <v/>
      </c>
      <c r="M939" s="14" t="str">
        <f>_xlfn.IFNA(VLOOKUP(expandedflower[[#This Row],[Scion METRC '#]],DEADC8[#Data],4,FALSE),"")</f>
        <v/>
      </c>
      <c r="N939" s="13" t="str">
        <f>IF(ISNUMBER(SEARCH(".",expandedflower[[#This Row],[Pheno Barcode]])),CONCATENATE("1A4070000000065000",RIGHT(expandedflower[[#This Row],[Pheno Barcode]],6)),"")</f>
        <v/>
      </c>
      <c r="O9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_LL4-10</v>
      </c>
    </row>
    <row r="940" spans="1:15" x14ac:dyDescent="0.25">
      <c r="A940" s="8" t="s">
        <v>530</v>
      </c>
      <c r="B940" s="9">
        <v>11</v>
      </c>
      <c r="C940" s="13" t="s">
        <v>539</v>
      </c>
      <c r="D940" s="13"/>
      <c r="E940" s="13" t="e">
        <f>_xlfn.IFNA(VLOOKUP(expandedflower[[#This Row],[Scion METRC '#]],[3]!METRCC8[#Data],2,FALSE),"METRC ERROR")</f>
        <v>#REF!</v>
      </c>
      <c r="F940" s="13" t="str">
        <f>_xlfn.IFNA(VLOOKUP(expandedflower[[#This Row],[Scion METRC '#]],VEGC8[[#All],[Scion METRC '#]:[Pheno Barcode]],2,FALSE),"")</f>
        <v/>
      </c>
      <c r="G940" s="13" t="str">
        <f>LEFT(expandedflower[[#This Row],[Pheno Barcode]],7)</f>
        <v/>
      </c>
      <c r="H940" s="10" t="e">
        <f>_xlfn.IFNA(VLOOKUP(expandedflower[[#This Row],[Strain]],VEGC8[[#All],[Scion METRC '#]:[Health]],5,FALSE),"")</f>
        <v>#REF!</v>
      </c>
      <c r="I940" s="13"/>
      <c r="J940" s="13" t="str">
        <f>_xlfn.IFNA(VLOOKUP(expandedflower[[#This Row],[Scion METRC '#]],DEADC8[#Data],2,FALSE),"Alive")</f>
        <v>Alive</v>
      </c>
      <c r="K940" s="13"/>
      <c r="L940" s="13" t="str">
        <f>_xlfn.IFNA(VLOOKUP(expandedflower[[#This Row],[Scion METRC '#]],DEADC8[#Data],3,FALSE),"")</f>
        <v/>
      </c>
      <c r="M940" s="14" t="str">
        <f>_xlfn.IFNA(VLOOKUP(expandedflower[[#This Row],[Scion METRC '#]],DEADC8[#Data],4,FALSE),"")</f>
        <v/>
      </c>
      <c r="N940" s="13" t="str">
        <f>IF(ISNUMBER(SEARCH(".",expandedflower[[#This Row],[Pheno Barcode]])),CONCATENATE("1A4070000000065000",RIGHT(expandedflower[[#This Row],[Pheno Barcode]],6)),"")</f>
        <v/>
      </c>
      <c r="O9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_LL4-11</v>
      </c>
    </row>
    <row r="941" spans="1:15" x14ac:dyDescent="0.25">
      <c r="A941" s="8" t="s">
        <v>530</v>
      </c>
      <c r="B941" s="9">
        <v>12</v>
      </c>
      <c r="C941" s="13" t="s">
        <v>539</v>
      </c>
      <c r="D941" s="13"/>
      <c r="E941" s="13" t="e">
        <f>_xlfn.IFNA(VLOOKUP(expandedflower[[#This Row],[Scion METRC '#]],[3]!METRCC8[#Data],2,FALSE),"METRC ERROR")</f>
        <v>#REF!</v>
      </c>
      <c r="F941" s="13" t="str">
        <f>_xlfn.IFNA(VLOOKUP(expandedflower[[#This Row],[Scion METRC '#]],VEGC8[[#All],[Scion METRC '#]:[Pheno Barcode]],2,FALSE),"")</f>
        <v/>
      </c>
      <c r="G941" s="13" t="str">
        <f>LEFT(expandedflower[[#This Row],[Pheno Barcode]],7)</f>
        <v/>
      </c>
      <c r="H941" s="10" t="e">
        <f>_xlfn.IFNA(VLOOKUP(expandedflower[[#This Row],[Strain]],VEGC8[[#All],[Scion METRC '#]:[Health]],5,FALSE),"")</f>
        <v>#REF!</v>
      </c>
      <c r="I941" s="13"/>
      <c r="J941" s="13" t="str">
        <f>_xlfn.IFNA(VLOOKUP(expandedflower[[#This Row],[Scion METRC '#]],DEADC8[#Data],2,FALSE),"Alive")</f>
        <v>Alive</v>
      </c>
      <c r="K941" s="13"/>
      <c r="L941" s="13" t="str">
        <f>_xlfn.IFNA(VLOOKUP(expandedflower[[#This Row],[Scion METRC '#]],DEADC8[#Data],3,FALSE),"")</f>
        <v/>
      </c>
      <c r="M941" s="14" t="str">
        <f>_xlfn.IFNA(VLOOKUP(expandedflower[[#This Row],[Scion METRC '#]],DEADC8[#Data],4,FALSE),"")</f>
        <v/>
      </c>
      <c r="N941" s="13" t="str">
        <f>IF(ISNUMBER(SEARCH(".",expandedflower[[#This Row],[Pheno Barcode]])),CONCATENATE("1A4070000000065000",RIGHT(expandedflower[[#This Row],[Pheno Barcode]],6)),"")</f>
        <v/>
      </c>
      <c r="O9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_LL4-12</v>
      </c>
    </row>
    <row r="942" spans="1:15" x14ac:dyDescent="0.25">
      <c r="A942" s="8" t="s">
        <v>530</v>
      </c>
      <c r="B942" s="9">
        <v>13</v>
      </c>
      <c r="C942" s="13" t="s">
        <v>539</v>
      </c>
      <c r="D942" s="13"/>
      <c r="E942" s="13" t="e">
        <f>_xlfn.IFNA(VLOOKUP(expandedflower[[#This Row],[Scion METRC '#]],[3]!METRCC8[#Data],2,FALSE),"METRC ERROR")</f>
        <v>#REF!</v>
      </c>
      <c r="F942" s="13" t="str">
        <f>_xlfn.IFNA(VLOOKUP(expandedflower[[#This Row],[Scion METRC '#]],VEGC8[[#All],[Scion METRC '#]:[Pheno Barcode]],2,FALSE),"")</f>
        <v/>
      </c>
      <c r="G942" s="13" t="str">
        <f>LEFT(expandedflower[[#This Row],[Pheno Barcode]],7)</f>
        <v/>
      </c>
      <c r="H942" s="10" t="e">
        <f>_xlfn.IFNA(VLOOKUP(expandedflower[[#This Row],[Strain]],VEGC8[[#All],[Scion METRC '#]:[Health]],5,FALSE),"")</f>
        <v>#REF!</v>
      </c>
      <c r="I942" s="13"/>
      <c r="J942" s="13" t="str">
        <f>_xlfn.IFNA(VLOOKUP(expandedflower[[#This Row],[Scion METRC '#]],DEADC8[#Data],2,FALSE),"Alive")</f>
        <v>Alive</v>
      </c>
      <c r="K942" s="13"/>
      <c r="L942" s="13" t="str">
        <f>_xlfn.IFNA(VLOOKUP(expandedflower[[#This Row],[Scion METRC '#]],DEADC8[#Data],3,FALSE),"")</f>
        <v/>
      </c>
      <c r="M942" s="14" t="str">
        <f>_xlfn.IFNA(VLOOKUP(expandedflower[[#This Row],[Scion METRC '#]],DEADC8[#Data],4,FALSE),"")</f>
        <v/>
      </c>
      <c r="N942" s="13" t="str">
        <f>IF(ISNUMBER(SEARCH(".",expandedflower[[#This Row],[Pheno Barcode]])),CONCATENATE("1A4070000000065000",RIGHT(expandedflower[[#This Row],[Pheno Barcode]],6)),"")</f>
        <v/>
      </c>
      <c r="O9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_LL4-13</v>
      </c>
    </row>
    <row r="943" spans="1:15" x14ac:dyDescent="0.25">
      <c r="A943" s="8" t="s">
        <v>530</v>
      </c>
      <c r="B943" s="9">
        <v>14</v>
      </c>
      <c r="C943" s="13" t="s">
        <v>539</v>
      </c>
      <c r="D943" s="13"/>
      <c r="E943" s="13" t="e">
        <f>_xlfn.IFNA(VLOOKUP(expandedflower[[#This Row],[Scion METRC '#]],[3]!METRCC8[#Data],2,FALSE),"METRC ERROR")</f>
        <v>#REF!</v>
      </c>
      <c r="F943" s="13" t="str">
        <f>_xlfn.IFNA(VLOOKUP(expandedflower[[#This Row],[Scion METRC '#]],VEGC8[[#All],[Scion METRC '#]:[Pheno Barcode]],2,FALSE),"")</f>
        <v/>
      </c>
      <c r="G943" s="13" t="str">
        <f>LEFT(expandedflower[[#This Row],[Pheno Barcode]],7)</f>
        <v/>
      </c>
      <c r="H943" s="10" t="e">
        <f>_xlfn.IFNA(VLOOKUP(expandedflower[[#This Row],[Strain]],VEGC8[[#All],[Scion METRC '#]:[Health]],5,FALSE),"")</f>
        <v>#REF!</v>
      </c>
      <c r="I943" s="13"/>
      <c r="J943" s="13" t="str">
        <f>_xlfn.IFNA(VLOOKUP(expandedflower[[#This Row],[Scion METRC '#]],DEADC8[#Data],2,FALSE),"Alive")</f>
        <v>Alive</v>
      </c>
      <c r="K943" s="13"/>
      <c r="L943" s="13" t="str">
        <f>_xlfn.IFNA(VLOOKUP(expandedflower[[#This Row],[Scion METRC '#]],DEADC8[#Data],3,FALSE),"")</f>
        <v/>
      </c>
      <c r="M943" s="14" t="str">
        <f>_xlfn.IFNA(VLOOKUP(expandedflower[[#This Row],[Scion METRC '#]],DEADC8[#Data],4,FALSE),"")</f>
        <v/>
      </c>
      <c r="N943" s="13" t="str">
        <f>IF(ISNUMBER(SEARCH(".",expandedflower[[#This Row],[Pheno Barcode]])),CONCATENATE("1A4070000000065000",RIGHT(expandedflower[[#This Row],[Pheno Barcode]],6)),"")</f>
        <v/>
      </c>
      <c r="O9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_LL4-14</v>
      </c>
    </row>
    <row r="944" spans="1:15" x14ac:dyDescent="0.25">
      <c r="A944" s="8" t="s">
        <v>530</v>
      </c>
      <c r="B944" s="9">
        <v>15</v>
      </c>
      <c r="C944" s="13" t="s">
        <v>539</v>
      </c>
      <c r="D944" s="13"/>
      <c r="E944" s="13" t="e">
        <f>_xlfn.IFNA(VLOOKUP(expandedflower[[#This Row],[Scion METRC '#]],[3]!METRCC8[#Data],2,FALSE),"METRC ERROR")</f>
        <v>#REF!</v>
      </c>
      <c r="F944" s="13" t="str">
        <f>_xlfn.IFNA(VLOOKUP(expandedflower[[#This Row],[Scion METRC '#]],VEGC8[[#All],[Scion METRC '#]:[Pheno Barcode]],2,FALSE),"")</f>
        <v/>
      </c>
      <c r="G944" s="13" t="str">
        <f>LEFT(expandedflower[[#This Row],[Pheno Barcode]],7)</f>
        <v/>
      </c>
      <c r="H944" s="10" t="e">
        <f>_xlfn.IFNA(VLOOKUP(expandedflower[[#This Row],[Strain]],VEGC8[[#All],[Scion METRC '#]:[Health]],5,FALSE),"")</f>
        <v>#REF!</v>
      </c>
      <c r="I944" s="13"/>
      <c r="J944" s="13" t="str">
        <f>_xlfn.IFNA(VLOOKUP(expandedflower[[#This Row],[Scion METRC '#]],DEADC8[#Data],2,FALSE),"Alive")</f>
        <v>Alive</v>
      </c>
      <c r="K944" s="13"/>
      <c r="L944" s="13" t="str">
        <f>_xlfn.IFNA(VLOOKUP(expandedflower[[#This Row],[Scion METRC '#]],DEADC8[#Data],3,FALSE),"")</f>
        <v/>
      </c>
      <c r="M944" s="14" t="str">
        <f>_xlfn.IFNA(VLOOKUP(expandedflower[[#This Row],[Scion METRC '#]],DEADC8[#Data],4,FALSE),"")</f>
        <v/>
      </c>
      <c r="N944" s="13" t="str">
        <f>IF(ISNUMBER(SEARCH(".",expandedflower[[#This Row],[Pheno Barcode]])),CONCATENATE("1A4070000000065000",RIGHT(expandedflower[[#This Row],[Pheno Barcode]],6)),"")</f>
        <v/>
      </c>
      <c r="O9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_LL4-15</v>
      </c>
    </row>
    <row r="945" spans="1:15" x14ac:dyDescent="0.25">
      <c r="A945" s="8" t="s">
        <v>530</v>
      </c>
      <c r="B945" s="9">
        <v>16</v>
      </c>
      <c r="C945" s="13" t="s">
        <v>539</v>
      </c>
      <c r="D945" s="13"/>
      <c r="E945" s="13" t="e">
        <f>_xlfn.IFNA(VLOOKUP(expandedflower[[#This Row],[Scion METRC '#]],[3]!METRCC8[#Data],2,FALSE),"METRC ERROR")</f>
        <v>#REF!</v>
      </c>
      <c r="F945" s="13" t="str">
        <f>_xlfn.IFNA(VLOOKUP(expandedflower[[#This Row],[Scion METRC '#]],VEGC8[[#All],[Scion METRC '#]:[Pheno Barcode]],2,FALSE),"")</f>
        <v/>
      </c>
      <c r="G945" s="13" t="str">
        <f>LEFT(expandedflower[[#This Row],[Pheno Barcode]],7)</f>
        <v/>
      </c>
      <c r="H945" s="10" t="e">
        <f>_xlfn.IFNA(VLOOKUP(expandedflower[[#This Row],[Strain]],VEGC8[[#All],[Scion METRC '#]:[Health]],5,FALSE),"")</f>
        <v>#REF!</v>
      </c>
      <c r="I945" s="13"/>
      <c r="J945" s="13" t="str">
        <f>_xlfn.IFNA(VLOOKUP(expandedflower[[#This Row],[Scion METRC '#]],DEADC8[#Data],2,FALSE),"Alive")</f>
        <v>Alive</v>
      </c>
      <c r="K945" s="13"/>
      <c r="L945" s="13" t="str">
        <f>_xlfn.IFNA(VLOOKUP(expandedflower[[#This Row],[Scion METRC '#]],DEADC8[#Data],3,FALSE),"")</f>
        <v/>
      </c>
      <c r="M945" s="14" t="str">
        <f>_xlfn.IFNA(VLOOKUP(expandedflower[[#This Row],[Scion METRC '#]],DEADC8[#Data],4,FALSE),"")</f>
        <v/>
      </c>
      <c r="N945" s="13" t="str">
        <f>IF(ISNUMBER(SEARCH(".",expandedflower[[#This Row],[Pheno Barcode]])),CONCATENATE("1A4070000000065000",RIGHT(expandedflower[[#This Row],[Pheno Barcode]],6)),"")</f>
        <v/>
      </c>
      <c r="O9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_LL4-16</v>
      </c>
    </row>
    <row r="946" spans="1:15" x14ac:dyDescent="0.25">
      <c r="A946" s="8" t="s">
        <v>530</v>
      </c>
      <c r="B946" s="9">
        <v>1</v>
      </c>
      <c r="C946" s="13" t="s">
        <v>540</v>
      </c>
      <c r="D946" s="9"/>
      <c r="E946" s="9" t="e">
        <f>_xlfn.IFNA(VLOOKUP(expandedflower[[#This Row],[Scion METRC '#]],[3]!METRCC8[#Data],2,FALSE),"METRC ERROR")</f>
        <v>#REF!</v>
      </c>
      <c r="F946" s="9" t="str">
        <f>_xlfn.IFNA(VLOOKUP(expandedflower[[#This Row],[Scion METRC '#]],VEGC8[[#All],[Scion METRC '#]:[Pheno Barcode]],2,FALSE),"")</f>
        <v/>
      </c>
      <c r="G946" s="9" t="str">
        <f>LEFT(expandedflower[[#This Row],[Pheno Barcode]],7)</f>
        <v/>
      </c>
      <c r="H946" s="10" t="e">
        <f>_xlfn.IFNA(VLOOKUP(expandedflower[[#This Row],[Strain]],VEGC8[[#All],[Scion METRC '#]:[Health]],5,FALSE),"")</f>
        <v>#REF!</v>
      </c>
      <c r="I946" s="9"/>
      <c r="J946" s="9" t="str">
        <f>_xlfn.IFNA(VLOOKUP(expandedflower[[#This Row],[Scion METRC '#]],DEADC8[#Data],2,FALSE),"Alive")</f>
        <v>Alive</v>
      </c>
      <c r="K946" s="65"/>
      <c r="L946" s="13" t="str">
        <f>_xlfn.IFNA(VLOOKUP(expandedflower[[#This Row],[Scion METRC '#]],DEADC8[#Data],3,FALSE),"")</f>
        <v/>
      </c>
      <c r="M946" s="14" t="str">
        <f>_xlfn.IFNA(VLOOKUP(expandedflower[[#This Row],[Scion METRC '#]],DEADC8[#Data],4,FALSE),"")</f>
        <v/>
      </c>
      <c r="N946" s="13" t="str">
        <f>IF(ISNUMBER(SEARCH(".",expandedflower[[#This Row],[Pheno Barcode]])),CONCATENATE("1A4070000000065000",RIGHT(expandedflower[[#This Row],[Pheno Barcode]],6)),"")</f>
        <v/>
      </c>
      <c r="O9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_LL5-01</v>
      </c>
    </row>
    <row r="947" spans="1:15" x14ac:dyDescent="0.25">
      <c r="A947" s="8" t="s">
        <v>530</v>
      </c>
      <c r="B947" s="9">
        <v>2</v>
      </c>
      <c r="C947" s="13" t="s">
        <v>540</v>
      </c>
      <c r="D947" s="13"/>
      <c r="E947" s="13" t="e">
        <f>_xlfn.IFNA(VLOOKUP(expandedflower[[#This Row],[Scion METRC '#]],[3]!METRCC8[#Data],2,FALSE),"METRC ERROR")</f>
        <v>#REF!</v>
      </c>
      <c r="F947" s="13" t="str">
        <f>_xlfn.IFNA(VLOOKUP(expandedflower[[#This Row],[Scion METRC '#]],VEGC8[[#All],[Scion METRC '#]:[Pheno Barcode]],2,FALSE),"")</f>
        <v/>
      </c>
      <c r="G947" s="13" t="str">
        <f>LEFT(expandedflower[[#This Row],[Pheno Barcode]],7)</f>
        <v/>
      </c>
      <c r="H947" s="10" t="e">
        <f>_xlfn.IFNA(VLOOKUP(expandedflower[[#This Row],[Strain]],VEGC8[[#All],[Scion METRC '#]:[Health]],5,FALSE),"")</f>
        <v>#REF!</v>
      </c>
      <c r="I947" s="13"/>
      <c r="J947" s="13" t="str">
        <f>_xlfn.IFNA(VLOOKUP(expandedflower[[#This Row],[Scion METRC '#]],DEADC8[#Data],2,FALSE),"Alive")</f>
        <v>Alive</v>
      </c>
      <c r="K947" s="13"/>
      <c r="L947" s="13" t="str">
        <f>_xlfn.IFNA(VLOOKUP(expandedflower[[#This Row],[Scion METRC '#]],DEADC8[#Data],3,FALSE),"")</f>
        <v/>
      </c>
      <c r="M947" s="14" t="str">
        <f>_xlfn.IFNA(VLOOKUP(expandedflower[[#This Row],[Scion METRC '#]],DEADC8[#Data],4,FALSE),"")</f>
        <v/>
      </c>
      <c r="N947" s="13" t="str">
        <f>IF(ISNUMBER(SEARCH(".",expandedflower[[#This Row],[Pheno Barcode]])),CONCATENATE("1A4070000000065000",RIGHT(expandedflower[[#This Row],[Pheno Barcode]],6)),"")</f>
        <v/>
      </c>
      <c r="O9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_LL5-02</v>
      </c>
    </row>
    <row r="948" spans="1:15" x14ac:dyDescent="0.25">
      <c r="A948" s="8" t="s">
        <v>530</v>
      </c>
      <c r="B948" s="9">
        <v>3</v>
      </c>
      <c r="C948" s="13" t="s">
        <v>540</v>
      </c>
      <c r="D948" s="13"/>
      <c r="E948" s="13" t="e">
        <f>_xlfn.IFNA(VLOOKUP(expandedflower[[#This Row],[Scion METRC '#]],[3]!METRCC8[#Data],2,FALSE),"METRC ERROR")</f>
        <v>#REF!</v>
      </c>
      <c r="F948" s="13" t="str">
        <f>_xlfn.IFNA(VLOOKUP(expandedflower[[#This Row],[Scion METRC '#]],VEGC8[[#All],[Scion METRC '#]:[Pheno Barcode]],2,FALSE),"")</f>
        <v/>
      </c>
      <c r="G948" s="13" t="str">
        <f>LEFT(expandedflower[[#This Row],[Pheno Barcode]],7)</f>
        <v/>
      </c>
      <c r="H948" s="10" t="e">
        <f>_xlfn.IFNA(VLOOKUP(expandedflower[[#This Row],[Strain]],VEGC8[[#All],[Scion METRC '#]:[Health]],5,FALSE),"")</f>
        <v>#REF!</v>
      </c>
      <c r="I948" s="13"/>
      <c r="J948" s="13" t="str">
        <f>_xlfn.IFNA(VLOOKUP(expandedflower[[#This Row],[Scion METRC '#]],DEADC8[#Data],2,FALSE),"Alive")</f>
        <v>Alive</v>
      </c>
      <c r="K948" s="13"/>
      <c r="L948" s="13" t="str">
        <f>_xlfn.IFNA(VLOOKUP(expandedflower[[#This Row],[Scion METRC '#]],DEADC8[#Data],3,FALSE),"")</f>
        <v/>
      </c>
      <c r="M948" s="14" t="str">
        <f>_xlfn.IFNA(VLOOKUP(expandedflower[[#This Row],[Scion METRC '#]],DEADC8[#Data],4,FALSE),"")</f>
        <v/>
      </c>
      <c r="N948" s="13" t="str">
        <f>IF(ISNUMBER(SEARCH(".",expandedflower[[#This Row],[Pheno Barcode]])),CONCATENATE("1A4070000000065000",RIGHT(expandedflower[[#This Row],[Pheno Barcode]],6)),"")</f>
        <v/>
      </c>
      <c r="O9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_LL5-03</v>
      </c>
    </row>
    <row r="949" spans="1:15" x14ac:dyDescent="0.25">
      <c r="A949" s="8" t="s">
        <v>530</v>
      </c>
      <c r="B949" s="9">
        <v>4</v>
      </c>
      <c r="C949" s="13" t="s">
        <v>540</v>
      </c>
      <c r="D949" s="13"/>
      <c r="E949" s="13" t="e">
        <f>_xlfn.IFNA(VLOOKUP(expandedflower[[#This Row],[Scion METRC '#]],[3]!METRCC8[#Data],2,FALSE),"METRC ERROR")</f>
        <v>#REF!</v>
      </c>
      <c r="F949" s="13" t="str">
        <f>_xlfn.IFNA(VLOOKUP(expandedflower[[#This Row],[Scion METRC '#]],VEGC8[[#All],[Scion METRC '#]:[Pheno Barcode]],2,FALSE),"")</f>
        <v/>
      </c>
      <c r="G949" s="13" t="str">
        <f>LEFT(expandedflower[[#This Row],[Pheno Barcode]],7)</f>
        <v/>
      </c>
      <c r="H949" s="10" t="e">
        <f>_xlfn.IFNA(VLOOKUP(expandedflower[[#This Row],[Strain]],VEGC8[[#All],[Scion METRC '#]:[Health]],5,FALSE),"")</f>
        <v>#REF!</v>
      </c>
      <c r="I949" s="13"/>
      <c r="J949" s="13" t="str">
        <f>_xlfn.IFNA(VLOOKUP(expandedflower[[#This Row],[Scion METRC '#]],DEADC8[#Data],2,FALSE),"Alive")</f>
        <v>Alive</v>
      </c>
      <c r="K949" s="13"/>
      <c r="L949" s="13" t="str">
        <f>_xlfn.IFNA(VLOOKUP(expandedflower[[#This Row],[Scion METRC '#]],DEADC8[#Data],3,FALSE),"")</f>
        <v/>
      </c>
      <c r="M949" s="14" t="str">
        <f>_xlfn.IFNA(VLOOKUP(expandedflower[[#This Row],[Scion METRC '#]],DEADC8[#Data],4,FALSE),"")</f>
        <v/>
      </c>
      <c r="N949" s="13" t="str">
        <f>IF(ISNUMBER(SEARCH(".",expandedflower[[#This Row],[Pheno Barcode]])),CONCATENATE("1A4070000000065000",RIGHT(expandedflower[[#This Row],[Pheno Barcode]],6)),"")</f>
        <v/>
      </c>
      <c r="O9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_LL5-04</v>
      </c>
    </row>
    <row r="950" spans="1:15" x14ac:dyDescent="0.25">
      <c r="A950" s="8" t="s">
        <v>530</v>
      </c>
      <c r="B950" s="9">
        <v>5</v>
      </c>
      <c r="C950" s="13" t="s">
        <v>540</v>
      </c>
      <c r="D950" s="13"/>
      <c r="E950" s="13" t="e">
        <f>_xlfn.IFNA(VLOOKUP(expandedflower[[#This Row],[Scion METRC '#]],[3]!METRCC8[#Data],2,FALSE),"METRC ERROR")</f>
        <v>#REF!</v>
      </c>
      <c r="F950" s="13" t="str">
        <f>_xlfn.IFNA(VLOOKUP(expandedflower[[#This Row],[Scion METRC '#]],VEGC8[[#All],[Scion METRC '#]:[Pheno Barcode]],2,FALSE),"")</f>
        <v/>
      </c>
      <c r="G950" s="13" t="str">
        <f>LEFT(expandedflower[[#This Row],[Pheno Barcode]],7)</f>
        <v/>
      </c>
      <c r="H950" s="10" t="e">
        <f>_xlfn.IFNA(VLOOKUP(expandedflower[[#This Row],[Strain]],VEGC8[[#All],[Scion METRC '#]:[Health]],5,FALSE),"")</f>
        <v>#REF!</v>
      </c>
      <c r="I950" s="13"/>
      <c r="J950" s="13" t="str">
        <f>_xlfn.IFNA(VLOOKUP(expandedflower[[#This Row],[Scion METRC '#]],DEADC8[#Data],2,FALSE),"Alive")</f>
        <v>Alive</v>
      </c>
      <c r="K950" s="13"/>
      <c r="L950" s="13" t="str">
        <f>_xlfn.IFNA(VLOOKUP(expandedflower[[#This Row],[Scion METRC '#]],DEADC8[#Data],3,FALSE),"")</f>
        <v/>
      </c>
      <c r="M950" s="14" t="str">
        <f>_xlfn.IFNA(VLOOKUP(expandedflower[[#This Row],[Scion METRC '#]],DEADC8[#Data],4,FALSE),"")</f>
        <v/>
      </c>
      <c r="N950" s="13" t="str">
        <f>IF(ISNUMBER(SEARCH(".",expandedflower[[#This Row],[Pheno Barcode]])),CONCATENATE("1A4070000000065000",RIGHT(expandedflower[[#This Row],[Pheno Barcode]],6)),"")</f>
        <v/>
      </c>
      <c r="O9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_LL5-05</v>
      </c>
    </row>
    <row r="951" spans="1:15" x14ac:dyDescent="0.25">
      <c r="A951" s="8" t="s">
        <v>530</v>
      </c>
      <c r="B951" s="9">
        <v>6</v>
      </c>
      <c r="C951" s="13" t="s">
        <v>540</v>
      </c>
      <c r="D951" s="13"/>
      <c r="E951" s="13" t="e">
        <f>_xlfn.IFNA(VLOOKUP(expandedflower[[#This Row],[Scion METRC '#]],[3]!METRCC8[#Data],2,FALSE),"METRC ERROR")</f>
        <v>#REF!</v>
      </c>
      <c r="F951" s="13" t="str">
        <f>_xlfn.IFNA(VLOOKUP(expandedflower[[#This Row],[Scion METRC '#]],VEGC8[[#All],[Scion METRC '#]:[Pheno Barcode]],2,FALSE),"")</f>
        <v/>
      </c>
      <c r="G951" s="13" t="str">
        <f>LEFT(expandedflower[[#This Row],[Pheno Barcode]],7)</f>
        <v/>
      </c>
      <c r="H951" s="10" t="e">
        <f>_xlfn.IFNA(VLOOKUP(expandedflower[[#This Row],[Strain]],VEGC8[[#All],[Scion METRC '#]:[Health]],5,FALSE),"")</f>
        <v>#REF!</v>
      </c>
      <c r="I951" s="13"/>
      <c r="J951" s="13" t="str">
        <f>_xlfn.IFNA(VLOOKUP(expandedflower[[#This Row],[Scion METRC '#]],DEADC8[#Data],2,FALSE),"Alive")</f>
        <v>Alive</v>
      </c>
      <c r="K951" s="13"/>
      <c r="L951" s="13" t="str">
        <f>_xlfn.IFNA(VLOOKUP(expandedflower[[#This Row],[Scion METRC '#]],DEADC8[#Data],3,FALSE),"")</f>
        <v/>
      </c>
      <c r="M951" s="14" t="str">
        <f>_xlfn.IFNA(VLOOKUP(expandedflower[[#This Row],[Scion METRC '#]],DEADC8[#Data],4,FALSE),"")</f>
        <v/>
      </c>
      <c r="N951" s="13" t="str">
        <f>IF(ISNUMBER(SEARCH(".",expandedflower[[#This Row],[Pheno Barcode]])),CONCATENATE("1A4070000000065000",RIGHT(expandedflower[[#This Row],[Pheno Barcode]],6)),"")</f>
        <v/>
      </c>
      <c r="O9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_LL5-06</v>
      </c>
    </row>
    <row r="952" spans="1:15" x14ac:dyDescent="0.25">
      <c r="A952" s="8" t="s">
        <v>530</v>
      </c>
      <c r="B952" s="9">
        <v>7</v>
      </c>
      <c r="C952" s="13" t="s">
        <v>540</v>
      </c>
      <c r="D952" s="13"/>
      <c r="E952" s="13" t="e">
        <f>_xlfn.IFNA(VLOOKUP(expandedflower[[#This Row],[Scion METRC '#]],[3]!METRCC8[#Data],2,FALSE),"METRC ERROR")</f>
        <v>#REF!</v>
      </c>
      <c r="F952" s="13" t="str">
        <f>_xlfn.IFNA(VLOOKUP(expandedflower[[#This Row],[Scion METRC '#]],VEGC8[[#All],[Scion METRC '#]:[Pheno Barcode]],2,FALSE),"")</f>
        <v/>
      </c>
      <c r="G952" s="13" t="str">
        <f>LEFT(expandedflower[[#This Row],[Pheno Barcode]],7)</f>
        <v/>
      </c>
      <c r="H952" s="10" t="e">
        <f>_xlfn.IFNA(VLOOKUP(expandedflower[[#This Row],[Strain]],VEGC8[[#All],[Scion METRC '#]:[Health]],5,FALSE),"")</f>
        <v>#REF!</v>
      </c>
      <c r="I952" s="13"/>
      <c r="J952" s="13" t="str">
        <f>_xlfn.IFNA(VLOOKUP(expandedflower[[#This Row],[Scion METRC '#]],DEADC8[#Data],2,FALSE),"Alive")</f>
        <v>Alive</v>
      </c>
      <c r="K952" s="13"/>
      <c r="L952" s="13" t="str">
        <f>_xlfn.IFNA(VLOOKUP(expandedflower[[#This Row],[Scion METRC '#]],DEADC8[#Data],3,FALSE),"")</f>
        <v/>
      </c>
      <c r="M952" s="14" t="str">
        <f>_xlfn.IFNA(VLOOKUP(expandedflower[[#This Row],[Scion METRC '#]],DEADC8[#Data],4,FALSE),"")</f>
        <v/>
      </c>
      <c r="N952" s="13" t="str">
        <f>IF(ISNUMBER(SEARCH(".",expandedflower[[#This Row],[Pheno Barcode]])),CONCATENATE("1A4070000000065000",RIGHT(expandedflower[[#This Row],[Pheno Barcode]],6)),"")</f>
        <v/>
      </c>
      <c r="O9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_LL5-07</v>
      </c>
    </row>
    <row r="953" spans="1:15" x14ac:dyDescent="0.25">
      <c r="A953" s="8" t="s">
        <v>530</v>
      </c>
      <c r="B953" s="9">
        <v>8</v>
      </c>
      <c r="C953" s="13" t="s">
        <v>540</v>
      </c>
      <c r="D953" s="13"/>
      <c r="E953" s="13" t="e">
        <f>_xlfn.IFNA(VLOOKUP(expandedflower[[#This Row],[Scion METRC '#]],[3]!METRCC8[#Data],2,FALSE),"METRC ERROR")</f>
        <v>#REF!</v>
      </c>
      <c r="F953" s="13" t="str">
        <f>_xlfn.IFNA(VLOOKUP(expandedflower[[#This Row],[Scion METRC '#]],VEGC8[[#All],[Scion METRC '#]:[Pheno Barcode]],2,FALSE),"")</f>
        <v/>
      </c>
      <c r="G953" s="13" t="str">
        <f>LEFT(expandedflower[[#This Row],[Pheno Barcode]],7)</f>
        <v/>
      </c>
      <c r="H953" s="10" t="e">
        <f>_xlfn.IFNA(VLOOKUP(expandedflower[[#This Row],[Strain]],VEGC8[[#All],[Scion METRC '#]:[Health]],5,FALSE),"")</f>
        <v>#REF!</v>
      </c>
      <c r="I953" s="13"/>
      <c r="J953" s="13" t="str">
        <f>_xlfn.IFNA(VLOOKUP(expandedflower[[#This Row],[Scion METRC '#]],DEADC8[#Data],2,FALSE),"Alive")</f>
        <v>Alive</v>
      </c>
      <c r="K953" s="13"/>
      <c r="L953" s="13" t="str">
        <f>_xlfn.IFNA(VLOOKUP(expandedflower[[#This Row],[Scion METRC '#]],DEADC8[#Data],3,FALSE),"")</f>
        <v/>
      </c>
      <c r="M953" s="14" t="str">
        <f>_xlfn.IFNA(VLOOKUP(expandedflower[[#This Row],[Scion METRC '#]],DEADC8[#Data],4,FALSE),"")</f>
        <v/>
      </c>
      <c r="N953" s="13" t="str">
        <f>IF(ISNUMBER(SEARCH(".",expandedflower[[#This Row],[Pheno Barcode]])),CONCATENATE("1A4070000000065000",RIGHT(expandedflower[[#This Row],[Pheno Barcode]],6)),"")</f>
        <v/>
      </c>
      <c r="O9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_LL5-08</v>
      </c>
    </row>
    <row r="954" spans="1:15" x14ac:dyDescent="0.25">
      <c r="A954" s="8" t="s">
        <v>530</v>
      </c>
      <c r="B954" s="9">
        <v>9</v>
      </c>
      <c r="C954" s="13" t="s">
        <v>540</v>
      </c>
      <c r="D954" s="13"/>
      <c r="E954" s="13" t="e">
        <f>_xlfn.IFNA(VLOOKUP(expandedflower[[#This Row],[Scion METRC '#]],[3]!METRCC8[#Data],2,FALSE),"METRC ERROR")</f>
        <v>#REF!</v>
      </c>
      <c r="F954" s="13" t="str">
        <f>_xlfn.IFNA(VLOOKUP(expandedflower[[#This Row],[Scion METRC '#]],VEGC8[[#All],[Scion METRC '#]:[Pheno Barcode]],2,FALSE),"")</f>
        <v/>
      </c>
      <c r="G954" s="13" t="str">
        <f>LEFT(expandedflower[[#This Row],[Pheno Barcode]],7)</f>
        <v/>
      </c>
      <c r="H954" s="10" t="e">
        <f>_xlfn.IFNA(VLOOKUP(expandedflower[[#This Row],[Strain]],VEGC8[[#All],[Scion METRC '#]:[Health]],5,FALSE),"")</f>
        <v>#REF!</v>
      </c>
      <c r="I954" s="13"/>
      <c r="J954" s="13" t="str">
        <f>_xlfn.IFNA(VLOOKUP(expandedflower[[#This Row],[Scion METRC '#]],DEADC8[#Data],2,FALSE),"Alive")</f>
        <v>Alive</v>
      </c>
      <c r="K954" s="13"/>
      <c r="L954" s="13" t="str">
        <f>_xlfn.IFNA(VLOOKUP(expandedflower[[#This Row],[Scion METRC '#]],DEADC8[#Data],3,FALSE),"")</f>
        <v/>
      </c>
      <c r="M954" s="14" t="str">
        <f>_xlfn.IFNA(VLOOKUP(expandedflower[[#This Row],[Scion METRC '#]],DEADC8[#Data],4,FALSE),"")</f>
        <v/>
      </c>
      <c r="N954" s="13" t="str">
        <f>IF(ISNUMBER(SEARCH(".",expandedflower[[#This Row],[Pheno Barcode]])),CONCATENATE("1A4070000000065000",RIGHT(expandedflower[[#This Row],[Pheno Barcode]],6)),"")</f>
        <v/>
      </c>
      <c r="O9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_LL5-09</v>
      </c>
    </row>
    <row r="955" spans="1:15" x14ac:dyDescent="0.25">
      <c r="A955" s="8" t="s">
        <v>530</v>
      </c>
      <c r="B955" s="9">
        <v>10</v>
      </c>
      <c r="C955" s="13" t="s">
        <v>540</v>
      </c>
      <c r="D955" s="13"/>
      <c r="E955" s="13" t="e">
        <f>_xlfn.IFNA(VLOOKUP(expandedflower[[#This Row],[Scion METRC '#]],[3]!METRCC8[#Data],2,FALSE),"METRC ERROR")</f>
        <v>#REF!</v>
      </c>
      <c r="F955" s="13" t="str">
        <f>_xlfn.IFNA(VLOOKUP(expandedflower[[#This Row],[Scion METRC '#]],VEGC8[[#All],[Scion METRC '#]:[Pheno Barcode]],2,FALSE),"")</f>
        <v/>
      </c>
      <c r="G955" s="13" t="str">
        <f>LEFT(expandedflower[[#This Row],[Pheno Barcode]],7)</f>
        <v/>
      </c>
      <c r="H955" s="10" t="e">
        <f>_xlfn.IFNA(VLOOKUP(expandedflower[[#This Row],[Strain]],VEGC8[[#All],[Scion METRC '#]:[Health]],5,FALSE),"")</f>
        <v>#REF!</v>
      </c>
      <c r="I955" s="13"/>
      <c r="J955" s="13" t="str">
        <f>_xlfn.IFNA(VLOOKUP(expandedflower[[#This Row],[Scion METRC '#]],DEADC8[#Data],2,FALSE),"Alive")</f>
        <v>Alive</v>
      </c>
      <c r="K955" s="13"/>
      <c r="L955" s="13" t="str">
        <f>_xlfn.IFNA(VLOOKUP(expandedflower[[#This Row],[Scion METRC '#]],DEADC8[#Data],3,FALSE),"")</f>
        <v/>
      </c>
      <c r="M955" s="14" t="str">
        <f>_xlfn.IFNA(VLOOKUP(expandedflower[[#This Row],[Scion METRC '#]],DEADC8[#Data],4,FALSE),"")</f>
        <v/>
      </c>
      <c r="N955" s="13" t="str">
        <f>IF(ISNUMBER(SEARCH(".",expandedflower[[#This Row],[Pheno Barcode]])),CONCATENATE("1A4070000000065000",RIGHT(expandedflower[[#This Row],[Pheno Barcode]],6)),"")</f>
        <v/>
      </c>
      <c r="O9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_LL5-10</v>
      </c>
    </row>
    <row r="956" spans="1:15" x14ac:dyDescent="0.25">
      <c r="A956" s="8" t="s">
        <v>530</v>
      </c>
      <c r="B956" s="9">
        <v>11</v>
      </c>
      <c r="C956" s="13" t="s">
        <v>540</v>
      </c>
      <c r="D956" s="13"/>
      <c r="E956" s="13" t="e">
        <f>_xlfn.IFNA(VLOOKUP(expandedflower[[#This Row],[Scion METRC '#]],[3]!METRCC8[#Data],2,FALSE),"METRC ERROR")</f>
        <v>#REF!</v>
      </c>
      <c r="F956" s="13" t="str">
        <f>_xlfn.IFNA(VLOOKUP(expandedflower[[#This Row],[Scion METRC '#]],VEGC8[[#All],[Scion METRC '#]:[Pheno Barcode]],2,FALSE),"")</f>
        <v/>
      </c>
      <c r="G956" s="13" t="str">
        <f>LEFT(expandedflower[[#This Row],[Pheno Barcode]],7)</f>
        <v/>
      </c>
      <c r="H956" s="10" t="e">
        <f>_xlfn.IFNA(VLOOKUP(expandedflower[[#This Row],[Strain]],VEGC8[[#All],[Scion METRC '#]:[Health]],5,FALSE),"")</f>
        <v>#REF!</v>
      </c>
      <c r="I956" s="13"/>
      <c r="J956" s="13" t="str">
        <f>_xlfn.IFNA(VLOOKUP(expandedflower[[#This Row],[Scion METRC '#]],DEADC8[#Data],2,FALSE),"Alive")</f>
        <v>Alive</v>
      </c>
      <c r="K956" s="13"/>
      <c r="L956" s="13" t="str">
        <f>_xlfn.IFNA(VLOOKUP(expandedflower[[#This Row],[Scion METRC '#]],DEADC8[#Data],3,FALSE),"")</f>
        <v/>
      </c>
      <c r="M956" s="14" t="str">
        <f>_xlfn.IFNA(VLOOKUP(expandedflower[[#This Row],[Scion METRC '#]],DEADC8[#Data],4,FALSE),"")</f>
        <v/>
      </c>
      <c r="N956" s="13" t="str">
        <f>IF(ISNUMBER(SEARCH(".",expandedflower[[#This Row],[Pheno Barcode]])),CONCATENATE("1A4070000000065000",RIGHT(expandedflower[[#This Row],[Pheno Barcode]],6)),"")</f>
        <v/>
      </c>
      <c r="O9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_LL5-11</v>
      </c>
    </row>
    <row r="957" spans="1:15" x14ac:dyDescent="0.25">
      <c r="A957" s="8" t="s">
        <v>530</v>
      </c>
      <c r="B957" s="9">
        <v>12</v>
      </c>
      <c r="C957" s="13" t="s">
        <v>540</v>
      </c>
      <c r="D957" s="13"/>
      <c r="E957" s="13" t="e">
        <f>_xlfn.IFNA(VLOOKUP(expandedflower[[#This Row],[Scion METRC '#]],[3]!METRCC8[#Data],2,FALSE),"METRC ERROR")</f>
        <v>#REF!</v>
      </c>
      <c r="F957" s="13" t="str">
        <f>_xlfn.IFNA(VLOOKUP(expandedflower[[#This Row],[Scion METRC '#]],VEGC8[[#All],[Scion METRC '#]:[Pheno Barcode]],2,FALSE),"")</f>
        <v/>
      </c>
      <c r="G957" s="13" t="str">
        <f>LEFT(expandedflower[[#This Row],[Pheno Barcode]],7)</f>
        <v/>
      </c>
      <c r="H957" s="10" t="e">
        <f>_xlfn.IFNA(VLOOKUP(expandedflower[[#This Row],[Strain]],VEGC8[[#All],[Scion METRC '#]:[Health]],5,FALSE),"")</f>
        <v>#REF!</v>
      </c>
      <c r="I957" s="13"/>
      <c r="J957" s="13" t="str">
        <f>_xlfn.IFNA(VLOOKUP(expandedflower[[#This Row],[Scion METRC '#]],DEADC8[#Data],2,FALSE),"Alive")</f>
        <v>Alive</v>
      </c>
      <c r="K957" s="13"/>
      <c r="L957" s="13" t="str">
        <f>_xlfn.IFNA(VLOOKUP(expandedflower[[#This Row],[Scion METRC '#]],DEADC8[#Data],3,FALSE),"")</f>
        <v/>
      </c>
      <c r="M957" s="14" t="str">
        <f>_xlfn.IFNA(VLOOKUP(expandedflower[[#This Row],[Scion METRC '#]],DEADC8[#Data],4,FALSE),"")</f>
        <v/>
      </c>
      <c r="N957" s="13" t="str">
        <f>IF(ISNUMBER(SEARCH(".",expandedflower[[#This Row],[Pheno Barcode]])),CONCATENATE("1A4070000000065000",RIGHT(expandedflower[[#This Row],[Pheno Barcode]],6)),"")</f>
        <v/>
      </c>
      <c r="O9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_LL5-12</v>
      </c>
    </row>
    <row r="958" spans="1:15" x14ac:dyDescent="0.25">
      <c r="A958" s="8" t="s">
        <v>530</v>
      </c>
      <c r="B958" s="9">
        <v>13</v>
      </c>
      <c r="C958" s="13" t="s">
        <v>540</v>
      </c>
      <c r="D958" s="13"/>
      <c r="E958" s="13" t="e">
        <f>_xlfn.IFNA(VLOOKUP(expandedflower[[#This Row],[Scion METRC '#]],[3]!METRCC8[#Data],2,FALSE),"METRC ERROR")</f>
        <v>#REF!</v>
      </c>
      <c r="F958" s="13" t="str">
        <f>_xlfn.IFNA(VLOOKUP(expandedflower[[#This Row],[Scion METRC '#]],VEGC8[[#All],[Scion METRC '#]:[Pheno Barcode]],2,FALSE),"")</f>
        <v/>
      </c>
      <c r="G958" s="13" t="str">
        <f>LEFT(expandedflower[[#This Row],[Pheno Barcode]],7)</f>
        <v/>
      </c>
      <c r="H958" s="10" t="e">
        <f>_xlfn.IFNA(VLOOKUP(expandedflower[[#This Row],[Strain]],VEGC8[[#All],[Scion METRC '#]:[Health]],5,FALSE),"")</f>
        <v>#REF!</v>
      </c>
      <c r="I958" s="13"/>
      <c r="J958" s="13" t="str">
        <f>_xlfn.IFNA(VLOOKUP(expandedflower[[#This Row],[Scion METRC '#]],DEADC8[#Data],2,FALSE),"Alive")</f>
        <v>Alive</v>
      </c>
      <c r="K958" s="13"/>
      <c r="L958" s="13" t="str">
        <f>_xlfn.IFNA(VLOOKUP(expandedflower[[#This Row],[Scion METRC '#]],DEADC8[#Data],3,FALSE),"")</f>
        <v/>
      </c>
      <c r="M958" s="14" t="str">
        <f>_xlfn.IFNA(VLOOKUP(expandedflower[[#This Row],[Scion METRC '#]],DEADC8[#Data],4,FALSE),"")</f>
        <v/>
      </c>
      <c r="N958" s="13" t="str">
        <f>IF(ISNUMBER(SEARCH(".",expandedflower[[#This Row],[Pheno Barcode]])),CONCATENATE("1A4070000000065000",RIGHT(expandedflower[[#This Row],[Pheno Barcode]],6)),"")</f>
        <v/>
      </c>
      <c r="O9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_LL5-13</v>
      </c>
    </row>
    <row r="959" spans="1:15" x14ac:dyDescent="0.25">
      <c r="A959" s="8" t="s">
        <v>530</v>
      </c>
      <c r="B959" s="9">
        <v>14</v>
      </c>
      <c r="C959" s="13" t="s">
        <v>540</v>
      </c>
      <c r="D959" s="13"/>
      <c r="E959" s="13" t="e">
        <f>_xlfn.IFNA(VLOOKUP(expandedflower[[#This Row],[Scion METRC '#]],[3]!METRCC8[#Data],2,FALSE),"METRC ERROR")</f>
        <v>#REF!</v>
      </c>
      <c r="F959" s="13" t="str">
        <f>_xlfn.IFNA(VLOOKUP(expandedflower[[#This Row],[Scion METRC '#]],VEGC8[[#All],[Scion METRC '#]:[Pheno Barcode]],2,FALSE),"")</f>
        <v/>
      </c>
      <c r="G959" s="13" t="str">
        <f>LEFT(expandedflower[[#This Row],[Pheno Barcode]],7)</f>
        <v/>
      </c>
      <c r="H959" s="10" t="e">
        <f>_xlfn.IFNA(VLOOKUP(expandedflower[[#This Row],[Strain]],VEGC8[[#All],[Scion METRC '#]:[Health]],5,FALSE),"")</f>
        <v>#REF!</v>
      </c>
      <c r="I959" s="13"/>
      <c r="J959" s="13" t="str">
        <f>_xlfn.IFNA(VLOOKUP(expandedflower[[#This Row],[Scion METRC '#]],DEADC8[#Data],2,FALSE),"Alive")</f>
        <v>Alive</v>
      </c>
      <c r="K959" s="13"/>
      <c r="L959" s="13" t="str">
        <f>_xlfn.IFNA(VLOOKUP(expandedflower[[#This Row],[Scion METRC '#]],DEADC8[#Data],3,FALSE),"")</f>
        <v/>
      </c>
      <c r="M959" s="14" t="str">
        <f>_xlfn.IFNA(VLOOKUP(expandedflower[[#This Row],[Scion METRC '#]],DEADC8[#Data],4,FALSE),"")</f>
        <v/>
      </c>
      <c r="N959" s="13" t="str">
        <f>IF(ISNUMBER(SEARCH(".",expandedflower[[#This Row],[Pheno Barcode]])),CONCATENATE("1A4070000000065000",RIGHT(expandedflower[[#This Row],[Pheno Barcode]],6)),"")</f>
        <v/>
      </c>
      <c r="O9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_LL5-14</v>
      </c>
    </row>
    <row r="960" spans="1:15" x14ac:dyDescent="0.25">
      <c r="A960" s="8" t="s">
        <v>530</v>
      </c>
      <c r="B960" s="9">
        <v>15</v>
      </c>
      <c r="C960" s="13" t="s">
        <v>540</v>
      </c>
      <c r="D960" s="13"/>
      <c r="E960" s="13" t="e">
        <f>_xlfn.IFNA(VLOOKUP(expandedflower[[#This Row],[Scion METRC '#]],[3]!METRCC8[#Data],2,FALSE),"METRC ERROR")</f>
        <v>#REF!</v>
      </c>
      <c r="F960" s="13" t="str">
        <f>_xlfn.IFNA(VLOOKUP(expandedflower[[#This Row],[Scion METRC '#]],VEGC8[[#All],[Scion METRC '#]:[Pheno Barcode]],2,FALSE),"")</f>
        <v/>
      </c>
      <c r="G960" s="13" t="str">
        <f>LEFT(expandedflower[[#This Row],[Pheno Barcode]],7)</f>
        <v/>
      </c>
      <c r="H960" s="10" t="e">
        <f>_xlfn.IFNA(VLOOKUP(expandedflower[[#This Row],[Strain]],VEGC8[[#All],[Scion METRC '#]:[Health]],5,FALSE),"")</f>
        <v>#REF!</v>
      </c>
      <c r="I960" s="13"/>
      <c r="J960" s="13" t="str">
        <f>_xlfn.IFNA(VLOOKUP(expandedflower[[#This Row],[Scion METRC '#]],DEADC8[#Data],2,FALSE),"Alive")</f>
        <v>Alive</v>
      </c>
      <c r="K960" s="13"/>
      <c r="L960" s="13" t="str">
        <f>_xlfn.IFNA(VLOOKUP(expandedflower[[#This Row],[Scion METRC '#]],DEADC8[#Data],3,FALSE),"")</f>
        <v/>
      </c>
      <c r="M960" s="14" t="str">
        <f>_xlfn.IFNA(VLOOKUP(expandedflower[[#This Row],[Scion METRC '#]],DEADC8[#Data],4,FALSE),"")</f>
        <v/>
      </c>
      <c r="N960" s="13" t="str">
        <f>IF(ISNUMBER(SEARCH(".",expandedflower[[#This Row],[Pheno Barcode]])),CONCATENATE("1A4070000000065000",RIGHT(expandedflower[[#This Row],[Pheno Barcode]],6)),"")</f>
        <v/>
      </c>
      <c r="O9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_LL5-15</v>
      </c>
    </row>
    <row r="961" spans="1:15" x14ac:dyDescent="0.25">
      <c r="A961" s="8" t="s">
        <v>530</v>
      </c>
      <c r="B961" s="9">
        <v>16</v>
      </c>
      <c r="C961" s="13" t="s">
        <v>540</v>
      </c>
      <c r="D961" s="13"/>
      <c r="E961" s="13" t="e">
        <f>_xlfn.IFNA(VLOOKUP(expandedflower[[#This Row],[Scion METRC '#]],[3]!METRCC8[#Data],2,FALSE),"METRC ERROR")</f>
        <v>#REF!</v>
      </c>
      <c r="F961" s="13" t="str">
        <f>_xlfn.IFNA(VLOOKUP(expandedflower[[#This Row],[Scion METRC '#]],VEGC8[[#All],[Scion METRC '#]:[Pheno Barcode]],2,FALSE),"")</f>
        <v/>
      </c>
      <c r="G961" s="13" t="str">
        <f>LEFT(expandedflower[[#This Row],[Pheno Barcode]],7)</f>
        <v/>
      </c>
      <c r="H961" s="10" t="e">
        <f>_xlfn.IFNA(VLOOKUP(expandedflower[[#This Row],[Strain]],VEGC8[[#All],[Scion METRC '#]:[Health]],5,FALSE),"")</f>
        <v>#REF!</v>
      </c>
      <c r="I961" s="13"/>
      <c r="J961" s="13" t="str">
        <f>_xlfn.IFNA(VLOOKUP(expandedflower[[#This Row],[Scion METRC '#]],DEADC8[#Data],2,FALSE),"Alive")</f>
        <v>Alive</v>
      </c>
      <c r="K961" s="13"/>
      <c r="L961" s="13" t="str">
        <f>_xlfn.IFNA(VLOOKUP(expandedflower[[#This Row],[Scion METRC '#]],DEADC8[#Data],3,FALSE),"")</f>
        <v/>
      </c>
      <c r="M961" s="14" t="str">
        <f>_xlfn.IFNA(VLOOKUP(expandedflower[[#This Row],[Scion METRC '#]],DEADC8[#Data],4,FALSE),"")</f>
        <v/>
      </c>
      <c r="N961" s="13" t="str">
        <f>IF(ISNUMBER(SEARCH(".",expandedflower[[#This Row],[Pheno Barcode]])),CONCATENATE("1A4070000000065000",RIGHT(expandedflower[[#This Row],[Pheno Barcode]],6)),"")</f>
        <v/>
      </c>
      <c r="O9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_LL5-16</v>
      </c>
    </row>
    <row r="962" spans="1:15" x14ac:dyDescent="0.25">
      <c r="A962" s="8" t="s">
        <v>530</v>
      </c>
      <c r="B962" s="9">
        <v>1</v>
      </c>
      <c r="C962" s="13" t="s">
        <v>541</v>
      </c>
      <c r="D962" s="13"/>
      <c r="E962" s="13" t="e">
        <f>_xlfn.IFNA(VLOOKUP(expandedflower[[#This Row],[Scion METRC '#]],[3]!METRCC8[#Data],2,FALSE),"METRC ERROR")</f>
        <v>#REF!</v>
      </c>
      <c r="F962" s="13" t="str">
        <f>_xlfn.IFNA(VLOOKUP(expandedflower[[#This Row],[Scion METRC '#]],VEGC8[[#All],[Scion METRC '#]:[Pheno Barcode]],2,FALSE),"")</f>
        <v/>
      </c>
      <c r="G962" s="13" t="str">
        <f>LEFT(expandedflower[[#This Row],[Pheno Barcode]],7)</f>
        <v/>
      </c>
      <c r="H962" s="10" t="e">
        <f>_xlfn.IFNA(VLOOKUP(expandedflower[[#This Row],[Strain]],VEGC8[[#All],[Scion METRC '#]:[Health]],5,FALSE),"")</f>
        <v>#REF!</v>
      </c>
      <c r="I962" s="13"/>
      <c r="J962" s="13" t="str">
        <f>_xlfn.IFNA(VLOOKUP(expandedflower[[#This Row],[Scion METRC '#]],DEADC8[#Data],2,FALSE),"Alive")</f>
        <v>Alive</v>
      </c>
      <c r="K962" s="13"/>
      <c r="L962" s="13" t="str">
        <f>_xlfn.IFNA(VLOOKUP(expandedflower[[#This Row],[Scion METRC '#]],DEADC8[#Data],3,FALSE),"")</f>
        <v/>
      </c>
      <c r="M962" s="14" t="str">
        <f>_xlfn.IFNA(VLOOKUP(expandedflower[[#This Row],[Scion METRC '#]],DEADC8[#Data],4,FALSE),"")</f>
        <v/>
      </c>
      <c r="N962" s="13" t="str">
        <f>IF(ISNUMBER(SEARCH(".",expandedflower[[#This Row],[Pheno Barcode]])),CONCATENATE("1A4070000000065000",RIGHT(expandedflower[[#This Row],[Pheno Barcode]],6)),"")</f>
        <v/>
      </c>
      <c r="O9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_ML1-01</v>
      </c>
    </row>
    <row r="963" spans="1:15" x14ac:dyDescent="0.25">
      <c r="A963" s="8" t="s">
        <v>530</v>
      </c>
      <c r="B963" s="9">
        <v>2</v>
      </c>
      <c r="C963" s="13" t="s">
        <v>541</v>
      </c>
      <c r="D963" s="13"/>
      <c r="E963" s="13" t="e">
        <f>_xlfn.IFNA(VLOOKUP(expandedflower[[#This Row],[Scion METRC '#]],[3]!METRCC8[#Data],2,FALSE),"METRC ERROR")</f>
        <v>#REF!</v>
      </c>
      <c r="F963" s="13" t="str">
        <f>_xlfn.IFNA(VLOOKUP(expandedflower[[#This Row],[Scion METRC '#]],VEGC8[[#All],[Scion METRC '#]:[Pheno Barcode]],2,FALSE),"")</f>
        <v/>
      </c>
      <c r="G963" s="13" t="str">
        <f>LEFT(expandedflower[[#This Row],[Pheno Barcode]],7)</f>
        <v/>
      </c>
      <c r="H963" s="10" t="e">
        <f>_xlfn.IFNA(VLOOKUP(expandedflower[[#This Row],[Strain]],VEGC8[[#All],[Scion METRC '#]:[Health]],5,FALSE),"")</f>
        <v>#REF!</v>
      </c>
      <c r="I963" s="13"/>
      <c r="J963" s="13" t="str">
        <f>_xlfn.IFNA(VLOOKUP(expandedflower[[#This Row],[Scion METRC '#]],DEADC8[#Data],2,FALSE),"Alive")</f>
        <v>Alive</v>
      </c>
      <c r="K963" s="13"/>
      <c r="L963" s="13" t="str">
        <f>_xlfn.IFNA(VLOOKUP(expandedflower[[#This Row],[Scion METRC '#]],DEADC8[#Data],3,FALSE),"")</f>
        <v/>
      </c>
      <c r="M963" s="14" t="str">
        <f>_xlfn.IFNA(VLOOKUP(expandedflower[[#This Row],[Scion METRC '#]],DEADC8[#Data],4,FALSE),"")</f>
        <v/>
      </c>
      <c r="N963" s="13" t="str">
        <f>IF(ISNUMBER(SEARCH(".",expandedflower[[#This Row],[Pheno Barcode]])),CONCATENATE("1A4070000000065000",RIGHT(expandedflower[[#This Row],[Pheno Barcode]],6)),"")</f>
        <v/>
      </c>
      <c r="O9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_ML1-02</v>
      </c>
    </row>
    <row r="964" spans="1:15" x14ac:dyDescent="0.25">
      <c r="A964" s="8" t="s">
        <v>530</v>
      </c>
      <c r="B964" s="9">
        <v>3</v>
      </c>
      <c r="C964" s="13" t="s">
        <v>541</v>
      </c>
      <c r="D964" s="13"/>
      <c r="E964" s="13" t="e">
        <f>_xlfn.IFNA(VLOOKUP(expandedflower[[#This Row],[Scion METRC '#]],[3]!METRCC8[#Data],2,FALSE),"METRC ERROR")</f>
        <v>#REF!</v>
      </c>
      <c r="F964" s="13" t="str">
        <f>_xlfn.IFNA(VLOOKUP(expandedflower[[#This Row],[Scion METRC '#]],VEGC8[[#All],[Scion METRC '#]:[Pheno Barcode]],2,FALSE),"")</f>
        <v/>
      </c>
      <c r="G964" s="13" t="str">
        <f>LEFT(expandedflower[[#This Row],[Pheno Barcode]],7)</f>
        <v/>
      </c>
      <c r="H964" s="10" t="e">
        <f>_xlfn.IFNA(VLOOKUP(expandedflower[[#This Row],[Strain]],VEGC8[[#All],[Scion METRC '#]:[Health]],5,FALSE),"")</f>
        <v>#REF!</v>
      </c>
      <c r="I964" s="13"/>
      <c r="J964" s="13" t="str">
        <f>_xlfn.IFNA(VLOOKUP(expandedflower[[#This Row],[Scion METRC '#]],DEADC8[#Data],2,FALSE),"Alive")</f>
        <v>Alive</v>
      </c>
      <c r="K964" s="13"/>
      <c r="L964" s="13" t="str">
        <f>_xlfn.IFNA(VLOOKUP(expandedflower[[#This Row],[Scion METRC '#]],DEADC8[#Data],3,FALSE),"")</f>
        <v/>
      </c>
      <c r="M964" s="14" t="str">
        <f>_xlfn.IFNA(VLOOKUP(expandedflower[[#This Row],[Scion METRC '#]],DEADC8[#Data],4,FALSE),"")</f>
        <v/>
      </c>
      <c r="N964" s="13" t="str">
        <f>IF(ISNUMBER(SEARCH(".",expandedflower[[#This Row],[Pheno Barcode]])),CONCATENATE("1A4070000000065000",RIGHT(expandedflower[[#This Row],[Pheno Barcode]],6)),"")</f>
        <v/>
      </c>
      <c r="O9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_ML1-03</v>
      </c>
    </row>
    <row r="965" spans="1:15" x14ac:dyDescent="0.25">
      <c r="A965" s="8" t="s">
        <v>530</v>
      </c>
      <c r="B965" s="9">
        <v>4</v>
      </c>
      <c r="C965" s="13" t="s">
        <v>541</v>
      </c>
      <c r="D965" s="13"/>
      <c r="E965" s="13" t="e">
        <f>_xlfn.IFNA(VLOOKUP(expandedflower[[#This Row],[Scion METRC '#]],[3]!METRCC8[#Data],2,FALSE),"METRC ERROR")</f>
        <v>#REF!</v>
      </c>
      <c r="F965" s="13" t="str">
        <f>_xlfn.IFNA(VLOOKUP(expandedflower[[#This Row],[Scion METRC '#]],VEGC8[[#All],[Scion METRC '#]:[Pheno Barcode]],2,FALSE),"")</f>
        <v/>
      </c>
      <c r="G965" s="13" t="str">
        <f>LEFT(expandedflower[[#This Row],[Pheno Barcode]],7)</f>
        <v/>
      </c>
      <c r="H965" s="10" t="e">
        <f>_xlfn.IFNA(VLOOKUP(expandedflower[[#This Row],[Strain]],VEGC8[[#All],[Scion METRC '#]:[Health]],5,FALSE),"")</f>
        <v>#REF!</v>
      </c>
      <c r="I965" s="13"/>
      <c r="J965" s="13" t="str">
        <f>_xlfn.IFNA(VLOOKUP(expandedflower[[#This Row],[Scion METRC '#]],DEADC8[#Data],2,FALSE),"Alive")</f>
        <v>Alive</v>
      </c>
      <c r="K965" s="13"/>
      <c r="L965" s="13" t="str">
        <f>_xlfn.IFNA(VLOOKUP(expandedflower[[#This Row],[Scion METRC '#]],DEADC8[#Data],3,FALSE),"")</f>
        <v/>
      </c>
      <c r="M965" s="14" t="str">
        <f>_xlfn.IFNA(VLOOKUP(expandedflower[[#This Row],[Scion METRC '#]],DEADC8[#Data],4,FALSE),"")</f>
        <v/>
      </c>
      <c r="N965" s="13" t="str">
        <f>IF(ISNUMBER(SEARCH(".",expandedflower[[#This Row],[Pheno Barcode]])),CONCATENATE("1A4070000000065000",RIGHT(expandedflower[[#This Row],[Pheno Barcode]],6)),"")</f>
        <v/>
      </c>
      <c r="O9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_ML1-04</v>
      </c>
    </row>
    <row r="966" spans="1:15" x14ac:dyDescent="0.25">
      <c r="A966" s="8" t="s">
        <v>530</v>
      </c>
      <c r="B966" s="9">
        <v>5</v>
      </c>
      <c r="C966" s="13" t="s">
        <v>541</v>
      </c>
      <c r="D966" s="13"/>
      <c r="E966" s="13" t="e">
        <f>_xlfn.IFNA(VLOOKUP(expandedflower[[#This Row],[Scion METRC '#]],[3]!METRCC8[#Data],2,FALSE),"METRC ERROR")</f>
        <v>#REF!</v>
      </c>
      <c r="F966" s="13" t="str">
        <f>_xlfn.IFNA(VLOOKUP(expandedflower[[#This Row],[Scion METRC '#]],VEGC8[[#All],[Scion METRC '#]:[Pheno Barcode]],2,FALSE),"")</f>
        <v/>
      </c>
      <c r="G966" s="13" t="str">
        <f>LEFT(expandedflower[[#This Row],[Pheno Barcode]],7)</f>
        <v/>
      </c>
      <c r="H966" s="10" t="e">
        <f>_xlfn.IFNA(VLOOKUP(expandedflower[[#This Row],[Strain]],VEGC8[[#All],[Scion METRC '#]:[Health]],5,FALSE),"")</f>
        <v>#REF!</v>
      </c>
      <c r="I966" s="13"/>
      <c r="J966" s="13" t="str">
        <f>_xlfn.IFNA(VLOOKUP(expandedflower[[#This Row],[Scion METRC '#]],DEADC8[#Data],2,FALSE),"Alive")</f>
        <v>Alive</v>
      </c>
      <c r="K966" s="13"/>
      <c r="L966" s="13" t="str">
        <f>_xlfn.IFNA(VLOOKUP(expandedflower[[#This Row],[Scion METRC '#]],DEADC8[#Data],3,FALSE),"")</f>
        <v/>
      </c>
      <c r="M966" s="14" t="str">
        <f>_xlfn.IFNA(VLOOKUP(expandedflower[[#This Row],[Scion METRC '#]],DEADC8[#Data],4,FALSE),"")</f>
        <v/>
      </c>
      <c r="N966" s="13" t="str">
        <f>IF(ISNUMBER(SEARCH(".",expandedflower[[#This Row],[Pheno Barcode]])),CONCATENATE("1A4070000000065000",RIGHT(expandedflower[[#This Row],[Pheno Barcode]],6)),"")</f>
        <v/>
      </c>
      <c r="O9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_ML1-05</v>
      </c>
    </row>
    <row r="967" spans="1:15" x14ac:dyDescent="0.25">
      <c r="A967" s="8" t="s">
        <v>530</v>
      </c>
      <c r="B967" s="9">
        <v>6</v>
      </c>
      <c r="C967" s="13" t="s">
        <v>541</v>
      </c>
      <c r="D967" s="13"/>
      <c r="E967" s="13" t="e">
        <f>_xlfn.IFNA(VLOOKUP(expandedflower[[#This Row],[Scion METRC '#]],[3]!METRCC8[#Data],2,FALSE),"METRC ERROR")</f>
        <v>#REF!</v>
      </c>
      <c r="F967" s="13" t="str">
        <f>_xlfn.IFNA(VLOOKUP(expandedflower[[#This Row],[Scion METRC '#]],VEGC8[[#All],[Scion METRC '#]:[Pheno Barcode]],2,FALSE),"")</f>
        <v/>
      </c>
      <c r="G967" s="13" t="str">
        <f>LEFT(expandedflower[[#This Row],[Pheno Barcode]],7)</f>
        <v/>
      </c>
      <c r="H967" s="10" t="e">
        <f>_xlfn.IFNA(VLOOKUP(expandedflower[[#This Row],[Strain]],VEGC8[[#All],[Scion METRC '#]:[Health]],5,FALSE),"")</f>
        <v>#REF!</v>
      </c>
      <c r="I967" s="13"/>
      <c r="J967" s="13" t="str">
        <f>_xlfn.IFNA(VLOOKUP(expandedflower[[#This Row],[Scion METRC '#]],DEADC8[#Data],2,FALSE),"Alive")</f>
        <v>Alive</v>
      </c>
      <c r="K967" s="13"/>
      <c r="L967" s="13" t="str">
        <f>_xlfn.IFNA(VLOOKUP(expandedflower[[#This Row],[Scion METRC '#]],DEADC8[#Data],3,FALSE),"")</f>
        <v/>
      </c>
      <c r="M967" s="14" t="str">
        <f>_xlfn.IFNA(VLOOKUP(expandedflower[[#This Row],[Scion METRC '#]],DEADC8[#Data],4,FALSE),"")</f>
        <v/>
      </c>
      <c r="N967" s="13" t="str">
        <f>IF(ISNUMBER(SEARCH(".",expandedflower[[#This Row],[Pheno Barcode]])),CONCATENATE("1A4070000000065000",RIGHT(expandedflower[[#This Row],[Pheno Barcode]],6)),"")</f>
        <v/>
      </c>
      <c r="O9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_ML1-06</v>
      </c>
    </row>
    <row r="968" spans="1:15" x14ac:dyDescent="0.25">
      <c r="A968" s="8" t="s">
        <v>530</v>
      </c>
      <c r="B968" s="9">
        <v>7</v>
      </c>
      <c r="C968" s="13" t="s">
        <v>541</v>
      </c>
      <c r="D968" s="13"/>
      <c r="E968" s="13" t="e">
        <f>_xlfn.IFNA(VLOOKUP(expandedflower[[#This Row],[Scion METRC '#]],[3]!METRCC8[#Data],2,FALSE),"METRC ERROR")</f>
        <v>#REF!</v>
      </c>
      <c r="F968" s="13" t="str">
        <f>_xlfn.IFNA(VLOOKUP(expandedflower[[#This Row],[Scion METRC '#]],VEGC8[[#All],[Scion METRC '#]:[Pheno Barcode]],2,FALSE),"")</f>
        <v/>
      </c>
      <c r="G968" s="13" t="str">
        <f>LEFT(expandedflower[[#This Row],[Pheno Barcode]],7)</f>
        <v/>
      </c>
      <c r="H968" s="10" t="e">
        <f>_xlfn.IFNA(VLOOKUP(expandedflower[[#This Row],[Strain]],VEGC8[[#All],[Scion METRC '#]:[Health]],5,FALSE),"")</f>
        <v>#REF!</v>
      </c>
      <c r="I968" s="13"/>
      <c r="J968" s="13" t="str">
        <f>_xlfn.IFNA(VLOOKUP(expandedflower[[#This Row],[Scion METRC '#]],DEADC8[#Data],2,FALSE),"Alive")</f>
        <v>Alive</v>
      </c>
      <c r="K968" s="13"/>
      <c r="L968" s="13" t="str">
        <f>_xlfn.IFNA(VLOOKUP(expandedflower[[#This Row],[Scion METRC '#]],DEADC8[#Data],3,FALSE),"")</f>
        <v/>
      </c>
      <c r="M968" s="14" t="str">
        <f>_xlfn.IFNA(VLOOKUP(expandedflower[[#This Row],[Scion METRC '#]],DEADC8[#Data],4,FALSE),"")</f>
        <v/>
      </c>
      <c r="N968" s="13" t="str">
        <f>IF(ISNUMBER(SEARCH(".",expandedflower[[#This Row],[Pheno Barcode]])),CONCATENATE("1A4070000000065000",RIGHT(expandedflower[[#This Row],[Pheno Barcode]],6)),"")</f>
        <v/>
      </c>
      <c r="O9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_ML1-07</v>
      </c>
    </row>
    <row r="969" spans="1:15" x14ac:dyDescent="0.25">
      <c r="A969" s="8" t="s">
        <v>530</v>
      </c>
      <c r="B969" s="9">
        <v>8</v>
      </c>
      <c r="C969" s="13" t="s">
        <v>541</v>
      </c>
      <c r="D969" s="13"/>
      <c r="E969" s="13" t="e">
        <f>_xlfn.IFNA(VLOOKUP(expandedflower[[#This Row],[Scion METRC '#]],[3]!METRCC8[#Data],2,FALSE),"METRC ERROR")</f>
        <v>#REF!</v>
      </c>
      <c r="F969" s="13" t="str">
        <f>_xlfn.IFNA(VLOOKUP(expandedflower[[#This Row],[Scion METRC '#]],VEGC8[[#All],[Scion METRC '#]:[Pheno Barcode]],2,FALSE),"")</f>
        <v/>
      </c>
      <c r="G969" s="13" t="str">
        <f>LEFT(expandedflower[[#This Row],[Pheno Barcode]],7)</f>
        <v/>
      </c>
      <c r="H969" s="10" t="e">
        <f>_xlfn.IFNA(VLOOKUP(expandedflower[[#This Row],[Strain]],VEGC8[[#All],[Scion METRC '#]:[Health]],5,FALSE),"")</f>
        <v>#REF!</v>
      </c>
      <c r="I969" s="13"/>
      <c r="J969" s="13" t="str">
        <f>_xlfn.IFNA(VLOOKUP(expandedflower[[#This Row],[Scion METRC '#]],DEADC8[#Data],2,FALSE),"Alive")</f>
        <v>Alive</v>
      </c>
      <c r="K969" s="13"/>
      <c r="L969" s="13" t="str">
        <f>_xlfn.IFNA(VLOOKUP(expandedflower[[#This Row],[Scion METRC '#]],DEADC8[#Data],3,FALSE),"")</f>
        <v/>
      </c>
      <c r="M969" s="14" t="str">
        <f>_xlfn.IFNA(VLOOKUP(expandedflower[[#This Row],[Scion METRC '#]],DEADC8[#Data],4,FALSE),"")</f>
        <v/>
      </c>
      <c r="N969" s="13" t="str">
        <f>IF(ISNUMBER(SEARCH(".",expandedflower[[#This Row],[Pheno Barcode]])),CONCATENATE("1A4070000000065000",RIGHT(expandedflower[[#This Row],[Pheno Barcode]],6)),"")</f>
        <v/>
      </c>
      <c r="O9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_ML1-08</v>
      </c>
    </row>
    <row r="970" spans="1:15" x14ac:dyDescent="0.25">
      <c r="A970" s="8" t="s">
        <v>530</v>
      </c>
      <c r="B970" s="9">
        <v>9</v>
      </c>
      <c r="C970" s="13" t="s">
        <v>541</v>
      </c>
      <c r="D970" s="13"/>
      <c r="E970" s="13" t="e">
        <f>_xlfn.IFNA(VLOOKUP(expandedflower[[#This Row],[Scion METRC '#]],[3]!METRCC8[#Data],2,FALSE),"METRC ERROR")</f>
        <v>#REF!</v>
      </c>
      <c r="F970" s="13" t="str">
        <f>_xlfn.IFNA(VLOOKUP(expandedflower[[#This Row],[Scion METRC '#]],VEGC8[[#All],[Scion METRC '#]:[Pheno Barcode]],2,FALSE),"")</f>
        <v/>
      </c>
      <c r="G970" s="13" t="str">
        <f>LEFT(expandedflower[[#This Row],[Pheno Barcode]],7)</f>
        <v/>
      </c>
      <c r="H970" s="10" t="e">
        <f>_xlfn.IFNA(VLOOKUP(expandedflower[[#This Row],[Strain]],VEGC8[[#All],[Scion METRC '#]:[Health]],5,FALSE),"")</f>
        <v>#REF!</v>
      </c>
      <c r="I970" s="13"/>
      <c r="J970" s="13" t="str">
        <f>_xlfn.IFNA(VLOOKUP(expandedflower[[#This Row],[Scion METRC '#]],DEADC8[#Data],2,FALSE),"Alive")</f>
        <v>Alive</v>
      </c>
      <c r="K970" s="13"/>
      <c r="L970" s="13" t="str">
        <f>_xlfn.IFNA(VLOOKUP(expandedflower[[#This Row],[Scion METRC '#]],DEADC8[#Data],3,FALSE),"")</f>
        <v/>
      </c>
      <c r="M970" s="14" t="str">
        <f>_xlfn.IFNA(VLOOKUP(expandedflower[[#This Row],[Scion METRC '#]],DEADC8[#Data],4,FALSE),"")</f>
        <v/>
      </c>
      <c r="N970" s="13" t="str">
        <f>IF(ISNUMBER(SEARCH(".",expandedflower[[#This Row],[Pheno Barcode]])),CONCATENATE("1A4070000000065000",RIGHT(expandedflower[[#This Row],[Pheno Barcode]],6)),"")</f>
        <v/>
      </c>
      <c r="O9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_ML1-09</v>
      </c>
    </row>
    <row r="971" spans="1:15" x14ac:dyDescent="0.25">
      <c r="A971" s="8" t="s">
        <v>530</v>
      </c>
      <c r="B971" s="9">
        <v>10</v>
      </c>
      <c r="C971" s="13" t="s">
        <v>541</v>
      </c>
      <c r="D971" s="13"/>
      <c r="E971" s="13" t="e">
        <f>_xlfn.IFNA(VLOOKUP(expandedflower[[#This Row],[Scion METRC '#]],[3]!METRCC8[#Data],2,FALSE),"METRC ERROR")</f>
        <v>#REF!</v>
      </c>
      <c r="F971" s="13" t="str">
        <f>_xlfn.IFNA(VLOOKUP(expandedflower[[#This Row],[Scion METRC '#]],VEGC8[[#All],[Scion METRC '#]:[Pheno Barcode]],2,FALSE),"")</f>
        <v/>
      </c>
      <c r="G971" s="13" t="str">
        <f>LEFT(expandedflower[[#This Row],[Pheno Barcode]],7)</f>
        <v/>
      </c>
      <c r="H971" s="10" t="e">
        <f>_xlfn.IFNA(VLOOKUP(expandedflower[[#This Row],[Strain]],VEGC8[[#All],[Scion METRC '#]:[Health]],5,FALSE),"")</f>
        <v>#REF!</v>
      </c>
      <c r="I971" s="13"/>
      <c r="J971" s="13" t="str">
        <f>_xlfn.IFNA(VLOOKUP(expandedflower[[#This Row],[Scion METRC '#]],DEADC8[#Data],2,FALSE),"Alive")</f>
        <v>Alive</v>
      </c>
      <c r="K971" s="13"/>
      <c r="L971" s="13" t="str">
        <f>_xlfn.IFNA(VLOOKUP(expandedflower[[#This Row],[Scion METRC '#]],DEADC8[#Data],3,FALSE),"")</f>
        <v/>
      </c>
      <c r="M971" s="14" t="str">
        <f>_xlfn.IFNA(VLOOKUP(expandedflower[[#This Row],[Scion METRC '#]],DEADC8[#Data],4,FALSE),"")</f>
        <v/>
      </c>
      <c r="N971" s="13" t="str">
        <f>IF(ISNUMBER(SEARCH(".",expandedflower[[#This Row],[Pheno Barcode]])),CONCATENATE("1A4070000000065000",RIGHT(expandedflower[[#This Row],[Pheno Barcode]],6)),"")</f>
        <v/>
      </c>
      <c r="O9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_ML1-10</v>
      </c>
    </row>
    <row r="972" spans="1:15" x14ac:dyDescent="0.25">
      <c r="A972" s="8" t="s">
        <v>530</v>
      </c>
      <c r="B972" s="9">
        <v>11</v>
      </c>
      <c r="C972" s="13" t="s">
        <v>541</v>
      </c>
      <c r="D972" s="13"/>
      <c r="E972" s="13" t="e">
        <f>_xlfn.IFNA(VLOOKUP(expandedflower[[#This Row],[Scion METRC '#]],[3]!METRCC8[#Data],2,FALSE),"METRC ERROR")</f>
        <v>#REF!</v>
      </c>
      <c r="F972" s="13" t="str">
        <f>_xlfn.IFNA(VLOOKUP(expandedflower[[#This Row],[Scion METRC '#]],VEGC8[[#All],[Scion METRC '#]:[Pheno Barcode]],2,FALSE),"")</f>
        <v/>
      </c>
      <c r="G972" s="13" t="str">
        <f>LEFT(expandedflower[[#This Row],[Pheno Barcode]],7)</f>
        <v/>
      </c>
      <c r="H972" s="10" t="e">
        <f>_xlfn.IFNA(VLOOKUP(expandedflower[[#This Row],[Strain]],VEGC8[[#All],[Scion METRC '#]:[Health]],5,FALSE),"")</f>
        <v>#REF!</v>
      </c>
      <c r="I972" s="13"/>
      <c r="J972" s="13" t="str">
        <f>_xlfn.IFNA(VLOOKUP(expandedflower[[#This Row],[Scion METRC '#]],DEADC8[#Data],2,FALSE),"Alive")</f>
        <v>Alive</v>
      </c>
      <c r="K972" s="13"/>
      <c r="L972" s="13" t="str">
        <f>_xlfn.IFNA(VLOOKUP(expandedflower[[#This Row],[Scion METRC '#]],DEADC8[#Data],3,FALSE),"")</f>
        <v/>
      </c>
      <c r="M972" s="14" t="str">
        <f>_xlfn.IFNA(VLOOKUP(expandedflower[[#This Row],[Scion METRC '#]],DEADC8[#Data],4,FALSE),"")</f>
        <v/>
      </c>
      <c r="N972" s="13" t="str">
        <f>IF(ISNUMBER(SEARCH(".",expandedflower[[#This Row],[Pheno Barcode]])),CONCATENATE("1A4070000000065000",RIGHT(expandedflower[[#This Row],[Pheno Barcode]],6)),"")</f>
        <v/>
      </c>
      <c r="O9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_ML1-11</v>
      </c>
    </row>
    <row r="973" spans="1:15" x14ac:dyDescent="0.25">
      <c r="A973" s="8" t="s">
        <v>530</v>
      </c>
      <c r="B973" s="9">
        <v>12</v>
      </c>
      <c r="C973" s="13" t="s">
        <v>541</v>
      </c>
      <c r="D973" s="13"/>
      <c r="E973" s="13" t="e">
        <f>_xlfn.IFNA(VLOOKUP(expandedflower[[#This Row],[Scion METRC '#]],[3]!METRCC8[#Data],2,FALSE),"METRC ERROR")</f>
        <v>#REF!</v>
      </c>
      <c r="F973" s="13" t="str">
        <f>_xlfn.IFNA(VLOOKUP(expandedflower[[#This Row],[Scion METRC '#]],VEGC8[[#All],[Scion METRC '#]:[Pheno Barcode]],2,FALSE),"")</f>
        <v/>
      </c>
      <c r="G973" s="13" t="str">
        <f>LEFT(expandedflower[[#This Row],[Pheno Barcode]],7)</f>
        <v/>
      </c>
      <c r="H973" s="10" t="e">
        <f>_xlfn.IFNA(VLOOKUP(expandedflower[[#This Row],[Strain]],VEGC8[[#All],[Scion METRC '#]:[Health]],5,FALSE),"")</f>
        <v>#REF!</v>
      </c>
      <c r="I973" s="13"/>
      <c r="J973" s="13" t="str">
        <f>_xlfn.IFNA(VLOOKUP(expandedflower[[#This Row],[Scion METRC '#]],DEADC8[#Data],2,FALSE),"Alive")</f>
        <v>Alive</v>
      </c>
      <c r="K973" s="13"/>
      <c r="L973" s="13" t="str">
        <f>_xlfn.IFNA(VLOOKUP(expandedflower[[#This Row],[Scion METRC '#]],DEADC8[#Data],3,FALSE),"")</f>
        <v/>
      </c>
      <c r="M973" s="14" t="str">
        <f>_xlfn.IFNA(VLOOKUP(expandedflower[[#This Row],[Scion METRC '#]],DEADC8[#Data],4,FALSE),"")</f>
        <v/>
      </c>
      <c r="N973" s="13" t="str">
        <f>IF(ISNUMBER(SEARCH(".",expandedflower[[#This Row],[Pheno Barcode]])),CONCATENATE("1A4070000000065000",RIGHT(expandedflower[[#This Row],[Pheno Barcode]],6)),"")</f>
        <v/>
      </c>
      <c r="O9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_ML1-12</v>
      </c>
    </row>
    <row r="974" spans="1:15" x14ac:dyDescent="0.25">
      <c r="A974" s="8" t="s">
        <v>530</v>
      </c>
      <c r="B974" s="9">
        <v>13</v>
      </c>
      <c r="C974" s="13" t="s">
        <v>541</v>
      </c>
      <c r="D974" s="13"/>
      <c r="E974" s="13" t="e">
        <f>_xlfn.IFNA(VLOOKUP(expandedflower[[#This Row],[Scion METRC '#]],[3]!METRCC8[#Data],2,FALSE),"METRC ERROR")</f>
        <v>#REF!</v>
      </c>
      <c r="F974" s="13" t="str">
        <f>_xlfn.IFNA(VLOOKUP(expandedflower[[#This Row],[Scion METRC '#]],VEGC8[[#All],[Scion METRC '#]:[Pheno Barcode]],2,FALSE),"")</f>
        <v/>
      </c>
      <c r="G974" s="13" t="str">
        <f>LEFT(expandedflower[[#This Row],[Pheno Barcode]],7)</f>
        <v/>
      </c>
      <c r="H974" s="10" t="e">
        <f>_xlfn.IFNA(VLOOKUP(expandedflower[[#This Row],[Strain]],VEGC8[[#All],[Scion METRC '#]:[Health]],5,FALSE),"")</f>
        <v>#REF!</v>
      </c>
      <c r="I974" s="13"/>
      <c r="J974" s="13" t="str">
        <f>_xlfn.IFNA(VLOOKUP(expandedflower[[#This Row],[Scion METRC '#]],DEADC8[#Data],2,FALSE),"Alive")</f>
        <v>Alive</v>
      </c>
      <c r="K974" s="13"/>
      <c r="L974" s="13" t="str">
        <f>_xlfn.IFNA(VLOOKUP(expandedflower[[#This Row],[Scion METRC '#]],DEADC8[#Data],3,FALSE),"")</f>
        <v/>
      </c>
      <c r="M974" s="14" t="str">
        <f>_xlfn.IFNA(VLOOKUP(expandedflower[[#This Row],[Scion METRC '#]],DEADC8[#Data],4,FALSE),"")</f>
        <v/>
      </c>
      <c r="N974" s="13" t="str">
        <f>IF(ISNUMBER(SEARCH(".",expandedflower[[#This Row],[Pheno Barcode]])),CONCATENATE("1A4070000000065000",RIGHT(expandedflower[[#This Row],[Pheno Barcode]],6)),"")</f>
        <v/>
      </c>
      <c r="O9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_ML1-13</v>
      </c>
    </row>
    <row r="975" spans="1:15" x14ac:dyDescent="0.25">
      <c r="A975" s="8" t="s">
        <v>530</v>
      </c>
      <c r="B975" s="9">
        <v>14</v>
      </c>
      <c r="C975" s="13" t="s">
        <v>541</v>
      </c>
      <c r="D975" s="13"/>
      <c r="E975" s="13" t="e">
        <f>_xlfn.IFNA(VLOOKUP(expandedflower[[#This Row],[Scion METRC '#]],[3]!METRCC8[#Data],2,FALSE),"METRC ERROR")</f>
        <v>#REF!</v>
      </c>
      <c r="F975" s="13" t="str">
        <f>_xlfn.IFNA(VLOOKUP(expandedflower[[#This Row],[Scion METRC '#]],VEGC8[[#All],[Scion METRC '#]:[Pheno Barcode]],2,FALSE),"")</f>
        <v/>
      </c>
      <c r="G975" s="13" t="str">
        <f>LEFT(expandedflower[[#This Row],[Pheno Barcode]],7)</f>
        <v/>
      </c>
      <c r="H975" s="10" t="e">
        <f>_xlfn.IFNA(VLOOKUP(expandedflower[[#This Row],[Strain]],VEGC8[[#All],[Scion METRC '#]:[Health]],5,FALSE),"")</f>
        <v>#REF!</v>
      </c>
      <c r="I975" s="13"/>
      <c r="J975" s="13" t="str">
        <f>_xlfn.IFNA(VLOOKUP(expandedflower[[#This Row],[Scion METRC '#]],DEADC8[#Data],2,FALSE),"Alive")</f>
        <v>Alive</v>
      </c>
      <c r="K975" s="13"/>
      <c r="L975" s="13" t="str">
        <f>_xlfn.IFNA(VLOOKUP(expandedflower[[#This Row],[Scion METRC '#]],DEADC8[#Data],3,FALSE),"")</f>
        <v/>
      </c>
      <c r="M975" s="14" t="str">
        <f>_xlfn.IFNA(VLOOKUP(expandedflower[[#This Row],[Scion METRC '#]],DEADC8[#Data],4,FALSE),"")</f>
        <v/>
      </c>
      <c r="N975" s="13" t="str">
        <f>IF(ISNUMBER(SEARCH(".",expandedflower[[#This Row],[Pheno Barcode]])),CONCATENATE("1A4070000000065000",RIGHT(expandedflower[[#This Row],[Pheno Barcode]],6)),"")</f>
        <v/>
      </c>
      <c r="O9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_ML1-14</v>
      </c>
    </row>
    <row r="976" spans="1:15" x14ac:dyDescent="0.25">
      <c r="A976" s="8" t="s">
        <v>530</v>
      </c>
      <c r="B976" s="9">
        <v>15</v>
      </c>
      <c r="C976" s="13" t="s">
        <v>541</v>
      </c>
      <c r="D976" s="13"/>
      <c r="E976" s="13" t="e">
        <f>_xlfn.IFNA(VLOOKUP(expandedflower[[#This Row],[Scion METRC '#]],[3]!METRCC8[#Data],2,FALSE),"METRC ERROR")</f>
        <v>#REF!</v>
      </c>
      <c r="F976" s="13" t="str">
        <f>_xlfn.IFNA(VLOOKUP(expandedflower[[#This Row],[Scion METRC '#]],VEGC8[[#All],[Scion METRC '#]:[Pheno Barcode]],2,FALSE),"")</f>
        <v/>
      </c>
      <c r="G976" s="13" t="str">
        <f>LEFT(expandedflower[[#This Row],[Pheno Barcode]],7)</f>
        <v/>
      </c>
      <c r="H976" s="10" t="e">
        <f>_xlfn.IFNA(VLOOKUP(expandedflower[[#This Row],[Strain]],VEGC8[[#All],[Scion METRC '#]:[Health]],5,FALSE),"")</f>
        <v>#REF!</v>
      </c>
      <c r="I976" s="13"/>
      <c r="J976" s="13" t="str">
        <f>_xlfn.IFNA(VLOOKUP(expandedflower[[#This Row],[Scion METRC '#]],DEADC8[#Data],2,FALSE),"Alive")</f>
        <v>Alive</v>
      </c>
      <c r="K976" s="13"/>
      <c r="L976" s="13" t="str">
        <f>_xlfn.IFNA(VLOOKUP(expandedflower[[#This Row],[Scion METRC '#]],DEADC8[#Data],3,FALSE),"")</f>
        <v/>
      </c>
      <c r="M976" s="14" t="str">
        <f>_xlfn.IFNA(VLOOKUP(expandedflower[[#This Row],[Scion METRC '#]],DEADC8[#Data],4,FALSE),"")</f>
        <v/>
      </c>
      <c r="N976" s="13" t="str">
        <f>IF(ISNUMBER(SEARCH(".",expandedflower[[#This Row],[Pheno Barcode]])),CONCATENATE("1A4070000000065000",RIGHT(expandedflower[[#This Row],[Pheno Barcode]],6)),"")</f>
        <v/>
      </c>
      <c r="O9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_ML1-15</v>
      </c>
    </row>
    <row r="977" spans="1:15" x14ac:dyDescent="0.25">
      <c r="A977" s="8" t="s">
        <v>530</v>
      </c>
      <c r="B977" s="9">
        <v>16</v>
      </c>
      <c r="C977" s="13" t="s">
        <v>541</v>
      </c>
      <c r="D977" s="13"/>
      <c r="E977" s="13" t="e">
        <f>_xlfn.IFNA(VLOOKUP(expandedflower[[#This Row],[Scion METRC '#]],[3]!METRCC8[#Data],2,FALSE),"METRC ERROR")</f>
        <v>#REF!</v>
      </c>
      <c r="F977" s="13" t="str">
        <f>_xlfn.IFNA(VLOOKUP(expandedflower[[#This Row],[Scion METRC '#]],VEGC8[[#All],[Scion METRC '#]:[Pheno Barcode]],2,FALSE),"")</f>
        <v/>
      </c>
      <c r="G977" s="13" t="str">
        <f>LEFT(expandedflower[[#This Row],[Pheno Barcode]],7)</f>
        <v/>
      </c>
      <c r="H977" s="10" t="e">
        <f>_xlfn.IFNA(VLOOKUP(expandedflower[[#This Row],[Strain]],VEGC8[[#All],[Scion METRC '#]:[Health]],5,FALSE),"")</f>
        <v>#REF!</v>
      </c>
      <c r="I977" s="13"/>
      <c r="J977" s="13" t="str">
        <f>_xlfn.IFNA(VLOOKUP(expandedflower[[#This Row],[Scion METRC '#]],DEADC8[#Data],2,FALSE),"Alive")</f>
        <v>Alive</v>
      </c>
      <c r="K977" s="13"/>
      <c r="L977" s="13" t="str">
        <f>_xlfn.IFNA(VLOOKUP(expandedflower[[#This Row],[Scion METRC '#]],DEADC8[#Data],3,FALSE),"")</f>
        <v/>
      </c>
      <c r="M977" s="14" t="str">
        <f>_xlfn.IFNA(VLOOKUP(expandedflower[[#This Row],[Scion METRC '#]],DEADC8[#Data],4,FALSE),"")</f>
        <v/>
      </c>
      <c r="N977" s="13" t="str">
        <f>IF(ISNUMBER(SEARCH(".",expandedflower[[#This Row],[Pheno Barcode]])),CONCATENATE("1A4070000000065000",RIGHT(expandedflower[[#This Row],[Pheno Barcode]],6)),"")</f>
        <v/>
      </c>
      <c r="O9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_ML1-16</v>
      </c>
    </row>
    <row r="978" spans="1:15" x14ac:dyDescent="0.25">
      <c r="A978" s="8" t="s">
        <v>530</v>
      </c>
      <c r="B978" s="9">
        <v>1</v>
      </c>
      <c r="C978" s="13" t="s">
        <v>542</v>
      </c>
      <c r="D978" s="13"/>
      <c r="E978" s="13" t="e">
        <f>_xlfn.IFNA(VLOOKUP(expandedflower[[#This Row],[Scion METRC '#]],[3]!METRCC8[#Data],2,FALSE),"METRC ERROR")</f>
        <v>#REF!</v>
      </c>
      <c r="F978" s="13" t="str">
        <f>_xlfn.IFNA(VLOOKUP(expandedflower[[#This Row],[Scion METRC '#]],VEGC8[[#All],[Scion METRC '#]:[Pheno Barcode]],2,FALSE),"")</f>
        <v/>
      </c>
      <c r="G978" s="13" t="str">
        <f>LEFT(expandedflower[[#This Row],[Pheno Barcode]],7)</f>
        <v/>
      </c>
      <c r="H978" s="10" t="e">
        <f>_xlfn.IFNA(VLOOKUP(expandedflower[[#This Row],[Strain]],VEGC8[[#All],[Scion METRC '#]:[Health]],5,FALSE),"")</f>
        <v>#REF!</v>
      </c>
      <c r="I978" s="13"/>
      <c r="J978" s="13" t="str">
        <f>_xlfn.IFNA(VLOOKUP(expandedflower[[#This Row],[Scion METRC '#]],DEADC8[#Data],2,FALSE),"Alive")</f>
        <v>Alive</v>
      </c>
      <c r="K978" s="13"/>
      <c r="L978" s="13" t="str">
        <f>_xlfn.IFNA(VLOOKUP(expandedflower[[#This Row],[Scion METRC '#]],DEADC8[#Data],3,FALSE),"")</f>
        <v/>
      </c>
      <c r="M978" s="14" t="str">
        <f>_xlfn.IFNA(VLOOKUP(expandedflower[[#This Row],[Scion METRC '#]],DEADC8[#Data],4,FALSE),"")</f>
        <v/>
      </c>
      <c r="N978" s="13" t="str">
        <f>IF(ISNUMBER(SEARCH(".",expandedflower[[#This Row],[Pheno Barcode]])),CONCATENATE("1A4070000000065000",RIGHT(expandedflower[[#This Row],[Pheno Barcode]],6)),"")</f>
        <v/>
      </c>
      <c r="O9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_ML2-01</v>
      </c>
    </row>
    <row r="979" spans="1:15" x14ac:dyDescent="0.25">
      <c r="A979" s="8" t="s">
        <v>530</v>
      </c>
      <c r="B979" s="9">
        <v>2</v>
      </c>
      <c r="C979" s="13" t="s">
        <v>542</v>
      </c>
      <c r="D979" s="13"/>
      <c r="E979" s="13" t="e">
        <f>_xlfn.IFNA(VLOOKUP(expandedflower[[#This Row],[Scion METRC '#]],[3]!METRCC8[#Data],2,FALSE),"METRC ERROR")</f>
        <v>#REF!</v>
      </c>
      <c r="F979" s="13" t="str">
        <f>_xlfn.IFNA(VLOOKUP(expandedflower[[#This Row],[Scion METRC '#]],VEGC8[[#All],[Scion METRC '#]:[Pheno Barcode]],2,FALSE),"")</f>
        <v/>
      </c>
      <c r="G979" s="13" t="str">
        <f>LEFT(expandedflower[[#This Row],[Pheno Barcode]],7)</f>
        <v/>
      </c>
      <c r="H979" s="10" t="e">
        <f>_xlfn.IFNA(VLOOKUP(expandedflower[[#This Row],[Strain]],VEGC8[[#All],[Scion METRC '#]:[Health]],5,FALSE),"")</f>
        <v>#REF!</v>
      </c>
      <c r="I979" s="13"/>
      <c r="J979" s="13" t="str">
        <f>_xlfn.IFNA(VLOOKUP(expandedflower[[#This Row],[Scion METRC '#]],DEADC8[#Data],2,FALSE),"Alive")</f>
        <v>Alive</v>
      </c>
      <c r="K979" s="13"/>
      <c r="L979" s="13" t="str">
        <f>_xlfn.IFNA(VLOOKUP(expandedflower[[#This Row],[Scion METRC '#]],DEADC8[#Data],3,FALSE),"")</f>
        <v/>
      </c>
      <c r="M979" s="14" t="str">
        <f>_xlfn.IFNA(VLOOKUP(expandedflower[[#This Row],[Scion METRC '#]],DEADC8[#Data],4,FALSE),"")</f>
        <v/>
      </c>
      <c r="N979" s="13" t="str">
        <f>IF(ISNUMBER(SEARCH(".",expandedflower[[#This Row],[Pheno Barcode]])),CONCATENATE("1A4070000000065000",RIGHT(expandedflower[[#This Row],[Pheno Barcode]],6)),"")</f>
        <v/>
      </c>
      <c r="O9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_ML2-02</v>
      </c>
    </row>
    <row r="980" spans="1:15" x14ac:dyDescent="0.25">
      <c r="A980" s="8" t="s">
        <v>530</v>
      </c>
      <c r="B980" s="9">
        <v>3</v>
      </c>
      <c r="C980" s="13" t="s">
        <v>542</v>
      </c>
      <c r="D980" s="13"/>
      <c r="E980" s="13" t="e">
        <f>_xlfn.IFNA(VLOOKUP(expandedflower[[#This Row],[Scion METRC '#]],[3]!METRCC8[#Data],2,FALSE),"METRC ERROR")</f>
        <v>#REF!</v>
      </c>
      <c r="F980" s="13" t="str">
        <f>_xlfn.IFNA(VLOOKUP(expandedflower[[#This Row],[Scion METRC '#]],VEGC8[[#All],[Scion METRC '#]:[Pheno Barcode]],2,FALSE),"")</f>
        <v/>
      </c>
      <c r="G980" s="13" t="str">
        <f>LEFT(expandedflower[[#This Row],[Pheno Barcode]],7)</f>
        <v/>
      </c>
      <c r="H980" s="10" t="e">
        <f>_xlfn.IFNA(VLOOKUP(expandedflower[[#This Row],[Strain]],VEGC8[[#All],[Scion METRC '#]:[Health]],5,FALSE),"")</f>
        <v>#REF!</v>
      </c>
      <c r="I980" s="13"/>
      <c r="J980" s="13" t="str">
        <f>_xlfn.IFNA(VLOOKUP(expandedflower[[#This Row],[Scion METRC '#]],DEADC8[#Data],2,FALSE),"Alive")</f>
        <v>Alive</v>
      </c>
      <c r="K980" s="13"/>
      <c r="L980" s="13" t="str">
        <f>_xlfn.IFNA(VLOOKUP(expandedflower[[#This Row],[Scion METRC '#]],DEADC8[#Data],3,FALSE),"")</f>
        <v/>
      </c>
      <c r="M980" s="14" t="str">
        <f>_xlfn.IFNA(VLOOKUP(expandedflower[[#This Row],[Scion METRC '#]],DEADC8[#Data],4,FALSE),"")</f>
        <v/>
      </c>
      <c r="N980" s="13" t="str">
        <f>IF(ISNUMBER(SEARCH(".",expandedflower[[#This Row],[Pheno Barcode]])),CONCATENATE("1A4070000000065000",RIGHT(expandedflower[[#This Row],[Pheno Barcode]],6)),"")</f>
        <v/>
      </c>
      <c r="O9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_ML2-03</v>
      </c>
    </row>
    <row r="981" spans="1:15" x14ac:dyDescent="0.25">
      <c r="A981" s="8" t="s">
        <v>530</v>
      </c>
      <c r="B981" s="9">
        <v>4</v>
      </c>
      <c r="C981" s="13" t="s">
        <v>542</v>
      </c>
      <c r="D981" s="13"/>
      <c r="E981" s="13" t="e">
        <f>_xlfn.IFNA(VLOOKUP(expandedflower[[#This Row],[Scion METRC '#]],[3]!METRCC8[#Data],2,FALSE),"METRC ERROR")</f>
        <v>#REF!</v>
      </c>
      <c r="F981" s="13" t="str">
        <f>_xlfn.IFNA(VLOOKUP(expandedflower[[#This Row],[Scion METRC '#]],VEGC8[[#All],[Scion METRC '#]:[Pheno Barcode]],2,FALSE),"")</f>
        <v/>
      </c>
      <c r="G981" s="13" t="str">
        <f>LEFT(expandedflower[[#This Row],[Pheno Barcode]],7)</f>
        <v/>
      </c>
      <c r="H981" s="10" t="e">
        <f>_xlfn.IFNA(VLOOKUP(expandedflower[[#This Row],[Strain]],VEGC8[[#All],[Scion METRC '#]:[Health]],5,FALSE),"")</f>
        <v>#REF!</v>
      </c>
      <c r="I981" s="13"/>
      <c r="J981" s="13" t="str">
        <f>_xlfn.IFNA(VLOOKUP(expandedflower[[#This Row],[Scion METRC '#]],DEADC8[#Data],2,FALSE),"Alive")</f>
        <v>Alive</v>
      </c>
      <c r="K981" s="13"/>
      <c r="L981" s="13" t="str">
        <f>_xlfn.IFNA(VLOOKUP(expandedflower[[#This Row],[Scion METRC '#]],DEADC8[#Data],3,FALSE),"")</f>
        <v/>
      </c>
      <c r="M981" s="14" t="str">
        <f>_xlfn.IFNA(VLOOKUP(expandedflower[[#This Row],[Scion METRC '#]],DEADC8[#Data],4,FALSE),"")</f>
        <v/>
      </c>
      <c r="N981" s="13" t="str">
        <f>IF(ISNUMBER(SEARCH(".",expandedflower[[#This Row],[Pheno Barcode]])),CONCATENATE("1A4070000000065000",RIGHT(expandedflower[[#This Row],[Pheno Barcode]],6)),"")</f>
        <v/>
      </c>
      <c r="O9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_ML2-04</v>
      </c>
    </row>
    <row r="982" spans="1:15" x14ac:dyDescent="0.25">
      <c r="A982" s="8" t="s">
        <v>530</v>
      </c>
      <c r="B982" s="9">
        <v>5</v>
      </c>
      <c r="C982" s="13" t="s">
        <v>542</v>
      </c>
      <c r="D982" s="13"/>
      <c r="E982" s="13" t="e">
        <f>_xlfn.IFNA(VLOOKUP(expandedflower[[#This Row],[Scion METRC '#]],[3]!METRCC8[#Data],2,FALSE),"METRC ERROR")</f>
        <v>#REF!</v>
      </c>
      <c r="F982" s="13" t="str">
        <f>_xlfn.IFNA(VLOOKUP(expandedflower[[#This Row],[Scion METRC '#]],VEGC8[[#All],[Scion METRC '#]:[Pheno Barcode]],2,FALSE),"")</f>
        <v/>
      </c>
      <c r="G982" s="13" t="str">
        <f>LEFT(expandedflower[[#This Row],[Pheno Barcode]],7)</f>
        <v/>
      </c>
      <c r="H982" s="10" t="e">
        <f>_xlfn.IFNA(VLOOKUP(expandedflower[[#This Row],[Strain]],VEGC8[[#All],[Scion METRC '#]:[Health]],5,FALSE),"")</f>
        <v>#REF!</v>
      </c>
      <c r="I982" s="13"/>
      <c r="J982" s="13" t="str">
        <f>_xlfn.IFNA(VLOOKUP(expandedflower[[#This Row],[Scion METRC '#]],DEADC8[#Data],2,FALSE),"Alive")</f>
        <v>Alive</v>
      </c>
      <c r="K982" s="13"/>
      <c r="L982" s="13" t="str">
        <f>_xlfn.IFNA(VLOOKUP(expandedflower[[#This Row],[Scion METRC '#]],DEADC8[#Data],3,FALSE),"")</f>
        <v/>
      </c>
      <c r="M982" s="14" t="str">
        <f>_xlfn.IFNA(VLOOKUP(expandedflower[[#This Row],[Scion METRC '#]],DEADC8[#Data],4,FALSE),"")</f>
        <v/>
      </c>
      <c r="N982" s="13" t="str">
        <f>IF(ISNUMBER(SEARCH(".",expandedflower[[#This Row],[Pheno Barcode]])),CONCATENATE("1A4070000000065000",RIGHT(expandedflower[[#This Row],[Pheno Barcode]],6)),"")</f>
        <v/>
      </c>
      <c r="O9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_ML2-05</v>
      </c>
    </row>
    <row r="983" spans="1:15" x14ac:dyDescent="0.25">
      <c r="A983" s="8" t="s">
        <v>530</v>
      </c>
      <c r="B983" s="9">
        <v>6</v>
      </c>
      <c r="C983" s="13" t="s">
        <v>542</v>
      </c>
      <c r="D983" s="13"/>
      <c r="E983" s="13" t="e">
        <f>_xlfn.IFNA(VLOOKUP(expandedflower[[#This Row],[Scion METRC '#]],[3]!METRCC8[#Data],2,FALSE),"METRC ERROR")</f>
        <v>#REF!</v>
      </c>
      <c r="F983" s="13" t="str">
        <f>_xlfn.IFNA(VLOOKUP(expandedflower[[#This Row],[Scion METRC '#]],VEGC8[[#All],[Scion METRC '#]:[Pheno Barcode]],2,FALSE),"")</f>
        <v/>
      </c>
      <c r="G983" s="13" t="str">
        <f>LEFT(expandedflower[[#This Row],[Pheno Barcode]],7)</f>
        <v/>
      </c>
      <c r="H983" s="10" t="e">
        <f>_xlfn.IFNA(VLOOKUP(expandedflower[[#This Row],[Strain]],VEGC8[[#All],[Scion METRC '#]:[Health]],5,FALSE),"")</f>
        <v>#REF!</v>
      </c>
      <c r="I983" s="13"/>
      <c r="J983" s="13" t="str">
        <f>_xlfn.IFNA(VLOOKUP(expandedflower[[#This Row],[Scion METRC '#]],DEADC8[#Data],2,FALSE),"Alive")</f>
        <v>Alive</v>
      </c>
      <c r="K983" s="13"/>
      <c r="L983" s="13" t="str">
        <f>_xlfn.IFNA(VLOOKUP(expandedflower[[#This Row],[Scion METRC '#]],DEADC8[#Data],3,FALSE),"")</f>
        <v/>
      </c>
      <c r="M983" s="14" t="str">
        <f>_xlfn.IFNA(VLOOKUP(expandedflower[[#This Row],[Scion METRC '#]],DEADC8[#Data],4,FALSE),"")</f>
        <v/>
      </c>
      <c r="N983" s="13" t="str">
        <f>IF(ISNUMBER(SEARCH(".",expandedflower[[#This Row],[Pheno Barcode]])),CONCATENATE("1A4070000000065000",RIGHT(expandedflower[[#This Row],[Pheno Barcode]],6)),"")</f>
        <v/>
      </c>
      <c r="O9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_ML2-06</v>
      </c>
    </row>
    <row r="984" spans="1:15" x14ac:dyDescent="0.25">
      <c r="A984" s="8" t="s">
        <v>530</v>
      </c>
      <c r="B984" s="9">
        <v>7</v>
      </c>
      <c r="C984" s="13" t="s">
        <v>542</v>
      </c>
      <c r="D984" s="13"/>
      <c r="E984" s="13" t="e">
        <f>_xlfn.IFNA(VLOOKUP(expandedflower[[#This Row],[Scion METRC '#]],[3]!METRCC8[#Data],2,FALSE),"METRC ERROR")</f>
        <v>#REF!</v>
      </c>
      <c r="F984" s="13" t="str">
        <f>_xlfn.IFNA(VLOOKUP(expandedflower[[#This Row],[Scion METRC '#]],VEGC8[[#All],[Scion METRC '#]:[Pheno Barcode]],2,FALSE),"")</f>
        <v/>
      </c>
      <c r="G984" s="13" t="str">
        <f>LEFT(expandedflower[[#This Row],[Pheno Barcode]],7)</f>
        <v/>
      </c>
      <c r="H984" s="10" t="e">
        <f>_xlfn.IFNA(VLOOKUP(expandedflower[[#This Row],[Strain]],VEGC8[[#All],[Scion METRC '#]:[Health]],5,FALSE),"")</f>
        <v>#REF!</v>
      </c>
      <c r="I984" s="13"/>
      <c r="J984" s="13" t="str">
        <f>_xlfn.IFNA(VLOOKUP(expandedflower[[#This Row],[Scion METRC '#]],DEADC8[#Data],2,FALSE),"Alive")</f>
        <v>Alive</v>
      </c>
      <c r="K984" s="13"/>
      <c r="L984" s="13" t="str">
        <f>_xlfn.IFNA(VLOOKUP(expandedflower[[#This Row],[Scion METRC '#]],DEADC8[#Data],3,FALSE),"")</f>
        <v/>
      </c>
      <c r="M984" s="14" t="str">
        <f>_xlfn.IFNA(VLOOKUP(expandedflower[[#This Row],[Scion METRC '#]],DEADC8[#Data],4,FALSE),"")</f>
        <v/>
      </c>
      <c r="N984" s="13" t="str">
        <f>IF(ISNUMBER(SEARCH(".",expandedflower[[#This Row],[Pheno Barcode]])),CONCATENATE("1A4070000000065000",RIGHT(expandedflower[[#This Row],[Pheno Barcode]],6)),"")</f>
        <v/>
      </c>
      <c r="O9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_ML2-07</v>
      </c>
    </row>
    <row r="985" spans="1:15" x14ac:dyDescent="0.25">
      <c r="A985" s="8" t="s">
        <v>530</v>
      </c>
      <c r="B985" s="9">
        <v>8</v>
      </c>
      <c r="C985" s="13" t="s">
        <v>542</v>
      </c>
      <c r="D985" s="13"/>
      <c r="E985" s="13" t="e">
        <f>_xlfn.IFNA(VLOOKUP(expandedflower[[#This Row],[Scion METRC '#]],[3]!METRCC8[#Data],2,FALSE),"METRC ERROR")</f>
        <v>#REF!</v>
      </c>
      <c r="F985" s="13" t="str">
        <f>_xlfn.IFNA(VLOOKUP(expandedflower[[#This Row],[Scion METRC '#]],VEGC8[[#All],[Scion METRC '#]:[Pheno Barcode]],2,FALSE),"")</f>
        <v/>
      </c>
      <c r="G985" s="13" t="str">
        <f>LEFT(expandedflower[[#This Row],[Pheno Barcode]],7)</f>
        <v/>
      </c>
      <c r="H985" s="10" t="e">
        <f>_xlfn.IFNA(VLOOKUP(expandedflower[[#This Row],[Strain]],VEGC8[[#All],[Scion METRC '#]:[Health]],5,FALSE),"")</f>
        <v>#REF!</v>
      </c>
      <c r="I985" s="13"/>
      <c r="J985" s="13" t="str">
        <f>_xlfn.IFNA(VLOOKUP(expandedflower[[#This Row],[Scion METRC '#]],DEADC8[#Data],2,FALSE),"Alive")</f>
        <v>Alive</v>
      </c>
      <c r="K985" s="13"/>
      <c r="L985" s="13" t="str">
        <f>_xlfn.IFNA(VLOOKUP(expandedflower[[#This Row],[Scion METRC '#]],DEADC8[#Data],3,FALSE),"")</f>
        <v/>
      </c>
      <c r="M985" s="14" t="str">
        <f>_xlfn.IFNA(VLOOKUP(expandedflower[[#This Row],[Scion METRC '#]],DEADC8[#Data],4,FALSE),"")</f>
        <v/>
      </c>
      <c r="N985" s="13" t="str">
        <f>IF(ISNUMBER(SEARCH(".",expandedflower[[#This Row],[Pheno Barcode]])),CONCATENATE("1A4070000000065000",RIGHT(expandedflower[[#This Row],[Pheno Barcode]],6)),"")</f>
        <v/>
      </c>
      <c r="O9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_ML2-08</v>
      </c>
    </row>
    <row r="986" spans="1:15" x14ac:dyDescent="0.25">
      <c r="A986" s="8" t="s">
        <v>530</v>
      </c>
      <c r="B986" s="9">
        <v>9</v>
      </c>
      <c r="C986" s="13" t="s">
        <v>542</v>
      </c>
      <c r="D986" s="13"/>
      <c r="E986" s="13" t="e">
        <f>_xlfn.IFNA(VLOOKUP(expandedflower[[#This Row],[Scion METRC '#]],[3]!METRCC8[#Data],2,FALSE),"METRC ERROR")</f>
        <v>#REF!</v>
      </c>
      <c r="F986" s="13" t="str">
        <f>_xlfn.IFNA(VLOOKUP(expandedflower[[#This Row],[Scion METRC '#]],VEGC8[[#All],[Scion METRC '#]:[Pheno Barcode]],2,FALSE),"")</f>
        <v/>
      </c>
      <c r="G986" s="13" t="str">
        <f>LEFT(expandedflower[[#This Row],[Pheno Barcode]],7)</f>
        <v/>
      </c>
      <c r="H986" s="10" t="e">
        <f>_xlfn.IFNA(VLOOKUP(expandedflower[[#This Row],[Strain]],VEGC8[[#All],[Scion METRC '#]:[Health]],5,FALSE),"")</f>
        <v>#REF!</v>
      </c>
      <c r="I986" s="13"/>
      <c r="J986" s="13" t="str">
        <f>_xlfn.IFNA(VLOOKUP(expandedflower[[#This Row],[Scion METRC '#]],DEADC8[#Data],2,FALSE),"Alive")</f>
        <v>Alive</v>
      </c>
      <c r="K986" s="13"/>
      <c r="L986" s="13" t="str">
        <f>_xlfn.IFNA(VLOOKUP(expandedflower[[#This Row],[Scion METRC '#]],DEADC8[#Data],3,FALSE),"")</f>
        <v/>
      </c>
      <c r="M986" s="14" t="str">
        <f>_xlfn.IFNA(VLOOKUP(expandedflower[[#This Row],[Scion METRC '#]],DEADC8[#Data],4,FALSE),"")</f>
        <v/>
      </c>
      <c r="N986" s="13" t="str">
        <f>IF(ISNUMBER(SEARCH(".",expandedflower[[#This Row],[Pheno Barcode]])),CONCATENATE("1A4070000000065000",RIGHT(expandedflower[[#This Row],[Pheno Barcode]],6)),"")</f>
        <v/>
      </c>
      <c r="O9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_ML2-09</v>
      </c>
    </row>
    <row r="987" spans="1:15" x14ac:dyDescent="0.25">
      <c r="A987" s="8" t="s">
        <v>530</v>
      </c>
      <c r="B987" s="9">
        <v>10</v>
      </c>
      <c r="C987" s="13" t="s">
        <v>542</v>
      </c>
      <c r="D987" s="13"/>
      <c r="E987" s="13" t="e">
        <f>_xlfn.IFNA(VLOOKUP(expandedflower[[#This Row],[Scion METRC '#]],[3]!METRCC8[#Data],2,FALSE),"METRC ERROR")</f>
        <v>#REF!</v>
      </c>
      <c r="F987" s="13" t="str">
        <f>_xlfn.IFNA(VLOOKUP(expandedflower[[#This Row],[Scion METRC '#]],VEGC8[[#All],[Scion METRC '#]:[Pheno Barcode]],2,FALSE),"")</f>
        <v/>
      </c>
      <c r="G987" s="13" t="str">
        <f>LEFT(expandedflower[[#This Row],[Pheno Barcode]],7)</f>
        <v/>
      </c>
      <c r="H987" s="10" t="e">
        <f>_xlfn.IFNA(VLOOKUP(expandedflower[[#This Row],[Strain]],VEGC8[[#All],[Scion METRC '#]:[Health]],5,FALSE),"")</f>
        <v>#REF!</v>
      </c>
      <c r="I987" s="13"/>
      <c r="J987" s="13" t="str">
        <f>_xlfn.IFNA(VLOOKUP(expandedflower[[#This Row],[Scion METRC '#]],DEADC8[#Data],2,FALSE),"Alive")</f>
        <v>Alive</v>
      </c>
      <c r="K987" s="13"/>
      <c r="L987" s="13" t="str">
        <f>_xlfn.IFNA(VLOOKUP(expandedflower[[#This Row],[Scion METRC '#]],DEADC8[#Data],3,FALSE),"")</f>
        <v/>
      </c>
      <c r="M987" s="14" t="str">
        <f>_xlfn.IFNA(VLOOKUP(expandedflower[[#This Row],[Scion METRC '#]],DEADC8[#Data],4,FALSE),"")</f>
        <v/>
      </c>
      <c r="N987" s="13" t="str">
        <f>IF(ISNUMBER(SEARCH(".",expandedflower[[#This Row],[Pheno Barcode]])),CONCATENATE("1A4070000000065000",RIGHT(expandedflower[[#This Row],[Pheno Barcode]],6)),"")</f>
        <v/>
      </c>
      <c r="O9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_ML2-10</v>
      </c>
    </row>
    <row r="988" spans="1:15" x14ac:dyDescent="0.25">
      <c r="A988" s="8" t="s">
        <v>530</v>
      </c>
      <c r="B988" s="9">
        <v>11</v>
      </c>
      <c r="C988" s="13" t="s">
        <v>542</v>
      </c>
      <c r="D988" s="13"/>
      <c r="E988" s="13" t="e">
        <f>_xlfn.IFNA(VLOOKUP(expandedflower[[#This Row],[Scion METRC '#]],[3]!METRCC8[#Data],2,FALSE),"METRC ERROR")</f>
        <v>#REF!</v>
      </c>
      <c r="F988" s="13" t="str">
        <f>_xlfn.IFNA(VLOOKUP(expandedflower[[#This Row],[Scion METRC '#]],VEGC8[[#All],[Scion METRC '#]:[Pheno Barcode]],2,FALSE),"")</f>
        <v/>
      </c>
      <c r="G988" s="13" t="str">
        <f>LEFT(expandedflower[[#This Row],[Pheno Barcode]],7)</f>
        <v/>
      </c>
      <c r="H988" s="10" t="e">
        <f>_xlfn.IFNA(VLOOKUP(expandedflower[[#This Row],[Strain]],VEGC8[[#All],[Scion METRC '#]:[Health]],5,FALSE),"")</f>
        <v>#REF!</v>
      </c>
      <c r="I988" s="13"/>
      <c r="J988" s="13" t="str">
        <f>_xlfn.IFNA(VLOOKUP(expandedflower[[#This Row],[Scion METRC '#]],DEADC8[#Data],2,FALSE),"Alive")</f>
        <v>Alive</v>
      </c>
      <c r="K988" s="13"/>
      <c r="L988" s="13" t="str">
        <f>_xlfn.IFNA(VLOOKUP(expandedflower[[#This Row],[Scion METRC '#]],DEADC8[#Data],3,FALSE),"")</f>
        <v/>
      </c>
      <c r="M988" s="14" t="str">
        <f>_xlfn.IFNA(VLOOKUP(expandedflower[[#This Row],[Scion METRC '#]],DEADC8[#Data],4,FALSE),"")</f>
        <v/>
      </c>
      <c r="N988" s="13" t="str">
        <f>IF(ISNUMBER(SEARCH(".",expandedflower[[#This Row],[Pheno Barcode]])),CONCATENATE("1A4070000000065000",RIGHT(expandedflower[[#This Row],[Pheno Barcode]],6)),"")</f>
        <v/>
      </c>
      <c r="O9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_ML2-11</v>
      </c>
    </row>
    <row r="989" spans="1:15" x14ac:dyDescent="0.25">
      <c r="A989" s="8" t="s">
        <v>530</v>
      </c>
      <c r="B989" s="9">
        <v>12</v>
      </c>
      <c r="C989" s="13" t="s">
        <v>542</v>
      </c>
      <c r="D989" s="13"/>
      <c r="E989" s="13" t="e">
        <f>_xlfn.IFNA(VLOOKUP(expandedflower[[#This Row],[Scion METRC '#]],[3]!METRCC8[#Data],2,FALSE),"METRC ERROR")</f>
        <v>#REF!</v>
      </c>
      <c r="F989" s="13" t="str">
        <f>_xlfn.IFNA(VLOOKUP(expandedflower[[#This Row],[Scion METRC '#]],VEGC8[[#All],[Scion METRC '#]:[Pheno Barcode]],2,FALSE),"")</f>
        <v/>
      </c>
      <c r="G989" s="13" t="str">
        <f>LEFT(expandedflower[[#This Row],[Pheno Barcode]],7)</f>
        <v/>
      </c>
      <c r="H989" s="10" t="e">
        <f>_xlfn.IFNA(VLOOKUP(expandedflower[[#This Row],[Strain]],VEGC8[[#All],[Scion METRC '#]:[Health]],5,FALSE),"")</f>
        <v>#REF!</v>
      </c>
      <c r="I989" s="13"/>
      <c r="J989" s="13" t="str">
        <f>_xlfn.IFNA(VLOOKUP(expandedflower[[#This Row],[Scion METRC '#]],DEADC8[#Data],2,FALSE),"Alive")</f>
        <v>Alive</v>
      </c>
      <c r="K989" s="13"/>
      <c r="L989" s="13" t="str">
        <f>_xlfn.IFNA(VLOOKUP(expandedflower[[#This Row],[Scion METRC '#]],DEADC8[#Data],3,FALSE),"")</f>
        <v/>
      </c>
      <c r="M989" s="14" t="str">
        <f>_xlfn.IFNA(VLOOKUP(expandedflower[[#This Row],[Scion METRC '#]],DEADC8[#Data],4,FALSE),"")</f>
        <v/>
      </c>
      <c r="N989" s="13" t="str">
        <f>IF(ISNUMBER(SEARCH(".",expandedflower[[#This Row],[Pheno Barcode]])),CONCATENATE("1A4070000000065000",RIGHT(expandedflower[[#This Row],[Pheno Barcode]],6)),"")</f>
        <v/>
      </c>
      <c r="O9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_ML2-12</v>
      </c>
    </row>
    <row r="990" spans="1:15" x14ac:dyDescent="0.25">
      <c r="A990" s="8" t="s">
        <v>530</v>
      </c>
      <c r="B990" s="9">
        <v>13</v>
      </c>
      <c r="C990" s="13" t="s">
        <v>542</v>
      </c>
      <c r="D990" s="13"/>
      <c r="E990" s="13" t="e">
        <f>_xlfn.IFNA(VLOOKUP(expandedflower[[#This Row],[Scion METRC '#]],[3]!METRCC8[#Data],2,FALSE),"METRC ERROR")</f>
        <v>#REF!</v>
      </c>
      <c r="F990" s="13" t="str">
        <f>_xlfn.IFNA(VLOOKUP(expandedflower[[#This Row],[Scion METRC '#]],VEGC8[[#All],[Scion METRC '#]:[Pheno Barcode]],2,FALSE),"")</f>
        <v/>
      </c>
      <c r="G990" s="13" t="str">
        <f>LEFT(expandedflower[[#This Row],[Pheno Barcode]],7)</f>
        <v/>
      </c>
      <c r="H990" s="10" t="e">
        <f>_xlfn.IFNA(VLOOKUP(expandedflower[[#This Row],[Strain]],VEGC8[[#All],[Scion METRC '#]:[Health]],5,FALSE),"")</f>
        <v>#REF!</v>
      </c>
      <c r="I990" s="13"/>
      <c r="J990" s="13" t="str">
        <f>_xlfn.IFNA(VLOOKUP(expandedflower[[#This Row],[Scion METRC '#]],DEADC8[#Data],2,FALSE),"Alive")</f>
        <v>Alive</v>
      </c>
      <c r="K990" s="13"/>
      <c r="L990" s="13" t="str">
        <f>_xlfn.IFNA(VLOOKUP(expandedflower[[#This Row],[Scion METRC '#]],DEADC8[#Data],3,FALSE),"")</f>
        <v/>
      </c>
      <c r="M990" s="14" t="str">
        <f>_xlfn.IFNA(VLOOKUP(expandedflower[[#This Row],[Scion METRC '#]],DEADC8[#Data],4,FALSE),"")</f>
        <v/>
      </c>
      <c r="N990" s="13" t="str">
        <f>IF(ISNUMBER(SEARCH(".",expandedflower[[#This Row],[Pheno Barcode]])),CONCATENATE("1A4070000000065000",RIGHT(expandedflower[[#This Row],[Pheno Barcode]],6)),"")</f>
        <v/>
      </c>
      <c r="O9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_ML2-13</v>
      </c>
    </row>
    <row r="991" spans="1:15" x14ac:dyDescent="0.25">
      <c r="A991" s="8" t="s">
        <v>530</v>
      </c>
      <c r="B991" s="9">
        <v>14</v>
      </c>
      <c r="C991" s="13" t="s">
        <v>542</v>
      </c>
      <c r="D991" s="13"/>
      <c r="E991" s="13" t="e">
        <f>_xlfn.IFNA(VLOOKUP(expandedflower[[#This Row],[Scion METRC '#]],[3]!METRCC8[#Data],2,FALSE),"METRC ERROR")</f>
        <v>#REF!</v>
      </c>
      <c r="F991" s="13" t="str">
        <f>_xlfn.IFNA(VLOOKUP(expandedflower[[#This Row],[Scion METRC '#]],VEGC8[[#All],[Scion METRC '#]:[Pheno Barcode]],2,FALSE),"")</f>
        <v/>
      </c>
      <c r="G991" s="13" t="str">
        <f>LEFT(expandedflower[[#This Row],[Pheno Barcode]],7)</f>
        <v/>
      </c>
      <c r="H991" s="10" t="e">
        <f>_xlfn.IFNA(VLOOKUP(expandedflower[[#This Row],[Strain]],VEGC8[[#All],[Scion METRC '#]:[Health]],5,FALSE),"")</f>
        <v>#REF!</v>
      </c>
      <c r="I991" s="13"/>
      <c r="J991" s="13" t="str">
        <f>_xlfn.IFNA(VLOOKUP(expandedflower[[#This Row],[Scion METRC '#]],DEADC8[#Data],2,FALSE),"Alive")</f>
        <v>Alive</v>
      </c>
      <c r="K991" s="13"/>
      <c r="L991" s="13" t="str">
        <f>_xlfn.IFNA(VLOOKUP(expandedflower[[#This Row],[Scion METRC '#]],DEADC8[#Data],3,FALSE),"")</f>
        <v/>
      </c>
      <c r="M991" s="14" t="str">
        <f>_xlfn.IFNA(VLOOKUP(expandedflower[[#This Row],[Scion METRC '#]],DEADC8[#Data],4,FALSE),"")</f>
        <v/>
      </c>
      <c r="N991" s="13" t="str">
        <f>IF(ISNUMBER(SEARCH(".",expandedflower[[#This Row],[Pheno Barcode]])),CONCATENATE("1A4070000000065000",RIGHT(expandedflower[[#This Row],[Pheno Barcode]],6)),"")</f>
        <v/>
      </c>
      <c r="O9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_ML2-14</v>
      </c>
    </row>
    <row r="992" spans="1:15" x14ac:dyDescent="0.25">
      <c r="A992" s="8" t="s">
        <v>530</v>
      </c>
      <c r="B992" s="9">
        <v>15</v>
      </c>
      <c r="C992" s="13" t="s">
        <v>542</v>
      </c>
      <c r="D992" s="13"/>
      <c r="E992" s="13" t="e">
        <f>_xlfn.IFNA(VLOOKUP(expandedflower[[#This Row],[Scion METRC '#]],[3]!METRCC8[#Data],2,FALSE),"METRC ERROR")</f>
        <v>#REF!</v>
      </c>
      <c r="F992" s="13" t="str">
        <f>_xlfn.IFNA(VLOOKUP(expandedflower[[#This Row],[Scion METRC '#]],VEGC8[[#All],[Scion METRC '#]:[Pheno Barcode]],2,FALSE),"")</f>
        <v/>
      </c>
      <c r="G992" s="13" t="str">
        <f>LEFT(expandedflower[[#This Row],[Pheno Barcode]],7)</f>
        <v/>
      </c>
      <c r="H992" s="10" t="e">
        <f>_xlfn.IFNA(VLOOKUP(expandedflower[[#This Row],[Strain]],VEGC8[[#All],[Scion METRC '#]:[Health]],5,FALSE),"")</f>
        <v>#REF!</v>
      </c>
      <c r="I992" s="13"/>
      <c r="J992" s="13" t="str">
        <f>_xlfn.IFNA(VLOOKUP(expandedflower[[#This Row],[Scion METRC '#]],DEADC8[#Data],2,FALSE),"Alive")</f>
        <v>Alive</v>
      </c>
      <c r="K992" s="13"/>
      <c r="L992" s="13" t="str">
        <f>_xlfn.IFNA(VLOOKUP(expandedflower[[#This Row],[Scion METRC '#]],DEADC8[#Data],3,FALSE),"")</f>
        <v/>
      </c>
      <c r="M992" s="14" t="str">
        <f>_xlfn.IFNA(VLOOKUP(expandedflower[[#This Row],[Scion METRC '#]],DEADC8[#Data],4,FALSE),"")</f>
        <v/>
      </c>
      <c r="N992" s="13" t="str">
        <f>IF(ISNUMBER(SEARCH(".",expandedflower[[#This Row],[Pheno Barcode]])),CONCATENATE("1A4070000000065000",RIGHT(expandedflower[[#This Row],[Pheno Barcode]],6)),"")</f>
        <v/>
      </c>
      <c r="O9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_ML2-15</v>
      </c>
    </row>
    <row r="993" spans="1:15" x14ac:dyDescent="0.25">
      <c r="A993" s="8" t="s">
        <v>530</v>
      </c>
      <c r="B993" s="9">
        <v>16</v>
      </c>
      <c r="C993" s="13" t="s">
        <v>542</v>
      </c>
      <c r="D993" s="13"/>
      <c r="E993" s="13" t="e">
        <f>_xlfn.IFNA(VLOOKUP(expandedflower[[#This Row],[Scion METRC '#]],[3]!METRCC8[#Data],2,FALSE),"METRC ERROR")</f>
        <v>#REF!</v>
      </c>
      <c r="F993" s="13" t="str">
        <f>_xlfn.IFNA(VLOOKUP(expandedflower[[#This Row],[Scion METRC '#]],VEGC8[[#All],[Scion METRC '#]:[Pheno Barcode]],2,FALSE),"")</f>
        <v/>
      </c>
      <c r="G993" s="13" t="str">
        <f>LEFT(expandedflower[[#This Row],[Pheno Barcode]],7)</f>
        <v/>
      </c>
      <c r="H993" s="10" t="e">
        <f>_xlfn.IFNA(VLOOKUP(expandedflower[[#This Row],[Strain]],VEGC8[[#All],[Scion METRC '#]:[Health]],5,FALSE),"")</f>
        <v>#REF!</v>
      </c>
      <c r="I993" s="13"/>
      <c r="J993" s="13" t="str">
        <f>_xlfn.IFNA(VLOOKUP(expandedflower[[#This Row],[Scion METRC '#]],DEADC8[#Data],2,FALSE),"Alive")</f>
        <v>Alive</v>
      </c>
      <c r="K993" s="13"/>
      <c r="L993" s="13" t="str">
        <f>_xlfn.IFNA(VLOOKUP(expandedflower[[#This Row],[Scion METRC '#]],DEADC8[#Data],3,FALSE),"")</f>
        <v/>
      </c>
      <c r="M993" s="14" t="str">
        <f>_xlfn.IFNA(VLOOKUP(expandedflower[[#This Row],[Scion METRC '#]],DEADC8[#Data],4,FALSE),"")</f>
        <v/>
      </c>
      <c r="N993" s="13" t="str">
        <f>IF(ISNUMBER(SEARCH(".",expandedflower[[#This Row],[Pheno Barcode]])),CONCATENATE("1A4070000000065000",RIGHT(expandedflower[[#This Row],[Pheno Barcode]],6)),"")</f>
        <v/>
      </c>
      <c r="O9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_ML2-16</v>
      </c>
    </row>
    <row r="994" spans="1:15" x14ac:dyDescent="0.25">
      <c r="A994" s="8" t="s">
        <v>530</v>
      </c>
      <c r="B994" s="9">
        <v>1</v>
      </c>
      <c r="C994" s="13" t="s">
        <v>543</v>
      </c>
      <c r="D994" s="13"/>
      <c r="E994" s="13" t="e">
        <f>_xlfn.IFNA(VLOOKUP(expandedflower[[#This Row],[Scion METRC '#]],[3]!METRCC8[#Data],2,FALSE),"METRC ERROR")</f>
        <v>#REF!</v>
      </c>
      <c r="F994" s="13" t="str">
        <f>_xlfn.IFNA(VLOOKUP(expandedflower[[#This Row],[Scion METRC '#]],VEGC8[[#All],[Scion METRC '#]:[Pheno Barcode]],2,FALSE),"")</f>
        <v/>
      </c>
      <c r="G994" s="13" t="str">
        <f>LEFT(expandedflower[[#This Row],[Pheno Barcode]],7)</f>
        <v/>
      </c>
      <c r="H994" s="10" t="e">
        <f>_xlfn.IFNA(VLOOKUP(expandedflower[[#This Row],[Strain]],VEGC8[[#All],[Scion METRC '#]:[Health]],5,FALSE),"")</f>
        <v>#REF!</v>
      </c>
      <c r="I994" s="13"/>
      <c r="J994" s="13" t="str">
        <f>_xlfn.IFNA(VLOOKUP(expandedflower[[#This Row],[Scion METRC '#]],DEADC8[#Data],2,FALSE),"Alive")</f>
        <v>Alive</v>
      </c>
      <c r="K994" s="13"/>
      <c r="L994" s="13" t="str">
        <f>_xlfn.IFNA(VLOOKUP(expandedflower[[#This Row],[Scion METRC '#]],DEADC8[#Data],3,FALSE),"")</f>
        <v/>
      </c>
      <c r="M994" s="14" t="str">
        <f>_xlfn.IFNA(VLOOKUP(expandedflower[[#This Row],[Scion METRC '#]],DEADC8[#Data],4,FALSE),"")</f>
        <v/>
      </c>
      <c r="N994" s="13" t="str">
        <f>IF(ISNUMBER(SEARCH(".",expandedflower[[#This Row],[Pheno Barcode]])),CONCATENATE("1A4070000000065000",RIGHT(expandedflower[[#This Row],[Pheno Barcode]],6)),"")</f>
        <v/>
      </c>
      <c r="O9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_ML3-01</v>
      </c>
    </row>
    <row r="995" spans="1:15" x14ac:dyDescent="0.25">
      <c r="A995" s="8" t="s">
        <v>530</v>
      </c>
      <c r="B995" s="9">
        <v>2</v>
      </c>
      <c r="C995" s="13" t="s">
        <v>543</v>
      </c>
      <c r="D995" s="13"/>
      <c r="E995" s="13" t="e">
        <f>_xlfn.IFNA(VLOOKUP(expandedflower[[#This Row],[Scion METRC '#]],[3]!METRCC8[#Data],2,FALSE),"METRC ERROR")</f>
        <v>#REF!</v>
      </c>
      <c r="F995" s="13" t="str">
        <f>_xlfn.IFNA(VLOOKUP(expandedflower[[#This Row],[Scion METRC '#]],VEGC8[[#All],[Scion METRC '#]:[Pheno Barcode]],2,FALSE),"")</f>
        <v/>
      </c>
      <c r="G995" s="13" t="str">
        <f>LEFT(expandedflower[[#This Row],[Pheno Barcode]],7)</f>
        <v/>
      </c>
      <c r="H995" s="10" t="e">
        <f>_xlfn.IFNA(VLOOKUP(expandedflower[[#This Row],[Strain]],VEGC8[[#All],[Scion METRC '#]:[Health]],5,FALSE),"")</f>
        <v>#REF!</v>
      </c>
      <c r="I995" s="13"/>
      <c r="J995" s="13" t="str">
        <f>_xlfn.IFNA(VLOOKUP(expandedflower[[#This Row],[Scion METRC '#]],DEADC8[#Data],2,FALSE),"Alive")</f>
        <v>Alive</v>
      </c>
      <c r="K995" s="13"/>
      <c r="L995" s="13" t="str">
        <f>_xlfn.IFNA(VLOOKUP(expandedflower[[#This Row],[Scion METRC '#]],DEADC8[#Data],3,FALSE),"")</f>
        <v/>
      </c>
      <c r="M995" s="14" t="str">
        <f>_xlfn.IFNA(VLOOKUP(expandedflower[[#This Row],[Scion METRC '#]],DEADC8[#Data],4,FALSE),"")</f>
        <v/>
      </c>
      <c r="N995" s="13" t="str">
        <f>IF(ISNUMBER(SEARCH(".",expandedflower[[#This Row],[Pheno Barcode]])),CONCATENATE("1A4070000000065000",RIGHT(expandedflower[[#This Row],[Pheno Barcode]],6)),"")</f>
        <v/>
      </c>
      <c r="O9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_ML3-02</v>
      </c>
    </row>
    <row r="996" spans="1:15" x14ac:dyDescent="0.25">
      <c r="A996" s="8" t="s">
        <v>530</v>
      </c>
      <c r="B996" s="9">
        <v>3</v>
      </c>
      <c r="C996" s="13" t="s">
        <v>543</v>
      </c>
      <c r="D996" s="13"/>
      <c r="E996" s="13" t="e">
        <f>_xlfn.IFNA(VLOOKUP(expandedflower[[#This Row],[Scion METRC '#]],[3]!METRCC8[#Data],2,FALSE),"METRC ERROR")</f>
        <v>#REF!</v>
      </c>
      <c r="F996" s="13" t="str">
        <f>_xlfn.IFNA(VLOOKUP(expandedflower[[#This Row],[Scion METRC '#]],VEGC8[[#All],[Scion METRC '#]:[Pheno Barcode]],2,FALSE),"")</f>
        <v/>
      </c>
      <c r="G996" s="13" t="str">
        <f>LEFT(expandedflower[[#This Row],[Pheno Barcode]],7)</f>
        <v/>
      </c>
      <c r="H996" s="10" t="e">
        <f>_xlfn.IFNA(VLOOKUP(expandedflower[[#This Row],[Strain]],VEGC8[[#All],[Scion METRC '#]:[Health]],5,FALSE),"")</f>
        <v>#REF!</v>
      </c>
      <c r="I996" s="13"/>
      <c r="J996" s="13" t="str">
        <f>_xlfn.IFNA(VLOOKUP(expandedflower[[#This Row],[Scion METRC '#]],DEADC8[#Data],2,FALSE),"Alive")</f>
        <v>Alive</v>
      </c>
      <c r="K996" s="13"/>
      <c r="L996" s="13" t="str">
        <f>_xlfn.IFNA(VLOOKUP(expandedflower[[#This Row],[Scion METRC '#]],DEADC8[#Data],3,FALSE),"")</f>
        <v/>
      </c>
      <c r="M996" s="14" t="str">
        <f>_xlfn.IFNA(VLOOKUP(expandedflower[[#This Row],[Scion METRC '#]],DEADC8[#Data],4,FALSE),"")</f>
        <v/>
      </c>
      <c r="N996" s="13" t="str">
        <f>IF(ISNUMBER(SEARCH(".",expandedflower[[#This Row],[Pheno Barcode]])),CONCATENATE("1A4070000000065000",RIGHT(expandedflower[[#This Row],[Pheno Barcode]],6)),"")</f>
        <v/>
      </c>
      <c r="O9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_ML3-03</v>
      </c>
    </row>
    <row r="997" spans="1:15" x14ac:dyDescent="0.25">
      <c r="A997" s="8" t="s">
        <v>530</v>
      </c>
      <c r="B997" s="9">
        <v>4</v>
      </c>
      <c r="C997" s="13" t="s">
        <v>543</v>
      </c>
      <c r="D997" s="13"/>
      <c r="E997" s="13" t="e">
        <f>_xlfn.IFNA(VLOOKUP(expandedflower[[#This Row],[Scion METRC '#]],[3]!METRCC8[#Data],2,FALSE),"METRC ERROR")</f>
        <v>#REF!</v>
      </c>
      <c r="F997" s="13" t="str">
        <f>_xlfn.IFNA(VLOOKUP(expandedflower[[#This Row],[Scion METRC '#]],VEGC8[[#All],[Scion METRC '#]:[Pheno Barcode]],2,FALSE),"")</f>
        <v/>
      </c>
      <c r="G997" s="13" t="str">
        <f>LEFT(expandedflower[[#This Row],[Pheno Barcode]],7)</f>
        <v/>
      </c>
      <c r="H997" s="10" t="e">
        <f>_xlfn.IFNA(VLOOKUP(expandedflower[[#This Row],[Strain]],VEGC8[[#All],[Scion METRC '#]:[Health]],5,FALSE),"")</f>
        <v>#REF!</v>
      </c>
      <c r="I997" s="13"/>
      <c r="J997" s="13" t="str">
        <f>_xlfn.IFNA(VLOOKUP(expandedflower[[#This Row],[Scion METRC '#]],DEADC8[#Data],2,FALSE),"Alive")</f>
        <v>Alive</v>
      </c>
      <c r="K997" s="13"/>
      <c r="L997" s="13" t="str">
        <f>_xlfn.IFNA(VLOOKUP(expandedflower[[#This Row],[Scion METRC '#]],DEADC8[#Data],3,FALSE),"")</f>
        <v/>
      </c>
      <c r="M997" s="14" t="str">
        <f>_xlfn.IFNA(VLOOKUP(expandedflower[[#This Row],[Scion METRC '#]],DEADC8[#Data],4,FALSE),"")</f>
        <v/>
      </c>
      <c r="N997" s="13" t="str">
        <f>IF(ISNUMBER(SEARCH(".",expandedflower[[#This Row],[Pheno Barcode]])),CONCATENATE("1A4070000000065000",RIGHT(expandedflower[[#This Row],[Pheno Barcode]],6)),"")</f>
        <v/>
      </c>
      <c r="O9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_ML3-04</v>
      </c>
    </row>
    <row r="998" spans="1:15" x14ac:dyDescent="0.25">
      <c r="A998" s="8" t="s">
        <v>530</v>
      </c>
      <c r="B998" s="9">
        <v>5</v>
      </c>
      <c r="C998" s="13" t="s">
        <v>543</v>
      </c>
      <c r="D998" s="13"/>
      <c r="E998" s="13" t="e">
        <f>_xlfn.IFNA(VLOOKUP(expandedflower[[#This Row],[Scion METRC '#]],[3]!METRCC8[#Data],2,FALSE),"METRC ERROR")</f>
        <v>#REF!</v>
      </c>
      <c r="F998" s="13" t="str">
        <f>_xlfn.IFNA(VLOOKUP(expandedflower[[#This Row],[Scion METRC '#]],VEGC8[[#All],[Scion METRC '#]:[Pheno Barcode]],2,FALSE),"")</f>
        <v/>
      </c>
      <c r="G998" s="13" t="str">
        <f>LEFT(expandedflower[[#This Row],[Pheno Barcode]],7)</f>
        <v/>
      </c>
      <c r="H998" s="10" t="e">
        <f>_xlfn.IFNA(VLOOKUP(expandedflower[[#This Row],[Strain]],VEGC8[[#All],[Scion METRC '#]:[Health]],5,FALSE),"")</f>
        <v>#REF!</v>
      </c>
      <c r="I998" s="13"/>
      <c r="J998" s="13" t="str">
        <f>_xlfn.IFNA(VLOOKUP(expandedflower[[#This Row],[Scion METRC '#]],DEADC8[#Data],2,FALSE),"Alive")</f>
        <v>Alive</v>
      </c>
      <c r="K998" s="13"/>
      <c r="L998" s="13" t="str">
        <f>_xlfn.IFNA(VLOOKUP(expandedflower[[#This Row],[Scion METRC '#]],DEADC8[#Data],3,FALSE),"")</f>
        <v/>
      </c>
      <c r="M998" s="14" t="str">
        <f>_xlfn.IFNA(VLOOKUP(expandedflower[[#This Row],[Scion METRC '#]],DEADC8[#Data],4,FALSE),"")</f>
        <v/>
      </c>
      <c r="N998" s="13" t="str">
        <f>IF(ISNUMBER(SEARCH(".",expandedflower[[#This Row],[Pheno Barcode]])),CONCATENATE("1A4070000000065000",RIGHT(expandedflower[[#This Row],[Pheno Barcode]],6)),"")</f>
        <v/>
      </c>
      <c r="O9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_ML3-05</v>
      </c>
    </row>
    <row r="999" spans="1:15" x14ac:dyDescent="0.25">
      <c r="A999" s="8" t="s">
        <v>530</v>
      </c>
      <c r="B999" s="9">
        <v>6</v>
      </c>
      <c r="C999" s="13" t="s">
        <v>543</v>
      </c>
      <c r="D999" s="13"/>
      <c r="E999" s="13" t="e">
        <f>_xlfn.IFNA(VLOOKUP(expandedflower[[#This Row],[Scion METRC '#]],[3]!METRCC8[#Data],2,FALSE),"METRC ERROR")</f>
        <v>#REF!</v>
      </c>
      <c r="F999" s="13" t="str">
        <f>_xlfn.IFNA(VLOOKUP(expandedflower[[#This Row],[Scion METRC '#]],VEGC8[[#All],[Scion METRC '#]:[Pheno Barcode]],2,FALSE),"")</f>
        <v/>
      </c>
      <c r="G999" s="13" t="str">
        <f>LEFT(expandedflower[[#This Row],[Pheno Barcode]],7)</f>
        <v/>
      </c>
      <c r="H999" s="10" t="e">
        <f>_xlfn.IFNA(VLOOKUP(expandedflower[[#This Row],[Strain]],VEGC8[[#All],[Scion METRC '#]:[Health]],5,FALSE),"")</f>
        <v>#REF!</v>
      </c>
      <c r="I999" s="13"/>
      <c r="J999" s="13" t="str">
        <f>_xlfn.IFNA(VLOOKUP(expandedflower[[#This Row],[Scion METRC '#]],DEADC8[#Data],2,FALSE),"Alive")</f>
        <v>Alive</v>
      </c>
      <c r="K999" s="13"/>
      <c r="L999" s="13" t="str">
        <f>_xlfn.IFNA(VLOOKUP(expandedflower[[#This Row],[Scion METRC '#]],DEADC8[#Data],3,FALSE),"")</f>
        <v/>
      </c>
      <c r="M999" s="14" t="str">
        <f>_xlfn.IFNA(VLOOKUP(expandedflower[[#This Row],[Scion METRC '#]],DEADC8[#Data],4,FALSE),"")</f>
        <v/>
      </c>
      <c r="N999" s="13" t="str">
        <f>IF(ISNUMBER(SEARCH(".",expandedflower[[#This Row],[Pheno Barcode]])),CONCATENATE("1A4070000000065000",RIGHT(expandedflower[[#This Row],[Pheno Barcode]],6)),"")</f>
        <v/>
      </c>
      <c r="O9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_ML3-06</v>
      </c>
    </row>
    <row r="1000" spans="1:15" x14ac:dyDescent="0.25">
      <c r="A1000" s="8" t="s">
        <v>530</v>
      </c>
      <c r="B1000" s="9">
        <v>7</v>
      </c>
      <c r="C1000" s="13" t="s">
        <v>543</v>
      </c>
      <c r="D1000" s="13"/>
      <c r="E1000" s="13" t="e">
        <f>_xlfn.IFNA(VLOOKUP(expandedflower[[#This Row],[Scion METRC '#]],[3]!METRCC8[#Data],2,FALSE),"METRC ERROR")</f>
        <v>#REF!</v>
      </c>
      <c r="F1000" s="13" t="str">
        <f>_xlfn.IFNA(VLOOKUP(expandedflower[[#This Row],[Scion METRC '#]],VEGC8[[#All],[Scion METRC '#]:[Pheno Barcode]],2,FALSE),"")</f>
        <v/>
      </c>
      <c r="G1000" s="13" t="str">
        <f>LEFT(expandedflower[[#This Row],[Pheno Barcode]],7)</f>
        <v/>
      </c>
      <c r="H1000" s="10" t="e">
        <f>_xlfn.IFNA(VLOOKUP(expandedflower[[#This Row],[Strain]],VEGC8[[#All],[Scion METRC '#]:[Health]],5,FALSE),"")</f>
        <v>#REF!</v>
      </c>
      <c r="I1000" s="13"/>
      <c r="J1000" s="13" t="str">
        <f>_xlfn.IFNA(VLOOKUP(expandedflower[[#This Row],[Scion METRC '#]],DEADC8[#Data],2,FALSE),"Alive")</f>
        <v>Alive</v>
      </c>
      <c r="K1000" s="13"/>
      <c r="L1000" s="13" t="str">
        <f>_xlfn.IFNA(VLOOKUP(expandedflower[[#This Row],[Scion METRC '#]],DEADC8[#Data],3,FALSE),"")</f>
        <v/>
      </c>
      <c r="M1000" s="14" t="str">
        <f>_xlfn.IFNA(VLOOKUP(expandedflower[[#This Row],[Scion METRC '#]],DEADC8[#Data],4,FALSE),"")</f>
        <v/>
      </c>
      <c r="N1000" s="13" t="str">
        <f>IF(ISNUMBER(SEARCH(".",expandedflower[[#This Row],[Pheno Barcode]])),CONCATENATE("1A4070000000065000",RIGHT(expandedflower[[#This Row],[Pheno Barcode]],6)),"")</f>
        <v/>
      </c>
      <c r="O10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_ML3-07</v>
      </c>
    </row>
    <row r="1001" spans="1:15" x14ac:dyDescent="0.25">
      <c r="A1001" s="8" t="s">
        <v>530</v>
      </c>
      <c r="B1001" s="9">
        <v>8</v>
      </c>
      <c r="C1001" s="13" t="s">
        <v>543</v>
      </c>
      <c r="D1001" s="13"/>
      <c r="E1001" s="13" t="e">
        <f>_xlfn.IFNA(VLOOKUP(expandedflower[[#This Row],[Scion METRC '#]],[3]!METRCC8[#Data],2,FALSE),"METRC ERROR")</f>
        <v>#REF!</v>
      </c>
      <c r="F1001" s="13" t="str">
        <f>_xlfn.IFNA(VLOOKUP(expandedflower[[#This Row],[Scion METRC '#]],VEGC8[[#All],[Scion METRC '#]:[Pheno Barcode]],2,FALSE),"")</f>
        <v/>
      </c>
      <c r="G1001" s="13" t="str">
        <f>LEFT(expandedflower[[#This Row],[Pheno Barcode]],7)</f>
        <v/>
      </c>
      <c r="H1001" s="10" t="e">
        <f>_xlfn.IFNA(VLOOKUP(expandedflower[[#This Row],[Strain]],VEGC8[[#All],[Scion METRC '#]:[Health]],5,FALSE),"")</f>
        <v>#REF!</v>
      </c>
      <c r="I1001" s="13"/>
      <c r="J1001" s="13" t="str">
        <f>_xlfn.IFNA(VLOOKUP(expandedflower[[#This Row],[Scion METRC '#]],DEADC8[#Data],2,FALSE),"Alive")</f>
        <v>Alive</v>
      </c>
      <c r="K1001" s="13"/>
      <c r="L1001" s="13" t="str">
        <f>_xlfn.IFNA(VLOOKUP(expandedflower[[#This Row],[Scion METRC '#]],DEADC8[#Data],3,FALSE),"")</f>
        <v/>
      </c>
      <c r="M1001" s="14" t="str">
        <f>_xlfn.IFNA(VLOOKUP(expandedflower[[#This Row],[Scion METRC '#]],DEADC8[#Data],4,FALSE),"")</f>
        <v/>
      </c>
      <c r="N1001" s="13" t="str">
        <f>IF(ISNUMBER(SEARCH(".",expandedflower[[#This Row],[Pheno Barcode]])),CONCATENATE("1A4070000000065000",RIGHT(expandedflower[[#This Row],[Pheno Barcode]],6)),"")</f>
        <v/>
      </c>
      <c r="O10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_ML3-08</v>
      </c>
    </row>
    <row r="1002" spans="1:15" x14ac:dyDescent="0.25">
      <c r="A1002" s="8" t="s">
        <v>530</v>
      </c>
      <c r="B1002" s="9">
        <v>9</v>
      </c>
      <c r="C1002" s="13" t="s">
        <v>543</v>
      </c>
      <c r="D1002" s="13"/>
      <c r="E1002" s="13" t="e">
        <f>_xlfn.IFNA(VLOOKUP(expandedflower[[#This Row],[Scion METRC '#]],[3]!METRCC8[#Data],2,FALSE),"METRC ERROR")</f>
        <v>#REF!</v>
      </c>
      <c r="F1002" s="13" t="str">
        <f>_xlfn.IFNA(VLOOKUP(expandedflower[[#This Row],[Scion METRC '#]],VEGC8[[#All],[Scion METRC '#]:[Pheno Barcode]],2,FALSE),"")</f>
        <v/>
      </c>
      <c r="G1002" s="13" t="str">
        <f>LEFT(expandedflower[[#This Row],[Pheno Barcode]],7)</f>
        <v/>
      </c>
      <c r="H1002" s="10" t="e">
        <f>_xlfn.IFNA(VLOOKUP(expandedflower[[#This Row],[Strain]],VEGC8[[#All],[Scion METRC '#]:[Health]],5,FALSE),"")</f>
        <v>#REF!</v>
      </c>
      <c r="I1002" s="13"/>
      <c r="J1002" s="13" t="str">
        <f>_xlfn.IFNA(VLOOKUP(expandedflower[[#This Row],[Scion METRC '#]],DEADC8[#Data],2,FALSE),"Alive")</f>
        <v>Alive</v>
      </c>
      <c r="K1002" s="13"/>
      <c r="L1002" s="13" t="str">
        <f>_xlfn.IFNA(VLOOKUP(expandedflower[[#This Row],[Scion METRC '#]],DEADC8[#Data],3,FALSE),"")</f>
        <v/>
      </c>
      <c r="M1002" s="14" t="str">
        <f>_xlfn.IFNA(VLOOKUP(expandedflower[[#This Row],[Scion METRC '#]],DEADC8[#Data],4,FALSE),"")</f>
        <v/>
      </c>
      <c r="N1002" s="13" t="str">
        <f>IF(ISNUMBER(SEARCH(".",expandedflower[[#This Row],[Pheno Barcode]])),CONCATENATE("1A4070000000065000",RIGHT(expandedflower[[#This Row],[Pheno Barcode]],6)),"")</f>
        <v/>
      </c>
      <c r="O10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_ML3-09</v>
      </c>
    </row>
    <row r="1003" spans="1:15" x14ac:dyDescent="0.25">
      <c r="A1003" s="8" t="s">
        <v>530</v>
      </c>
      <c r="B1003" s="9">
        <v>10</v>
      </c>
      <c r="C1003" s="13" t="s">
        <v>543</v>
      </c>
      <c r="D1003" s="13"/>
      <c r="E1003" s="13" t="e">
        <f>_xlfn.IFNA(VLOOKUP(expandedflower[[#This Row],[Scion METRC '#]],[3]!METRCC8[#Data],2,FALSE),"METRC ERROR")</f>
        <v>#REF!</v>
      </c>
      <c r="F1003" s="13" t="str">
        <f>_xlfn.IFNA(VLOOKUP(expandedflower[[#This Row],[Scion METRC '#]],VEGC8[[#All],[Scion METRC '#]:[Pheno Barcode]],2,FALSE),"")</f>
        <v/>
      </c>
      <c r="G1003" s="13" t="str">
        <f>LEFT(expandedflower[[#This Row],[Pheno Barcode]],7)</f>
        <v/>
      </c>
      <c r="H1003" s="10" t="e">
        <f>_xlfn.IFNA(VLOOKUP(expandedflower[[#This Row],[Strain]],VEGC8[[#All],[Scion METRC '#]:[Health]],5,FALSE),"")</f>
        <v>#REF!</v>
      </c>
      <c r="I1003" s="13"/>
      <c r="J1003" s="13" t="str">
        <f>_xlfn.IFNA(VLOOKUP(expandedflower[[#This Row],[Scion METRC '#]],DEADC8[#Data],2,FALSE),"Alive")</f>
        <v>Alive</v>
      </c>
      <c r="K1003" s="13"/>
      <c r="L1003" s="13" t="str">
        <f>_xlfn.IFNA(VLOOKUP(expandedflower[[#This Row],[Scion METRC '#]],DEADC8[#Data],3,FALSE),"")</f>
        <v/>
      </c>
      <c r="M1003" s="14" t="str">
        <f>_xlfn.IFNA(VLOOKUP(expandedflower[[#This Row],[Scion METRC '#]],DEADC8[#Data],4,FALSE),"")</f>
        <v/>
      </c>
      <c r="N1003" s="13" t="str">
        <f>IF(ISNUMBER(SEARCH(".",expandedflower[[#This Row],[Pheno Barcode]])),CONCATENATE("1A4070000000065000",RIGHT(expandedflower[[#This Row],[Pheno Barcode]],6)),"")</f>
        <v/>
      </c>
      <c r="O10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_ML3-10</v>
      </c>
    </row>
    <row r="1004" spans="1:15" x14ac:dyDescent="0.25">
      <c r="A1004" s="8" t="s">
        <v>530</v>
      </c>
      <c r="B1004" s="9">
        <v>11</v>
      </c>
      <c r="C1004" s="13" t="s">
        <v>543</v>
      </c>
      <c r="D1004" s="13"/>
      <c r="E1004" s="13" t="e">
        <f>_xlfn.IFNA(VLOOKUP(expandedflower[[#This Row],[Scion METRC '#]],[3]!METRCC8[#Data],2,FALSE),"METRC ERROR")</f>
        <v>#REF!</v>
      </c>
      <c r="F1004" s="13" t="str">
        <f>_xlfn.IFNA(VLOOKUP(expandedflower[[#This Row],[Scion METRC '#]],VEGC8[[#All],[Scion METRC '#]:[Pheno Barcode]],2,FALSE),"")</f>
        <v/>
      </c>
      <c r="G1004" s="13" t="str">
        <f>LEFT(expandedflower[[#This Row],[Pheno Barcode]],7)</f>
        <v/>
      </c>
      <c r="H1004" s="10" t="e">
        <f>_xlfn.IFNA(VLOOKUP(expandedflower[[#This Row],[Strain]],VEGC8[[#All],[Scion METRC '#]:[Health]],5,FALSE),"")</f>
        <v>#REF!</v>
      </c>
      <c r="I1004" s="13"/>
      <c r="J1004" s="13" t="str">
        <f>_xlfn.IFNA(VLOOKUP(expandedflower[[#This Row],[Scion METRC '#]],DEADC8[#Data],2,FALSE),"Alive")</f>
        <v>Alive</v>
      </c>
      <c r="K1004" s="13"/>
      <c r="L1004" s="13" t="str">
        <f>_xlfn.IFNA(VLOOKUP(expandedflower[[#This Row],[Scion METRC '#]],DEADC8[#Data],3,FALSE),"")</f>
        <v/>
      </c>
      <c r="M1004" s="14" t="str">
        <f>_xlfn.IFNA(VLOOKUP(expandedflower[[#This Row],[Scion METRC '#]],DEADC8[#Data],4,FALSE),"")</f>
        <v/>
      </c>
      <c r="N1004" s="13" t="str">
        <f>IF(ISNUMBER(SEARCH(".",expandedflower[[#This Row],[Pheno Barcode]])),CONCATENATE("1A4070000000065000",RIGHT(expandedflower[[#This Row],[Pheno Barcode]],6)),"")</f>
        <v/>
      </c>
      <c r="O10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_ML3-11</v>
      </c>
    </row>
    <row r="1005" spans="1:15" x14ac:dyDescent="0.25">
      <c r="A1005" s="8" t="s">
        <v>530</v>
      </c>
      <c r="B1005" s="9">
        <v>12</v>
      </c>
      <c r="C1005" s="13" t="s">
        <v>543</v>
      </c>
      <c r="D1005" s="13"/>
      <c r="E1005" s="13" t="e">
        <f>_xlfn.IFNA(VLOOKUP(expandedflower[[#This Row],[Scion METRC '#]],[3]!METRCC8[#Data],2,FALSE),"METRC ERROR")</f>
        <v>#REF!</v>
      </c>
      <c r="F1005" s="13" t="str">
        <f>_xlfn.IFNA(VLOOKUP(expandedflower[[#This Row],[Scion METRC '#]],VEGC8[[#All],[Scion METRC '#]:[Pheno Barcode]],2,FALSE),"")</f>
        <v/>
      </c>
      <c r="G1005" s="13" t="str">
        <f>LEFT(expandedflower[[#This Row],[Pheno Barcode]],7)</f>
        <v/>
      </c>
      <c r="H1005" s="10" t="e">
        <f>_xlfn.IFNA(VLOOKUP(expandedflower[[#This Row],[Strain]],VEGC8[[#All],[Scion METRC '#]:[Health]],5,FALSE),"")</f>
        <v>#REF!</v>
      </c>
      <c r="I1005" s="13"/>
      <c r="J1005" s="13" t="str">
        <f>_xlfn.IFNA(VLOOKUP(expandedflower[[#This Row],[Scion METRC '#]],DEADC8[#Data],2,FALSE),"Alive")</f>
        <v>Alive</v>
      </c>
      <c r="K1005" s="13"/>
      <c r="L1005" s="13" t="str">
        <f>_xlfn.IFNA(VLOOKUP(expandedflower[[#This Row],[Scion METRC '#]],DEADC8[#Data],3,FALSE),"")</f>
        <v/>
      </c>
      <c r="M1005" s="14" t="str">
        <f>_xlfn.IFNA(VLOOKUP(expandedflower[[#This Row],[Scion METRC '#]],DEADC8[#Data],4,FALSE),"")</f>
        <v/>
      </c>
      <c r="N1005" s="13" t="str">
        <f>IF(ISNUMBER(SEARCH(".",expandedflower[[#This Row],[Pheno Barcode]])),CONCATENATE("1A4070000000065000",RIGHT(expandedflower[[#This Row],[Pheno Barcode]],6)),"")</f>
        <v/>
      </c>
      <c r="O10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_ML3-12</v>
      </c>
    </row>
    <row r="1006" spans="1:15" x14ac:dyDescent="0.25">
      <c r="A1006" s="8" t="s">
        <v>530</v>
      </c>
      <c r="B1006" s="9">
        <v>13</v>
      </c>
      <c r="C1006" s="13" t="s">
        <v>543</v>
      </c>
      <c r="D1006" s="13"/>
      <c r="E1006" s="13" t="e">
        <f>_xlfn.IFNA(VLOOKUP(expandedflower[[#This Row],[Scion METRC '#]],[3]!METRCC8[#Data],2,FALSE),"METRC ERROR")</f>
        <v>#REF!</v>
      </c>
      <c r="F1006" s="13" t="str">
        <f>_xlfn.IFNA(VLOOKUP(expandedflower[[#This Row],[Scion METRC '#]],VEGC8[[#All],[Scion METRC '#]:[Pheno Barcode]],2,FALSE),"")</f>
        <v/>
      </c>
      <c r="G1006" s="13" t="str">
        <f>LEFT(expandedflower[[#This Row],[Pheno Barcode]],7)</f>
        <v/>
      </c>
      <c r="H1006" s="10" t="e">
        <f>_xlfn.IFNA(VLOOKUP(expandedflower[[#This Row],[Strain]],VEGC8[[#All],[Scion METRC '#]:[Health]],5,FALSE),"")</f>
        <v>#REF!</v>
      </c>
      <c r="I1006" s="13"/>
      <c r="J1006" s="13" t="str">
        <f>_xlfn.IFNA(VLOOKUP(expandedflower[[#This Row],[Scion METRC '#]],DEADC8[#Data],2,FALSE),"Alive")</f>
        <v>Alive</v>
      </c>
      <c r="K1006" s="13"/>
      <c r="L1006" s="13" t="str">
        <f>_xlfn.IFNA(VLOOKUP(expandedflower[[#This Row],[Scion METRC '#]],DEADC8[#Data],3,FALSE),"")</f>
        <v/>
      </c>
      <c r="M1006" s="14" t="str">
        <f>_xlfn.IFNA(VLOOKUP(expandedflower[[#This Row],[Scion METRC '#]],DEADC8[#Data],4,FALSE),"")</f>
        <v/>
      </c>
      <c r="N1006" s="13" t="str">
        <f>IF(ISNUMBER(SEARCH(".",expandedflower[[#This Row],[Pheno Barcode]])),CONCATENATE("1A4070000000065000",RIGHT(expandedflower[[#This Row],[Pheno Barcode]],6)),"")</f>
        <v/>
      </c>
      <c r="O10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_ML3-13</v>
      </c>
    </row>
    <row r="1007" spans="1:15" x14ac:dyDescent="0.25">
      <c r="A1007" s="8" t="s">
        <v>530</v>
      </c>
      <c r="B1007" s="9">
        <v>14</v>
      </c>
      <c r="C1007" s="13" t="s">
        <v>543</v>
      </c>
      <c r="D1007" s="13"/>
      <c r="E1007" s="13" t="e">
        <f>_xlfn.IFNA(VLOOKUP(expandedflower[[#This Row],[Scion METRC '#]],[3]!METRCC8[#Data],2,FALSE),"METRC ERROR")</f>
        <v>#REF!</v>
      </c>
      <c r="F1007" s="13" t="str">
        <f>_xlfn.IFNA(VLOOKUP(expandedflower[[#This Row],[Scion METRC '#]],VEGC8[[#All],[Scion METRC '#]:[Pheno Barcode]],2,FALSE),"")</f>
        <v/>
      </c>
      <c r="G1007" s="13" t="str">
        <f>LEFT(expandedflower[[#This Row],[Pheno Barcode]],7)</f>
        <v/>
      </c>
      <c r="H1007" s="10" t="e">
        <f>_xlfn.IFNA(VLOOKUP(expandedflower[[#This Row],[Strain]],VEGC8[[#All],[Scion METRC '#]:[Health]],5,FALSE),"")</f>
        <v>#REF!</v>
      </c>
      <c r="I1007" s="13"/>
      <c r="J1007" s="13" t="str">
        <f>_xlfn.IFNA(VLOOKUP(expandedflower[[#This Row],[Scion METRC '#]],DEADC8[#Data],2,FALSE),"Alive")</f>
        <v>Alive</v>
      </c>
      <c r="K1007" s="13"/>
      <c r="L1007" s="13" t="str">
        <f>_xlfn.IFNA(VLOOKUP(expandedflower[[#This Row],[Scion METRC '#]],DEADC8[#Data],3,FALSE),"")</f>
        <v/>
      </c>
      <c r="M1007" s="14" t="str">
        <f>_xlfn.IFNA(VLOOKUP(expandedflower[[#This Row],[Scion METRC '#]],DEADC8[#Data],4,FALSE),"")</f>
        <v/>
      </c>
      <c r="N1007" s="13" t="str">
        <f>IF(ISNUMBER(SEARCH(".",expandedflower[[#This Row],[Pheno Barcode]])),CONCATENATE("1A4070000000065000",RIGHT(expandedflower[[#This Row],[Pheno Barcode]],6)),"")</f>
        <v/>
      </c>
      <c r="O10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_ML3-14</v>
      </c>
    </row>
    <row r="1008" spans="1:15" x14ac:dyDescent="0.25">
      <c r="A1008" s="8" t="s">
        <v>530</v>
      </c>
      <c r="B1008" s="9">
        <v>15</v>
      </c>
      <c r="C1008" s="13" t="s">
        <v>543</v>
      </c>
      <c r="D1008" s="13"/>
      <c r="E1008" s="13" t="e">
        <f>_xlfn.IFNA(VLOOKUP(expandedflower[[#This Row],[Scion METRC '#]],[3]!METRCC8[#Data],2,FALSE),"METRC ERROR")</f>
        <v>#REF!</v>
      </c>
      <c r="F1008" s="13" t="str">
        <f>_xlfn.IFNA(VLOOKUP(expandedflower[[#This Row],[Scion METRC '#]],VEGC8[[#All],[Scion METRC '#]:[Pheno Barcode]],2,FALSE),"")</f>
        <v/>
      </c>
      <c r="G1008" s="13" t="str">
        <f>LEFT(expandedflower[[#This Row],[Pheno Barcode]],7)</f>
        <v/>
      </c>
      <c r="H1008" s="10" t="e">
        <f>_xlfn.IFNA(VLOOKUP(expandedflower[[#This Row],[Strain]],VEGC8[[#All],[Scion METRC '#]:[Health]],5,FALSE),"")</f>
        <v>#REF!</v>
      </c>
      <c r="I1008" s="13"/>
      <c r="J1008" s="13" t="str">
        <f>_xlfn.IFNA(VLOOKUP(expandedflower[[#This Row],[Scion METRC '#]],DEADC8[#Data],2,FALSE),"Alive")</f>
        <v>Alive</v>
      </c>
      <c r="K1008" s="13"/>
      <c r="L1008" s="13" t="str">
        <f>_xlfn.IFNA(VLOOKUP(expandedflower[[#This Row],[Scion METRC '#]],DEADC8[#Data],3,FALSE),"")</f>
        <v/>
      </c>
      <c r="M1008" s="14" t="str">
        <f>_xlfn.IFNA(VLOOKUP(expandedflower[[#This Row],[Scion METRC '#]],DEADC8[#Data],4,FALSE),"")</f>
        <v/>
      </c>
      <c r="N1008" s="13" t="str">
        <f>IF(ISNUMBER(SEARCH(".",expandedflower[[#This Row],[Pheno Barcode]])),CONCATENATE("1A4070000000065000",RIGHT(expandedflower[[#This Row],[Pheno Barcode]],6)),"")</f>
        <v/>
      </c>
      <c r="O10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_ML3-15</v>
      </c>
    </row>
    <row r="1009" spans="1:15" x14ac:dyDescent="0.25">
      <c r="A1009" s="8" t="s">
        <v>530</v>
      </c>
      <c r="B1009" s="9">
        <v>16</v>
      </c>
      <c r="C1009" s="13" t="s">
        <v>543</v>
      </c>
      <c r="D1009" s="13"/>
      <c r="E1009" s="13" t="e">
        <f>_xlfn.IFNA(VLOOKUP(expandedflower[[#This Row],[Scion METRC '#]],[3]!METRCC8[#Data],2,FALSE),"METRC ERROR")</f>
        <v>#REF!</v>
      </c>
      <c r="F1009" s="13" t="str">
        <f>_xlfn.IFNA(VLOOKUP(expandedflower[[#This Row],[Scion METRC '#]],VEGC8[[#All],[Scion METRC '#]:[Pheno Barcode]],2,FALSE),"")</f>
        <v/>
      </c>
      <c r="G1009" s="13" t="str">
        <f>LEFT(expandedflower[[#This Row],[Pheno Barcode]],7)</f>
        <v/>
      </c>
      <c r="H1009" s="10" t="e">
        <f>_xlfn.IFNA(VLOOKUP(expandedflower[[#This Row],[Strain]],VEGC8[[#All],[Scion METRC '#]:[Health]],5,FALSE),"")</f>
        <v>#REF!</v>
      </c>
      <c r="I1009" s="13"/>
      <c r="J1009" s="13" t="str">
        <f>_xlfn.IFNA(VLOOKUP(expandedflower[[#This Row],[Scion METRC '#]],DEADC8[#Data],2,FALSE),"Alive")</f>
        <v>Alive</v>
      </c>
      <c r="K1009" s="13"/>
      <c r="L1009" s="13" t="str">
        <f>_xlfn.IFNA(VLOOKUP(expandedflower[[#This Row],[Scion METRC '#]],DEADC8[#Data],3,FALSE),"")</f>
        <v/>
      </c>
      <c r="M1009" s="14" t="str">
        <f>_xlfn.IFNA(VLOOKUP(expandedflower[[#This Row],[Scion METRC '#]],DEADC8[#Data],4,FALSE),"")</f>
        <v/>
      </c>
      <c r="N1009" s="13" t="str">
        <f>IF(ISNUMBER(SEARCH(".",expandedflower[[#This Row],[Pheno Barcode]])),CONCATENATE("1A4070000000065000",RIGHT(expandedflower[[#This Row],[Pheno Barcode]],6)),"")</f>
        <v/>
      </c>
      <c r="O10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_ML3-16</v>
      </c>
    </row>
    <row r="1010" spans="1:15" x14ac:dyDescent="0.25">
      <c r="A1010" s="8" t="s">
        <v>530</v>
      </c>
      <c r="B1010" s="9">
        <v>1</v>
      </c>
      <c r="C1010" s="13" t="s">
        <v>544</v>
      </c>
      <c r="D1010" s="13"/>
      <c r="E1010" s="13" t="e">
        <f>_xlfn.IFNA(VLOOKUP(expandedflower[[#This Row],[Scion METRC '#]],[3]!METRCC8[#Data],2,FALSE),"METRC ERROR")</f>
        <v>#REF!</v>
      </c>
      <c r="F1010" s="13" t="str">
        <f>_xlfn.IFNA(VLOOKUP(expandedflower[[#This Row],[Scion METRC '#]],VEGC8[[#All],[Scion METRC '#]:[Pheno Barcode]],2,FALSE),"")</f>
        <v/>
      </c>
      <c r="G1010" s="13" t="str">
        <f>LEFT(expandedflower[[#This Row],[Pheno Barcode]],7)</f>
        <v/>
      </c>
      <c r="H1010" s="10" t="e">
        <f>_xlfn.IFNA(VLOOKUP(expandedflower[[#This Row],[Strain]],VEGC8[[#All],[Scion METRC '#]:[Health]],5,FALSE),"")</f>
        <v>#REF!</v>
      </c>
      <c r="I1010" s="13"/>
      <c r="J1010" s="13" t="str">
        <f>_xlfn.IFNA(VLOOKUP(expandedflower[[#This Row],[Scion METRC '#]],DEADC8[#Data],2,FALSE),"Alive")</f>
        <v>Alive</v>
      </c>
      <c r="K1010" s="13"/>
      <c r="L1010" s="13" t="str">
        <f>_xlfn.IFNA(VLOOKUP(expandedflower[[#This Row],[Scion METRC '#]],DEADC8[#Data],3,FALSE),"")</f>
        <v/>
      </c>
      <c r="M1010" s="14" t="str">
        <f>_xlfn.IFNA(VLOOKUP(expandedflower[[#This Row],[Scion METRC '#]],DEADC8[#Data],4,FALSE),"")</f>
        <v/>
      </c>
      <c r="N1010" s="13" t="str">
        <f>IF(ISNUMBER(SEARCH(".",expandedflower[[#This Row],[Pheno Barcode]])),CONCATENATE("1A4070000000065000",RIGHT(expandedflower[[#This Row],[Pheno Barcode]],6)),"")</f>
        <v/>
      </c>
      <c r="O10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_ML4-01</v>
      </c>
    </row>
    <row r="1011" spans="1:15" x14ac:dyDescent="0.25">
      <c r="A1011" s="8" t="s">
        <v>530</v>
      </c>
      <c r="B1011" s="9">
        <v>2</v>
      </c>
      <c r="C1011" s="13" t="s">
        <v>544</v>
      </c>
      <c r="D1011" s="13"/>
      <c r="E1011" s="13" t="e">
        <f>_xlfn.IFNA(VLOOKUP(expandedflower[[#This Row],[Scion METRC '#]],[3]!METRCC8[#Data],2,FALSE),"METRC ERROR")</f>
        <v>#REF!</v>
      </c>
      <c r="F1011" s="13" t="str">
        <f>_xlfn.IFNA(VLOOKUP(expandedflower[[#This Row],[Scion METRC '#]],VEGC8[[#All],[Scion METRC '#]:[Pheno Barcode]],2,FALSE),"")</f>
        <v/>
      </c>
      <c r="G1011" s="13" t="str">
        <f>LEFT(expandedflower[[#This Row],[Pheno Barcode]],7)</f>
        <v/>
      </c>
      <c r="H1011" s="10" t="e">
        <f>_xlfn.IFNA(VLOOKUP(expandedflower[[#This Row],[Strain]],VEGC8[[#All],[Scion METRC '#]:[Health]],5,FALSE),"")</f>
        <v>#REF!</v>
      </c>
      <c r="I1011" s="13"/>
      <c r="J1011" s="13" t="str">
        <f>_xlfn.IFNA(VLOOKUP(expandedflower[[#This Row],[Scion METRC '#]],DEADC8[#Data],2,FALSE),"Alive")</f>
        <v>Alive</v>
      </c>
      <c r="K1011" s="13"/>
      <c r="L1011" s="13" t="str">
        <f>_xlfn.IFNA(VLOOKUP(expandedflower[[#This Row],[Scion METRC '#]],DEADC8[#Data],3,FALSE),"")</f>
        <v/>
      </c>
      <c r="M1011" s="14" t="str">
        <f>_xlfn.IFNA(VLOOKUP(expandedflower[[#This Row],[Scion METRC '#]],DEADC8[#Data],4,FALSE),"")</f>
        <v/>
      </c>
      <c r="N1011" s="13" t="str">
        <f>IF(ISNUMBER(SEARCH(".",expandedflower[[#This Row],[Pheno Barcode]])),CONCATENATE("1A4070000000065000",RIGHT(expandedflower[[#This Row],[Pheno Barcode]],6)),"")</f>
        <v/>
      </c>
      <c r="O10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_ML4-02</v>
      </c>
    </row>
    <row r="1012" spans="1:15" x14ac:dyDescent="0.25">
      <c r="A1012" s="8" t="s">
        <v>530</v>
      </c>
      <c r="B1012" s="9">
        <v>3</v>
      </c>
      <c r="C1012" s="13" t="s">
        <v>544</v>
      </c>
      <c r="D1012" s="13"/>
      <c r="E1012" s="13" t="e">
        <f>_xlfn.IFNA(VLOOKUP(expandedflower[[#This Row],[Scion METRC '#]],[3]!METRCC8[#Data],2,FALSE),"METRC ERROR")</f>
        <v>#REF!</v>
      </c>
      <c r="F1012" s="13" t="str">
        <f>_xlfn.IFNA(VLOOKUP(expandedflower[[#This Row],[Scion METRC '#]],VEGC8[[#All],[Scion METRC '#]:[Pheno Barcode]],2,FALSE),"")</f>
        <v/>
      </c>
      <c r="G1012" s="13" t="str">
        <f>LEFT(expandedflower[[#This Row],[Pheno Barcode]],7)</f>
        <v/>
      </c>
      <c r="H1012" s="10" t="e">
        <f>_xlfn.IFNA(VLOOKUP(expandedflower[[#This Row],[Strain]],VEGC8[[#All],[Scion METRC '#]:[Health]],5,FALSE),"")</f>
        <v>#REF!</v>
      </c>
      <c r="I1012" s="13"/>
      <c r="J1012" s="13" t="str">
        <f>_xlfn.IFNA(VLOOKUP(expandedflower[[#This Row],[Scion METRC '#]],DEADC8[#Data],2,FALSE),"Alive")</f>
        <v>Alive</v>
      </c>
      <c r="K1012" s="13"/>
      <c r="L1012" s="13" t="str">
        <f>_xlfn.IFNA(VLOOKUP(expandedflower[[#This Row],[Scion METRC '#]],DEADC8[#Data],3,FALSE),"")</f>
        <v/>
      </c>
      <c r="M1012" s="14" t="str">
        <f>_xlfn.IFNA(VLOOKUP(expandedflower[[#This Row],[Scion METRC '#]],DEADC8[#Data],4,FALSE),"")</f>
        <v/>
      </c>
      <c r="N1012" s="13" t="str">
        <f>IF(ISNUMBER(SEARCH(".",expandedflower[[#This Row],[Pheno Barcode]])),CONCATENATE("1A4070000000065000",RIGHT(expandedflower[[#This Row],[Pheno Barcode]],6)),"")</f>
        <v/>
      </c>
      <c r="O10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_ML4-03</v>
      </c>
    </row>
    <row r="1013" spans="1:15" x14ac:dyDescent="0.25">
      <c r="A1013" s="8" t="s">
        <v>530</v>
      </c>
      <c r="B1013" s="9">
        <v>4</v>
      </c>
      <c r="C1013" s="13" t="s">
        <v>544</v>
      </c>
      <c r="D1013" s="13"/>
      <c r="E1013" s="13" t="e">
        <f>_xlfn.IFNA(VLOOKUP(expandedflower[[#This Row],[Scion METRC '#]],[3]!METRCC8[#Data],2,FALSE),"METRC ERROR")</f>
        <v>#REF!</v>
      </c>
      <c r="F1013" s="13" t="str">
        <f>_xlfn.IFNA(VLOOKUP(expandedflower[[#This Row],[Scion METRC '#]],VEGC8[[#All],[Scion METRC '#]:[Pheno Barcode]],2,FALSE),"")</f>
        <v/>
      </c>
      <c r="G1013" s="13" t="str">
        <f>LEFT(expandedflower[[#This Row],[Pheno Barcode]],7)</f>
        <v/>
      </c>
      <c r="H1013" s="10" t="e">
        <f>_xlfn.IFNA(VLOOKUP(expandedflower[[#This Row],[Strain]],VEGC8[[#All],[Scion METRC '#]:[Health]],5,FALSE),"")</f>
        <v>#REF!</v>
      </c>
      <c r="I1013" s="13"/>
      <c r="J1013" s="13" t="str">
        <f>_xlfn.IFNA(VLOOKUP(expandedflower[[#This Row],[Scion METRC '#]],DEADC8[#Data],2,FALSE),"Alive")</f>
        <v>Alive</v>
      </c>
      <c r="K1013" s="13"/>
      <c r="L1013" s="13" t="str">
        <f>_xlfn.IFNA(VLOOKUP(expandedflower[[#This Row],[Scion METRC '#]],DEADC8[#Data],3,FALSE),"")</f>
        <v/>
      </c>
      <c r="M1013" s="14" t="str">
        <f>_xlfn.IFNA(VLOOKUP(expandedflower[[#This Row],[Scion METRC '#]],DEADC8[#Data],4,FALSE),"")</f>
        <v/>
      </c>
      <c r="N1013" s="13" t="str">
        <f>IF(ISNUMBER(SEARCH(".",expandedflower[[#This Row],[Pheno Barcode]])),CONCATENATE("1A4070000000065000",RIGHT(expandedflower[[#This Row],[Pheno Barcode]],6)),"")</f>
        <v/>
      </c>
      <c r="O10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_ML4-04</v>
      </c>
    </row>
    <row r="1014" spans="1:15" x14ac:dyDescent="0.25">
      <c r="A1014" s="8" t="s">
        <v>530</v>
      </c>
      <c r="B1014" s="9">
        <v>5</v>
      </c>
      <c r="C1014" s="13" t="s">
        <v>544</v>
      </c>
      <c r="D1014" s="13"/>
      <c r="E1014" s="13" t="e">
        <f>_xlfn.IFNA(VLOOKUP(expandedflower[[#This Row],[Scion METRC '#]],[3]!METRCC8[#Data],2,FALSE),"METRC ERROR")</f>
        <v>#REF!</v>
      </c>
      <c r="F1014" s="13" t="str">
        <f>_xlfn.IFNA(VLOOKUP(expandedflower[[#This Row],[Scion METRC '#]],VEGC8[[#All],[Scion METRC '#]:[Pheno Barcode]],2,FALSE),"")</f>
        <v/>
      </c>
      <c r="G1014" s="13" t="str">
        <f>LEFT(expandedflower[[#This Row],[Pheno Barcode]],7)</f>
        <v/>
      </c>
      <c r="H1014" s="10" t="e">
        <f>_xlfn.IFNA(VLOOKUP(expandedflower[[#This Row],[Strain]],VEGC8[[#All],[Scion METRC '#]:[Health]],5,FALSE),"")</f>
        <v>#REF!</v>
      </c>
      <c r="I1014" s="13"/>
      <c r="J1014" s="13" t="str">
        <f>_xlfn.IFNA(VLOOKUP(expandedflower[[#This Row],[Scion METRC '#]],DEADC8[#Data],2,FALSE),"Alive")</f>
        <v>Alive</v>
      </c>
      <c r="K1014" s="13"/>
      <c r="L1014" s="13" t="str">
        <f>_xlfn.IFNA(VLOOKUP(expandedflower[[#This Row],[Scion METRC '#]],DEADC8[#Data],3,FALSE),"")</f>
        <v/>
      </c>
      <c r="M1014" s="14" t="str">
        <f>_xlfn.IFNA(VLOOKUP(expandedflower[[#This Row],[Scion METRC '#]],DEADC8[#Data],4,FALSE),"")</f>
        <v/>
      </c>
      <c r="N1014" s="13" t="str">
        <f>IF(ISNUMBER(SEARCH(".",expandedflower[[#This Row],[Pheno Barcode]])),CONCATENATE("1A4070000000065000",RIGHT(expandedflower[[#This Row],[Pheno Barcode]],6)),"")</f>
        <v/>
      </c>
      <c r="O10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_ML4-05</v>
      </c>
    </row>
    <row r="1015" spans="1:15" x14ac:dyDescent="0.25">
      <c r="A1015" s="8" t="s">
        <v>530</v>
      </c>
      <c r="B1015" s="9">
        <v>6</v>
      </c>
      <c r="C1015" s="13" t="s">
        <v>544</v>
      </c>
      <c r="D1015" s="13"/>
      <c r="E1015" s="13" t="e">
        <f>_xlfn.IFNA(VLOOKUP(expandedflower[[#This Row],[Scion METRC '#]],[3]!METRCC8[#Data],2,FALSE),"METRC ERROR")</f>
        <v>#REF!</v>
      </c>
      <c r="F1015" s="13" t="str">
        <f>_xlfn.IFNA(VLOOKUP(expandedflower[[#This Row],[Scion METRC '#]],VEGC8[[#All],[Scion METRC '#]:[Pheno Barcode]],2,FALSE),"")</f>
        <v/>
      </c>
      <c r="G1015" s="13" t="str">
        <f>LEFT(expandedflower[[#This Row],[Pheno Barcode]],7)</f>
        <v/>
      </c>
      <c r="H1015" s="10" t="e">
        <f>_xlfn.IFNA(VLOOKUP(expandedflower[[#This Row],[Strain]],VEGC8[[#All],[Scion METRC '#]:[Health]],5,FALSE),"")</f>
        <v>#REF!</v>
      </c>
      <c r="I1015" s="13"/>
      <c r="J1015" s="13" t="str">
        <f>_xlfn.IFNA(VLOOKUP(expandedflower[[#This Row],[Scion METRC '#]],DEADC8[#Data],2,FALSE),"Alive")</f>
        <v>Alive</v>
      </c>
      <c r="K1015" s="13"/>
      <c r="L1015" s="13" t="str">
        <f>_xlfn.IFNA(VLOOKUP(expandedflower[[#This Row],[Scion METRC '#]],DEADC8[#Data],3,FALSE),"")</f>
        <v/>
      </c>
      <c r="M1015" s="14" t="str">
        <f>_xlfn.IFNA(VLOOKUP(expandedflower[[#This Row],[Scion METRC '#]],DEADC8[#Data],4,FALSE),"")</f>
        <v/>
      </c>
      <c r="N1015" s="13" t="str">
        <f>IF(ISNUMBER(SEARCH(".",expandedflower[[#This Row],[Pheno Barcode]])),CONCATENATE("1A4070000000065000",RIGHT(expandedflower[[#This Row],[Pheno Barcode]],6)),"")</f>
        <v/>
      </c>
      <c r="O10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_ML4-06</v>
      </c>
    </row>
    <row r="1016" spans="1:15" x14ac:dyDescent="0.25">
      <c r="A1016" s="8" t="s">
        <v>530</v>
      </c>
      <c r="B1016" s="9">
        <v>7</v>
      </c>
      <c r="C1016" s="13" t="s">
        <v>544</v>
      </c>
      <c r="D1016" s="13"/>
      <c r="E1016" s="13" t="e">
        <f>_xlfn.IFNA(VLOOKUP(expandedflower[[#This Row],[Scion METRC '#]],[3]!METRCC8[#Data],2,FALSE),"METRC ERROR")</f>
        <v>#REF!</v>
      </c>
      <c r="F1016" s="13" t="str">
        <f>_xlfn.IFNA(VLOOKUP(expandedflower[[#This Row],[Scion METRC '#]],VEGC8[[#All],[Scion METRC '#]:[Pheno Barcode]],2,FALSE),"")</f>
        <v/>
      </c>
      <c r="G1016" s="13" t="str">
        <f>LEFT(expandedflower[[#This Row],[Pheno Barcode]],7)</f>
        <v/>
      </c>
      <c r="H1016" s="10" t="e">
        <f>_xlfn.IFNA(VLOOKUP(expandedflower[[#This Row],[Strain]],VEGC8[[#All],[Scion METRC '#]:[Health]],5,FALSE),"")</f>
        <v>#REF!</v>
      </c>
      <c r="I1016" s="13"/>
      <c r="J1016" s="13" t="str">
        <f>_xlfn.IFNA(VLOOKUP(expandedflower[[#This Row],[Scion METRC '#]],DEADC8[#Data],2,FALSE),"Alive")</f>
        <v>Alive</v>
      </c>
      <c r="K1016" s="13"/>
      <c r="L1016" s="13" t="str">
        <f>_xlfn.IFNA(VLOOKUP(expandedflower[[#This Row],[Scion METRC '#]],DEADC8[#Data],3,FALSE),"")</f>
        <v/>
      </c>
      <c r="M1016" s="14" t="str">
        <f>_xlfn.IFNA(VLOOKUP(expandedflower[[#This Row],[Scion METRC '#]],DEADC8[#Data],4,FALSE),"")</f>
        <v/>
      </c>
      <c r="N1016" s="13" t="str">
        <f>IF(ISNUMBER(SEARCH(".",expandedflower[[#This Row],[Pheno Barcode]])),CONCATENATE("1A4070000000065000",RIGHT(expandedflower[[#This Row],[Pheno Barcode]],6)),"")</f>
        <v/>
      </c>
      <c r="O10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_ML4-07</v>
      </c>
    </row>
    <row r="1017" spans="1:15" x14ac:dyDescent="0.25">
      <c r="A1017" s="8" t="s">
        <v>530</v>
      </c>
      <c r="B1017" s="9">
        <v>8</v>
      </c>
      <c r="C1017" s="13" t="s">
        <v>544</v>
      </c>
      <c r="D1017" s="13"/>
      <c r="E1017" s="13" t="e">
        <f>_xlfn.IFNA(VLOOKUP(expandedflower[[#This Row],[Scion METRC '#]],[3]!METRCC8[#Data],2,FALSE),"METRC ERROR")</f>
        <v>#REF!</v>
      </c>
      <c r="F1017" s="13" t="str">
        <f>_xlfn.IFNA(VLOOKUP(expandedflower[[#This Row],[Scion METRC '#]],VEGC8[[#All],[Scion METRC '#]:[Pheno Barcode]],2,FALSE),"")</f>
        <v/>
      </c>
      <c r="G1017" s="13" t="str">
        <f>LEFT(expandedflower[[#This Row],[Pheno Barcode]],7)</f>
        <v/>
      </c>
      <c r="H1017" s="10" t="e">
        <f>_xlfn.IFNA(VLOOKUP(expandedflower[[#This Row],[Strain]],VEGC8[[#All],[Scion METRC '#]:[Health]],5,FALSE),"")</f>
        <v>#REF!</v>
      </c>
      <c r="I1017" s="13"/>
      <c r="J1017" s="13" t="str">
        <f>_xlfn.IFNA(VLOOKUP(expandedflower[[#This Row],[Scion METRC '#]],DEADC8[#Data],2,FALSE),"Alive")</f>
        <v>Alive</v>
      </c>
      <c r="K1017" s="13"/>
      <c r="L1017" s="13" t="str">
        <f>_xlfn.IFNA(VLOOKUP(expandedflower[[#This Row],[Scion METRC '#]],DEADC8[#Data],3,FALSE),"")</f>
        <v/>
      </c>
      <c r="M1017" s="14" t="str">
        <f>_xlfn.IFNA(VLOOKUP(expandedflower[[#This Row],[Scion METRC '#]],DEADC8[#Data],4,FALSE),"")</f>
        <v/>
      </c>
      <c r="N1017" s="13" t="str">
        <f>IF(ISNUMBER(SEARCH(".",expandedflower[[#This Row],[Pheno Barcode]])),CONCATENATE("1A4070000000065000",RIGHT(expandedflower[[#This Row],[Pheno Barcode]],6)),"")</f>
        <v/>
      </c>
      <c r="O10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_ML4-08</v>
      </c>
    </row>
    <row r="1018" spans="1:15" x14ac:dyDescent="0.25">
      <c r="A1018" s="8" t="s">
        <v>530</v>
      </c>
      <c r="B1018" s="9">
        <v>9</v>
      </c>
      <c r="C1018" s="13" t="s">
        <v>544</v>
      </c>
      <c r="D1018" s="13"/>
      <c r="E1018" s="13" t="e">
        <f>_xlfn.IFNA(VLOOKUP(expandedflower[[#This Row],[Scion METRC '#]],[3]!METRCC8[#Data],2,FALSE),"METRC ERROR")</f>
        <v>#REF!</v>
      </c>
      <c r="F1018" s="13" t="str">
        <f>_xlfn.IFNA(VLOOKUP(expandedflower[[#This Row],[Scion METRC '#]],VEGC8[[#All],[Scion METRC '#]:[Pheno Barcode]],2,FALSE),"")</f>
        <v/>
      </c>
      <c r="G1018" s="13" t="str">
        <f>LEFT(expandedflower[[#This Row],[Pheno Barcode]],7)</f>
        <v/>
      </c>
      <c r="H1018" s="10" t="e">
        <f>_xlfn.IFNA(VLOOKUP(expandedflower[[#This Row],[Strain]],VEGC8[[#All],[Scion METRC '#]:[Health]],5,FALSE),"")</f>
        <v>#REF!</v>
      </c>
      <c r="I1018" s="13"/>
      <c r="J1018" s="13" t="str">
        <f>_xlfn.IFNA(VLOOKUP(expandedflower[[#This Row],[Scion METRC '#]],DEADC8[#Data],2,FALSE),"Alive")</f>
        <v>Alive</v>
      </c>
      <c r="K1018" s="13"/>
      <c r="L1018" s="13" t="str">
        <f>_xlfn.IFNA(VLOOKUP(expandedflower[[#This Row],[Scion METRC '#]],DEADC8[#Data],3,FALSE),"")</f>
        <v/>
      </c>
      <c r="M1018" s="14" t="str">
        <f>_xlfn.IFNA(VLOOKUP(expandedflower[[#This Row],[Scion METRC '#]],DEADC8[#Data],4,FALSE),"")</f>
        <v/>
      </c>
      <c r="N1018" s="13" t="str">
        <f>IF(ISNUMBER(SEARCH(".",expandedflower[[#This Row],[Pheno Barcode]])),CONCATENATE("1A4070000000065000",RIGHT(expandedflower[[#This Row],[Pheno Barcode]],6)),"")</f>
        <v/>
      </c>
      <c r="O10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_ML4-09</v>
      </c>
    </row>
    <row r="1019" spans="1:15" x14ac:dyDescent="0.25">
      <c r="A1019" s="8" t="s">
        <v>530</v>
      </c>
      <c r="B1019" s="9">
        <v>10</v>
      </c>
      <c r="C1019" s="13" t="s">
        <v>544</v>
      </c>
      <c r="D1019" s="13"/>
      <c r="E1019" s="13" t="e">
        <f>_xlfn.IFNA(VLOOKUP(expandedflower[[#This Row],[Scion METRC '#]],[3]!METRCC8[#Data],2,FALSE),"METRC ERROR")</f>
        <v>#REF!</v>
      </c>
      <c r="F1019" s="13" t="str">
        <f>_xlfn.IFNA(VLOOKUP(expandedflower[[#This Row],[Scion METRC '#]],VEGC8[[#All],[Scion METRC '#]:[Pheno Barcode]],2,FALSE),"")</f>
        <v/>
      </c>
      <c r="G1019" s="13" t="str">
        <f>LEFT(expandedflower[[#This Row],[Pheno Barcode]],7)</f>
        <v/>
      </c>
      <c r="H1019" s="10" t="e">
        <f>_xlfn.IFNA(VLOOKUP(expandedflower[[#This Row],[Strain]],VEGC8[[#All],[Scion METRC '#]:[Health]],5,FALSE),"")</f>
        <v>#REF!</v>
      </c>
      <c r="I1019" s="13"/>
      <c r="J1019" s="13" t="str">
        <f>_xlfn.IFNA(VLOOKUP(expandedflower[[#This Row],[Scion METRC '#]],DEADC8[#Data],2,FALSE),"Alive")</f>
        <v>Alive</v>
      </c>
      <c r="K1019" s="13"/>
      <c r="L1019" s="13" t="str">
        <f>_xlfn.IFNA(VLOOKUP(expandedflower[[#This Row],[Scion METRC '#]],DEADC8[#Data],3,FALSE),"")</f>
        <v/>
      </c>
      <c r="M1019" s="14" t="str">
        <f>_xlfn.IFNA(VLOOKUP(expandedflower[[#This Row],[Scion METRC '#]],DEADC8[#Data],4,FALSE),"")</f>
        <v/>
      </c>
      <c r="N1019" s="13" t="str">
        <f>IF(ISNUMBER(SEARCH(".",expandedflower[[#This Row],[Pheno Barcode]])),CONCATENATE("1A4070000000065000",RIGHT(expandedflower[[#This Row],[Pheno Barcode]],6)),"")</f>
        <v/>
      </c>
      <c r="O10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_ML4-10</v>
      </c>
    </row>
    <row r="1020" spans="1:15" x14ac:dyDescent="0.25">
      <c r="A1020" s="8" t="s">
        <v>530</v>
      </c>
      <c r="B1020" s="9">
        <v>11</v>
      </c>
      <c r="C1020" s="13" t="s">
        <v>544</v>
      </c>
      <c r="D1020" s="13"/>
      <c r="E1020" s="13" t="e">
        <f>_xlfn.IFNA(VLOOKUP(expandedflower[[#This Row],[Scion METRC '#]],[3]!METRCC8[#Data],2,FALSE),"METRC ERROR")</f>
        <v>#REF!</v>
      </c>
      <c r="F1020" s="13" t="str">
        <f>_xlfn.IFNA(VLOOKUP(expandedflower[[#This Row],[Scion METRC '#]],VEGC8[[#All],[Scion METRC '#]:[Pheno Barcode]],2,FALSE),"")</f>
        <v/>
      </c>
      <c r="G1020" s="13" t="str">
        <f>LEFT(expandedflower[[#This Row],[Pheno Barcode]],7)</f>
        <v/>
      </c>
      <c r="H1020" s="10" t="e">
        <f>_xlfn.IFNA(VLOOKUP(expandedflower[[#This Row],[Strain]],VEGC8[[#All],[Scion METRC '#]:[Health]],5,FALSE),"")</f>
        <v>#REF!</v>
      </c>
      <c r="I1020" s="13"/>
      <c r="J1020" s="13" t="str">
        <f>_xlfn.IFNA(VLOOKUP(expandedflower[[#This Row],[Scion METRC '#]],DEADC8[#Data],2,FALSE),"Alive")</f>
        <v>Alive</v>
      </c>
      <c r="K1020" s="13"/>
      <c r="L1020" s="13" t="str">
        <f>_xlfn.IFNA(VLOOKUP(expandedflower[[#This Row],[Scion METRC '#]],DEADC8[#Data],3,FALSE),"")</f>
        <v/>
      </c>
      <c r="M1020" s="14" t="str">
        <f>_xlfn.IFNA(VLOOKUP(expandedflower[[#This Row],[Scion METRC '#]],DEADC8[#Data],4,FALSE),"")</f>
        <v/>
      </c>
      <c r="N1020" s="13" t="str">
        <f>IF(ISNUMBER(SEARCH(".",expandedflower[[#This Row],[Pheno Barcode]])),CONCATENATE("1A4070000000065000",RIGHT(expandedflower[[#This Row],[Pheno Barcode]],6)),"")</f>
        <v/>
      </c>
      <c r="O10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_ML4-11</v>
      </c>
    </row>
    <row r="1021" spans="1:15" x14ac:dyDescent="0.25">
      <c r="A1021" s="8" t="s">
        <v>530</v>
      </c>
      <c r="B1021" s="9">
        <v>12</v>
      </c>
      <c r="C1021" s="13" t="s">
        <v>544</v>
      </c>
      <c r="D1021" s="13"/>
      <c r="E1021" s="13" t="e">
        <f>_xlfn.IFNA(VLOOKUP(expandedflower[[#This Row],[Scion METRC '#]],[3]!METRCC8[#Data],2,FALSE),"METRC ERROR")</f>
        <v>#REF!</v>
      </c>
      <c r="F1021" s="13" t="str">
        <f>_xlfn.IFNA(VLOOKUP(expandedflower[[#This Row],[Scion METRC '#]],VEGC8[[#All],[Scion METRC '#]:[Pheno Barcode]],2,FALSE),"")</f>
        <v/>
      </c>
      <c r="G1021" s="13" t="str">
        <f>LEFT(expandedflower[[#This Row],[Pheno Barcode]],7)</f>
        <v/>
      </c>
      <c r="H1021" s="10" t="e">
        <f>_xlfn.IFNA(VLOOKUP(expandedflower[[#This Row],[Strain]],VEGC8[[#All],[Scion METRC '#]:[Health]],5,FALSE),"")</f>
        <v>#REF!</v>
      </c>
      <c r="I1021" s="13"/>
      <c r="J1021" s="13" t="str">
        <f>_xlfn.IFNA(VLOOKUP(expandedflower[[#This Row],[Scion METRC '#]],DEADC8[#Data],2,FALSE),"Alive")</f>
        <v>Alive</v>
      </c>
      <c r="K1021" s="13"/>
      <c r="L1021" s="13" t="str">
        <f>_xlfn.IFNA(VLOOKUP(expandedflower[[#This Row],[Scion METRC '#]],DEADC8[#Data],3,FALSE),"")</f>
        <v/>
      </c>
      <c r="M1021" s="14" t="str">
        <f>_xlfn.IFNA(VLOOKUP(expandedflower[[#This Row],[Scion METRC '#]],DEADC8[#Data],4,FALSE),"")</f>
        <v/>
      </c>
      <c r="N1021" s="13" t="str">
        <f>IF(ISNUMBER(SEARCH(".",expandedflower[[#This Row],[Pheno Barcode]])),CONCATENATE("1A4070000000065000",RIGHT(expandedflower[[#This Row],[Pheno Barcode]],6)),"")</f>
        <v/>
      </c>
      <c r="O10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_ML4-12</v>
      </c>
    </row>
    <row r="1022" spans="1:15" x14ac:dyDescent="0.25">
      <c r="A1022" s="8" t="s">
        <v>530</v>
      </c>
      <c r="B1022" s="9">
        <v>13</v>
      </c>
      <c r="C1022" s="13" t="s">
        <v>544</v>
      </c>
      <c r="D1022" s="13"/>
      <c r="E1022" s="13" t="e">
        <f>_xlfn.IFNA(VLOOKUP(expandedflower[[#This Row],[Scion METRC '#]],[3]!METRCC8[#Data],2,FALSE),"METRC ERROR")</f>
        <v>#REF!</v>
      </c>
      <c r="F1022" s="13" t="str">
        <f>_xlfn.IFNA(VLOOKUP(expandedflower[[#This Row],[Scion METRC '#]],VEGC8[[#All],[Scion METRC '#]:[Pheno Barcode]],2,FALSE),"")</f>
        <v/>
      </c>
      <c r="G1022" s="13" t="str">
        <f>LEFT(expandedflower[[#This Row],[Pheno Barcode]],7)</f>
        <v/>
      </c>
      <c r="H1022" s="10" t="e">
        <f>_xlfn.IFNA(VLOOKUP(expandedflower[[#This Row],[Strain]],VEGC8[[#All],[Scion METRC '#]:[Health]],5,FALSE),"")</f>
        <v>#REF!</v>
      </c>
      <c r="I1022" s="13"/>
      <c r="J1022" s="13" t="str">
        <f>_xlfn.IFNA(VLOOKUP(expandedflower[[#This Row],[Scion METRC '#]],DEADC8[#Data],2,FALSE),"Alive")</f>
        <v>Alive</v>
      </c>
      <c r="K1022" s="13"/>
      <c r="L1022" s="13" t="str">
        <f>_xlfn.IFNA(VLOOKUP(expandedflower[[#This Row],[Scion METRC '#]],DEADC8[#Data],3,FALSE),"")</f>
        <v/>
      </c>
      <c r="M1022" s="14" t="str">
        <f>_xlfn.IFNA(VLOOKUP(expandedflower[[#This Row],[Scion METRC '#]],DEADC8[#Data],4,FALSE),"")</f>
        <v/>
      </c>
      <c r="N1022" s="13" t="str">
        <f>IF(ISNUMBER(SEARCH(".",expandedflower[[#This Row],[Pheno Barcode]])),CONCATENATE("1A4070000000065000",RIGHT(expandedflower[[#This Row],[Pheno Barcode]],6)),"")</f>
        <v/>
      </c>
      <c r="O10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_ML4-13</v>
      </c>
    </row>
    <row r="1023" spans="1:15" x14ac:dyDescent="0.25">
      <c r="A1023" s="8" t="s">
        <v>530</v>
      </c>
      <c r="B1023" s="9">
        <v>14</v>
      </c>
      <c r="C1023" s="13" t="s">
        <v>544</v>
      </c>
      <c r="D1023" s="13"/>
      <c r="E1023" s="13" t="e">
        <f>_xlfn.IFNA(VLOOKUP(expandedflower[[#This Row],[Scion METRC '#]],[3]!METRCC8[#Data],2,FALSE),"METRC ERROR")</f>
        <v>#REF!</v>
      </c>
      <c r="F1023" s="13" t="str">
        <f>_xlfn.IFNA(VLOOKUP(expandedflower[[#This Row],[Scion METRC '#]],VEGC8[[#All],[Scion METRC '#]:[Pheno Barcode]],2,FALSE),"")</f>
        <v/>
      </c>
      <c r="G1023" s="13" t="str">
        <f>LEFT(expandedflower[[#This Row],[Pheno Barcode]],7)</f>
        <v/>
      </c>
      <c r="H1023" s="10" t="e">
        <f>_xlfn.IFNA(VLOOKUP(expandedflower[[#This Row],[Strain]],VEGC8[[#All],[Scion METRC '#]:[Health]],5,FALSE),"")</f>
        <v>#REF!</v>
      </c>
      <c r="I1023" s="13"/>
      <c r="J1023" s="13" t="str">
        <f>_xlfn.IFNA(VLOOKUP(expandedflower[[#This Row],[Scion METRC '#]],DEADC8[#Data],2,FALSE),"Alive")</f>
        <v>Alive</v>
      </c>
      <c r="K1023" s="13"/>
      <c r="L1023" s="13" t="str">
        <f>_xlfn.IFNA(VLOOKUP(expandedflower[[#This Row],[Scion METRC '#]],DEADC8[#Data],3,FALSE),"")</f>
        <v/>
      </c>
      <c r="M1023" s="14" t="str">
        <f>_xlfn.IFNA(VLOOKUP(expandedflower[[#This Row],[Scion METRC '#]],DEADC8[#Data],4,FALSE),"")</f>
        <v/>
      </c>
      <c r="N1023" s="13" t="str">
        <f>IF(ISNUMBER(SEARCH(".",expandedflower[[#This Row],[Pheno Barcode]])),CONCATENATE("1A4070000000065000",RIGHT(expandedflower[[#This Row],[Pheno Barcode]],6)),"")</f>
        <v/>
      </c>
      <c r="O10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_ML4-14</v>
      </c>
    </row>
    <row r="1024" spans="1:15" x14ac:dyDescent="0.25">
      <c r="A1024" s="8" t="s">
        <v>530</v>
      </c>
      <c r="B1024" s="9">
        <v>15</v>
      </c>
      <c r="C1024" s="13" t="s">
        <v>544</v>
      </c>
      <c r="D1024" s="13"/>
      <c r="E1024" s="13" t="e">
        <f>_xlfn.IFNA(VLOOKUP(expandedflower[[#This Row],[Scion METRC '#]],[3]!METRCC8[#Data],2,FALSE),"METRC ERROR")</f>
        <v>#REF!</v>
      </c>
      <c r="F1024" s="13" t="str">
        <f>_xlfn.IFNA(VLOOKUP(expandedflower[[#This Row],[Scion METRC '#]],VEGC8[[#All],[Scion METRC '#]:[Pheno Barcode]],2,FALSE),"")</f>
        <v/>
      </c>
      <c r="G1024" s="13" t="str">
        <f>LEFT(expandedflower[[#This Row],[Pheno Barcode]],7)</f>
        <v/>
      </c>
      <c r="H1024" s="10" t="e">
        <f>_xlfn.IFNA(VLOOKUP(expandedflower[[#This Row],[Strain]],VEGC8[[#All],[Scion METRC '#]:[Health]],5,FALSE),"")</f>
        <v>#REF!</v>
      </c>
      <c r="I1024" s="13"/>
      <c r="J1024" s="13" t="str">
        <f>_xlfn.IFNA(VLOOKUP(expandedflower[[#This Row],[Scion METRC '#]],DEADC8[#Data],2,FALSE),"Alive")</f>
        <v>Alive</v>
      </c>
      <c r="K1024" s="13"/>
      <c r="L1024" s="13" t="str">
        <f>_xlfn.IFNA(VLOOKUP(expandedflower[[#This Row],[Scion METRC '#]],DEADC8[#Data],3,FALSE),"")</f>
        <v/>
      </c>
      <c r="M1024" s="14" t="str">
        <f>_xlfn.IFNA(VLOOKUP(expandedflower[[#This Row],[Scion METRC '#]],DEADC8[#Data],4,FALSE),"")</f>
        <v/>
      </c>
      <c r="N1024" s="13" t="str">
        <f>IF(ISNUMBER(SEARCH(".",expandedflower[[#This Row],[Pheno Barcode]])),CONCATENATE("1A4070000000065000",RIGHT(expandedflower[[#This Row],[Pheno Barcode]],6)),"")</f>
        <v/>
      </c>
      <c r="O10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_ML4-15</v>
      </c>
    </row>
    <row r="1025" spans="1:15" x14ac:dyDescent="0.25">
      <c r="A1025" s="8" t="s">
        <v>530</v>
      </c>
      <c r="B1025" s="9">
        <v>16</v>
      </c>
      <c r="C1025" s="13" t="s">
        <v>544</v>
      </c>
      <c r="D1025" s="13"/>
      <c r="E1025" s="13" t="e">
        <f>_xlfn.IFNA(VLOOKUP(expandedflower[[#This Row],[Scion METRC '#]],[3]!METRCC8[#Data],2,FALSE),"METRC ERROR")</f>
        <v>#REF!</v>
      </c>
      <c r="F1025" s="13" t="str">
        <f>_xlfn.IFNA(VLOOKUP(expandedflower[[#This Row],[Scion METRC '#]],VEGC8[[#All],[Scion METRC '#]:[Pheno Barcode]],2,FALSE),"")</f>
        <v/>
      </c>
      <c r="G1025" s="13" t="str">
        <f>LEFT(expandedflower[[#This Row],[Pheno Barcode]],7)</f>
        <v/>
      </c>
      <c r="H1025" s="10" t="e">
        <f>_xlfn.IFNA(VLOOKUP(expandedflower[[#This Row],[Strain]],VEGC8[[#All],[Scion METRC '#]:[Health]],5,FALSE),"")</f>
        <v>#REF!</v>
      </c>
      <c r="I1025" s="13"/>
      <c r="J1025" s="13" t="str">
        <f>_xlfn.IFNA(VLOOKUP(expandedflower[[#This Row],[Scion METRC '#]],DEADC8[#Data],2,FALSE),"Alive")</f>
        <v>Alive</v>
      </c>
      <c r="K1025" s="13"/>
      <c r="L1025" s="13" t="str">
        <f>_xlfn.IFNA(VLOOKUP(expandedflower[[#This Row],[Scion METRC '#]],DEADC8[#Data],3,FALSE),"")</f>
        <v/>
      </c>
      <c r="M1025" s="14" t="str">
        <f>_xlfn.IFNA(VLOOKUP(expandedflower[[#This Row],[Scion METRC '#]],DEADC8[#Data],4,FALSE),"")</f>
        <v/>
      </c>
      <c r="N1025" s="13" t="str">
        <f>IF(ISNUMBER(SEARCH(".",expandedflower[[#This Row],[Pheno Barcode]])),CONCATENATE("1A4070000000065000",RIGHT(expandedflower[[#This Row],[Pheno Barcode]],6)),"")</f>
        <v/>
      </c>
      <c r="O10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_ML4-16</v>
      </c>
    </row>
    <row r="1026" spans="1:15" x14ac:dyDescent="0.25">
      <c r="A1026" s="8" t="s">
        <v>530</v>
      </c>
      <c r="B1026" s="9">
        <v>1</v>
      </c>
      <c r="C1026" s="13" t="s">
        <v>545</v>
      </c>
      <c r="D1026" s="9"/>
      <c r="E1026" s="9" t="e">
        <f>_xlfn.IFNA(VLOOKUP(expandedflower[[#This Row],[Scion METRC '#]],[3]!METRCC8[#Data],2,FALSE),"METRC ERROR")</f>
        <v>#REF!</v>
      </c>
      <c r="F1026" s="9" t="str">
        <f>_xlfn.IFNA(VLOOKUP(expandedflower[[#This Row],[Scion METRC '#]],VEGC8[[#All],[Scion METRC '#]:[Pheno Barcode]],2,FALSE),"")</f>
        <v/>
      </c>
      <c r="G1026" s="9" t="str">
        <f>LEFT(expandedflower[[#This Row],[Pheno Barcode]],7)</f>
        <v/>
      </c>
      <c r="H1026" s="10" t="e">
        <f>_xlfn.IFNA(VLOOKUP(expandedflower[[#This Row],[Strain]],VEGC8[[#All],[Scion METRC '#]:[Health]],5,FALSE),"")</f>
        <v>#REF!</v>
      </c>
      <c r="I1026" s="9"/>
      <c r="J1026" s="9" t="str">
        <f>_xlfn.IFNA(VLOOKUP(expandedflower[[#This Row],[Scion METRC '#]],DEADC8[#Data],2,FALSE),"Alive")</f>
        <v>Alive</v>
      </c>
      <c r="K1026" s="65"/>
      <c r="L1026" s="13" t="str">
        <f>_xlfn.IFNA(VLOOKUP(expandedflower[[#This Row],[Scion METRC '#]],DEADC8[#Data],3,FALSE),"")</f>
        <v/>
      </c>
      <c r="M1026" s="14" t="str">
        <f>_xlfn.IFNA(VLOOKUP(expandedflower[[#This Row],[Scion METRC '#]],DEADC8[#Data],4,FALSE),"")</f>
        <v/>
      </c>
      <c r="N1026" s="13" t="str">
        <f>IF(ISNUMBER(SEARCH(".",expandedflower[[#This Row],[Pheno Barcode]])),CONCATENATE("1A4070000000065000",RIGHT(expandedflower[[#This Row],[Pheno Barcode]],6)),"")</f>
        <v/>
      </c>
      <c r="O10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_ML5-01</v>
      </c>
    </row>
    <row r="1027" spans="1:15" x14ac:dyDescent="0.25">
      <c r="A1027" s="8" t="s">
        <v>530</v>
      </c>
      <c r="B1027" s="9">
        <v>2</v>
      </c>
      <c r="C1027" s="13" t="s">
        <v>545</v>
      </c>
      <c r="D1027" s="13"/>
      <c r="E1027" s="13" t="e">
        <f>_xlfn.IFNA(VLOOKUP(expandedflower[[#This Row],[Scion METRC '#]],[3]!METRCC8[#Data],2,FALSE),"METRC ERROR")</f>
        <v>#REF!</v>
      </c>
      <c r="F1027" s="13" t="str">
        <f>_xlfn.IFNA(VLOOKUP(expandedflower[[#This Row],[Scion METRC '#]],VEGC8[[#All],[Scion METRC '#]:[Pheno Barcode]],2,FALSE),"")</f>
        <v/>
      </c>
      <c r="G1027" s="13" t="str">
        <f>LEFT(expandedflower[[#This Row],[Pheno Barcode]],7)</f>
        <v/>
      </c>
      <c r="H1027" s="10" t="e">
        <f>_xlfn.IFNA(VLOOKUP(expandedflower[[#This Row],[Strain]],VEGC8[[#All],[Scion METRC '#]:[Health]],5,FALSE),"")</f>
        <v>#REF!</v>
      </c>
      <c r="I1027" s="13"/>
      <c r="J1027" s="13" t="str">
        <f>_xlfn.IFNA(VLOOKUP(expandedflower[[#This Row],[Scion METRC '#]],DEADC8[#Data],2,FALSE),"Alive")</f>
        <v>Alive</v>
      </c>
      <c r="K1027" s="13"/>
      <c r="L1027" s="13" t="str">
        <f>_xlfn.IFNA(VLOOKUP(expandedflower[[#This Row],[Scion METRC '#]],DEADC8[#Data],3,FALSE),"")</f>
        <v/>
      </c>
      <c r="M1027" s="14" t="str">
        <f>_xlfn.IFNA(VLOOKUP(expandedflower[[#This Row],[Scion METRC '#]],DEADC8[#Data],4,FALSE),"")</f>
        <v/>
      </c>
      <c r="N1027" s="13" t="str">
        <f>IF(ISNUMBER(SEARCH(".",expandedflower[[#This Row],[Pheno Barcode]])),CONCATENATE("1A4070000000065000",RIGHT(expandedflower[[#This Row],[Pheno Barcode]],6)),"")</f>
        <v/>
      </c>
      <c r="O10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_ML5-02</v>
      </c>
    </row>
    <row r="1028" spans="1:15" x14ac:dyDescent="0.25">
      <c r="A1028" s="8" t="s">
        <v>530</v>
      </c>
      <c r="B1028" s="9">
        <v>3</v>
      </c>
      <c r="C1028" s="13" t="s">
        <v>545</v>
      </c>
      <c r="D1028" s="13"/>
      <c r="E1028" s="13" t="e">
        <f>_xlfn.IFNA(VLOOKUP(expandedflower[[#This Row],[Scion METRC '#]],[3]!METRCC8[#Data],2,FALSE),"METRC ERROR")</f>
        <v>#REF!</v>
      </c>
      <c r="F1028" s="13" t="str">
        <f>_xlfn.IFNA(VLOOKUP(expandedflower[[#This Row],[Scion METRC '#]],VEGC8[[#All],[Scion METRC '#]:[Pheno Barcode]],2,FALSE),"")</f>
        <v/>
      </c>
      <c r="G1028" s="13" t="str">
        <f>LEFT(expandedflower[[#This Row],[Pheno Barcode]],7)</f>
        <v/>
      </c>
      <c r="H1028" s="10" t="e">
        <f>_xlfn.IFNA(VLOOKUP(expandedflower[[#This Row],[Strain]],VEGC8[[#All],[Scion METRC '#]:[Health]],5,FALSE),"")</f>
        <v>#REF!</v>
      </c>
      <c r="I1028" s="13"/>
      <c r="J1028" s="13" t="str">
        <f>_xlfn.IFNA(VLOOKUP(expandedflower[[#This Row],[Scion METRC '#]],DEADC8[#Data],2,FALSE),"Alive")</f>
        <v>Alive</v>
      </c>
      <c r="K1028" s="13"/>
      <c r="L1028" s="13" t="str">
        <f>_xlfn.IFNA(VLOOKUP(expandedflower[[#This Row],[Scion METRC '#]],DEADC8[#Data],3,FALSE),"")</f>
        <v/>
      </c>
      <c r="M1028" s="14" t="str">
        <f>_xlfn.IFNA(VLOOKUP(expandedflower[[#This Row],[Scion METRC '#]],DEADC8[#Data],4,FALSE),"")</f>
        <v/>
      </c>
      <c r="N1028" s="13" t="str">
        <f>IF(ISNUMBER(SEARCH(".",expandedflower[[#This Row],[Pheno Barcode]])),CONCATENATE("1A4070000000065000",RIGHT(expandedflower[[#This Row],[Pheno Barcode]],6)),"")</f>
        <v/>
      </c>
      <c r="O10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_ML5-03</v>
      </c>
    </row>
    <row r="1029" spans="1:15" x14ac:dyDescent="0.25">
      <c r="A1029" s="8" t="s">
        <v>530</v>
      </c>
      <c r="B1029" s="9">
        <v>4</v>
      </c>
      <c r="C1029" s="13" t="s">
        <v>545</v>
      </c>
      <c r="D1029" s="13"/>
      <c r="E1029" s="13" t="e">
        <f>_xlfn.IFNA(VLOOKUP(expandedflower[[#This Row],[Scion METRC '#]],[3]!METRCC8[#Data],2,FALSE),"METRC ERROR")</f>
        <v>#REF!</v>
      </c>
      <c r="F1029" s="13" t="str">
        <f>_xlfn.IFNA(VLOOKUP(expandedflower[[#This Row],[Scion METRC '#]],VEGC8[[#All],[Scion METRC '#]:[Pheno Barcode]],2,FALSE),"")</f>
        <v/>
      </c>
      <c r="G1029" s="13" t="str">
        <f>LEFT(expandedflower[[#This Row],[Pheno Barcode]],7)</f>
        <v/>
      </c>
      <c r="H1029" s="10" t="e">
        <f>_xlfn.IFNA(VLOOKUP(expandedflower[[#This Row],[Strain]],VEGC8[[#All],[Scion METRC '#]:[Health]],5,FALSE),"")</f>
        <v>#REF!</v>
      </c>
      <c r="I1029" s="13"/>
      <c r="J1029" s="13" t="str">
        <f>_xlfn.IFNA(VLOOKUP(expandedflower[[#This Row],[Scion METRC '#]],DEADC8[#Data],2,FALSE),"Alive")</f>
        <v>Alive</v>
      </c>
      <c r="K1029" s="13"/>
      <c r="L1029" s="13" t="str">
        <f>_xlfn.IFNA(VLOOKUP(expandedflower[[#This Row],[Scion METRC '#]],DEADC8[#Data],3,FALSE),"")</f>
        <v/>
      </c>
      <c r="M1029" s="14" t="str">
        <f>_xlfn.IFNA(VLOOKUP(expandedflower[[#This Row],[Scion METRC '#]],DEADC8[#Data],4,FALSE),"")</f>
        <v/>
      </c>
      <c r="N1029" s="13" t="str">
        <f>IF(ISNUMBER(SEARCH(".",expandedflower[[#This Row],[Pheno Barcode]])),CONCATENATE("1A4070000000065000",RIGHT(expandedflower[[#This Row],[Pheno Barcode]],6)),"")</f>
        <v/>
      </c>
      <c r="O10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_ML5-04</v>
      </c>
    </row>
    <row r="1030" spans="1:15" x14ac:dyDescent="0.25">
      <c r="A1030" s="8" t="s">
        <v>530</v>
      </c>
      <c r="B1030" s="9">
        <v>5</v>
      </c>
      <c r="C1030" s="13" t="s">
        <v>545</v>
      </c>
      <c r="D1030" s="13"/>
      <c r="E1030" s="13" t="e">
        <f>_xlfn.IFNA(VLOOKUP(expandedflower[[#This Row],[Scion METRC '#]],[3]!METRCC8[#Data],2,FALSE),"METRC ERROR")</f>
        <v>#REF!</v>
      </c>
      <c r="F1030" s="13" t="str">
        <f>_xlfn.IFNA(VLOOKUP(expandedflower[[#This Row],[Scion METRC '#]],VEGC8[[#All],[Scion METRC '#]:[Pheno Barcode]],2,FALSE),"")</f>
        <v/>
      </c>
      <c r="G1030" s="13" t="str">
        <f>LEFT(expandedflower[[#This Row],[Pheno Barcode]],7)</f>
        <v/>
      </c>
      <c r="H1030" s="10" t="e">
        <f>_xlfn.IFNA(VLOOKUP(expandedflower[[#This Row],[Strain]],VEGC8[[#All],[Scion METRC '#]:[Health]],5,FALSE),"")</f>
        <v>#REF!</v>
      </c>
      <c r="I1030" s="13"/>
      <c r="J1030" s="13" t="str">
        <f>_xlfn.IFNA(VLOOKUP(expandedflower[[#This Row],[Scion METRC '#]],DEADC8[#Data],2,FALSE),"Alive")</f>
        <v>Alive</v>
      </c>
      <c r="K1030" s="13"/>
      <c r="L1030" s="13" t="str">
        <f>_xlfn.IFNA(VLOOKUP(expandedflower[[#This Row],[Scion METRC '#]],DEADC8[#Data],3,FALSE),"")</f>
        <v/>
      </c>
      <c r="M1030" s="14" t="str">
        <f>_xlfn.IFNA(VLOOKUP(expandedflower[[#This Row],[Scion METRC '#]],DEADC8[#Data],4,FALSE),"")</f>
        <v/>
      </c>
      <c r="N1030" s="13" t="str">
        <f>IF(ISNUMBER(SEARCH(".",expandedflower[[#This Row],[Pheno Barcode]])),CONCATENATE("1A4070000000065000",RIGHT(expandedflower[[#This Row],[Pheno Barcode]],6)),"")</f>
        <v/>
      </c>
      <c r="O10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_ML5-05</v>
      </c>
    </row>
    <row r="1031" spans="1:15" x14ac:dyDescent="0.25">
      <c r="A1031" s="8" t="s">
        <v>530</v>
      </c>
      <c r="B1031" s="9">
        <v>6</v>
      </c>
      <c r="C1031" s="13" t="s">
        <v>545</v>
      </c>
      <c r="D1031" s="13"/>
      <c r="E1031" s="13" t="e">
        <f>_xlfn.IFNA(VLOOKUP(expandedflower[[#This Row],[Scion METRC '#]],[3]!METRCC8[#Data],2,FALSE),"METRC ERROR")</f>
        <v>#REF!</v>
      </c>
      <c r="F1031" s="13" t="str">
        <f>_xlfn.IFNA(VLOOKUP(expandedflower[[#This Row],[Scion METRC '#]],VEGC8[[#All],[Scion METRC '#]:[Pheno Barcode]],2,FALSE),"")</f>
        <v/>
      </c>
      <c r="G1031" s="13" t="str">
        <f>LEFT(expandedflower[[#This Row],[Pheno Barcode]],7)</f>
        <v/>
      </c>
      <c r="H1031" s="10" t="e">
        <f>_xlfn.IFNA(VLOOKUP(expandedflower[[#This Row],[Strain]],VEGC8[[#All],[Scion METRC '#]:[Health]],5,FALSE),"")</f>
        <v>#REF!</v>
      </c>
      <c r="I1031" s="13"/>
      <c r="J1031" s="13" t="str">
        <f>_xlfn.IFNA(VLOOKUP(expandedflower[[#This Row],[Scion METRC '#]],DEADC8[#Data],2,FALSE),"Alive")</f>
        <v>Alive</v>
      </c>
      <c r="K1031" s="13"/>
      <c r="L1031" s="13" t="str">
        <f>_xlfn.IFNA(VLOOKUP(expandedflower[[#This Row],[Scion METRC '#]],DEADC8[#Data],3,FALSE),"")</f>
        <v/>
      </c>
      <c r="M1031" s="14" t="str">
        <f>_xlfn.IFNA(VLOOKUP(expandedflower[[#This Row],[Scion METRC '#]],DEADC8[#Data],4,FALSE),"")</f>
        <v/>
      </c>
      <c r="N1031" s="13" t="str">
        <f>IF(ISNUMBER(SEARCH(".",expandedflower[[#This Row],[Pheno Barcode]])),CONCATENATE("1A4070000000065000",RIGHT(expandedflower[[#This Row],[Pheno Barcode]],6)),"")</f>
        <v/>
      </c>
      <c r="O10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_ML5-06</v>
      </c>
    </row>
    <row r="1032" spans="1:15" x14ac:dyDescent="0.25">
      <c r="A1032" s="8" t="s">
        <v>530</v>
      </c>
      <c r="B1032" s="9">
        <v>7</v>
      </c>
      <c r="C1032" s="13" t="s">
        <v>545</v>
      </c>
      <c r="D1032" s="13"/>
      <c r="E1032" s="13" t="e">
        <f>_xlfn.IFNA(VLOOKUP(expandedflower[[#This Row],[Scion METRC '#]],[3]!METRCC8[#Data],2,FALSE),"METRC ERROR")</f>
        <v>#REF!</v>
      </c>
      <c r="F1032" s="13" t="str">
        <f>_xlfn.IFNA(VLOOKUP(expandedflower[[#This Row],[Scion METRC '#]],VEGC8[[#All],[Scion METRC '#]:[Pheno Barcode]],2,FALSE),"")</f>
        <v/>
      </c>
      <c r="G1032" s="13" t="str">
        <f>LEFT(expandedflower[[#This Row],[Pheno Barcode]],7)</f>
        <v/>
      </c>
      <c r="H1032" s="10" t="e">
        <f>_xlfn.IFNA(VLOOKUP(expandedflower[[#This Row],[Strain]],VEGC8[[#All],[Scion METRC '#]:[Health]],5,FALSE),"")</f>
        <v>#REF!</v>
      </c>
      <c r="I1032" s="13"/>
      <c r="J1032" s="13" t="str">
        <f>_xlfn.IFNA(VLOOKUP(expandedflower[[#This Row],[Scion METRC '#]],DEADC8[#Data],2,FALSE),"Alive")</f>
        <v>Alive</v>
      </c>
      <c r="K1032" s="13"/>
      <c r="L1032" s="13" t="str">
        <f>_xlfn.IFNA(VLOOKUP(expandedflower[[#This Row],[Scion METRC '#]],DEADC8[#Data],3,FALSE),"")</f>
        <v/>
      </c>
      <c r="M1032" s="14" t="str">
        <f>_xlfn.IFNA(VLOOKUP(expandedflower[[#This Row],[Scion METRC '#]],DEADC8[#Data],4,FALSE),"")</f>
        <v/>
      </c>
      <c r="N1032" s="13" t="str">
        <f>IF(ISNUMBER(SEARCH(".",expandedflower[[#This Row],[Pheno Barcode]])),CONCATENATE("1A4070000000065000",RIGHT(expandedflower[[#This Row],[Pheno Barcode]],6)),"")</f>
        <v/>
      </c>
      <c r="O10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_ML5-07</v>
      </c>
    </row>
    <row r="1033" spans="1:15" x14ac:dyDescent="0.25">
      <c r="A1033" s="8" t="s">
        <v>530</v>
      </c>
      <c r="B1033" s="9">
        <v>8</v>
      </c>
      <c r="C1033" s="13" t="s">
        <v>545</v>
      </c>
      <c r="D1033" s="13"/>
      <c r="E1033" s="13" t="e">
        <f>_xlfn.IFNA(VLOOKUP(expandedflower[[#This Row],[Scion METRC '#]],[3]!METRCC8[#Data],2,FALSE),"METRC ERROR")</f>
        <v>#REF!</v>
      </c>
      <c r="F1033" s="13" t="str">
        <f>_xlfn.IFNA(VLOOKUP(expandedflower[[#This Row],[Scion METRC '#]],VEGC8[[#All],[Scion METRC '#]:[Pheno Barcode]],2,FALSE),"")</f>
        <v/>
      </c>
      <c r="G1033" s="13" t="str">
        <f>LEFT(expandedflower[[#This Row],[Pheno Barcode]],7)</f>
        <v/>
      </c>
      <c r="H1033" s="10" t="e">
        <f>_xlfn.IFNA(VLOOKUP(expandedflower[[#This Row],[Strain]],VEGC8[[#All],[Scion METRC '#]:[Health]],5,FALSE),"")</f>
        <v>#REF!</v>
      </c>
      <c r="I1033" s="13"/>
      <c r="J1033" s="13" t="str">
        <f>_xlfn.IFNA(VLOOKUP(expandedflower[[#This Row],[Scion METRC '#]],DEADC8[#Data],2,FALSE),"Alive")</f>
        <v>Alive</v>
      </c>
      <c r="K1033" s="13"/>
      <c r="L1033" s="13" t="str">
        <f>_xlfn.IFNA(VLOOKUP(expandedflower[[#This Row],[Scion METRC '#]],DEADC8[#Data],3,FALSE),"")</f>
        <v/>
      </c>
      <c r="M1033" s="14" t="str">
        <f>_xlfn.IFNA(VLOOKUP(expandedflower[[#This Row],[Scion METRC '#]],DEADC8[#Data],4,FALSE),"")</f>
        <v/>
      </c>
      <c r="N1033" s="13" t="str">
        <f>IF(ISNUMBER(SEARCH(".",expandedflower[[#This Row],[Pheno Barcode]])),CONCATENATE("1A4070000000065000",RIGHT(expandedflower[[#This Row],[Pheno Barcode]],6)),"")</f>
        <v/>
      </c>
      <c r="O10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_ML5-08</v>
      </c>
    </row>
    <row r="1034" spans="1:15" x14ac:dyDescent="0.25">
      <c r="A1034" s="8" t="s">
        <v>530</v>
      </c>
      <c r="B1034" s="9">
        <v>9</v>
      </c>
      <c r="C1034" s="13" t="s">
        <v>545</v>
      </c>
      <c r="D1034" s="13"/>
      <c r="E1034" s="13" t="e">
        <f>_xlfn.IFNA(VLOOKUP(expandedflower[[#This Row],[Scion METRC '#]],[3]!METRCC8[#Data],2,FALSE),"METRC ERROR")</f>
        <v>#REF!</v>
      </c>
      <c r="F1034" s="13" t="str">
        <f>_xlfn.IFNA(VLOOKUP(expandedflower[[#This Row],[Scion METRC '#]],VEGC8[[#All],[Scion METRC '#]:[Pheno Barcode]],2,FALSE),"")</f>
        <v/>
      </c>
      <c r="G1034" s="13" t="str">
        <f>LEFT(expandedflower[[#This Row],[Pheno Barcode]],7)</f>
        <v/>
      </c>
      <c r="H1034" s="10" t="e">
        <f>_xlfn.IFNA(VLOOKUP(expandedflower[[#This Row],[Strain]],VEGC8[[#All],[Scion METRC '#]:[Health]],5,FALSE),"")</f>
        <v>#REF!</v>
      </c>
      <c r="I1034" s="13"/>
      <c r="J1034" s="13" t="str">
        <f>_xlfn.IFNA(VLOOKUP(expandedflower[[#This Row],[Scion METRC '#]],DEADC8[#Data],2,FALSE),"Alive")</f>
        <v>Alive</v>
      </c>
      <c r="K1034" s="13"/>
      <c r="L1034" s="13" t="str">
        <f>_xlfn.IFNA(VLOOKUP(expandedflower[[#This Row],[Scion METRC '#]],DEADC8[#Data],3,FALSE),"")</f>
        <v/>
      </c>
      <c r="M1034" s="14" t="str">
        <f>_xlfn.IFNA(VLOOKUP(expandedflower[[#This Row],[Scion METRC '#]],DEADC8[#Data],4,FALSE),"")</f>
        <v/>
      </c>
      <c r="N1034" s="13" t="str">
        <f>IF(ISNUMBER(SEARCH(".",expandedflower[[#This Row],[Pheno Barcode]])),CONCATENATE("1A4070000000065000",RIGHT(expandedflower[[#This Row],[Pheno Barcode]],6)),"")</f>
        <v/>
      </c>
      <c r="O10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_ML5-09</v>
      </c>
    </row>
    <row r="1035" spans="1:15" x14ac:dyDescent="0.25">
      <c r="A1035" s="8" t="s">
        <v>530</v>
      </c>
      <c r="B1035" s="9">
        <v>10</v>
      </c>
      <c r="C1035" s="13" t="s">
        <v>545</v>
      </c>
      <c r="D1035" s="13"/>
      <c r="E1035" s="13" t="e">
        <f>_xlfn.IFNA(VLOOKUP(expandedflower[[#This Row],[Scion METRC '#]],[3]!METRCC8[#Data],2,FALSE),"METRC ERROR")</f>
        <v>#REF!</v>
      </c>
      <c r="F1035" s="13" t="str">
        <f>_xlfn.IFNA(VLOOKUP(expandedflower[[#This Row],[Scion METRC '#]],VEGC8[[#All],[Scion METRC '#]:[Pheno Barcode]],2,FALSE),"")</f>
        <v/>
      </c>
      <c r="G1035" s="13" t="str">
        <f>LEFT(expandedflower[[#This Row],[Pheno Barcode]],7)</f>
        <v/>
      </c>
      <c r="H1035" s="10" t="e">
        <f>_xlfn.IFNA(VLOOKUP(expandedflower[[#This Row],[Strain]],VEGC8[[#All],[Scion METRC '#]:[Health]],5,FALSE),"")</f>
        <v>#REF!</v>
      </c>
      <c r="I1035" s="13"/>
      <c r="J1035" s="13" t="str">
        <f>_xlfn.IFNA(VLOOKUP(expandedflower[[#This Row],[Scion METRC '#]],DEADC8[#Data],2,FALSE),"Alive")</f>
        <v>Alive</v>
      </c>
      <c r="K1035" s="13"/>
      <c r="L1035" s="13" t="str">
        <f>_xlfn.IFNA(VLOOKUP(expandedflower[[#This Row],[Scion METRC '#]],DEADC8[#Data],3,FALSE),"")</f>
        <v/>
      </c>
      <c r="M1035" s="14" t="str">
        <f>_xlfn.IFNA(VLOOKUP(expandedflower[[#This Row],[Scion METRC '#]],DEADC8[#Data],4,FALSE),"")</f>
        <v/>
      </c>
      <c r="N1035" s="13" t="str">
        <f>IF(ISNUMBER(SEARCH(".",expandedflower[[#This Row],[Pheno Barcode]])),CONCATENATE("1A4070000000065000",RIGHT(expandedflower[[#This Row],[Pheno Barcode]],6)),"")</f>
        <v/>
      </c>
      <c r="O10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_ML5-10</v>
      </c>
    </row>
    <row r="1036" spans="1:15" x14ac:dyDescent="0.25">
      <c r="A1036" s="8" t="s">
        <v>530</v>
      </c>
      <c r="B1036" s="9">
        <v>11</v>
      </c>
      <c r="C1036" s="13" t="s">
        <v>545</v>
      </c>
      <c r="D1036" s="13"/>
      <c r="E1036" s="13" t="e">
        <f>_xlfn.IFNA(VLOOKUP(expandedflower[[#This Row],[Scion METRC '#]],[3]!METRCC8[#Data],2,FALSE),"METRC ERROR")</f>
        <v>#REF!</v>
      </c>
      <c r="F1036" s="13" t="str">
        <f>_xlfn.IFNA(VLOOKUP(expandedflower[[#This Row],[Scion METRC '#]],VEGC8[[#All],[Scion METRC '#]:[Pheno Barcode]],2,FALSE),"")</f>
        <v/>
      </c>
      <c r="G1036" s="13" t="str">
        <f>LEFT(expandedflower[[#This Row],[Pheno Barcode]],7)</f>
        <v/>
      </c>
      <c r="H1036" s="10" t="e">
        <f>_xlfn.IFNA(VLOOKUP(expandedflower[[#This Row],[Strain]],VEGC8[[#All],[Scion METRC '#]:[Health]],5,FALSE),"")</f>
        <v>#REF!</v>
      </c>
      <c r="I1036" s="13"/>
      <c r="J1036" s="13" t="str">
        <f>_xlfn.IFNA(VLOOKUP(expandedflower[[#This Row],[Scion METRC '#]],DEADC8[#Data],2,FALSE),"Alive")</f>
        <v>Alive</v>
      </c>
      <c r="K1036" s="13"/>
      <c r="L1036" s="13" t="str">
        <f>_xlfn.IFNA(VLOOKUP(expandedflower[[#This Row],[Scion METRC '#]],DEADC8[#Data],3,FALSE),"")</f>
        <v/>
      </c>
      <c r="M1036" s="14" t="str">
        <f>_xlfn.IFNA(VLOOKUP(expandedflower[[#This Row],[Scion METRC '#]],DEADC8[#Data],4,FALSE),"")</f>
        <v/>
      </c>
      <c r="N1036" s="13" t="str">
        <f>IF(ISNUMBER(SEARCH(".",expandedflower[[#This Row],[Pheno Barcode]])),CONCATENATE("1A4070000000065000",RIGHT(expandedflower[[#This Row],[Pheno Barcode]],6)),"")</f>
        <v/>
      </c>
      <c r="O10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_ML5-11</v>
      </c>
    </row>
    <row r="1037" spans="1:15" x14ac:dyDescent="0.25">
      <c r="A1037" s="8" t="s">
        <v>530</v>
      </c>
      <c r="B1037" s="9">
        <v>12</v>
      </c>
      <c r="C1037" s="13" t="s">
        <v>545</v>
      </c>
      <c r="D1037" s="13"/>
      <c r="E1037" s="13" t="e">
        <f>_xlfn.IFNA(VLOOKUP(expandedflower[[#This Row],[Scion METRC '#]],[3]!METRCC8[#Data],2,FALSE),"METRC ERROR")</f>
        <v>#REF!</v>
      </c>
      <c r="F1037" s="13" t="str">
        <f>_xlfn.IFNA(VLOOKUP(expandedflower[[#This Row],[Scion METRC '#]],VEGC8[[#All],[Scion METRC '#]:[Pheno Barcode]],2,FALSE),"")</f>
        <v/>
      </c>
      <c r="G1037" s="13" t="str">
        <f>LEFT(expandedflower[[#This Row],[Pheno Barcode]],7)</f>
        <v/>
      </c>
      <c r="H1037" s="10" t="e">
        <f>_xlfn.IFNA(VLOOKUP(expandedflower[[#This Row],[Strain]],VEGC8[[#All],[Scion METRC '#]:[Health]],5,FALSE),"")</f>
        <v>#REF!</v>
      </c>
      <c r="I1037" s="13"/>
      <c r="J1037" s="13" t="str">
        <f>_xlfn.IFNA(VLOOKUP(expandedflower[[#This Row],[Scion METRC '#]],DEADC8[#Data],2,FALSE),"Alive")</f>
        <v>Alive</v>
      </c>
      <c r="K1037" s="13"/>
      <c r="L1037" s="13" t="str">
        <f>_xlfn.IFNA(VLOOKUP(expandedflower[[#This Row],[Scion METRC '#]],DEADC8[#Data],3,FALSE),"")</f>
        <v/>
      </c>
      <c r="M1037" s="14" t="str">
        <f>_xlfn.IFNA(VLOOKUP(expandedflower[[#This Row],[Scion METRC '#]],DEADC8[#Data],4,FALSE),"")</f>
        <v/>
      </c>
      <c r="N1037" s="13" t="str">
        <f>IF(ISNUMBER(SEARCH(".",expandedflower[[#This Row],[Pheno Barcode]])),CONCATENATE("1A4070000000065000",RIGHT(expandedflower[[#This Row],[Pheno Barcode]],6)),"")</f>
        <v/>
      </c>
      <c r="O10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_ML5-12</v>
      </c>
    </row>
    <row r="1038" spans="1:15" x14ac:dyDescent="0.25">
      <c r="A1038" s="8" t="s">
        <v>530</v>
      </c>
      <c r="B1038" s="9">
        <v>13</v>
      </c>
      <c r="C1038" s="13" t="s">
        <v>545</v>
      </c>
      <c r="D1038" s="13"/>
      <c r="E1038" s="13" t="e">
        <f>_xlfn.IFNA(VLOOKUP(expandedflower[[#This Row],[Scion METRC '#]],[3]!METRCC8[#Data],2,FALSE),"METRC ERROR")</f>
        <v>#REF!</v>
      </c>
      <c r="F1038" s="13" t="str">
        <f>_xlfn.IFNA(VLOOKUP(expandedflower[[#This Row],[Scion METRC '#]],VEGC8[[#All],[Scion METRC '#]:[Pheno Barcode]],2,FALSE),"")</f>
        <v/>
      </c>
      <c r="G1038" s="13" t="str">
        <f>LEFT(expandedflower[[#This Row],[Pheno Barcode]],7)</f>
        <v/>
      </c>
      <c r="H1038" s="10" t="e">
        <f>_xlfn.IFNA(VLOOKUP(expandedflower[[#This Row],[Strain]],VEGC8[[#All],[Scion METRC '#]:[Health]],5,FALSE),"")</f>
        <v>#REF!</v>
      </c>
      <c r="I1038" s="13"/>
      <c r="J1038" s="13" t="str">
        <f>_xlfn.IFNA(VLOOKUP(expandedflower[[#This Row],[Scion METRC '#]],DEADC8[#Data],2,FALSE),"Alive")</f>
        <v>Alive</v>
      </c>
      <c r="K1038" s="13"/>
      <c r="L1038" s="13" t="str">
        <f>_xlfn.IFNA(VLOOKUP(expandedflower[[#This Row],[Scion METRC '#]],DEADC8[#Data],3,FALSE),"")</f>
        <v/>
      </c>
      <c r="M1038" s="14" t="str">
        <f>_xlfn.IFNA(VLOOKUP(expandedflower[[#This Row],[Scion METRC '#]],DEADC8[#Data],4,FALSE),"")</f>
        <v/>
      </c>
      <c r="N1038" s="13" t="str">
        <f>IF(ISNUMBER(SEARCH(".",expandedflower[[#This Row],[Pheno Barcode]])),CONCATENATE("1A4070000000065000",RIGHT(expandedflower[[#This Row],[Pheno Barcode]],6)),"")</f>
        <v/>
      </c>
      <c r="O10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_ML5-13</v>
      </c>
    </row>
    <row r="1039" spans="1:15" x14ac:dyDescent="0.25">
      <c r="A1039" s="8" t="s">
        <v>530</v>
      </c>
      <c r="B1039" s="9">
        <v>14</v>
      </c>
      <c r="C1039" s="13" t="s">
        <v>545</v>
      </c>
      <c r="D1039" s="13"/>
      <c r="E1039" s="13" t="e">
        <f>_xlfn.IFNA(VLOOKUP(expandedflower[[#This Row],[Scion METRC '#]],[3]!METRCC8[#Data],2,FALSE),"METRC ERROR")</f>
        <v>#REF!</v>
      </c>
      <c r="F1039" s="13" t="str">
        <f>_xlfn.IFNA(VLOOKUP(expandedflower[[#This Row],[Scion METRC '#]],VEGC8[[#All],[Scion METRC '#]:[Pheno Barcode]],2,FALSE),"")</f>
        <v/>
      </c>
      <c r="G1039" s="13" t="str">
        <f>LEFT(expandedflower[[#This Row],[Pheno Barcode]],7)</f>
        <v/>
      </c>
      <c r="H1039" s="10" t="e">
        <f>_xlfn.IFNA(VLOOKUP(expandedflower[[#This Row],[Strain]],VEGC8[[#All],[Scion METRC '#]:[Health]],5,FALSE),"")</f>
        <v>#REF!</v>
      </c>
      <c r="I1039" s="13"/>
      <c r="J1039" s="13" t="str">
        <f>_xlfn.IFNA(VLOOKUP(expandedflower[[#This Row],[Scion METRC '#]],DEADC8[#Data],2,FALSE),"Alive")</f>
        <v>Alive</v>
      </c>
      <c r="K1039" s="13"/>
      <c r="L1039" s="13" t="str">
        <f>_xlfn.IFNA(VLOOKUP(expandedflower[[#This Row],[Scion METRC '#]],DEADC8[#Data],3,FALSE),"")</f>
        <v/>
      </c>
      <c r="M1039" s="14" t="str">
        <f>_xlfn.IFNA(VLOOKUP(expandedflower[[#This Row],[Scion METRC '#]],DEADC8[#Data],4,FALSE),"")</f>
        <v/>
      </c>
      <c r="N1039" s="13" t="str">
        <f>IF(ISNUMBER(SEARCH(".",expandedflower[[#This Row],[Pheno Barcode]])),CONCATENATE("1A4070000000065000",RIGHT(expandedflower[[#This Row],[Pheno Barcode]],6)),"")</f>
        <v/>
      </c>
      <c r="O10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_ML5-14</v>
      </c>
    </row>
    <row r="1040" spans="1:15" x14ac:dyDescent="0.25">
      <c r="A1040" s="8" t="s">
        <v>530</v>
      </c>
      <c r="B1040" s="9">
        <v>15</v>
      </c>
      <c r="C1040" s="13" t="s">
        <v>545</v>
      </c>
      <c r="D1040" s="13"/>
      <c r="E1040" s="13" t="e">
        <f>_xlfn.IFNA(VLOOKUP(expandedflower[[#This Row],[Scion METRC '#]],[3]!METRCC8[#Data],2,FALSE),"METRC ERROR")</f>
        <v>#REF!</v>
      </c>
      <c r="F1040" s="13" t="str">
        <f>_xlfn.IFNA(VLOOKUP(expandedflower[[#This Row],[Scion METRC '#]],VEGC8[[#All],[Scion METRC '#]:[Pheno Barcode]],2,FALSE),"")</f>
        <v/>
      </c>
      <c r="G1040" s="13" t="str">
        <f>LEFT(expandedflower[[#This Row],[Pheno Barcode]],7)</f>
        <v/>
      </c>
      <c r="H1040" s="10" t="e">
        <f>_xlfn.IFNA(VLOOKUP(expandedflower[[#This Row],[Strain]],VEGC8[[#All],[Scion METRC '#]:[Health]],5,FALSE),"")</f>
        <v>#REF!</v>
      </c>
      <c r="I1040" s="13"/>
      <c r="J1040" s="13" t="str">
        <f>_xlfn.IFNA(VLOOKUP(expandedflower[[#This Row],[Scion METRC '#]],DEADC8[#Data],2,FALSE),"Alive")</f>
        <v>Alive</v>
      </c>
      <c r="K1040" s="13"/>
      <c r="L1040" s="13" t="str">
        <f>_xlfn.IFNA(VLOOKUP(expandedflower[[#This Row],[Scion METRC '#]],DEADC8[#Data],3,FALSE),"")</f>
        <v/>
      </c>
      <c r="M1040" s="14" t="str">
        <f>_xlfn.IFNA(VLOOKUP(expandedflower[[#This Row],[Scion METRC '#]],DEADC8[#Data],4,FALSE),"")</f>
        <v/>
      </c>
      <c r="N1040" s="13" t="str">
        <f>IF(ISNUMBER(SEARCH(".",expandedflower[[#This Row],[Pheno Barcode]])),CONCATENATE("1A4070000000065000",RIGHT(expandedflower[[#This Row],[Pheno Barcode]],6)),"")</f>
        <v/>
      </c>
      <c r="O10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_ML5-15</v>
      </c>
    </row>
    <row r="1041" spans="1:15" x14ac:dyDescent="0.25">
      <c r="A1041" s="8" t="s">
        <v>530</v>
      </c>
      <c r="B1041" s="9">
        <v>16</v>
      </c>
      <c r="C1041" s="13" t="s">
        <v>545</v>
      </c>
      <c r="D1041" s="13"/>
      <c r="E1041" s="13" t="e">
        <f>_xlfn.IFNA(VLOOKUP(expandedflower[[#This Row],[Scion METRC '#]],[3]!METRCC8[#Data],2,FALSE),"METRC ERROR")</f>
        <v>#REF!</v>
      </c>
      <c r="F1041" s="13" t="str">
        <f>_xlfn.IFNA(VLOOKUP(expandedflower[[#This Row],[Scion METRC '#]],VEGC8[[#All],[Scion METRC '#]:[Pheno Barcode]],2,FALSE),"")</f>
        <v/>
      </c>
      <c r="G1041" s="13" t="str">
        <f>LEFT(expandedflower[[#This Row],[Pheno Barcode]],7)</f>
        <v/>
      </c>
      <c r="H1041" s="10" t="e">
        <f>_xlfn.IFNA(VLOOKUP(expandedflower[[#This Row],[Strain]],VEGC8[[#All],[Scion METRC '#]:[Health]],5,FALSE),"")</f>
        <v>#REF!</v>
      </c>
      <c r="I1041" s="13"/>
      <c r="J1041" s="13" t="str">
        <f>_xlfn.IFNA(VLOOKUP(expandedflower[[#This Row],[Scion METRC '#]],DEADC8[#Data],2,FALSE),"Alive")</f>
        <v>Alive</v>
      </c>
      <c r="K1041" s="13"/>
      <c r="L1041" s="13" t="str">
        <f>_xlfn.IFNA(VLOOKUP(expandedflower[[#This Row],[Scion METRC '#]],DEADC8[#Data],3,FALSE),"")</f>
        <v/>
      </c>
      <c r="M1041" s="14" t="str">
        <f>_xlfn.IFNA(VLOOKUP(expandedflower[[#This Row],[Scion METRC '#]],DEADC8[#Data],4,FALSE),"")</f>
        <v/>
      </c>
      <c r="N1041" s="13" t="str">
        <f>IF(ISNUMBER(SEARCH(".",expandedflower[[#This Row],[Pheno Barcode]])),CONCATENATE("1A4070000000065000",RIGHT(expandedflower[[#This Row],[Pheno Barcode]],6)),"")</f>
        <v/>
      </c>
      <c r="O10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_ML5-16</v>
      </c>
    </row>
    <row r="1042" spans="1:15" x14ac:dyDescent="0.25">
      <c r="A1042" s="8" t="s">
        <v>530</v>
      </c>
      <c r="B1042" s="9">
        <v>1</v>
      </c>
      <c r="C1042" s="13" t="s">
        <v>546</v>
      </c>
      <c r="D1042" s="13"/>
      <c r="E1042" s="13" t="e">
        <f>_xlfn.IFNA(VLOOKUP(expandedflower[[#This Row],[Scion METRC '#]],[3]!METRCC8[#Data],2,FALSE),"METRC ERROR")</f>
        <v>#REF!</v>
      </c>
      <c r="F1042" s="13" t="str">
        <f>_xlfn.IFNA(VLOOKUP(expandedflower[[#This Row],[Scion METRC '#]],VEGC8[[#All],[Scion METRC '#]:[Pheno Barcode]],2,FALSE),"")</f>
        <v/>
      </c>
      <c r="G1042" s="13" t="str">
        <f>LEFT(expandedflower[[#This Row],[Pheno Barcode]],7)</f>
        <v/>
      </c>
      <c r="H1042" s="10" t="e">
        <f>_xlfn.IFNA(VLOOKUP(expandedflower[[#This Row],[Strain]],VEGC8[[#All],[Scion METRC '#]:[Health]],5,FALSE),"")</f>
        <v>#REF!</v>
      </c>
      <c r="I1042" s="13"/>
      <c r="J1042" s="13" t="str">
        <f>_xlfn.IFNA(VLOOKUP(expandedflower[[#This Row],[Scion METRC '#]],DEADC8[#Data],2,FALSE),"Alive")</f>
        <v>Alive</v>
      </c>
      <c r="K1042" s="13"/>
      <c r="L1042" s="13" t="str">
        <f>_xlfn.IFNA(VLOOKUP(expandedflower[[#This Row],[Scion METRC '#]],DEADC8[#Data],3,FALSE),"")</f>
        <v/>
      </c>
      <c r="M1042" s="14" t="str">
        <f>_xlfn.IFNA(VLOOKUP(expandedflower[[#This Row],[Scion METRC '#]],DEADC8[#Data],4,FALSE),"")</f>
        <v/>
      </c>
      <c r="N1042" s="13" t="str">
        <f>IF(ISNUMBER(SEARCH(".",expandedflower[[#This Row],[Pheno Barcode]])),CONCATENATE("1A4070000000065000",RIGHT(expandedflower[[#This Row],[Pheno Barcode]],6)),"")</f>
        <v/>
      </c>
      <c r="O10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_NL1-01</v>
      </c>
    </row>
    <row r="1043" spans="1:15" x14ac:dyDescent="0.25">
      <c r="A1043" s="8" t="s">
        <v>530</v>
      </c>
      <c r="B1043" s="9">
        <v>2</v>
      </c>
      <c r="C1043" s="13" t="s">
        <v>546</v>
      </c>
      <c r="D1043" s="13"/>
      <c r="E1043" s="13" t="e">
        <f>_xlfn.IFNA(VLOOKUP(expandedflower[[#This Row],[Scion METRC '#]],[3]!METRCC8[#Data],2,FALSE),"METRC ERROR")</f>
        <v>#REF!</v>
      </c>
      <c r="F1043" s="13" t="str">
        <f>_xlfn.IFNA(VLOOKUP(expandedflower[[#This Row],[Scion METRC '#]],VEGC8[[#All],[Scion METRC '#]:[Pheno Barcode]],2,FALSE),"")</f>
        <v/>
      </c>
      <c r="G1043" s="13" t="str">
        <f>LEFT(expandedflower[[#This Row],[Pheno Barcode]],7)</f>
        <v/>
      </c>
      <c r="H1043" s="10" t="e">
        <f>_xlfn.IFNA(VLOOKUP(expandedflower[[#This Row],[Strain]],VEGC8[[#All],[Scion METRC '#]:[Health]],5,FALSE),"")</f>
        <v>#REF!</v>
      </c>
      <c r="I1043" s="13"/>
      <c r="J1043" s="13" t="str">
        <f>_xlfn.IFNA(VLOOKUP(expandedflower[[#This Row],[Scion METRC '#]],DEADC8[#Data],2,FALSE),"Alive")</f>
        <v>Alive</v>
      </c>
      <c r="K1043" s="13"/>
      <c r="L1043" s="13" t="str">
        <f>_xlfn.IFNA(VLOOKUP(expandedflower[[#This Row],[Scion METRC '#]],DEADC8[#Data],3,FALSE),"")</f>
        <v/>
      </c>
      <c r="M1043" s="14" t="str">
        <f>_xlfn.IFNA(VLOOKUP(expandedflower[[#This Row],[Scion METRC '#]],DEADC8[#Data],4,FALSE),"")</f>
        <v/>
      </c>
      <c r="N1043" s="13" t="str">
        <f>IF(ISNUMBER(SEARCH(".",expandedflower[[#This Row],[Pheno Barcode]])),CONCATENATE("1A4070000000065000",RIGHT(expandedflower[[#This Row],[Pheno Barcode]],6)),"")</f>
        <v/>
      </c>
      <c r="O10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_NL1-02</v>
      </c>
    </row>
    <row r="1044" spans="1:15" x14ac:dyDescent="0.25">
      <c r="A1044" s="8" t="s">
        <v>530</v>
      </c>
      <c r="B1044" s="9">
        <v>3</v>
      </c>
      <c r="C1044" s="13" t="s">
        <v>546</v>
      </c>
      <c r="D1044" s="13"/>
      <c r="E1044" s="13" t="e">
        <f>_xlfn.IFNA(VLOOKUP(expandedflower[[#This Row],[Scion METRC '#]],[3]!METRCC8[#Data],2,FALSE),"METRC ERROR")</f>
        <v>#REF!</v>
      </c>
      <c r="F1044" s="13" t="str">
        <f>_xlfn.IFNA(VLOOKUP(expandedflower[[#This Row],[Scion METRC '#]],VEGC8[[#All],[Scion METRC '#]:[Pheno Barcode]],2,FALSE),"")</f>
        <v/>
      </c>
      <c r="G1044" s="13" t="str">
        <f>LEFT(expandedflower[[#This Row],[Pheno Barcode]],7)</f>
        <v/>
      </c>
      <c r="H1044" s="10" t="e">
        <f>_xlfn.IFNA(VLOOKUP(expandedflower[[#This Row],[Strain]],VEGC8[[#All],[Scion METRC '#]:[Health]],5,FALSE),"")</f>
        <v>#REF!</v>
      </c>
      <c r="I1044" s="13"/>
      <c r="J1044" s="13" t="str">
        <f>_xlfn.IFNA(VLOOKUP(expandedflower[[#This Row],[Scion METRC '#]],DEADC8[#Data],2,FALSE),"Alive")</f>
        <v>Alive</v>
      </c>
      <c r="K1044" s="13"/>
      <c r="L1044" s="13" t="str">
        <f>_xlfn.IFNA(VLOOKUP(expandedflower[[#This Row],[Scion METRC '#]],DEADC8[#Data],3,FALSE),"")</f>
        <v/>
      </c>
      <c r="M1044" s="14" t="str">
        <f>_xlfn.IFNA(VLOOKUP(expandedflower[[#This Row],[Scion METRC '#]],DEADC8[#Data],4,FALSE),"")</f>
        <v/>
      </c>
      <c r="N1044" s="13" t="str">
        <f>IF(ISNUMBER(SEARCH(".",expandedflower[[#This Row],[Pheno Barcode]])),CONCATENATE("1A4070000000065000",RIGHT(expandedflower[[#This Row],[Pheno Barcode]],6)),"")</f>
        <v/>
      </c>
      <c r="O10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_NL1-03</v>
      </c>
    </row>
    <row r="1045" spans="1:15" x14ac:dyDescent="0.25">
      <c r="A1045" s="8" t="s">
        <v>530</v>
      </c>
      <c r="B1045" s="9">
        <v>4</v>
      </c>
      <c r="C1045" s="13" t="s">
        <v>546</v>
      </c>
      <c r="D1045" s="13"/>
      <c r="E1045" s="13" t="e">
        <f>_xlfn.IFNA(VLOOKUP(expandedflower[[#This Row],[Scion METRC '#]],[3]!METRCC8[#Data],2,FALSE),"METRC ERROR")</f>
        <v>#REF!</v>
      </c>
      <c r="F1045" s="13" t="str">
        <f>_xlfn.IFNA(VLOOKUP(expandedflower[[#This Row],[Scion METRC '#]],VEGC8[[#All],[Scion METRC '#]:[Pheno Barcode]],2,FALSE),"")</f>
        <v/>
      </c>
      <c r="G1045" s="13" t="str">
        <f>LEFT(expandedflower[[#This Row],[Pheno Barcode]],7)</f>
        <v/>
      </c>
      <c r="H1045" s="10" t="e">
        <f>_xlfn.IFNA(VLOOKUP(expandedflower[[#This Row],[Strain]],VEGC8[[#All],[Scion METRC '#]:[Health]],5,FALSE),"")</f>
        <v>#REF!</v>
      </c>
      <c r="I1045" s="13"/>
      <c r="J1045" s="13" t="str">
        <f>_xlfn.IFNA(VLOOKUP(expandedflower[[#This Row],[Scion METRC '#]],DEADC8[#Data],2,FALSE),"Alive")</f>
        <v>Alive</v>
      </c>
      <c r="K1045" s="13"/>
      <c r="L1045" s="13" t="str">
        <f>_xlfn.IFNA(VLOOKUP(expandedflower[[#This Row],[Scion METRC '#]],DEADC8[#Data],3,FALSE),"")</f>
        <v/>
      </c>
      <c r="M1045" s="14" t="str">
        <f>_xlfn.IFNA(VLOOKUP(expandedflower[[#This Row],[Scion METRC '#]],DEADC8[#Data],4,FALSE),"")</f>
        <v/>
      </c>
      <c r="N1045" s="13" t="str">
        <f>IF(ISNUMBER(SEARCH(".",expandedflower[[#This Row],[Pheno Barcode]])),CONCATENATE("1A4070000000065000",RIGHT(expandedflower[[#This Row],[Pheno Barcode]],6)),"")</f>
        <v/>
      </c>
      <c r="O10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_NL1-04</v>
      </c>
    </row>
    <row r="1046" spans="1:15" x14ac:dyDescent="0.25">
      <c r="A1046" s="8" t="s">
        <v>530</v>
      </c>
      <c r="B1046" s="9">
        <v>5</v>
      </c>
      <c r="C1046" s="13" t="s">
        <v>546</v>
      </c>
      <c r="D1046" s="13"/>
      <c r="E1046" s="13" t="e">
        <f>_xlfn.IFNA(VLOOKUP(expandedflower[[#This Row],[Scion METRC '#]],[3]!METRCC8[#Data],2,FALSE),"METRC ERROR")</f>
        <v>#REF!</v>
      </c>
      <c r="F1046" s="13" t="str">
        <f>_xlfn.IFNA(VLOOKUP(expandedflower[[#This Row],[Scion METRC '#]],VEGC8[[#All],[Scion METRC '#]:[Pheno Barcode]],2,FALSE),"")</f>
        <v/>
      </c>
      <c r="G1046" s="13" t="str">
        <f>LEFT(expandedflower[[#This Row],[Pheno Barcode]],7)</f>
        <v/>
      </c>
      <c r="H1046" s="10" t="e">
        <f>_xlfn.IFNA(VLOOKUP(expandedflower[[#This Row],[Strain]],VEGC8[[#All],[Scion METRC '#]:[Health]],5,FALSE),"")</f>
        <v>#REF!</v>
      </c>
      <c r="I1046" s="13"/>
      <c r="J1046" s="13" t="str">
        <f>_xlfn.IFNA(VLOOKUP(expandedflower[[#This Row],[Scion METRC '#]],DEADC8[#Data],2,FALSE),"Alive")</f>
        <v>Alive</v>
      </c>
      <c r="K1046" s="13"/>
      <c r="L1046" s="13" t="str">
        <f>_xlfn.IFNA(VLOOKUP(expandedflower[[#This Row],[Scion METRC '#]],DEADC8[#Data],3,FALSE),"")</f>
        <v/>
      </c>
      <c r="M1046" s="14" t="str">
        <f>_xlfn.IFNA(VLOOKUP(expandedflower[[#This Row],[Scion METRC '#]],DEADC8[#Data],4,FALSE),"")</f>
        <v/>
      </c>
      <c r="N1046" s="13" t="str">
        <f>IF(ISNUMBER(SEARCH(".",expandedflower[[#This Row],[Pheno Barcode]])),CONCATENATE("1A4070000000065000",RIGHT(expandedflower[[#This Row],[Pheno Barcode]],6)),"")</f>
        <v/>
      </c>
      <c r="O10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_NL1-05</v>
      </c>
    </row>
    <row r="1047" spans="1:15" x14ac:dyDescent="0.25">
      <c r="A1047" s="8" t="s">
        <v>530</v>
      </c>
      <c r="B1047" s="9">
        <v>6</v>
      </c>
      <c r="C1047" s="13" t="s">
        <v>546</v>
      </c>
      <c r="D1047" s="13"/>
      <c r="E1047" s="13" t="e">
        <f>_xlfn.IFNA(VLOOKUP(expandedflower[[#This Row],[Scion METRC '#]],[3]!METRCC8[#Data],2,FALSE),"METRC ERROR")</f>
        <v>#REF!</v>
      </c>
      <c r="F1047" s="13" t="str">
        <f>_xlfn.IFNA(VLOOKUP(expandedflower[[#This Row],[Scion METRC '#]],VEGC8[[#All],[Scion METRC '#]:[Pheno Barcode]],2,FALSE),"")</f>
        <v/>
      </c>
      <c r="G1047" s="13" t="str">
        <f>LEFT(expandedflower[[#This Row],[Pheno Barcode]],7)</f>
        <v/>
      </c>
      <c r="H1047" s="10" t="e">
        <f>_xlfn.IFNA(VLOOKUP(expandedflower[[#This Row],[Strain]],VEGC8[[#All],[Scion METRC '#]:[Health]],5,FALSE),"")</f>
        <v>#REF!</v>
      </c>
      <c r="I1047" s="13"/>
      <c r="J1047" s="13" t="str">
        <f>_xlfn.IFNA(VLOOKUP(expandedflower[[#This Row],[Scion METRC '#]],DEADC8[#Data],2,FALSE),"Alive")</f>
        <v>Alive</v>
      </c>
      <c r="K1047" s="13"/>
      <c r="L1047" s="13" t="str">
        <f>_xlfn.IFNA(VLOOKUP(expandedflower[[#This Row],[Scion METRC '#]],DEADC8[#Data],3,FALSE),"")</f>
        <v/>
      </c>
      <c r="M1047" s="14" t="str">
        <f>_xlfn.IFNA(VLOOKUP(expandedflower[[#This Row],[Scion METRC '#]],DEADC8[#Data],4,FALSE),"")</f>
        <v/>
      </c>
      <c r="N1047" s="13" t="str">
        <f>IF(ISNUMBER(SEARCH(".",expandedflower[[#This Row],[Pheno Barcode]])),CONCATENATE("1A4070000000065000",RIGHT(expandedflower[[#This Row],[Pheno Barcode]],6)),"")</f>
        <v/>
      </c>
      <c r="O10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_NL1-06</v>
      </c>
    </row>
    <row r="1048" spans="1:15" x14ac:dyDescent="0.25">
      <c r="A1048" s="8" t="s">
        <v>530</v>
      </c>
      <c r="B1048" s="9">
        <v>7</v>
      </c>
      <c r="C1048" s="13" t="s">
        <v>546</v>
      </c>
      <c r="D1048" s="13"/>
      <c r="E1048" s="13" t="e">
        <f>_xlfn.IFNA(VLOOKUP(expandedflower[[#This Row],[Scion METRC '#]],[3]!METRCC8[#Data],2,FALSE),"METRC ERROR")</f>
        <v>#REF!</v>
      </c>
      <c r="F1048" s="13" t="str">
        <f>_xlfn.IFNA(VLOOKUP(expandedflower[[#This Row],[Scion METRC '#]],VEGC8[[#All],[Scion METRC '#]:[Pheno Barcode]],2,FALSE),"")</f>
        <v/>
      </c>
      <c r="G1048" s="13" t="str">
        <f>LEFT(expandedflower[[#This Row],[Pheno Barcode]],7)</f>
        <v/>
      </c>
      <c r="H1048" s="10" t="e">
        <f>_xlfn.IFNA(VLOOKUP(expandedflower[[#This Row],[Strain]],VEGC8[[#All],[Scion METRC '#]:[Health]],5,FALSE),"")</f>
        <v>#REF!</v>
      </c>
      <c r="I1048" s="13"/>
      <c r="J1048" s="13" t="str">
        <f>_xlfn.IFNA(VLOOKUP(expandedflower[[#This Row],[Scion METRC '#]],DEADC8[#Data],2,FALSE),"Alive")</f>
        <v>Alive</v>
      </c>
      <c r="K1048" s="13"/>
      <c r="L1048" s="13" t="str">
        <f>_xlfn.IFNA(VLOOKUP(expandedflower[[#This Row],[Scion METRC '#]],DEADC8[#Data],3,FALSE),"")</f>
        <v/>
      </c>
      <c r="M1048" s="14" t="str">
        <f>_xlfn.IFNA(VLOOKUP(expandedflower[[#This Row],[Scion METRC '#]],DEADC8[#Data],4,FALSE),"")</f>
        <v/>
      </c>
      <c r="N1048" s="13" t="str">
        <f>IF(ISNUMBER(SEARCH(".",expandedflower[[#This Row],[Pheno Barcode]])),CONCATENATE("1A4070000000065000",RIGHT(expandedflower[[#This Row],[Pheno Barcode]],6)),"")</f>
        <v/>
      </c>
      <c r="O10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_NL1-07</v>
      </c>
    </row>
    <row r="1049" spans="1:15" x14ac:dyDescent="0.25">
      <c r="A1049" s="8" t="s">
        <v>530</v>
      </c>
      <c r="B1049" s="9">
        <v>8</v>
      </c>
      <c r="C1049" s="13" t="s">
        <v>546</v>
      </c>
      <c r="D1049" s="13"/>
      <c r="E1049" s="13" t="e">
        <f>_xlfn.IFNA(VLOOKUP(expandedflower[[#This Row],[Scion METRC '#]],[3]!METRCC8[#Data],2,FALSE),"METRC ERROR")</f>
        <v>#REF!</v>
      </c>
      <c r="F1049" s="13" t="str">
        <f>_xlfn.IFNA(VLOOKUP(expandedflower[[#This Row],[Scion METRC '#]],VEGC8[[#All],[Scion METRC '#]:[Pheno Barcode]],2,FALSE),"")</f>
        <v/>
      </c>
      <c r="G1049" s="13" t="str">
        <f>LEFT(expandedflower[[#This Row],[Pheno Barcode]],7)</f>
        <v/>
      </c>
      <c r="H1049" s="10" t="e">
        <f>_xlfn.IFNA(VLOOKUP(expandedflower[[#This Row],[Strain]],VEGC8[[#All],[Scion METRC '#]:[Health]],5,FALSE),"")</f>
        <v>#REF!</v>
      </c>
      <c r="I1049" s="13"/>
      <c r="J1049" s="13" t="str">
        <f>_xlfn.IFNA(VLOOKUP(expandedflower[[#This Row],[Scion METRC '#]],DEADC8[#Data],2,FALSE),"Alive")</f>
        <v>Alive</v>
      </c>
      <c r="K1049" s="13"/>
      <c r="L1049" s="13" t="str">
        <f>_xlfn.IFNA(VLOOKUP(expandedflower[[#This Row],[Scion METRC '#]],DEADC8[#Data],3,FALSE),"")</f>
        <v/>
      </c>
      <c r="M1049" s="14" t="str">
        <f>_xlfn.IFNA(VLOOKUP(expandedflower[[#This Row],[Scion METRC '#]],DEADC8[#Data],4,FALSE),"")</f>
        <v/>
      </c>
      <c r="N1049" s="13" t="str">
        <f>IF(ISNUMBER(SEARCH(".",expandedflower[[#This Row],[Pheno Barcode]])),CONCATENATE("1A4070000000065000",RIGHT(expandedflower[[#This Row],[Pheno Barcode]],6)),"")</f>
        <v/>
      </c>
      <c r="O10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_NL1-08</v>
      </c>
    </row>
    <row r="1050" spans="1:15" x14ac:dyDescent="0.25">
      <c r="A1050" s="8" t="s">
        <v>530</v>
      </c>
      <c r="B1050" s="9">
        <v>9</v>
      </c>
      <c r="C1050" s="13" t="s">
        <v>546</v>
      </c>
      <c r="D1050" s="13"/>
      <c r="E1050" s="13" t="e">
        <f>_xlfn.IFNA(VLOOKUP(expandedflower[[#This Row],[Scion METRC '#]],[3]!METRCC8[#Data],2,FALSE),"METRC ERROR")</f>
        <v>#REF!</v>
      </c>
      <c r="F1050" s="13" t="str">
        <f>_xlfn.IFNA(VLOOKUP(expandedflower[[#This Row],[Scion METRC '#]],VEGC8[[#All],[Scion METRC '#]:[Pheno Barcode]],2,FALSE),"")</f>
        <v/>
      </c>
      <c r="G1050" s="13" t="str">
        <f>LEFT(expandedflower[[#This Row],[Pheno Barcode]],7)</f>
        <v/>
      </c>
      <c r="H1050" s="10" t="e">
        <f>_xlfn.IFNA(VLOOKUP(expandedflower[[#This Row],[Strain]],VEGC8[[#All],[Scion METRC '#]:[Health]],5,FALSE),"")</f>
        <v>#REF!</v>
      </c>
      <c r="I1050" s="13"/>
      <c r="J1050" s="13" t="str">
        <f>_xlfn.IFNA(VLOOKUP(expandedflower[[#This Row],[Scion METRC '#]],DEADC8[#Data],2,FALSE),"Alive")</f>
        <v>Alive</v>
      </c>
      <c r="K1050" s="13"/>
      <c r="L1050" s="13" t="str">
        <f>_xlfn.IFNA(VLOOKUP(expandedflower[[#This Row],[Scion METRC '#]],DEADC8[#Data],3,FALSE),"")</f>
        <v/>
      </c>
      <c r="M1050" s="14" t="str">
        <f>_xlfn.IFNA(VLOOKUP(expandedflower[[#This Row],[Scion METRC '#]],DEADC8[#Data],4,FALSE),"")</f>
        <v/>
      </c>
      <c r="N1050" s="13" t="str">
        <f>IF(ISNUMBER(SEARCH(".",expandedflower[[#This Row],[Pheno Barcode]])),CONCATENATE("1A4070000000065000",RIGHT(expandedflower[[#This Row],[Pheno Barcode]],6)),"")</f>
        <v/>
      </c>
      <c r="O10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_NL1-09</v>
      </c>
    </row>
    <row r="1051" spans="1:15" x14ac:dyDescent="0.25">
      <c r="A1051" s="8" t="s">
        <v>530</v>
      </c>
      <c r="B1051" s="9">
        <v>10</v>
      </c>
      <c r="C1051" s="13" t="s">
        <v>546</v>
      </c>
      <c r="D1051" s="13"/>
      <c r="E1051" s="13" t="e">
        <f>_xlfn.IFNA(VLOOKUP(expandedflower[[#This Row],[Scion METRC '#]],[3]!METRCC8[#Data],2,FALSE),"METRC ERROR")</f>
        <v>#REF!</v>
      </c>
      <c r="F1051" s="13" t="str">
        <f>_xlfn.IFNA(VLOOKUP(expandedflower[[#This Row],[Scion METRC '#]],VEGC8[[#All],[Scion METRC '#]:[Pheno Barcode]],2,FALSE),"")</f>
        <v/>
      </c>
      <c r="G1051" s="13" t="str">
        <f>LEFT(expandedflower[[#This Row],[Pheno Barcode]],7)</f>
        <v/>
      </c>
      <c r="H1051" s="10" t="e">
        <f>_xlfn.IFNA(VLOOKUP(expandedflower[[#This Row],[Strain]],VEGC8[[#All],[Scion METRC '#]:[Health]],5,FALSE),"")</f>
        <v>#REF!</v>
      </c>
      <c r="I1051" s="13"/>
      <c r="J1051" s="13" t="str">
        <f>_xlfn.IFNA(VLOOKUP(expandedflower[[#This Row],[Scion METRC '#]],DEADC8[#Data],2,FALSE),"Alive")</f>
        <v>Alive</v>
      </c>
      <c r="K1051" s="13"/>
      <c r="L1051" s="13" t="str">
        <f>_xlfn.IFNA(VLOOKUP(expandedflower[[#This Row],[Scion METRC '#]],DEADC8[#Data],3,FALSE),"")</f>
        <v/>
      </c>
      <c r="M1051" s="14" t="str">
        <f>_xlfn.IFNA(VLOOKUP(expandedflower[[#This Row],[Scion METRC '#]],DEADC8[#Data],4,FALSE),"")</f>
        <v/>
      </c>
      <c r="N1051" s="13" t="str">
        <f>IF(ISNUMBER(SEARCH(".",expandedflower[[#This Row],[Pheno Barcode]])),CONCATENATE("1A4070000000065000",RIGHT(expandedflower[[#This Row],[Pheno Barcode]],6)),"")</f>
        <v/>
      </c>
      <c r="O10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_NL1-10</v>
      </c>
    </row>
    <row r="1052" spans="1:15" x14ac:dyDescent="0.25">
      <c r="A1052" s="8" t="s">
        <v>530</v>
      </c>
      <c r="B1052" s="9">
        <v>11</v>
      </c>
      <c r="C1052" s="13" t="s">
        <v>546</v>
      </c>
      <c r="D1052" s="13"/>
      <c r="E1052" s="13" t="e">
        <f>_xlfn.IFNA(VLOOKUP(expandedflower[[#This Row],[Scion METRC '#]],[3]!METRCC8[#Data],2,FALSE),"METRC ERROR")</f>
        <v>#REF!</v>
      </c>
      <c r="F1052" s="13" t="str">
        <f>_xlfn.IFNA(VLOOKUP(expandedflower[[#This Row],[Scion METRC '#]],VEGC8[[#All],[Scion METRC '#]:[Pheno Barcode]],2,FALSE),"")</f>
        <v/>
      </c>
      <c r="G1052" s="13" t="str">
        <f>LEFT(expandedflower[[#This Row],[Pheno Barcode]],7)</f>
        <v/>
      </c>
      <c r="H1052" s="10" t="e">
        <f>_xlfn.IFNA(VLOOKUP(expandedflower[[#This Row],[Strain]],VEGC8[[#All],[Scion METRC '#]:[Health]],5,FALSE),"")</f>
        <v>#REF!</v>
      </c>
      <c r="I1052" s="13"/>
      <c r="J1052" s="13" t="str">
        <f>_xlfn.IFNA(VLOOKUP(expandedflower[[#This Row],[Scion METRC '#]],DEADC8[#Data],2,FALSE),"Alive")</f>
        <v>Alive</v>
      </c>
      <c r="K1052" s="13"/>
      <c r="L1052" s="13" t="str">
        <f>_xlfn.IFNA(VLOOKUP(expandedflower[[#This Row],[Scion METRC '#]],DEADC8[#Data],3,FALSE),"")</f>
        <v/>
      </c>
      <c r="M1052" s="14" t="str">
        <f>_xlfn.IFNA(VLOOKUP(expandedflower[[#This Row],[Scion METRC '#]],DEADC8[#Data],4,FALSE),"")</f>
        <v/>
      </c>
      <c r="N1052" s="13" t="str">
        <f>IF(ISNUMBER(SEARCH(".",expandedflower[[#This Row],[Pheno Barcode]])),CONCATENATE("1A4070000000065000",RIGHT(expandedflower[[#This Row],[Pheno Barcode]],6)),"")</f>
        <v/>
      </c>
      <c r="O10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_NL1-11</v>
      </c>
    </row>
    <row r="1053" spans="1:15" x14ac:dyDescent="0.25">
      <c r="A1053" s="8" t="s">
        <v>530</v>
      </c>
      <c r="B1053" s="9">
        <v>12</v>
      </c>
      <c r="C1053" s="13" t="s">
        <v>546</v>
      </c>
      <c r="D1053" s="13"/>
      <c r="E1053" s="13" t="e">
        <f>_xlfn.IFNA(VLOOKUP(expandedflower[[#This Row],[Scion METRC '#]],[3]!METRCC8[#Data],2,FALSE),"METRC ERROR")</f>
        <v>#REF!</v>
      </c>
      <c r="F1053" s="13" t="str">
        <f>_xlfn.IFNA(VLOOKUP(expandedflower[[#This Row],[Scion METRC '#]],VEGC8[[#All],[Scion METRC '#]:[Pheno Barcode]],2,FALSE),"")</f>
        <v/>
      </c>
      <c r="G1053" s="13" t="str">
        <f>LEFT(expandedflower[[#This Row],[Pheno Barcode]],7)</f>
        <v/>
      </c>
      <c r="H1053" s="10" t="e">
        <f>_xlfn.IFNA(VLOOKUP(expandedflower[[#This Row],[Strain]],VEGC8[[#All],[Scion METRC '#]:[Health]],5,FALSE),"")</f>
        <v>#REF!</v>
      </c>
      <c r="I1053" s="13"/>
      <c r="J1053" s="13" t="str">
        <f>_xlfn.IFNA(VLOOKUP(expandedflower[[#This Row],[Scion METRC '#]],DEADC8[#Data],2,FALSE),"Alive")</f>
        <v>Alive</v>
      </c>
      <c r="K1053" s="13"/>
      <c r="L1053" s="13" t="str">
        <f>_xlfn.IFNA(VLOOKUP(expandedflower[[#This Row],[Scion METRC '#]],DEADC8[#Data],3,FALSE),"")</f>
        <v/>
      </c>
      <c r="M1053" s="14" t="str">
        <f>_xlfn.IFNA(VLOOKUP(expandedflower[[#This Row],[Scion METRC '#]],DEADC8[#Data],4,FALSE),"")</f>
        <v/>
      </c>
      <c r="N1053" s="13" t="str">
        <f>IF(ISNUMBER(SEARCH(".",expandedflower[[#This Row],[Pheno Barcode]])),CONCATENATE("1A4070000000065000",RIGHT(expandedflower[[#This Row],[Pheno Barcode]],6)),"")</f>
        <v/>
      </c>
      <c r="O10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_NL1-12</v>
      </c>
    </row>
    <row r="1054" spans="1:15" x14ac:dyDescent="0.25">
      <c r="A1054" s="8" t="s">
        <v>530</v>
      </c>
      <c r="B1054" s="9">
        <v>13</v>
      </c>
      <c r="C1054" s="13" t="s">
        <v>546</v>
      </c>
      <c r="D1054" s="13"/>
      <c r="E1054" s="13" t="e">
        <f>_xlfn.IFNA(VLOOKUP(expandedflower[[#This Row],[Scion METRC '#]],[3]!METRCC8[#Data],2,FALSE),"METRC ERROR")</f>
        <v>#REF!</v>
      </c>
      <c r="F1054" s="13" t="str">
        <f>_xlfn.IFNA(VLOOKUP(expandedflower[[#This Row],[Scion METRC '#]],VEGC8[[#All],[Scion METRC '#]:[Pheno Barcode]],2,FALSE),"")</f>
        <v/>
      </c>
      <c r="G1054" s="13" t="str">
        <f>LEFT(expandedflower[[#This Row],[Pheno Barcode]],7)</f>
        <v/>
      </c>
      <c r="H1054" s="10" t="e">
        <f>_xlfn.IFNA(VLOOKUP(expandedflower[[#This Row],[Strain]],VEGC8[[#All],[Scion METRC '#]:[Health]],5,FALSE),"")</f>
        <v>#REF!</v>
      </c>
      <c r="I1054" s="13"/>
      <c r="J1054" s="13" t="str">
        <f>_xlfn.IFNA(VLOOKUP(expandedflower[[#This Row],[Scion METRC '#]],DEADC8[#Data],2,FALSE),"Alive")</f>
        <v>Alive</v>
      </c>
      <c r="K1054" s="13"/>
      <c r="L1054" s="13" t="str">
        <f>_xlfn.IFNA(VLOOKUP(expandedflower[[#This Row],[Scion METRC '#]],DEADC8[#Data],3,FALSE),"")</f>
        <v/>
      </c>
      <c r="M1054" s="14" t="str">
        <f>_xlfn.IFNA(VLOOKUP(expandedflower[[#This Row],[Scion METRC '#]],DEADC8[#Data],4,FALSE),"")</f>
        <v/>
      </c>
      <c r="N1054" s="13" t="str">
        <f>IF(ISNUMBER(SEARCH(".",expandedflower[[#This Row],[Pheno Barcode]])),CONCATENATE("1A4070000000065000",RIGHT(expandedflower[[#This Row],[Pheno Barcode]],6)),"")</f>
        <v/>
      </c>
      <c r="O10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_NL1-13</v>
      </c>
    </row>
    <row r="1055" spans="1:15" x14ac:dyDescent="0.25">
      <c r="A1055" s="8" t="s">
        <v>530</v>
      </c>
      <c r="B1055" s="9">
        <v>14</v>
      </c>
      <c r="C1055" s="13" t="s">
        <v>546</v>
      </c>
      <c r="D1055" s="13"/>
      <c r="E1055" s="13" t="e">
        <f>_xlfn.IFNA(VLOOKUP(expandedflower[[#This Row],[Scion METRC '#]],[3]!METRCC8[#Data],2,FALSE),"METRC ERROR")</f>
        <v>#REF!</v>
      </c>
      <c r="F1055" s="13" t="str">
        <f>_xlfn.IFNA(VLOOKUP(expandedflower[[#This Row],[Scion METRC '#]],VEGC8[[#All],[Scion METRC '#]:[Pheno Barcode]],2,FALSE),"")</f>
        <v/>
      </c>
      <c r="G1055" s="13" t="str">
        <f>LEFT(expandedflower[[#This Row],[Pheno Barcode]],7)</f>
        <v/>
      </c>
      <c r="H1055" s="10" t="e">
        <f>_xlfn.IFNA(VLOOKUP(expandedflower[[#This Row],[Strain]],VEGC8[[#All],[Scion METRC '#]:[Health]],5,FALSE),"")</f>
        <v>#REF!</v>
      </c>
      <c r="I1055" s="13"/>
      <c r="J1055" s="13" t="str">
        <f>_xlfn.IFNA(VLOOKUP(expandedflower[[#This Row],[Scion METRC '#]],DEADC8[#Data],2,FALSE),"Alive")</f>
        <v>Alive</v>
      </c>
      <c r="K1055" s="13"/>
      <c r="L1055" s="13" t="str">
        <f>_xlfn.IFNA(VLOOKUP(expandedflower[[#This Row],[Scion METRC '#]],DEADC8[#Data],3,FALSE),"")</f>
        <v/>
      </c>
      <c r="M1055" s="14" t="str">
        <f>_xlfn.IFNA(VLOOKUP(expandedflower[[#This Row],[Scion METRC '#]],DEADC8[#Data],4,FALSE),"")</f>
        <v/>
      </c>
      <c r="N1055" s="13" t="str">
        <f>IF(ISNUMBER(SEARCH(".",expandedflower[[#This Row],[Pheno Barcode]])),CONCATENATE("1A4070000000065000",RIGHT(expandedflower[[#This Row],[Pheno Barcode]],6)),"")</f>
        <v/>
      </c>
      <c r="O10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_NL1-14</v>
      </c>
    </row>
    <row r="1056" spans="1:15" x14ac:dyDescent="0.25">
      <c r="A1056" s="8" t="s">
        <v>530</v>
      </c>
      <c r="B1056" s="9">
        <v>15</v>
      </c>
      <c r="C1056" s="13" t="s">
        <v>546</v>
      </c>
      <c r="D1056" s="13"/>
      <c r="E1056" s="13" t="e">
        <f>_xlfn.IFNA(VLOOKUP(expandedflower[[#This Row],[Scion METRC '#]],[3]!METRCC8[#Data],2,FALSE),"METRC ERROR")</f>
        <v>#REF!</v>
      </c>
      <c r="F1056" s="13" t="str">
        <f>_xlfn.IFNA(VLOOKUP(expandedflower[[#This Row],[Scion METRC '#]],VEGC8[[#All],[Scion METRC '#]:[Pheno Barcode]],2,FALSE),"")</f>
        <v/>
      </c>
      <c r="G1056" s="13" t="str">
        <f>LEFT(expandedflower[[#This Row],[Pheno Barcode]],7)</f>
        <v/>
      </c>
      <c r="H1056" s="10" t="e">
        <f>_xlfn.IFNA(VLOOKUP(expandedflower[[#This Row],[Strain]],VEGC8[[#All],[Scion METRC '#]:[Health]],5,FALSE),"")</f>
        <v>#REF!</v>
      </c>
      <c r="I1056" s="13"/>
      <c r="J1056" s="13" t="str">
        <f>_xlfn.IFNA(VLOOKUP(expandedflower[[#This Row],[Scion METRC '#]],DEADC8[#Data],2,FALSE),"Alive")</f>
        <v>Alive</v>
      </c>
      <c r="K1056" s="13"/>
      <c r="L1056" s="13" t="str">
        <f>_xlfn.IFNA(VLOOKUP(expandedflower[[#This Row],[Scion METRC '#]],DEADC8[#Data],3,FALSE),"")</f>
        <v/>
      </c>
      <c r="M1056" s="14" t="str">
        <f>_xlfn.IFNA(VLOOKUP(expandedflower[[#This Row],[Scion METRC '#]],DEADC8[#Data],4,FALSE),"")</f>
        <v/>
      </c>
      <c r="N1056" s="13" t="str">
        <f>IF(ISNUMBER(SEARCH(".",expandedflower[[#This Row],[Pheno Barcode]])),CONCATENATE("1A4070000000065000",RIGHT(expandedflower[[#This Row],[Pheno Barcode]],6)),"")</f>
        <v/>
      </c>
      <c r="O10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_NL1-15</v>
      </c>
    </row>
    <row r="1057" spans="1:15" x14ac:dyDescent="0.25">
      <c r="A1057" s="8" t="s">
        <v>530</v>
      </c>
      <c r="B1057" s="9">
        <v>16</v>
      </c>
      <c r="C1057" s="13" t="s">
        <v>546</v>
      </c>
      <c r="D1057" s="13"/>
      <c r="E1057" s="13" t="e">
        <f>_xlfn.IFNA(VLOOKUP(expandedflower[[#This Row],[Scion METRC '#]],[3]!METRCC8[#Data],2,FALSE),"METRC ERROR")</f>
        <v>#REF!</v>
      </c>
      <c r="F1057" s="13" t="str">
        <f>_xlfn.IFNA(VLOOKUP(expandedflower[[#This Row],[Scion METRC '#]],VEGC8[[#All],[Scion METRC '#]:[Pheno Barcode]],2,FALSE),"")</f>
        <v/>
      </c>
      <c r="G1057" s="13" t="str">
        <f>LEFT(expandedflower[[#This Row],[Pheno Barcode]],7)</f>
        <v/>
      </c>
      <c r="H1057" s="10" t="e">
        <f>_xlfn.IFNA(VLOOKUP(expandedflower[[#This Row],[Strain]],VEGC8[[#All],[Scion METRC '#]:[Health]],5,FALSE),"")</f>
        <v>#REF!</v>
      </c>
      <c r="I1057" s="13"/>
      <c r="J1057" s="13" t="str">
        <f>_xlfn.IFNA(VLOOKUP(expandedflower[[#This Row],[Scion METRC '#]],DEADC8[#Data],2,FALSE),"Alive")</f>
        <v>Alive</v>
      </c>
      <c r="K1057" s="13"/>
      <c r="L1057" s="13" t="str">
        <f>_xlfn.IFNA(VLOOKUP(expandedflower[[#This Row],[Scion METRC '#]],DEADC8[#Data],3,FALSE),"")</f>
        <v/>
      </c>
      <c r="M1057" s="14" t="str">
        <f>_xlfn.IFNA(VLOOKUP(expandedflower[[#This Row],[Scion METRC '#]],DEADC8[#Data],4,FALSE),"")</f>
        <v/>
      </c>
      <c r="N1057" s="13" t="str">
        <f>IF(ISNUMBER(SEARCH(".",expandedflower[[#This Row],[Pheno Barcode]])),CONCATENATE("1A4070000000065000",RIGHT(expandedflower[[#This Row],[Pheno Barcode]],6)),"")</f>
        <v/>
      </c>
      <c r="O10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_NL1-16</v>
      </c>
    </row>
    <row r="1058" spans="1:15" x14ac:dyDescent="0.25">
      <c r="A1058" s="8" t="s">
        <v>530</v>
      </c>
      <c r="B1058" s="9">
        <v>1</v>
      </c>
      <c r="C1058" s="13" t="s">
        <v>547</v>
      </c>
      <c r="D1058" s="13"/>
      <c r="E1058" s="13" t="e">
        <f>_xlfn.IFNA(VLOOKUP(expandedflower[[#This Row],[Scion METRC '#]],[3]!METRCC8[#Data],2,FALSE),"METRC ERROR")</f>
        <v>#REF!</v>
      </c>
      <c r="F1058" s="13" t="str">
        <f>_xlfn.IFNA(VLOOKUP(expandedflower[[#This Row],[Scion METRC '#]],VEGC8[[#All],[Scion METRC '#]:[Pheno Barcode]],2,FALSE),"")</f>
        <v/>
      </c>
      <c r="G1058" s="13" t="str">
        <f>LEFT(expandedflower[[#This Row],[Pheno Barcode]],7)</f>
        <v/>
      </c>
      <c r="H1058" s="10" t="e">
        <f>_xlfn.IFNA(VLOOKUP(expandedflower[[#This Row],[Strain]],VEGC8[[#All],[Scion METRC '#]:[Health]],5,FALSE),"")</f>
        <v>#REF!</v>
      </c>
      <c r="I1058" s="13"/>
      <c r="J1058" s="13" t="str">
        <f>_xlfn.IFNA(VLOOKUP(expandedflower[[#This Row],[Scion METRC '#]],DEADC8[#Data],2,FALSE),"Alive")</f>
        <v>Alive</v>
      </c>
      <c r="K1058" s="13"/>
      <c r="L1058" s="13" t="str">
        <f>_xlfn.IFNA(VLOOKUP(expandedflower[[#This Row],[Scion METRC '#]],DEADC8[#Data],3,FALSE),"")</f>
        <v/>
      </c>
      <c r="M1058" s="14" t="str">
        <f>_xlfn.IFNA(VLOOKUP(expandedflower[[#This Row],[Scion METRC '#]],DEADC8[#Data],4,FALSE),"")</f>
        <v/>
      </c>
      <c r="N1058" s="13" t="str">
        <f>IF(ISNUMBER(SEARCH(".",expandedflower[[#This Row],[Pheno Barcode]])),CONCATENATE("1A4070000000065000",RIGHT(expandedflower[[#This Row],[Pheno Barcode]],6)),"")</f>
        <v/>
      </c>
      <c r="O10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_NL2-01</v>
      </c>
    </row>
    <row r="1059" spans="1:15" x14ac:dyDescent="0.25">
      <c r="A1059" s="8" t="s">
        <v>530</v>
      </c>
      <c r="B1059" s="9">
        <v>2</v>
      </c>
      <c r="C1059" s="13" t="s">
        <v>547</v>
      </c>
      <c r="D1059" s="13"/>
      <c r="E1059" s="13" t="e">
        <f>_xlfn.IFNA(VLOOKUP(expandedflower[[#This Row],[Scion METRC '#]],[3]!METRCC8[#Data],2,FALSE),"METRC ERROR")</f>
        <v>#REF!</v>
      </c>
      <c r="F1059" s="13" t="str">
        <f>_xlfn.IFNA(VLOOKUP(expandedflower[[#This Row],[Scion METRC '#]],VEGC8[[#All],[Scion METRC '#]:[Pheno Barcode]],2,FALSE),"")</f>
        <v/>
      </c>
      <c r="G1059" s="13" t="str">
        <f>LEFT(expandedflower[[#This Row],[Pheno Barcode]],7)</f>
        <v/>
      </c>
      <c r="H1059" s="10" t="e">
        <f>_xlfn.IFNA(VLOOKUP(expandedflower[[#This Row],[Strain]],VEGC8[[#All],[Scion METRC '#]:[Health]],5,FALSE),"")</f>
        <v>#REF!</v>
      </c>
      <c r="I1059" s="13"/>
      <c r="J1059" s="13" t="str">
        <f>_xlfn.IFNA(VLOOKUP(expandedflower[[#This Row],[Scion METRC '#]],DEADC8[#Data],2,FALSE),"Alive")</f>
        <v>Alive</v>
      </c>
      <c r="K1059" s="13"/>
      <c r="L1059" s="13" t="str">
        <f>_xlfn.IFNA(VLOOKUP(expandedflower[[#This Row],[Scion METRC '#]],DEADC8[#Data],3,FALSE),"")</f>
        <v/>
      </c>
      <c r="M1059" s="14" t="str">
        <f>_xlfn.IFNA(VLOOKUP(expandedflower[[#This Row],[Scion METRC '#]],DEADC8[#Data],4,FALSE),"")</f>
        <v/>
      </c>
      <c r="N1059" s="13" t="str">
        <f>IF(ISNUMBER(SEARCH(".",expandedflower[[#This Row],[Pheno Barcode]])),CONCATENATE("1A4070000000065000",RIGHT(expandedflower[[#This Row],[Pheno Barcode]],6)),"")</f>
        <v/>
      </c>
      <c r="O10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_NL2-02</v>
      </c>
    </row>
    <row r="1060" spans="1:15" x14ac:dyDescent="0.25">
      <c r="A1060" s="8" t="s">
        <v>530</v>
      </c>
      <c r="B1060" s="9">
        <v>3</v>
      </c>
      <c r="C1060" s="13" t="s">
        <v>547</v>
      </c>
      <c r="D1060" s="13"/>
      <c r="E1060" s="13" t="e">
        <f>_xlfn.IFNA(VLOOKUP(expandedflower[[#This Row],[Scion METRC '#]],[3]!METRCC8[#Data],2,FALSE),"METRC ERROR")</f>
        <v>#REF!</v>
      </c>
      <c r="F1060" s="13" t="str">
        <f>_xlfn.IFNA(VLOOKUP(expandedflower[[#This Row],[Scion METRC '#]],VEGC8[[#All],[Scion METRC '#]:[Pheno Barcode]],2,FALSE),"")</f>
        <v/>
      </c>
      <c r="G1060" s="13" t="str">
        <f>LEFT(expandedflower[[#This Row],[Pheno Barcode]],7)</f>
        <v/>
      </c>
      <c r="H1060" s="10" t="e">
        <f>_xlfn.IFNA(VLOOKUP(expandedflower[[#This Row],[Strain]],VEGC8[[#All],[Scion METRC '#]:[Health]],5,FALSE),"")</f>
        <v>#REF!</v>
      </c>
      <c r="I1060" s="13"/>
      <c r="J1060" s="13" t="str">
        <f>_xlfn.IFNA(VLOOKUP(expandedflower[[#This Row],[Scion METRC '#]],DEADC8[#Data],2,FALSE),"Alive")</f>
        <v>Alive</v>
      </c>
      <c r="K1060" s="13"/>
      <c r="L1060" s="13" t="str">
        <f>_xlfn.IFNA(VLOOKUP(expandedflower[[#This Row],[Scion METRC '#]],DEADC8[#Data],3,FALSE),"")</f>
        <v/>
      </c>
      <c r="M1060" s="14" t="str">
        <f>_xlfn.IFNA(VLOOKUP(expandedflower[[#This Row],[Scion METRC '#]],DEADC8[#Data],4,FALSE),"")</f>
        <v/>
      </c>
      <c r="N1060" s="13" t="str">
        <f>IF(ISNUMBER(SEARCH(".",expandedflower[[#This Row],[Pheno Barcode]])),CONCATENATE("1A4070000000065000",RIGHT(expandedflower[[#This Row],[Pheno Barcode]],6)),"")</f>
        <v/>
      </c>
      <c r="O10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_NL2-03</v>
      </c>
    </row>
    <row r="1061" spans="1:15" x14ac:dyDescent="0.25">
      <c r="A1061" s="8" t="s">
        <v>530</v>
      </c>
      <c r="B1061" s="9">
        <v>4</v>
      </c>
      <c r="C1061" s="13" t="s">
        <v>547</v>
      </c>
      <c r="D1061" s="13"/>
      <c r="E1061" s="13" t="e">
        <f>_xlfn.IFNA(VLOOKUP(expandedflower[[#This Row],[Scion METRC '#]],[3]!METRCC8[#Data],2,FALSE),"METRC ERROR")</f>
        <v>#REF!</v>
      </c>
      <c r="F1061" s="13" t="str">
        <f>_xlfn.IFNA(VLOOKUP(expandedflower[[#This Row],[Scion METRC '#]],VEGC8[[#All],[Scion METRC '#]:[Pheno Barcode]],2,FALSE),"")</f>
        <v/>
      </c>
      <c r="G1061" s="13" t="str">
        <f>LEFT(expandedflower[[#This Row],[Pheno Barcode]],7)</f>
        <v/>
      </c>
      <c r="H1061" s="10" t="e">
        <f>_xlfn.IFNA(VLOOKUP(expandedflower[[#This Row],[Strain]],VEGC8[[#All],[Scion METRC '#]:[Health]],5,FALSE),"")</f>
        <v>#REF!</v>
      </c>
      <c r="I1061" s="13"/>
      <c r="J1061" s="13" t="str">
        <f>_xlfn.IFNA(VLOOKUP(expandedflower[[#This Row],[Scion METRC '#]],DEADC8[#Data],2,FALSE),"Alive")</f>
        <v>Alive</v>
      </c>
      <c r="K1061" s="13"/>
      <c r="L1061" s="13" t="str">
        <f>_xlfn.IFNA(VLOOKUP(expandedflower[[#This Row],[Scion METRC '#]],DEADC8[#Data],3,FALSE),"")</f>
        <v/>
      </c>
      <c r="M1061" s="14" t="str">
        <f>_xlfn.IFNA(VLOOKUP(expandedflower[[#This Row],[Scion METRC '#]],DEADC8[#Data],4,FALSE),"")</f>
        <v/>
      </c>
      <c r="N1061" s="13" t="str">
        <f>IF(ISNUMBER(SEARCH(".",expandedflower[[#This Row],[Pheno Barcode]])),CONCATENATE("1A4070000000065000",RIGHT(expandedflower[[#This Row],[Pheno Barcode]],6)),"")</f>
        <v/>
      </c>
      <c r="O10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_NL2-04</v>
      </c>
    </row>
    <row r="1062" spans="1:15" x14ac:dyDescent="0.25">
      <c r="A1062" s="8" t="s">
        <v>530</v>
      </c>
      <c r="B1062" s="9">
        <v>5</v>
      </c>
      <c r="C1062" s="13" t="s">
        <v>547</v>
      </c>
      <c r="D1062" s="13"/>
      <c r="E1062" s="13" t="e">
        <f>_xlfn.IFNA(VLOOKUP(expandedflower[[#This Row],[Scion METRC '#]],[3]!METRCC8[#Data],2,FALSE),"METRC ERROR")</f>
        <v>#REF!</v>
      </c>
      <c r="F1062" s="13" t="str">
        <f>_xlfn.IFNA(VLOOKUP(expandedflower[[#This Row],[Scion METRC '#]],VEGC8[[#All],[Scion METRC '#]:[Pheno Barcode]],2,FALSE),"")</f>
        <v/>
      </c>
      <c r="G1062" s="13" t="str">
        <f>LEFT(expandedflower[[#This Row],[Pheno Barcode]],7)</f>
        <v/>
      </c>
      <c r="H1062" s="10" t="e">
        <f>_xlfn.IFNA(VLOOKUP(expandedflower[[#This Row],[Strain]],VEGC8[[#All],[Scion METRC '#]:[Health]],5,FALSE),"")</f>
        <v>#REF!</v>
      </c>
      <c r="I1062" s="13"/>
      <c r="J1062" s="13" t="str">
        <f>_xlfn.IFNA(VLOOKUP(expandedflower[[#This Row],[Scion METRC '#]],DEADC8[#Data],2,FALSE),"Alive")</f>
        <v>Alive</v>
      </c>
      <c r="K1062" s="13"/>
      <c r="L1062" s="13" t="str">
        <f>_xlfn.IFNA(VLOOKUP(expandedflower[[#This Row],[Scion METRC '#]],DEADC8[#Data],3,FALSE),"")</f>
        <v/>
      </c>
      <c r="M1062" s="14" t="str">
        <f>_xlfn.IFNA(VLOOKUP(expandedflower[[#This Row],[Scion METRC '#]],DEADC8[#Data],4,FALSE),"")</f>
        <v/>
      </c>
      <c r="N1062" s="13" t="str">
        <f>IF(ISNUMBER(SEARCH(".",expandedflower[[#This Row],[Pheno Barcode]])),CONCATENATE("1A4070000000065000",RIGHT(expandedflower[[#This Row],[Pheno Barcode]],6)),"")</f>
        <v/>
      </c>
      <c r="O10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_NL2-05</v>
      </c>
    </row>
    <row r="1063" spans="1:15" x14ac:dyDescent="0.25">
      <c r="A1063" s="8" t="s">
        <v>530</v>
      </c>
      <c r="B1063" s="9">
        <v>6</v>
      </c>
      <c r="C1063" s="13" t="s">
        <v>547</v>
      </c>
      <c r="D1063" s="13"/>
      <c r="E1063" s="13" t="e">
        <f>_xlfn.IFNA(VLOOKUP(expandedflower[[#This Row],[Scion METRC '#]],[3]!METRCC8[#Data],2,FALSE),"METRC ERROR")</f>
        <v>#REF!</v>
      </c>
      <c r="F1063" s="13" t="str">
        <f>_xlfn.IFNA(VLOOKUP(expandedflower[[#This Row],[Scion METRC '#]],VEGC8[[#All],[Scion METRC '#]:[Pheno Barcode]],2,FALSE),"")</f>
        <v/>
      </c>
      <c r="G1063" s="13" t="str">
        <f>LEFT(expandedflower[[#This Row],[Pheno Barcode]],7)</f>
        <v/>
      </c>
      <c r="H1063" s="10" t="e">
        <f>_xlfn.IFNA(VLOOKUP(expandedflower[[#This Row],[Strain]],VEGC8[[#All],[Scion METRC '#]:[Health]],5,FALSE),"")</f>
        <v>#REF!</v>
      </c>
      <c r="I1063" s="13"/>
      <c r="J1063" s="13" t="str">
        <f>_xlfn.IFNA(VLOOKUP(expandedflower[[#This Row],[Scion METRC '#]],DEADC8[#Data],2,FALSE),"Alive")</f>
        <v>Alive</v>
      </c>
      <c r="K1063" s="13"/>
      <c r="L1063" s="13" t="str">
        <f>_xlfn.IFNA(VLOOKUP(expandedflower[[#This Row],[Scion METRC '#]],DEADC8[#Data],3,FALSE),"")</f>
        <v/>
      </c>
      <c r="M1063" s="14" t="str">
        <f>_xlfn.IFNA(VLOOKUP(expandedflower[[#This Row],[Scion METRC '#]],DEADC8[#Data],4,FALSE),"")</f>
        <v/>
      </c>
      <c r="N1063" s="13" t="str">
        <f>IF(ISNUMBER(SEARCH(".",expandedflower[[#This Row],[Pheno Barcode]])),CONCATENATE("1A4070000000065000",RIGHT(expandedflower[[#This Row],[Pheno Barcode]],6)),"")</f>
        <v/>
      </c>
      <c r="O10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_NL2-06</v>
      </c>
    </row>
    <row r="1064" spans="1:15" x14ac:dyDescent="0.25">
      <c r="A1064" s="8" t="s">
        <v>530</v>
      </c>
      <c r="B1064" s="9">
        <v>7</v>
      </c>
      <c r="C1064" s="13" t="s">
        <v>547</v>
      </c>
      <c r="D1064" s="13"/>
      <c r="E1064" s="13" t="e">
        <f>_xlfn.IFNA(VLOOKUP(expandedflower[[#This Row],[Scion METRC '#]],[3]!METRCC8[#Data],2,FALSE),"METRC ERROR")</f>
        <v>#REF!</v>
      </c>
      <c r="F1064" s="13" t="str">
        <f>_xlfn.IFNA(VLOOKUP(expandedflower[[#This Row],[Scion METRC '#]],VEGC8[[#All],[Scion METRC '#]:[Pheno Barcode]],2,FALSE),"")</f>
        <v/>
      </c>
      <c r="G1064" s="13" t="str">
        <f>LEFT(expandedflower[[#This Row],[Pheno Barcode]],7)</f>
        <v/>
      </c>
      <c r="H1064" s="10" t="e">
        <f>_xlfn.IFNA(VLOOKUP(expandedflower[[#This Row],[Strain]],VEGC8[[#All],[Scion METRC '#]:[Health]],5,FALSE),"")</f>
        <v>#REF!</v>
      </c>
      <c r="I1064" s="13"/>
      <c r="J1064" s="13" t="str">
        <f>_xlfn.IFNA(VLOOKUP(expandedflower[[#This Row],[Scion METRC '#]],DEADC8[#Data],2,FALSE),"Alive")</f>
        <v>Alive</v>
      </c>
      <c r="K1064" s="13"/>
      <c r="L1064" s="13" t="str">
        <f>_xlfn.IFNA(VLOOKUP(expandedflower[[#This Row],[Scion METRC '#]],DEADC8[#Data],3,FALSE),"")</f>
        <v/>
      </c>
      <c r="M1064" s="14" t="str">
        <f>_xlfn.IFNA(VLOOKUP(expandedflower[[#This Row],[Scion METRC '#]],DEADC8[#Data],4,FALSE),"")</f>
        <v/>
      </c>
      <c r="N1064" s="13" t="str">
        <f>IF(ISNUMBER(SEARCH(".",expandedflower[[#This Row],[Pheno Barcode]])),CONCATENATE("1A4070000000065000",RIGHT(expandedflower[[#This Row],[Pheno Barcode]],6)),"")</f>
        <v/>
      </c>
      <c r="O10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_NL2-07</v>
      </c>
    </row>
    <row r="1065" spans="1:15" x14ac:dyDescent="0.25">
      <c r="A1065" s="8" t="s">
        <v>530</v>
      </c>
      <c r="B1065" s="9">
        <v>8</v>
      </c>
      <c r="C1065" s="13" t="s">
        <v>547</v>
      </c>
      <c r="D1065" s="13"/>
      <c r="E1065" s="13" t="e">
        <f>_xlfn.IFNA(VLOOKUP(expandedflower[[#This Row],[Scion METRC '#]],[3]!METRCC8[#Data],2,FALSE),"METRC ERROR")</f>
        <v>#REF!</v>
      </c>
      <c r="F1065" s="13" t="str">
        <f>_xlfn.IFNA(VLOOKUP(expandedflower[[#This Row],[Scion METRC '#]],VEGC8[[#All],[Scion METRC '#]:[Pheno Barcode]],2,FALSE),"")</f>
        <v/>
      </c>
      <c r="G1065" s="13" t="str">
        <f>LEFT(expandedflower[[#This Row],[Pheno Barcode]],7)</f>
        <v/>
      </c>
      <c r="H1065" s="10" t="e">
        <f>_xlfn.IFNA(VLOOKUP(expandedflower[[#This Row],[Strain]],VEGC8[[#All],[Scion METRC '#]:[Health]],5,FALSE),"")</f>
        <v>#REF!</v>
      </c>
      <c r="I1065" s="13"/>
      <c r="J1065" s="13" t="str">
        <f>_xlfn.IFNA(VLOOKUP(expandedflower[[#This Row],[Scion METRC '#]],DEADC8[#Data],2,FALSE),"Alive")</f>
        <v>Alive</v>
      </c>
      <c r="K1065" s="13"/>
      <c r="L1065" s="13" t="str">
        <f>_xlfn.IFNA(VLOOKUP(expandedflower[[#This Row],[Scion METRC '#]],DEADC8[#Data],3,FALSE),"")</f>
        <v/>
      </c>
      <c r="M1065" s="14" t="str">
        <f>_xlfn.IFNA(VLOOKUP(expandedflower[[#This Row],[Scion METRC '#]],DEADC8[#Data],4,FALSE),"")</f>
        <v/>
      </c>
      <c r="N1065" s="13" t="str">
        <f>IF(ISNUMBER(SEARCH(".",expandedflower[[#This Row],[Pheno Barcode]])),CONCATENATE("1A4070000000065000",RIGHT(expandedflower[[#This Row],[Pheno Barcode]],6)),"")</f>
        <v/>
      </c>
      <c r="O10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_NL2-08</v>
      </c>
    </row>
    <row r="1066" spans="1:15" x14ac:dyDescent="0.25">
      <c r="A1066" s="8" t="s">
        <v>530</v>
      </c>
      <c r="B1066" s="9">
        <v>9</v>
      </c>
      <c r="C1066" s="13" t="s">
        <v>547</v>
      </c>
      <c r="D1066" s="13"/>
      <c r="E1066" s="13" t="e">
        <f>_xlfn.IFNA(VLOOKUP(expandedflower[[#This Row],[Scion METRC '#]],[3]!METRCC8[#Data],2,FALSE),"METRC ERROR")</f>
        <v>#REF!</v>
      </c>
      <c r="F1066" s="13" t="str">
        <f>_xlfn.IFNA(VLOOKUP(expandedflower[[#This Row],[Scion METRC '#]],VEGC8[[#All],[Scion METRC '#]:[Pheno Barcode]],2,FALSE),"")</f>
        <v/>
      </c>
      <c r="G1066" s="13" t="str">
        <f>LEFT(expandedflower[[#This Row],[Pheno Barcode]],7)</f>
        <v/>
      </c>
      <c r="H1066" s="10" t="e">
        <f>_xlfn.IFNA(VLOOKUP(expandedflower[[#This Row],[Strain]],VEGC8[[#All],[Scion METRC '#]:[Health]],5,FALSE),"")</f>
        <v>#REF!</v>
      </c>
      <c r="I1066" s="13"/>
      <c r="J1066" s="13" t="str">
        <f>_xlfn.IFNA(VLOOKUP(expandedflower[[#This Row],[Scion METRC '#]],DEADC8[#Data],2,FALSE),"Alive")</f>
        <v>Alive</v>
      </c>
      <c r="K1066" s="13"/>
      <c r="L1066" s="13" t="str">
        <f>_xlfn.IFNA(VLOOKUP(expandedflower[[#This Row],[Scion METRC '#]],DEADC8[#Data],3,FALSE),"")</f>
        <v/>
      </c>
      <c r="M1066" s="14" t="str">
        <f>_xlfn.IFNA(VLOOKUP(expandedflower[[#This Row],[Scion METRC '#]],DEADC8[#Data],4,FALSE),"")</f>
        <v/>
      </c>
      <c r="N1066" s="13" t="str">
        <f>IF(ISNUMBER(SEARCH(".",expandedflower[[#This Row],[Pheno Barcode]])),CONCATENATE("1A4070000000065000",RIGHT(expandedflower[[#This Row],[Pheno Barcode]],6)),"")</f>
        <v/>
      </c>
      <c r="O10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_NL2-09</v>
      </c>
    </row>
    <row r="1067" spans="1:15" x14ac:dyDescent="0.25">
      <c r="A1067" s="8" t="s">
        <v>530</v>
      </c>
      <c r="B1067" s="9">
        <v>10</v>
      </c>
      <c r="C1067" s="13" t="s">
        <v>547</v>
      </c>
      <c r="D1067" s="13"/>
      <c r="E1067" s="13" t="e">
        <f>_xlfn.IFNA(VLOOKUP(expandedflower[[#This Row],[Scion METRC '#]],[3]!METRCC8[#Data],2,FALSE),"METRC ERROR")</f>
        <v>#REF!</v>
      </c>
      <c r="F1067" s="13" t="str">
        <f>_xlfn.IFNA(VLOOKUP(expandedflower[[#This Row],[Scion METRC '#]],VEGC8[[#All],[Scion METRC '#]:[Pheno Barcode]],2,FALSE),"")</f>
        <v/>
      </c>
      <c r="G1067" s="13" t="str">
        <f>LEFT(expandedflower[[#This Row],[Pheno Barcode]],7)</f>
        <v/>
      </c>
      <c r="H1067" s="10" t="e">
        <f>_xlfn.IFNA(VLOOKUP(expandedflower[[#This Row],[Strain]],VEGC8[[#All],[Scion METRC '#]:[Health]],5,FALSE),"")</f>
        <v>#REF!</v>
      </c>
      <c r="I1067" s="13"/>
      <c r="J1067" s="13" t="str">
        <f>_xlfn.IFNA(VLOOKUP(expandedflower[[#This Row],[Scion METRC '#]],DEADC8[#Data],2,FALSE),"Alive")</f>
        <v>Alive</v>
      </c>
      <c r="K1067" s="13"/>
      <c r="L1067" s="13" t="str">
        <f>_xlfn.IFNA(VLOOKUP(expandedflower[[#This Row],[Scion METRC '#]],DEADC8[#Data],3,FALSE),"")</f>
        <v/>
      </c>
      <c r="M1067" s="14" t="str">
        <f>_xlfn.IFNA(VLOOKUP(expandedflower[[#This Row],[Scion METRC '#]],DEADC8[#Data],4,FALSE),"")</f>
        <v/>
      </c>
      <c r="N1067" s="13" t="str">
        <f>IF(ISNUMBER(SEARCH(".",expandedflower[[#This Row],[Pheno Barcode]])),CONCATENATE("1A4070000000065000",RIGHT(expandedflower[[#This Row],[Pheno Barcode]],6)),"")</f>
        <v/>
      </c>
      <c r="O10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_NL2-10</v>
      </c>
    </row>
    <row r="1068" spans="1:15" x14ac:dyDescent="0.25">
      <c r="A1068" s="8" t="s">
        <v>530</v>
      </c>
      <c r="B1068" s="9">
        <v>11</v>
      </c>
      <c r="C1068" s="13" t="s">
        <v>547</v>
      </c>
      <c r="D1068" s="13"/>
      <c r="E1068" s="13" t="e">
        <f>_xlfn.IFNA(VLOOKUP(expandedflower[[#This Row],[Scion METRC '#]],[3]!METRCC8[#Data],2,FALSE),"METRC ERROR")</f>
        <v>#REF!</v>
      </c>
      <c r="F1068" s="13" t="str">
        <f>_xlfn.IFNA(VLOOKUP(expandedflower[[#This Row],[Scion METRC '#]],VEGC8[[#All],[Scion METRC '#]:[Pheno Barcode]],2,FALSE),"")</f>
        <v/>
      </c>
      <c r="G1068" s="13" t="str">
        <f>LEFT(expandedflower[[#This Row],[Pheno Barcode]],7)</f>
        <v/>
      </c>
      <c r="H1068" s="10" t="e">
        <f>_xlfn.IFNA(VLOOKUP(expandedflower[[#This Row],[Strain]],VEGC8[[#All],[Scion METRC '#]:[Health]],5,FALSE),"")</f>
        <v>#REF!</v>
      </c>
      <c r="I1068" s="13"/>
      <c r="J1068" s="13" t="str">
        <f>_xlfn.IFNA(VLOOKUP(expandedflower[[#This Row],[Scion METRC '#]],DEADC8[#Data],2,FALSE),"Alive")</f>
        <v>Alive</v>
      </c>
      <c r="K1068" s="13"/>
      <c r="L1068" s="13" t="str">
        <f>_xlfn.IFNA(VLOOKUP(expandedflower[[#This Row],[Scion METRC '#]],DEADC8[#Data],3,FALSE),"")</f>
        <v/>
      </c>
      <c r="M1068" s="14" t="str">
        <f>_xlfn.IFNA(VLOOKUP(expandedflower[[#This Row],[Scion METRC '#]],DEADC8[#Data],4,FALSE),"")</f>
        <v/>
      </c>
      <c r="N1068" s="13" t="str">
        <f>IF(ISNUMBER(SEARCH(".",expandedflower[[#This Row],[Pheno Barcode]])),CONCATENATE("1A4070000000065000",RIGHT(expandedflower[[#This Row],[Pheno Barcode]],6)),"")</f>
        <v/>
      </c>
      <c r="O10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_NL2-11</v>
      </c>
    </row>
    <row r="1069" spans="1:15" x14ac:dyDescent="0.25">
      <c r="A1069" s="8" t="s">
        <v>530</v>
      </c>
      <c r="B1069" s="9">
        <v>12</v>
      </c>
      <c r="C1069" s="13" t="s">
        <v>547</v>
      </c>
      <c r="D1069" s="13"/>
      <c r="E1069" s="13" t="e">
        <f>_xlfn.IFNA(VLOOKUP(expandedflower[[#This Row],[Scion METRC '#]],[3]!METRCC8[#Data],2,FALSE),"METRC ERROR")</f>
        <v>#REF!</v>
      </c>
      <c r="F1069" s="13" t="str">
        <f>_xlfn.IFNA(VLOOKUP(expandedflower[[#This Row],[Scion METRC '#]],VEGC8[[#All],[Scion METRC '#]:[Pheno Barcode]],2,FALSE),"")</f>
        <v/>
      </c>
      <c r="G1069" s="13" t="str">
        <f>LEFT(expandedflower[[#This Row],[Pheno Barcode]],7)</f>
        <v/>
      </c>
      <c r="H1069" s="10" t="e">
        <f>_xlfn.IFNA(VLOOKUP(expandedflower[[#This Row],[Strain]],VEGC8[[#All],[Scion METRC '#]:[Health]],5,FALSE),"")</f>
        <v>#REF!</v>
      </c>
      <c r="I1069" s="13"/>
      <c r="J1069" s="13" t="str">
        <f>_xlfn.IFNA(VLOOKUP(expandedflower[[#This Row],[Scion METRC '#]],DEADC8[#Data],2,FALSE),"Alive")</f>
        <v>Alive</v>
      </c>
      <c r="K1069" s="13"/>
      <c r="L1069" s="13" t="str">
        <f>_xlfn.IFNA(VLOOKUP(expandedflower[[#This Row],[Scion METRC '#]],DEADC8[#Data],3,FALSE),"")</f>
        <v/>
      </c>
      <c r="M1069" s="14" t="str">
        <f>_xlfn.IFNA(VLOOKUP(expandedflower[[#This Row],[Scion METRC '#]],DEADC8[#Data],4,FALSE),"")</f>
        <v/>
      </c>
      <c r="N1069" s="13" t="str">
        <f>IF(ISNUMBER(SEARCH(".",expandedflower[[#This Row],[Pheno Barcode]])),CONCATENATE("1A4070000000065000",RIGHT(expandedflower[[#This Row],[Pheno Barcode]],6)),"")</f>
        <v/>
      </c>
      <c r="O10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_NL2-12</v>
      </c>
    </row>
    <row r="1070" spans="1:15" x14ac:dyDescent="0.25">
      <c r="A1070" s="8" t="s">
        <v>530</v>
      </c>
      <c r="B1070" s="9">
        <v>13</v>
      </c>
      <c r="C1070" s="13" t="s">
        <v>547</v>
      </c>
      <c r="D1070" s="13"/>
      <c r="E1070" s="13" t="e">
        <f>_xlfn.IFNA(VLOOKUP(expandedflower[[#This Row],[Scion METRC '#]],[3]!METRCC8[#Data],2,FALSE),"METRC ERROR")</f>
        <v>#REF!</v>
      </c>
      <c r="F1070" s="13" t="str">
        <f>_xlfn.IFNA(VLOOKUP(expandedflower[[#This Row],[Scion METRC '#]],VEGC8[[#All],[Scion METRC '#]:[Pheno Barcode]],2,FALSE),"")</f>
        <v/>
      </c>
      <c r="G1070" s="13" t="str">
        <f>LEFT(expandedflower[[#This Row],[Pheno Barcode]],7)</f>
        <v/>
      </c>
      <c r="H1070" s="10" t="e">
        <f>_xlfn.IFNA(VLOOKUP(expandedflower[[#This Row],[Strain]],VEGC8[[#All],[Scion METRC '#]:[Health]],5,FALSE),"")</f>
        <v>#REF!</v>
      </c>
      <c r="I1070" s="13"/>
      <c r="J1070" s="13" t="str">
        <f>_xlfn.IFNA(VLOOKUP(expandedflower[[#This Row],[Scion METRC '#]],DEADC8[#Data],2,FALSE),"Alive")</f>
        <v>Alive</v>
      </c>
      <c r="K1070" s="13"/>
      <c r="L1070" s="13" t="str">
        <f>_xlfn.IFNA(VLOOKUP(expandedflower[[#This Row],[Scion METRC '#]],DEADC8[#Data],3,FALSE),"")</f>
        <v/>
      </c>
      <c r="M1070" s="14" t="str">
        <f>_xlfn.IFNA(VLOOKUP(expandedflower[[#This Row],[Scion METRC '#]],DEADC8[#Data],4,FALSE),"")</f>
        <v/>
      </c>
      <c r="N1070" s="13" t="str">
        <f>IF(ISNUMBER(SEARCH(".",expandedflower[[#This Row],[Pheno Barcode]])),CONCATENATE("1A4070000000065000",RIGHT(expandedflower[[#This Row],[Pheno Barcode]],6)),"")</f>
        <v/>
      </c>
      <c r="O10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_NL2-13</v>
      </c>
    </row>
    <row r="1071" spans="1:15" x14ac:dyDescent="0.25">
      <c r="A1071" s="8" t="s">
        <v>530</v>
      </c>
      <c r="B1071" s="9">
        <v>14</v>
      </c>
      <c r="C1071" s="13" t="s">
        <v>547</v>
      </c>
      <c r="D1071" s="13"/>
      <c r="E1071" s="13" t="e">
        <f>_xlfn.IFNA(VLOOKUP(expandedflower[[#This Row],[Scion METRC '#]],[3]!METRCC8[#Data],2,FALSE),"METRC ERROR")</f>
        <v>#REF!</v>
      </c>
      <c r="F1071" s="13" t="str">
        <f>_xlfn.IFNA(VLOOKUP(expandedflower[[#This Row],[Scion METRC '#]],VEGC8[[#All],[Scion METRC '#]:[Pheno Barcode]],2,FALSE),"")</f>
        <v/>
      </c>
      <c r="G1071" s="13" t="str">
        <f>LEFT(expandedflower[[#This Row],[Pheno Barcode]],7)</f>
        <v/>
      </c>
      <c r="H1071" s="10" t="e">
        <f>_xlfn.IFNA(VLOOKUP(expandedflower[[#This Row],[Strain]],VEGC8[[#All],[Scion METRC '#]:[Health]],5,FALSE),"")</f>
        <v>#REF!</v>
      </c>
      <c r="I1071" s="13"/>
      <c r="J1071" s="13" t="str">
        <f>_xlfn.IFNA(VLOOKUP(expandedflower[[#This Row],[Scion METRC '#]],DEADC8[#Data],2,FALSE),"Alive")</f>
        <v>Alive</v>
      </c>
      <c r="K1071" s="13"/>
      <c r="L1071" s="13" t="str">
        <f>_xlfn.IFNA(VLOOKUP(expandedflower[[#This Row],[Scion METRC '#]],DEADC8[#Data],3,FALSE),"")</f>
        <v/>
      </c>
      <c r="M1071" s="14" t="str">
        <f>_xlfn.IFNA(VLOOKUP(expandedflower[[#This Row],[Scion METRC '#]],DEADC8[#Data],4,FALSE),"")</f>
        <v/>
      </c>
      <c r="N1071" s="13" t="str">
        <f>IF(ISNUMBER(SEARCH(".",expandedflower[[#This Row],[Pheno Barcode]])),CONCATENATE("1A4070000000065000",RIGHT(expandedflower[[#This Row],[Pheno Barcode]],6)),"")</f>
        <v/>
      </c>
      <c r="O10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_NL2-14</v>
      </c>
    </row>
    <row r="1072" spans="1:15" x14ac:dyDescent="0.25">
      <c r="A1072" s="8" t="s">
        <v>530</v>
      </c>
      <c r="B1072" s="9">
        <v>15</v>
      </c>
      <c r="C1072" s="13" t="s">
        <v>547</v>
      </c>
      <c r="D1072" s="13"/>
      <c r="E1072" s="13" t="e">
        <f>_xlfn.IFNA(VLOOKUP(expandedflower[[#This Row],[Scion METRC '#]],[3]!METRCC8[#Data],2,FALSE),"METRC ERROR")</f>
        <v>#REF!</v>
      </c>
      <c r="F1072" s="13" t="str">
        <f>_xlfn.IFNA(VLOOKUP(expandedflower[[#This Row],[Scion METRC '#]],VEGC8[[#All],[Scion METRC '#]:[Pheno Barcode]],2,FALSE),"")</f>
        <v/>
      </c>
      <c r="G1072" s="13" t="str">
        <f>LEFT(expandedflower[[#This Row],[Pheno Barcode]],7)</f>
        <v/>
      </c>
      <c r="H1072" s="10" t="e">
        <f>_xlfn.IFNA(VLOOKUP(expandedflower[[#This Row],[Strain]],VEGC8[[#All],[Scion METRC '#]:[Health]],5,FALSE),"")</f>
        <v>#REF!</v>
      </c>
      <c r="I1072" s="13"/>
      <c r="J1072" s="13" t="str">
        <f>_xlfn.IFNA(VLOOKUP(expandedflower[[#This Row],[Scion METRC '#]],DEADC8[#Data],2,FALSE),"Alive")</f>
        <v>Alive</v>
      </c>
      <c r="K1072" s="13"/>
      <c r="L1072" s="13" t="str">
        <f>_xlfn.IFNA(VLOOKUP(expandedflower[[#This Row],[Scion METRC '#]],DEADC8[#Data],3,FALSE),"")</f>
        <v/>
      </c>
      <c r="M1072" s="14" t="str">
        <f>_xlfn.IFNA(VLOOKUP(expandedflower[[#This Row],[Scion METRC '#]],DEADC8[#Data],4,FALSE),"")</f>
        <v/>
      </c>
      <c r="N1072" s="13" t="str">
        <f>IF(ISNUMBER(SEARCH(".",expandedflower[[#This Row],[Pheno Barcode]])),CONCATENATE("1A4070000000065000",RIGHT(expandedflower[[#This Row],[Pheno Barcode]],6)),"")</f>
        <v/>
      </c>
      <c r="O10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_NL2-15</v>
      </c>
    </row>
    <row r="1073" spans="1:15" x14ac:dyDescent="0.25">
      <c r="A1073" s="8" t="s">
        <v>530</v>
      </c>
      <c r="B1073" s="9">
        <v>16</v>
      </c>
      <c r="C1073" s="13" t="s">
        <v>547</v>
      </c>
      <c r="D1073" s="13"/>
      <c r="E1073" s="13" t="e">
        <f>_xlfn.IFNA(VLOOKUP(expandedflower[[#This Row],[Scion METRC '#]],[3]!METRCC8[#Data],2,FALSE),"METRC ERROR")</f>
        <v>#REF!</v>
      </c>
      <c r="F1073" s="13" t="str">
        <f>_xlfn.IFNA(VLOOKUP(expandedflower[[#This Row],[Scion METRC '#]],VEGC8[[#All],[Scion METRC '#]:[Pheno Barcode]],2,FALSE),"")</f>
        <v/>
      </c>
      <c r="G1073" s="13" t="str">
        <f>LEFT(expandedflower[[#This Row],[Pheno Barcode]],7)</f>
        <v/>
      </c>
      <c r="H1073" s="10" t="e">
        <f>_xlfn.IFNA(VLOOKUP(expandedflower[[#This Row],[Strain]],VEGC8[[#All],[Scion METRC '#]:[Health]],5,FALSE),"")</f>
        <v>#REF!</v>
      </c>
      <c r="I1073" s="13"/>
      <c r="J1073" s="13" t="str">
        <f>_xlfn.IFNA(VLOOKUP(expandedflower[[#This Row],[Scion METRC '#]],DEADC8[#Data],2,FALSE),"Alive")</f>
        <v>Alive</v>
      </c>
      <c r="K1073" s="13"/>
      <c r="L1073" s="13" t="str">
        <f>_xlfn.IFNA(VLOOKUP(expandedflower[[#This Row],[Scion METRC '#]],DEADC8[#Data],3,FALSE),"")</f>
        <v/>
      </c>
      <c r="M1073" s="14" t="str">
        <f>_xlfn.IFNA(VLOOKUP(expandedflower[[#This Row],[Scion METRC '#]],DEADC8[#Data],4,FALSE),"")</f>
        <v/>
      </c>
      <c r="N1073" s="13" t="str">
        <f>IF(ISNUMBER(SEARCH(".",expandedflower[[#This Row],[Pheno Barcode]])),CONCATENATE("1A4070000000065000",RIGHT(expandedflower[[#This Row],[Pheno Barcode]],6)),"")</f>
        <v/>
      </c>
      <c r="O10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_NL2-16</v>
      </c>
    </row>
    <row r="1074" spans="1:15" x14ac:dyDescent="0.25">
      <c r="A1074" s="8" t="s">
        <v>530</v>
      </c>
      <c r="B1074" s="9">
        <v>1</v>
      </c>
      <c r="C1074" s="13" t="s">
        <v>548</v>
      </c>
      <c r="D1074" s="13"/>
      <c r="E1074" s="13" t="e">
        <f>_xlfn.IFNA(VLOOKUP(expandedflower[[#This Row],[Scion METRC '#]],[3]!METRCC8[#Data],2,FALSE),"METRC ERROR")</f>
        <v>#REF!</v>
      </c>
      <c r="F1074" s="13" t="str">
        <f>_xlfn.IFNA(VLOOKUP(expandedflower[[#This Row],[Scion METRC '#]],VEGC8[[#All],[Scion METRC '#]:[Pheno Barcode]],2,FALSE),"")</f>
        <v/>
      </c>
      <c r="G1074" s="13" t="str">
        <f>LEFT(expandedflower[[#This Row],[Pheno Barcode]],7)</f>
        <v/>
      </c>
      <c r="H1074" s="10" t="e">
        <f>_xlfn.IFNA(VLOOKUP(expandedflower[[#This Row],[Strain]],VEGC8[[#All],[Scion METRC '#]:[Health]],5,FALSE),"")</f>
        <v>#REF!</v>
      </c>
      <c r="I1074" s="13"/>
      <c r="J1074" s="13" t="str">
        <f>_xlfn.IFNA(VLOOKUP(expandedflower[[#This Row],[Scion METRC '#]],DEADC8[#Data],2,FALSE),"Alive")</f>
        <v>Alive</v>
      </c>
      <c r="K1074" s="13"/>
      <c r="L1074" s="13" t="str">
        <f>_xlfn.IFNA(VLOOKUP(expandedflower[[#This Row],[Scion METRC '#]],DEADC8[#Data],3,FALSE),"")</f>
        <v/>
      </c>
      <c r="M1074" s="14" t="str">
        <f>_xlfn.IFNA(VLOOKUP(expandedflower[[#This Row],[Scion METRC '#]],DEADC8[#Data],4,FALSE),"")</f>
        <v/>
      </c>
      <c r="N1074" s="13" t="str">
        <f>IF(ISNUMBER(SEARCH(".",expandedflower[[#This Row],[Pheno Barcode]])),CONCATENATE("1A4070000000065000",RIGHT(expandedflower[[#This Row],[Pheno Barcode]],6)),"")</f>
        <v/>
      </c>
      <c r="O10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_NL3-01</v>
      </c>
    </row>
    <row r="1075" spans="1:15" x14ac:dyDescent="0.25">
      <c r="A1075" s="8" t="s">
        <v>530</v>
      </c>
      <c r="B1075" s="9">
        <v>2</v>
      </c>
      <c r="C1075" s="13" t="s">
        <v>548</v>
      </c>
      <c r="D1075" s="13"/>
      <c r="E1075" s="13" t="e">
        <f>_xlfn.IFNA(VLOOKUP(expandedflower[[#This Row],[Scion METRC '#]],[3]!METRCC8[#Data],2,FALSE),"METRC ERROR")</f>
        <v>#REF!</v>
      </c>
      <c r="F1075" s="13" t="str">
        <f>_xlfn.IFNA(VLOOKUP(expandedflower[[#This Row],[Scion METRC '#]],VEGC8[[#All],[Scion METRC '#]:[Pheno Barcode]],2,FALSE),"")</f>
        <v/>
      </c>
      <c r="G1075" s="13" t="str">
        <f>LEFT(expandedflower[[#This Row],[Pheno Barcode]],7)</f>
        <v/>
      </c>
      <c r="H1075" s="10" t="e">
        <f>_xlfn.IFNA(VLOOKUP(expandedflower[[#This Row],[Strain]],VEGC8[[#All],[Scion METRC '#]:[Health]],5,FALSE),"")</f>
        <v>#REF!</v>
      </c>
      <c r="I1075" s="13"/>
      <c r="J1075" s="13" t="str">
        <f>_xlfn.IFNA(VLOOKUP(expandedflower[[#This Row],[Scion METRC '#]],DEADC8[#Data],2,FALSE),"Alive")</f>
        <v>Alive</v>
      </c>
      <c r="K1075" s="13"/>
      <c r="L1075" s="13" t="str">
        <f>_xlfn.IFNA(VLOOKUP(expandedflower[[#This Row],[Scion METRC '#]],DEADC8[#Data],3,FALSE),"")</f>
        <v/>
      </c>
      <c r="M1075" s="14" t="str">
        <f>_xlfn.IFNA(VLOOKUP(expandedflower[[#This Row],[Scion METRC '#]],DEADC8[#Data],4,FALSE),"")</f>
        <v/>
      </c>
      <c r="N1075" s="13" t="str">
        <f>IF(ISNUMBER(SEARCH(".",expandedflower[[#This Row],[Pheno Barcode]])),CONCATENATE("1A4070000000065000",RIGHT(expandedflower[[#This Row],[Pheno Barcode]],6)),"")</f>
        <v/>
      </c>
      <c r="O10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_NL3-02</v>
      </c>
    </row>
    <row r="1076" spans="1:15" x14ac:dyDescent="0.25">
      <c r="A1076" s="8" t="s">
        <v>530</v>
      </c>
      <c r="B1076" s="9">
        <v>3</v>
      </c>
      <c r="C1076" s="13" t="s">
        <v>548</v>
      </c>
      <c r="D1076" s="13"/>
      <c r="E1076" s="13" t="e">
        <f>_xlfn.IFNA(VLOOKUP(expandedflower[[#This Row],[Scion METRC '#]],[3]!METRCC8[#Data],2,FALSE),"METRC ERROR")</f>
        <v>#REF!</v>
      </c>
      <c r="F1076" s="13" t="str">
        <f>_xlfn.IFNA(VLOOKUP(expandedflower[[#This Row],[Scion METRC '#]],VEGC8[[#All],[Scion METRC '#]:[Pheno Barcode]],2,FALSE),"")</f>
        <v/>
      </c>
      <c r="G1076" s="13" t="str">
        <f>LEFT(expandedflower[[#This Row],[Pheno Barcode]],7)</f>
        <v/>
      </c>
      <c r="H1076" s="10" t="e">
        <f>_xlfn.IFNA(VLOOKUP(expandedflower[[#This Row],[Strain]],VEGC8[[#All],[Scion METRC '#]:[Health]],5,FALSE),"")</f>
        <v>#REF!</v>
      </c>
      <c r="I1076" s="13"/>
      <c r="J1076" s="13" t="str">
        <f>_xlfn.IFNA(VLOOKUP(expandedflower[[#This Row],[Scion METRC '#]],DEADC8[#Data],2,FALSE),"Alive")</f>
        <v>Alive</v>
      </c>
      <c r="K1076" s="13"/>
      <c r="L1076" s="13" t="str">
        <f>_xlfn.IFNA(VLOOKUP(expandedflower[[#This Row],[Scion METRC '#]],DEADC8[#Data],3,FALSE),"")</f>
        <v/>
      </c>
      <c r="M1076" s="14" t="str">
        <f>_xlfn.IFNA(VLOOKUP(expandedflower[[#This Row],[Scion METRC '#]],DEADC8[#Data],4,FALSE),"")</f>
        <v/>
      </c>
      <c r="N1076" s="13" t="str">
        <f>IF(ISNUMBER(SEARCH(".",expandedflower[[#This Row],[Pheno Barcode]])),CONCATENATE("1A4070000000065000",RIGHT(expandedflower[[#This Row],[Pheno Barcode]],6)),"")</f>
        <v/>
      </c>
      <c r="O10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_NL3-03</v>
      </c>
    </row>
    <row r="1077" spans="1:15" x14ac:dyDescent="0.25">
      <c r="A1077" s="8" t="s">
        <v>530</v>
      </c>
      <c r="B1077" s="9">
        <v>4</v>
      </c>
      <c r="C1077" s="13" t="s">
        <v>548</v>
      </c>
      <c r="D1077" s="13"/>
      <c r="E1077" s="13" t="e">
        <f>_xlfn.IFNA(VLOOKUP(expandedflower[[#This Row],[Scion METRC '#]],[3]!METRCC8[#Data],2,FALSE),"METRC ERROR")</f>
        <v>#REF!</v>
      </c>
      <c r="F1077" s="13" t="str">
        <f>_xlfn.IFNA(VLOOKUP(expandedflower[[#This Row],[Scion METRC '#]],VEGC8[[#All],[Scion METRC '#]:[Pheno Barcode]],2,FALSE),"")</f>
        <v/>
      </c>
      <c r="G1077" s="13" t="str">
        <f>LEFT(expandedflower[[#This Row],[Pheno Barcode]],7)</f>
        <v/>
      </c>
      <c r="H1077" s="10" t="e">
        <f>_xlfn.IFNA(VLOOKUP(expandedflower[[#This Row],[Strain]],VEGC8[[#All],[Scion METRC '#]:[Health]],5,FALSE),"")</f>
        <v>#REF!</v>
      </c>
      <c r="I1077" s="13"/>
      <c r="J1077" s="13" t="str">
        <f>_xlfn.IFNA(VLOOKUP(expandedflower[[#This Row],[Scion METRC '#]],DEADC8[#Data],2,FALSE),"Alive")</f>
        <v>Alive</v>
      </c>
      <c r="K1077" s="13"/>
      <c r="L1077" s="13" t="str">
        <f>_xlfn.IFNA(VLOOKUP(expandedflower[[#This Row],[Scion METRC '#]],DEADC8[#Data],3,FALSE),"")</f>
        <v/>
      </c>
      <c r="M1077" s="14" t="str">
        <f>_xlfn.IFNA(VLOOKUP(expandedflower[[#This Row],[Scion METRC '#]],DEADC8[#Data],4,FALSE),"")</f>
        <v/>
      </c>
      <c r="N1077" s="13" t="str">
        <f>IF(ISNUMBER(SEARCH(".",expandedflower[[#This Row],[Pheno Barcode]])),CONCATENATE("1A4070000000065000",RIGHT(expandedflower[[#This Row],[Pheno Barcode]],6)),"")</f>
        <v/>
      </c>
      <c r="O10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_NL3-04</v>
      </c>
    </row>
    <row r="1078" spans="1:15" x14ac:dyDescent="0.25">
      <c r="A1078" s="8" t="s">
        <v>530</v>
      </c>
      <c r="B1078" s="9">
        <v>5</v>
      </c>
      <c r="C1078" s="13" t="s">
        <v>548</v>
      </c>
      <c r="D1078" s="13"/>
      <c r="E1078" s="13" t="e">
        <f>_xlfn.IFNA(VLOOKUP(expandedflower[[#This Row],[Scion METRC '#]],[3]!METRCC8[#Data],2,FALSE),"METRC ERROR")</f>
        <v>#REF!</v>
      </c>
      <c r="F1078" s="13" t="str">
        <f>_xlfn.IFNA(VLOOKUP(expandedflower[[#This Row],[Scion METRC '#]],VEGC8[[#All],[Scion METRC '#]:[Pheno Barcode]],2,FALSE),"")</f>
        <v/>
      </c>
      <c r="G1078" s="13" t="str">
        <f>LEFT(expandedflower[[#This Row],[Pheno Barcode]],7)</f>
        <v/>
      </c>
      <c r="H1078" s="10" t="e">
        <f>_xlfn.IFNA(VLOOKUP(expandedflower[[#This Row],[Strain]],VEGC8[[#All],[Scion METRC '#]:[Health]],5,FALSE),"")</f>
        <v>#REF!</v>
      </c>
      <c r="I1078" s="13"/>
      <c r="J1078" s="13" t="str">
        <f>_xlfn.IFNA(VLOOKUP(expandedflower[[#This Row],[Scion METRC '#]],DEADC8[#Data],2,FALSE),"Alive")</f>
        <v>Alive</v>
      </c>
      <c r="K1078" s="13"/>
      <c r="L1078" s="13" t="str">
        <f>_xlfn.IFNA(VLOOKUP(expandedflower[[#This Row],[Scion METRC '#]],DEADC8[#Data],3,FALSE),"")</f>
        <v/>
      </c>
      <c r="M1078" s="14" t="str">
        <f>_xlfn.IFNA(VLOOKUP(expandedflower[[#This Row],[Scion METRC '#]],DEADC8[#Data],4,FALSE),"")</f>
        <v/>
      </c>
      <c r="N1078" s="13" t="str">
        <f>IF(ISNUMBER(SEARCH(".",expandedflower[[#This Row],[Pheno Barcode]])),CONCATENATE("1A4070000000065000",RIGHT(expandedflower[[#This Row],[Pheno Barcode]],6)),"")</f>
        <v/>
      </c>
      <c r="O10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_NL3-05</v>
      </c>
    </row>
    <row r="1079" spans="1:15" x14ac:dyDescent="0.25">
      <c r="A1079" s="8" t="s">
        <v>530</v>
      </c>
      <c r="B1079" s="9">
        <v>6</v>
      </c>
      <c r="C1079" s="13" t="s">
        <v>548</v>
      </c>
      <c r="D1079" s="13"/>
      <c r="E1079" s="13" t="e">
        <f>_xlfn.IFNA(VLOOKUP(expandedflower[[#This Row],[Scion METRC '#]],[3]!METRCC8[#Data],2,FALSE),"METRC ERROR")</f>
        <v>#REF!</v>
      </c>
      <c r="F1079" s="13" t="str">
        <f>_xlfn.IFNA(VLOOKUP(expandedflower[[#This Row],[Scion METRC '#]],VEGC8[[#All],[Scion METRC '#]:[Pheno Barcode]],2,FALSE),"")</f>
        <v/>
      </c>
      <c r="G1079" s="13" t="str">
        <f>LEFT(expandedflower[[#This Row],[Pheno Barcode]],7)</f>
        <v/>
      </c>
      <c r="H1079" s="10" t="e">
        <f>_xlfn.IFNA(VLOOKUP(expandedflower[[#This Row],[Strain]],VEGC8[[#All],[Scion METRC '#]:[Health]],5,FALSE),"")</f>
        <v>#REF!</v>
      </c>
      <c r="I1079" s="13"/>
      <c r="J1079" s="13" t="str">
        <f>_xlfn.IFNA(VLOOKUP(expandedflower[[#This Row],[Scion METRC '#]],DEADC8[#Data],2,FALSE),"Alive")</f>
        <v>Alive</v>
      </c>
      <c r="K1079" s="13"/>
      <c r="L1079" s="13" t="str">
        <f>_xlfn.IFNA(VLOOKUP(expandedflower[[#This Row],[Scion METRC '#]],DEADC8[#Data],3,FALSE),"")</f>
        <v/>
      </c>
      <c r="M1079" s="14" t="str">
        <f>_xlfn.IFNA(VLOOKUP(expandedflower[[#This Row],[Scion METRC '#]],DEADC8[#Data],4,FALSE),"")</f>
        <v/>
      </c>
      <c r="N1079" s="13" t="str">
        <f>IF(ISNUMBER(SEARCH(".",expandedflower[[#This Row],[Pheno Barcode]])),CONCATENATE("1A4070000000065000",RIGHT(expandedflower[[#This Row],[Pheno Barcode]],6)),"")</f>
        <v/>
      </c>
      <c r="O10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_NL3-06</v>
      </c>
    </row>
    <row r="1080" spans="1:15" x14ac:dyDescent="0.25">
      <c r="A1080" s="8" t="s">
        <v>530</v>
      </c>
      <c r="B1080" s="9">
        <v>7</v>
      </c>
      <c r="C1080" s="13" t="s">
        <v>548</v>
      </c>
      <c r="D1080" s="13"/>
      <c r="E1080" s="13" t="e">
        <f>_xlfn.IFNA(VLOOKUP(expandedflower[[#This Row],[Scion METRC '#]],[3]!METRCC8[#Data],2,FALSE),"METRC ERROR")</f>
        <v>#REF!</v>
      </c>
      <c r="F1080" s="13" t="str">
        <f>_xlfn.IFNA(VLOOKUP(expandedflower[[#This Row],[Scion METRC '#]],VEGC8[[#All],[Scion METRC '#]:[Pheno Barcode]],2,FALSE),"")</f>
        <v/>
      </c>
      <c r="G1080" s="13" t="str">
        <f>LEFT(expandedflower[[#This Row],[Pheno Barcode]],7)</f>
        <v/>
      </c>
      <c r="H1080" s="10" t="e">
        <f>_xlfn.IFNA(VLOOKUP(expandedflower[[#This Row],[Strain]],VEGC8[[#All],[Scion METRC '#]:[Health]],5,FALSE),"")</f>
        <v>#REF!</v>
      </c>
      <c r="I1080" s="13"/>
      <c r="J1080" s="13" t="str">
        <f>_xlfn.IFNA(VLOOKUP(expandedflower[[#This Row],[Scion METRC '#]],DEADC8[#Data],2,FALSE),"Alive")</f>
        <v>Alive</v>
      </c>
      <c r="K1080" s="13"/>
      <c r="L1080" s="13" t="str">
        <f>_xlfn.IFNA(VLOOKUP(expandedflower[[#This Row],[Scion METRC '#]],DEADC8[#Data],3,FALSE),"")</f>
        <v/>
      </c>
      <c r="M1080" s="14" t="str">
        <f>_xlfn.IFNA(VLOOKUP(expandedflower[[#This Row],[Scion METRC '#]],DEADC8[#Data],4,FALSE),"")</f>
        <v/>
      </c>
      <c r="N1080" s="13" t="str">
        <f>IF(ISNUMBER(SEARCH(".",expandedflower[[#This Row],[Pheno Barcode]])),CONCATENATE("1A4070000000065000",RIGHT(expandedflower[[#This Row],[Pheno Barcode]],6)),"")</f>
        <v/>
      </c>
      <c r="O10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_NL3-07</v>
      </c>
    </row>
    <row r="1081" spans="1:15" x14ac:dyDescent="0.25">
      <c r="A1081" s="8" t="s">
        <v>530</v>
      </c>
      <c r="B1081" s="9">
        <v>8</v>
      </c>
      <c r="C1081" s="13" t="s">
        <v>548</v>
      </c>
      <c r="D1081" s="13"/>
      <c r="E1081" s="13" t="e">
        <f>_xlfn.IFNA(VLOOKUP(expandedflower[[#This Row],[Scion METRC '#]],[3]!METRCC8[#Data],2,FALSE),"METRC ERROR")</f>
        <v>#REF!</v>
      </c>
      <c r="F1081" s="13" t="str">
        <f>_xlfn.IFNA(VLOOKUP(expandedflower[[#This Row],[Scion METRC '#]],VEGC8[[#All],[Scion METRC '#]:[Pheno Barcode]],2,FALSE),"")</f>
        <v/>
      </c>
      <c r="G1081" s="13" t="str">
        <f>LEFT(expandedflower[[#This Row],[Pheno Barcode]],7)</f>
        <v/>
      </c>
      <c r="H1081" s="10" t="e">
        <f>_xlfn.IFNA(VLOOKUP(expandedflower[[#This Row],[Strain]],VEGC8[[#All],[Scion METRC '#]:[Health]],5,FALSE),"")</f>
        <v>#REF!</v>
      </c>
      <c r="I1081" s="13"/>
      <c r="J1081" s="13" t="str">
        <f>_xlfn.IFNA(VLOOKUP(expandedflower[[#This Row],[Scion METRC '#]],DEADC8[#Data],2,FALSE),"Alive")</f>
        <v>Alive</v>
      </c>
      <c r="K1081" s="13"/>
      <c r="L1081" s="13" t="str">
        <f>_xlfn.IFNA(VLOOKUP(expandedflower[[#This Row],[Scion METRC '#]],DEADC8[#Data],3,FALSE),"")</f>
        <v/>
      </c>
      <c r="M1081" s="14" t="str">
        <f>_xlfn.IFNA(VLOOKUP(expandedflower[[#This Row],[Scion METRC '#]],DEADC8[#Data],4,FALSE),"")</f>
        <v/>
      </c>
      <c r="N1081" s="13" t="str">
        <f>IF(ISNUMBER(SEARCH(".",expandedflower[[#This Row],[Pheno Barcode]])),CONCATENATE("1A4070000000065000",RIGHT(expandedflower[[#This Row],[Pheno Barcode]],6)),"")</f>
        <v/>
      </c>
      <c r="O10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_NL3-08</v>
      </c>
    </row>
    <row r="1082" spans="1:15" x14ac:dyDescent="0.25">
      <c r="A1082" s="8" t="s">
        <v>530</v>
      </c>
      <c r="B1082" s="9">
        <v>9</v>
      </c>
      <c r="C1082" s="13" t="s">
        <v>548</v>
      </c>
      <c r="D1082" s="13"/>
      <c r="E1082" s="13" t="e">
        <f>_xlfn.IFNA(VLOOKUP(expandedflower[[#This Row],[Scion METRC '#]],[3]!METRCC8[#Data],2,FALSE),"METRC ERROR")</f>
        <v>#REF!</v>
      </c>
      <c r="F1082" s="13" t="str">
        <f>_xlfn.IFNA(VLOOKUP(expandedflower[[#This Row],[Scion METRC '#]],VEGC8[[#All],[Scion METRC '#]:[Pheno Barcode]],2,FALSE),"")</f>
        <v/>
      </c>
      <c r="G1082" s="13" t="str">
        <f>LEFT(expandedflower[[#This Row],[Pheno Barcode]],7)</f>
        <v/>
      </c>
      <c r="H1082" s="10" t="e">
        <f>_xlfn.IFNA(VLOOKUP(expandedflower[[#This Row],[Strain]],VEGC8[[#All],[Scion METRC '#]:[Health]],5,FALSE),"")</f>
        <v>#REF!</v>
      </c>
      <c r="I1082" s="13"/>
      <c r="J1082" s="13" t="str">
        <f>_xlfn.IFNA(VLOOKUP(expandedflower[[#This Row],[Scion METRC '#]],DEADC8[#Data],2,FALSE),"Alive")</f>
        <v>Alive</v>
      </c>
      <c r="K1082" s="13"/>
      <c r="L1082" s="13" t="str">
        <f>_xlfn.IFNA(VLOOKUP(expandedflower[[#This Row],[Scion METRC '#]],DEADC8[#Data],3,FALSE),"")</f>
        <v/>
      </c>
      <c r="M1082" s="14" t="str">
        <f>_xlfn.IFNA(VLOOKUP(expandedflower[[#This Row],[Scion METRC '#]],DEADC8[#Data],4,FALSE),"")</f>
        <v/>
      </c>
      <c r="N1082" s="13" t="str">
        <f>IF(ISNUMBER(SEARCH(".",expandedflower[[#This Row],[Pheno Barcode]])),CONCATENATE("1A4070000000065000",RIGHT(expandedflower[[#This Row],[Pheno Barcode]],6)),"")</f>
        <v/>
      </c>
      <c r="O10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_NL3-09</v>
      </c>
    </row>
    <row r="1083" spans="1:15" x14ac:dyDescent="0.25">
      <c r="A1083" s="8" t="s">
        <v>530</v>
      </c>
      <c r="B1083" s="9">
        <v>10</v>
      </c>
      <c r="C1083" s="13" t="s">
        <v>548</v>
      </c>
      <c r="D1083" s="13"/>
      <c r="E1083" s="13" t="e">
        <f>_xlfn.IFNA(VLOOKUP(expandedflower[[#This Row],[Scion METRC '#]],[3]!METRCC8[#Data],2,FALSE),"METRC ERROR")</f>
        <v>#REF!</v>
      </c>
      <c r="F1083" s="13" t="str">
        <f>_xlfn.IFNA(VLOOKUP(expandedflower[[#This Row],[Scion METRC '#]],VEGC8[[#All],[Scion METRC '#]:[Pheno Barcode]],2,FALSE),"")</f>
        <v/>
      </c>
      <c r="G1083" s="13" t="str">
        <f>LEFT(expandedflower[[#This Row],[Pheno Barcode]],7)</f>
        <v/>
      </c>
      <c r="H1083" s="10" t="e">
        <f>_xlfn.IFNA(VLOOKUP(expandedflower[[#This Row],[Strain]],VEGC8[[#All],[Scion METRC '#]:[Health]],5,FALSE),"")</f>
        <v>#REF!</v>
      </c>
      <c r="I1083" s="13"/>
      <c r="J1083" s="13" t="str">
        <f>_xlfn.IFNA(VLOOKUP(expandedflower[[#This Row],[Scion METRC '#]],DEADC8[#Data],2,FALSE),"Alive")</f>
        <v>Alive</v>
      </c>
      <c r="K1083" s="13"/>
      <c r="L1083" s="13" t="str">
        <f>_xlfn.IFNA(VLOOKUP(expandedflower[[#This Row],[Scion METRC '#]],DEADC8[#Data],3,FALSE),"")</f>
        <v/>
      </c>
      <c r="M1083" s="14" t="str">
        <f>_xlfn.IFNA(VLOOKUP(expandedflower[[#This Row],[Scion METRC '#]],DEADC8[#Data],4,FALSE),"")</f>
        <v/>
      </c>
      <c r="N1083" s="13" t="str">
        <f>IF(ISNUMBER(SEARCH(".",expandedflower[[#This Row],[Pheno Barcode]])),CONCATENATE("1A4070000000065000",RIGHT(expandedflower[[#This Row],[Pheno Barcode]],6)),"")</f>
        <v/>
      </c>
      <c r="O10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_NL3-10</v>
      </c>
    </row>
    <row r="1084" spans="1:15" x14ac:dyDescent="0.25">
      <c r="A1084" s="8" t="s">
        <v>530</v>
      </c>
      <c r="B1084" s="9">
        <v>11</v>
      </c>
      <c r="C1084" s="13" t="s">
        <v>548</v>
      </c>
      <c r="D1084" s="13"/>
      <c r="E1084" s="13" t="e">
        <f>_xlfn.IFNA(VLOOKUP(expandedflower[[#This Row],[Scion METRC '#]],[3]!METRCC8[#Data],2,FALSE),"METRC ERROR")</f>
        <v>#REF!</v>
      </c>
      <c r="F1084" s="13" t="str">
        <f>_xlfn.IFNA(VLOOKUP(expandedflower[[#This Row],[Scion METRC '#]],VEGC8[[#All],[Scion METRC '#]:[Pheno Barcode]],2,FALSE),"")</f>
        <v/>
      </c>
      <c r="G1084" s="13" t="str">
        <f>LEFT(expandedflower[[#This Row],[Pheno Barcode]],7)</f>
        <v/>
      </c>
      <c r="H1084" s="10" t="e">
        <f>_xlfn.IFNA(VLOOKUP(expandedflower[[#This Row],[Strain]],VEGC8[[#All],[Scion METRC '#]:[Health]],5,FALSE),"")</f>
        <v>#REF!</v>
      </c>
      <c r="I1084" s="13"/>
      <c r="J1084" s="13" t="str">
        <f>_xlfn.IFNA(VLOOKUP(expandedflower[[#This Row],[Scion METRC '#]],DEADC8[#Data],2,FALSE),"Alive")</f>
        <v>Alive</v>
      </c>
      <c r="K1084" s="13"/>
      <c r="L1084" s="13" t="str">
        <f>_xlfn.IFNA(VLOOKUP(expandedflower[[#This Row],[Scion METRC '#]],DEADC8[#Data],3,FALSE),"")</f>
        <v/>
      </c>
      <c r="M1084" s="14" t="str">
        <f>_xlfn.IFNA(VLOOKUP(expandedflower[[#This Row],[Scion METRC '#]],DEADC8[#Data],4,FALSE),"")</f>
        <v/>
      </c>
      <c r="N1084" s="13" t="str">
        <f>IF(ISNUMBER(SEARCH(".",expandedflower[[#This Row],[Pheno Barcode]])),CONCATENATE("1A4070000000065000",RIGHT(expandedflower[[#This Row],[Pheno Barcode]],6)),"")</f>
        <v/>
      </c>
      <c r="O10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_NL3-11</v>
      </c>
    </row>
    <row r="1085" spans="1:15" x14ac:dyDescent="0.25">
      <c r="A1085" s="8" t="s">
        <v>530</v>
      </c>
      <c r="B1085" s="9">
        <v>12</v>
      </c>
      <c r="C1085" s="13" t="s">
        <v>548</v>
      </c>
      <c r="D1085" s="13"/>
      <c r="E1085" s="13" t="e">
        <f>_xlfn.IFNA(VLOOKUP(expandedflower[[#This Row],[Scion METRC '#]],[3]!METRCC8[#Data],2,FALSE),"METRC ERROR")</f>
        <v>#REF!</v>
      </c>
      <c r="F1085" s="13" t="str">
        <f>_xlfn.IFNA(VLOOKUP(expandedflower[[#This Row],[Scion METRC '#]],VEGC8[[#All],[Scion METRC '#]:[Pheno Barcode]],2,FALSE),"")</f>
        <v/>
      </c>
      <c r="G1085" s="13" t="str">
        <f>LEFT(expandedflower[[#This Row],[Pheno Barcode]],7)</f>
        <v/>
      </c>
      <c r="H1085" s="10" t="e">
        <f>_xlfn.IFNA(VLOOKUP(expandedflower[[#This Row],[Strain]],VEGC8[[#All],[Scion METRC '#]:[Health]],5,FALSE),"")</f>
        <v>#REF!</v>
      </c>
      <c r="I1085" s="13"/>
      <c r="J1085" s="13" t="str">
        <f>_xlfn.IFNA(VLOOKUP(expandedflower[[#This Row],[Scion METRC '#]],DEADC8[#Data],2,FALSE),"Alive")</f>
        <v>Alive</v>
      </c>
      <c r="K1085" s="13"/>
      <c r="L1085" s="13" t="str">
        <f>_xlfn.IFNA(VLOOKUP(expandedflower[[#This Row],[Scion METRC '#]],DEADC8[#Data],3,FALSE),"")</f>
        <v/>
      </c>
      <c r="M1085" s="14" t="str">
        <f>_xlfn.IFNA(VLOOKUP(expandedflower[[#This Row],[Scion METRC '#]],DEADC8[#Data],4,FALSE),"")</f>
        <v/>
      </c>
      <c r="N1085" s="13" t="str">
        <f>IF(ISNUMBER(SEARCH(".",expandedflower[[#This Row],[Pheno Barcode]])),CONCATENATE("1A4070000000065000",RIGHT(expandedflower[[#This Row],[Pheno Barcode]],6)),"")</f>
        <v/>
      </c>
      <c r="O10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_NL3-12</v>
      </c>
    </row>
    <row r="1086" spans="1:15" x14ac:dyDescent="0.25">
      <c r="A1086" s="8" t="s">
        <v>530</v>
      </c>
      <c r="B1086" s="9">
        <v>13</v>
      </c>
      <c r="C1086" s="13" t="s">
        <v>548</v>
      </c>
      <c r="D1086" s="13"/>
      <c r="E1086" s="13" t="e">
        <f>_xlfn.IFNA(VLOOKUP(expandedflower[[#This Row],[Scion METRC '#]],[3]!METRCC8[#Data],2,FALSE),"METRC ERROR")</f>
        <v>#REF!</v>
      </c>
      <c r="F1086" s="13" t="str">
        <f>_xlfn.IFNA(VLOOKUP(expandedflower[[#This Row],[Scion METRC '#]],VEGC8[[#All],[Scion METRC '#]:[Pheno Barcode]],2,FALSE),"")</f>
        <v/>
      </c>
      <c r="G1086" s="13" t="str">
        <f>LEFT(expandedflower[[#This Row],[Pheno Barcode]],7)</f>
        <v/>
      </c>
      <c r="H1086" s="10" t="e">
        <f>_xlfn.IFNA(VLOOKUP(expandedflower[[#This Row],[Strain]],VEGC8[[#All],[Scion METRC '#]:[Health]],5,FALSE),"")</f>
        <v>#REF!</v>
      </c>
      <c r="I1086" s="13"/>
      <c r="J1086" s="13" t="str">
        <f>_xlfn.IFNA(VLOOKUP(expandedflower[[#This Row],[Scion METRC '#]],DEADC8[#Data],2,FALSE),"Alive")</f>
        <v>Alive</v>
      </c>
      <c r="K1086" s="13"/>
      <c r="L1086" s="13" t="str">
        <f>_xlfn.IFNA(VLOOKUP(expandedflower[[#This Row],[Scion METRC '#]],DEADC8[#Data],3,FALSE),"")</f>
        <v/>
      </c>
      <c r="M1086" s="14" t="str">
        <f>_xlfn.IFNA(VLOOKUP(expandedflower[[#This Row],[Scion METRC '#]],DEADC8[#Data],4,FALSE),"")</f>
        <v/>
      </c>
      <c r="N1086" s="13" t="str">
        <f>IF(ISNUMBER(SEARCH(".",expandedflower[[#This Row],[Pheno Barcode]])),CONCATENATE("1A4070000000065000",RIGHT(expandedflower[[#This Row],[Pheno Barcode]],6)),"")</f>
        <v/>
      </c>
      <c r="O10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_NL3-13</v>
      </c>
    </row>
    <row r="1087" spans="1:15" x14ac:dyDescent="0.25">
      <c r="A1087" s="8" t="s">
        <v>530</v>
      </c>
      <c r="B1087" s="9">
        <v>14</v>
      </c>
      <c r="C1087" s="13" t="s">
        <v>548</v>
      </c>
      <c r="D1087" s="13"/>
      <c r="E1087" s="13" t="e">
        <f>_xlfn.IFNA(VLOOKUP(expandedflower[[#This Row],[Scion METRC '#]],[3]!METRCC8[#Data],2,FALSE),"METRC ERROR")</f>
        <v>#REF!</v>
      </c>
      <c r="F1087" s="13" t="str">
        <f>_xlfn.IFNA(VLOOKUP(expandedflower[[#This Row],[Scion METRC '#]],VEGC8[[#All],[Scion METRC '#]:[Pheno Barcode]],2,FALSE),"")</f>
        <v/>
      </c>
      <c r="G1087" s="13" t="str">
        <f>LEFT(expandedflower[[#This Row],[Pheno Barcode]],7)</f>
        <v/>
      </c>
      <c r="H1087" s="10" t="e">
        <f>_xlfn.IFNA(VLOOKUP(expandedflower[[#This Row],[Strain]],VEGC8[[#All],[Scion METRC '#]:[Health]],5,FALSE),"")</f>
        <v>#REF!</v>
      </c>
      <c r="I1087" s="13"/>
      <c r="J1087" s="13" t="str">
        <f>_xlfn.IFNA(VLOOKUP(expandedflower[[#This Row],[Scion METRC '#]],DEADC8[#Data],2,FALSE),"Alive")</f>
        <v>Alive</v>
      </c>
      <c r="K1087" s="13"/>
      <c r="L1087" s="13" t="str">
        <f>_xlfn.IFNA(VLOOKUP(expandedflower[[#This Row],[Scion METRC '#]],DEADC8[#Data],3,FALSE),"")</f>
        <v/>
      </c>
      <c r="M1087" s="14" t="str">
        <f>_xlfn.IFNA(VLOOKUP(expandedflower[[#This Row],[Scion METRC '#]],DEADC8[#Data],4,FALSE),"")</f>
        <v/>
      </c>
      <c r="N1087" s="13" t="str">
        <f>IF(ISNUMBER(SEARCH(".",expandedflower[[#This Row],[Pheno Barcode]])),CONCATENATE("1A4070000000065000",RIGHT(expandedflower[[#This Row],[Pheno Barcode]],6)),"")</f>
        <v/>
      </c>
      <c r="O10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_NL3-14</v>
      </c>
    </row>
    <row r="1088" spans="1:15" x14ac:dyDescent="0.25">
      <c r="A1088" s="8" t="s">
        <v>530</v>
      </c>
      <c r="B1088" s="9">
        <v>15</v>
      </c>
      <c r="C1088" s="13" t="s">
        <v>548</v>
      </c>
      <c r="D1088" s="13"/>
      <c r="E1088" s="13" t="e">
        <f>_xlfn.IFNA(VLOOKUP(expandedflower[[#This Row],[Scion METRC '#]],[3]!METRCC8[#Data],2,FALSE),"METRC ERROR")</f>
        <v>#REF!</v>
      </c>
      <c r="F1088" s="13" t="str">
        <f>_xlfn.IFNA(VLOOKUP(expandedflower[[#This Row],[Scion METRC '#]],VEGC8[[#All],[Scion METRC '#]:[Pheno Barcode]],2,FALSE),"")</f>
        <v/>
      </c>
      <c r="G1088" s="13" t="str">
        <f>LEFT(expandedflower[[#This Row],[Pheno Barcode]],7)</f>
        <v/>
      </c>
      <c r="H1088" s="10" t="e">
        <f>_xlfn.IFNA(VLOOKUP(expandedflower[[#This Row],[Strain]],VEGC8[[#All],[Scion METRC '#]:[Health]],5,FALSE),"")</f>
        <v>#REF!</v>
      </c>
      <c r="I1088" s="13"/>
      <c r="J1088" s="13" t="str">
        <f>_xlfn.IFNA(VLOOKUP(expandedflower[[#This Row],[Scion METRC '#]],DEADC8[#Data],2,FALSE),"Alive")</f>
        <v>Alive</v>
      </c>
      <c r="K1088" s="13"/>
      <c r="L1088" s="13" t="str">
        <f>_xlfn.IFNA(VLOOKUP(expandedflower[[#This Row],[Scion METRC '#]],DEADC8[#Data],3,FALSE),"")</f>
        <v/>
      </c>
      <c r="M1088" s="14" t="str">
        <f>_xlfn.IFNA(VLOOKUP(expandedflower[[#This Row],[Scion METRC '#]],DEADC8[#Data],4,FALSE),"")</f>
        <v/>
      </c>
      <c r="N1088" s="13" t="str">
        <f>IF(ISNUMBER(SEARCH(".",expandedflower[[#This Row],[Pheno Barcode]])),CONCATENATE("1A4070000000065000",RIGHT(expandedflower[[#This Row],[Pheno Barcode]],6)),"")</f>
        <v/>
      </c>
      <c r="O10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_NL3-15</v>
      </c>
    </row>
    <row r="1089" spans="1:15" x14ac:dyDescent="0.25">
      <c r="A1089" s="8" t="s">
        <v>530</v>
      </c>
      <c r="B1089" s="9">
        <v>16</v>
      </c>
      <c r="C1089" s="13" t="s">
        <v>548</v>
      </c>
      <c r="D1089" s="13"/>
      <c r="E1089" s="13" t="e">
        <f>_xlfn.IFNA(VLOOKUP(expandedflower[[#This Row],[Scion METRC '#]],[3]!METRCC8[#Data],2,FALSE),"METRC ERROR")</f>
        <v>#REF!</v>
      </c>
      <c r="F1089" s="13" t="str">
        <f>_xlfn.IFNA(VLOOKUP(expandedflower[[#This Row],[Scion METRC '#]],VEGC8[[#All],[Scion METRC '#]:[Pheno Barcode]],2,FALSE),"")</f>
        <v/>
      </c>
      <c r="G1089" s="13" t="str">
        <f>LEFT(expandedflower[[#This Row],[Pheno Barcode]],7)</f>
        <v/>
      </c>
      <c r="H1089" s="10" t="e">
        <f>_xlfn.IFNA(VLOOKUP(expandedflower[[#This Row],[Strain]],VEGC8[[#All],[Scion METRC '#]:[Health]],5,FALSE),"")</f>
        <v>#REF!</v>
      </c>
      <c r="I1089" s="13"/>
      <c r="J1089" s="13" t="str">
        <f>_xlfn.IFNA(VLOOKUP(expandedflower[[#This Row],[Scion METRC '#]],DEADC8[#Data],2,FALSE),"Alive")</f>
        <v>Alive</v>
      </c>
      <c r="K1089" s="13"/>
      <c r="L1089" s="13" t="str">
        <f>_xlfn.IFNA(VLOOKUP(expandedflower[[#This Row],[Scion METRC '#]],DEADC8[#Data],3,FALSE),"")</f>
        <v/>
      </c>
      <c r="M1089" s="14" t="str">
        <f>_xlfn.IFNA(VLOOKUP(expandedflower[[#This Row],[Scion METRC '#]],DEADC8[#Data],4,FALSE),"")</f>
        <v/>
      </c>
      <c r="N1089" s="13" t="str">
        <f>IF(ISNUMBER(SEARCH(".",expandedflower[[#This Row],[Pheno Barcode]])),CONCATENATE("1A4070000000065000",RIGHT(expandedflower[[#This Row],[Pheno Barcode]],6)),"")</f>
        <v/>
      </c>
      <c r="O10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_NL3-16</v>
      </c>
    </row>
    <row r="1090" spans="1:15" x14ac:dyDescent="0.25">
      <c r="A1090" s="8" t="s">
        <v>530</v>
      </c>
      <c r="B1090" s="9">
        <v>1</v>
      </c>
      <c r="C1090" s="13" t="s">
        <v>549</v>
      </c>
      <c r="D1090" s="13"/>
      <c r="E1090" s="13" t="e">
        <f>_xlfn.IFNA(VLOOKUP(expandedflower[[#This Row],[Scion METRC '#]],[3]!METRCC8[#Data],2,FALSE),"METRC ERROR")</f>
        <v>#REF!</v>
      </c>
      <c r="F1090" s="13" t="str">
        <f>_xlfn.IFNA(VLOOKUP(expandedflower[[#This Row],[Scion METRC '#]],VEGC8[[#All],[Scion METRC '#]:[Pheno Barcode]],2,FALSE),"")</f>
        <v/>
      </c>
      <c r="G1090" s="13" t="str">
        <f>LEFT(expandedflower[[#This Row],[Pheno Barcode]],7)</f>
        <v/>
      </c>
      <c r="H1090" s="10" t="e">
        <f>_xlfn.IFNA(VLOOKUP(expandedflower[[#This Row],[Strain]],VEGC8[[#All],[Scion METRC '#]:[Health]],5,FALSE),"")</f>
        <v>#REF!</v>
      </c>
      <c r="I1090" s="13"/>
      <c r="J1090" s="13" t="str">
        <f>_xlfn.IFNA(VLOOKUP(expandedflower[[#This Row],[Scion METRC '#]],DEADC8[#Data],2,FALSE),"Alive")</f>
        <v>Alive</v>
      </c>
      <c r="K1090" s="13"/>
      <c r="L1090" s="13" t="str">
        <f>_xlfn.IFNA(VLOOKUP(expandedflower[[#This Row],[Scion METRC '#]],DEADC8[#Data],3,FALSE),"")</f>
        <v/>
      </c>
      <c r="M1090" s="14" t="str">
        <f>_xlfn.IFNA(VLOOKUP(expandedflower[[#This Row],[Scion METRC '#]],DEADC8[#Data],4,FALSE),"")</f>
        <v/>
      </c>
      <c r="N1090" s="13" t="str">
        <f>IF(ISNUMBER(SEARCH(".",expandedflower[[#This Row],[Pheno Barcode]])),CONCATENATE("1A4070000000065000",RIGHT(expandedflower[[#This Row],[Pheno Barcode]],6)),"")</f>
        <v/>
      </c>
      <c r="O10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_NL4-01</v>
      </c>
    </row>
    <row r="1091" spans="1:15" x14ac:dyDescent="0.25">
      <c r="A1091" s="8" t="s">
        <v>530</v>
      </c>
      <c r="B1091" s="9">
        <v>2</v>
      </c>
      <c r="C1091" s="13" t="s">
        <v>549</v>
      </c>
      <c r="D1091" s="13"/>
      <c r="E1091" s="13" t="e">
        <f>_xlfn.IFNA(VLOOKUP(expandedflower[[#This Row],[Scion METRC '#]],[3]!METRCC8[#Data],2,FALSE),"METRC ERROR")</f>
        <v>#REF!</v>
      </c>
      <c r="F1091" s="13" t="str">
        <f>_xlfn.IFNA(VLOOKUP(expandedflower[[#This Row],[Scion METRC '#]],VEGC8[[#All],[Scion METRC '#]:[Pheno Barcode]],2,FALSE),"")</f>
        <v/>
      </c>
      <c r="G1091" s="13" t="str">
        <f>LEFT(expandedflower[[#This Row],[Pheno Barcode]],7)</f>
        <v/>
      </c>
      <c r="H1091" s="10" t="e">
        <f>_xlfn.IFNA(VLOOKUP(expandedflower[[#This Row],[Strain]],VEGC8[[#All],[Scion METRC '#]:[Health]],5,FALSE),"")</f>
        <v>#REF!</v>
      </c>
      <c r="I1091" s="13"/>
      <c r="J1091" s="13" t="str">
        <f>_xlfn.IFNA(VLOOKUP(expandedflower[[#This Row],[Scion METRC '#]],DEADC8[#Data],2,FALSE),"Alive")</f>
        <v>Alive</v>
      </c>
      <c r="K1091" s="13"/>
      <c r="L1091" s="13" t="str">
        <f>_xlfn.IFNA(VLOOKUP(expandedflower[[#This Row],[Scion METRC '#]],DEADC8[#Data],3,FALSE),"")</f>
        <v/>
      </c>
      <c r="M1091" s="14" t="str">
        <f>_xlfn.IFNA(VLOOKUP(expandedflower[[#This Row],[Scion METRC '#]],DEADC8[#Data],4,FALSE),"")</f>
        <v/>
      </c>
      <c r="N1091" s="13" t="str">
        <f>IF(ISNUMBER(SEARCH(".",expandedflower[[#This Row],[Pheno Barcode]])),CONCATENATE("1A4070000000065000",RIGHT(expandedflower[[#This Row],[Pheno Barcode]],6)),"")</f>
        <v/>
      </c>
      <c r="O10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_NL4-02</v>
      </c>
    </row>
    <row r="1092" spans="1:15" x14ac:dyDescent="0.25">
      <c r="A1092" s="8" t="s">
        <v>530</v>
      </c>
      <c r="B1092" s="9">
        <v>3</v>
      </c>
      <c r="C1092" s="13" t="s">
        <v>549</v>
      </c>
      <c r="D1092" s="13"/>
      <c r="E1092" s="13" t="e">
        <f>_xlfn.IFNA(VLOOKUP(expandedflower[[#This Row],[Scion METRC '#]],[3]!METRCC8[#Data],2,FALSE),"METRC ERROR")</f>
        <v>#REF!</v>
      </c>
      <c r="F1092" s="13" t="str">
        <f>_xlfn.IFNA(VLOOKUP(expandedflower[[#This Row],[Scion METRC '#]],VEGC8[[#All],[Scion METRC '#]:[Pheno Barcode]],2,FALSE),"")</f>
        <v/>
      </c>
      <c r="G1092" s="13" t="str">
        <f>LEFT(expandedflower[[#This Row],[Pheno Barcode]],7)</f>
        <v/>
      </c>
      <c r="H1092" s="10" t="e">
        <f>_xlfn.IFNA(VLOOKUP(expandedflower[[#This Row],[Strain]],VEGC8[[#All],[Scion METRC '#]:[Health]],5,FALSE),"")</f>
        <v>#REF!</v>
      </c>
      <c r="I1092" s="13"/>
      <c r="J1092" s="13" t="str">
        <f>_xlfn.IFNA(VLOOKUP(expandedflower[[#This Row],[Scion METRC '#]],DEADC8[#Data],2,FALSE),"Alive")</f>
        <v>Alive</v>
      </c>
      <c r="K1092" s="13"/>
      <c r="L1092" s="13" t="str">
        <f>_xlfn.IFNA(VLOOKUP(expandedflower[[#This Row],[Scion METRC '#]],DEADC8[#Data],3,FALSE),"")</f>
        <v/>
      </c>
      <c r="M1092" s="14" t="str">
        <f>_xlfn.IFNA(VLOOKUP(expandedflower[[#This Row],[Scion METRC '#]],DEADC8[#Data],4,FALSE),"")</f>
        <v/>
      </c>
      <c r="N1092" s="13" t="str">
        <f>IF(ISNUMBER(SEARCH(".",expandedflower[[#This Row],[Pheno Barcode]])),CONCATENATE("1A4070000000065000",RIGHT(expandedflower[[#This Row],[Pheno Barcode]],6)),"")</f>
        <v/>
      </c>
      <c r="O10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_NL4-03</v>
      </c>
    </row>
    <row r="1093" spans="1:15" x14ac:dyDescent="0.25">
      <c r="A1093" s="8" t="s">
        <v>530</v>
      </c>
      <c r="B1093" s="9">
        <v>4</v>
      </c>
      <c r="C1093" s="13" t="s">
        <v>549</v>
      </c>
      <c r="D1093" s="13"/>
      <c r="E1093" s="13" t="e">
        <f>_xlfn.IFNA(VLOOKUP(expandedflower[[#This Row],[Scion METRC '#]],[3]!METRCC8[#Data],2,FALSE),"METRC ERROR")</f>
        <v>#REF!</v>
      </c>
      <c r="F1093" s="13" t="str">
        <f>_xlfn.IFNA(VLOOKUP(expandedflower[[#This Row],[Scion METRC '#]],VEGC8[[#All],[Scion METRC '#]:[Pheno Barcode]],2,FALSE),"")</f>
        <v/>
      </c>
      <c r="G1093" s="13" t="str">
        <f>LEFT(expandedflower[[#This Row],[Pheno Barcode]],7)</f>
        <v/>
      </c>
      <c r="H1093" s="10" t="e">
        <f>_xlfn.IFNA(VLOOKUP(expandedflower[[#This Row],[Strain]],VEGC8[[#All],[Scion METRC '#]:[Health]],5,FALSE),"")</f>
        <v>#REF!</v>
      </c>
      <c r="I1093" s="13"/>
      <c r="J1093" s="13" t="str">
        <f>_xlfn.IFNA(VLOOKUP(expandedflower[[#This Row],[Scion METRC '#]],DEADC8[#Data],2,FALSE),"Alive")</f>
        <v>Alive</v>
      </c>
      <c r="K1093" s="13"/>
      <c r="L1093" s="13" t="str">
        <f>_xlfn.IFNA(VLOOKUP(expandedflower[[#This Row],[Scion METRC '#]],DEADC8[#Data],3,FALSE),"")</f>
        <v/>
      </c>
      <c r="M1093" s="14" t="str">
        <f>_xlfn.IFNA(VLOOKUP(expandedflower[[#This Row],[Scion METRC '#]],DEADC8[#Data],4,FALSE),"")</f>
        <v/>
      </c>
      <c r="N1093" s="13" t="str">
        <f>IF(ISNUMBER(SEARCH(".",expandedflower[[#This Row],[Pheno Barcode]])),CONCATENATE("1A4070000000065000",RIGHT(expandedflower[[#This Row],[Pheno Barcode]],6)),"")</f>
        <v/>
      </c>
      <c r="O10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_NL4-04</v>
      </c>
    </row>
    <row r="1094" spans="1:15" x14ac:dyDescent="0.25">
      <c r="A1094" s="8" t="s">
        <v>530</v>
      </c>
      <c r="B1094" s="9">
        <v>5</v>
      </c>
      <c r="C1094" s="13" t="s">
        <v>549</v>
      </c>
      <c r="D1094" s="13"/>
      <c r="E1094" s="13" t="e">
        <f>_xlfn.IFNA(VLOOKUP(expandedflower[[#This Row],[Scion METRC '#]],[3]!METRCC8[#Data],2,FALSE),"METRC ERROR")</f>
        <v>#REF!</v>
      </c>
      <c r="F1094" s="13" t="str">
        <f>_xlfn.IFNA(VLOOKUP(expandedflower[[#This Row],[Scion METRC '#]],VEGC8[[#All],[Scion METRC '#]:[Pheno Barcode]],2,FALSE),"")</f>
        <v/>
      </c>
      <c r="G1094" s="13" t="str">
        <f>LEFT(expandedflower[[#This Row],[Pheno Barcode]],7)</f>
        <v/>
      </c>
      <c r="H1094" s="10" t="e">
        <f>_xlfn.IFNA(VLOOKUP(expandedflower[[#This Row],[Strain]],VEGC8[[#All],[Scion METRC '#]:[Health]],5,FALSE),"")</f>
        <v>#REF!</v>
      </c>
      <c r="I1094" s="13"/>
      <c r="J1094" s="13" t="str">
        <f>_xlfn.IFNA(VLOOKUP(expandedflower[[#This Row],[Scion METRC '#]],DEADC8[#Data],2,FALSE),"Alive")</f>
        <v>Alive</v>
      </c>
      <c r="K1094" s="13"/>
      <c r="L1094" s="13" t="str">
        <f>_xlfn.IFNA(VLOOKUP(expandedflower[[#This Row],[Scion METRC '#]],DEADC8[#Data],3,FALSE),"")</f>
        <v/>
      </c>
      <c r="M1094" s="14" t="str">
        <f>_xlfn.IFNA(VLOOKUP(expandedflower[[#This Row],[Scion METRC '#]],DEADC8[#Data],4,FALSE),"")</f>
        <v/>
      </c>
      <c r="N1094" s="13" t="str">
        <f>IF(ISNUMBER(SEARCH(".",expandedflower[[#This Row],[Pheno Barcode]])),CONCATENATE("1A4070000000065000",RIGHT(expandedflower[[#This Row],[Pheno Barcode]],6)),"")</f>
        <v/>
      </c>
      <c r="O10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_NL4-05</v>
      </c>
    </row>
    <row r="1095" spans="1:15" x14ac:dyDescent="0.25">
      <c r="A1095" s="8" t="s">
        <v>530</v>
      </c>
      <c r="B1095" s="9">
        <v>6</v>
      </c>
      <c r="C1095" s="13" t="s">
        <v>549</v>
      </c>
      <c r="D1095" s="13"/>
      <c r="E1095" s="13" t="e">
        <f>_xlfn.IFNA(VLOOKUP(expandedflower[[#This Row],[Scion METRC '#]],[3]!METRCC8[#Data],2,FALSE),"METRC ERROR")</f>
        <v>#REF!</v>
      </c>
      <c r="F1095" s="13" t="str">
        <f>_xlfn.IFNA(VLOOKUP(expandedflower[[#This Row],[Scion METRC '#]],VEGC8[[#All],[Scion METRC '#]:[Pheno Barcode]],2,FALSE),"")</f>
        <v/>
      </c>
      <c r="G1095" s="13" t="str">
        <f>LEFT(expandedflower[[#This Row],[Pheno Barcode]],7)</f>
        <v/>
      </c>
      <c r="H1095" s="10" t="e">
        <f>_xlfn.IFNA(VLOOKUP(expandedflower[[#This Row],[Strain]],VEGC8[[#All],[Scion METRC '#]:[Health]],5,FALSE),"")</f>
        <v>#REF!</v>
      </c>
      <c r="I1095" s="13"/>
      <c r="J1095" s="13" t="str">
        <f>_xlfn.IFNA(VLOOKUP(expandedflower[[#This Row],[Scion METRC '#]],DEADC8[#Data],2,FALSE),"Alive")</f>
        <v>Alive</v>
      </c>
      <c r="K1095" s="13"/>
      <c r="L1095" s="13" t="str">
        <f>_xlfn.IFNA(VLOOKUP(expandedflower[[#This Row],[Scion METRC '#]],DEADC8[#Data],3,FALSE),"")</f>
        <v/>
      </c>
      <c r="M1095" s="14" t="str">
        <f>_xlfn.IFNA(VLOOKUP(expandedflower[[#This Row],[Scion METRC '#]],DEADC8[#Data],4,FALSE),"")</f>
        <v/>
      </c>
      <c r="N1095" s="13" t="str">
        <f>IF(ISNUMBER(SEARCH(".",expandedflower[[#This Row],[Pheno Barcode]])),CONCATENATE("1A4070000000065000",RIGHT(expandedflower[[#This Row],[Pheno Barcode]],6)),"")</f>
        <v/>
      </c>
      <c r="O10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_NL4-06</v>
      </c>
    </row>
    <row r="1096" spans="1:15" x14ac:dyDescent="0.25">
      <c r="A1096" s="8" t="s">
        <v>530</v>
      </c>
      <c r="B1096" s="9">
        <v>7</v>
      </c>
      <c r="C1096" s="13" t="s">
        <v>549</v>
      </c>
      <c r="D1096" s="13"/>
      <c r="E1096" s="13" t="e">
        <f>_xlfn.IFNA(VLOOKUP(expandedflower[[#This Row],[Scion METRC '#]],[3]!METRCC8[#Data],2,FALSE),"METRC ERROR")</f>
        <v>#REF!</v>
      </c>
      <c r="F1096" s="13" t="str">
        <f>_xlfn.IFNA(VLOOKUP(expandedflower[[#This Row],[Scion METRC '#]],VEGC8[[#All],[Scion METRC '#]:[Pheno Barcode]],2,FALSE),"")</f>
        <v/>
      </c>
      <c r="G1096" s="13" t="str">
        <f>LEFT(expandedflower[[#This Row],[Pheno Barcode]],7)</f>
        <v/>
      </c>
      <c r="H1096" s="10" t="e">
        <f>_xlfn.IFNA(VLOOKUP(expandedflower[[#This Row],[Strain]],VEGC8[[#All],[Scion METRC '#]:[Health]],5,FALSE),"")</f>
        <v>#REF!</v>
      </c>
      <c r="I1096" s="13"/>
      <c r="J1096" s="13" t="str">
        <f>_xlfn.IFNA(VLOOKUP(expandedflower[[#This Row],[Scion METRC '#]],DEADC8[#Data],2,FALSE),"Alive")</f>
        <v>Alive</v>
      </c>
      <c r="K1096" s="13"/>
      <c r="L1096" s="13" t="str">
        <f>_xlfn.IFNA(VLOOKUP(expandedflower[[#This Row],[Scion METRC '#]],DEADC8[#Data],3,FALSE),"")</f>
        <v/>
      </c>
      <c r="M1096" s="14" t="str">
        <f>_xlfn.IFNA(VLOOKUP(expandedflower[[#This Row],[Scion METRC '#]],DEADC8[#Data],4,FALSE),"")</f>
        <v/>
      </c>
      <c r="N1096" s="13" t="str">
        <f>IF(ISNUMBER(SEARCH(".",expandedflower[[#This Row],[Pheno Barcode]])),CONCATENATE("1A4070000000065000",RIGHT(expandedflower[[#This Row],[Pheno Barcode]],6)),"")</f>
        <v/>
      </c>
      <c r="O10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_NL4-07</v>
      </c>
    </row>
    <row r="1097" spans="1:15" x14ac:dyDescent="0.25">
      <c r="A1097" s="8" t="s">
        <v>530</v>
      </c>
      <c r="B1097" s="9">
        <v>8</v>
      </c>
      <c r="C1097" s="13" t="s">
        <v>549</v>
      </c>
      <c r="D1097" s="13"/>
      <c r="E1097" s="13" t="e">
        <f>_xlfn.IFNA(VLOOKUP(expandedflower[[#This Row],[Scion METRC '#]],[3]!METRCC8[#Data],2,FALSE),"METRC ERROR")</f>
        <v>#REF!</v>
      </c>
      <c r="F1097" s="13" t="str">
        <f>_xlfn.IFNA(VLOOKUP(expandedflower[[#This Row],[Scion METRC '#]],VEGC8[[#All],[Scion METRC '#]:[Pheno Barcode]],2,FALSE),"")</f>
        <v/>
      </c>
      <c r="G1097" s="13" t="str">
        <f>LEFT(expandedflower[[#This Row],[Pheno Barcode]],7)</f>
        <v/>
      </c>
      <c r="H1097" s="10" t="e">
        <f>_xlfn.IFNA(VLOOKUP(expandedflower[[#This Row],[Strain]],VEGC8[[#All],[Scion METRC '#]:[Health]],5,FALSE),"")</f>
        <v>#REF!</v>
      </c>
      <c r="I1097" s="13"/>
      <c r="J1097" s="13" t="str">
        <f>_xlfn.IFNA(VLOOKUP(expandedflower[[#This Row],[Scion METRC '#]],DEADC8[#Data],2,FALSE),"Alive")</f>
        <v>Alive</v>
      </c>
      <c r="K1097" s="13"/>
      <c r="L1097" s="13" t="str">
        <f>_xlfn.IFNA(VLOOKUP(expandedflower[[#This Row],[Scion METRC '#]],DEADC8[#Data],3,FALSE),"")</f>
        <v/>
      </c>
      <c r="M1097" s="14" t="str">
        <f>_xlfn.IFNA(VLOOKUP(expandedflower[[#This Row],[Scion METRC '#]],DEADC8[#Data],4,FALSE),"")</f>
        <v/>
      </c>
      <c r="N1097" s="13" t="str">
        <f>IF(ISNUMBER(SEARCH(".",expandedflower[[#This Row],[Pheno Barcode]])),CONCATENATE("1A4070000000065000",RIGHT(expandedflower[[#This Row],[Pheno Barcode]],6)),"")</f>
        <v/>
      </c>
      <c r="O10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_NL4-08</v>
      </c>
    </row>
    <row r="1098" spans="1:15" x14ac:dyDescent="0.25">
      <c r="A1098" s="8" t="s">
        <v>530</v>
      </c>
      <c r="B1098" s="9">
        <v>9</v>
      </c>
      <c r="C1098" s="13" t="s">
        <v>549</v>
      </c>
      <c r="D1098" s="13"/>
      <c r="E1098" s="13" t="e">
        <f>_xlfn.IFNA(VLOOKUP(expandedflower[[#This Row],[Scion METRC '#]],[3]!METRCC8[#Data],2,FALSE),"METRC ERROR")</f>
        <v>#REF!</v>
      </c>
      <c r="F1098" s="13" t="str">
        <f>_xlfn.IFNA(VLOOKUP(expandedflower[[#This Row],[Scion METRC '#]],VEGC8[[#All],[Scion METRC '#]:[Pheno Barcode]],2,FALSE),"")</f>
        <v/>
      </c>
      <c r="G1098" s="13" t="str">
        <f>LEFT(expandedflower[[#This Row],[Pheno Barcode]],7)</f>
        <v/>
      </c>
      <c r="H1098" s="10" t="e">
        <f>_xlfn.IFNA(VLOOKUP(expandedflower[[#This Row],[Strain]],VEGC8[[#All],[Scion METRC '#]:[Health]],5,FALSE),"")</f>
        <v>#REF!</v>
      </c>
      <c r="I1098" s="13"/>
      <c r="J1098" s="13" t="str">
        <f>_xlfn.IFNA(VLOOKUP(expandedflower[[#This Row],[Scion METRC '#]],DEADC8[#Data],2,FALSE),"Alive")</f>
        <v>Alive</v>
      </c>
      <c r="K1098" s="13"/>
      <c r="L1098" s="13" t="str">
        <f>_xlfn.IFNA(VLOOKUP(expandedflower[[#This Row],[Scion METRC '#]],DEADC8[#Data],3,FALSE),"")</f>
        <v/>
      </c>
      <c r="M1098" s="14" t="str">
        <f>_xlfn.IFNA(VLOOKUP(expandedflower[[#This Row],[Scion METRC '#]],DEADC8[#Data],4,FALSE),"")</f>
        <v/>
      </c>
      <c r="N1098" s="13" t="str">
        <f>IF(ISNUMBER(SEARCH(".",expandedflower[[#This Row],[Pheno Barcode]])),CONCATENATE("1A4070000000065000",RIGHT(expandedflower[[#This Row],[Pheno Barcode]],6)),"")</f>
        <v/>
      </c>
      <c r="O10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_NL4-09</v>
      </c>
    </row>
    <row r="1099" spans="1:15" x14ac:dyDescent="0.25">
      <c r="A1099" s="8" t="s">
        <v>530</v>
      </c>
      <c r="B1099" s="9">
        <v>10</v>
      </c>
      <c r="C1099" s="13" t="s">
        <v>549</v>
      </c>
      <c r="D1099" s="13"/>
      <c r="E1099" s="13" t="e">
        <f>_xlfn.IFNA(VLOOKUP(expandedflower[[#This Row],[Scion METRC '#]],[3]!METRCC8[#Data],2,FALSE),"METRC ERROR")</f>
        <v>#REF!</v>
      </c>
      <c r="F1099" s="13" t="str">
        <f>_xlfn.IFNA(VLOOKUP(expandedflower[[#This Row],[Scion METRC '#]],VEGC8[[#All],[Scion METRC '#]:[Pheno Barcode]],2,FALSE),"")</f>
        <v/>
      </c>
      <c r="G1099" s="13" t="str">
        <f>LEFT(expandedflower[[#This Row],[Pheno Barcode]],7)</f>
        <v/>
      </c>
      <c r="H1099" s="10" t="e">
        <f>_xlfn.IFNA(VLOOKUP(expandedflower[[#This Row],[Strain]],VEGC8[[#All],[Scion METRC '#]:[Health]],5,FALSE),"")</f>
        <v>#REF!</v>
      </c>
      <c r="I1099" s="13"/>
      <c r="J1099" s="13" t="str">
        <f>_xlfn.IFNA(VLOOKUP(expandedflower[[#This Row],[Scion METRC '#]],DEADC8[#Data],2,FALSE),"Alive")</f>
        <v>Alive</v>
      </c>
      <c r="K1099" s="13"/>
      <c r="L1099" s="13" t="str">
        <f>_xlfn.IFNA(VLOOKUP(expandedflower[[#This Row],[Scion METRC '#]],DEADC8[#Data],3,FALSE),"")</f>
        <v/>
      </c>
      <c r="M1099" s="14" t="str">
        <f>_xlfn.IFNA(VLOOKUP(expandedflower[[#This Row],[Scion METRC '#]],DEADC8[#Data],4,FALSE),"")</f>
        <v/>
      </c>
      <c r="N1099" s="13" t="str">
        <f>IF(ISNUMBER(SEARCH(".",expandedflower[[#This Row],[Pheno Barcode]])),CONCATENATE("1A4070000000065000",RIGHT(expandedflower[[#This Row],[Pheno Barcode]],6)),"")</f>
        <v/>
      </c>
      <c r="O10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_NL4-10</v>
      </c>
    </row>
    <row r="1100" spans="1:15" x14ac:dyDescent="0.25">
      <c r="A1100" s="8" t="s">
        <v>530</v>
      </c>
      <c r="B1100" s="9">
        <v>11</v>
      </c>
      <c r="C1100" s="13" t="s">
        <v>549</v>
      </c>
      <c r="D1100" s="13"/>
      <c r="E1100" s="13" t="e">
        <f>_xlfn.IFNA(VLOOKUP(expandedflower[[#This Row],[Scion METRC '#]],[3]!METRCC8[#Data],2,FALSE),"METRC ERROR")</f>
        <v>#REF!</v>
      </c>
      <c r="F1100" s="13" t="str">
        <f>_xlfn.IFNA(VLOOKUP(expandedflower[[#This Row],[Scion METRC '#]],VEGC8[[#All],[Scion METRC '#]:[Pheno Barcode]],2,FALSE),"")</f>
        <v/>
      </c>
      <c r="G1100" s="13" t="str">
        <f>LEFT(expandedflower[[#This Row],[Pheno Barcode]],7)</f>
        <v/>
      </c>
      <c r="H1100" s="10" t="e">
        <f>_xlfn.IFNA(VLOOKUP(expandedflower[[#This Row],[Strain]],VEGC8[[#All],[Scion METRC '#]:[Health]],5,FALSE),"")</f>
        <v>#REF!</v>
      </c>
      <c r="I1100" s="13"/>
      <c r="J1100" s="13" t="str">
        <f>_xlfn.IFNA(VLOOKUP(expandedflower[[#This Row],[Scion METRC '#]],DEADC8[#Data],2,FALSE),"Alive")</f>
        <v>Alive</v>
      </c>
      <c r="K1100" s="13"/>
      <c r="L1100" s="13" t="str">
        <f>_xlfn.IFNA(VLOOKUP(expandedflower[[#This Row],[Scion METRC '#]],DEADC8[#Data],3,FALSE),"")</f>
        <v/>
      </c>
      <c r="M1100" s="14" t="str">
        <f>_xlfn.IFNA(VLOOKUP(expandedflower[[#This Row],[Scion METRC '#]],DEADC8[#Data],4,FALSE),"")</f>
        <v/>
      </c>
      <c r="N1100" s="13" t="str">
        <f>IF(ISNUMBER(SEARCH(".",expandedflower[[#This Row],[Pheno Barcode]])),CONCATENATE("1A4070000000065000",RIGHT(expandedflower[[#This Row],[Pheno Barcode]],6)),"")</f>
        <v/>
      </c>
      <c r="O11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_NL4-11</v>
      </c>
    </row>
    <row r="1101" spans="1:15" x14ac:dyDescent="0.25">
      <c r="A1101" s="8" t="s">
        <v>530</v>
      </c>
      <c r="B1101" s="9">
        <v>12</v>
      </c>
      <c r="C1101" s="13" t="s">
        <v>549</v>
      </c>
      <c r="D1101" s="13"/>
      <c r="E1101" s="13" t="e">
        <f>_xlfn.IFNA(VLOOKUP(expandedflower[[#This Row],[Scion METRC '#]],[3]!METRCC8[#Data],2,FALSE),"METRC ERROR")</f>
        <v>#REF!</v>
      </c>
      <c r="F1101" s="13" t="str">
        <f>_xlfn.IFNA(VLOOKUP(expandedflower[[#This Row],[Scion METRC '#]],VEGC8[[#All],[Scion METRC '#]:[Pheno Barcode]],2,FALSE),"")</f>
        <v/>
      </c>
      <c r="G1101" s="13" t="str">
        <f>LEFT(expandedflower[[#This Row],[Pheno Barcode]],7)</f>
        <v/>
      </c>
      <c r="H1101" s="10" t="e">
        <f>_xlfn.IFNA(VLOOKUP(expandedflower[[#This Row],[Strain]],VEGC8[[#All],[Scion METRC '#]:[Health]],5,FALSE),"")</f>
        <v>#REF!</v>
      </c>
      <c r="I1101" s="13"/>
      <c r="J1101" s="13" t="str">
        <f>_xlfn.IFNA(VLOOKUP(expandedflower[[#This Row],[Scion METRC '#]],DEADC8[#Data],2,FALSE),"Alive")</f>
        <v>Alive</v>
      </c>
      <c r="K1101" s="13"/>
      <c r="L1101" s="13" t="str">
        <f>_xlfn.IFNA(VLOOKUP(expandedflower[[#This Row],[Scion METRC '#]],DEADC8[#Data],3,FALSE),"")</f>
        <v/>
      </c>
      <c r="M1101" s="14" t="str">
        <f>_xlfn.IFNA(VLOOKUP(expandedflower[[#This Row],[Scion METRC '#]],DEADC8[#Data],4,FALSE),"")</f>
        <v/>
      </c>
      <c r="N1101" s="13" t="str">
        <f>IF(ISNUMBER(SEARCH(".",expandedflower[[#This Row],[Pheno Barcode]])),CONCATENATE("1A4070000000065000",RIGHT(expandedflower[[#This Row],[Pheno Barcode]],6)),"")</f>
        <v/>
      </c>
      <c r="O11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_NL4-12</v>
      </c>
    </row>
    <row r="1102" spans="1:15" x14ac:dyDescent="0.25">
      <c r="A1102" s="8" t="s">
        <v>530</v>
      </c>
      <c r="B1102" s="9">
        <v>13</v>
      </c>
      <c r="C1102" s="13" t="s">
        <v>549</v>
      </c>
      <c r="D1102" s="13"/>
      <c r="E1102" s="13" t="e">
        <f>_xlfn.IFNA(VLOOKUP(expandedflower[[#This Row],[Scion METRC '#]],[3]!METRCC8[#Data],2,FALSE),"METRC ERROR")</f>
        <v>#REF!</v>
      </c>
      <c r="F1102" s="13" t="str">
        <f>_xlfn.IFNA(VLOOKUP(expandedflower[[#This Row],[Scion METRC '#]],VEGC8[[#All],[Scion METRC '#]:[Pheno Barcode]],2,FALSE),"")</f>
        <v/>
      </c>
      <c r="G1102" s="13" t="str">
        <f>LEFT(expandedflower[[#This Row],[Pheno Barcode]],7)</f>
        <v/>
      </c>
      <c r="H1102" s="10" t="e">
        <f>_xlfn.IFNA(VLOOKUP(expandedflower[[#This Row],[Strain]],VEGC8[[#All],[Scion METRC '#]:[Health]],5,FALSE),"")</f>
        <v>#REF!</v>
      </c>
      <c r="I1102" s="13"/>
      <c r="J1102" s="13" t="str">
        <f>_xlfn.IFNA(VLOOKUP(expandedflower[[#This Row],[Scion METRC '#]],DEADC8[#Data],2,FALSE),"Alive")</f>
        <v>Alive</v>
      </c>
      <c r="K1102" s="13"/>
      <c r="L1102" s="13" t="str">
        <f>_xlfn.IFNA(VLOOKUP(expandedflower[[#This Row],[Scion METRC '#]],DEADC8[#Data],3,FALSE),"")</f>
        <v/>
      </c>
      <c r="M1102" s="14" t="str">
        <f>_xlfn.IFNA(VLOOKUP(expandedflower[[#This Row],[Scion METRC '#]],DEADC8[#Data],4,FALSE),"")</f>
        <v/>
      </c>
      <c r="N1102" s="13" t="str">
        <f>IF(ISNUMBER(SEARCH(".",expandedflower[[#This Row],[Pheno Barcode]])),CONCATENATE("1A4070000000065000",RIGHT(expandedflower[[#This Row],[Pheno Barcode]],6)),"")</f>
        <v/>
      </c>
      <c r="O11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_NL4-13</v>
      </c>
    </row>
    <row r="1103" spans="1:15" x14ac:dyDescent="0.25">
      <c r="A1103" s="8" t="s">
        <v>530</v>
      </c>
      <c r="B1103" s="9">
        <v>14</v>
      </c>
      <c r="C1103" s="13" t="s">
        <v>549</v>
      </c>
      <c r="D1103" s="13"/>
      <c r="E1103" s="13" t="e">
        <f>_xlfn.IFNA(VLOOKUP(expandedflower[[#This Row],[Scion METRC '#]],[3]!METRCC8[#Data],2,FALSE),"METRC ERROR")</f>
        <v>#REF!</v>
      </c>
      <c r="F1103" s="13" t="str">
        <f>_xlfn.IFNA(VLOOKUP(expandedflower[[#This Row],[Scion METRC '#]],VEGC8[[#All],[Scion METRC '#]:[Pheno Barcode]],2,FALSE),"")</f>
        <v/>
      </c>
      <c r="G1103" s="13" t="str">
        <f>LEFT(expandedflower[[#This Row],[Pheno Barcode]],7)</f>
        <v/>
      </c>
      <c r="H1103" s="10" t="e">
        <f>_xlfn.IFNA(VLOOKUP(expandedflower[[#This Row],[Strain]],VEGC8[[#All],[Scion METRC '#]:[Health]],5,FALSE),"")</f>
        <v>#REF!</v>
      </c>
      <c r="I1103" s="13"/>
      <c r="J1103" s="13" t="str">
        <f>_xlfn.IFNA(VLOOKUP(expandedflower[[#This Row],[Scion METRC '#]],DEADC8[#Data],2,FALSE),"Alive")</f>
        <v>Alive</v>
      </c>
      <c r="K1103" s="13"/>
      <c r="L1103" s="13" t="str">
        <f>_xlfn.IFNA(VLOOKUP(expandedflower[[#This Row],[Scion METRC '#]],DEADC8[#Data],3,FALSE),"")</f>
        <v/>
      </c>
      <c r="M1103" s="14" t="str">
        <f>_xlfn.IFNA(VLOOKUP(expandedflower[[#This Row],[Scion METRC '#]],DEADC8[#Data],4,FALSE),"")</f>
        <v/>
      </c>
      <c r="N1103" s="13" t="str">
        <f>IF(ISNUMBER(SEARCH(".",expandedflower[[#This Row],[Pheno Barcode]])),CONCATENATE("1A4070000000065000",RIGHT(expandedflower[[#This Row],[Pheno Barcode]],6)),"")</f>
        <v/>
      </c>
      <c r="O11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_NL4-14</v>
      </c>
    </row>
    <row r="1104" spans="1:15" x14ac:dyDescent="0.25">
      <c r="A1104" s="8" t="s">
        <v>530</v>
      </c>
      <c r="B1104" s="9">
        <v>15</v>
      </c>
      <c r="C1104" s="13" t="s">
        <v>549</v>
      </c>
      <c r="D1104" s="13"/>
      <c r="E1104" s="13" t="e">
        <f>_xlfn.IFNA(VLOOKUP(expandedflower[[#This Row],[Scion METRC '#]],[3]!METRCC8[#Data],2,FALSE),"METRC ERROR")</f>
        <v>#REF!</v>
      </c>
      <c r="F1104" s="13" t="str">
        <f>_xlfn.IFNA(VLOOKUP(expandedflower[[#This Row],[Scion METRC '#]],VEGC8[[#All],[Scion METRC '#]:[Pheno Barcode]],2,FALSE),"")</f>
        <v/>
      </c>
      <c r="G1104" s="13" t="str">
        <f>LEFT(expandedflower[[#This Row],[Pheno Barcode]],7)</f>
        <v/>
      </c>
      <c r="H1104" s="10" t="e">
        <f>_xlfn.IFNA(VLOOKUP(expandedflower[[#This Row],[Strain]],VEGC8[[#All],[Scion METRC '#]:[Health]],5,FALSE),"")</f>
        <v>#REF!</v>
      </c>
      <c r="I1104" s="13"/>
      <c r="J1104" s="13" t="str">
        <f>_xlfn.IFNA(VLOOKUP(expandedflower[[#This Row],[Scion METRC '#]],DEADC8[#Data],2,FALSE),"Alive")</f>
        <v>Alive</v>
      </c>
      <c r="K1104" s="13"/>
      <c r="L1104" s="13" t="str">
        <f>_xlfn.IFNA(VLOOKUP(expandedflower[[#This Row],[Scion METRC '#]],DEADC8[#Data],3,FALSE),"")</f>
        <v/>
      </c>
      <c r="M1104" s="14" t="str">
        <f>_xlfn.IFNA(VLOOKUP(expandedflower[[#This Row],[Scion METRC '#]],DEADC8[#Data],4,FALSE),"")</f>
        <v/>
      </c>
      <c r="N1104" s="13" t="str">
        <f>IF(ISNUMBER(SEARCH(".",expandedflower[[#This Row],[Pheno Barcode]])),CONCATENATE("1A4070000000065000",RIGHT(expandedflower[[#This Row],[Pheno Barcode]],6)),"")</f>
        <v/>
      </c>
      <c r="O11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_NL4-15</v>
      </c>
    </row>
    <row r="1105" spans="1:15" x14ac:dyDescent="0.25">
      <c r="A1105" s="8" t="s">
        <v>530</v>
      </c>
      <c r="B1105" s="9">
        <v>16</v>
      </c>
      <c r="C1105" s="13" t="s">
        <v>549</v>
      </c>
      <c r="D1105" s="13"/>
      <c r="E1105" s="13" t="e">
        <f>_xlfn.IFNA(VLOOKUP(expandedflower[[#This Row],[Scion METRC '#]],[3]!METRCC8[#Data],2,FALSE),"METRC ERROR")</f>
        <v>#REF!</v>
      </c>
      <c r="F1105" s="13" t="str">
        <f>_xlfn.IFNA(VLOOKUP(expandedflower[[#This Row],[Scion METRC '#]],VEGC8[[#All],[Scion METRC '#]:[Pheno Barcode]],2,FALSE),"")</f>
        <v/>
      </c>
      <c r="G1105" s="13" t="str">
        <f>LEFT(expandedflower[[#This Row],[Pheno Barcode]],7)</f>
        <v/>
      </c>
      <c r="H1105" s="10" t="e">
        <f>_xlfn.IFNA(VLOOKUP(expandedflower[[#This Row],[Strain]],VEGC8[[#All],[Scion METRC '#]:[Health]],5,FALSE),"")</f>
        <v>#REF!</v>
      </c>
      <c r="I1105" s="13"/>
      <c r="J1105" s="13" t="str">
        <f>_xlfn.IFNA(VLOOKUP(expandedflower[[#This Row],[Scion METRC '#]],DEADC8[#Data],2,FALSE),"Alive")</f>
        <v>Alive</v>
      </c>
      <c r="K1105" s="13"/>
      <c r="L1105" s="13" t="str">
        <f>_xlfn.IFNA(VLOOKUP(expandedflower[[#This Row],[Scion METRC '#]],DEADC8[#Data],3,FALSE),"")</f>
        <v/>
      </c>
      <c r="M1105" s="14" t="str">
        <f>_xlfn.IFNA(VLOOKUP(expandedflower[[#This Row],[Scion METRC '#]],DEADC8[#Data],4,FALSE),"")</f>
        <v/>
      </c>
      <c r="N1105" s="13" t="str">
        <f>IF(ISNUMBER(SEARCH(".",expandedflower[[#This Row],[Pheno Barcode]])),CONCATENATE("1A4070000000065000",RIGHT(expandedflower[[#This Row],[Pheno Barcode]],6)),"")</f>
        <v/>
      </c>
      <c r="O11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_NL4-16</v>
      </c>
    </row>
    <row r="1106" spans="1:15" x14ac:dyDescent="0.25">
      <c r="A1106" s="8" t="s">
        <v>530</v>
      </c>
      <c r="B1106" s="9">
        <v>1</v>
      </c>
      <c r="C1106" s="13" t="s">
        <v>550</v>
      </c>
      <c r="D1106" s="9"/>
      <c r="E1106" s="9" t="e">
        <f>_xlfn.IFNA(VLOOKUP(expandedflower[[#This Row],[Scion METRC '#]],[3]!METRCC8[#Data],2,FALSE),"METRC ERROR")</f>
        <v>#REF!</v>
      </c>
      <c r="F1106" s="9" t="str">
        <f>_xlfn.IFNA(VLOOKUP(expandedflower[[#This Row],[Scion METRC '#]],VEGC8[[#All],[Scion METRC '#]:[Pheno Barcode]],2,FALSE),"")</f>
        <v/>
      </c>
      <c r="G1106" s="9" t="str">
        <f>LEFT(expandedflower[[#This Row],[Pheno Barcode]],7)</f>
        <v/>
      </c>
      <c r="H1106" s="10" t="e">
        <f>_xlfn.IFNA(VLOOKUP(expandedflower[[#This Row],[Strain]],VEGC8[[#All],[Scion METRC '#]:[Health]],5,FALSE),"")</f>
        <v>#REF!</v>
      </c>
      <c r="I1106" s="9"/>
      <c r="J1106" s="9" t="str">
        <f>_xlfn.IFNA(VLOOKUP(expandedflower[[#This Row],[Scion METRC '#]],DEADC8[#Data],2,FALSE),"Alive")</f>
        <v>Alive</v>
      </c>
      <c r="K1106" s="65"/>
      <c r="L1106" s="13" t="str">
        <f>_xlfn.IFNA(VLOOKUP(expandedflower[[#This Row],[Scion METRC '#]],DEADC8[#Data],3,FALSE),"")</f>
        <v/>
      </c>
      <c r="M1106" s="14" t="str">
        <f>_xlfn.IFNA(VLOOKUP(expandedflower[[#This Row],[Scion METRC '#]],DEADC8[#Data],4,FALSE),"")</f>
        <v/>
      </c>
      <c r="N1106" s="13" t="str">
        <f>IF(ISNUMBER(SEARCH(".",expandedflower[[#This Row],[Pheno Barcode]])),CONCATENATE("1A4070000000065000",RIGHT(expandedflower[[#This Row],[Pheno Barcode]],6)),"")</f>
        <v/>
      </c>
      <c r="O11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_NL5-01</v>
      </c>
    </row>
    <row r="1107" spans="1:15" x14ac:dyDescent="0.25">
      <c r="A1107" s="8" t="s">
        <v>530</v>
      </c>
      <c r="B1107" s="9">
        <v>2</v>
      </c>
      <c r="C1107" s="13" t="s">
        <v>550</v>
      </c>
      <c r="D1107" s="13"/>
      <c r="E1107" s="13" t="e">
        <f>_xlfn.IFNA(VLOOKUP(expandedflower[[#This Row],[Scion METRC '#]],[3]!METRCC8[#Data],2,FALSE),"METRC ERROR")</f>
        <v>#REF!</v>
      </c>
      <c r="F1107" s="13" t="str">
        <f>_xlfn.IFNA(VLOOKUP(expandedflower[[#This Row],[Scion METRC '#]],VEGC8[[#All],[Scion METRC '#]:[Pheno Barcode]],2,FALSE),"")</f>
        <v/>
      </c>
      <c r="G1107" s="13" t="str">
        <f>LEFT(expandedflower[[#This Row],[Pheno Barcode]],7)</f>
        <v/>
      </c>
      <c r="H1107" s="10" t="e">
        <f>_xlfn.IFNA(VLOOKUP(expandedflower[[#This Row],[Strain]],VEGC8[[#All],[Scion METRC '#]:[Health]],5,FALSE),"")</f>
        <v>#REF!</v>
      </c>
      <c r="I1107" s="13"/>
      <c r="J1107" s="13" t="str">
        <f>_xlfn.IFNA(VLOOKUP(expandedflower[[#This Row],[Scion METRC '#]],DEADC8[#Data],2,FALSE),"Alive")</f>
        <v>Alive</v>
      </c>
      <c r="K1107" s="13"/>
      <c r="L1107" s="13" t="str">
        <f>_xlfn.IFNA(VLOOKUP(expandedflower[[#This Row],[Scion METRC '#]],DEADC8[#Data],3,FALSE),"")</f>
        <v/>
      </c>
      <c r="M1107" s="14" t="str">
        <f>_xlfn.IFNA(VLOOKUP(expandedflower[[#This Row],[Scion METRC '#]],DEADC8[#Data],4,FALSE),"")</f>
        <v/>
      </c>
      <c r="N1107" s="13" t="str">
        <f>IF(ISNUMBER(SEARCH(".",expandedflower[[#This Row],[Pheno Barcode]])),CONCATENATE("1A4070000000065000",RIGHT(expandedflower[[#This Row],[Pheno Barcode]],6)),"")</f>
        <v/>
      </c>
      <c r="O11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_NL5-02</v>
      </c>
    </row>
    <row r="1108" spans="1:15" x14ac:dyDescent="0.25">
      <c r="A1108" s="8" t="s">
        <v>530</v>
      </c>
      <c r="B1108" s="9">
        <v>3</v>
      </c>
      <c r="C1108" s="13" t="s">
        <v>550</v>
      </c>
      <c r="D1108" s="13"/>
      <c r="E1108" s="13" t="e">
        <f>_xlfn.IFNA(VLOOKUP(expandedflower[[#This Row],[Scion METRC '#]],[3]!METRCC8[#Data],2,FALSE),"METRC ERROR")</f>
        <v>#REF!</v>
      </c>
      <c r="F1108" s="13" t="str">
        <f>_xlfn.IFNA(VLOOKUP(expandedflower[[#This Row],[Scion METRC '#]],VEGC8[[#All],[Scion METRC '#]:[Pheno Barcode]],2,FALSE),"")</f>
        <v/>
      </c>
      <c r="G1108" s="13" t="str">
        <f>LEFT(expandedflower[[#This Row],[Pheno Barcode]],7)</f>
        <v/>
      </c>
      <c r="H1108" s="10" t="e">
        <f>_xlfn.IFNA(VLOOKUP(expandedflower[[#This Row],[Strain]],VEGC8[[#All],[Scion METRC '#]:[Health]],5,FALSE),"")</f>
        <v>#REF!</v>
      </c>
      <c r="I1108" s="13"/>
      <c r="J1108" s="13" t="str">
        <f>_xlfn.IFNA(VLOOKUP(expandedflower[[#This Row],[Scion METRC '#]],DEADC8[#Data],2,FALSE),"Alive")</f>
        <v>Alive</v>
      </c>
      <c r="K1108" s="13"/>
      <c r="L1108" s="13" t="str">
        <f>_xlfn.IFNA(VLOOKUP(expandedflower[[#This Row],[Scion METRC '#]],DEADC8[#Data],3,FALSE),"")</f>
        <v/>
      </c>
      <c r="M1108" s="14" t="str">
        <f>_xlfn.IFNA(VLOOKUP(expandedflower[[#This Row],[Scion METRC '#]],DEADC8[#Data],4,FALSE),"")</f>
        <v/>
      </c>
      <c r="N1108" s="13" t="str">
        <f>IF(ISNUMBER(SEARCH(".",expandedflower[[#This Row],[Pheno Barcode]])),CONCATENATE("1A4070000000065000",RIGHT(expandedflower[[#This Row],[Pheno Barcode]],6)),"")</f>
        <v/>
      </c>
      <c r="O11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_NL5-03</v>
      </c>
    </row>
    <row r="1109" spans="1:15" x14ac:dyDescent="0.25">
      <c r="A1109" s="8" t="s">
        <v>530</v>
      </c>
      <c r="B1109" s="9">
        <v>4</v>
      </c>
      <c r="C1109" s="13" t="s">
        <v>550</v>
      </c>
      <c r="D1109" s="13"/>
      <c r="E1109" s="13" t="e">
        <f>_xlfn.IFNA(VLOOKUP(expandedflower[[#This Row],[Scion METRC '#]],[3]!METRCC8[#Data],2,FALSE),"METRC ERROR")</f>
        <v>#REF!</v>
      </c>
      <c r="F1109" s="13" t="str">
        <f>_xlfn.IFNA(VLOOKUP(expandedflower[[#This Row],[Scion METRC '#]],VEGC8[[#All],[Scion METRC '#]:[Pheno Barcode]],2,FALSE),"")</f>
        <v/>
      </c>
      <c r="G1109" s="13" t="str">
        <f>LEFT(expandedflower[[#This Row],[Pheno Barcode]],7)</f>
        <v/>
      </c>
      <c r="H1109" s="10" t="e">
        <f>_xlfn.IFNA(VLOOKUP(expandedflower[[#This Row],[Strain]],VEGC8[[#All],[Scion METRC '#]:[Health]],5,FALSE),"")</f>
        <v>#REF!</v>
      </c>
      <c r="I1109" s="13"/>
      <c r="J1109" s="13" t="str">
        <f>_xlfn.IFNA(VLOOKUP(expandedflower[[#This Row],[Scion METRC '#]],DEADC8[#Data],2,FALSE),"Alive")</f>
        <v>Alive</v>
      </c>
      <c r="K1109" s="13"/>
      <c r="L1109" s="13" t="str">
        <f>_xlfn.IFNA(VLOOKUP(expandedflower[[#This Row],[Scion METRC '#]],DEADC8[#Data],3,FALSE),"")</f>
        <v/>
      </c>
      <c r="M1109" s="14" t="str">
        <f>_xlfn.IFNA(VLOOKUP(expandedflower[[#This Row],[Scion METRC '#]],DEADC8[#Data],4,FALSE),"")</f>
        <v/>
      </c>
      <c r="N1109" s="13" t="str">
        <f>IF(ISNUMBER(SEARCH(".",expandedflower[[#This Row],[Pheno Barcode]])),CONCATENATE("1A4070000000065000",RIGHT(expandedflower[[#This Row],[Pheno Barcode]],6)),"")</f>
        <v/>
      </c>
      <c r="O11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_NL5-04</v>
      </c>
    </row>
    <row r="1110" spans="1:15" x14ac:dyDescent="0.25">
      <c r="A1110" s="8" t="s">
        <v>530</v>
      </c>
      <c r="B1110" s="9">
        <v>5</v>
      </c>
      <c r="C1110" s="13" t="s">
        <v>550</v>
      </c>
      <c r="D1110" s="13"/>
      <c r="E1110" s="13" t="e">
        <f>_xlfn.IFNA(VLOOKUP(expandedflower[[#This Row],[Scion METRC '#]],[3]!METRCC8[#Data],2,FALSE),"METRC ERROR")</f>
        <v>#REF!</v>
      </c>
      <c r="F1110" s="13" t="str">
        <f>_xlfn.IFNA(VLOOKUP(expandedflower[[#This Row],[Scion METRC '#]],VEGC8[[#All],[Scion METRC '#]:[Pheno Barcode]],2,FALSE),"")</f>
        <v/>
      </c>
      <c r="G1110" s="13" t="str">
        <f>LEFT(expandedflower[[#This Row],[Pheno Barcode]],7)</f>
        <v/>
      </c>
      <c r="H1110" s="10" t="e">
        <f>_xlfn.IFNA(VLOOKUP(expandedflower[[#This Row],[Strain]],VEGC8[[#All],[Scion METRC '#]:[Health]],5,FALSE),"")</f>
        <v>#REF!</v>
      </c>
      <c r="I1110" s="13"/>
      <c r="J1110" s="13" t="str">
        <f>_xlfn.IFNA(VLOOKUP(expandedflower[[#This Row],[Scion METRC '#]],DEADC8[#Data],2,FALSE),"Alive")</f>
        <v>Alive</v>
      </c>
      <c r="K1110" s="13"/>
      <c r="L1110" s="13" t="str">
        <f>_xlfn.IFNA(VLOOKUP(expandedflower[[#This Row],[Scion METRC '#]],DEADC8[#Data],3,FALSE),"")</f>
        <v/>
      </c>
      <c r="M1110" s="14" t="str">
        <f>_xlfn.IFNA(VLOOKUP(expandedflower[[#This Row],[Scion METRC '#]],DEADC8[#Data],4,FALSE),"")</f>
        <v/>
      </c>
      <c r="N1110" s="13" t="str">
        <f>IF(ISNUMBER(SEARCH(".",expandedflower[[#This Row],[Pheno Barcode]])),CONCATENATE("1A4070000000065000",RIGHT(expandedflower[[#This Row],[Pheno Barcode]],6)),"")</f>
        <v/>
      </c>
      <c r="O11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_NL5-05</v>
      </c>
    </row>
    <row r="1111" spans="1:15" x14ac:dyDescent="0.25">
      <c r="A1111" s="8" t="s">
        <v>530</v>
      </c>
      <c r="B1111" s="9">
        <v>6</v>
      </c>
      <c r="C1111" s="13" t="s">
        <v>550</v>
      </c>
      <c r="D1111" s="13"/>
      <c r="E1111" s="13" t="e">
        <f>_xlfn.IFNA(VLOOKUP(expandedflower[[#This Row],[Scion METRC '#]],[3]!METRCC8[#Data],2,FALSE),"METRC ERROR")</f>
        <v>#REF!</v>
      </c>
      <c r="F1111" s="13" t="str">
        <f>_xlfn.IFNA(VLOOKUP(expandedflower[[#This Row],[Scion METRC '#]],VEGC8[[#All],[Scion METRC '#]:[Pheno Barcode]],2,FALSE),"")</f>
        <v/>
      </c>
      <c r="G1111" s="13" t="str">
        <f>LEFT(expandedflower[[#This Row],[Pheno Barcode]],7)</f>
        <v/>
      </c>
      <c r="H1111" s="10" t="e">
        <f>_xlfn.IFNA(VLOOKUP(expandedflower[[#This Row],[Strain]],VEGC8[[#All],[Scion METRC '#]:[Health]],5,FALSE),"")</f>
        <v>#REF!</v>
      </c>
      <c r="I1111" s="13"/>
      <c r="J1111" s="13" t="str">
        <f>_xlfn.IFNA(VLOOKUP(expandedflower[[#This Row],[Scion METRC '#]],DEADC8[#Data],2,FALSE),"Alive")</f>
        <v>Alive</v>
      </c>
      <c r="K1111" s="13"/>
      <c r="L1111" s="13" t="str">
        <f>_xlfn.IFNA(VLOOKUP(expandedflower[[#This Row],[Scion METRC '#]],DEADC8[#Data],3,FALSE),"")</f>
        <v/>
      </c>
      <c r="M1111" s="14" t="str">
        <f>_xlfn.IFNA(VLOOKUP(expandedflower[[#This Row],[Scion METRC '#]],DEADC8[#Data],4,FALSE),"")</f>
        <v/>
      </c>
      <c r="N1111" s="13" t="str">
        <f>IF(ISNUMBER(SEARCH(".",expandedflower[[#This Row],[Pheno Barcode]])),CONCATENATE("1A4070000000065000",RIGHT(expandedflower[[#This Row],[Pheno Barcode]],6)),"")</f>
        <v/>
      </c>
      <c r="O11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_NL5-06</v>
      </c>
    </row>
    <row r="1112" spans="1:15" x14ac:dyDescent="0.25">
      <c r="A1112" s="8" t="s">
        <v>530</v>
      </c>
      <c r="B1112" s="9">
        <v>7</v>
      </c>
      <c r="C1112" s="13" t="s">
        <v>550</v>
      </c>
      <c r="D1112" s="13"/>
      <c r="E1112" s="13" t="e">
        <f>_xlfn.IFNA(VLOOKUP(expandedflower[[#This Row],[Scion METRC '#]],[3]!METRCC8[#Data],2,FALSE),"METRC ERROR")</f>
        <v>#REF!</v>
      </c>
      <c r="F1112" s="13" t="str">
        <f>_xlfn.IFNA(VLOOKUP(expandedflower[[#This Row],[Scion METRC '#]],VEGC8[[#All],[Scion METRC '#]:[Pheno Barcode]],2,FALSE),"")</f>
        <v/>
      </c>
      <c r="G1112" s="13" t="str">
        <f>LEFT(expandedflower[[#This Row],[Pheno Barcode]],7)</f>
        <v/>
      </c>
      <c r="H1112" s="10" t="e">
        <f>_xlfn.IFNA(VLOOKUP(expandedflower[[#This Row],[Strain]],VEGC8[[#All],[Scion METRC '#]:[Health]],5,FALSE),"")</f>
        <v>#REF!</v>
      </c>
      <c r="I1112" s="13"/>
      <c r="J1112" s="13" t="str">
        <f>_xlfn.IFNA(VLOOKUP(expandedflower[[#This Row],[Scion METRC '#]],DEADC8[#Data],2,FALSE),"Alive")</f>
        <v>Alive</v>
      </c>
      <c r="K1112" s="13"/>
      <c r="L1112" s="13" t="str">
        <f>_xlfn.IFNA(VLOOKUP(expandedflower[[#This Row],[Scion METRC '#]],DEADC8[#Data],3,FALSE),"")</f>
        <v/>
      </c>
      <c r="M1112" s="14" t="str">
        <f>_xlfn.IFNA(VLOOKUP(expandedflower[[#This Row],[Scion METRC '#]],DEADC8[#Data],4,FALSE),"")</f>
        <v/>
      </c>
      <c r="N1112" s="13" t="str">
        <f>IF(ISNUMBER(SEARCH(".",expandedflower[[#This Row],[Pheno Barcode]])),CONCATENATE("1A4070000000065000",RIGHT(expandedflower[[#This Row],[Pheno Barcode]],6)),"")</f>
        <v/>
      </c>
      <c r="O11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_NL5-07</v>
      </c>
    </row>
    <row r="1113" spans="1:15" x14ac:dyDescent="0.25">
      <c r="A1113" s="8" t="s">
        <v>530</v>
      </c>
      <c r="B1113" s="9">
        <v>8</v>
      </c>
      <c r="C1113" s="13" t="s">
        <v>550</v>
      </c>
      <c r="D1113" s="13"/>
      <c r="E1113" s="13" t="e">
        <f>_xlfn.IFNA(VLOOKUP(expandedflower[[#This Row],[Scion METRC '#]],[3]!METRCC8[#Data],2,FALSE),"METRC ERROR")</f>
        <v>#REF!</v>
      </c>
      <c r="F1113" s="13" t="str">
        <f>_xlfn.IFNA(VLOOKUP(expandedflower[[#This Row],[Scion METRC '#]],VEGC8[[#All],[Scion METRC '#]:[Pheno Barcode]],2,FALSE),"")</f>
        <v/>
      </c>
      <c r="G1113" s="13" t="str">
        <f>LEFT(expandedflower[[#This Row],[Pheno Barcode]],7)</f>
        <v/>
      </c>
      <c r="H1113" s="10" t="e">
        <f>_xlfn.IFNA(VLOOKUP(expandedflower[[#This Row],[Strain]],VEGC8[[#All],[Scion METRC '#]:[Health]],5,FALSE),"")</f>
        <v>#REF!</v>
      </c>
      <c r="I1113" s="13"/>
      <c r="J1113" s="13" t="str">
        <f>_xlfn.IFNA(VLOOKUP(expandedflower[[#This Row],[Scion METRC '#]],DEADC8[#Data],2,FALSE),"Alive")</f>
        <v>Alive</v>
      </c>
      <c r="K1113" s="13"/>
      <c r="L1113" s="13" t="str">
        <f>_xlfn.IFNA(VLOOKUP(expandedflower[[#This Row],[Scion METRC '#]],DEADC8[#Data],3,FALSE),"")</f>
        <v/>
      </c>
      <c r="M1113" s="14" t="str">
        <f>_xlfn.IFNA(VLOOKUP(expandedflower[[#This Row],[Scion METRC '#]],DEADC8[#Data],4,FALSE),"")</f>
        <v/>
      </c>
      <c r="N1113" s="13" t="str">
        <f>IF(ISNUMBER(SEARCH(".",expandedflower[[#This Row],[Pheno Barcode]])),CONCATENATE("1A4070000000065000",RIGHT(expandedflower[[#This Row],[Pheno Barcode]],6)),"")</f>
        <v/>
      </c>
      <c r="O11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_NL5-08</v>
      </c>
    </row>
    <row r="1114" spans="1:15" x14ac:dyDescent="0.25">
      <c r="A1114" s="8" t="s">
        <v>530</v>
      </c>
      <c r="B1114" s="9">
        <v>9</v>
      </c>
      <c r="C1114" s="13" t="s">
        <v>550</v>
      </c>
      <c r="D1114" s="13"/>
      <c r="E1114" s="13" t="e">
        <f>_xlfn.IFNA(VLOOKUP(expandedflower[[#This Row],[Scion METRC '#]],[3]!METRCC8[#Data],2,FALSE),"METRC ERROR")</f>
        <v>#REF!</v>
      </c>
      <c r="F1114" s="13" t="str">
        <f>_xlfn.IFNA(VLOOKUP(expandedflower[[#This Row],[Scion METRC '#]],VEGC8[[#All],[Scion METRC '#]:[Pheno Barcode]],2,FALSE),"")</f>
        <v/>
      </c>
      <c r="G1114" s="13" t="str">
        <f>LEFT(expandedflower[[#This Row],[Pheno Barcode]],7)</f>
        <v/>
      </c>
      <c r="H1114" s="10" t="e">
        <f>_xlfn.IFNA(VLOOKUP(expandedflower[[#This Row],[Strain]],VEGC8[[#All],[Scion METRC '#]:[Health]],5,FALSE),"")</f>
        <v>#REF!</v>
      </c>
      <c r="I1114" s="13"/>
      <c r="J1114" s="13" t="str">
        <f>_xlfn.IFNA(VLOOKUP(expandedflower[[#This Row],[Scion METRC '#]],DEADC8[#Data],2,FALSE),"Alive")</f>
        <v>Alive</v>
      </c>
      <c r="K1114" s="13"/>
      <c r="L1114" s="13" t="str">
        <f>_xlfn.IFNA(VLOOKUP(expandedflower[[#This Row],[Scion METRC '#]],DEADC8[#Data],3,FALSE),"")</f>
        <v/>
      </c>
      <c r="M1114" s="14" t="str">
        <f>_xlfn.IFNA(VLOOKUP(expandedflower[[#This Row],[Scion METRC '#]],DEADC8[#Data],4,FALSE),"")</f>
        <v/>
      </c>
      <c r="N1114" s="13" t="str">
        <f>IF(ISNUMBER(SEARCH(".",expandedflower[[#This Row],[Pheno Barcode]])),CONCATENATE("1A4070000000065000",RIGHT(expandedflower[[#This Row],[Pheno Barcode]],6)),"")</f>
        <v/>
      </c>
      <c r="O11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_NL5-09</v>
      </c>
    </row>
    <row r="1115" spans="1:15" x14ac:dyDescent="0.25">
      <c r="A1115" s="8" t="s">
        <v>530</v>
      </c>
      <c r="B1115" s="9">
        <v>10</v>
      </c>
      <c r="C1115" s="13" t="s">
        <v>550</v>
      </c>
      <c r="D1115" s="13"/>
      <c r="E1115" s="13" t="e">
        <f>_xlfn.IFNA(VLOOKUP(expandedflower[[#This Row],[Scion METRC '#]],[3]!METRCC8[#Data],2,FALSE),"METRC ERROR")</f>
        <v>#REF!</v>
      </c>
      <c r="F1115" s="13" t="str">
        <f>_xlfn.IFNA(VLOOKUP(expandedflower[[#This Row],[Scion METRC '#]],VEGC8[[#All],[Scion METRC '#]:[Pheno Barcode]],2,FALSE),"")</f>
        <v/>
      </c>
      <c r="G1115" s="13" t="str">
        <f>LEFT(expandedflower[[#This Row],[Pheno Barcode]],7)</f>
        <v/>
      </c>
      <c r="H1115" s="10" t="e">
        <f>_xlfn.IFNA(VLOOKUP(expandedflower[[#This Row],[Strain]],VEGC8[[#All],[Scion METRC '#]:[Health]],5,FALSE),"")</f>
        <v>#REF!</v>
      </c>
      <c r="I1115" s="13"/>
      <c r="J1115" s="13" t="str">
        <f>_xlfn.IFNA(VLOOKUP(expandedflower[[#This Row],[Scion METRC '#]],DEADC8[#Data],2,FALSE),"Alive")</f>
        <v>Alive</v>
      </c>
      <c r="K1115" s="13"/>
      <c r="L1115" s="13" t="str">
        <f>_xlfn.IFNA(VLOOKUP(expandedflower[[#This Row],[Scion METRC '#]],DEADC8[#Data],3,FALSE),"")</f>
        <v/>
      </c>
      <c r="M1115" s="14" t="str">
        <f>_xlfn.IFNA(VLOOKUP(expandedflower[[#This Row],[Scion METRC '#]],DEADC8[#Data],4,FALSE),"")</f>
        <v/>
      </c>
      <c r="N1115" s="13" t="str">
        <f>IF(ISNUMBER(SEARCH(".",expandedflower[[#This Row],[Pheno Barcode]])),CONCATENATE("1A4070000000065000",RIGHT(expandedflower[[#This Row],[Pheno Barcode]],6)),"")</f>
        <v/>
      </c>
      <c r="O11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_NL5-10</v>
      </c>
    </row>
    <row r="1116" spans="1:15" x14ac:dyDescent="0.25">
      <c r="A1116" s="8" t="s">
        <v>530</v>
      </c>
      <c r="B1116" s="9">
        <v>11</v>
      </c>
      <c r="C1116" s="13" t="s">
        <v>550</v>
      </c>
      <c r="D1116" s="13"/>
      <c r="E1116" s="13" t="e">
        <f>_xlfn.IFNA(VLOOKUP(expandedflower[[#This Row],[Scion METRC '#]],[3]!METRCC8[#Data],2,FALSE),"METRC ERROR")</f>
        <v>#REF!</v>
      </c>
      <c r="F1116" s="13" t="str">
        <f>_xlfn.IFNA(VLOOKUP(expandedflower[[#This Row],[Scion METRC '#]],VEGC8[[#All],[Scion METRC '#]:[Pheno Barcode]],2,FALSE),"")</f>
        <v/>
      </c>
      <c r="G1116" s="13" t="str">
        <f>LEFT(expandedflower[[#This Row],[Pheno Barcode]],7)</f>
        <v/>
      </c>
      <c r="H1116" s="10" t="e">
        <f>_xlfn.IFNA(VLOOKUP(expandedflower[[#This Row],[Strain]],VEGC8[[#All],[Scion METRC '#]:[Health]],5,FALSE),"")</f>
        <v>#REF!</v>
      </c>
      <c r="I1116" s="13"/>
      <c r="J1116" s="13" t="str">
        <f>_xlfn.IFNA(VLOOKUP(expandedflower[[#This Row],[Scion METRC '#]],DEADC8[#Data],2,FALSE),"Alive")</f>
        <v>Alive</v>
      </c>
      <c r="K1116" s="13"/>
      <c r="L1116" s="13" t="str">
        <f>_xlfn.IFNA(VLOOKUP(expandedflower[[#This Row],[Scion METRC '#]],DEADC8[#Data],3,FALSE),"")</f>
        <v/>
      </c>
      <c r="M1116" s="14" t="str">
        <f>_xlfn.IFNA(VLOOKUP(expandedflower[[#This Row],[Scion METRC '#]],DEADC8[#Data],4,FALSE),"")</f>
        <v/>
      </c>
      <c r="N1116" s="13" t="str">
        <f>IF(ISNUMBER(SEARCH(".",expandedflower[[#This Row],[Pheno Barcode]])),CONCATENATE("1A4070000000065000",RIGHT(expandedflower[[#This Row],[Pheno Barcode]],6)),"")</f>
        <v/>
      </c>
      <c r="O11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_NL5-11</v>
      </c>
    </row>
    <row r="1117" spans="1:15" x14ac:dyDescent="0.25">
      <c r="A1117" s="8" t="s">
        <v>530</v>
      </c>
      <c r="B1117" s="9">
        <v>12</v>
      </c>
      <c r="C1117" s="13" t="s">
        <v>550</v>
      </c>
      <c r="D1117" s="13"/>
      <c r="E1117" s="13" t="e">
        <f>_xlfn.IFNA(VLOOKUP(expandedflower[[#This Row],[Scion METRC '#]],[3]!METRCC8[#Data],2,FALSE),"METRC ERROR")</f>
        <v>#REF!</v>
      </c>
      <c r="F1117" s="13" t="str">
        <f>_xlfn.IFNA(VLOOKUP(expandedflower[[#This Row],[Scion METRC '#]],VEGC8[[#All],[Scion METRC '#]:[Pheno Barcode]],2,FALSE),"")</f>
        <v/>
      </c>
      <c r="G1117" s="13" t="str">
        <f>LEFT(expandedflower[[#This Row],[Pheno Barcode]],7)</f>
        <v/>
      </c>
      <c r="H1117" s="10" t="e">
        <f>_xlfn.IFNA(VLOOKUP(expandedflower[[#This Row],[Strain]],VEGC8[[#All],[Scion METRC '#]:[Health]],5,FALSE),"")</f>
        <v>#REF!</v>
      </c>
      <c r="I1117" s="13"/>
      <c r="J1117" s="13" t="str">
        <f>_xlfn.IFNA(VLOOKUP(expandedflower[[#This Row],[Scion METRC '#]],DEADC8[#Data],2,FALSE),"Alive")</f>
        <v>Alive</v>
      </c>
      <c r="K1117" s="13"/>
      <c r="L1117" s="13" t="str">
        <f>_xlfn.IFNA(VLOOKUP(expandedflower[[#This Row],[Scion METRC '#]],DEADC8[#Data],3,FALSE),"")</f>
        <v/>
      </c>
      <c r="M1117" s="14" t="str">
        <f>_xlfn.IFNA(VLOOKUP(expandedflower[[#This Row],[Scion METRC '#]],DEADC8[#Data],4,FALSE),"")</f>
        <v/>
      </c>
      <c r="N1117" s="13" t="str">
        <f>IF(ISNUMBER(SEARCH(".",expandedflower[[#This Row],[Pheno Barcode]])),CONCATENATE("1A4070000000065000",RIGHT(expandedflower[[#This Row],[Pheno Barcode]],6)),"")</f>
        <v/>
      </c>
      <c r="O11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_NL5-12</v>
      </c>
    </row>
    <row r="1118" spans="1:15" x14ac:dyDescent="0.25">
      <c r="A1118" s="8" t="s">
        <v>530</v>
      </c>
      <c r="B1118" s="9">
        <v>13</v>
      </c>
      <c r="C1118" s="13" t="s">
        <v>550</v>
      </c>
      <c r="D1118" s="13"/>
      <c r="E1118" s="13" t="e">
        <f>_xlfn.IFNA(VLOOKUP(expandedflower[[#This Row],[Scion METRC '#]],[3]!METRCC8[#Data],2,FALSE),"METRC ERROR")</f>
        <v>#REF!</v>
      </c>
      <c r="F1118" s="13" t="str">
        <f>_xlfn.IFNA(VLOOKUP(expandedflower[[#This Row],[Scion METRC '#]],VEGC8[[#All],[Scion METRC '#]:[Pheno Barcode]],2,FALSE),"")</f>
        <v/>
      </c>
      <c r="G1118" s="13" t="str">
        <f>LEFT(expandedflower[[#This Row],[Pheno Barcode]],7)</f>
        <v/>
      </c>
      <c r="H1118" s="10" t="e">
        <f>_xlfn.IFNA(VLOOKUP(expandedflower[[#This Row],[Strain]],VEGC8[[#All],[Scion METRC '#]:[Health]],5,FALSE),"")</f>
        <v>#REF!</v>
      </c>
      <c r="I1118" s="13"/>
      <c r="J1118" s="13" t="str">
        <f>_xlfn.IFNA(VLOOKUP(expandedflower[[#This Row],[Scion METRC '#]],DEADC8[#Data],2,FALSE),"Alive")</f>
        <v>Alive</v>
      </c>
      <c r="K1118" s="13"/>
      <c r="L1118" s="13" t="str">
        <f>_xlfn.IFNA(VLOOKUP(expandedflower[[#This Row],[Scion METRC '#]],DEADC8[#Data],3,FALSE),"")</f>
        <v/>
      </c>
      <c r="M1118" s="14" t="str">
        <f>_xlfn.IFNA(VLOOKUP(expandedflower[[#This Row],[Scion METRC '#]],DEADC8[#Data],4,FALSE),"")</f>
        <v/>
      </c>
      <c r="N1118" s="13" t="str">
        <f>IF(ISNUMBER(SEARCH(".",expandedflower[[#This Row],[Pheno Barcode]])),CONCATENATE("1A4070000000065000",RIGHT(expandedflower[[#This Row],[Pheno Barcode]],6)),"")</f>
        <v/>
      </c>
      <c r="O11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_NL5-13</v>
      </c>
    </row>
    <row r="1119" spans="1:15" x14ac:dyDescent="0.25">
      <c r="A1119" s="8" t="s">
        <v>530</v>
      </c>
      <c r="B1119" s="9">
        <v>14</v>
      </c>
      <c r="C1119" s="13" t="s">
        <v>550</v>
      </c>
      <c r="D1119" s="13"/>
      <c r="E1119" s="13" t="e">
        <f>_xlfn.IFNA(VLOOKUP(expandedflower[[#This Row],[Scion METRC '#]],[3]!METRCC8[#Data],2,FALSE),"METRC ERROR")</f>
        <v>#REF!</v>
      </c>
      <c r="F1119" s="13" t="str">
        <f>_xlfn.IFNA(VLOOKUP(expandedflower[[#This Row],[Scion METRC '#]],VEGC8[[#All],[Scion METRC '#]:[Pheno Barcode]],2,FALSE),"")</f>
        <v/>
      </c>
      <c r="G1119" s="13" t="str">
        <f>LEFT(expandedflower[[#This Row],[Pheno Barcode]],7)</f>
        <v/>
      </c>
      <c r="H1119" s="10" t="e">
        <f>_xlfn.IFNA(VLOOKUP(expandedflower[[#This Row],[Strain]],VEGC8[[#All],[Scion METRC '#]:[Health]],5,FALSE),"")</f>
        <v>#REF!</v>
      </c>
      <c r="I1119" s="13"/>
      <c r="J1119" s="13" t="str">
        <f>_xlfn.IFNA(VLOOKUP(expandedflower[[#This Row],[Scion METRC '#]],DEADC8[#Data],2,FALSE),"Alive")</f>
        <v>Alive</v>
      </c>
      <c r="K1119" s="13"/>
      <c r="L1119" s="13" t="str">
        <f>_xlfn.IFNA(VLOOKUP(expandedflower[[#This Row],[Scion METRC '#]],DEADC8[#Data],3,FALSE),"")</f>
        <v/>
      </c>
      <c r="M1119" s="14" t="str">
        <f>_xlfn.IFNA(VLOOKUP(expandedflower[[#This Row],[Scion METRC '#]],DEADC8[#Data],4,FALSE),"")</f>
        <v/>
      </c>
      <c r="N1119" s="13" t="str">
        <f>IF(ISNUMBER(SEARCH(".",expandedflower[[#This Row],[Pheno Barcode]])),CONCATENATE("1A4070000000065000",RIGHT(expandedflower[[#This Row],[Pheno Barcode]],6)),"")</f>
        <v/>
      </c>
      <c r="O11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_NL5-14</v>
      </c>
    </row>
    <row r="1120" spans="1:15" x14ac:dyDescent="0.25">
      <c r="A1120" s="8" t="s">
        <v>530</v>
      </c>
      <c r="B1120" s="9">
        <v>15</v>
      </c>
      <c r="C1120" s="13" t="s">
        <v>550</v>
      </c>
      <c r="D1120" s="13"/>
      <c r="E1120" s="13" t="e">
        <f>_xlfn.IFNA(VLOOKUP(expandedflower[[#This Row],[Scion METRC '#]],[3]!METRCC8[#Data],2,FALSE),"METRC ERROR")</f>
        <v>#REF!</v>
      </c>
      <c r="F1120" s="13" t="str">
        <f>_xlfn.IFNA(VLOOKUP(expandedflower[[#This Row],[Scion METRC '#]],VEGC8[[#All],[Scion METRC '#]:[Pheno Barcode]],2,FALSE),"")</f>
        <v/>
      </c>
      <c r="G1120" s="13" t="str">
        <f>LEFT(expandedflower[[#This Row],[Pheno Barcode]],7)</f>
        <v/>
      </c>
      <c r="H1120" s="10" t="e">
        <f>_xlfn.IFNA(VLOOKUP(expandedflower[[#This Row],[Strain]],VEGC8[[#All],[Scion METRC '#]:[Health]],5,FALSE),"")</f>
        <v>#REF!</v>
      </c>
      <c r="I1120" s="13"/>
      <c r="J1120" s="13" t="str">
        <f>_xlfn.IFNA(VLOOKUP(expandedflower[[#This Row],[Scion METRC '#]],DEADC8[#Data],2,FALSE),"Alive")</f>
        <v>Alive</v>
      </c>
      <c r="K1120" s="13"/>
      <c r="L1120" s="13" t="str">
        <f>_xlfn.IFNA(VLOOKUP(expandedflower[[#This Row],[Scion METRC '#]],DEADC8[#Data],3,FALSE),"")</f>
        <v/>
      </c>
      <c r="M1120" s="14" t="str">
        <f>_xlfn.IFNA(VLOOKUP(expandedflower[[#This Row],[Scion METRC '#]],DEADC8[#Data],4,FALSE),"")</f>
        <v/>
      </c>
      <c r="N1120" s="13" t="str">
        <f>IF(ISNUMBER(SEARCH(".",expandedflower[[#This Row],[Pheno Barcode]])),CONCATENATE("1A4070000000065000",RIGHT(expandedflower[[#This Row],[Pheno Barcode]],6)),"")</f>
        <v/>
      </c>
      <c r="O11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_NL5-15</v>
      </c>
    </row>
    <row r="1121" spans="1:15" x14ac:dyDescent="0.25">
      <c r="A1121" s="8" t="s">
        <v>530</v>
      </c>
      <c r="B1121" s="9">
        <v>16</v>
      </c>
      <c r="C1121" s="13" t="s">
        <v>550</v>
      </c>
      <c r="D1121" s="13"/>
      <c r="E1121" s="13" t="e">
        <f>_xlfn.IFNA(VLOOKUP(expandedflower[[#This Row],[Scion METRC '#]],[3]!METRCC8[#Data],2,FALSE),"METRC ERROR")</f>
        <v>#REF!</v>
      </c>
      <c r="F1121" s="13" t="str">
        <f>_xlfn.IFNA(VLOOKUP(expandedflower[[#This Row],[Scion METRC '#]],VEGC8[[#All],[Scion METRC '#]:[Pheno Barcode]],2,FALSE),"")</f>
        <v/>
      </c>
      <c r="G1121" s="13" t="str">
        <f>LEFT(expandedflower[[#This Row],[Pheno Barcode]],7)</f>
        <v/>
      </c>
      <c r="H1121" s="10" t="e">
        <f>_xlfn.IFNA(VLOOKUP(expandedflower[[#This Row],[Strain]],VEGC8[[#All],[Scion METRC '#]:[Health]],5,FALSE),"")</f>
        <v>#REF!</v>
      </c>
      <c r="I1121" s="13"/>
      <c r="J1121" s="13" t="str">
        <f>_xlfn.IFNA(VLOOKUP(expandedflower[[#This Row],[Scion METRC '#]],DEADC8[#Data],2,FALSE),"Alive")</f>
        <v>Alive</v>
      </c>
      <c r="K1121" s="13"/>
      <c r="L1121" s="13" t="str">
        <f>_xlfn.IFNA(VLOOKUP(expandedflower[[#This Row],[Scion METRC '#]],DEADC8[#Data],3,FALSE),"")</f>
        <v/>
      </c>
      <c r="M1121" s="14" t="str">
        <f>_xlfn.IFNA(VLOOKUP(expandedflower[[#This Row],[Scion METRC '#]],DEADC8[#Data],4,FALSE),"")</f>
        <v/>
      </c>
      <c r="N1121" s="13" t="str">
        <f>IF(ISNUMBER(SEARCH(".",expandedflower[[#This Row],[Pheno Barcode]])),CONCATENATE("1A4070000000065000",RIGHT(expandedflower[[#This Row],[Pheno Barcode]],6)),"")</f>
        <v/>
      </c>
      <c r="O11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_NL5-16</v>
      </c>
    </row>
    <row r="1122" spans="1:15" x14ac:dyDescent="0.25">
      <c r="A1122" s="8" t="s">
        <v>530</v>
      </c>
      <c r="B1122" s="9">
        <v>1</v>
      </c>
      <c r="C1122" s="13" t="s">
        <v>551</v>
      </c>
      <c r="D1122" s="13"/>
      <c r="E1122" s="13" t="e">
        <f>_xlfn.IFNA(VLOOKUP(expandedflower[[#This Row],[Scion METRC '#]],[3]!METRCC8[#Data],2,FALSE),"METRC ERROR")</f>
        <v>#REF!</v>
      </c>
      <c r="F1122" s="13" t="str">
        <f>_xlfn.IFNA(VLOOKUP(expandedflower[[#This Row],[Scion METRC '#]],VEGC8[[#All],[Scion METRC '#]:[Pheno Barcode]],2,FALSE),"")</f>
        <v/>
      </c>
      <c r="G1122" s="13" t="str">
        <f>LEFT(expandedflower[[#This Row],[Pheno Barcode]],7)</f>
        <v/>
      </c>
      <c r="H1122" s="10" t="e">
        <f>_xlfn.IFNA(VLOOKUP(expandedflower[[#This Row],[Strain]],VEGC8[[#All],[Scion METRC '#]:[Health]],5,FALSE),"")</f>
        <v>#REF!</v>
      </c>
      <c r="I1122" s="13"/>
      <c r="J1122" s="13" t="str">
        <f>_xlfn.IFNA(VLOOKUP(expandedflower[[#This Row],[Scion METRC '#]],DEADC8[#Data],2,FALSE),"Alive")</f>
        <v>Alive</v>
      </c>
      <c r="K1122" s="13"/>
      <c r="L1122" s="13" t="str">
        <f>_xlfn.IFNA(VLOOKUP(expandedflower[[#This Row],[Scion METRC '#]],DEADC8[#Data],3,FALSE),"")</f>
        <v/>
      </c>
      <c r="M1122" s="14" t="str">
        <f>_xlfn.IFNA(VLOOKUP(expandedflower[[#This Row],[Scion METRC '#]],DEADC8[#Data],4,FALSE),"")</f>
        <v/>
      </c>
      <c r="N1122" s="13" t="str">
        <f>IF(ISNUMBER(SEARCH(".",expandedflower[[#This Row],[Pheno Barcode]])),CONCATENATE("1A4070000000065000",RIGHT(expandedflower[[#This Row],[Pheno Barcode]],6)),"")</f>
        <v/>
      </c>
      <c r="O11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_OL1-01</v>
      </c>
    </row>
    <row r="1123" spans="1:15" x14ac:dyDescent="0.25">
      <c r="A1123" s="8" t="s">
        <v>530</v>
      </c>
      <c r="B1123" s="9">
        <v>2</v>
      </c>
      <c r="C1123" s="13" t="s">
        <v>551</v>
      </c>
      <c r="D1123" s="13"/>
      <c r="E1123" s="13" t="e">
        <f>_xlfn.IFNA(VLOOKUP(expandedflower[[#This Row],[Scion METRC '#]],[3]!METRCC8[#Data],2,FALSE),"METRC ERROR")</f>
        <v>#REF!</v>
      </c>
      <c r="F1123" s="13" t="str">
        <f>_xlfn.IFNA(VLOOKUP(expandedflower[[#This Row],[Scion METRC '#]],VEGC8[[#All],[Scion METRC '#]:[Pheno Barcode]],2,FALSE),"")</f>
        <v/>
      </c>
      <c r="G1123" s="13" t="str">
        <f>LEFT(expandedflower[[#This Row],[Pheno Barcode]],7)</f>
        <v/>
      </c>
      <c r="H1123" s="10" t="e">
        <f>_xlfn.IFNA(VLOOKUP(expandedflower[[#This Row],[Strain]],VEGC8[[#All],[Scion METRC '#]:[Health]],5,FALSE),"")</f>
        <v>#REF!</v>
      </c>
      <c r="I1123" s="13"/>
      <c r="J1123" s="13" t="str">
        <f>_xlfn.IFNA(VLOOKUP(expandedflower[[#This Row],[Scion METRC '#]],DEADC8[#Data],2,FALSE),"Alive")</f>
        <v>Alive</v>
      </c>
      <c r="K1123" s="13"/>
      <c r="L1123" s="13" t="str">
        <f>_xlfn.IFNA(VLOOKUP(expandedflower[[#This Row],[Scion METRC '#]],DEADC8[#Data],3,FALSE),"")</f>
        <v/>
      </c>
      <c r="M1123" s="14" t="str">
        <f>_xlfn.IFNA(VLOOKUP(expandedflower[[#This Row],[Scion METRC '#]],DEADC8[#Data],4,FALSE),"")</f>
        <v/>
      </c>
      <c r="N1123" s="13" t="str">
        <f>IF(ISNUMBER(SEARCH(".",expandedflower[[#This Row],[Pheno Barcode]])),CONCATENATE("1A4070000000065000",RIGHT(expandedflower[[#This Row],[Pheno Barcode]],6)),"")</f>
        <v/>
      </c>
      <c r="O11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_OL1-02</v>
      </c>
    </row>
    <row r="1124" spans="1:15" x14ac:dyDescent="0.25">
      <c r="A1124" s="8" t="s">
        <v>530</v>
      </c>
      <c r="B1124" s="9">
        <v>3</v>
      </c>
      <c r="C1124" s="13" t="s">
        <v>551</v>
      </c>
      <c r="D1124" s="13"/>
      <c r="E1124" s="13" t="e">
        <f>_xlfn.IFNA(VLOOKUP(expandedflower[[#This Row],[Scion METRC '#]],[3]!METRCC8[#Data],2,FALSE),"METRC ERROR")</f>
        <v>#REF!</v>
      </c>
      <c r="F1124" s="13" t="str">
        <f>_xlfn.IFNA(VLOOKUP(expandedflower[[#This Row],[Scion METRC '#]],VEGC8[[#All],[Scion METRC '#]:[Pheno Barcode]],2,FALSE),"")</f>
        <v/>
      </c>
      <c r="G1124" s="13" t="str">
        <f>LEFT(expandedflower[[#This Row],[Pheno Barcode]],7)</f>
        <v/>
      </c>
      <c r="H1124" s="10" t="e">
        <f>_xlfn.IFNA(VLOOKUP(expandedflower[[#This Row],[Strain]],VEGC8[[#All],[Scion METRC '#]:[Health]],5,FALSE),"")</f>
        <v>#REF!</v>
      </c>
      <c r="I1124" s="13"/>
      <c r="J1124" s="13" t="str">
        <f>_xlfn.IFNA(VLOOKUP(expandedflower[[#This Row],[Scion METRC '#]],DEADC8[#Data],2,FALSE),"Alive")</f>
        <v>Alive</v>
      </c>
      <c r="K1124" s="13"/>
      <c r="L1124" s="13" t="str">
        <f>_xlfn.IFNA(VLOOKUP(expandedflower[[#This Row],[Scion METRC '#]],DEADC8[#Data],3,FALSE),"")</f>
        <v/>
      </c>
      <c r="M1124" s="14" t="str">
        <f>_xlfn.IFNA(VLOOKUP(expandedflower[[#This Row],[Scion METRC '#]],DEADC8[#Data],4,FALSE),"")</f>
        <v/>
      </c>
      <c r="N1124" s="13" t="str">
        <f>IF(ISNUMBER(SEARCH(".",expandedflower[[#This Row],[Pheno Barcode]])),CONCATENATE("1A4070000000065000",RIGHT(expandedflower[[#This Row],[Pheno Barcode]],6)),"")</f>
        <v/>
      </c>
      <c r="O11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_OL1-03</v>
      </c>
    </row>
    <row r="1125" spans="1:15" x14ac:dyDescent="0.25">
      <c r="A1125" s="8" t="s">
        <v>530</v>
      </c>
      <c r="B1125" s="9">
        <v>4</v>
      </c>
      <c r="C1125" s="13" t="s">
        <v>551</v>
      </c>
      <c r="D1125" s="13"/>
      <c r="E1125" s="13" t="e">
        <f>_xlfn.IFNA(VLOOKUP(expandedflower[[#This Row],[Scion METRC '#]],[3]!METRCC8[#Data],2,FALSE),"METRC ERROR")</f>
        <v>#REF!</v>
      </c>
      <c r="F1125" s="13" t="str">
        <f>_xlfn.IFNA(VLOOKUP(expandedflower[[#This Row],[Scion METRC '#]],VEGC8[[#All],[Scion METRC '#]:[Pheno Barcode]],2,FALSE),"")</f>
        <v/>
      </c>
      <c r="G1125" s="13" t="str">
        <f>LEFT(expandedflower[[#This Row],[Pheno Barcode]],7)</f>
        <v/>
      </c>
      <c r="H1125" s="10" t="e">
        <f>_xlfn.IFNA(VLOOKUP(expandedflower[[#This Row],[Strain]],VEGC8[[#All],[Scion METRC '#]:[Health]],5,FALSE),"")</f>
        <v>#REF!</v>
      </c>
      <c r="I1125" s="13"/>
      <c r="J1125" s="13" t="str">
        <f>_xlfn.IFNA(VLOOKUP(expandedflower[[#This Row],[Scion METRC '#]],DEADC8[#Data],2,FALSE),"Alive")</f>
        <v>Alive</v>
      </c>
      <c r="K1125" s="13"/>
      <c r="L1125" s="13" t="str">
        <f>_xlfn.IFNA(VLOOKUP(expandedflower[[#This Row],[Scion METRC '#]],DEADC8[#Data],3,FALSE),"")</f>
        <v/>
      </c>
      <c r="M1125" s="14" t="str">
        <f>_xlfn.IFNA(VLOOKUP(expandedflower[[#This Row],[Scion METRC '#]],DEADC8[#Data],4,FALSE),"")</f>
        <v/>
      </c>
      <c r="N1125" s="13" t="str">
        <f>IF(ISNUMBER(SEARCH(".",expandedflower[[#This Row],[Pheno Barcode]])),CONCATENATE("1A4070000000065000",RIGHT(expandedflower[[#This Row],[Pheno Barcode]],6)),"")</f>
        <v/>
      </c>
      <c r="O11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_OL1-04</v>
      </c>
    </row>
    <row r="1126" spans="1:15" x14ac:dyDescent="0.25">
      <c r="A1126" s="8" t="s">
        <v>530</v>
      </c>
      <c r="B1126" s="9">
        <v>5</v>
      </c>
      <c r="C1126" s="13" t="s">
        <v>551</v>
      </c>
      <c r="D1126" s="13"/>
      <c r="E1126" s="13" t="e">
        <f>_xlfn.IFNA(VLOOKUP(expandedflower[[#This Row],[Scion METRC '#]],[3]!METRCC8[#Data],2,FALSE),"METRC ERROR")</f>
        <v>#REF!</v>
      </c>
      <c r="F1126" s="13" t="str">
        <f>_xlfn.IFNA(VLOOKUP(expandedflower[[#This Row],[Scion METRC '#]],VEGC8[[#All],[Scion METRC '#]:[Pheno Barcode]],2,FALSE),"")</f>
        <v/>
      </c>
      <c r="G1126" s="13" t="str">
        <f>LEFT(expandedflower[[#This Row],[Pheno Barcode]],7)</f>
        <v/>
      </c>
      <c r="H1126" s="10" t="e">
        <f>_xlfn.IFNA(VLOOKUP(expandedflower[[#This Row],[Strain]],VEGC8[[#All],[Scion METRC '#]:[Health]],5,FALSE),"")</f>
        <v>#REF!</v>
      </c>
      <c r="I1126" s="13"/>
      <c r="J1126" s="13" t="str">
        <f>_xlfn.IFNA(VLOOKUP(expandedflower[[#This Row],[Scion METRC '#]],DEADC8[#Data],2,FALSE),"Alive")</f>
        <v>Alive</v>
      </c>
      <c r="K1126" s="13"/>
      <c r="L1126" s="13" t="str">
        <f>_xlfn.IFNA(VLOOKUP(expandedflower[[#This Row],[Scion METRC '#]],DEADC8[#Data],3,FALSE),"")</f>
        <v/>
      </c>
      <c r="M1126" s="14" t="str">
        <f>_xlfn.IFNA(VLOOKUP(expandedflower[[#This Row],[Scion METRC '#]],DEADC8[#Data],4,FALSE),"")</f>
        <v/>
      </c>
      <c r="N1126" s="13" t="str">
        <f>IF(ISNUMBER(SEARCH(".",expandedflower[[#This Row],[Pheno Barcode]])),CONCATENATE("1A4070000000065000",RIGHT(expandedflower[[#This Row],[Pheno Barcode]],6)),"")</f>
        <v/>
      </c>
      <c r="O11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_OL1-05</v>
      </c>
    </row>
    <row r="1127" spans="1:15" x14ac:dyDescent="0.25">
      <c r="A1127" s="8" t="s">
        <v>530</v>
      </c>
      <c r="B1127" s="9">
        <v>6</v>
      </c>
      <c r="C1127" s="13" t="s">
        <v>551</v>
      </c>
      <c r="D1127" s="13"/>
      <c r="E1127" s="13" t="e">
        <f>_xlfn.IFNA(VLOOKUP(expandedflower[[#This Row],[Scion METRC '#]],[3]!METRCC8[#Data],2,FALSE),"METRC ERROR")</f>
        <v>#REF!</v>
      </c>
      <c r="F1127" s="13" t="str">
        <f>_xlfn.IFNA(VLOOKUP(expandedflower[[#This Row],[Scion METRC '#]],VEGC8[[#All],[Scion METRC '#]:[Pheno Barcode]],2,FALSE),"")</f>
        <v/>
      </c>
      <c r="G1127" s="13" t="str">
        <f>LEFT(expandedflower[[#This Row],[Pheno Barcode]],7)</f>
        <v/>
      </c>
      <c r="H1127" s="10" t="e">
        <f>_xlfn.IFNA(VLOOKUP(expandedflower[[#This Row],[Strain]],VEGC8[[#All],[Scion METRC '#]:[Health]],5,FALSE),"")</f>
        <v>#REF!</v>
      </c>
      <c r="I1127" s="13"/>
      <c r="J1127" s="13" t="str">
        <f>_xlfn.IFNA(VLOOKUP(expandedflower[[#This Row],[Scion METRC '#]],DEADC8[#Data],2,FALSE),"Alive")</f>
        <v>Alive</v>
      </c>
      <c r="K1127" s="13"/>
      <c r="L1127" s="13" t="str">
        <f>_xlfn.IFNA(VLOOKUP(expandedflower[[#This Row],[Scion METRC '#]],DEADC8[#Data],3,FALSE),"")</f>
        <v/>
      </c>
      <c r="M1127" s="14" t="str">
        <f>_xlfn.IFNA(VLOOKUP(expandedflower[[#This Row],[Scion METRC '#]],DEADC8[#Data],4,FALSE),"")</f>
        <v/>
      </c>
      <c r="N1127" s="13" t="str">
        <f>IF(ISNUMBER(SEARCH(".",expandedflower[[#This Row],[Pheno Barcode]])),CONCATENATE("1A4070000000065000",RIGHT(expandedflower[[#This Row],[Pheno Barcode]],6)),"")</f>
        <v/>
      </c>
      <c r="O11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_OL1-06</v>
      </c>
    </row>
    <row r="1128" spans="1:15" x14ac:dyDescent="0.25">
      <c r="A1128" s="8" t="s">
        <v>530</v>
      </c>
      <c r="B1128" s="9">
        <v>7</v>
      </c>
      <c r="C1128" s="13" t="s">
        <v>551</v>
      </c>
      <c r="D1128" s="13"/>
      <c r="E1128" s="13" t="e">
        <f>_xlfn.IFNA(VLOOKUP(expandedflower[[#This Row],[Scion METRC '#]],[3]!METRCC8[#Data],2,FALSE),"METRC ERROR")</f>
        <v>#REF!</v>
      </c>
      <c r="F1128" s="13" t="str">
        <f>_xlfn.IFNA(VLOOKUP(expandedflower[[#This Row],[Scion METRC '#]],VEGC8[[#All],[Scion METRC '#]:[Pheno Barcode]],2,FALSE),"")</f>
        <v/>
      </c>
      <c r="G1128" s="13" t="str">
        <f>LEFT(expandedflower[[#This Row],[Pheno Barcode]],7)</f>
        <v/>
      </c>
      <c r="H1128" s="10" t="e">
        <f>_xlfn.IFNA(VLOOKUP(expandedflower[[#This Row],[Strain]],VEGC8[[#All],[Scion METRC '#]:[Health]],5,FALSE),"")</f>
        <v>#REF!</v>
      </c>
      <c r="I1128" s="13"/>
      <c r="J1128" s="13" t="str">
        <f>_xlfn.IFNA(VLOOKUP(expandedflower[[#This Row],[Scion METRC '#]],DEADC8[#Data],2,FALSE),"Alive")</f>
        <v>Alive</v>
      </c>
      <c r="K1128" s="13"/>
      <c r="L1128" s="13" t="str">
        <f>_xlfn.IFNA(VLOOKUP(expandedflower[[#This Row],[Scion METRC '#]],DEADC8[#Data],3,FALSE),"")</f>
        <v/>
      </c>
      <c r="M1128" s="14" t="str">
        <f>_xlfn.IFNA(VLOOKUP(expandedflower[[#This Row],[Scion METRC '#]],DEADC8[#Data],4,FALSE),"")</f>
        <v/>
      </c>
      <c r="N1128" s="13" t="str">
        <f>IF(ISNUMBER(SEARCH(".",expandedflower[[#This Row],[Pheno Barcode]])),CONCATENATE("1A4070000000065000",RIGHT(expandedflower[[#This Row],[Pheno Barcode]],6)),"")</f>
        <v/>
      </c>
      <c r="O11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_OL1-07</v>
      </c>
    </row>
    <row r="1129" spans="1:15" x14ac:dyDescent="0.25">
      <c r="A1129" s="8" t="s">
        <v>530</v>
      </c>
      <c r="B1129" s="9">
        <v>8</v>
      </c>
      <c r="C1129" s="13" t="s">
        <v>551</v>
      </c>
      <c r="D1129" s="13"/>
      <c r="E1129" s="13" t="e">
        <f>_xlfn.IFNA(VLOOKUP(expandedflower[[#This Row],[Scion METRC '#]],[3]!METRCC8[#Data],2,FALSE),"METRC ERROR")</f>
        <v>#REF!</v>
      </c>
      <c r="F1129" s="13" t="str">
        <f>_xlfn.IFNA(VLOOKUP(expandedflower[[#This Row],[Scion METRC '#]],VEGC8[[#All],[Scion METRC '#]:[Pheno Barcode]],2,FALSE),"")</f>
        <v/>
      </c>
      <c r="G1129" s="13" t="str">
        <f>LEFT(expandedflower[[#This Row],[Pheno Barcode]],7)</f>
        <v/>
      </c>
      <c r="H1129" s="10" t="e">
        <f>_xlfn.IFNA(VLOOKUP(expandedflower[[#This Row],[Strain]],VEGC8[[#All],[Scion METRC '#]:[Health]],5,FALSE),"")</f>
        <v>#REF!</v>
      </c>
      <c r="I1129" s="13"/>
      <c r="J1129" s="13" t="str">
        <f>_xlfn.IFNA(VLOOKUP(expandedflower[[#This Row],[Scion METRC '#]],DEADC8[#Data],2,FALSE),"Alive")</f>
        <v>Alive</v>
      </c>
      <c r="K1129" s="13"/>
      <c r="L1129" s="13" t="str">
        <f>_xlfn.IFNA(VLOOKUP(expandedflower[[#This Row],[Scion METRC '#]],DEADC8[#Data],3,FALSE),"")</f>
        <v/>
      </c>
      <c r="M1129" s="14" t="str">
        <f>_xlfn.IFNA(VLOOKUP(expandedflower[[#This Row],[Scion METRC '#]],DEADC8[#Data],4,FALSE),"")</f>
        <v/>
      </c>
      <c r="N1129" s="13" t="str">
        <f>IF(ISNUMBER(SEARCH(".",expandedflower[[#This Row],[Pheno Barcode]])),CONCATENATE("1A4070000000065000",RIGHT(expandedflower[[#This Row],[Pheno Barcode]],6)),"")</f>
        <v/>
      </c>
      <c r="O11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_OL1-08</v>
      </c>
    </row>
    <row r="1130" spans="1:15" x14ac:dyDescent="0.25">
      <c r="A1130" s="8" t="s">
        <v>530</v>
      </c>
      <c r="B1130" s="9">
        <v>9</v>
      </c>
      <c r="C1130" s="13" t="s">
        <v>551</v>
      </c>
      <c r="D1130" s="13"/>
      <c r="E1130" s="13" t="e">
        <f>_xlfn.IFNA(VLOOKUP(expandedflower[[#This Row],[Scion METRC '#]],[3]!METRCC8[#Data],2,FALSE),"METRC ERROR")</f>
        <v>#REF!</v>
      </c>
      <c r="F1130" s="13" t="str">
        <f>_xlfn.IFNA(VLOOKUP(expandedflower[[#This Row],[Scion METRC '#]],VEGC8[[#All],[Scion METRC '#]:[Pheno Barcode]],2,FALSE),"")</f>
        <v/>
      </c>
      <c r="G1130" s="13" t="str">
        <f>LEFT(expandedflower[[#This Row],[Pheno Barcode]],7)</f>
        <v/>
      </c>
      <c r="H1130" s="10" t="e">
        <f>_xlfn.IFNA(VLOOKUP(expandedflower[[#This Row],[Strain]],VEGC8[[#All],[Scion METRC '#]:[Health]],5,FALSE),"")</f>
        <v>#REF!</v>
      </c>
      <c r="I1130" s="13"/>
      <c r="J1130" s="13" t="str">
        <f>_xlfn.IFNA(VLOOKUP(expandedflower[[#This Row],[Scion METRC '#]],DEADC8[#Data],2,FALSE),"Alive")</f>
        <v>Alive</v>
      </c>
      <c r="K1130" s="13"/>
      <c r="L1130" s="13" t="str">
        <f>_xlfn.IFNA(VLOOKUP(expandedflower[[#This Row],[Scion METRC '#]],DEADC8[#Data],3,FALSE),"")</f>
        <v/>
      </c>
      <c r="M1130" s="14" t="str">
        <f>_xlfn.IFNA(VLOOKUP(expandedflower[[#This Row],[Scion METRC '#]],DEADC8[#Data],4,FALSE),"")</f>
        <v/>
      </c>
      <c r="N1130" s="13" t="str">
        <f>IF(ISNUMBER(SEARCH(".",expandedflower[[#This Row],[Pheno Barcode]])),CONCATENATE("1A4070000000065000",RIGHT(expandedflower[[#This Row],[Pheno Barcode]],6)),"")</f>
        <v/>
      </c>
      <c r="O11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_OL1-09</v>
      </c>
    </row>
    <row r="1131" spans="1:15" x14ac:dyDescent="0.25">
      <c r="A1131" s="8" t="s">
        <v>530</v>
      </c>
      <c r="B1131" s="9">
        <v>10</v>
      </c>
      <c r="C1131" s="13" t="s">
        <v>551</v>
      </c>
      <c r="D1131" s="13"/>
      <c r="E1131" s="13" t="e">
        <f>_xlfn.IFNA(VLOOKUP(expandedflower[[#This Row],[Scion METRC '#]],[3]!METRCC8[#Data],2,FALSE),"METRC ERROR")</f>
        <v>#REF!</v>
      </c>
      <c r="F1131" s="13" t="str">
        <f>_xlfn.IFNA(VLOOKUP(expandedflower[[#This Row],[Scion METRC '#]],VEGC8[[#All],[Scion METRC '#]:[Pheno Barcode]],2,FALSE),"")</f>
        <v/>
      </c>
      <c r="G1131" s="13" t="str">
        <f>LEFT(expandedflower[[#This Row],[Pheno Barcode]],7)</f>
        <v/>
      </c>
      <c r="H1131" s="10" t="e">
        <f>_xlfn.IFNA(VLOOKUP(expandedflower[[#This Row],[Strain]],VEGC8[[#All],[Scion METRC '#]:[Health]],5,FALSE),"")</f>
        <v>#REF!</v>
      </c>
      <c r="I1131" s="13"/>
      <c r="J1131" s="13" t="str">
        <f>_xlfn.IFNA(VLOOKUP(expandedflower[[#This Row],[Scion METRC '#]],DEADC8[#Data],2,FALSE),"Alive")</f>
        <v>Alive</v>
      </c>
      <c r="K1131" s="13"/>
      <c r="L1131" s="13" t="str">
        <f>_xlfn.IFNA(VLOOKUP(expandedflower[[#This Row],[Scion METRC '#]],DEADC8[#Data],3,FALSE),"")</f>
        <v/>
      </c>
      <c r="M1131" s="14" t="str">
        <f>_xlfn.IFNA(VLOOKUP(expandedflower[[#This Row],[Scion METRC '#]],DEADC8[#Data],4,FALSE),"")</f>
        <v/>
      </c>
      <c r="N1131" s="13" t="str">
        <f>IF(ISNUMBER(SEARCH(".",expandedflower[[#This Row],[Pheno Barcode]])),CONCATENATE("1A4070000000065000",RIGHT(expandedflower[[#This Row],[Pheno Barcode]],6)),"")</f>
        <v/>
      </c>
      <c r="O11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_OL1-10</v>
      </c>
    </row>
    <row r="1132" spans="1:15" x14ac:dyDescent="0.25">
      <c r="A1132" s="8" t="s">
        <v>530</v>
      </c>
      <c r="B1132" s="9">
        <v>11</v>
      </c>
      <c r="C1132" s="13" t="s">
        <v>551</v>
      </c>
      <c r="D1132" s="13"/>
      <c r="E1132" s="13" t="e">
        <f>_xlfn.IFNA(VLOOKUP(expandedflower[[#This Row],[Scion METRC '#]],[3]!METRCC8[#Data],2,FALSE),"METRC ERROR")</f>
        <v>#REF!</v>
      </c>
      <c r="F1132" s="13" t="str">
        <f>_xlfn.IFNA(VLOOKUP(expandedflower[[#This Row],[Scion METRC '#]],VEGC8[[#All],[Scion METRC '#]:[Pheno Barcode]],2,FALSE),"")</f>
        <v/>
      </c>
      <c r="G1132" s="13" t="str">
        <f>LEFT(expandedflower[[#This Row],[Pheno Barcode]],7)</f>
        <v/>
      </c>
      <c r="H1132" s="10" t="e">
        <f>_xlfn.IFNA(VLOOKUP(expandedflower[[#This Row],[Strain]],VEGC8[[#All],[Scion METRC '#]:[Health]],5,FALSE),"")</f>
        <v>#REF!</v>
      </c>
      <c r="I1132" s="13"/>
      <c r="J1132" s="13" t="str">
        <f>_xlfn.IFNA(VLOOKUP(expandedflower[[#This Row],[Scion METRC '#]],DEADC8[#Data],2,FALSE),"Alive")</f>
        <v>Alive</v>
      </c>
      <c r="K1132" s="13"/>
      <c r="L1132" s="13" t="str">
        <f>_xlfn.IFNA(VLOOKUP(expandedflower[[#This Row],[Scion METRC '#]],DEADC8[#Data],3,FALSE),"")</f>
        <v/>
      </c>
      <c r="M1132" s="14" t="str">
        <f>_xlfn.IFNA(VLOOKUP(expandedflower[[#This Row],[Scion METRC '#]],DEADC8[#Data],4,FALSE),"")</f>
        <v/>
      </c>
      <c r="N1132" s="13" t="str">
        <f>IF(ISNUMBER(SEARCH(".",expandedflower[[#This Row],[Pheno Barcode]])),CONCATENATE("1A4070000000065000",RIGHT(expandedflower[[#This Row],[Pheno Barcode]],6)),"")</f>
        <v/>
      </c>
      <c r="O11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_OL1-11</v>
      </c>
    </row>
    <row r="1133" spans="1:15" x14ac:dyDescent="0.25">
      <c r="A1133" s="8" t="s">
        <v>530</v>
      </c>
      <c r="B1133" s="9">
        <v>12</v>
      </c>
      <c r="C1133" s="13" t="s">
        <v>551</v>
      </c>
      <c r="D1133" s="13"/>
      <c r="E1133" s="13" t="e">
        <f>_xlfn.IFNA(VLOOKUP(expandedflower[[#This Row],[Scion METRC '#]],[3]!METRCC8[#Data],2,FALSE),"METRC ERROR")</f>
        <v>#REF!</v>
      </c>
      <c r="F1133" s="13" t="str">
        <f>_xlfn.IFNA(VLOOKUP(expandedflower[[#This Row],[Scion METRC '#]],VEGC8[[#All],[Scion METRC '#]:[Pheno Barcode]],2,FALSE),"")</f>
        <v/>
      </c>
      <c r="G1133" s="13" t="str">
        <f>LEFT(expandedflower[[#This Row],[Pheno Barcode]],7)</f>
        <v/>
      </c>
      <c r="H1133" s="10" t="e">
        <f>_xlfn.IFNA(VLOOKUP(expandedflower[[#This Row],[Strain]],VEGC8[[#All],[Scion METRC '#]:[Health]],5,FALSE),"")</f>
        <v>#REF!</v>
      </c>
      <c r="I1133" s="13"/>
      <c r="J1133" s="13" t="str">
        <f>_xlfn.IFNA(VLOOKUP(expandedflower[[#This Row],[Scion METRC '#]],DEADC8[#Data],2,FALSE),"Alive")</f>
        <v>Alive</v>
      </c>
      <c r="K1133" s="13"/>
      <c r="L1133" s="13" t="str">
        <f>_xlfn.IFNA(VLOOKUP(expandedflower[[#This Row],[Scion METRC '#]],DEADC8[#Data],3,FALSE),"")</f>
        <v/>
      </c>
      <c r="M1133" s="14" t="str">
        <f>_xlfn.IFNA(VLOOKUP(expandedflower[[#This Row],[Scion METRC '#]],DEADC8[#Data],4,FALSE),"")</f>
        <v/>
      </c>
      <c r="N1133" s="13" t="str">
        <f>IF(ISNUMBER(SEARCH(".",expandedflower[[#This Row],[Pheno Barcode]])),CONCATENATE("1A4070000000065000",RIGHT(expandedflower[[#This Row],[Pheno Barcode]],6)),"")</f>
        <v/>
      </c>
      <c r="O11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_OL1-12</v>
      </c>
    </row>
    <row r="1134" spans="1:15" x14ac:dyDescent="0.25">
      <c r="A1134" s="8" t="s">
        <v>530</v>
      </c>
      <c r="B1134" s="9">
        <v>13</v>
      </c>
      <c r="C1134" s="13" t="s">
        <v>551</v>
      </c>
      <c r="D1134" s="13"/>
      <c r="E1134" s="13" t="e">
        <f>_xlfn.IFNA(VLOOKUP(expandedflower[[#This Row],[Scion METRC '#]],[3]!METRCC8[#Data],2,FALSE),"METRC ERROR")</f>
        <v>#REF!</v>
      </c>
      <c r="F1134" s="13" t="str">
        <f>_xlfn.IFNA(VLOOKUP(expandedflower[[#This Row],[Scion METRC '#]],VEGC8[[#All],[Scion METRC '#]:[Pheno Barcode]],2,FALSE),"")</f>
        <v/>
      </c>
      <c r="G1134" s="13" t="str">
        <f>LEFT(expandedflower[[#This Row],[Pheno Barcode]],7)</f>
        <v/>
      </c>
      <c r="H1134" s="10" t="e">
        <f>_xlfn.IFNA(VLOOKUP(expandedflower[[#This Row],[Strain]],VEGC8[[#All],[Scion METRC '#]:[Health]],5,FALSE),"")</f>
        <v>#REF!</v>
      </c>
      <c r="I1134" s="13"/>
      <c r="J1134" s="13" t="str">
        <f>_xlfn.IFNA(VLOOKUP(expandedflower[[#This Row],[Scion METRC '#]],DEADC8[#Data],2,FALSE),"Alive")</f>
        <v>Alive</v>
      </c>
      <c r="K1134" s="13"/>
      <c r="L1134" s="13" t="str">
        <f>_xlfn.IFNA(VLOOKUP(expandedflower[[#This Row],[Scion METRC '#]],DEADC8[#Data],3,FALSE),"")</f>
        <v/>
      </c>
      <c r="M1134" s="14" t="str">
        <f>_xlfn.IFNA(VLOOKUP(expandedflower[[#This Row],[Scion METRC '#]],DEADC8[#Data],4,FALSE),"")</f>
        <v/>
      </c>
      <c r="N1134" s="13" t="str">
        <f>IF(ISNUMBER(SEARCH(".",expandedflower[[#This Row],[Pheno Barcode]])),CONCATENATE("1A4070000000065000",RIGHT(expandedflower[[#This Row],[Pheno Barcode]],6)),"")</f>
        <v/>
      </c>
      <c r="O11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_OL1-13</v>
      </c>
    </row>
    <row r="1135" spans="1:15" x14ac:dyDescent="0.25">
      <c r="A1135" s="8" t="s">
        <v>530</v>
      </c>
      <c r="B1135" s="9">
        <v>14</v>
      </c>
      <c r="C1135" s="13" t="s">
        <v>551</v>
      </c>
      <c r="D1135" s="13"/>
      <c r="E1135" s="13" t="e">
        <f>_xlfn.IFNA(VLOOKUP(expandedflower[[#This Row],[Scion METRC '#]],[3]!METRCC8[#Data],2,FALSE),"METRC ERROR")</f>
        <v>#REF!</v>
      </c>
      <c r="F1135" s="13" t="str">
        <f>_xlfn.IFNA(VLOOKUP(expandedflower[[#This Row],[Scion METRC '#]],VEGC8[[#All],[Scion METRC '#]:[Pheno Barcode]],2,FALSE),"")</f>
        <v/>
      </c>
      <c r="G1135" s="13" t="str">
        <f>LEFT(expandedflower[[#This Row],[Pheno Barcode]],7)</f>
        <v/>
      </c>
      <c r="H1135" s="10" t="e">
        <f>_xlfn.IFNA(VLOOKUP(expandedflower[[#This Row],[Strain]],VEGC8[[#All],[Scion METRC '#]:[Health]],5,FALSE),"")</f>
        <v>#REF!</v>
      </c>
      <c r="I1135" s="13"/>
      <c r="J1135" s="13" t="str">
        <f>_xlfn.IFNA(VLOOKUP(expandedflower[[#This Row],[Scion METRC '#]],DEADC8[#Data],2,FALSE),"Alive")</f>
        <v>Alive</v>
      </c>
      <c r="K1135" s="13"/>
      <c r="L1135" s="13" t="str">
        <f>_xlfn.IFNA(VLOOKUP(expandedflower[[#This Row],[Scion METRC '#]],DEADC8[#Data],3,FALSE),"")</f>
        <v/>
      </c>
      <c r="M1135" s="14" t="str">
        <f>_xlfn.IFNA(VLOOKUP(expandedflower[[#This Row],[Scion METRC '#]],DEADC8[#Data],4,FALSE),"")</f>
        <v/>
      </c>
      <c r="N1135" s="13" t="str">
        <f>IF(ISNUMBER(SEARCH(".",expandedflower[[#This Row],[Pheno Barcode]])),CONCATENATE("1A4070000000065000",RIGHT(expandedflower[[#This Row],[Pheno Barcode]],6)),"")</f>
        <v/>
      </c>
      <c r="O11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_OL1-14</v>
      </c>
    </row>
    <row r="1136" spans="1:15" x14ac:dyDescent="0.25">
      <c r="A1136" s="8" t="s">
        <v>530</v>
      </c>
      <c r="B1136" s="9">
        <v>15</v>
      </c>
      <c r="C1136" s="13" t="s">
        <v>551</v>
      </c>
      <c r="D1136" s="13"/>
      <c r="E1136" s="13" t="e">
        <f>_xlfn.IFNA(VLOOKUP(expandedflower[[#This Row],[Scion METRC '#]],[3]!METRCC8[#Data],2,FALSE),"METRC ERROR")</f>
        <v>#REF!</v>
      </c>
      <c r="F1136" s="13" t="str">
        <f>_xlfn.IFNA(VLOOKUP(expandedflower[[#This Row],[Scion METRC '#]],VEGC8[[#All],[Scion METRC '#]:[Pheno Barcode]],2,FALSE),"")</f>
        <v/>
      </c>
      <c r="G1136" s="13" t="str">
        <f>LEFT(expandedflower[[#This Row],[Pheno Barcode]],7)</f>
        <v/>
      </c>
      <c r="H1136" s="10" t="e">
        <f>_xlfn.IFNA(VLOOKUP(expandedflower[[#This Row],[Strain]],VEGC8[[#All],[Scion METRC '#]:[Health]],5,FALSE),"")</f>
        <v>#REF!</v>
      </c>
      <c r="I1136" s="13"/>
      <c r="J1136" s="13" t="str">
        <f>_xlfn.IFNA(VLOOKUP(expandedflower[[#This Row],[Scion METRC '#]],DEADC8[#Data],2,FALSE),"Alive")</f>
        <v>Alive</v>
      </c>
      <c r="K1136" s="13"/>
      <c r="L1136" s="13" t="str">
        <f>_xlfn.IFNA(VLOOKUP(expandedflower[[#This Row],[Scion METRC '#]],DEADC8[#Data],3,FALSE),"")</f>
        <v/>
      </c>
      <c r="M1136" s="14" t="str">
        <f>_xlfn.IFNA(VLOOKUP(expandedflower[[#This Row],[Scion METRC '#]],DEADC8[#Data],4,FALSE),"")</f>
        <v/>
      </c>
      <c r="N1136" s="13" t="str">
        <f>IF(ISNUMBER(SEARCH(".",expandedflower[[#This Row],[Pheno Barcode]])),CONCATENATE("1A4070000000065000",RIGHT(expandedflower[[#This Row],[Pheno Barcode]],6)),"")</f>
        <v/>
      </c>
      <c r="O11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_OL1-15</v>
      </c>
    </row>
    <row r="1137" spans="1:15" x14ac:dyDescent="0.25">
      <c r="A1137" s="8" t="s">
        <v>530</v>
      </c>
      <c r="B1137" s="9">
        <v>16</v>
      </c>
      <c r="C1137" s="13" t="s">
        <v>551</v>
      </c>
      <c r="D1137" s="13"/>
      <c r="E1137" s="13" t="e">
        <f>_xlfn.IFNA(VLOOKUP(expandedflower[[#This Row],[Scion METRC '#]],[3]!METRCC8[#Data],2,FALSE),"METRC ERROR")</f>
        <v>#REF!</v>
      </c>
      <c r="F1137" s="13" t="str">
        <f>_xlfn.IFNA(VLOOKUP(expandedflower[[#This Row],[Scion METRC '#]],VEGC8[[#All],[Scion METRC '#]:[Pheno Barcode]],2,FALSE),"")</f>
        <v/>
      </c>
      <c r="G1137" s="13" t="str">
        <f>LEFT(expandedflower[[#This Row],[Pheno Barcode]],7)</f>
        <v/>
      </c>
      <c r="H1137" s="10" t="e">
        <f>_xlfn.IFNA(VLOOKUP(expandedflower[[#This Row],[Strain]],VEGC8[[#All],[Scion METRC '#]:[Health]],5,FALSE),"")</f>
        <v>#REF!</v>
      </c>
      <c r="I1137" s="13"/>
      <c r="J1137" s="13" t="str">
        <f>_xlfn.IFNA(VLOOKUP(expandedflower[[#This Row],[Scion METRC '#]],DEADC8[#Data],2,FALSE),"Alive")</f>
        <v>Alive</v>
      </c>
      <c r="K1137" s="13"/>
      <c r="L1137" s="13" t="str">
        <f>_xlfn.IFNA(VLOOKUP(expandedflower[[#This Row],[Scion METRC '#]],DEADC8[#Data],3,FALSE),"")</f>
        <v/>
      </c>
      <c r="M1137" s="14" t="str">
        <f>_xlfn.IFNA(VLOOKUP(expandedflower[[#This Row],[Scion METRC '#]],DEADC8[#Data],4,FALSE),"")</f>
        <v/>
      </c>
      <c r="N1137" s="13" t="str">
        <f>IF(ISNUMBER(SEARCH(".",expandedflower[[#This Row],[Pheno Barcode]])),CONCATENATE("1A4070000000065000",RIGHT(expandedflower[[#This Row],[Pheno Barcode]],6)),"")</f>
        <v/>
      </c>
      <c r="O11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_OL1-16</v>
      </c>
    </row>
    <row r="1138" spans="1:15" x14ac:dyDescent="0.25">
      <c r="A1138" s="8" t="s">
        <v>530</v>
      </c>
      <c r="B1138" s="9">
        <v>1</v>
      </c>
      <c r="C1138" s="13" t="s">
        <v>552</v>
      </c>
      <c r="D1138" s="13"/>
      <c r="E1138" s="13" t="e">
        <f>_xlfn.IFNA(VLOOKUP(expandedflower[[#This Row],[Scion METRC '#]],[3]!METRCC8[#Data],2,FALSE),"METRC ERROR")</f>
        <v>#REF!</v>
      </c>
      <c r="F1138" s="13" t="str">
        <f>_xlfn.IFNA(VLOOKUP(expandedflower[[#This Row],[Scion METRC '#]],VEGC8[[#All],[Scion METRC '#]:[Pheno Barcode]],2,FALSE),"")</f>
        <v/>
      </c>
      <c r="G1138" s="13" t="str">
        <f>LEFT(expandedflower[[#This Row],[Pheno Barcode]],7)</f>
        <v/>
      </c>
      <c r="H1138" s="10" t="e">
        <f>_xlfn.IFNA(VLOOKUP(expandedflower[[#This Row],[Strain]],VEGC8[[#All],[Scion METRC '#]:[Health]],5,FALSE),"")</f>
        <v>#REF!</v>
      </c>
      <c r="I1138" s="13"/>
      <c r="J1138" s="13" t="str">
        <f>_xlfn.IFNA(VLOOKUP(expandedflower[[#This Row],[Scion METRC '#]],DEADC8[#Data],2,FALSE),"Alive")</f>
        <v>Alive</v>
      </c>
      <c r="K1138" s="13"/>
      <c r="L1138" s="13" t="str">
        <f>_xlfn.IFNA(VLOOKUP(expandedflower[[#This Row],[Scion METRC '#]],DEADC8[#Data],3,FALSE),"")</f>
        <v/>
      </c>
      <c r="M1138" s="14" t="str">
        <f>_xlfn.IFNA(VLOOKUP(expandedflower[[#This Row],[Scion METRC '#]],DEADC8[#Data],4,FALSE),"")</f>
        <v/>
      </c>
      <c r="N1138" s="13" t="str">
        <f>IF(ISNUMBER(SEARCH(".",expandedflower[[#This Row],[Pheno Barcode]])),CONCATENATE("1A4070000000065000",RIGHT(expandedflower[[#This Row],[Pheno Barcode]],6)),"")</f>
        <v/>
      </c>
      <c r="O11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_OL2-01</v>
      </c>
    </row>
    <row r="1139" spans="1:15" x14ac:dyDescent="0.25">
      <c r="A1139" s="8" t="s">
        <v>530</v>
      </c>
      <c r="B1139" s="9">
        <v>2</v>
      </c>
      <c r="C1139" s="13" t="s">
        <v>552</v>
      </c>
      <c r="D1139" s="13"/>
      <c r="E1139" s="13" t="e">
        <f>_xlfn.IFNA(VLOOKUP(expandedflower[[#This Row],[Scion METRC '#]],[3]!METRCC8[#Data],2,FALSE),"METRC ERROR")</f>
        <v>#REF!</v>
      </c>
      <c r="F1139" s="13" t="str">
        <f>_xlfn.IFNA(VLOOKUP(expandedflower[[#This Row],[Scion METRC '#]],VEGC8[[#All],[Scion METRC '#]:[Pheno Barcode]],2,FALSE),"")</f>
        <v/>
      </c>
      <c r="G1139" s="13" t="str">
        <f>LEFT(expandedflower[[#This Row],[Pheno Barcode]],7)</f>
        <v/>
      </c>
      <c r="H1139" s="10" t="e">
        <f>_xlfn.IFNA(VLOOKUP(expandedflower[[#This Row],[Strain]],VEGC8[[#All],[Scion METRC '#]:[Health]],5,FALSE),"")</f>
        <v>#REF!</v>
      </c>
      <c r="I1139" s="13"/>
      <c r="J1139" s="13" t="str">
        <f>_xlfn.IFNA(VLOOKUP(expandedflower[[#This Row],[Scion METRC '#]],DEADC8[#Data],2,FALSE),"Alive")</f>
        <v>Alive</v>
      </c>
      <c r="K1139" s="13"/>
      <c r="L1139" s="13" t="str">
        <f>_xlfn.IFNA(VLOOKUP(expandedflower[[#This Row],[Scion METRC '#]],DEADC8[#Data],3,FALSE),"")</f>
        <v/>
      </c>
      <c r="M1139" s="14" t="str">
        <f>_xlfn.IFNA(VLOOKUP(expandedflower[[#This Row],[Scion METRC '#]],DEADC8[#Data],4,FALSE),"")</f>
        <v/>
      </c>
      <c r="N1139" s="13" t="str">
        <f>IF(ISNUMBER(SEARCH(".",expandedflower[[#This Row],[Pheno Barcode]])),CONCATENATE("1A4070000000065000",RIGHT(expandedflower[[#This Row],[Pheno Barcode]],6)),"")</f>
        <v/>
      </c>
      <c r="O11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_OL2-02</v>
      </c>
    </row>
    <row r="1140" spans="1:15" x14ac:dyDescent="0.25">
      <c r="A1140" s="8" t="s">
        <v>530</v>
      </c>
      <c r="B1140" s="9">
        <v>3</v>
      </c>
      <c r="C1140" s="13" t="s">
        <v>552</v>
      </c>
      <c r="D1140" s="13"/>
      <c r="E1140" s="13" t="e">
        <f>_xlfn.IFNA(VLOOKUP(expandedflower[[#This Row],[Scion METRC '#]],[3]!METRCC8[#Data],2,FALSE),"METRC ERROR")</f>
        <v>#REF!</v>
      </c>
      <c r="F1140" s="13" t="str">
        <f>_xlfn.IFNA(VLOOKUP(expandedflower[[#This Row],[Scion METRC '#]],VEGC8[[#All],[Scion METRC '#]:[Pheno Barcode]],2,FALSE),"")</f>
        <v/>
      </c>
      <c r="G1140" s="13" t="str">
        <f>LEFT(expandedflower[[#This Row],[Pheno Barcode]],7)</f>
        <v/>
      </c>
      <c r="H1140" s="10" t="e">
        <f>_xlfn.IFNA(VLOOKUP(expandedflower[[#This Row],[Strain]],VEGC8[[#All],[Scion METRC '#]:[Health]],5,FALSE),"")</f>
        <v>#REF!</v>
      </c>
      <c r="I1140" s="13"/>
      <c r="J1140" s="13" t="str">
        <f>_xlfn.IFNA(VLOOKUP(expandedflower[[#This Row],[Scion METRC '#]],DEADC8[#Data],2,FALSE),"Alive")</f>
        <v>Alive</v>
      </c>
      <c r="K1140" s="13"/>
      <c r="L1140" s="13" t="str">
        <f>_xlfn.IFNA(VLOOKUP(expandedflower[[#This Row],[Scion METRC '#]],DEADC8[#Data],3,FALSE),"")</f>
        <v/>
      </c>
      <c r="M1140" s="14" t="str">
        <f>_xlfn.IFNA(VLOOKUP(expandedflower[[#This Row],[Scion METRC '#]],DEADC8[#Data],4,FALSE),"")</f>
        <v/>
      </c>
      <c r="N1140" s="13" t="str">
        <f>IF(ISNUMBER(SEARCH(".",expandedflower[[#This Row],[Pheno Barcode]])),CONCATENATE("1A4070000000065000",RIGHT(expandedflower[[#This Row],[Pheno Barcode]],6)),"")</f>
        <v/>
      </c>
      <c r="O11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_OL2-03</v>
      </c>
    </row>
    <row r="1141" spans="1:15" x14ac:dyDescent="0.25">
      <c r="A1141" s="8" t="s">
        <v>530</v>
      </c>
      <c r="B1141" s="9">
        <v>4</v>
      </c>
      <c r="C1141" s="13" t="s">
        <v>552</v>
      </c>
      <c r="D1141" s="13"/>
      <c r="E1141" s="13" t="e">
        <f>_xlfn.IFNA(VLOOKUP(expandedflower[[#This Row],[Scion METRC '#]],[3]!METRCC8[#Data],2,FALSE),"METRC ERROR")</f>
        <v>#REF!</v>
      </c>
      <c r="F1141" s="13" t="str">
        <f>_xlfn.IFNA(VLOOKUP(expandedflower[[#This Row],[Scion METRC '#]],VEGC8[[#All],[Scion METRC '#]:[Pheno Barcode]],2,FALSE),"")</f>
        <v/>
      </c>
      <c r="G1141" s="13" t="str">
        <f>LEFT(expandedflower[[#This Row],[Pheno Barcode]],7)</f>
        <v/>
      </c>
      <c r="H1141" s="10" t="e">
        <f>_xlfn.IFNA(VLOOKUP(expandedflower[[#This Row],[Strain]],VEGC8[[#All],[Scion METRC '#]:[Health]],5,FALSE),"")</f>
        <v>#REF!</v>
      </c>
      <c r="I1141" s="13"/>
      <c r="J1141" s="13" t="str">
        <f>_xlfn.IFNA(VLOOKUP(expandedflower[[#This Row],[Scion METRC '#]],DEADC8[#Data],2,FALSE),"Alive")</f>
        <v>Alive</v>
      </c>
      <c r="K1141" s="13"/>
      <c r="L1141" s="13" t="str">
        <f>_xlfn.IFNA(VLOOKUP(expandedflower[[#This Row],[Scion METRC '#]],DEADC8[#Data],3,FALSE),"")</f>
        <v/>
      </c>
      <c r="M1141" s="14" t="str">
        <f>_xlfn.IFNA(VLOOKUP(expandedflower[[#This Row],[Scion METRC '#]],DEADC8[#Data],4,FALSE),"")</f>
        <v/>
      </c>
      <c r="N1141" s="13" t="str">
        <f>IF(ISNUMBER(SEARCH(".",expandedflower[[#This Row],[Pheno Barcode]])),CONCATENATE("1A4070000000065000",RIGHT(expandedflower[[#This Row],[Pheno Barcode]],6)),"")</f>
        <v/>
      </c>
      <c r="O11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_OL2-04</v>
      </c>
    </row>
    <row r="1142" spans="1:15" x14ac:dyDescent="0.25">
      <c r="A1142" s="8" t="s">
        <v>530</v>
      </c>
      <c r="B1142" s="9">
        <v>5</v>
      </c>
      <c r="C1142" s="13" t="s">
        <v>552</v>
      </c>
      <c r="D1142" s="13"/>
      <c r="E1142" s="13" t="e">
        <f>_xlfn.IFNA(VLOOKUP(expandedflower[[#This Row],[Scion METRC '#]],[3]!METRCC8[#Data],2,FALSE),"METRC ERROR")</f>
        <v>#REF!</v>
      </c>
      <c r="F1142" s="13" t="str">
        <f>_xlfn.IFNA(VLOOKUP(expandedflower[[#This Row],[Scion METRC '#]],VEGC8[[#All],[Scion METRC '#]:[Pheno Barcode]],2,FALSE),"")</f>
        <v/>
      </c>
      <c r="G1142" s="13" t="str">
        <f>LEFT(expandedflower[[#This Row],[Pheno Barcode]],7)</f>
        <v/>
      </c>
      <c r="H1142" s="10" t="e">
        <f>_xlfn.IFNA(VLOOKUP(expandedflower[[#This Row],[Strain]],VEGC8[[#All],[Scion METRC '#]:[Health]],5,FALSE),"")</f>
        <v>#REF!</v>
      </c>
      <c r="I1142" s="13"/>
      <c r="J1142" s="13" t="str">
        <f>_xlfn.IFNA(VLOOKUP(expandedflower[[#This Row],[Scion METRC '#]],DEADC8[#Data],2,FALSE),"Alive")</f>
        <v>Alive</v>
      </c>
      <c r="K1142" s="13"/>
      <c r="L1142" s="13" t="str">
        <f>_xlfn.IFNA(VLOOKUP(expandedflower[[#This Row],[Scion METRC '#]],DEADC8[#Data],3,FALSE),"")</f>
        <v/>
      </c>
      <c r="M1142" s="14" t="str">
        <f>_xlfn.IFNA(VLOOKUP(expandedflower[[#This Row],[Scion METRC '#]],DEADC8[#Data],4,FALSE),"")</f>
        <v/>
      </c>
      <c r="N1142" s="13" t="str">
        <f>IF(ISNUMBER(SEARCH(".",expandedflower[[#This Row],[Pheno Barcode]])),CONCATENATE("1A4070000000065000",RIGHT(expandedflower[[#This Row],[Pheno Barcode]],6)),"")</f>
        <v/>
      </c>
      <c r="O11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_OL2-05</v>
      </c>
    </row>
    <row r="1143" spans="1:15" x14ac:dyDescent="0.25">
      <c r="A1143" s="8" t="s">
        <v>530</v>
      </c>
      <c r="B1143" s="9">
        <v>6</v>
      </c>
      <c r="C1143" s="13" t="s">
        <v>552</v>
      </c>
      <c r="D1143" s="13"/>
      <c r="E1143" s="13" t="e">
        <f>_xlfn.IFNA(VLOOKUP(expandedflower[[#This Row],[Scion METRC '#]],[3]!METRCC8[#Data],2,FALSE),"METRC ERROR")</f>
        <v>#REF!</v>
      </c>
      <c r="F1143" s="13" t="str">
        <f>_xlfn.IFNA(VLOOKUP(expandedflower[[#This Row],[Scion METRC '#]],VEGC8[[#All],[Scion METRC '#]:[Pheno Barcode]],2,FALSE),"")</f>
        <v/>
      </c>
      <c r="G1143" s="13" t="str">
        <f>LEFT(expandedflower[[#This Row],[Pheno Barcode]],7)</f>
        <v/>
      </c>
      <c r="H1143" s="10" t="e">
        <f>_xlfn.IFNA(VLOOKUP(expandedflower[[#This Row],[Strain]],VEGC8[[#All],[Scion METRC '#]:[Health]],5,FALSE),"")</f>
        <v>#REF!</v>
      </c>
      <c r="I1143" s="13"/>
      <c r="J1143" s="13" t="str">
        <f>_xlfn.IFNA(VLOOKUP(expandedflower[[#This Row],[Scion METRC '#]],DEADC8[#Data],2,FALSE),"Alive")</f>
        <v>Alive</v>
      </c>
      <c r="K1143" s="13"/>
      <c r="L1143" s="13" t="str">
        <f>_xlfn.IFNA(VLOOKUP(expandedflower[[#This Row],[Scion METRC '#]],DEADC8[#Data],3,FALSE),"")</f>
        <v/>
      </c>
      <c r="M1143" s="14" t="str">
        <f>_xlfn.IFNA(VLOOKUP(expandedflower[[#This Row],[Scion METRC '#]],DEADC8[#Data],4,FALSE),"")</f>
        <v/>
      </c>
      <c r="N1143" s="13" t="str">
        <f>IF(ISNUMBER(SEARCH(".",expandedflower[[#This Row],[Pheno Barcode]])),CONCATENATE("1A4070000000065000",RIGHT(expandedflower[[#This Row],[Pheno Barcode]],6)),"")</f>
        <v/>
      </c>
      <c r="O11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_OL2-06</v>
      </c>
    </row>
    <row r="1144" spans="1:15" x14ac:dyDescent="0.25">
      <c r="A1144" s="8" t="s">
        <v>530</v>
      </c>
      <c r="B1144" s="9">
        <v>7</v>
      </c>
      <c r="C1144" s="13" t="s">
        <v>552</v>
      </c>
      <c r="D1144" s="13"/>
      <c r="E1144" s="13" t="e">
        <f>_xlfn.IFNA(VLOOKUP(expandedflower[[#This Row],[Scion METRC '#]],[3]!METRCC8[#Data],2,FALSE),"METRC ERROR")</f>
        <v>#REF!</v>
      </c>
      <c r="F1144" s="13" t="str">
        <f>_xlfn.IFNA(VLOOKUP(expandedflower[[#This Row],[Scion METRC '#]],VEGC8[[#All],[Scion METRC '#]:[Pheno Barcode]],2,FALSE),"")</f>
        <v/>
      </c>
      <c r="G1144" s="13" t="str">
        <f>LEFT(expandedflower[[#This Row],[Pheno Barcode]],7)</f>
        <v/>
      </c>
      <c r="H1144" s="10" t="e">
        <f>_xlfn.IFNA(VLOOKUP(expandedflower[[#This Row],[Strain]],VEGC8[[#All],[Scion METRC '#]:[Health]],5,FALSE),"")</f>
        <v>#REF!</v>
      </c>
      <c r="I1144" s="13"/>
      <c r="J1144" s="13" t="str">
        <f>_xlfn.IFNA(VLOOKUP(expandedflower[[#This Row],[Scion METRC '#]],DEADC8[#Data],2,FALSE),"Alive")</f>
        <v>Alive</v>
      </c>
      <c r="K1144" s="13"/>
      <c r="L1144" s="13" t="str">
        <f>_xlfn.IFNA(VLOOKUP(expandedflower[[#This Row],[Scion METRC '#]],DEADC8[#Data],3,FALSE),"")</f>
        <v/>
      </c>
      <c r="M1144" s="14" t="str">
        <f>_xlfn.IFNA(VLOOKUP(expandedflower[[#This Row],[Scion METRC '#]],DEADC8[#Data],4,FALSE),"")</f>
        <v/>
      </c>
      <c r="N1144" s="13" t="str">
        <f>IF(ISNUMBER(SEARCH(".",expandedflower[[#This Row],[Pheno Barcode]])),CONCATENATE("1A4070000000065000",RIGHT(expandedflower[[#This Row],[Pheno Barcode]],6)),"")</f>
        <v/>
      </c>
      <c r="O11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_OL2-07</v>
      </c>
    </row>
    <row r="1145" spans="1:15" x14ac:dyDescent="0.25">
      <c r="A1145" s="8" t="s">
        <v>530</v>
      </c>
      <c r="B1145" s="9">
        <v>8</v>
      </c>
      <c r="C1145" s="13" t="s">
        <v>552</v>
      </c>
      <c r="D1145" s="13"/>
      <c r="E1145" s="13" t="e">
        <f>_xlfn.IFNA(VLOOKUP(expandedflower[[#This Row],[Scion METRC '#]],[3]!METRCC8[#Data],2,FALSE),"METRC ERROR")</f>
        <v>#REF!</v>
      </c>
      <c r="F1145" s="13" t="str">
        <f>_xlfn.IFNA(VLOOKUP(expandedflower[[#This Row],[Scion METRC '#]],VEGC8[[#All],[Scion METRC '#]:[Pheno Barcode]],2,FALSE),"")</f>
        <v/>
      </c>
      <c r="G1145" s="13" t="str">
        <f>LEFT(expandedflower[[#This Row],[Pheno Barcode]],7)</f>
        <v/>
      </c>
      <c r="H1145" s="10" t="e">
        <f>_xlfn.IFNA(VLOOKUP(expandedflower[[#This Row],[Strain]],VEGC8[[#All],[Scion METRC '#]:[Health]],5,FALSE),"")</f>
        <v>#REF!</v>
      </c>
      <c r="I1145" s="13"/>
      <c r="J1145" s="13" t="str">
        <f>_xlfn.IFNA(VLOOKUP(expandedflower[[#This Row],[Scion METRC '#]],DEADC8[#Data],2,FALSE),"Alive")</f>
        <v>Alive</v>
      </c>
      <c r="K1145" s="13"/>
      <c r="L1145" s="13" t="str">
        <f>_xlfn.IFNA(VLOOKUP(expandedflower[[#This Row],[Scion METRC '#]],DEADC8[#Data],3,FALSE),"")</f>
        <v/>
      </c>
      <c r="M1145" s="14" t="str">
        <f>_xlfn.IFNA(VLOOKUP(expandedflower[[#This Row],[Scion METRC '#]],DEADC8[#Data],4,FALSE),"")</f>
        <v/>
      </c>
      <c r="N1145" s="13" t="str">
        <f>IF(ISNUMBER(SEARCH(".",expandedflower[[#This Row],[Pheno Barcode]])),CONCATENATE("1A4070000000065000",RIGHT(expandedflower[[#This Row],[Pheno Barcode]],6)),"")</f>
        <v/>
      </c>
      <c r="O11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_OL2-08</v>
      </c>
    </row>
    <row r="1146" spans="1:15" x14ac:dyDescent="0.25">
      <c r="A1146" s="8" t="s">
        <v>530</v>
      </c>
      <c r="B1146" s="9">
        <v>9</v>
      </c>
      <c r="C1146" s="13" t="s">
        <v>552</v>
      </c>
      <c r="D1146" s="13"/>
      <c r="E1146" s="13" t="e">
        <f>_xlfn.IFNA(VLOOKUP(expandedflower[[#This Row],[Scion METRC '#]],[3]!METRCC8[#Data],2,FALSE),"METRC ERROR")</f>
        <v>#REF!</v>
      </c>
      <c r="F1146" s="13" t="str">
        <f>_xlfn.IFNA(VLOOKUP(expandedflower[[#This Row],[Scion METRC '#]],VEGC8[[#All],[Scion METRC '#]:[Pheno Barcode]],2,FALSE),"")</f>
        <v/>
      </c>
      <c r="G1146" s="13" t="str">
        <f>LEFT(expandedflower[[#This Row],[Pheno Barcode]],7)</f>
        <v/>
      </c>
      <c r="H1146" s="10" t="e">
        <f>_xlfn.IFNA(VLOOKUP(expandedflower[[#This Row],[Strain]],VEGC8[[#All],[Scion METRC '#]:[Health]],5,FALSE),"")</f>
        <v>#REF!</v>
      </c>
      <c r="I1146" s="13"/>
      <c r="J1146" s="13" t="str">
        <f>_xlfn.IFNA(VLOOKUP(expandedflower[[#This Row],[Scion METRC '#]],DEADC8[#Data],2,FALSE),"Alive")</f>
        <v>Alive</v>
      </c>
      <c r="K1146" s="13"/>
      <c r="L1146" s="13" t="str">
        <f>_xlfn.IFNA(VLOOKUP(expandedflower[[#This Row],[Scion METRC '#]],DEADC8[#Data],3,FALSE),"")</f>
        <v/>
      </c>
      <c r="M1146" s="14" t="str">
        <f>_xlfn.IFNA(VLOOKUP(expandedflower[[#This Row],[Scion METRC '#]],DEADC8[#Data],4,FALSE),"")</f>
        <v/>
      </c>
      <c r="N1146" s="13" t="str">
        <f>IF(ISNUMBER(SEARCH(".",expandedflower[[#This Row],[Pheno Barcode]])),CONCATENATE("1A4070000000065000",RIGHT(expandedflower[[#This Row],[Pheno Barcode]],6)),"")</f>
        <v/>
      </c>
      <c r="O11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_OL2-09</v>
      </c>
    </row>
    <row r="1147" spans="1:15" x14ac:dyDescent="0.25">
      <c r="A1147" s="8" t="s">
        <v>530</v>
      </c>
      <c r="B1147" s="9">
        <v>10</v>
      </c>
      <c r="C1147" s="13" t="s">
        <v>552</v>
      </c>
      <c r="D1147" s="13"/>
      <c r="E1147" s="13" t="e">
        <f>_xlfn.IFNA(VLOOKUP(expandedflower[[#This Row],[Scion METRC '#]],[3]!METRCC8[#Data],2,FALSE),"METRC ERROR")</f>
        <v>#REF!</v>
      </c>
      <c r="F1147" s="13" t="str">
        <f>_xlfn.IFNA(VLOOKUP(expandedflower[[#This Row],[Scion METRC '#]],VEGC8[[#All],[Scion METRC '#]:[Pheno Barcode]],2,FALSE),"")</f>
        <v/>
      </c>
      <c r="G1147" s="13" t="str">
        <f>LEFT(expandedflower[[#This Row],[Pheno Barcode]],7)</f>
        <v/>
      </c>
      <c r="H1147" s="10" t="e">
        <f>_xlfn.IFNA(VLOOKUP(expandedflower[[#This Row],[Strain]],VEGC8[[#All],[Scion METRC '#]:[Health]],5,FALSE),"")</f>
        <v>#REF!</v>
      </c>
      <c r="I1147" s="13"/>
      <c r="J1147" s="13" t="str">
        <f>_xlfn.IFNA(VLOOKUP(expandedflower[[#This Row],[Scion METRC '#]],DEADC8[#Data],2,FALSE),"Alive")</f>
        <v>Alive</v>
      </c>
      <c r="K1147" s="13"/>
      <c r="L1147" s="13" t="str">
        <f>_xlfn.IFNA(VLOOKUP(expandedflower[[#This Row],[Scion METRC '#]],DEADC8[#Data],3,FALSE),"")</f>
        <v/>
      </c>
      <c r="M1147" s="14" t="str">
        <f>_xlfn.IFNA(VLOOKUP(expandedflower[[#This Row],[Scion METRC '#]],DEADC8[#Data],4,FALSE),"")</f>
        <v/>
      </c>
      <c r="N1147" s="13" t="str">
        <f>IF(ISNUMBER(SEARCH(".",expandedflower[[#This Row],[Pheno Barcode]])),CONCATENATE("1A4070000000065000",RIGHT(expandedflower[[#This Row],[Pheno Barcode]],6)),"")</f>
        <v/>
      </c>
      <c r="O11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_OL2-10</v>
      </c>
    </row>
    <row r="1148" spans="1:15" x14ac:dyDescent="0.25">
      <c r="A1148" s="8" t="s">
        <v>530</v>
      </c>
      <c r="B1148" s="9">
        <v>11</v>
      </c>
      <c r="C1148" s="13" t="s">
        <v>552</v>
      </c>
      <c r="D1148" s="13"/>
      <c r="E1148" s="13" t="e">
        <f>_xlfn.IFNA(VLOOKUP(expandedflower[[#This Row],[Scion METRC '#]],[3]!METRCC8[#Data],2,FALSE),"METRC ERROR")</f>
        <v>#REF!</v>
      </c>
      <c r="F1148" s="13" t="str">
        <f>_xlfn.IFNA(VLOOKUP(expandedflower[[#This Row],[Scion METRC '#]],VEGC8[[#All],[Scion METRC '#]:[Pheno Barcode]],2,FALSE),"")</f>
        <v/>
      </c>
      <c r="G1148" s="13" t="str">
        <f>LEFT(expandedflower[[#This Row],[Pheno Barcode]],7)</f>
        <v/>
      </c>
      <c r="H1148" s="10" t="e">
        <f>_xlfn.IFNA(VLOOKUP(expandedflower[[#This Row],[Strain]],VEGC8[[#All],[Scion METRC '#]:[Health]],5,FALSE),"")</f>
        <v>#REF!</v>
      </c>
      <c r="I1148" s="13"/>
      <c r="J1148" s="13" t="str">
        <f>_xlfn.IFNA(VLOOKUP(expandedflower[[#This Row],[Scion METRC '#]],DEADC8[#Data],2,FALSE),"Alive")</f>
        <v>Alive</v>
      </c>
      <c r="K1148" s="13"/>
      <c r="L1148" s="13" t="str">
        <f>_xlfn.IFNA(VLOOKUP(expandedflower[[#This Row],[Scion METRC '#]],DEADC8[#Data],3,FALSE),"")</f>
        <v/>
      </c>
      <c r="M1148" s="14" t="str">
        <f>_xlfn.IFNA(VLOOKUP(expandedflower[[#This Row],[Scion METRC '#]],DEADC8[#Data],4,FALSE),"")</f>
        <v/>
      </c>
      <c r="N1148" s="13" t="str">
        <f>IF(ISNUMBER(SEARCH(".",expandedflower[[#This Row],[Pheno Barcode]])),CONCATENATE("1A4070000000065000",RIGHT(expandedflower[[#This Row],[Pheno Barcode]],6)),"")</f>
        <v/>
      </c>
      <c r="O11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_OL2-11</v>
      </c>
    </row>
    <row r="1149" spans="1:15" x14ac:dyDescent="0.25">
      <c r="A1149" s="8" t="s">
        <v>530</v>
      </c>
      <c r="B1149" s="9">
        <v>12</v>
      </c>
      <c r="C1149" s="13" t="s">
        <v>552</v>
      </c>
      <c r="D1149" s="13"/>
      <c r="E1149" s="13" t="e">
        <f>_xlfn.IFNA(VLOOKUP(expandedflower[[#This Row],[Scion METRC '#]],[3]!METRCC8[#Data],2,FALSE),"METRC ERROR")</f>
        <v>#REF!</v>
      </c>
      <c r="F1149" s="13" t="str">
        <f>_xlfn.IFNA(VLOOKUP(expandedflower[[#This Row],[Scion METRC '#]],VEGC8[[#All],[Scion METRC '#]:[Pheno Barcode]],2,FALSE),"")</f>
        <v/>
      </c>
      <c r="G1149" s="13" t="str">
        <f>LEFT(expandedflower[[#This Row],[Pheno Barcode]],7)</f>
        <v/>
      </c>
      <c r="H1149" s="10" t="e">
        <f>_xlfn.IFNA(VLOOKUP(expandedflower[[#This Row],[Strain]],VEGC8[[#All],[Scion METRC '#]:[Health]],5,FALSE),"")</f>
        <v>#REF!</v>
      </c>
      <c r="I1149" s="13"/>
      <c r="J1149" s="13" t="str">
        <f>_xlfn.IFNA(VLOOKUP(expandedflower[[#This Row],[Scion METRC '#]],DEADC8[#Data],2,FALSE),"Alive")</f>
        <v>Alive</v>
      </c>
      <c r="K1149" s="13"/>
      <c r="L1149" s="13" t="str">
        <f>_xlfn.IFNA(VLOOKUP(expandedflower[[#This Row],[Scion METRC '#]],DEADC8[#Data],3,FALSE),"")</f>
        <v/>
      </c>
      <c r="M1149" s="14" t="str">
        <f>_xlfn.IFNA(VLOOKUP(expandedflower[[#This Row],[Scion METRC '#]],DEADC8[#Data],4,FALSE),"")</f>
        <v/>
      </c>
      <c r="N1149" s="13" t="str">
        <f>IF(ISNUMBER(SEARCH(".",expandedflower[[#This Row],[Pheno Barcode]])),CONCATENATE("1A4070000000065000",RIGHT(expandedflower[[#This Row],[Pheno Barcode]],6)),"")</f>
        <v/>
      </c>
      <c r="O11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_OL2-12</v>
      </c>
    </row>
    <row r="1150" spans="1:15" x14ac:dyDescent="0.25">
      <c r="A1150" s="8" t="s">
        <v>530</v>
      </c>
      <c r="B1150" s="9">
        <v>13</v>
      </c>
      <c r="C1150" s="13" t="s">
        <v>552</v>
      </c>
      <c r="D1150" s="13"/>
      <c r="E1150" s="13" t="e">
        <f>_xlfn.IFNA(VLOOKUP(expandedflower[[#This Row],[Scion METRC '#]],[3]!METRCC8[#Data],2,FALSE),"METRC ERROR")</f>
        <v>#REF!</v>
      </c>
      <c r="F1150" s="13" t="str">
        <f>_xlfn.IFNA(VLOOKUP(expandedflower[[#This Row],[Scion METRC '#]],VEGC8[[#All],[Scion METRC '#]:[Pheno Barcode]],2,FALSE),"")</f>
        <v/>
      </c>
      <c r="G1150" s="13" t="str">
        <f>LEFT(expandedflower[[#This Row],[Pheno Barcode]],7)</f>
        <v/>
      </c>
      <c r="H1150" s="10" t="e">
        <f>_xlfn.IFNA(VLOOKUP(expandedflower[[#This Row],[Strain]],VEGC8[[#All],[Scion METRC '#]:[Health]],5,FALSE),"")</f>
        <v>#REF!</v>
      </c>
      <c r="I1150" s="13"/>
      <c r="J1150" s="13" t="str">
        <f>_xlfn.IFNA(VLOOKUP(expandedflower[[#This Row],[Scion METRC '#]],DEADC8[#Data],2,FALSE),"Alive")</f>
        <v>Alive</v>
      </c>
      <c r="K1150" s="13"/>
      <c r="L1150" s="13" t="str">
        <f>_xlfn.IFNA(VLOOKUP(expandedflower[[#This Row],[Scion METRC '#]],DEADC8[#Data],3,FALSE),"")</f>
        <v/>
      </c>
      <c r="M1150" s="14" t="str">
        <f>_xlfn.IFNA(VLOOKUP(expandedflower[[#This Row],[Scion METRC '#]],DEADC8[#Data],4,FALSE),"")</f>
        <v/>
      </c>
      <c r="N1150" s="13" t="str">
        <f>IF(ISNUMBER(SEARCH(".",expandedflower[[#This Row],[Pheno Barcode]])),CONCATENATE("1A4070000000065000",RIGHT(expandedflower[[#This Row],[Pheno Barcode]],6)),"")</f>
        <v/>
      </c>
      <c r="O11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_OL2-13</v>
      </c>
    </row>
    <row r="1151" spans="1:15" x14ac:dyDescent="0.25">
      <c r="A1151" s="8" t="s">
        <v>530</v>
      </c>
      <c r="B1151" s="9">
        <v>14</v>
      </c>
      <c r="C1151" s="13" t="s">
        <v>552</v>
      </c>
      <c r="D1151" s="13"/>
      <c r="E1151" s="13" t="e">
        <f>_xlfn.IFNA(VLOOKUP(expandedflower[[#This Row],[Scion METRC '#]],[3]!METRCC8[#Data],2,FALSE),"METRC ERROR")</f>
        <v>#REF!</v>
      </c>
      <c r="F1151" s="13" t="str">
        <f>_xlfn.IFNA(VLOOKUP(expandedflower[[#This Row],[Scion METRC '#]],VEGC8[[#All],[Scion METRC '#]:[Pheno Barcode]],2,FALSE),"")</f>
        <v/>
      </c>
      <c r="G1151" s="13" t="str">
        <f>LEFT(expandedflower[[#This Row],[Pheno Barcode]],7)</f>
        <v/>
      </c>
      <c r="H1151" s="10" t="e">
        <f>_xlfn.IFNA(VLOOKUP(expandedflower[[#This Row],[Strain]],VEGC8[[#All],[Scion METRC '#]:[Health]],5,FALSE),"")</f>
        <v>#REF!</v>
      </c>
      <c r="I1151" s="13"/>
      <c r="J1151" s="13" t="str">
        <f>_xlfn.IFNA(VLOOKUP(expandedflower[[#This Row],[Scion METRC '#]],DEADC8[#Data],2,FALSE),"Alive")</f>
        <v>Alive</v>
      </c>
      <c r="K1151" s="13"/>
      <c r="L1151" s="13" t="str">
        <f>_xlfn.IFNA(VLOOKUP(expandedflower[[#This Row],[Scion METRC '#]],DEADC8[#Data],3,FALSE),"")</f>
        <v/>
      </c>
      <c r="M1151" s="14" t="str">
        <f>_xlfn.IFNA(VLOOKUP(expandedflower[[#This Row],[Scion METRC '#]],DEADC8[#Data],4,FALSE),"")</f>
        <v/>
      </c>
      <c r="N1151" s="13" t="str">
        <f>IF(ISNUMBER(SEARCH(".",expandedflower[[#This Row],[Pheno Barcode]])),CONCATENATE("1A4070000000065000",RIGHT(expandedflower[[#This Row],[Pheno Barcode]],6)),"")</f>
        <v/>
      </c>
      <c r="O11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_OL2-14</v>
      </c>
    </row>
    <row r="1152" spans="1:15" x14ac:dyDescent="0.25">
      <c r="A1152" s="8" t="s">
        <v>530</v>
      </c>
      <c r="B1152" s="9">
        <v>15</v>
      </c>
      <c r="C1152" s="13" t="s">
        <v>552</v>
      </c>
      <c r="D1152" s="13"/>
      <c r="E1152" s="13" t="e">
        <f>_xlfn.IFNA(VLOOKUP(expandedflower[[#This Row],[Scion METRC '#]],[3]!METRCC8[#Data],2,FALSE),"METRC ERROR")</f>
        <v>#REF!</v>
      </c>
      <c r="F1152" s="13" t="str">
        <f>_xlfn.IFNA(VLOOKUP(expandedflower[[#This Row],[Scion METRC '#]],VEGC8[[#All],[Scion METRC '#]:[Pheno Barcode]],2,FALSE),"")</f>
        <v/>
      </c>
      <c r="G1152" s="13" t="str">
        <f>LEFT(expandedflower[[#This Row],[Pheno Barcode]],7)</f>
        <v/>
      </c>
      <c r="H1152" s="10" t="e">
        <f>_xlfn.IFNA(VLOOKUP(expandedflower[[#This Row],[Strain]],VEGC8[[#All],[Scion METRC '#]:[Health]],5,FALSE),"")</f>
        <v>#REF!</v>
      </c>
      <c r="I1152" s="13"/>
      <c r="J1152" s="13" t="str">
        <f>_xlfn.IFNA(VLOOKUP(expandedflower[[#This Row],[Scion METRC '#]],DEADC8[#Data],2,FALSE),"Alive")</f>
        <v>Alive</v>
      </c>
      <c r="K1152" s="13"/>
      <c r="L1152" s="13" t="str">
        <f>_xlfn.IFNA(VLOOKUP(expandedflower[[#This Row],[Scion METRC '#]],DEADC8[#Data],3,FALSE),"")</f>
        <v/>
      </c>
      <c r="M1152" s="14" t="str">
        <f>_xlfn.IFNA(VLOOKUP(expandedflower[[#This Row],[Scion METRC '#]],DEADC8[#Data],4,FALSE),"")</f>
        <v/>
      </c>
      <c r="N1152" s="13" t="str">
        <f>IF(ISNUMBER(SEARCH(".",expandedflower[[#This Row],[Pheno Barcode]])),CONCATENATE("1A4070000000065000",RIGHT(expandedflower[[#This Row],[Pheno Barcode]],6)),"")</f>
        <v/>
      </c>
      <c r="O11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_OL2-15</v>
      </c>
    </row>
    <row r="1153" spans="1:15" x14ac:dyDescent="0.25">
      <c r="A1153" s="8" t="s">
        <v>530</v>
      </c>
      <c r="B1153" s="9">
        <v>16</v>
      </c>
      <c r="C1153" s="13" t="s">
        <v>552</v>
      </c>
      <c r="D1153" s="13"/>
      <c r="E1153" s="13" t="e">
        <f>_xlfn.IFNA(VLOOKUP(expandedflower[[#This Row],[Scion METRC '#]],[3]!METRCC8[#Data],2,FALSE),"METRC ERROR")</f>
        <v>#REF!</v>
      </c>
      <c r="F1153" s="13" t="str">
        <f>_xlfn.IFNA(VLOOKUP(expandedflower[[#This Row],[Scion METRC '#]],VEGC8[[#All],[Scion METRC '#]:[Pheno Barcode]],2,FALSE),"")</f>
        <v/>
      </c>
      <c r="G1153" s="13" t="str">
        <f>LEFT(expandedflower[[#This Row],[Pheno Barcode]],7)</f>
        <v/>
      </c>
      <c r="H1153" s="10" t="e">
        <f>_xlfn.IFNA(VLOOKUP(expandedflower[[#This Row],[Strain]],VEGC8[[#All],[Scion METRC '#]:[Health]],5,FALSE),"")</f>
        <v>#REF!</v>
      </c>
      <c r="I1153" s="13"/>
      <c r="J1153" s="13" t="str">
        <f>_xlfn.IFNA(VLOOKUP(expandedflower[[#This Row],[Scion METRC '#]],DEADC8[#Data],2,FALSE),"Alive")</f>
        <v>Alive</v>
      </c>
      <c r="K1153" s="13"/>
      <c r="L1153" s="13" t="str">
        <f>_xlfn.IFNA(VLOOKUP(expandedflower[[#This Row],[Scion METRC '#]],DEADC8[#Data],3,FALSE),"")</f>
        <v/>
      </c>
      <c r="M1153" s="14" t="str">
        <f>_xlfn.IFNA(VLOOKUP(expandedflower[[#This Row],[Scion METRC '#]],DEADC8[#Data],4,FALSE),"")</f>
        <v/>
      </c>
      <c r="N1153" s="13" t="str">
        <f>IF(ISNUMBER(SEARCH(".",expandedflower[[#This Row],[Pheno Barcode]])),CONCATENATE("1A4070000000065000",RIGHT(expandedflower[[#This Row],[Pheno Barcode]],6)),"")</f>
        <v/>
      </c>
      <c r="O11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_OL2-16</v>
      </c>
    </row>
    <row r="1154" spans="1:15" x14ac:dyDescent="0.25">
      <c r="A1154" s="8" t="s">
        <v>530</v>
      </c>
      <c r="B1154" s="9">
        <v>1</v>
      </c>
      <c r="C1154" s="13" t="s">
        <v>553</v>
      </c>
      <c r="D1154" s="13"/>
      <c r="E1154" s="13" t="e">
        <f>_xlfn.IFNA(VLOOKUP(expandedflower[[#This Row],[Scion METRC '#]],[3]!METRCC8[#Data],2,FALSE),"METRC ERROR")</f>
        <v>#REF!</v>
      </c>
      <c r="F1154" s="13" t="str">
        <f>_xlfn.IFNA(VLOOKUP(expandedflower[[#This Row],[Scion METRC '#]],VEGC8[[#All],[Scion METRC '#]:[Pheno Barcode]],2,FALSE),"")</f>
        <v/>
      </c>
      <c r="G1154" s="13" t="str">
        <f>LEFT(expandedflower[[#This Row],[Pheno Barcode]],7)</f>
        <v/>
      </c>
      <c r="H1154" s="10" t="e">
        <f>_xlfn.IFNA(VLOOKUP(expandedflower[[#This Row],[Strain]],VEGC8[[#All],[Scion METRC '#]:[Health]],5,FALSE),"")</f>
        <v>#REF!</v>
      </c>
      <c r="I1154" s="13"/>
      <c r="J1154" s="13" t="str">
        <f>_xlfn.IFNA(VLOOKUP(expandedflower[[#This Row],[Scion METRC '#]],DEADC8[#Data],2,FALSE),"Alive")</f>
        <v>Alive</v>
      </c>
      <c r="K1154" s="13"/>
      <c r="L1154" s="13" t="str">
        <f>_xlfn.IFNA(VLOOKUP(expandedflower[[#This Row],[Scion METRC '#]],DEADC8[#Data],3,FALSE),"")</f>
        <v/>
      </c>
      <c r="M1154" s="14" t="str">
        <f>_xlfn.IFNA(VLOOKUP(expandedflower[[#This Row],[Scion METRC '#]],DEADC8[#Data],4,FALSE),"")</f>
        <v/>
      </c>
      <c r="N1154" s="13" t="str">
        <f>IF(ISNUMBER(SEARCH(".",expandedflower[[#This Row],[Pheno Barcode]])),CONCATENATE("1A4070000000065000",RIGHT(expandedflower[[#This Row],[Pheno Barcode]],6)),"")</f>
        <v/>
      </c>
      <c r="O11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_OL3-01</v>
      </c>
    </row>
    <row r="1155" spans="1:15" x14ac:dyDescent="0.25">
      <c r="A1155" s="8" t="s">
        <v>530</v>
      </c>
      <c r="B1155" s="9">
        <v>2</v>
      </c>
      <c r="C1155" s="13" t="s">
        <v>553</v>
      </c>
      <c r="D1155" s="13"/>
      <c r="E1155" s="13" t="e">
        <f>_xlfn.IFNA(VLOOKUP(expandedflower[[#This Row],[Scion METRC '#]],[3]!METRCC8[#Data],2,FALSE),"METRC ERROR")</f>
        <v>#REF!</v>
      </c>
      <c r="F1155" s="13" t="str">
        <f>_xlfn.IFNA(VLOOKUP(expandedflower[[#This Row],[Scion METRC '#]],VEGC8[[#All],[Scion METRC '#]:[Pheno Barcode]],2,FALSE),"")</f>
        <v/>
      </c>
      <c r="G1155" s="13" t="str">
        <f>LEFT(expandedflower[[#This Row],[Pheno Barcode]],7)</f>
        <v/>
      </c>
      <c r="H1155" s="10" t="e">
        <f>_xlfn.IFNA(VLOOKUP(expandedflower[[#This Row],[Strain]],VEGC8[[#All],[Scion METRC '#]:[Health]],5,FALSE),"")</f>
        <v>#REF!</v>
      </c>
      <c r="I1155" s="13"/>
      <c r="J1155" s="13" t="str">
        <f>_xlfn.IFNA(VLOOKUP(expandedflower[[#This Row],[Scion METRC '#]],DEADC8[#Data],2,FALSE),"Alive")</f>
        <v>Alive</v>
      </c>
      <c r="K1155" s="13"/>
      <c r="L1155" s="13" t="str">
        <f>_xlfn.IFNA(VLOOKUP(expandedflower[[#This Row],[Scion METRC '#]],DEADC8[#Data],3,FALSE),"")</f>
        <v/>
      </c>
      <c r="M1155" s="14" t="str">
        <f>_xlfn.IFNA(VLOOKUP(expandedflower[[#This Row],[Scion METRC '#]],DEADC8[#Data],4,FALSE),"")</f>
        <v/>
      </c>
      <c r="N1155" s="13" t="str">
        <f>IF(ISNUMBER(SEARCH(".",expandedflower[[#This Row],[Pheno Barcode]])),CONCATENATE("1A4070000000065000",RIGHT(expandedflower[[#This Row],[Pheno Barcode]],6)),"")</f>
        <v/>
      </c>
      <c r="O11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_OL3-02</v>
      </c>
    </row>
    <row r="1156" spans="1:15" x14ac:dyDescent="0.25">
      <c r="A1156" s="8" t="s">
        <v>530</v>
      </c>
      <c r="B1156" s="9">
        <v>3</v>
      </c>
      <c r="C1156" s="13" t="s">
        <v>553</v>
      </c>
      <c r="D1156" s="13"/>
      <c r="E1156" s="13" t="e">
        <f>_xlfn.IFNA(VLOOKUP(expandedflower[[#This Row],[Scion METRC '#]],[3]!METRCC8[#Data],2,FALSE),"METRC ERROR")</f>
        <v>#REF!</v>
      </c>
      <c r="F1156" s="13" t="str">
        <f>_xlfn.IFNA(VLOOKUP(expandedflower[[#This Row],[Scion METRC '#]],VEGC8[[#All],[Scion METRC '#]:[Pheno Barcode]],2,FALSE),"")</f>
        <v/>
      </c>
      <c r="G1156" s="13" t="str">
        <f>LEFT(expandedflower[[#This Row],[Pheno Barcode]],7)</f>
        <v/>
      </c>
      <c r="H1156" s="10" t="e">
        <f>_xlfn.IFNA(VLOOKUP(expandedflower[[#This Row],[Strain]],VEGC8[[#All],[Scion METRC '#]:[Health]],5,FALSE),"")</f>
        <v>#REF!</v>
      </c>
      <c r="I1156" s="13"/>
      <c r="J1156" s="13" t="str">
        <f>_xlfn.IFNA(VLOOKUP(expandedflower[[#This Row],[Scion METRC '#]],DEADC8[#Data],2,FALSE),"Alive")</f>
        <v>Alive</v>
      </c>
      <c r="K1156" s="13"/>
      <c r="L1156" s="13" t="str">
        <f>_xlfn.IFNA(VLOOKUP(expandedflower[[#This Row],[Scion METRC '#]],DEADC8[#Data],3,FALSE),"")</f>
        <v/>
      </c>
      <c r="M1156" s="14" t="str">
        <f>_xlfn.IFNA(VLOOKUP(expandedflower[[#This Row],[Scion METRC '#]],DEADC8[#Data],4,FALSE),"")</f>
        <v/>
      </c>
      <c r="N1156" s="13" t="str">
        <f>IF(ISNUMBER(SEARCH(".",expandedflower[[#This Row],[Pheno Barcode]])),CONCATENATE("1A4070000000065000",RIGHT(expandedflower[[#This Row],[Pheno Barcode]],6)),"")</f>
        <v/>
      </c>
      <c r="O11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_OL3-03</v>
      </c>
    </row>
    <row r="1157" spans="1:15" x14ac:dyDescent="0.25">
      <c r="A1157" s="8" t="s">
        <v>530</v>
      </c>
      <c r="B1157" s="9">
        <v>4</v>
      </c>
      <c r="C1157" s="13" t="s">
        <v>553</v>
      </c>
      <c r="D1157" s="13"/>
      <c r="E1157" s="13" t="e">
        <f>_xlfn.IFNA(VLOOKUP(expandedflower[[#This Row],[Scion METRC '#]],[3]!METRCC8[#Data],2,FALSE),"METRC ERROR")</f>
        <v>#REF!</v>
      </c>
      <c r="F1157" s="13" t="str">
        <f>_xlfn.IFNA(VLOOKUP(expandedflower[[#This Row],[Scion METRC '#]],VEGC8[[#All],[Scion METRC '#]:[Pheno Barcode]],2,FALSE),"")</f>
        <v/>
      </c>
      <c r="G1157" s="13" t="str">
        <f>LEFT(expandedflower[[#This Row],[Pheno Barcode]],7)</f>
        <v/>
      </c>
      <c r="H1157" s="10" t="e">
        <f>_xlfn.IFNA(VLOOKUP(expandedflower[[#This Row],[Strain]],VEGC8[[#All],[Scion METRC '#]:[Health]],5,FALSE),"")</f>
        <v>#REF!</v>
      </c>
      <c r="I1157" s="13"/>
      <c r="J1157" s="13" t="str">
        <f>_xlfn.IFNA(VLOOKUP(expandedflower[[#This Row],[Scion METRC '#]],DEADC8[#Data],2,FALSE),"Alive")</f>
        <v>Alive</v>
      </c>
      <c r="K1157" s="13"/>
      <c r="L1157" s="13" t="str">
        <f>_xlfn.IFNA(VLOOKUP(expandedflower[[#This Row],[Scion METRC '#]],DEADC8[#Data],3,FALSE),"")</f>
        <v/>
      </c>
      <c r="M1157" s="14" t="str">
        <f>_xlfn.IFNA(VLOOKUP(expandedflower[[#This Row],[Scion METRC '#]],DEADC8[#Data],4,FALSE),"")</f>
        <v/>
      </c>
      <c r="N1157" s="13" t="str">
        <f>IF(ISNUMBER(SEARCH(".",expandedflower[[#This Row],[Pheno Barcode]])),CONCATENATE("1A4070000000065000",RIGHT(expandedflower[[#This Row],[Pheno Barcode]],6)),"")</f>
        <v/>
      </c>
      <c r="O11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_OL3-04</v>
      </c>
    </row>
    <row r="1158" spans="1:15" x14ac:dyDescent="0.25">
      <c r="A1158" s="8" t="s">
        <v>530</v>
      </c>
      <c r="B1158" s="9">
        <v>5</v>
      </c>
      <c r="C1158" s="13" t="s">
        <v>553</v>
      </c>
      <c r="D1158" s="13"/>
      <c r="E1158" s="13" t="e">
        <f>_xlfn.IFNA(VLOOKUP(expandedflower[[#This Row],[Scion METRC '#]],[3]!METRCC8[#Data],2,FALSE),"METRC ERROR")</f>
        <v>#REF!</v>
      </c>
      <c r="F1158" s="13" t="str">
        <f>_xlfn.IFNA(VLOOKUP(expandedflower[[#This Row],[Scion METRC '#]],VEGC8[[#All],[Scion METRC '#]:[Pheno Barcode]],2,FALSE),"")</f>
        <v/>
      </c>
      <c r="G1158" s="13" t="str">
        <f>LEFT(expandedflower[[#This Row],[Pheno Barcode]],7)</f>
        <v/>
      </c>
      <c r="H1158" s="10" t="e">
        <f>_xlfn.IFNA(VLOOKUP(expandedflower[[#This Row],[Strain]],VEGC8[[#All],[Scion METRC '#]:[Health]],5,FALSE),"")</f>
        <v>#REF!</v>
      </c>
      <c r="I1158" s="13"/>
      <c r="J1158" s="13" t="str">
        <f>_xlfn.IFNA(VLOOKUP(expandedflower[[#This Row],[Scion METRC '#]],DEADC8[#Data],2,FALSE),"Alive")</f>
        <v>Alive</v>
      </c>
      <c r="K1158" s="13"/>
      <c r="L1158" s="13" t="str">
        <f>_xlfn.IFNA(VLOOKUP(expandedflower[[#This Row],[Scion METRC '#]],DEADC8[#Data],3,FALSE),"")</f>
        <v/>
      </c>
      <c r="M1158" s="14" t="str">
        <f>_xlfn.IFNA(VLOOKUP(expandedflower[[#This Row],[Scion METRC '#]],DEADC8[#Data],4,FALSE),"")</f>
        <v/>
      </c>
      <c r="N1158" s="13" t="str">
        <f>IF(ISNUMBER(SEARCH(".",expandedflower[[#This Row],[Pheno Barcode]])),CONCATENATE("1A4070000000065000",RIGHT(expandedflower[[#This Row],[Pheno Barcode]],6)),"")</f>
        <v/>
      </c>
      <c r="O11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_OL3-05</v>
      </c>
    </row>
    <row r="1159" spans="1:15" x14ac:dyDescent="0.25">
      <c r="A1159" s="8" t="s">
        <v>530</v>
      </c>
      <c r="B1159" s="9">
        <v>6</v>
      </c>
      <c r="C1159" s="13" t="s">
        <v>553</v>
      </c>
      <c r="D1159" s="13"/>
      <c r="E1159" s="13" t="e">
        <f>_xlfn.IFNA(VLOOKUP(expandedflower[[#This Row],[Scion METRC '#]],[3]!METRCC8[#Data],2,FALSE),"METRC ERROR")</f>
        <v>#REF!</v>
      </c>
      <c r="F1159" s="13" t="str">
        <f>_xlfn.IFNA(VLOOKUP(expandedflower[[#This Row],[Scion METRC '#]],VEGC8[[#All],[Scion METRC '#]:[Pheno Barcode]],2,FALSE),"")</f>
        <v/>
      </c>
      <c r="G1159" s="13" t="str">
        <f>LEFT(expandedflower[[#This Row],[Pheno Barcode]],7)</f>
        <v/>
      </c>
      <c r="H1159" s="10" t="e">
        <f>_xlfn.IFNA(VLOOKUP(expandedflower[[#This Row],[Strain]],VEGC8[[#All],[Scion METRC '#]:[Health]],5,FALSE),"")</f>
        <v>#REF!</v>
      </c>
      <c r="I1159" s="13"/>
      <c r="J1159" s="13" t="str">
        <f>_xlfn.IFNA(VLOOKUP(expandedflower[[#This Row],[Scion METRC '#]],DEADC8[#Data],2,FALSE),"Alive")</f>
        <v>Alive</v>
      </c>
      <c r="K1159" s="13"/>
      <c r="L1159" s="13" t="str">
        <f>_xlfn.IFNA(VLOOKUP(expandedflower[[#This Row],[Scion METRC '#]],DEADC8[#Data],3,FALSE),"")</f>
        <v/>
      </c>
      <c r="M1159" s="14" t="str">
        <f>_xlfn.IFNA(VLOOKUP(expandedflower[[#This Row],[Scion METRC '#]],DEADC8[#Data],4,FALSE),"")</f>
        <v/>
      </c>
      <c r="N1159" s="13" t="str">
        <f>IF(ISNUMBER(SEARCH(".",expandedflower[[#This Row],[Pheno Barcode]])),CONCATENATE("1A4070000000065000",RIGHT(expandedflower[[#This Row],[Pheno Barcode]],6)),"")</f>
        <v/>
      </c>
      <c r="O11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_OL3-06</v>
      </c>
    </row>
    <row r="1160" spans="1:15" x14ac:dyDescent="0.25">
      <c r="A1160" s="8" t="s">
        <v>530</v>
      </c>
      <c r="B1160" s="9">
        <v>7</v>
      </c>
      <c r="C1160" s="13" t="s">
        <v>553</v>
      </c>
      <c r="D1160" s="13"/>
      <c r="E1160" s="13" t="e">
        <f>_xlfn.IFNA(VLOOKUP(expandedflower[[#This Row],[Scion METRC '#]],[3]!METRCC8[#Data],2,FALSE),"METRC ERROR")</f>
        <v>#REF!</v>
      </c>
      <c r="F1160" s="13" t="str">
        <f>_xlfn.IFNA(VLOOKUP(expandedflower[[#This Row],[Scion METRC '#]],VEGC8[[#All],[Scion METRC '#]:[Pheno Barcode]],2,FALSE),"")</f>
        <v/>
      </c>
      <c r="G1160" s="13" t="str">
        <f>LEFT(expandedflower[[#This Row],[Pheno Barcode]],7)</f>
        <v/>
      </c>
      <c r="H1160" s="10" t="e">
        <f>_xlfn.IFNA(VLOOKUP(expandedflower[[#This Row],[Strain]],VEGC8[[#All],[Scion METRC '#]:[Health]],5,FALSE),"")</f>
        <v>#REF!</v>
      </c>
      <c r="I1160" s="13"/>
      <c r="J1160" s="13" t="str">
        <f>_xlfn.IFNA(VLOOKUP(expandedflower[[#This Row],[Scion METRC '#]],DEADC8[#Data],2,FALSE),"Alive")</f>
        <v>Alive</v>
      </c>
      <c r="K1160" s="13"/>
      <c r="L1160" s="13" t="str">
        <f>_xlfn.IFNA(VLOOKUP(expandedflower[[#This Row],[Scion METRC '#]],DEADC8[#Data],3,FALSE),"")</f>
        <v/>
      </c>
      <c r="M1160" s="14" t="str">
        <f>_xlfn.IFNA(VLOOKUP(expandedflower[[#This Row],[Scion METRC '#]],DEADC8[#Data],4,FALSE),"")</f>
        <v/>
      </c>
      <c r="N1160" s="13" t="str">
        <f>IF(ISNUMBER(SEARCH(".",expandedflower[[#This Row],[Pheno Barcode]])),CONCATENATE("1A4070000000065000",RIGHT(expandedflower[[#This Row],[Pheno Barcode]],6)),"")</f>
        <v/>
      </c>
      <c r="O11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_OL3-07</v>
      </c>
    </row>
    <row r="1161" spans="1:15" x14ac:dyDescent="0.25">
      <c r="A1161" s="8" t="s">
        <v>530</v>
      </c>
      <c r="B1161" s="9">
        <v>8</v>
      </c>
      <c r="C1161" s="13" t="s">
        <v>553</v>
      </c>
      <c r="D1161" s="13"/>
      <c r="E1161" s="13" t="e">
        <f>_xlfn.IFNA(VLOOKUP(expandedflower[[#This Row],[Scion METRC '#]],[3]!METRCC8[#Data],2,FALSE),"METRC ERROR")</f>
        <v>#REF!</v>
      </c>
      <c r="F1161" s="13" t="str">
        <f>_xlfn.IFNA(VLOOKUP(expandedflower[[#This Row],[Scion METRC '#]],VEGC8[[#All],[Scion METRC '#]:[Pheno Barcode]],2,FALSE),"")</f>
        <v/>
      </c>
      <c r="G1161" s="13" t="str">
        <f>LEFT(expandedflower[[#This Row],[Pheno Barcode]],7)</f>
        <v/>
      </c>
      <c r="H1161" s="10" t="e">
        <f>_xlfn.IFNA(VLOOKUP(expandedflower[[#This Row],[Strain]],VEGC8[[#All],[Scion METRC '#]:[Health]],5,FALSE),"")</f>
        <v>#REF!</v>
      </c>
      <c r="I1161" s="13"/>
      <c r="J1161" s="13" t="str">
        <f>_xlfn.IFNA(VLOOKUP(expandedflower[[#This Row],[Scion METRC '#]],DEADC8[#Data],2,FALSE),"Alive")</f>
        <v>Alive</v>
      </c>
      <c r="K1161" s="13"/>
      <c r="L1161" s="13" t="str">
        <f>_xlfn.IFNA(VLOOKUP(expandedflower[[#This Row],[Scion METRC '#]],DEADC8[#Data],3,FALSE),"")</f>
        <v/>
      </c>
      <c r="M1161" s="14" t="str">
        <f>_xlfn.IFNA(VLOOKUP(expandedflower[[#This Row],[Scion METRC '#]],DEADC8[#Data],4,FALSE),"")</f>
        <v/>
      </c>
      <c r="N1161" s="13" t="str">
        <f>IF(ISNUMBER(SEARCH(".",expandedflower[[#This Row],[Pheno Barcode]])),CONCATENATE("1A4070000000065000",RIGHT(expandedflower[[#This Row],[Pheno Barcode]],6)),"")</f>
        <v/>
      </c>
      <c r="O11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_OL3-08</v>
      </c>
    </row>
    <row r="1162" spans="1:15" x14ac:dyDescent="0.25">
      <c r="A1162" s="8" t="s">
        <v>530</v>
      </c>
      <c r="B1162" s="9">
        <v>9</v>
      </c>
      <c r="C1162" s="13" t="s">
        <v>553</v>
      </c>
      <c r="D1162" s="13"/>
      <c r="E1162" s="13" t="e">
        <f>_xlfn.IFNA(VLOOKUP(expandedflower[[#This Row],[Scion METRC '#]],[3]!METRCC8[#Data],2,FALSE),"METRC ERROR")</f>
        <v>#REF!</v>
      </c>
      <c r="F1162" s="13" t="str">
        <f>_xlfn.IFNA(VLOOKUP(expandedflower[[#This Row],[Scion METRC '#]],VEGC8[[#All],[Scion METRC '#]:[Pheno Barcode]],2,FALSE),"")</f>
        <v/>
      </c>
      <c r="G1162" s="13" t="str">
        <f>LEFT(expandedflower[[#This Row],[Pheno Barcode]],7)</f>
        <v/>
      </c>
      <c r="H1162" s="10" t="e">
        <f>_xlfn.IFNA(VLOOKUP(expandedflower[[#This Row],[Strain]],VEGC8[[#All],[Scion METRC '#]:[Health]],5,FALSE),"")</f>
        <v>#REF!</v>
      </c>
      <c r="I1162" s="13"/>
      <c r="J1162" s="13" t="str">
        <f>_xlfn.IFNA(VLOOKUP(expandedflower[[#This Row],[Scion METRC '#]],DEADC8[#Data],2,FALSE),"Alive")</f>
        <v>Alive</v>
      </c>
      <c r="K1162" s="13"/>
      <c r="L1162" s="13" t="str">
        <f>_xlfn.IFNA(VLOOKUP(expandedflower[[#This Row],[Scion METRC '#]],DEADC8[#Data],3,FALSE),"")</f>
        <v/>
      </c>
      <c r="M1162" s="14" t="str">
        <f>_xlfn.IFNA(VLOOKUP(expandedflower[[#This Row],[Scion METRC '#]],DEADC8[#Data],4,FALSE),"")</f>
        <v/>
      </c>
      <c r="N1162" s="13" t="str">
        <f>IF(ISNUMBER(SEARCH(".",expandedflower[[#This Row],[Pheno Barcode]])),CONCATENATE("1A4070000000065000",RIGHT(expandedflower[[#This Row],[Pheno Barcode]],6)),"")</f>
        <v/>
      </c>
      <c r="O11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_OL3-09</v>
      </c>
    </row>
    <row r="1163" spans="1:15" x14ac:dyDescent="0.25">
      <c r="A1163" s="8" t="s">
        <v>530</v>
      </c>
      <c r="B1163" s="9">
        <v>10</v>
      </c>
      <c r="C1163" s="13" t="s">
        <v>553</v>
      </c>
      <c r="D1163" s="13"/>
      <c r="E1163" s="13" t="e">
        <f>_xlfn.IFNA(VLOOKUP(expandedflower[[#This Row],[Scion METRC '#]],[3]!METRCC8[#Data],2,FALSE),"METRC ERROR")</f>
        <v>#REF!</v>
      </c>
      <c r="F1163" s="13" t="str">
        <f>_xlfn.IFNA(VLOOKUP(expandedflower[[#This Row],[Scion METRC '#]],VEGC8[[#All],[Scion METRC '#]:[Pheno Barcode]],2,FALSE),"")</f>
        <v/>
      </c>
      <c r="G1163" s="13" t="str">
        <f>LEFT(expandedflower[[#This Row],[Pheno Barcode]],7)</f>
        <v/>
      </c>
      <c r="H1163" s="10" t="e">
        <f>_xlfn.IFNA(VLOOKUP(expandedflower[[#This Row],[Strain]],VEGC8[[#All],[Scion METRC '#]:[Health]],5,FALSE),"")</f>
        <v>#REF!</v>
      </c>
      <c r="I1163" s="13"/>
      <c r="J1163" s="13" t="str">
        <f>_xlfn.IFNA(VLOOKUP(expandedflower[[#This Row],[Scion METRC '#]],DEADC8[#Data],2,FALSE),"Alive")</f>
        <v>Alive</v>
      </c>
      <c r="K1163" s="13"/>
      <c r="L1163" s="13" t="str">
        <f>_xlfn.IFNA(VLOOKUP(expandedflower[[#This Row],[Scion METRC '#]],DEADC8[#Data],3,FALSE),"")</f>
        <v/>
      </c>
      <c r="M1163" s="14" t="str">
        <f>_xlfn.IFNA(VLOOKUP(expandedflower[[#This Row],[Scion METRC '#]],DEADC8[#Data],4,FALSE),"")</f>
        <v/>
      </c>
      <c r="N1163" s="13" t="str">
        <f>IF(ISNUMBER(SEARCH(".",expandedflower[[#This Row],[Pheno Barcode]])),CONCATENATE("1A4070000000065000",RIGHT(expandedflower[[#This Row],[Pheno Barcode]],6)),"")</f>
        <v/>
      </c>
      <c r="O11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_OL3-10</v>
      </c>
    </row>
    <row r="1164" spans="1:15" x14ac:dyDescent="0.25">
      <c r="A1164" s="8" t="s">
        <v>530</v>
      </c>
      <c r="B1164" s="9">
        <v>11</v>
      </c>
      <c r="C1164" s="13" t="s">
        <v>553</v>
      </c>
      <c r="D1164" s="13"/>
      <c r="E1164" s="13" t="e">
        <f>_xlfn.IFNA(VLOOKUP(expandedflower[[#This Row],[Scion METRC '#]],[3]!METRCC8[#Data],2,FALSE),"METRC ERROR")</f>
        <v>#REF!</v>
      </c>
      <c r="F1164" s="13" t="str">
        <f>_xlfn.IFNA(VLOOKUP(expandedflower[[#This Row],[Scion METRC '#]],VEGC8[[#All],[Scion METRC '#]:[Pheno Barcode]],2,FALSE),"")</f>
        <v/>
      </c>
      <c r="G1164" s="13" t="str">
        <f>LEFT(expandedflower[[#This Row],[Pheno Barcode]],7)</f>
        <v/>
      </c>
      <c r="H1164" s="10" t="e">
        <f>_xlfn.IFNA(VLOOKUP(expandedflower[[#This Row],[Strain]],VEGC8[[#All],[Scion METRC '#]:[Health]],5,FALSE),"")</f>
        <v>#REF!</v>
      </c>
      <c r="I1164" s="13"/>
      <c r="J1164" s="13" t="str">
        <f>_xlfn.IFNA(VLOOKUP(expandedflower[[#This Row],[Scion METRC '#]],DEADC8[#Data],2,FALSE),"Alive")</f>
        <v>Alive</v>
      </c>
      <c r="K1164" s="13"/>
      <c r="L1164" s="13" t="str">
        <f>_xlfn.IFNA(VLOOKUP(expandedflower[[#This Row],[Scion METRC '#]],DEADC8[#Data],3,FALSE),"")</f>
        <v/>
      </c>
      <c r="M1164" s="14" t="str">
        <f>_xlfn.IFNA(VLOOKUP(expandedflower[[#This Row],[Scion METRC '#]],DEADC8[#Data],4,FALSE),"")</f>
        <v/>
      </c>
      <c r="N1164" s="13" t="str">
        <f>IF(ISNUMBER(SEARCH(".",expandedflower[[#This Row],[Pheno Barcode]])),CONCATENATE("1A4070000000065000",RIGHT(expandedflower[[#This Row],[Pheno Barcode]],6)),"")</f>
        <v/>
      </c>
      <c r="O11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_OL3-11</v>
      </c>
    </row>
    <row r="1165" spans="1:15" x14ac:dyDescent="0.25">
      <c r="A1165" s="8" t="s">
        <v>530</v>
      </c>
      <c r="B1165" s="9">
        <v>12</v>
      </c>
      <c r="C1165" s="13" t="s">
        <v>553</v>
      </c>
      <c r="D1165" s="13"/>
      <c r="E1165" s="13" t="e">
        <f>_xlfn.IFNA(VLOOKUP(expandedflower[[#This Row],[Scion METRC '#]],[3]!METRCC8[#Data],2,FALSE),"METRC ERROR")</f>
        <v>#REF!</v>
      </c>
      <c r="F1165" s="13" t="str">
        <f>_xlfn.IFNA(VLOOKUP(expandedflower[[#This Row],[Scion METRC '#]],VEGC8[[#All],[Scion METRC '#]:[Pheno Barcode]],2,FALSE),"")</f>
        <v/>
      </c>
      <c r="G1165" s="13" t="str">
        <f>LEFT(expandedflower[[#This Row],[Pheno Barcode]],7)</f>
        <v/>
      </c>
      <c r="H1165" s="10" t="e">
        <f>_xlfn.IFNA(VLOOKUP(expandedflower[[#This Row],[Strain]],VEGC8[[#All],[Scion METRC '#]:[Health]],5,FALSE),"")</f>
        <v>#REF!</v>
      </c>
      <c r="I1165" s="13"/>
      <c r="J1165" s="13" t="str">
        <f>_xlfn.IFNA(VLOOKUP(expandedflower[[#This Row],[Scion METRC '#]],DEADC8[#Data],2,FALSE),"Alive")</f>
        <v>Alive</v>
      </c>
      <c r="K1165" s="13"/>
      <c r="L1165" s="13" t="str">
        <f>_xlfn.IFNA(VLOOKUP(expandedflower[[#This Row],[Scion METRC '#]],DEADC8[#Data],3,FALSE),"")</f>
        <v/>
      </c>
      <c r="M1165" s="14" t="str">
        <f>_xlfn.IFNA(VLOOKUP(expandedflower[[#This Row],[Scion METRC '#]],DEADC8[#Data],4,FALSE),"")</f>
        <v/>
      </c>
      <c r="N1165" s="13" t="str">
        <f>IF(ISNUMBER(SEARCH(".",expandedflower[[#This Row],[Pheno Barcode]])),CONCATENATE("1A4070000000065000",RIGHT(expandedflower[[#This Row],[Pheno Barcode]],6)),"")</f>
        <v/>
      </c>
      <c r="O11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_OL3-12</v>
      </c>
    </row>
    <row r="1166" spans="1:15" x14ac:dyDescent="0.25">
      <c r="A1166" s="8" t="s">
        <v>530</v>
      </c>
      <c r="B1166" s="9">
        <v>13</v>
      </c>
      <c r="C1166" s="13" t="s">
        <v>553</v>
      </c>
      <c r="D1166" s="13"/>
      <c r="E1166" s="13" t="e">
        <f>_xlfn.IFNA(VLOOKUP(expandedflower[[#This Row],[Scion METRC '#]],[3]!METRCC8[#Data],2,FALSE),"METRC ERROR")</f>
        <v>#REF!</v>
      </c>
      <c r="F1166" s="13" t="str">
        <f>_xlfn.IFNA(VLOOKUP(expandedflower[[#This Row],[Scion METRC '#]],VEGC8[[#All],[Scion METRC '#]:[Pheno Barcode]],2,FALSE),"")</f>
        <v/>
      </c>
      <c r="G1166" s="13" t="str">
        <f>LEFT(expandedflower[[#This Row],[Pheno Barcode]],7)</f>
        <v/>
      </c>
      <c r="H1166" s="10" t="e">
        <f>_xlfn.IFNA(VLOOKUP(expandedflower[[#This Row],[Strain]],VEGC8[[#All],[Scion METRC '#]:[Health]],5,FALSE),"")</f>
        <v>#REF!</v>
      </c>
      <c r="I1166" s="13"/>
      <c r="J1166" s="13" t="str">
        <f>_xlfn.IFNA(VLOOKUP(expandedflower[[#This Row],[Scion METRC '#]],DEADC8[#Data],2,FALSE),"Alive")</f>
        <v>Alive</v>
      </c>
      <c r="K1166" s="13"/>
      <c r="L1166" s="13" t="str">
        <f>_xlfn.IFNA(VLOOKUP(expandedflower[[#This Row],[Scion METRC '#]],DEADC8[#Data],3,FALSE),"")</f>
        <v/>
      </c>
      <c r="M1166" s="14" t="str">
        <f>_xlfn.IFNA(VLOOKUP(expandedflower[[#This Row],[Scion METRC '#]],DEADC8[#Data],4,FALSE),"")</f>
        <v/>
      </c>
      <c r="N1166" s="13" t="str">
        <f>IF(ISNUMBER(SEARCH(".",expandedflower[[#This Row],[Pheno Barcode]])),CONCATENATE("1A4070000000065000",RIGHT(expandedflower[[#This Row],[Pheno Barcode]],6)),"")</f>
        <v/>
      </c>
      <c r="O11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_OL3-13</v>
      </c>
    </row>
    <row r="1167" spans="1:15" x14ac:dyDescent="0.25">
      <c r="A1167" s="8" t="s">
        <v>530</v>
      </c>
      <c r="B1167" s="9">
        <v>14</v>
      </c>
      <c r="C1167" s="13" t="s">
        <v>553</v>
      </c>
      <c r="D1167" s="13"/>
      <c r="E1167" s="13" t="e">
        <f>_xlfn.IFNA(VLOOKUP(expandedflower[[#This Row],[Scion METRC '#]],[3]!METRCC8[#Data],2,FALSE),"METRC ERROR")</f>
        <v>#REF!</v>
      </c>
      <c r="F1167" s="13" t="str">
        <f>_xlfn.IFNA(VLOOKUP(expandedflower[[#This Row],[Scion METRC '#]],VEGC8[[#All],[Scion METRC '#]:[Pheno Barcode]],2,FALSE),"")</f>
        <v/>
      </c>
      <c r="G1167" s="13" t="str">
        <f>LEFT(expandedflower[[#This Row],[Pheno Barcode]],7)</f>
        <v/>
      </c>
      <c r="H1167" s="10" t="e">
        <f>_xlfn.IFNA(VLOOKUP(expandedflower[[#This Row],[Strain]],VEGC8[[#All],[Scion METRC '#]:[Health]],5,FALSE),"")</f>
        <v>#REF!</v>
      </c>
      <c r="I1167" s="13"/>
      <c r="J1167" s="13" t="str">
        <f>_xlfn.IFNA(VLOOKUP(expandedflower[[#This Row],[Scion METRC '#]],DEADC8[#Data],2,FALSE),"Alive")</f>
        <v>Alive</v>
      </c>
      <c r="K1167" s="13"/>
      <c r="L1167" s="13" t="str">
        <f>_xlfn.IFNA(VLOOKUP(expandedflower[[#This Row],[Scion METRC '#]],DEADC8[#Data],3,FALSE),"")</f>
        <v/>
      </c>
      <c r="M1167" s="14" t="str">
        <f>_xlfn.IFNA(VLOOKUP(expandedflower[[#This Row],[Scion METRC '#]],DEADC8[#Data],4,FALSE),"")</f>
        <v/>
      </c>
      <c r="N1167" s="13" t="str">
        <f>IF(ISNUMBER(SEARCH(".",expandedflower[[#This Row],[Pheno Barcode]])),CONCATENATE("1A4070000000065000",RIGHT(expandedflower[[#This Row],[Pheno Barcode]],6)),"")</f>
        <v/>
      </c>
      <c r="O11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_OL3-14</v>
      </c>
    </row>
    <row r="1168" spans="1:15" x14ac:dyDescent="0.25">
      <c r="A1168" s="8" t="s">
        <v>530</v>
      </c>
      <c r="B1168" s="9">
        <v>15</v>
      </c>
      <c r="C1168" s="13" t="s">
        <v>553</v>
      </c>
      <c r="D1168" s="13"/>
      <c r="E1168" s="13" t="e">
        <f>_xlfn.IFNA(VLOOKUP(expandedflower[[#This Row],[Scion METRC '#]],[3]!METRCC8[#Data],2,FALSE),"METRC ERROR")</f>
        <v>#REF!</v>
      </c>
      <c r="F1168" s="13" t="str">
        <f>_xlfn.IFNA(VLOOKUP(expandedflower[[#This Row],[Scion METRC '#]],VEGC8[[#All],[Scion METRC '#]:[Pheno Barcode]],2,FALSE),"")</f>
        <v/>
      </c>
      <c r="G1168" s="13" t="str">
        <f>LEFT(expandedflower[[#This Row],[Pheno Barcode]],7)</f>
        <v/>
      </c>
      <c r="H1168" s="10" t="e">
        <f>_xlfn.IFNA(VLOOKUP(expandedflower[[#This Row],[Strain]],VEGC8[[#All],[Scion METRC '#]:[Health]],5,FALSE),"")</f>
        <v>#REF!</v>
      </c>
      <c r="I1168" s="13"/>
      <c r="J1168" s="13" t="str">
        <f>_xlfn.IFNA(VLOOKUP(expandedflower[[#This Row],[Scion METRC '#]],DEADC8[#Data],2,FALSE),"Alive")</f>
        <v>Alive</v>
      </c>
      <c r="K1168" s="13"/>
      <c r="L1168" s="13" t="str">
        <f>_xlfn.IFNA(VLOOKUP(expandedflower[[#This Row],[Scion METRC '#]],DEADC8[#Data],3,FALSE),"")</f>
        <v/>
      </c>
      <c r="M1168" s="14" t="str">
        <f>_xlfn.IFNA(VLOOKUP(expandedflower[[#This Row],[Scion METRC '#]],DEADC8[#Data],4,FALSE),"")</f>
        <v/>
      </c>
      <c r="N1168" s="13" t="str">
        <f>IF(ISNUMBER(SEARCH(".",expandedflower[[#This Row],[Pheno Barcode]])),CONCATENATE("1A4070000000065000",RIGHT(expandedflower[[#This Row],[Pheno Barcode]],6)),"")</f>
        <v/>
      </c>
      <c r="O11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_OL3-15</v>
      </c>
    </row>
    <row r="1169" spans="1:15" x14ac:dyDescent="0.25">
      <c r="A1169" s="8" t="s">
        <v>530</v>
      </c>
      <c r="B1169" s="9">
        <v>16</v>
      </c>
      <c r="C1169" s="13" t="s">
        <v>553</v>
      </c>
      <c r="D1169" s="13"/>
      <c r="E1169" s="13" t="e">
        <f>_xlfn.IFNA(VLOOKUP(expandedflower[[#This Row],[Scion METRC '#]],[3]!METRCC8[#Data],2,FALSE),"METRC ERROR")</f>
        <v>#REF!</v>
      </c>
      <c r="F1169" s="13" t="str">
        <f>_xlfn.IFNA(VLOOKUP(expandedflower[[#This Row],[Scion METRC '#]],VEGC8[[#All],[Scion METRC '#]:[Pheno Barcode]],2,FALSE),"")</f>
        <v/>
      </c>
      <c r="G1169" s="13" t="str">
        <f>LEFT(expandedflower[[#This Row],[Pheno Barcode]],7)</f>
        <v/>
      </c>
      <c r="H1169" s="10" t="e">
        <f>_xlfn.IFNA(VLOOKUP(expandedflower[[#This Row],[Strain]],VEGC8[[#All],[Scion METRC '#]:[Health]],5,FALSE),"")</f>
        <v>#REF!</v>
      </c>
      <c r="I1169" s="13"/>
      <c r="J1169" s="13" t="str">
        <f>_xlfn.IFNA(VLOOKUP(expandedflower[[#This Row],[Scion METRC '#]],DEADC8[#Data],2,FALSE),"Alive")</f>
        <v>Alive</v>
      </c>
      <c r="K1169" s="13"/>
      <c r="L1169" s="13" t="str">
        <f>_xlfn.IFNA(VLOOKUP(expandedflower[[#This Row],[Scion METRC '#]],DEADC8[#Data],3,FALSE),"")</f>
        <v/>
      </c>
      <c r="M1169" s="14" t="str">
        <f>_xlfn.IFNA(VLOOKUP(expandedflower[[#This Row],[Scion METRC '#]],DEADC8[#Data],4,FALSE),"")</f>
        <v/>
      </c>
      <c r="N1169" s="13" t="str">
        <f>IF(ISNUMBER(SEARCH(".",expandedflower[[#This Row],[Pheno Barcode]])),CONCATENATE("1A4070000000065000",RIGHT(expandedflower[[#This Row],[Pheno Barcode]],6)),"")</f>
        <v/>
      </c>
      <c r="O11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_OL3-16</v>
      </c>
    </row>
    <row r="1170" spans="1:15" x14ac:dyDescent="0.25">
      <c r="A1170" s="8" t="s">
        <v>530</v>
      </c>
      <c r="B1170" s="9">
        <v>1</v>
      </c>
      <c r="C1170" s="13" t="s">
        <v>554</v>
      </c>
      <c r="D1170" s="13"/>
      <c r="E1170" s="13" t="e">
        <f>_xlfn.IFNA(VLOOKUP(expandedflower[[#This Row],[Scion METRC '#]],[3]!METRCC8[#Data],2,FALSE),"METRC ERROR")</f>
        <v>#REF!</v>
      </c>
      <c r="F1170" s="13" t="str">
        <f>_xlfn.IFNA(VLOOKUP(expandedflower[[#This Row],[Scion METRC '#]],VEGC8[[#All],[Scion METRC '#]:[Pheno Barcode]],2,FALSE),"")</f>
        <v/>
      </c>
      <c r="G1170" s="13" t="str">
        <f>LEFT(expandedflower[[#This Row],[Pheno Barcode]],7)</f>
        <v/>
      </c>
      <c r="H1170" s="10" t="e">
        <f>_xlfn.IFNA(VLOOKUP(expandedflower[[#This Row],[Strain]],VEGC8[[#All],[Scion METRC '#]:[Health]],5,FALSE),"")</f>
        <v>#REF!</v>
      </c>
      <c r="I1170" s="13"/>
      <c r="J1170" s="13" t="str">
        <f>_xlfn.IFNA(VLOOKUP(expandedflower[[#This Row],[Scion METRC '#]],DEADC8[#Data],2,FALSE),"Alive")</f>
        <v>Alive</v>
      </c>
      <c r="K1170" s="13"/>
      <c r="L1170" s="13" t="str">
        <f>_xlfn.IFNA(VLOOKUP(expandedflower[[#This Row],[Scion METRC '#]],DEADC8[#Data],3,FALSE),"")</f>
        <v/>
      </c>
      <c r="M1170" s="14" t="str">
        <f>_xlfn.IFNA(VLOOKUP(expandedflower[[#This Row],[Scion METRC '#]],DEADC8[#Data],4,FALSE),"")</f>
        <v/>
      </c>
      <c r="N1170" s="13" t="str">
        <f>IF(ISNUMBER(SEARCH(".",expandedflower[[#This Row],[Pheno Barcode]])),CONCATENATE("1A4070000000065000",RIGHT(expandedflower[[#This Row],[Pheno Barcode]],6)),"")</f>
        <v/>
      </c>
      <c r="O11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_OL4-01</v>
      </c>
    </row>
    <row r="1171" spans="1:15" x14ac:dyDescent="0.25">
      <c r="A1171" s="8" t="s">
        <v>530</v>
      </c>
      <c r="B1171" s="9">
        <v>2</v>
      </c>
      <c r="C1171" s="13" t="s">
        <v>554</v>
      </c>
      <c r="D1171" s="13"/>
      <c r="E1171" s="13" t="e">
        <f>_xlfn.IFNA(VLOOKUP(expandedflower[[#This Row],[Scion METRC '#]],[3]!METRCC8[#Data],2,FALSE),"METRC ERROR")</f>
        <v>#REF!</v>
      </c>
      <c r="F1171" s="13" t="str">
        <f>_xlfn.IFNA(VLOOKUP(expandedflower[[#This Row],[Scion METRC '#]],VEGC8[[#All],[Scion METRC '#]:[Pheno Barcode]],2,FALSE),"")</f>
        <v/>
      </c>
      <c r="G1171" s="13" t="str">
        <f>LEFT(expandedflower[[#This Row],[Pheno Barcode]],7)</f>
        <v/>
      </c>
      <c r="H1171" s="10" t="e">
        <f>_xlfn.IFNA(VLOOKUP(expandedflower[[#This Row],[Strain]],VEGC8[[#All],[Scion METRC '#]:[Health]],5,FALSE),"")</f>
        <v>#REF!</v>
      </c>
      <c r="I1171" s="13"/>
      <c r="J1171" s="13" t="str">
        <f>_xlfn.IFNA(VLOOKUP(expandedflower[[#This Row],[Scion METRC '#]],DEADC8[#Data],2,FALSE),"Alive")</f>
        <v>Alive</v>
      </c>
      <c r="K1171" s="13"/>
      <c r="L1171" s="13" t="str">
        <f>_xlfn.IFNA(VLOOKUP(expandedflower[[#This Row],[Scion METRC '#]],DEADC8[#Data],3,FALSE),"")</f>
        <v/>
      </c>
      <c r="M1171" s="14" t="str">
        <f>_xlfn.IFNA(VLOOKUP(expandedflower[[#This Row],[Scion METRC '#]],DEADC8[#Data],4,FALSE),"")</f>
        <v/>
      </c>
      <c r="N1171" s="13" t="str">
        <f>IF(ISNUMBER(SEARCH(".",expandedflower[[#This Row],[Pheno Barcode]])),CONCATENATE("1A4070000000065000",RIGHT(expandedflower[[#This Row],[Pheno Barcode]],6)),"")</f>
        <v/>
      </c>
      <c r="O11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_OL4-02</v>
      </c>
    </row>
    <row r="1172" spans="1:15" x14ac:dyDescent="0.25">
      <c r="A1172" s="8" t="s">
        <v>530</v>
      </c>
      <c r="B1172" s="9">
        <v>3</v>
      </c>
      <c r="C1172" s="13" t="s">
        <v>554</v>
      </c>
      <c r="D1172" s="13"/>
      <c r="E1172" s="13" t="e">
        <f>_xlfn.IFNA(VLOOKUP(expandedflower[[#This Row],[Scion METRC '#]],[3]!METRCC8[#Data],2,FALSE),"METRC ERROR")</f>
        <v>#REF!</v>
      </c>
      <c r="F1172" s="13" t="str">
        <f>_xlfn.IFNA(VLOOKUP(expandedflower[[#This Row],[Scion METRC '#]],VEGC8[[#All],[Scion METRC '#]:[Pheno Barcode]],2,FALSE),"")</f>
        <v/>
      </c>
      <c r="G1172" s="13" t="str">
        <f>LEFT(expandedflower[[#This Row],[Pheno Barcode]],7)</f>
        <v/>
      </c>
      <c r="H1172" s="10" t="e">
        <f>_xlfn.IFNA(VLOOKUP(expandedflower[[#This Row],[Strain]],VEGC8[[#All],[Scion METRC '#]:[Health]],5,FALSE),"")</f>
        <v>#REF!</v>
      </c>
      <c r="I1172" s="13"/>
      <c r="J1172" s="13" t="str">
        <f>_xlfn.IFNA(VLOOKUP(expandedflower[[#This Row],[Scion METRC '#]],DEADC8[#Data],2,FALSE),"Alive")</f>
        <v>Alive</v>
      </c>
      <c r="K1172" s="13"/>
      <c r="L1172" s="13" t="str">
        <f>_xlfn.IFNA(VLOOKUP(expandedflower[[#This Row],[Scion METRC '#]],DEADC8[#Data],3,FALSE),"")</f>
        <v/>
      </c>
      <c r="M1172" s="14" t="str">
        <f>_xlfn.IFNA(VLOOKUP(expandedflower[[#This Row],[Scion METRC '#]],DEADC8[#Data],4,FALSE),"")</f>
        <v/>
      </c>
      <c r="N1172" s="13" t="str">
        <f>IF(ISNUMBER(SEARCH(".",expandedflower[[#This Row],[Pheno Barcode]])),CONCATENATE("1A4070000000065000",RIGHT(expandedflower[[#This Row],[Pheno Barcode]],6)),"")</f>
        <v/>
      </c>
      <c r="O11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_OL4-03</v>
      </c>
    </row>
    <row r="1173" spans="1:15" x14ac:dyDescent="0.25">
      <c r="A1173" s="8" t="s">
        <v>530</v>
      </c>
      <c r="B1173" s="9">
        <v>4</v>
      </c>
      <c r="C1173" s="13" t="s">
        <v>554</v>
      </c>
      <c r="D1173" s="13"/>
      <c r="E1173" s="13" t="e">
        <f>_xlfn.IFNA(VLOOKUP(expandedflower[[#This Row],[Scion METRC '#]],[3]!METRCC8[#Data],2,FALSE),"METRC ERROR")</f>
        <v>#REF!</v>
      </c>
      <c r="F1173" s="13" t="str">
        <f>_xlfn.IFNA(VLOOKUP(expandedflower[[#This Row],[Scion METRC '#]],VEGC8[[#All],[Scion METRC '#]:[Pheno Barcode]],2,FALSE),"")</f>
        <v/>
      </c>
      <c r="G1173" s="13" t="str">
        <f>LEFT(expandedflower[[#This Row],[Pheno Barcode]],7)</f>
        <v/>
      </c>
      <c r="H1173" s="10" t="e">
        <f>_xlfn.IFNA(VLOOKUP(expandedflower[[#This Row],[Strain]],VEGC8[[#All],[Scion METRC '#]:[Health]],5,FALSE),"")</f>
        <v>#REF!</v>
      </c>
      <c r="I1173" s="13"/>
      <c r="J1173" s="13" t="str">
        <f>_xlfn.IFNA(VLOOKUP(expandedflower[[#This Row],[Scion METRC '#]],DEADC8[#Data],2,FALSE),"Alive")</f>
        <v>Alive</v>
      </c>
      <c r="K1173" s="13"/>
      <c r="L1173" s="13" t="str">
        <f>_xlfn.IFNA(VLOOKUP(expandedflower[[#This Row],[Scion METRC '#]],DEADC8[#Data],3,FALSE),"")</f>
        <v/>
      </c>
      <c r="M1173" s="14" t="str">
        <f>_xlfn.IFNA(VLOOKUP(expandedflower[[#This Row],[Scion METRC '#]],DEADC8[#Data],4,FALSE),"")</f>
        <v/>
      </c>
      <c r="N1173" s="13" t="str">
        <f>IF(ISNUMBER(SEARCH(".",expandedflower[[#This Row],[Pheno Barcode]])),CONCATENATE("1A4070000000065000",RIGHT(expandedflower[[#This Row],[Pheno Barcode]],6)),"")</f>
        <v/>
      </c>
      <c r="O11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_OL4-04</v>
      </c>
    </row>
    <row r="1174" spans="1:15" x14ac:dyDescent="0.25">
      <c r="A1174" s="8" t="s">
        <v>530</v>
      </c>
      <c r="B1174" s="9">
        <v>5</v>
      </c>
      <c r="C1174" s="13" t="s">
        <v>554</v>
      </c>
      <c r="D1174" s="13"/>
      <c r="E1174" s="13" t="e">
        <f>_xlfn.IFNA(VLOOKUP(expandedflower[[#This Row],[Scion METRC '#]],[3]!METRCC8[#Data],2,FALSE),"METRC ERROR")</f>
        <v>#REF!</v>
      </c>
      <c r="F1174" s="13" t="str">
        <f>_xlfn.IFNA(VLOOKUP(expandedflower[[#This Row],[Scion METRC '#]],VEGC8[[#All],[Scion METRC '#]:[Pheno Barcode]],2,FALSE),"")</f>
        <v/>
      </c>
      <c r="G1174" s="13" t="str">
        <f>LEFT(expandedflower[[#This Row],[Pheno Barcode]],7)</f>
        <v/>
      </c>
      <c r="H1174" s="10" t="e">
        <f>_xlfn.IFNA(VLOOKUP(expandedflower[[#This Row],[Strain]],VEGC8[[#All],[Scion METRC '#]:[Health]],5,FALSE),"")</f>
        <v>#REF!</v>
      </c>
      <c r="I1174" s="13"/>
      <c r="J1174" s="13" t="str">
        <f>_xlfn.IFNA(VLOOKUP(expandedflower[[#This Row],[Scion METRC '#]],DEADC8[#Data],2,FALSE),"Alive")</f>
        <v>Alive</v>
      </c>
      <c r="K1174" s="13"/>
      <c r="L1174" s="13" t="str">
        <f>_xlfn.IFNA(VLOOKUP(expandedflower[[#This Row],[Scion METRC '#]],DEADC8[#Data],3,FALSE),"")</f>
        <v/>
      </c>
      <c r="M1174" s="14" t="str">
        <f>_xlfn.IFNA(VLOOKUP(expandedflower[[#This Row],[Scion METRC '#]],DEADC8[#Data],4,FALSE),"")</f>
        <v/>
      </c>
      <c r="N1174" s="13" t="str">
        <f>IF(ISNUMBER(SEARCH(".",expandedflower[[#This Row],[Pheno Barcode]])),CONCATENATE("1A4070000000065000",RIGHT(expandedflower[[#This Row],[Pheno Barcode]],6)),"")</f>
        <v/>
      </c>
      <c r="O11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_OL4-05</v>
      </c>
    </row>
    <row r="1175" spans="1:15" x14ac:dyDescent="0.25">
      <c r="A1175" s="8" t="s">
        <v>530</v>
      </c>
      <c r="B1175" s="9">
        <v>6</v>
      </c>
      <c r="C1175" s="13" t="s">
        <v>554</v>
      </c>
      <c r="D1175" s="13"/>
      <c r="E1175" s="13" t="e">
        <f>_xlfn.IFNA(VLOOKUP(expandedflower[[#This Row],[Scion METRC '#]],[3]!METRCC8[#Data],2,FALSE),"METRC ERROR")</f>
        <v>#REF!</v>
      </c>
      <c r="F1175" s="13" t="str">
        <f>_xlfn.IFNA(VLOOKUP(expandedflower[[#This Row],[Scion METRC '#]],VEGC8[[#All],[Scion METRC '#]:[Pheno Barcode]],2,FALSE),"")</f>
        <v/>
      </c>
      <c r="G1175" s="13" t="str">
        <f>LEFT(expandedflower[[#This Row],[Pheno Barcode]],7)</f>
        <v/>
      </c>
      <c r="H1175" s="10" t="e">
        <f>_xlfn.IFNA(VLOOKUP(expandedflower[[#This Row],[Strain]],VEGC8[[#All],[Scion METRC '#]:[Health]],5,FALSE),"")</f>
        <v>#REF!</v>
      </c>
      <c r="I1175" s="13"/>
      <c r="J1175" s="13" t="str">
        <f>_xlfn.IFNA(VLOOKUP(expandedflower[[#This Row],[Scion METRC '#]],DEADC8[#Data],2,FALSE),"Alive")</f>
        <v>Alive</v>
      </c>
      <c r="K1175" s="13"/>
      <c r="L1175" s="13" t="str">
        <f>_xlfn.IFNA(VLOOKUP(expandedflower[[#This Row],[Scion METRC '#]],DEADC8[#Data],3,FALSE),"")</f>
        <v/>
      </c>
      <c r="M1175" s="14" t="str">
        <f>_xlfn.IFNA(VLOOKUP(expandedflower[[#This Row],[Scion METRC '#]],DEADC8[#Data],4,FALSE),"")</f>
        <v/>
      </c>
      <c r="N1175" s="13" t="str">
        <f>IF(ISNUMBER(SEARCH(".",expandedflower[[#This Row],[Pheno Barcode]])),CONCATENATE("1A4070000000065000",RIGHT(expandedflower[[#This Row],[Pheno Barcode]],6)),"")</f>
        <v/>
      </c>
      <c r="O11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_OL4-06</v>
      </c>
    </row>
    <row r="1176" spans="1:15" x14ac:dyDescent="0.25">
      <c r="A1176" s="8" t="s">
        <v>530</v>
      </c>
      <c r="B1176" s="9">
        <v>7</v>
      </c>
      <c r="C1176" s="13" t="s">
        <v>554</v>
      </c>
      <c r="D1176" s="13"/>
      <c r="E1176" s="13" t="e">
        <f>_xlfn.IFNA(VLOOKUP(expandedflower[[#This Row],[Scion METRC '#]],[3]!METRCC8[#Data],2,FALSE),"METRC ERROR")</f>
        <v>#REF!</v>
      </c>
      <c r="F1176" s="13" t="str">
        <f>_xlfn.IFNA(VLOOKUP(expandedflower[[#This Row],[Scion METRC '#]],VEGC8[[#All],[Scion METRC '#]:[Pheno Barcode]],2,FALSE),"")</f>
        <v/>
      </c>
      <c r="G1176" s="13" t="str">
        <f>LEFT(expandedflower[[#This Row],[Pheno Barcode]],7)</f>
        <v/>
      </c>
      <c r="H1176" s="10" t="e">
        <f>_xlfn.IFNA(VLOOKUP(expandedflower[[#This Row],[Strain]],VEGC8[[#All],[Scion METRC '#]:[Health]],5,FALSE),"")</f>
        <v>#REF!</v>
      </c>
      <c r="I1176" s="13"/>
      <c r="J1176" s="13" t="str">
        <f>_xlfn.IFNA(VLOOKUP(expandedflower[[#This Row],[Scion METRC '#]],DEADC8[#Data],2,FALSE),"Alive")</f>
        <v>Alive</v>
      </c>
      <c r="K1176" s="13"/>
      <c r="L1176" s="13" t="str">
        <f>_xlfn.IFNA(VLOOKUP(expandedflower[[#This Row],[Scion METRC '#]],DEADC8[#Data],3,FALSE),"")</f>
        <v/>
      </c>
      <c r="M1176" s="14" t="str">
        <f>_xlfn.IFNA(VLOOKUP(expandedflower[[#This Row],[Scion METRC '#]],DEADC8[#Data],4,FALSE),"")</f>
        <v/>
      </c>
      <c r="N1176" s="13" t="str">
        <f>IF(ISNUMBER(SEARCH(".",expandedflower[[#This Row],[Pheno Barcode]])),CONCATENATE("1A4070000000065000",RIGHT(expandedflower[[#This Row],[Pheno Barcode]],6)),"")</f>
        <v/>
      </c>
      <c r="O11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_OL4-07</v>
      </c>
    </row>
    <row r="1177" spans="1:15" x14ac:dyDescent="0.25">
      <c r="A1177" s="8" t="s">
        <v>530</v>
      </c>
      <c r="B1177" s="9">
        <v>8</v>
      </c>
      <c r="C1177" s="13" t="s">
        <v>554</v>
      </c>
      <c r="D1177" s="13"/>
      <c r="E1177" s="13" t="e">
        <f>_xlfn.IFNA(VLOOKUP(expandedflower[[#This Row],[Scion METRC '#]],[3]!METRCC8[#Data],2,FALSE),"METRC ERROR")</f>
        <v>#REF!</v>
      </c>
      <c r="F1177" s="13" t="str">
        <f>_xlfn.IFNA(VLOOKUP(expandedflower[[#This Row],[Scion METRC '#]],VEGC8[[#All],[Scion METRC '#]:[Pheno Barcode]],2,FALSE),"")</f>
        <v/>
      </c>
      <c r="G1177" s="13" t="str">
        <f>LEFT(expandedflower[[#This Row],[Pheno Barcode]],7)</f>
        <v/>
      </c>
      <c r="H1177" s="10" t="e">
        <f>_xlfn.IFNA(VLOOKUP(expandedflower[[#This Row],[Strain]],VEGC8[[#All],[Scion METRC '#]:[Health]],5,FALSE),"")</f>
        <v>#REF!</v>
      </c>
      <c r="I1177" s="13"/>
      <c r="J1177" s="13" t="str">
        <f>_xlfn.IFNA(VLOOKUP(expandedflower[[#This Row],[Scion METRC '#]],DEADC8[#Data],2,FALSE),"Alive")</f>
        <v>Alive</v>
      </c>
      <c r="K1177" s="13"/>
      <c r="L1177" s="13" t="str">
        <f>_xlfn.IFNA(VLOOKUP(expandedflower[[#This Row],[Scion METRC '#]],DEADC8[#Data],3,FALSE),"")</f>
        <v/>
      </c>
      <c r="M1177" s="14" t="str">
        <f>_xlfn.IFNA(VLOOKUP(expandedflower[[#This Row],[Scion METRC '#]],DEADC8[#Data],4,FALSE),"")</f>
        <v/>
      </c>
      <c r="N1177" s="13" t="str">
        <f>IF(ISNUMBER(SEARCH(".",expandedflower[[#This Row],[Pheno Barcode]])),CONCATENATE("1A4070000000065000",RIGHT(expandedflower[[#This Row],[Pheno Barcode]],6)),"")</f>
        <v/>
      </c>
      <c r="O11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_OL4-08</v>
      </c>
    </row>
    <row r="1178" spans="1:15" x14ac:dyDescent="0.25">
      <c r="A1178" s="8" t="s">
        <v>530</v>
      </c>
      <c r="B1178" s="9">
        <v>9</v>
      </c>
      <c r="C1178" s="13" t="s">
        <v>554</v>
      </c>
      <c r="D1178" s="13"/>
      <c r="E1178" s="13" t="e">
        <f>_xlfn.IFNA(VLOOKUP(expandedflower[[#This Row],[Scion METRC '#]],[3]!METRCC8[#Data],2,FALSE),"METRC ERROR")</f>
        <v>#REF!</v>
      </c>
      <c r="F1178" s="13" t="str">
        <f>_xlfn.IFNA(VLOOKUP(expandedflower[[#This Row],[Scion METRC '#]],VEGC8[[#All],[Scion METRC '#]:[Pheno Barcode]],2,FALSE),"")</f>
        <v/>
      </c>
      <c r="G1178" s="13" t="str">
        <f>LEFT(expandedflower[[#This Row],[Pheno Barcode]],7)</f>
        <v/>
      </c>
      <c r="H1178" s="10" t="e">
        <f>_xlfn.IFNA(VLOOKUP(expandedflower[[#This Row],[Strain]],VEGC8[[#All],[Scion METRC '#]:[Health]],5,FALSE),"")</f>
        <v>#REF!</v>
      </c>
      <c r="I1178" s="13"/>
      <c r="J1178" s="13" t="str">
        <f>_xlfn.IFNA(VLOOKUP(expandedflower[[#This Row],[Scion METRC '#]],DEADC8[#Data],2,FALSE),"Alive")</f>
        <v>Alive</v>
      </c>
      <c r="K1178" s="13"/>
      <c r="L1178" s="13" t="str">
        <f>_xlfn.IFNA(VLOOKUP(expandedflower[[#This Row],[Scion METRC '#]],DEADC8[#Data],3,FALSE),"")</f>
        <v/>
      </c>
      <c r="M1178" s="14" t="str">
        <f>_xlfn.IFNA(VLOOKUP(expandedflower[[#This Row],[Scion METRC '#]],DEADC8[#Data],4,FALSE),"")</f>
        <v/>
      </c>
      <c r="N1178" s="13" t="str">
        <f>IF(ISNUMBER(SEARCH(".",expandedflower[[#This Row],[Pheno Barcode]])),CONCATENATE("1A4070000000065000",RIGHT(expandedflower[[#This Row],[Pheno Barcode]],6)),"")</f>
        <v/>
      </c>
      <c r="O11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_OL4-09</v>
      </c>
    </row>
    <row r="1179" spans="1:15" x14ac:dyDescent="0.25">
      <c r="A1179" s="8" t="s">
        <v>530</v>
      </c>
      <c r="B1179" s="9">
        <v>10</v>
      </c>
      <c r="C1179" s="13" t="s">
        <v>554</v>
      </c>
      <c r="D1179" s="13"/>
      <c r="E1179" s="13" t="e">
        <f>_xlfn.IFNA(VLOOKUP(expandedflower[[#This Row],[Scion METRC '#]],[3]!METRCC8[#Data],2,FALSE),"METRC ERROR")</f>
        <v>#REF!</v>
      </c>
      <c r="F1179" s="13" t="str">
        <f>_xlfn.IFNA(VLOOKUP(expandedflower[[#This Row],[Scion METRC '#]],VEGC8[[#All],[Scion METRC '#]:[Pheno Barcode]],2,FALSE),"")</f>
        <v/>
      </c>
      <c r="G1179" s="13" t="str">
        <f>LEFT(expandedflower[[#This Row],[Pheno Barcode]],7)</f>
        <v/>
      </c>
      <c r="H1179" s="10" t="e">
        <f>_xlfn.IFNA(VLOOKUP(expandedflower[[#This Row],[Strain]],VEGC8[[#All],[Scion METRC '#]:[Health]],5,FALSE),"")</f>
        <v>#REF!</v>
      </c>
      <c r="I1179" s="13"/>
      <c r="J1179" s="13" t="str">
        <f>_xlfn.IFNA(VLOOKUP(expandedflower[[#This Row],[Scion METRC '#]],DEADC8[#Data],2,FALSE),"Alive")</f>
        <v>Alive</v>
      </c>
      <c r="K1179" s="13"/>
      <c r="L1179" s="13" t="str">
        <f>_xlfn.IFNA(VLOOKUP(expandedflower[[#This Row],[Scion METRC '#]],DEADC8[#Data],3,FALSE),"")</f>
        <v/>
      </c>
      <c r="M1179" s="14" t="str">
        <f>_xlfn.IFNA(VLOOKUP(expandedflower[[#This Row],[Scion METRC '#]],DEADC8[#Data],4,FALSE),"")</f>
        <v/>
      </c>
      <c r="N1179" s="13" t="str">
        <f>IF(ISNUMBER(SEARCH(".",expandedflower[[#This Row],[Pheno Barcode]])),CONCATENATE("1A4070000000065000",RIGHT(expandedflower[[#This Row],[Pheno Barcode]],6)),"")</f>
        <v/>
      </c>
      <c r="O11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_OL4-10</v>
      </c>
    </row>
    <row r="1180" spans="1:15" x14ac:dyDescent="0.25">
      <c r="A1180" s="8" t="s">
        <v>530</v>
      </c>
      <c r="B1180" s="9">
        <v>11</v>
      </c>
      <c r="C1180" s="13" t="s">
        <v>554</v>
      </c>
      <c r="D1180" s="13"/>
      <c r="E1180" s="13" t="e">
        <f>_xlfn.IFNA(VLOOKUP(expandedflower[[#This Row],[Scion METRC '#]],[3]!METRCC8[#Data],2,FALSE),"METRC ERROR")</f>
        <v>#REF!</v>
      </c>
      <c r="F1180" s="13" t="str">
        <f>_xlfn.IFNA(VLOOKUP(expandedflower[[#This Row],[Scion METRC '#]],VEGC8[[#All],[Scion METRC '#]:[Pheno Barcode]],2,FALSE),"")</f>
        <v/>
      </c>
      <c r="G1180" s="13" t="str">
        <f>LEFT(expandedflower[[#This Row],[Pheno Barcode]],7)</f>
        <v/>
      </c>
      <c r="H1180" s="10" t="e">
        <f>_xlfn.IFNA(VLOOKUP(expandedflower[[#This Row],[Strain]],VEGC8[[#All],[Scion METRC '#]:[Health]],5,FALSE),"")</f>
        <v>#REF!</v>
      </c>
      <c r="I1180" s="13"/>
      <c r="J1180" s="13" t="str">
        <f>_xlfn.IFNA(VLOOKUP(expandedflower[[#This Row],[Scion METRC '#]],DEADC8[#Data],2,FALSE),"Alive")</f>
        <v>Alive</v>
      </c>
      <c r="K1180" s="13"/>
      <c r="L1180" s="13" t="str">
        <f>_xlfn.IFNA(VLOOKUP(expandedflower[[#This Row],[Scion METRC '#]],DEADC8[#Data],3,FALSE),"")</f>
        <v/>
      </c>
      <c r="M1180" s="14" t="str">
        <f>_xlfn.IFNA(VLOOKUP(expandedflower[[#This Row],[Scion METRC '#]],DEADC8[#Data],4,FALSE),"")</f>
        <v/>
      </c>
      <c r="N1180" s="13" t="str">
        <f>IF(ISNUMBER(SEARCH(".",expandedflower[[#This Row],[Pheno Barcode]])),CONCATENATE("1A4070000000065000",RIGHT(expandedflower[[#This Row],[Pheno Barcode]],6)),"")</f>
        <v/>
      </c>
      <c r="O11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_OL4-11</v>
      </c>
    </row>
    <row r="1181" spans="1:15" x14ac:dyDescent="0.25">
      <c r="A1181" s="8" t="s">
        <v>530</v>
      </c>
      <c r="B1181" s="9">
        <v>12</v>
      </c>
      <c r="C1181" s="13" t="s">
        <v>554</v>
      </c>
      <c r="D1181" s="13"/>
      <c r="E1181" s="13" t="e">
        <f>_xlfn.IFNA(VLOOKUP(expandedflower[[#This Row],[Scion METRC '#]],[3]!METRCC8[#Data],2,FALSE),"METRC ERROR")</f>
        <v>#REF!</v>
      </c>
      <c r="F1181" s="13" t="str">
        <f>_xlfn.IFNA(VLOOKUP(expandedflower[[#This Row],[Scion METRC '#]],VEGC8[[#All],[Scion METRC '#]:[Pheno Barcode]],2,FALSE),"")</f>
        <v/>
      </c>
      <c r="G1181" s="13" t="str">
        <f>LEFT(expandedflower[[#This Row],[Pheno Barcode]],7)</f>
        <v/>
      </c>
      <c r="H1181" s="10" t="e">
        <f>_xlfn.IFNA(VLOOKUP(expandedflower[[#This Row],[Strain]],VEGC8[[#All],[Scion METRC '#]:[Health]],5,FALSE),"")</f>
        <v>#REF!</v>
      </c>
      <c r="I1181" s="13"/>
      <c r="J1181" s="13" t="str">
        <f>_xlfn.IFNA(VLOOKUP(expandedflower[[#This Row],[Scion METRC '#]],DEADC8[#Data],2,FALSE),"Alive")</f>
        <v>Alive</v>
      </c>
      <c r="K1181" s="13"/>
      <c r="L1181" s="13" t="str">
        <f>_xlfn.IFNA(VLOOKUP(expandedflower[[#This Row],[Scion METRC '#]],DEADC8[#Data],3,FALSE),"")</f>
        <v/>
      </c>
      <c r="M1181" s="14" t="str">
        <f>_xlfn.IFNA(VLOOKUP(expandedflower[[#This Row],[Scion METRC '#]],DEADC8[#Data],4,FALSE),"")</f>
        <v/>
      </c>
      <c r="N1181" s="13" t="str">
        <f>IF(ISNUMBER(SEARCH(".",expandedflower[[#This Row],[Pheno Barcode]])),CONCATENATE("1A4070000000065000",RIGHT(expandedflower[[#This Row],[Pheno Barcode]],6)),"")</f>
        <v/>
      </c>
      <c r="O11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_OL4-12</v>
      </c>
    </row>
    <row r="1182" spans="1:15" x14ac:dyDescent="0.25">
      <c r="A1182" s="8" t="s">
        <v>530</v>
      </c>
      <c r="B1182" s="9">
        <v>13</v>
      </c>
      <c r="C1182" s="13" t="s">
        <v>554</v>
      </c>
      <c r="D1182" s="13"/>
      <c r="E1182" s="13" t="e">
        <f>_xlfn.IFNA(VLOOKUP(expandedflower[[#This Row],[Scion METRC '#]],[3]!METRCC8[#Data],2,FALSE),"METRC ERROR")</f>
        <v>#REF!</v>
      </c>
      <c r="F1182" s="13" t="str">
        <f>_xlfn.IFNA(VLOOKUP(expandedflower[[#This Row],[Scion METRC '#]],VEGC8[[#All],[Scion METRC '#]:[Pheno Barcode]],2,FALSE),"")</f>
        <v/>
      </c>
      <c r="G1182" s="13" t="str">
        <f>LEFT(expandedflower[[#This Row],[Pheno Barcode]],7)</f>
        <v/>
      </c>
      <c r="H1182" s="10" t="e">
        <f>_xlfn.IFNA(VLOOKUP(expandedflower[[#This Row],[Strain]],VEGC8[[#All],[Scion METRC '#]:[Health]],5,FALSE),"")</f>
        <v>#REF!</v>
      </c>
      <c r="I1182" s="13"/>
      <c r="J1182" s="13" t="str">
        <f>_xlfn.IFNA(VLOOKUP(expandedflower[[#This Row],[Scion METRC '#]],DEADC8[#Data],2,FALSE),"Alive")</f>
        <v>Alive</v>
      </c>
      <c r="K1182" s="13"/>
      <c r="L1182" s="13" t="str">
        <f>_xlfn.IFNA(VLOOKUP(expandedflower[[#This Row],[Scion METRC '#]],DEADC8[#Data],3,FALSE),"")</f>
        <v/>
      </c>
      <c r="M1182" s="14" t="str">
        <f>_xlfn.IFNA(VLOOKUP(expandedflower[[#This Row],[Scion METRC '#]],DEADC8[#Data],4,FALSE),"")</f>
        <v/>
      </c>
      <c r="N1182" s="13" t="str">
        <f>IF(ISNUMBER(SEARCH(".",expandedflower[[#This Row],[Pheno Barcode]])),CONCATENATE("1A4070000000065000",RIGHT(expandedflower[[#This Row],[Pheno Barcode]],6)),"")</f>
        <v/>
      </c>
      <c r="O11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_OL4-13</v>
      </c>
    </row>
    <row r="1183" spans="1:15" x14ac:dyDescent="0.25">
      <c r="A1183" s="8" t="s">
        <v>530</v>
      </c>
      <c r="B1183" s="9">
        <v>14</v>
      </c>
      <c r="C1183" s="13" t="s">
        <v>554</v>
      </c>
      <c r="D1183" s="13"/>
      <c r="E1183" s="13" t="e">
        <f>_xlfn.IFNA(VLOOKUP(expandedflower[[#This Row],[Scion METRC '#]],[3]!METRCC8[#Data],2,FALSE),"METRC ERROR")</f>
        <v>#REF!</v>
      </c>
      <c r="F1183" s="13" t="str">
        <f>_xlfn.IFNA(VLOOKUP(expandedflower[[#This Row],[Scion METRC '#]],VEGC8[[#All],[Scion METRC '#]:[Pheno Barcode]],2,FALSE),"")</f>
        <v/>
      </c>
      <c r="G1183" s="13" t="str">
        <f>LEFT(expandedflower[[#This Row],[Pheno Barcode]],7)</f>
        <v/>
      </c>
      <c r="H1183" s="10" t="e">
        <f>_xlfn.IFNA(VLOOKUP(expandedflower[[#This Row],[Strain]],VEGC8[[#All],[Scion METRC '#]:[Health]],5,FALSE),"")</f>
        <v>#REF!</v>
      </c>
      <c r="I1183" s="13"/>
      <c r="J1183" s="13" t="str">
        <f>_xlfn.IFNA(VLOOKUP(expandedflower[[#This Row],[Scion METRC '#]],DEADC8[#Data],2,FALSE),"Alive")</f>
        <v>Alive</v>
      </c>
      <c r="K1183" s="13"/>
      <c r="L1183" s="13" t="str">
        <f>_xlfn.IFNA(VLOOKUP(expandedflower[[#This Row],[Scion METRC '#]],DEADC8[#Data],3,FALSE),"")</f>
        <v/>
      </c>
      <c r="M1183" s="14" t="str">
        <f>_xlfn.IFNA(VLOOKUP(expandedflower[[#This Row],[Scion METRC '#]],DEADC8[#Data],4,FALSE),"")</f>
        <v/>
      </c>
      <c r="N1183" s="13" t="str">
        <f>IF(ISNUMBER(SEARCH(".",expandedflower[[#This Row],[Pheno Barcode]])),CONCATENATE("1A4070000000065000",RIGHT(expandedflower[[#This Row],[Pheno Barcode]],6)),"")</f>
        <v/>
      </c>
      <c r="O11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_OL4-14</v>
      </c>
    </row>
    <row r="1184" spans="1:15" x14ac:dyDescent="0.25">
      <c r="A1184" s="8" t="s">
        <v>530</v>
      </c>
      <c r="B1184" s="9">
        <v>15</v>
      </c>
      <c r="C1184" s="13" t="s">
        <v>554</v>
      </c>
      <c r="D1184" s="13"/>
      <c r="E1184" s="13" t="e">
        <f>_xlfn.IFNA(VLOOKUP(expandedflower[[#This Row],[Scion METRC '#]],[3]!METRCC8[#Data],2,FALSE),"METRC ERROR")</f>
        <v>#REF!</v>
      </c>
      <c r="F1184" s="13" t="str">
        <f>_xlfn.IFNA(VLOOKUP(expandedflower[[#This Row],[Scion METRC '#]],VEGC8[[#All],[Scion METRC '#]:[Pheno Barcode]],2,FALSE),"")</f>
        <v/>
      </c>
      <c r="G1184" s="13" t="str">
        <f>LEFT(expandedflower[[#This Row],[Pheno Barcode]],7)</f>
        <v/>
      </c>
      <c r="H1184" s="10" t="e">
        <f>_xlfn.IFNA(VLOOKUP(expandedflower[[#This Row],[Strain]],VEGC8[[#All],[Scion METRC '#]:[Health]],5,FALSE),"")</f>
        <v>#REF!</v>
      </c>
      <c r="I1184" s="13"/>
      <c r="J1184" s="13" t="str">
        <f>_xlfn.IFNA(VLOOKUP(expandedflower[[#This Row],[Scion METRC '#]],DEADC8[#Data],2,FALSE),"Alive")</f>
        <v>Alive</v>
      </c>
      <c r="K1184" s="13"/>
      <c r="L1184" s="13" t="str">
        <f>_xlfn.IFNA(VLOOKUP(expandedflower[[#This Row],[Scion METRC '#]],DEADC8[#Data],3,FALSE),"")</f>
        <v/>
      </c>
      <c r="M1184" s="14" t="str">
        <f>_xlfn.IFNA(VLOOKUP(expandedflower[[#This Row],[Scion METRC '#]],DEADC8[#Data],4,FALSE),"")</f>
        <v/>
      </c>
      <c r="N1184" s="13" t="str">
        <f>IF(ISNUMBER(SEARCH(".",expandedflower[[#This Row],[Pheno Barcode]])),CONCATENATE("1A4070000000065000",RIGHT(expandedflower[[#This Row],[Pheno Barcode]],6)),"")</f>
        <v/>
      </c>
      <c r="O11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_OL4-15</v>
      </c>
    </row>
    <row r="1185" spans="1:15" x14ac:dyDescent="0.25">
      <c r="A1185" s="8" t="s">
        <v>530</v>
      </c>
      <c r="B1185" s="9">
        <v>16</v>
      </c>
      <c r="C1185" s="13" t="s">
        <v>554</v>
      </c>
      <c r="D1185" s="13"/>
      <c r="E1185" s="13" t="e">
        <f>_xlfn.IFNA(VLOOKUP(expandedflower[[#This Row],[Scion METRC '#]],[3]!METRCC8[#Data],2,FALSE),"METRC ERROR")</f>
        <v>#REF!</v>
      </c>
      <c r="F1185" s="13" t="str">
        <f>_xlfn.IFNA(VLOOKUP(expandedflower[[#This Row],[Scion METRC '#]],VEGC8[[#All],[Scion METRC '#]:[Pheno Barcode]],2,FALSE),"")</f>
        <v/>
      </c>
      <c r="G1185" s="13" t="str">
        <f>LEFT(expandedflower[[#This Row],[Pheno Barcode]],7)</f>
        <v/>
      </c>
      <c r="H1185" s="10" t="e">
        <f>_xlfn.IFNA(VLOOKUP(expandedflower[[#This Row],[Strain]],VEGC8[[#All],[Scion METRC '#]:[Health]],5,FALSE),"")</f>
        <v>#REF!</v>
      </c>
      <c r="I1185" s="13"/>
      <c r="J1185" s="13" t="str">
        <f>_xlfn.IFNA(VLOOKUP(expandedflower[[#This Row],[Scion METRC '#]],DEADC8[#Data],2,FALSE),"Alive")</f>
        <v>Alive</v>
      </c>
      <c r="K1185" s="13"/>
      <c r="L1185" s="13" t="str">
        <f>_xlfn.IFNA(VLOOKUP(expandedflower[[#This Row],[Scion METRC '#]],DEADC8[#Data],3,FALSE),"")</f>
        <v/>
      </c>
      <c r="M1185" s="14" t="str">
        <f>_xlfn.IFNA(VLOOKUP(expandedflower[[#This Row],[Scion METRC '#]],DEADC8[#Data],4,FALSE),"")</f>
        <v/>
      </c>
      <c r="N1185" s="13" t="str">
        <f>IF(ISNUMBER(SEARCH(".",expandedflower[[#This Row],[Pheno Barcode]])),CONCATENATE("1A4070000000065000",RIGHT(expandedflower[[#This Row],[Pheno Barcode]],6)),"")</f>
        <v/>
      </c>
      <c r="O11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_OL4-16</v>
      </c>
    </row>
    <row r="1186" spans="1:15" x14ac:dyDescent="0.25">
      <c r="A1186" s="8" t="s">
        <v>530</v>
      </c>
      <c r="B1186" s="9">
        <v>1</v>
      </c>
      <c r="C1186" s="13" t="s">
        <v>555</v>
      </c>
      <c r="D1186" s="9"/>
      <c r="E1186" s="9" t="e">
        <f>_xlfn.IFNA(VLOOKUP(expandedflower[[#This Row],[Scion METRC '#]],[3]!METRCC8[#Data],2,FALSE),"METRC ERROR")</f>
        <v>#REF!</v>
      </c>
      <c r="F1186" s="9" t="str">
        <f>_xlfn.IFNA(VLOOKUP(expandedflower[[#This Row],[Scion METRC '#]],VEGC8[[#All],[Scion METRC '#]:[Pheno Barcode]],2,FALSE),"")</f>
        <v/>
      </c>
      <c r="G1186" s="9" t="str">
        <f>LEFT(expandedflower[[#This Row],[Pheno Barcode]],7)</f>
        <v/>
      </c>
      <c r="H1186" s="10" t="e">
        <f>_xlfn.IFNA(VLOOKUP(expandedflower[[#This Row],[Strain]],VEGC8[[#All],[Scion METRC '#]:[Health]],5,FALSE),"")</f>
        <v>#REF!</v>
      </c>
      <c r="I1186" s="9"/>
      <c r="J1186" s="9" t="str">
        <f>_xlfn.IFNA(VLOOKUP(expandedflower[[#This Row],[Scion METRC '#]],DEADC8[#Data],2,FALSE),"Alive")</f>
        <v>Alive</v>
      </c>
      <c r="K1186" s="65"/>
      <c r="L1186" s="13" t="str">
        <f>_xlfn.IFNA(VLOOKUP(expandedflower[[#This Row],[Scion METRC '#]],DEADC8[#Data],3,FALSE),"")</f>
        <v/>
      </c>
      <c r="M1186" s="14" t="str">
        <f>_xlfn.IFNA(VLOOKUP(expandedflower[[#This Row],[Scion METRC '#]],DEADC8[#Data],4,FALSE),"")</f>
        <v/>
      </c>
      <c r="N1186" s="13" t="str">
        <f>IF(ISNUMBER(SEARCH(".",expandedflower[[#This Row],[Pheno Barcode]])),CONCATENATE("1A4070000000065000",RIGHT(expandedflower[[#This Row],[Pheno Barcode]],6)),"")</f>
        <v/>
      </c>
      <c r="O11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_OL5-01</v>
      </c>
    </row>
    <row r="1187" spans="1:15" x14ac:dyDescent="0.25">
      <c r="A1187" s="8" t="s">
        <v>530</v>
      </c>
      <c r="B1187" s="9">
        <v>2</v>
      </c>
      <c r="C1187" s="13" t="s">
        <v>555</v>
      </c>
      <c r="D1187" s="13"/>
      <c r="E1187" s="13" t="e">
        <f>_xlfn.IFNA(VLOOKUP(expandedflower[[#This Row],[Scion METRC '#]],[3]!METRCC8[#Data],2,FALSE),"METRC ERROR")</f>
        <v>#REF!</v>
      </c>
      <c r="F1187" s="13" t="str">
        <f>_xlfn.IFNA(VLOOKUP(expandedflower[[#This Row],[Scion METRC '#]],VEGC8[[#All],[Scion METRC '#]:[Pheno Barcode]],2,FALSE),"")</f>
        <v/>
      </c>
      <c r="G1187" s="13" t="str">
        <f>LEFT(expandedflower[[#This Row],[Pheno Barcode]],7)</f>
        <v/>
      </c>
      <c r="H1187" s="10" t="e">
        <f>_xlfn.IFNA(VLOOKUP(expandedflower[[#This Row],[Strain]],VEGC8[[#All],[Scion METRC '#]:[Health]],5,FALSE),"")</f>
        <v>#REF!</v>
      </c>
      <c r="I1187" s="13"/>
      <c r="J1187" s="13" t="str">
        <f>_xlfn.IFNA(VLOOKUP(expandedflower[[#This Row],[Scion METRC '#]],DEADC8[#Data],2,FALSE),"Alive")</f>
        <v>Alive</v>
      </c>
      <c r="K1187" s="13"/>
      <c r="L1187" s="13" t="str">
        <f>_xlfn.IFNA(VLOOKUP(expandedflower[[#This Row],[Scion METRC '#]],DEADC8[#Data],3,FALSE),"")</f>
        <v/>
      </c>
      <c r="M1187" s="14" t="str">
        <f>_xlfn.IFNA(VLOOKUP(expandedflower[[#This Row],[Scion METRC '#]],DEADC8[#Data],4,FALSE),"")</f>
        <v/>
      </c>
      <c r="N1187" s="13" t="str">
        <f>IF(ISNUMBER(SEARCH(".",expandedflower[[#This Row],[Pheno Barcode]])),CONCATENATE("1A4070000000065000",RIGHT(expandedflower[[#This Row],[Pheno Barcode]],6)),"")</f>
        <v/>
      </c>
      <c r="O11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_OL5-02</v>
      </c>
    </row>
    <row r="1188" spans="1:15" x14ac:dyDescent="0.25">
      <c r="A1188" s="8" t="s">
        <v>530</v>
      </c>
      <c r="B1188" s="9">
        <v>3</v>
      </c>
      <c r="C1188" s="13" t="s">
        <v>555</v>
      </c>
      <c r="D1188" s="13"/>
      <c r="E1188" s="13" t="e">
        <f>_xlfn.IFNA(VLOOKUP(expandedflower[[#This Row],[Scion METRC '#]],[3]!METRCC8[#Data],2,FALSE),"METRC ERROR")</f>
        <v>#REF!</v>
      </c>
      <c r="F1188" s="13" t="str">
        <f>_xlfn.IFNA(VLOOKUP(expandedflower[[#This Row],[Scion METRC '#]],VEGC8[[#All],[Scion METRC '#]:[Pheno Barcode]],2,FALSE),"")</f>
        <v/>
      </c>
      <c r="G1188" s="13" t="str">
        <f>LEFT(expandedflower[[#This Row],[Pheno Barcode]],7)</f>
        <v/>
      </c>
      <c r="H1188" s="10" t="e">
        <f>_xlfn.IFNA(VLOOKUP(expandedflower[[#This Row],[Strain]],VEGC8[[#All],[Scion METRC '#]:[Health]],5,FALSE),"")</f>
        <v>#REF!</v>
      </c>
      <c r="I1188" s="13"/>
      <c r="J1188" s="13" t="str">
        <f>_xlfn.IFNA(VLOOKUP(expandedflower[[#This Row],[Scion METRC '#]],DEADC8[#Data],2,FALSE),"Alive")</f>
        <v>Alive</v>
      </c>
      <c r="K1188" s="13"/>
      <c r="L1188" s="13" t="str">
        <f>_xlfn.IFNA(VLOOKUP(expandedflower[[#This Row],[Scion METRC '#]],DEADC8[#Data],3,FALSE),"")</f>
        <v/>
      </c>
      <c r="M1188" s="14" t="str">
        <f>_xlfn.IFNA(VLOOKUP(expandedflower[[#This Row],[Scion METRC '#]],DEADC8[#Data],4,FALSE),"")</f>
        <v/>
      </c>
      <c r="N1188" s="13" t="str">
        <f>IF(ISNUMBER(SEARCH(".",expandedflower[[#This Row],[Pheno Barcode]])),CONCATENATE("1A4070000000065000",RIGHT(expandedflower[[#This Row],[Pheno Barcode]],6)),"")</f>
        <v/>
      </c>
      <c r="O11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_OL5-03</v>
      </c>
    </row>
    <row r="1189" spans="1:15" x14ac:dyDescent="0.25">
      <c r="A1189" s="8" t="s">
        <v>530</v>
      </c>
      <c r="B1189" s="9">
        <v>4</v>
      </c>
      <c r="C1189" s="13" t="s">
        <v>555</v>
      </c>
      <c r="D1189" s="13"/>
      <c r="E1189" s="13" t="e">
        <f>_xlfn.IFNA(VLOOKUP(expandedflower[[#This Row],[Scion METRC '#]],[3]!METRCC8[#Data],2,FALSE),"METRC ERROR")</f>
        <v>#REF!</v>
      </c>
      <c r="F1189" s="13" t="str">
        <f>_xlfn.IFNA(VLOOKUP(expandedflower[[#This Row],[Scion METRC '#]],VEGC8[[#All],[Scion METRC '#]:[Pheno Barcode]],2,FALSE),"")</f>
        <v/>
      </c>
      <c r="G1189" s="13" t="str">
        <f>LEFT(expandedflower[[#This Row],[Pheno Barcode]],7)</f>
        <v/>
      </c>
      <c r="H1189" s="10" t="e">
        <f>_xlfn.IFNA(VLOOKUP(expandedflower[[#This Row],[Strain]],VEGC8[[#All],[Scion METRC '#]:[Health]],5,FALSE),"")</f>
        <v>#REF!</v>
      </c>
      <c r="I1189" s="13"/>
      <c r="J1189" s="13" t="str">
        <f>_xlfn.IFNA(VLOOKUP(expandedflower[[#This Row],[Scion METRC '#]],DEADC8[#Data],2,FALSE),"Alive")</f>
        <v>Alive</v>
      </c>
      <c r="K1189" s="13"/>
      <c r="L1189" s="13" t="str">
        <f>_xlfn.IFNA(VLOOKUP(expandedflower[[#This Row],[Scion METRC '#]],DEADC8[#Data],3,FALSE),"")</f>
        <v/>
      </c>
      <c r="M1189" s="14" t="str">
        <f>_xlfn.IFNA(VLOOKUP(expandedflower[[#This Row],[Scion METRC '#]],DEADC8[#Data],4,FALSE),"")</f>
        <v/>
      </c>
      <c r="N1189" s="13" t="str">
        <f>IF(ISNUMBER(SEARCH(".",expandedflower[[#This Row],[Pheno Barcode]])),CONCATENATE("1A4070000000065000",RIGHT(expandedflower[[#This Row],[Pheno Barcode]],6)),"")</f>
        <v/>
      </c>
      <c r="O11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_OL5-04</v>
      </c>
    </row>
    <row r="1190" spans="1:15" x14ac:dyDescent="0.25">
      <c r="A1190" s="8" t="s">
        <v>530</v>
      </c>
      <c r="B1190" s="9">
        <v>5</v>
      </c>
      <c r="C1190" s="13" t="s">
        <v>555</v>
      </c>
      <c r="D1190" s="13"/>
      <c r="E1190" s="13" t="e">
        <f>_xlfn.IFNA(VLOOKUP(expandedflower[[#This Row],[Scion METRC '#]],[3]!METRCC8[#Data],2,FALSE),"METRC ERROR")</f>
        <v>#REF!</v>
      </c>
      <c r="F1190" s="13" t="str">
        <f>_xlfn.IFNA(VLOOKUP(expandedflower[[#This Row],[Scion METRC '#]],VEGC8[[#All],[Scion METRC '#]:[Pheno Barcode]],2,FALSE),"")</f>
        <v/>
      </c>
      <c r="G1190" s="13" t="str">
        <f>LEFT(expandedflower[[#This Row],[Pheno Barcode]],7)</f>
        <v/>
      </c>
      <c r="H1190" s="10" t="e">
        <f>_xlfn.IFNA(VLOOKUP(expandedflower[[#This Row],[Strain]],VEGC8[[#All],[Scion METRC '#]:[Health]],5,FALSE),"")</f>
        <v>#REF!</v>
      </c>
      <c r="I1190" s="13"/>
      <c r="J1190" s="13" t="str">
        <f>_xlfn.IFNA(VLOOKUP(expandedflower[[#This Row],[Scion METRC '#]],DEADC8[#Data],2,FALSE),"Alive")</f>
        <v>Alive</v>
      </c>
      <c r="K1190" s="13"/>
      <c r="L1190" s="13" t="str">
        <f>_xlfn.IFNA(VLOOKUP(expandedflower[[#This Row],[Scion METRC '#]],DEADC8[#Data],3,FALSE),"")</f>
        <v/>
      </c>
      <c r="M1190" s="14" t="str">
        <f>_xlfn.IFNA(VLOOKUP(expandedflower[[#This Row],[Scion METRC '#]],DEADC8[#Data],4,FALSE),"")</f>
        <v/>
      </c>
      <c r="N1190" s="13" t="str">
        <f>IF(ISNUMBER(SEARCH(".",expandedflower[[#This Row],[Pheno Barcode]])),CONCATENATE("1A4070000000065000",RIGHT(expandedflower[[#This Row],[Pheno Barcode]],6)),"")</f>
        <v/>
      </c>
      <c r="O11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_OL5-05</v>
      </c>
    </row>
    <row r="1191" spans="1:15" x14ac:dyDescent="0.25">
      <c r="A1191" s="8" t="s">
        <v>530</v>
      </c>
      <c r="B1191" s="9">
        <v>6</v>
      </c>
      <c r="C1191" s="13" t="s">
        <v>555</v>
      </c>
      <c r="D1191" s="13"/>
      <c r="E1191" s="13" t="e">
        <f>_xlfn.IFNA(VLOOKUP(expandedflower[[#This Row],[Scion METRC '#]],[3]!METRCC8[#Data],2,FALSE),"METRC ERROR")</f>
        <v>#REF!</v>
      </c>
      <c r="F1191" s="13" t="str">
        <f>_xlfn.IFNA(VLOOKUP(expandedflower[[#This Row],[Scion METRC '#]],VEGC8[[#All],[Scion METRC '#]:[Pheno Barcode]],2,FALSE),"")</f>
        <v/>
      </c>
      <c r="G1191" s="13" t="str">
        <f>LEFT(expandedflower[[#This Row],[Pheno Barcode]],7)</f>
        <v/>
      </c>
      <c r="H1191" s="10" t="e">
        <f>_xlfn.IFNA(VLOOKUP(expandedflower[[#This Row],[Strain]],VEGC8[[#All],[Scion METRC '#]:[Health]],5,FALSE),"")</f>
        <v>#REF!</v>
      </c>
      <c r="I1191" s="13"/>
      <c r="J1191" s="13" t="str">
        <f>_xlfn.IFNA(VLOOKUP(expandedflower[[#This Row],[Scion METRC '#]],DEADC8[#Data],2,FALSE),"Alive")</f>
        <v>Alive</v>
      </c>
      <c r="K1191" s="13"/>
      <c r="L1191" s="13" t="str">
        <f>_xlfn.IFNA(VLOOKUP(expandedflower[[#This Row],[Scion METRC '#]],DEADC8[#Data],3,FALSE),"")</f>
        <v/>
      </c>
      <c r="M1191" s="14" t="str">
        <f>_xlfn.IFNA(VLOOKUP(expandedflower[[#This Row],[Scion METRC '#]],DEADC8[#Data],4,FALSE),"")</f>
        <v/>
      </c>
      <c r="N1191" s="13" t="str">
        <f>IF(ISNUMBER(SEARCH(".",expandedflower[[#This Row],[Pheno Barcode]])),CONCATENATE("1A4070000000065000",RIGHT(expandedflower[[#This Row],[Pheno Barcode]],6)),"")</f>
        <v/>
      </c>
      <c r="O11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_OL5-06</v>
      </c>
    </row>
    <row r="1192" spans="1:15" x14ac:dyDescent="0.25">
      <c r="A1192" s="8" t="s">
        <v>530</v>
      </c>
      <c r="B1192" s="9">
        <v>7</v>
      </c>
      <c r="C1192" s="13" t="s">
        <v>555</v>
      </c>
      <c r="D1192" s="13"/>
      <c r="E1192" s="13" t="e">
        <f>_xlfn.IFNA(VLOOKUP(expandedflower[[#This Row],[Scion METRC '#]],[3]!METRCC8[#Data],2,FALSE),"METRC ERROR")</f>
        <v>#REF!</v>
      </c>
      <c r="F1192" s="13" t="str">
        <f>_xlfn.IFNA(VLOOKUP(expandedflower[[#This Row],[Scion METRC '#]],VEGC8[[#All],[Scion METRC '#]:[Pheno Barcode]],2,FALSE),"")</f>
        <v/>
      </c>
      <c r="G1192" s="13" t="str">
        <f>LEFT(expandedflower[[#This Row],[Pheno Barcode]],7)</f>
        <v/>
      </c>
      <c r="H1192" s="10" t="e">
        <f>_xlfn.IFNA(VLOOKUP(expandedflower[[#This Row],[Strain]],VEGC8[[#All],[Scion METRC '#]:[Health]],5,FALSE),"")</f>
        <v>#REF!</v>
      </c>
      <c r="I1192" s="13"/>
      <c r="J1192" s="13" t="str">
        <f>_xlfn.IFNA(VLOOKUP(expandedflower[[#This Row],[Scion METRC '#]],DEADC8[#Data],2,FALSE),"Alive")</f>
        <v>Alive</v>
      </c>
      <c r="K1192" s="13"/>
      <c r="L1192" s="13" t="str">
        <f>_xlfn.IFNA(VLOOKUP(expandedflower[[#This Row],[Scion METRC '#]],DEADC8[#Data],3,FALSE),"")</f>
        <v/>
      </c>
      <c r="M1192" s="14" t="str">
        <f>_xlfn.IFNA(VLOOKUP(expandedflower[[#This Row],[Scion METRC '#]],DEADC8[#Data],4,FALSE),"")</f>
        <v/>
      </c>
      <c r="N1192" s="13" t="str">
        <f>IF(ISNUMBER(SEARCH(".",expandedflower[[#This Row],[Pheno Barcode]])),CONCATENATE("1A4070000000065000",RIGHT(expandedflower[[#This Row],[Pheno Barcode]],6)),"")</f>
        <v/>
      </c>
      <c r="O11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_OL5-07</v>
      </c>
    </row>
    <row r="1193" spans="1:15" x14ac:dyDescent="0.25">
      <c r="A1193" s="8" t="s">
        <v>530</v>
      </c>
      <c r="B1193" s="9">
        <v>8</v>
      </c>
      <c r="C1193" s="13" t="s">
        <v>555</v>
      </c>
      <c r="D1193" s="13"/>
      <c r="E1193" s="13" t="e">
        <f>_xlfn.IFNA(VLOOKUP(expandedflower[[#This Row],[Scion METRC '#]],[3]!METRCC8[#Data],2,FALSE),"METRC ERROR")</f>
        <v>#REF!</v>
      </c>
      <c r="F1193" s="13" t="str">
        <f>_xlfn.IFNA(VLOOKUP(expandedflower[[#This Row],[Scion METRC '#]],VEGC8[[#All],[Scion METRC '#]:[Pheno Barcode]],2,FALSE),"")</f>
        <v/>
      </c>
      <c r="G1193" s="13" t="str">
        <f>LEFT(expandedflower[[#This Row],[Pheno Barcode]],7)</f>
        <v/>
      </c>
      <c r="H1193" s="10" t="e">
        <f>_xlfn.IFNA(VLOOKUP(expandedflower[[#This Row],[Strain]],VEGC8[[#All],[Scion METRC '#]:[Health]],5,FALSE),"")</f>
        <v>#REF!</v>
      </c>
      <c r="I1193" s="13"/>
      <c r="J1193" s="13" t="str">
        <f>_xlfn.IFNA(VLOOKUP(expandedflower[[#This Row],[Scion METRC '#]],DEADC8[#Data],2,FALSE),"Alive")</f>
        <v>Alive</v>
      </c>
      <c r="K1193" s="13"/>
      <c r="L1193" s="13" t="str">
        <f>_xlfn.IFNA(VLOOKUP(expandedflower[[#This Row],[Scion METRC '#]],DEADC8[#Data],3,FALSE),"")</f>
        <v/>
      </c>
      <c r="M1193" s="14" t="str">
        <f>_xlfn.IFNA(VLOOKUP(expandedflower[[#This Row],[Scion METRC '#]],DEADC8[#Data],4,FALSE),"")</f>
        <v/>
      </c>
      <c r="N1193" s="13" t="str">
        <f>IF(ISNUMBER(SEARCH(".",expandedflower[[#This Row],[Pheno Barcode]])),CONCATENATE("1A4070000000065000",RIGHT(expandedflower[[#This Row],[Pheno Barcode]],6)),"")</f>
        <v/>
      </c>
      <c r="O11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_OL5-08</v>
      </c>
    </row>
    <row r="1194" spans="1:15" x14ac:dyDescent="0.25">
      <c r="A1194" s="8" t="s">
        <v>530</v>
      </c>
      <c r="B1194" s="9">
        <v>9</v>
      </c>
      <c r="C1194" s="13" t="s">
        <v>555</v>
      </c>
      <c r="D1194" s="13"/>
      <c r="E1194" s="13" t="e">
        <f>_xlfn.IFNA(VLOOKUP(expandedflower[[#This Row],[Scion METRC '#]],[3]!METRCC8[#Data],2,FALSE),"METRC ERROR")</f>
        <v>#REF!</v>
      </c>
      <c r="F1194" s="13" t="str">
        <f>_xlfn.IFNA(VLOOKUP(expandedflower[[#This Row],[Scion METRC '#]],VEGC8[[#All],[Scion METRC '#]:[Pheno Barcode]],2,FALSE),"")</f>
        <v/>
      </c>
      <c r="G1194" s="13" t="str">
        <f>LEFT(expandedflower[[#This Row],[Pheno Barcode]],7)</f>
        <v/>
      </c>
      <c r="H1194" s="10" t="e">
        <f>_xlfn.IFNA(VLOOKUP(expandedflower[[#This Row],[Strain]],VEGC8[[#All],[Scion METRC '#]:[Health]],5,FALSE),"")</f>
        <v>#REF!</v>
      </c>
      <c r="I1194" s="13"/>
      <c r="J1194" s="13" t="str">
        <f>_xlfn.IFNA(VLOOKUP(expandedflower[[#This Row],[Scion METRC '#]],DEADC8[#Data],2,FALSE),"Alive")</f>
        <v>Alive</v>
      </c>
      <c r="K1194" s="13"/>
      <c r="L1194" s="13" t="str">
        <f>_xlfn.IFNA(VLOOKUP(expandedflower[[#This Row],[Scion METRC '#]],DEADC8[#Data],3,FALSE),"")</f>
        <v/>
      </c>
      <c r="M1194" s="14" t="str">
        <f>_xlfn.IFNA(VLOOKUP(expandedflower[[#This Row],[Scion METRC '#]],DEADC8[#Data],4,FALSE),"")</f>
        <v/>
      </c>
      <c r="N1194" s="13" t="str">
        <f>IF(ISNUMBER(SEARCH(".",expandedflower[[#This Row],[Pheno Barcode]])),CONCATENATE("1A4070000000065000",RIGHT(expandedflower[[#This Row],[Pheno Barcode]],6)),"")</f>
        <v/>
      </c>
      <c r="O11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_OL5-09</v>
      </c>
    </row>
    <row r="1195" spans="1:15" x14ac:dyDescent="0.25">
      <c r="A1195" s="8" t="s">
        <v>530</v>
      </c>
      <c r="B1195" s="9">
        <v>10</v>
      </c>
      <c r="C1195" s="13" t="s">
        <v>555</v>
      </c>
      <c r="D1195" s="13"/>
      <c r="E1195" s="13" t="e">
        <f>_xlfn.IFNA(VLOOKUP(expandedflower[[#This Row],[Scion METRC '#]],[3]!METRCC8[#Data],2,FALSE),"METRC ERROR")</f>
        <v>#REF!</v>
      </c>
      <c r="F1195" s="13" t="str">
        <f>_xlfn.IFNA(VLOOKUP(expandedflower[[#This Row],[Scion METRC '#]],VEGC8[[#All],[Scion METRC '#]:[Pheno Barcode]],2,FALSE),"")</f>
        <v/>
      </c>
      <c r="G1195" s="13" t="str">
        <f>LEFT(expandedflower[[#This Row],[Pheno Barcode]],7)</f>
        <v/>
      </c>
      <c r="H1195" s="10" t="e">
        <f>_xlfn.IFNA(VLOOKUP(expandedflower[[#This Row],[Strain]],VEGC8[[#All],[Scion METRC '#]:[Health]],5,FALSE),"")</f>
        <v>#REF!</v>
      </c>
      <c r="I1195" s="13"/>
      <c r="J1195" s="13" t="str">
        <f>_xlfn.IFNA(VLOOKUP(expandedflower[[#This Row],[Scion METRC '#]],DEADC8[#Data],2,FALSE),"Alive")</f>
        <v>Alive</v>
      </c>
      <c r="K1195" s="13"/>
      <c r="L1195" s="13" t="str">
        <f>_xlfn.IFNA(VLOOKUP(expandedflower[[#This Row],[Scion METRC '#]],DEADC8[#Data],3,FALSE),"")</f>
        <v/>
      </c>
      <c r="M1195" s="14" t="str">
        <f>_xlfn.IFNA(VLOOKUP(expandedflower[[#This Row],[Scion METRC '#]],DEADC8[#Data],4,FALSE),"")</f>
        <v/>
      </c>
      <c r="N1195" s="13" t="str">
        <f>IF(ISNUMBER(SEARCH(".",expandedflower[[#This Row],[Pheno Barcode]])),CONCATENATE("1A4070000000065000",RIGHT(expandedflower[[#This Row],[Pheno Barcode]],6)),"")</f>
        <v/>
      </c>
      <c r="O11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_OL5-10</v>
      </c>
    </row>
    <row r="1196" spans="1:15" x14ac:dyDescent="0.25">
      <c r="A1196" s="8" t="s">
        <v>530</v>
      </c>
      <c r="B1196" s="9">
        <v>11</v>
      </c>
      <c r="C1196" s="13" t="s">
        <v>555</v>
      </c>
      <c r="D1196" s="13"/>
      <c r="E1196" s="13" t="e">
        <f>_xlfn.IFNA(VLOOKUP(expandedflower[[#This Row],[Scion METRC '#]],[3]!METRCC8[#Data],2,FALSE),"METRC ERROR")</f>
        <v>#REF!</v>
      </c>
      <c r="F1196" s="13" t="str">
        <f>_xlfn.IFNA(VLOOKUP(expandedflower[[#This Row],[Scion METRC '#]],VEGC8[[#All],[Scion METRC '#]:[Pheno Barcode]],2,FALSE),"")</f>
        <v/>
      </c>
      <c r="G1196" s="13" t="str">
        <f>LEFT(expandedflower[[#This Row],[Pheno Barcode]],7)</f>
        <v/>
      </c>
      <c r="H1196" s="10" t="e">
        <f>_xlfn.IFNA(VLOOKUP(expandedflower[[#This Row],[Strain]],VEGC8[[#All],[Scion METRC '#]:[Health]],5,FALSE),"")</f>
        <v>#REF!</v>
      </c>
      <c r="I1196" s="13"/>
      <c r="J1196" s="13" t="str">
        <f>_xlfn.IFNA(VLOOKUP(expandedflower[[#This Row],[Scion METRC '#]],DEADC8[#Data],2,FALSE),"Alive")</f>
        <v>Alive</v>
      </c>
      <c r="K1196" s="13"/>
      <c r="L1196" s="13" t="str">
        <f>_xlfn.IFNA(VLOOKUP(expandedflower[[#This Row],[Scion METRC '#]],DEADC8[#Data],3,FALSE),"")</f>
        <v/>
      </c>
      <c r="M1196" s="14" t="str">
        <f>_xlfn.IFNA(VLOOKUP(expandedflower[[#This Row],[Scion METRC '#]],DEADC8[#Data],4,FALSE),"")</f>
        <v/>
      </c>
      <c r="N1196" s="13" t="str">
        <f>IF(ISNUMBER(SEARCH(".",expandedflower[[#This Row],[Pheno Barcode]])),CONCATENATE("1A4070000000065000",RIGHT(expandedflower[[#This Row],[Pheno Barcode]],6)),"")</f>
        <v/>
      </c>
      <c r="O11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_OL5-11</v>
      </c>
    </row>
    <row r="1197" spans="1:15" x14ac:dyDescent="0.25">
      <c r="A1197" s="8" t="s">
        <v>530</v>
      </c>
      <c r="B1197" s="9">
        <v>12</v>
      </c>
      <c r="C1197" s="13" t="s">
        <v>555</v>
      </c>
      <c r="D1197" s="13"/>
      <c r="E1197" s="13" t="e">
        <f>_xlfn.IFNA(VLOOKUP(expandedflower[[#This Row],[Scion METRC '#]],[3]!METRCC8[#Data],2,FALSE),"METRC ERROR")</f>
        <v>#REF!</v>
      </c>
      <c r="F1197" s="13" t="str">
        <f>_xlfn.IFNA(VLOOKUP(expandedflower[[#This Row],[Scion METRC '#]],VEGC8[[#All],[Scion METRC '#]:[Pheno Barcode]],2,FALSE),"")</f>
        <v/>
      </c>
      <c r="G1197" s="13" t="str">
        <f>LEFT(expandedflower[[#This Row],[Pheno Barcode]],7)</f>
        <v/>
      </c>
      <c r="H1197" s="10" t="e">
        <f>_xlfn.IFNA(VLOOKUP(expandedflower[[#This Row],[Strain]],VEGC8[[#All],[Scion METRC '#]:[Health]],5,FALSE),"")</f>
        <v>#REF!</v>
      </c>
      <c r="I1197" s="13"/>
      <c r="J1197" s="13" t="str">
        <f>_xlfn.IFNA(VLOOKUP(expandedflower[[#This Row],[Scion METRC '#]],DEADC8[#Data],2,FALSE),"Alive")</f>
        <v>Alive</v>
      </c>
      <c r="K1197" s="13"/>
      <c r="L1197" s="13" t="str">
        <f>_xlfn.IFNA(VLOOKUP(expandedflower[[#This Row],[Scion METRC '#]],DEADC8[#Data],3,FALSE),"")</f>
        <v/>
      </c>
      <c r="M1197" s="14" t="str">
        <f>_xlfn.IFNA(VLOOKUP(expandedflower[[#This Row],[Scion METRC '#]],DEADC8[#Data],4,FALSE),"")</f>
        <v/>
      </c>
      <c r="N1197" s="13" t="str">
        <f>IF(ISNUMBER(SEARCH(".",expandedflower[[#This Row],[Pheno Barcode]])),CONCATENATE("1A4070000000065000",RIGHT(expandedflower[[#This Row],[Pheno Barcode]],6)),"")</f>
        <v/>
      </c>
      <c r="O11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_OL5-12</v>
      </c>
    </row>
    <row r="1198" spans="1:15" x14ac:dyDescent="0.25">
      <c r="A1198" s="8" t="s">
        <v>530</v>
      </c>
      <c r="B1198" s="9">
        <v>13</v>
      </c>
      <c r="C1198" s="13" t="s">
        <v>555</v>
      </c>
      <c r="D1198" s="13"/>
      <c r="E1198" s="13" t="e">
        <f>_xlfn.IFNA(VLOOKUP(expandedflower[[#This Row],[Scion METRC '#]],[3]!METRCC8[#Data],2,FALSE),"METRC ERROR")</f>
        <v>#REF!</v>
      </c>
      <c r="F1198" s="13" t="str">
        <f>_xlfn.IFNA(VLOOKUP(expandedflower[[#This Row],[Scion METRC '#]],VEGC8[[#All],[Scion METRC '#]:[Pheno Barcode]],2,FALSE),"")</f>
        <v/>
      </c>
      <c r="G1198" s="13" t="str">
        <f>LEFT(expandedflower[[#This Row],[Pheno Barcode]],7)</f>
        <v/>
      </c>
      <c r="H1198" s="10" t="e">
        <f>_xlfn.IFNA(VLOOKUP(expandedflower[[#This Row],[Strain]],VEGC8[[#All],[Scion METRC '#]:[Health]],5,FALSE),"")</f>
        <v>#REF!</v>
      </c>
      <c r="I1198" s="13"/>
      <c r="J1198" s="13" t="str">
        <f>_xlfn.IFNA(VLOOKUP(expandedflower[[#This Row],[Scion METRC '#]],DEADC8[#Data],2,FALSE),"Alive")</f>
        <v>Alive</v>
      </c>
      <c r="K1198" s="13"/>
      <c r="L1198" s="13" t="str">
        <f>_xlfn.IFNA(VLOOKUP(expandedflower[[#This Row],[Scion METRC '#]],DEADC8[#Data],3,FALSE),"")</f>
        <v/>
      </c>
      <c r="M1198" s="14" t="str">
        <f>_xlfn.IFNA(VLOOKUP(expandedflower[[#This Row],[Scion METRC '#]],DEADC8[#Data],4,FALSE),"")</f>
        <v/>
      </c>
      <c r="N1198" s="13" t="str">
        <f>IF(ISNUMBER(SEARCH(".",expandedflower[[#This Row],[Pheno Barcode]])),CONCATENATE("1A4070000000065000",RIGHT(expandedflower[[#This Row],[Pheno Barcode]],6)),"")</f>
        <v/>
      </c>
      <c r="O11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_OL5-13</v>
      </c>
    </row>
    <row r="1199" spans="1:15" x14ac:dyDescent="0.25">
      <c r="A1199" s="8" t="s">
        <v>530</v>
      </c>
      <c r="B1199" s="9">
        <v>14</v>
      </c>
      <c r="C1199" s="13" t="s">
        <v>555</v>
      </c>
      <c r="D1199" s="13"/>
      <c r="E1199" s="13" t="e">
        <f>_xlfn.IFNA(VLOOKUP(expandedflower[[#This Row],[Scion METRC '#]],[3]!METRCC8[#Data],2,FALSE),"METRC ERROR")</f>
        <v>#REF!</v>
      </c>
      <c r="F1199" s="13" t="str">
        <f>_xlfn.IFNA(VLOOKUP(expandedflower[[#This Row],[Scion METRC '#]],VEGC8[[#All],[Scion METRC '#]:[Pheno Barcode]],2,FALSE),"")</f>
        <v/>
      </c>
      <c r="G1199" s="13" t="str">
        <f>LEFT(expandedflower[[#This Row],[Pheno Barcode]],7)</f>
        <v/>
      </c>
      <c r="H1199" s="10" t="e">
        <f>_xlfn.IFNA(VLOOKUP(expandedflower[[#This Row],[Strain]],VEGC8[[#All],[Scion METRC '#]:[Health]],5,FALSE),"")</f>
        <v>#REF!</v>
      </c>
      <c r="I1199" s="13"/>
      <c r="J1199" s="13" t="str">
        <f>_xlfn.IFNA(VLOOKUP(expandedflower[[#This Row],[Scion METRC '#]],DEADC8[#Data],2,FALSE),"Alive")</f>
        <v>Alive</v>
      </c>
      <c r="K1199" s="13"/>
      <c r="L1199" s="13" t="str">
        <f>_xlfn.IFNA(VLOOKUP(expandedflower[[#This Row],[Scion METRC '#]],DEADC8[#Data],3,FALSE),"")</f>
        <v/>
      </c>
      <c r="M1199" s="14" t="str">
        <f>_xlfn.IFNA(VLOOKUP(expandedflower[[#This Row],[Scion METRC '#]],DEADC8[#Data],4,FALSE),"")</f>
        <v/>
      </c>
      <c r="N1199" s="13" t="str">
        <f>IF(ISNUMBER(SEARCH(".",expandedflower[[#This Row],[Pheno Barcode]])),CONCATENATE("1A4070000000065000",RIGHT(expandedflower[[#This Row],[Pheno Barcode]],6)),"")</f>
        <v/>
      </c>
      <c r="O11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_OL5-14</v>
      </c>
    </row>
    <row r="1200" spans="1:15" x14ac:dyDescent="0.25">
      <c r="A1200" s="8" t="s">
        <v>530</v>
      </c>
      <c r="B1200" s="9">
        <v>15</v>
      </c>
      <c r="C1200" s="13" t="s">
        <v>555</v>
      </c>
      <c r="D1200" s="13"/>
      <c r="E1200" s="13" t="e">
        <f>_xlfn.IFNA(VLOOKUP(expandedflower[[#This Row],[Scion METRC '#]],[3]!METRCC8[#Data],2,FALSE),"METRC ERROR")</f>
        <v>#REF!</v>
      </c>
      <c r="F1200" s="13" t="str">
        <f>_xlfn.IFNA(VLOOKUP(expandedflower[[#This Row],[Scion METRC '#]],VEGC8[[#All],[Scion METRC '#]:[Pheno Barcode]],2,FALSE),"")</f>
        <v/>
      </c>
      <c r="G1200" s="13" t="str">
        <f>LEFT(expandedflower[[#This Row],[Pheno Barcode]],7)</f>
        <v/>
      </c>
      <c r="H1200" s="10" t="e">
        <f>_xlfn.IFNA(VLOOKUP(expandedflower[[#This Row],[Strain]],VEGC8[[#All],[Scion METRC '#]:[Health]],5,FALSE),"")</f>
        <v>#REF!</v>
      </c>
      <c r="I1200" s="13"/>
      <c r="J1200" s="13" t="str">
        <f>_xlfn.IFNA(VLOOKUP(expandedflower[[#This Row],[Scion METRC '#]],DEADC8[#Data],2,FALSE),"Alive")</f>
        <v>Alive</v>
      </c>
      <c r="K1200" s="13"/>
      <c r="L1200" s="13" t="str">
        <f>_xlfn.IFNA(VLOOKUP(expandedflower[[#This Row],[Scion METRC '#]],DEADC8[#Data],3,FALSE),"")</f>
        <v/>
      </c>
      <c r="M1200" s="14" t="str">
        <f>_xlfn.IFNA(VLOOKUP(expandedflower[[#This Row],[Scion METRC '#]],DEADC8[#Data],4,FALSE),"")</f>
        <v/>
      </c>
      <c r="N1200" s="13" t="str">
        <f>IF(ISNUMBER(SEARCH(".",expandedflower[[#This Row],[Pheno Barcode]])),CONCATENATE("1A4070000000065000",RIGHT(expandedflower[[#This Row],[Pheno Barcode]],6)),"")</f>
        <v/>
      </c>
      <c r="O12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_OL5-15</v>
      </c>
    </row>
    <row r="1201" spans="1:15" x14ac:dyDescent="0.25">
      <c r="A1201" s="8" t="s">
        <v>530</v>
      </c>
      <c r="B1201" s="9">
        <v>16</v>
      </c>
      <c r="C1201" s="13" t="s">
        <v>555</v>
      </c>
      <c r="D1201" s="13"/>
      <c r="E1201" s="13" t="e">
        <f>_xlfn.IFNA(VLOOKUP(expandedflower[[#This Row],[Scion METRC '#]],[3]!METRCC8[#Data],2,FALSE),"METRC ERROR")</f>
        <v>#REF!</v>
      </c>
      <c r="F1201" s="13" t="str">
        <f>_xlfn.IFNA(VLOOKUP(expandedflower[[#This Row],[Scion METRC '#]],VEGC8[[#All],[Scion METRC '#]:[Pheno Barcode]],2,FALSE),"")</f>
        <v/>
      </c>
      <c r="G1201" s="13" t="str">
        <f>LEFT(expandedflower[[#This Row],[Pheno Barcode]],7)</f>
        <v/>
      </c>
      <c r="H1201" s="10" t="e">
        <f>_xlfn.IFNA(VLOOKUP(expandedflower[[#This Row],[Strain]],VEGC8[[#All],[Scion METRC '#]:[Health]],5,FALSE),"")</f>
        <v>#REF!</v>
      </c>
      <c r="I1201" s="13"/>
      <c r="J1201" s="13" t="str">
        <f>_xlfn.IFNA(VLOOKUP(expandedflower[[#This Row],[Scion METRC '#]],DEADC8[#Data],2,FALSE),"Alive")</f>
        <v>Alive</v>
      </c>
      <c r="K1201" s="13"/>
      <c r="L1201" s="13" t="str">
        <f>_xlfn.IFNA(VLOOKUP(expandedflower[[#This Row],[Scion METRC '#]],DEADC8[#Data],3,FALSE),"")</f>
        <v/>
      </c>
      <c r="M1201" s="14" t="str">
        <f>_xlfn.IFNA(VLOOKUP(expandedflower[[#This Row],[Scion METRC '#]],DEADC8[#Data],4,FALSE),"")</f>
        <v/>
      </c>
      <c r="N1201" s="13" t="str">
        <f>IF(ISNUMBER(SEARCH(".",expandedflower[[#This Row],[Pheno Barcode]])),CONCATENATE("1A4070000000065000",RIGHT(expandedflower[[#This Row],[Pheno Barcode]],6)),"")</f>
        <v/>
      </c>
      <c r="O12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_OL5-16</v>
      </c>
    </row>
    <row r="1202" spans="1:15" x14ac:dyDescent="0.25">
      <c r="A1202" s="8" t="s">
        <v>556</v>
      </c>
      <c r="B1202" s="9">
        <v>1</v>
      </c>
      <c r="C1202" s="13" t="s">
        <v>557</v>
      </c>
      <c r="D1202" s="13"/>
      <c r="E1202" s="13" t="e">
        <f>_xlfn.IFNA(VLOOKUP(expandedflower[[#This Row],[Scion METRC '#]],[3]!METRCC8[#Data],2,FALSE),"METRC ERROR")</f>
        <v>#REF!</v>
      </c>
      <c r="F1202" s="13" t="str">
        <f>_xlfn.IFNA(VLOOKUP(expandedflower[[#This Row],[Scion METRC '#]],VEGC8[[#All],[Scion METRC '#]:[Pheno Barcode]],2,FALSE),"")</f>
        <v/>
      </c>
      <c r="G1202" s="13" t="str">
        <f>LEFT(expandedflower[[#This Row],[Pheno Barcode]],7)</f>
        <v/>
      </c>
      <c r="H1202" s="10" t="e">
        <f>_xlfn.IFNA(VLOOKUP(expandedflower[[#This Row],[Strain]],VEGC8[[#All],[Scion METRC '#]:[Health]],5,FALSE),"")</f>
        <v>#REF!</v>
      </c>
      <c r="I1202" s="13"/>
      <c r="J1202" s="13" t="str">
        <f>_xlfn.IFNA(VLOOKUP(expandedflower[[#This Row],[Scion METRC '#]],DEADC8[#Data],2,FALSE),"Alive")</f>
        <v>Alive</v>
      </c>
      <c r="K1202" s="13"/>
      <c r="L1202" s="13" t="str">
        <f>_xlfn.IFNA(VLOOKUP(expandedflower[[#This Row],[Scion METRC '#]],DEADC8[#Data],3,FALSE),"")</f>
        <v/>
      </c>
      <c r="M1202" s="14" t="str">
        <f>_xlfn.IFNA(VLOOKUP(expandedflower[[#This Row],[Scion METRC '#]],DEADC8[#Data],4,FALSE),"")</f>
        <v/>
      </c>
      <c r="N1202" s="13" t="str">
        <f>IF(ISNUMBER(SEARCH(".",expandedflower[[#This Row],[Pheno Barcode]])),CONCATENATE("1A4070000000065000",RIGHT(expandedflower[[#This Row],[Pheno Barcode]],6)),"")</f>
        <v/>
      </c>
      <c r="O12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_PL1-01</v>
      </c>
    </row>
    <row r="1203" spans="1:15" x14ac:dyDescent="0.25">
      <c r="A1203" s="8" t="s">
        <v>556</v>
      </c>
      <c r="B1203" s="9">
        <v>2</v>
      </c>
      <c r="C1203" s="13" t="s">
        <v>557</v>
      </c>
      <c r="D1203" s="13"/>
      <c r="E1203" s="13" t="e">
        <f>_xlfn.IFNA(VLOOKUP(expandedflower[[#This Row],[Scion METRC '#]],[3]!METRCC8[#Data],2,FALSE),"METRC ERROR")</f>
        <v>#REF!</v>
      </c>
      <c r="F1203" s="13" t="str">
        <f>_xlfn.IFNA(VLOOKUP(expandedflower[[#This Row],[Scion METRC '#]],VEGC8[[#All],[Scion METRC '#]:[Pheno Barcode]],2,FALSE),"")</f>
        <v/>
      </c>
      <c r="G1203" s="13" t="str">
        <f>LEFT(expandedflower[[#This Row],[Pheno Barcode]],7)</f>
        <v/>
      </c>
      <c r="H1203" s="10" t="e">
        <f>_xlfn.IFNA(VLOOKUP(expandedflower[[#This Row],[Strain]],VEGC8[[#All],[Scion METRC '#]:[Health]],5,FALSE),"")</f>
        <v>#REF!</v>
      </c>
      <c r="I1203" s="13"/>
      <c r="J1203" s="13" t="str">
        <f>_xlfn.IFNA(VLOOKUP(expandedflower[[#This Row],[Scion METRC '#]],DEADC8[#Data],2,FALSE),"Alive")</f>
        <v>Alive</v>
      </c>
      <c r="K1203" s="13"/>
      <c r="L1203" s="13" t="str">
        <f>_xlfn.IFNA(VLOOKUP(expandedflower[[#This Row],[Scion METRC '#]],DEADC8[#Data],3,FALSE),"")</f>
        <v/>
      </c>
      <c r="M1203" s="14" t="str">
        <f>_xlfn.IFNA(VLOOKUP(expandedflower[[#This Row],[Scion METRC '#]],DEADC8[#Data],4,FALSE),"")</f>
        <v/>
      </c>
      <c r="N1203" s="13" t="str">
        <f>IF(ISNUMBER(SEARCH(".",expandedflower[[#This Row],[Pheno Barcode]])),CONCATENATE("1A4070000000065000",RIGHT(expandedflower[[#This Row],[Pheno Barcode]],6)),"")</f>
        <v/>
      </c>
      <c r="O12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_PL1-02</v>
      </c>
    </row>
    <row r="1204" spans="1:15" x14ac:dyDescent="0.25">
      <c r="A1204" s="8" t="s">
        <v>556</v>
      </c>
      <c r="B1204" s="9">
        <v>3</v>
      </c>
      <c r="C1204" s="13" t="s">
        <v>557</v>
      </c>
      <c r="D1204" s="13"/>
      <c r="E1204" s="13" t="e">
        <f>_xlfn.IFNA(VLOOKUP(expandedflower[[#This Row],[Scion METRC '#]],[3]!METRCC8[#Data],2,FALSE),"METRC ERROR")</f>
        <v>#REF!</v>
      </c>
      <c r="F1204" s="13" t="str">
        <f>_xlfn.IFNA(VLOOKUP(expandedflower[[#This Row],[Scion METRC '#]],VEGC8[[#All],[Scion METRC '#]:[Pheno Barcode]],2,FALSE),"")</f>
        <v/>
      </c>
      <c r="G1204" s="13" t="str">
        <f>LEFT(expandedflower[[#This Row],[Pheno Barcode]],7)</f>
        <v/>
      </c>
      <c r="H1204" s="10" t="e">
        <f>_xlfn.IFNA(VLOOKUP(expandedflower[[#This Row],[Strain]],VEGC8[[#All],[Scion METRC '#]:[Health]],5,FALSE),"")</f>
        <v>#REF!</v>
      </c>
      <c r="I1204" s="13"/>
      <c r="J1204" s="13" t="str">
        <f>_xlfn.IFNA(VLOOKUP(expandedflower[[#This Row],[Scion METRC '#]],DEADC8[#Data],2,FALSE),"Alive")</f>
        <v>Alive</v>
      </c>
      <c r="K1204" s="13"/>
      <c r="L1204" s="13" t="str">
        <f>_xlfn.IFNA(VLOOKUP(expandedflower[[#This Row],[Scion METRC '#]],DEADC8[#Data],3,FALSE),"")</f>
        <v/>
      </c>
      <c r="M1204" s="14" t="str">
        <f>_xlfn.IFNA(VLOOKUP(expandedflower[[#This Row],[Scion METRC '#]],DEADC8[#Data],4,FALSE),"")</f>
        <v/>
      </c>
      <c r="N1204" s="13" t="str">
        <f>IF(ISNUMBER(SEARCH(".",expandedflower[[#This Row],[Pheno Barcode]])),CONCATENATE("1A4070000000065000",RIGHT(expandedflower[[#This Row],[Pheno Barcode]],6)),"")</f>
        <v/>
      </c>
      <c r="O12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_PL1-03</v>
      </c>
    </row>
    <row r="1205" spans="1:15" x14ac:dyDescent="0.25">
      <c r="A1205" s="8" t="s">
        <v>556</v>
      </c>
      <c r="B1205" s="9">
        <v>4</v>
      </c>
      <c r="C1205" s="13" t="s">
        <v>557</v>
      </c>
      <c r="D1205" s="13"/>
      <c r="E1205" s="13" t="e">
        <f>_xlfn.IFNA(VLOOKUP(expandedflower[[#This Row],[Scion METRC '#]],[3]!METRCC8[#Data],2,FALSE),"METRC ERROR")</f>
        <v>#REF!</v>
      </c>
      <c r="F1205" s="13" t="str">
        <f>_xlfn.IFNA(VLOOKUP(expandedflower[[#This Row],[Scion METRC '#]],VEGC8[[#All],[Scion METRC '#]:[Pheno Barcode]],2,FALSE),"")</f>
        <v/>
      </c>
      <c r="G1205" s="13" t="str">
        <f>LEFT(expandedflower[[#This Row],[Pheno Barcode]],7)</f>
        <v/>
      </c>
      <c r="H1205" s="10" t="e">
        <f>_xlfn.IFNA(VLOOKUP(expandedflower[[#This Row],[Strain]],VEGC8[[#All],[Scion METRC '#]:[Health]],5,FALSE),"")</f>
        <v>#REF!</v>
      </c>
      <c r="I1205" s="13"/>
      <c r="J1205" s="13" t="str">
        <f>_xlfn.IFNA(VLOOKUP(expandedflower[[#This Row],[Scion METRC '#]],DEADC8[#Data],2,FALSE),"Alive")</f>
        <v>Alive</v>
      </c>
      <c r="K1205" s="13"/>
      <c r="L1205" s="13" t="str">
        <f>_xlfn.IFNA(VLOOKUP(expandedflower[[#This Row],[Scion METRC '#]],DEADC8[#Data],3,FALSE),"")</f>
        <v/>
      </c>
      <c r="M1205" s="14" t="str">
        <f>_xlfn.IFNA(VLOOKUP(expandedflower[[#This Row],[Scion METRC '#]],DEADC8[#Data],4,FALSE),"")</f>
        <v/>
      </c>
      <c r="N1205" s="13" t="str">
        <f>IF(ISNUMBER(SEARCH(".",expandedflower[[#This Row],[Pheno Barcode]])),CONCATENATE("1A4070000000065000",RIGHT(expandedflower[[#This Row],[Pheno Barcode]],6)),"")</f>
        <v/>
      </c>
      <c r="O12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_PL1-04</v>
      </c>
    </row>
    <row r="1206" spans="1:15" x14ac:dyDescent="0.25">
      <c r="A1206" s="8" t="s">
        <v>556</v>
      </c>
      <c r="B1206" s="9">
        <v>5</v>
      </c>
      <c r="C1206" s="13" t="s">
        <v>557</v>
      </c>
      <c r="D1206" s="13"/>
      <c r="E1206" s="13" t="e">
        <f>_xlfn.IFNA(VLOOKUP(expandedflower[[#This Row],[Scion METRC '#]],[3]!METRCC8[#Data],2,FALSE),"METRC ERROR")</f>
        <v>#REF!</v>
      </c>
      <c r="F1206" s="13" t="str">
        <f>_xlfn.IFNA(VLOOKUP(expandedflower[[#This Row],[Scion METRC '#]],VEGC8[[#All],[Scion METRC '#]:[Pheno Barcode]],2,FALSE),"")</f>
        <v/>
      </c>
      <c r="G1206" s="13" t="str">
        <f>LEFT(expandedflower[[#This Row],[Pheno Barcode]],7)</f>
        <v/>
      </c>
      <c r="H1206" s="10" t="e">
        <f>_xlfn.IFNA(VLOOKUP(expandedflower[[#This Row],[Strain]],VEGC8[[#All],[Scion METRC '#]:[Health]],5,FALSE),"")</f>
        <v>#REF!</v>
      </c>
      <c r="I1206" s="13"/>
      <c r="J1206" s="13" t="str">
        <f>_xlfn.IFNA(VLOOKUP(expandedflower[[#This Row],[Scion METRC '#]],DEADC8[#Data],2,FALSE),"Alive")</f>
        <v>Alive</v>
      </c>
      <c r="K1206" s="13"/>
      <c r="L1206" s="13" t="str">
        <f>_xlfn.IFNA(VLOOKUP(expandedflower[[#This Row],[Scion METRC '#]],DEADC8[#Data],3,FALSE),"")</f>
        <v/>
      </c>
      <c r="M1206" s="14" t="str">
        <f>_xlfn.IFNA(VLOOKUP(expandedflower[[#This Row],[Scion METRC '#]],DEADC8[#Data],4,FALSE),"")</f>
        <v/>
      </c>
      <c r="N1206" s="13" t="str">
        <f>IF(ISNUMBER(SEARCH(".",expandedflower[[#This Row],[Pheno Barcode]])),CONCATENATE("1A4070000000065000",RIGHT(expandedflower[[#This Row],[Pheno Barcode]],6)),"")</f>
        <v/>
      </c>
      <c r="O12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_PL1-05</v>
      </c>
    </row>
    <row r="1207" spans="1:15" x14ac:dyDescent="0.25">
      <c r="A1207" s="8" t="s">
        <v>556</v>
      </c>
      <c r="B1207" s="9">
        <v>6</v>
      </c>
      <c r="C1207" s="13" t="s">
        <v>557</v>
      </c>
      <c r="D1207" s="13"/>
      <c r="E1207" s="13" t="e">
        <f>_xlfn.IFNA(VLOOKUP(expandedflower[[#This Row],[Scion METRC '#]],[3]!METRCC8[#Data],2,FALSE),"METRC ERROR")</f>
        <v>#REF!</v>
      </c>
      <c r="F1207" s="13" t="str">
        <f>_xlfn.IFNA(VLOOKUP(expandedflower[[#This Row],[Scion METRC '#]],VEGC8[[#All],[Scion METRC '#]:[Pheno Barcode]],2,FALSE),"")</f>
        <v/>
      </c>
      <c r="G1207" s="13" t="str">
        <f>LEFT(expandedflower[[#This Row],[Pheno Barcode]],7)</f>
        <v/>
      </c>
      <c r="H1207" s="10" t="e">
        <f>_xlfn.IFNA(VLOOKUP(expandedflower[[#This Row],[Strain]],VEGC8[[#All],[Scion METRC '#]:[Health]],5,FALSE),"")</f>
        <v>#REF!</v>
      </c>
      <c r="I1207" s="13"/>
      <c r="J1207" s="13" t="str">
        <f>_xlfn.IFNA(VLOOKUP(expandedflower[[#This Row],[Scion METRC '#]],DEADC8[#Data],2,FALSE),"Alive")</f>
        <v>Alive</v>
      </c>
      <c r="K1207" s="13"/>
      <c r="L1207" s="13" t="str">
        <f>_xlfn.IFNA(VLOOKUP(expandedflower[[#This Row],[Scion METRC '#]],DEADC8[#Data],3,FALSE),"")</f>
        <v/>
      </c>
      <c r="M1207" s="14" t="str">
        <f>_xlfn.IFNA(VLOOKUP(expandedflower[[#This Row],[Scion METRC '#]],DEADC8[#Data],4,FALSE),"")</f>
        <v/>
      </c>
      <c r="N1207" s="13" t="str">
        <f>IF(ISNUMBER(SEARCH(".",expandedflower[[#This Row],[Pheno Barcode]])),CONCATENATE("1A4070000000065000",RIGHT(expandedflower[[#This Row],[Pheno Barcode]],6)),"")</f>
        <v/>
      </c>
      <c r="O12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_PL1-06</v>
      </c>
    </row>
    <row r="1208" spans="1:15" x14ac:dyDescent="0.25">
      <c r="A1208" s="8" t="s">
        <v>556</v>
      </c>
      <c r="B1208" s="9">
        <v>7</v>
      </c>
      <c r="C1208" s="13" t="s">
        <v>557</v>
      </c>
      <c r="D1208" s="13"/>
      <c r="E1208" s="13" t="e">
        <f>_xlfn.IFNA(VLOOKUP(expandedflower[[#This Row],[Scion METRC '#]],[3]!METRCC8[#Data],2,FALSE),"METRC ERROR")</f>
        <v>#REF!</v>
      </c>
      <c r="F1208" s="13" t="str">
        <f>_xlfn.IFNA(VLOOKUP(expandedflower[[#This Row],[Scion METRC '#]],VEGC8[[#All],[Scion METRC '#]:[Pheno Barcode]],2,FALSE),"")</f>
        <v/>
      </c>
      <c r="G1208" s="13" t="str">
        <f>LEFT(expandedflower[[#This Row],[Pheno Barcode]],7)</f>
        <v/>
      </c>
      <c r="H1208" s="10" t="e">
        <f>_xlfn.IFNA(VLOOKUP(expandedflower[[#This Row],[Strain]],VEGC8[[#All],[Scion METRC '#]:[Health]],5,FALSE),"")</f>
        <v>#REF!</v>
      </c>
      <c r="I1208" s="13"/>
      <c r="J1208" s="13" t="str">
        <f>_xlfn.IFNA(VLOOKUP(expandedflower[[#This Row],[Scion METRC '#]],DEADC8[#Data],2,FALSE),"Alive")</f>
        <v>Alive</v>
      </c>
      <c r="K1208" s="13"/>
      <c r="L1208" s="13" t="str">
        <f>_xlfn.IFNA(VLOOKUP(expandedflower[[#This Row],[Scion METRC '#]],DEADC8[#Data],3,FALSE),"")</f>
        <v/>
      </c>
      <c r="M1208" s="14" t="str">
        <f>_xlfn.IFNA(VLOOKUP(expandedflower[[#This Row],[Scion METRC '#]],DEADC8[#Data],4,FALSE),"")</f>
        <v/>
      </c>
      <c r="N1208" s="13" t="str">
        <f>IF(ISNUMBER(SEARCH(".",expandedflower[[#This Row],[Pheno Barcode]])),CONCATENATE("1A4070000000065000",RIGHT(expandedflower[[#This Row],[Pheno Barcode]],6)),"")</f>
        <v/>
      </c>
      <c r="O12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_PL1-07</v>
      </c>
    </row>
    <row r="1209" spans="1:15" x14ac:dyDescent="0.25">
      <c r="A1209" s="8" t="s">
        <v>556</v>
      </c>
      <c r="B1209" s="9">
        <v>8</v>
      </c>
      <c r="C1209" s="13" t="s">
        <v>557</v>
      </c>
      <c r="D1209" s="13"/>
      <c r="E1209" s="13" t="e">
        <f>_xlfn.IFNA(VLOOKUP(expandedflower[[#This Row],[Scion METRC '#]],[3]!METRCC8[#Data],2,FALSE),"METRC ERROR")</f>
        <v>#REF!</v>
      </c>
      <c r="F1209" s="13" t="str">
        <f>_xlfn.IFNA(VLOOKUP(expandedflower[[#This Row],[Scion METRC '#]],VEGC8[[#All],[Scion METRC '#]:[Pheno Barcode]],2,FALSE),"")</f>
        <v/>
      </c>
      <c r="G1209" s="13" t="str">
        <f>LEFT(expandedflower[[#This Row],[Pheno Barcode]],7)</f>
        <v/>
      </c>
      <c r="H1209" s="10" t="e">
        <f>_xlfn.IFNA(VLOOKUP(expandedflower[[#This Row],[Strain]],VEGC8[[#All],[Scion METRC '#]:[Health]],5,FALSE),"")</f>
        <v>#REF!</v>
      </c>
      <c r="I1209" s="13"/>
      <c r="J1209" s="13" t="str">
        <f>_xlfn.IFNA(VLOOKUP(expandedflower[[#This Row],[Scion METRC '#]],DEADC8[#Data],2,FALSE),"Alive")</f>
        <v>Alive</v>
      </c>
      <c r="K1209" s="13"/>
      <c r="L1209" s="13" t="str">
        <f>_xlfn.IFNA(VLOOKUP(expandedflower[[#This Row],[Scion METRC '#]],DEADC8[#Data],3,FALSE),"")</f>
        <v/>
      </c>
      <c r="M1209" s="14" t="str">
        <f>_xlfn.IFNA(VLOOKUP(expandedflower[[#This Row],[Scion METRC '#]],DEADC8[#Data],4,FALSE),"")</f>
        <v/>
      </c>
      <c r="N1209" s="13" t="str">
        <f>IF(ISNUMBER(SEARCH(".",expandedflower[[#This Row],[Pheno Barcode]])),CONCATENATE("1A4070000000065000",RIGHT(expandedflower[[#This Row],[Pheno Barcode]],6)),"")</f>
        <v/>
      </c>
      <c r="O12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_PL1-08</v>
      </c>
    </row>
    <row r="1210" spans="1:15" x14ac:dyDescent="0.25">
      <c r="A1210" s="8" t="s">
        <v>556</v>
      </c>
      <c r="B1210" s="9">
        <v>9</v>
      </c>
      <c r="C1210" s="13" t="s">
        <v>557</v>
      </c>
      <c r="D1210" s="13"/>
      <c r="E1210" s="13" t="e">
        <f>_xlfn.IFNA(VLOOKUP(expandedflower[[#This Row],[Scion METRC '#]],[3]!METRCC8[#Data],2,FALSE),"METRC ERROR")</f>
        <v>#REF!</v>
      </c>
      <c r="F1210" s="13" t="str">
        <f>_xlfn.IFNA(VLOOKUP(expandedflower[[#This Row],[Scion METRC '#]],VEGC8[[#All],[Scion METRC '#]:[Pheno Barcode]],2,FALSE),"")</f>
        <v/>
      </c>
      <c r="G1210" s="13" t="str">
        <f>LEFT(expandedflower[[#This Row],[Pheno Barcode]],7)</f>
        <v/>
      </c>
      <c r="H1210" s="10" t="e">
        <f>_xlfn.IFNA(VLOOKUP(expandedflower[[#This Row],[Strain]],VEGC8[[#All],[Scion METRC '#]:[Health]],5,FALSE),"")</f>
        <v>#REF!</v>
      </c>
      <c r="I1210" s="13"/>
      <c r="J1210" s="13" t="str">
        <f>_xlfn.IFNA(VLOOKUP(expandedflower[[#This Row],[Scion METRC '#]],DEADC8[#Data],2,FALSE),"Alive")</f>
        <v>Alive</v>
      </c>
      <c r="K1210" s="13"/>
      <c r="L1210" s="13" t="str">
        <f>_xlfn.IFNA(VLOOKUP(expandedflower[[#This Row],[Scion METRC '#]],DEADC8[#Data],3,FALSE),"")</f>
        <v/>
      </c>
      <c r="M1210" s="14" t="str">
        <f>_xlfn.IFNA(VLOOKUP(expandedflower[[#This Row],[Scion METRC '#]],DEADC8[#Data],4,FALSE),"")</f>
        <v/>
      </c>
      <c r="N1210" s="13" t="str">
        <f>IF(ISNUMBER(SEARCH(".",expandedflower[[#This Row],[Pheno Barcode]])),CONCATENATE("1A4070000000065000",RIGHT(expandedflower[[#This Row],[Pheno Barcode]],6)),"")</f>
        <v/>
      </c>
      <c r="O12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_PL1-09</v>
      </c>
    </row>
    <row r="1211" spans="1:15" x14ac:dyDescent="0.25">
      <c r="A1211" s="8" t="s">
        <v>556</v>
      </c>
      <c r="B1211" s="9">
        <v>10</v>
      </c>
      <c r="C1211" s="13" t="s">
        <v>557</v>
      </c>
      <c r="D1211" s="13"/>
      <c r="E1211" s="13" t="e">
        <f>_xlfn.IFNA(VLOOKUP(expandedflower[[#This Row],[Scion METRC '#]],[3]!METRCC8[#Data],2,FALSE),"METRC ERROR")</f>
        <v>#REF!</v>
      </c>
      <c r="F1211" s="13" t="str">
        <f>_xlfn.IFNA(VLOOKUP(expandedflower[[#This Row],[Scion METRC '#]],VEGC8[[#All],[Scion METRC '#]:[Pheno Barcode]],2,FALSE),"")</f>
        <v/>
      </c>
      <c r="G1211" s="13" t="str">
        <f>LEFT(expandedflower[[#This Row],[Pheno Barcode]],7)</f>
        <v/>
      </c>
      <c r="H1211" s="10" t="e">
        <f>_xlfn.IFNA(VLOOKUP(expandedflower[[#This Row],[Strain]],VEGC8[[#All],[Scion METRC '#]:[Health]],5,FALSE),"")</f>
        <v>#REF!</v>
      </c>
      <c r="I1211" s="13"/>
      <c r="J1211" s="13" t="str">
        <f>_xlfn.IFNA(VLOOKUP(expandedflower[[#This Row],[Scion METRC '#]],DEADC8[#Data],2,FALSE),"Alive")</f>
        <v>Alive</v>
      </c>
      <c r="K1211" s="13"/>
      <c r="L1211" s="13" t="str">
        <f>_xlfn.IFNA(VLOOKUP(expandedflower[[#This Row],[Scion METRC '#]],DEADC8[#Data],3,FALSE),"")</f>
        <v/>
      </c>
      <c r="M1211" s="14" t="str">
        <f>_xlfn.IFNA(VLOOKUP(expandedflower[[#This Row],[Scion METRC '#]],DEADC8[#Data],4,FALSE),"")</f>
        <v/>
      </c>
      <c r="N1211" s="13" t="str">
        <f>IF(ISNUMBER(SEARCH(".",expandedflower[[#This Row],[Pheno Barcode]])),CONCATENATE("1A4070000000065000",RIGHT(expandedflower[[#This Row],[Pheno Barcode]],6)),"")</f>
        <v/>
      </c>
      <c r="O12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_PL1-10</v>
      </c>
    </row>
    <row r="1212" spans="1:15" x14ac:dyDescent="0.25">
      <c r="A1212" s="8" t="s">
        <v>556</v>
      </c>
      <c r="B1212" s="9">
        <v>11</v>
      </c>
      <c r="C1212" s="13" t="s">
        <v>557</v>
      </c>
      <c r="D1212" s="13"/>
      <c r="E1212" s="13" t="e">
        <f>_xlfn.IFNA(VLOOKUP(expandedflower[[#This Row],[Scion METRC '#]],[3]!METRCC8[#Data],2,FALSE),"METRC ERROR")</f>
        <v>#REF!</v>
      </c>
      <c r="F1212" s="13" t="str">
        <f>_xlfn.IFNA(VLOOKUP(expandedflower[[#This Row],[Scion METRC '#]],VEGC8[[#All],[Scion METRC '#]:[Pheno Barcode]],2,FALSE),"")</f>
        <v/>
      </c>
      <c r="G1212" s="13" t="str">
        <f>LEFT(expandedflower[[#This Row],[Pheno Barcode]],7)</f>
        <v/>
      </c>
      <c r="H1212" s="10" t="e">
        <f>_xlfn.IFNA(VLOOKUP(expandedflower[[#This Row],[Strain]],VEGC8[[#All],[Scion METRC '#]:[Health]],5,FALSE),"")</f>
        <v>#REF!</v>
      </c>
      <c r="I1212" s="13"/>
      <c r="J1212" s="13" t="str">
        <f>_xlfn.IFNA(VLOOKUP(expandedflower[[#This Row],[Scion METRC '#]],DEADC8[#Data],2,FALSE),"Alive")</f>
        <v>Alive</v>
      </c>
      <c r="K1212" s="13"/>
      <c r="L1212" s="13" t="str">
        <f>_xlfn.IFNA(VLOOKUP(expandedflower[[#This Row],[Scion METRC '#]],DEADC8[#Data],3,FALSE),"")</f>
        <v/>
      </c>
      <c r="M1212" s="14" t="str">
        <f>_xlfn.IFNA(VLOOKUP(expandedflower[[#This Row],[Scion METRC '#]],DEADC8[#Data],4,FALSE),"")</f>
        <v/>
      </c>
      <c r="N1212" s="13" t="str">
        <f>IF(ISNUMBER(SEARCH(".",expandedflower[[#This Row],[Pheno Barcode]])),CONCATENATE("1A4070000000065000",RIGHT(expandedflower[[#This Row],[Pheno Barcode]],6)),"")</f>
        <v/>
      </c>
      <c r="O12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_PL1-11</v>
      </c>
    </row>
    <row r="1213" spans="1:15" x14ac:dyDescent="0.25">
      <c r="A1213" s="8" t="s">
        <v>556</v>
      </c>
      <c r="B1213" s="9">
        <v>12</v>
      </c>
      <c r="C1213" s="13" t="s">
        <v>557</v>
      </c>
      <c r="D1213" s="13"/>
      <c r="E1213" s="13" t="e">
        <f>_xlfn.IFNA(VLOOKUP(expandedflower[[#This Row],[Scion METRC '#]],[3]!METRCC8[#Data],2,FALSE),"METRC ERROR")</f>
        <v>#REF!</v>
      </c>
      <c r="F1213" s="13" t="str">
        <f>_xlfn.IFNA(VLOOKUP(expandedflower[[#This Row],[Scion METRC '#]],VEGC8[[#All],[Scion METRC '#]:[Pheno Barcode]],2,FALSE),"")</f>
        <v/>
      </c>
      <c r="G1213" s="13" t="str">
        <f>LEFT(expandedflower[[#This Row],[Pheno Barcode]],7)</f>
        <v/>
      </c>
      <c r="H1213" s="10" t="e">
        <f>_xlfn.IFNA(VLOOKUP(expandedflower[[#This Row],[Strain]],VEGC8[[#All],[Scion METRC '#]:[Health]],5,FALSE),"")</f>
        <v>#REF!</v>
      </c>
      <c r="I1213" s="13"/>
      <c r="J1213" s="13" t="str">
        <f>_xlfn.IFNA(VLOOKUP(expandedflower[[#This Row],[Scion METRC '#]],DEADC8[#Data],2,FALSE),"Alive")</f>
        <v>Alive</v>
      </c>
      <c r="K1213" s="13"/>
      <c r="L1213" s="13" t="str">
        <f>_xlfn.IFNA(VLOOKUP(expandedflower[[#This Row],[Scion METRC '#]],DEADC8[#Data],3,FALSE),"")</f>
        <v/>
      </c>
      <c r="M1213" s="14" t="str">
        <f>_xlfn.IFNA(VLOOKUP(expandedflower[[#This Row],[Scion METRC '#]],DEADC8[#Data],4,FALSE),"")</f>
        <v/>
      </c>
      <c r="N1213" s="13" t="str">
        <f>IF(ISNUMBER(SEARCH(".",expandedflower[[#This Row],[Pheno Barcode]])),CONCATENATE("1A4070000000065000",RIGHT(expandedflower[[#This Row],[Pheno Barcode]],6)),"")</f>
        <v/>
      </c>
      <c r="O12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_PL1-12</v>
      </c>
    </row>
    <row r="1214" spans="1:15" x14ac:dyDescent="0.25">
      <c r="A1214" s="8" t="s">
        <v>556</v>
      </c>
      <c r="B1214" s="9">
        <v>13</v>
      </c>
      <c r="C1214" s="13" t="s">
        <v>557</v>
      </c>
      <c r="D1214" s="13"/>
      <c r="E1214" s="13" t="e">
        <f>_xlfn.IFNA(VLOOKUP(expandedflower[[#This Row],[Scion METRC '#]],[3]!METRCC8[#Data],2,FALSE),"METRC ERROR")</f>
        <v>#REF!</v>
      </c>
      <c r="F1214" s="13" t="str">
        <f>_xlfn.IFNA(VLOOKUP(expandedflower[[#This Row],[Scion METRC '#]],VEGC8[[#All],[Scion METRC '#]:[Pheno Barcode]],2,FALSE),"")</f>
        <v/>
      </c>
      <c r="G1214" s="13" t="str">
        <f>LEFT(expandedflower[[#This Row],[Pheno Barcode]],7)</f>
        <v/>
      </c>
      <c r="H1214" s="10" t="e">
        <f>_xlfn.IFNA(VLOOKUP(expandedflower[[#This Row],[Strain]],VEGC8[[#All],[Scion METRC '#]:[Health]],5,FALSE),"")</f>
        <v>#REF!</v>
      </c>
      <c r="I1214" s="13"/>
      <c r="J1214" s="13" t="str">
        <f>_xlfn.IFNA(VLOOKUP(expandedflower[[#This Row],[Scion METRC '#]],DEADC8[#Data],2,FALSE),"Alive")</f>
        <v>Alive</v>
      </c>
      <c r="K1214" s="13"/>
      <c r="L1214" s="13" t="str">
        <f>_xlfn.IFNA(VLOOKUP(expandedflower[[#This Row],[Scion METRC '#]],DEADC8[#Data],3,FALSE),"")</f>
        <v/>
      </c>
      <c r="M1214" s="14" t="str">
        <f>_xlfn.IFNA(VLOOKUP(expandedflower[[#This Row],[Scion METRC '#]],DEADC8[#Data],4,FALSE),"")</f>
        <v/>
      </c>
      <c r="N1214" s="13" t="str">
        <f>IF(ISNUMBER(SEARCH(".",expandedflower[[#This Row],[Pheno Barcode]])),CONCATENATE("1A4070000000065000",RIGHT(expandedflower[[#This Row],[Pheno Barcode]],6)),"")</f>
        <v/>
      </c>
      <c r="O12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_PL1-13</v>
      </c>
    </row>
    <row r="1215" spans="1:15" x14ac:dyDescent="0.25">
      <c r="A1215" s="8" t="s">
        <v>556</v>
      </c>
      <c r="B1215" s="9">
        <v>14</v>
      </c>
      <c r="C1215" s="13" t="s">
        <v>557</v>
      </c>
      <c r="D1215" s="13"/>
      <c r="E1215" s="13" t="e">
        <f>_xlfn.IFNA(VLOOKUP(expandedflower[[#This Row],[Scion METRC '#]],[3]!METRCC8[#Data],2,FALSE),"METRC ERROR")</f>
        <v>#REF!</v>
      </c>
      <c r="F1215" s="13" t="str">
        <f>_xlfn.IFNA(VLOOKUP(expandedflower[[#This Row],[Scion METRC '#]],VEGC8[[#All],[Scion METRC '#]:[Pheno Barcode]],2,FALSE),"")</f>
        <v/>
      </c>
      <c r="G1215" s="13" t="str">
        <f>LEFT(expandedflower[[#This Row],[Pheno Barcode]],7)</f>
        <v/>
      </c>
      <c r="H1215" s="10" t="e">
        <f>_xlfn.IFNA(VLOOKUP(expandedflower[[#This Row],[Strain]],VEGC8[[#All],[Scion METRC '#]:[Health]],5,FALSE),"")</f>
        <v>#REF!</v>
      </c>
      <c r="I1215" s="13"/>
      <c r="J1215" s="13" t="str">
        <f>_xlfn.IFNA(VLOOKUP(expandedflower[[#This Row],[Scion METRC '#]],DEADC8[#Data],2,FALSE),"Alive")</f>
        <v>Alive</v>
      </c>
      <c r="K1215" s="13"/>
      <c r="L1215" s="13" t="str">
        <f>_xlfn.IFNA(VLOOKUP(expandedflower[[#This Row],[Scion METRC '#]],DEADC8[#Data],3,FALSE),"")</f>
        <v/>
      </c>
      <c r="M1215" s="14" t="str">
        <f>_xlfn.IFNA(VLOOKUP(expandedflower[[#This Row],[Scion METRC '#]],DEADC8[#Data],4,FALSE),"")</f>
        <v/>
      </c>
      <c r="N1215" s="13" t="str">
        <f>IF(ISNUMBER(SEARCH(".",expandedflower[[#This Row],[Pheno Barcode]])),CONCATENATE("1A4070000000065000",RIGHT(expandedflower[[#This Row],[Pheno Barcode]],6)),"")</f>
        <v/>
      </c>
      <c r="O12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_PL1-14</v>
      </c>
    </row>
    <row r="1216" spans="1:15" x14ac:dyDescent="0.25">
      <c r="A1216" s="8" t="s">
        <v>556</v>
      </c>
      <c r="B1216" s="9">
        <v>15</v>
      </c>
      <c r="C1216" s="13" t="s">
        <v>557</v>
      </c>
      <c r="D1216" s="13"/>
      <c r="E1216" s="13" t="e">
        <f>_xlfn.IFNA(VLOOKUP(expandedflower[[#This Row],[Scion METRC '#]],[3]!METRCC8[#Data],2,FALSE),"METRC ERROR")</f>
        <v>#REF!</v>
      </c>
      <c r="F1216" s="13" t="str">
        <f>_xlfn.IFNA(VLOOKUP(expandedflower[[#This Row],[Scion METRC '#]],VEGC8[[#All],[Scion METRC '#]:[Pheno Barcode]],2,FALSE),"")</f>
        <v/>
      </c>
      <c r="G1216" s="13" t="str">
        <f>LEFT(expandedflower[[#This Row],[Pheno Barcode]],7)</f>
        <v/>
      </c>
      <c r="H1216" s="10" t="e">
        <f>_xlfn.IFNA(VLOOKUP(expandedflower[[#This Row],[Strain]],VEGC8[[#All],[Scion METRC '#]:[Health]],5,FALSE),"")</f>
        <v>#REF!</v>
      </c>
      <c r="I1216" s="13"/>
      <c r="J1216" s="13" t="str">
        <f>_xlfn.IFNA(VLOOKUP(expandedflower[[#This Row],[Scion METRC '#]],DEADC8[#Data],2,FALSE),"Alive")</f>
        <v>Alive</v>
      </c>
      <c r="K1216" s="13"/>
      <c r="L1216" s="13" t="str">
        <f>_xlfn.IFNA(VLOOKUP(expandedflower[[#This Row],[Scion METRC '#]],DEADC8[#Data],3,FALSE),"")</f>
        <v/>
      </c>
      <c r="M1216" s="14" t="str">
        <f>_xlfn.IFNA(VLOOKUP(expandedflower[[#This Row],[Scion METRC '#]],DEADC8[#Data],4,FALSE),"")</f>
        <v/>
      </c>
      <c r="N1216" s="13" t="str">
        <f>IF(ISNUMBER(SEARCH(".",expandedflower[[#This Row],[Pheno Barcode]])),CONCATENATE("1A4070000000065000",RIGHT(expandedflower[[#This Row],[Pheno Barcode]],6)),"")</f>
        <v/>
      </c>
      <c r="O12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_PL1-15</v>
      </c>
    </row>
    <row r="1217" spans="1:15" x14ac:dyDescent="0.25">
      <c r="A1217" s="8" t="s">
        <v>556</v>
      </c>
      <c r="B1217" s="9">
        <v>16</v>
      </c>
      <c r="C1217" s="13" t="s">
        <v>557</v>
      </c>
      <c r="D1217" s="13"/>
      <c r="E1217" s="13" t="e">
        <f>_xlfn.IFNA(VLOOKUP(expandedflower[[#This Row],[Scion METRC '#]],[3]!METRCC8[#Data],2,FALSE),"METRC ERROR")</f>
        <v>#REF!</v>
      </c>
      <c r="F1217" s="13" t="str">
        <f>_xlfn.IFNA(VLOOKUP(expandedflower[[#This Row],[Scion METRC '#]],VEGC8[[#All],[Scion METRC '#]:[Pheno Barcode]],2,FALSE),"")</f>
        <v/>
      </c>
      <c r="G1217" s="13" t="str">
        <f>LEFT(expandedflower[[#This Row],[Pheno Barcode]],7)</f>
        <v/>
      </c>
      <c r="H1217" s="10" t="e">
        <f>_xlfn.IFNA(VLOOKUP(expandedflower[[#This Row],[Strain]],VEGC8[[#All],[Scion METRC '#]:[Health]],5,FALSE),"")</f>
        <v>#REF!</v>
      </c>
      <c r="I1217" s="13"/>
      <c r="J1217" s="13" t="str">
        <f>_xlfn.IFNA(VLOOKUP(expandedflower[[#This Row],[Scion METRC '#]],DEADC8[#Data],2,FALSE),"Alive")</f>
        <v>Alive</v>
      </c>
      <c r="K1217" s="13"/>
      <c r="L1217" s="13" t="str">
        <f>_xlfn.IFNA(VLOOKUP(expandedflower[[#This Row],[Scion METRC '#]],DEADC8[#Data],3,FALSE),"")</f>
        <v/>
      </c>
      <c r="M1217" s="14" t="str">
        <f>_xlfn.IFNA(VLOOKUP(expandedflower[[#This Row],[Scion METRC '#]],DEADC8[#Data],4,FALSE),"")</f>
        <v/>
      </c>
      <c r="N1217" s="13" t="str">
        <f>IF(ISNUMBER(SEARCH(".",expandedflower[[#This Row],[Pheno Barcode]])),CONCATENATE("1A4070000000065000",RIGHT(expandedflower[[#This Row],[Pheno Barcode]],6)),"")</f>
        <v/>
      </c>
      <c r="O12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_PL1-16</v>
      </c>
    </row>
    <row r="1218" spans="1:15" x14ac:dyDescent="0.25">
      <c r="A1218" s="8" t="s">
        <v>556</v>
      </c>
      <c r="B1218" s="9">
        <v>1</v>
      </c>
      <c r="C1218" s="13" t="s">
        <v>558</v>
      </c>
      <c r="D1218" s="13"/>
      <c r="E1218" s="13" t="e">
        <f>_xlfn.IFNA(VLOOKUP(expandedflower[[#This Row],[Scion METRC '#]],[3]!METRCC8[#Data],2,FALSE),"METRC ERROR")</f>
        <v>#REF!</v>
      </c>
      <c r="F1218" s="13" t="str">
        <f>_xlfn.IFNA(VLOOKUP(expandedflower[[#This Row],[Scion METRC '#]],VEGC8[[#All],[Scion METRC '#]:[Pheno Barcode]],2,FALSE),"")</f>
        <v/>
      </c>
      <c r="G1218" s="13" t="str">
        <f>LEFT(expandedflower[[#This Row],[Pheno Barcode]],7)</f>
        <v/>
      </c>
      <c r="H1218" s="10" t="e">
        <f>_xlfn.IFNA(VLOOKUP(expandedflower[[#This Row],[Strain]],VEGC8[[#All],[Scion METRC '#]:[Health]],5,FALSE),"")</f>
        <v>#REF!</v>
      </c>
      <c r="I1218" s="13"/>
      <c r="J1218" s="13" t="str">
        <f>_xlfn.IFNA(VLOOKUP(expandedflower[[#This Row],[Scion METRC '#]],DEADC8[#Data],2,FALSE),"Alive")</f>
        <v>Alive</v>
      </c>
      <c r="K1218" s="13"/>
      <c r="L1218" s="13" t="str">
        <f>_xlfn.IFNA(VLOOKUP(expandedflower[[#This Row],[Scion METRC '#]],DEADC8[#Data],3,FALSE),"")</f>
        <v/>
      </c>
      <c r="M1218" s="14" t="str">
        <f>_xlfn.IFNA(VLOOKUP(expandedflower[[#This Row],[Scion METRC '#]],DEADC8[#Data],4,FALSE),"")</f>
        <v/>
      </c>
      <c r="N1218" s="13" t="str">
        <f>IF(ISNUMBER(SEARCH(".",expandedflower[[#This Row],[Pheno Barcode]])),CONCATENATE("1A4070000000065000",RIGHT(expandedflower[[#This Row],[Pheno Barcode]],6)),"")</f>
        <v/>
      </c>
      <c r="O12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_PL2-01</v>
      </c>
    </row>
    <row r="1219" spans="1:15" x14ac:dyDescent="0.25">
      <c r="A1219" s="8" t="s">
        <v>556</v>
      </c>
      <c r="B1219" s="9">
        <v>2</v>
      </c>
      <c r="C1219" s="13" t="s">
        <v>558</v>
      </c>
      <c r="D1219" s="13"/>
      <c r="E1219" s="13" t="e">
        <f>_xlfn.IFNA(VLOOKUP(expandedflower[[#This Row],[Scion METRC '#]],[3]!METRCC8[#Data],2,FALSE),"METRC ERROR")</f>
        <v>#REF!</v>
      </c>
      <c r="F1219" s="13" t="str">
        <f>_xlfn.IFNA(VLOOKUP(expandedflower[[#This Row],[Scion METRC '#]],VEGC8[[#All],[Scion METRC '#]:[Pheno Barcode]],2,FALSE),"")</f>
        <v/>
      </c>
      <c r="G1219" s="13" t="str">
        <f>LEFT(expandedflower[[#This Row],[Pheno Barcode]],7)</f>
        <v/>
      </c>
      <c r="H1219" s="10" t="e">
        <f>_xlfn.IFNA(VLOOKUP(expandedflower[[#This Row],[Strain]],VEGC8[[#All],[Scion METRC '#]:[Health]],5,FALSE),"")</f>
        <v>#REF!</v>
      </c>
      <c r="I1219" s="13"/>
      <c r="J1219" s="13" t="str">
        <f>_xlfn.IFNA(VLOOKUP(expandedflower[[#This Row],[Scion METRC '#]],DEADC8[#Data],2,FALSE),"Alive")</f>
        <v>Alive</v>
      </c>
      <c r="K1219" s="13"/>
      <c r="L1219" s="13" t="str">
        <f>_xlfn.IFNA(VLOOKUP(expandedflower[[#This Row],[Scion METRC '#]],DEADC8[#Data],3,FALSE),"")</f>
        <v/>
      </c>
      <c r="M1219" s="14" t="str">
        <f>_xlfn.IFNA(VLOOKUP(expandedflower[[#This Row],[Scion METRC '#]],DEADC8[#Data],4,FALSE),"")</f>
        <v/>
      </c>
      <c r="N1219" s="13" t="str">
        <f>IF(ISNUMBER(SEARCH(".",expandedflower[[#This Row],[Pheno Barcode]])),CONCATENATE("1A4070000000065000",RIGHT(expandedflower[[#This Row],[Pheno Barcode]],6)),"")</f>
        <v/>
      </c>
      <c r="O12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_PL2-02</v>
      </c>
    </row>
    <row r="1220" spans="1:15" x14ac:dyDescent="0.25">
      <c r="A1220" s="8" t="s">
        <v>556</v>
      </c>
      <c r="B1220" s="9">
        <v>3</v>
      </c>
      <c r="C1220" s="13" t="s">
        <v>558</v>
      </c>
      <c r="D1220" s="13"/>
      <c r="E1220" s="13" t="e">
        <f>_xlfn.IFNA(VLOOKUP(expandedflower[[#This Row],[Scion METRC '#]],[3]!METRCC8[#Data],2,FALSE),"METRC ERROR")</f>
        <v>#REF!</v>
      </c>
      <c r="F1220" s="13" t="str">
        <f>_xlfn.IFNA(VLOOKUP(expandedflower[[#This Row],[Scion METRC '#]],VEGC8[[#All],[Scion METRC '#]:[Pheno Barcode]],2,FALSE),"")</f>
        <v/>
      </c>
      <c r="G1220" s="13" t="str">
        <f>LEFT(expandedflower[[#This Row],[Pheno Barcode]],7)</f>
        <v/>
      </c>
      <c r="H1220" s="10" t="e">
        <f>_xlfn.IFNA(VLOOKUP(expandedflower[[#This Row],[Strain]],VEGC8[[#All],[Scion METRC '#]:[Health]],5,FALSE),"")</f>
        <v>#REF!</v>
      </c>
      <c r="I1220" s="13"/>
      <c r="J1220" s="13" t="str">
        <f>_xlfn.IFNA(VLOOKUP(expandedflower[[#This Row],[Scion METRC '#]],DEADC8[#Data],2,FALSE),"Alive")</f>
        <v>Alive</v>
      </c>
      <c r="K1220" s="13"/>
      <c r="L1220" s="13" t="str">
        <f>_xlfn.IFNA(VLOOKUP(expandedflower[[#This Row],[Scion METRC '#]],DEADC8[#Data],3,FALSE),"")</f>
        <v/>
      </c>
      <c r="M1220" s="14" t="str">
        <f>_xlfn.IFNA(VLOOKUP(expandedflower[[#This Row],[Scion METRC '#]],DEADC8[#Data],4,FALSE),"")</f>
        <v/>
      </c>
      <c r="N1220" s="13" t="str">
        <f>IF(ISNUMBER(SEARCH(".",expandedflower[[#This Row],[Pheno Barcode]])),CONCATENATE("1A4070000000065000",RIGHT(expandedflower[[#This Row],[Pheno Barcode]],6)),"")</f>
        <v/>
      </c>
      <c r="O12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_PL2-03</v>
      </c>
    </row>
    <row r="1221" spans="1:15" x14ac:dyDescent="0.25">
      <c r="A1221" s="8" t="s">
        <v>556</v>
      </c>
      <c r="B1221" s="9">
        <v>4</v>
      </c>
      <c r="C1221" s="13" t="s">
        <v>558</v>
      </c>
      <c r="D1221" s="13"/>
      <c r="E1221" s="13" t="e">
        <f>_xlfn.IFNA(VLOOKUP(expandedflower[[#This Row],[Scion METRC '#]],[3]!METRCC8[#Data],2,FALSE),"METRC ERROR")</f>
        <v>#REF!</v>
      </c>
      <c r="F1221" s="13" t="str">
        <f>_xlfn.IFNA(VLOOKUP(expandedflower[[#This Row],[Scion METRC '#]],VEGC8[[#All],[Scion METRC '#]:[Pheno Barcode]],2,FALSE),"")</f>
        <v/>
      </c>
      <c r="G1221" s="13" t="str">
        <f>LEFT(expandedflower[[#This Row],[Pheno Barcode]],7)</f>
        <v/>
      </c>
      <c r="H1221" s="10" t="e">
        <f>_xlfn.IFNA(VLOOKUP(expandedflower[[#This Row],[Strain]],VEGC8[[#All],[Scion METRC '#]:[Health]],5,FALSE),"")</f>
        <v>#REF!</v>
      </c>
      <c r="I1221" s="13"/>
      <c r="J1221" s="13" t="str">
        <f>_xlfn.IFNA(VLOOKUP(expandedflower[[#This Row],[Scion METRC '#]],DEADC8[#Data],2,FALSE),"Alive")</f>
        <v>Alive</v>
      </c>
      <c r="K1221" s="13"/>
      <c r="L1221" s="13" t="str">
        <f>_xlfn.IFNA(VLOOKUP(expandedflower[[#This Row],[Scion METRC '#]],DEADC8[#Data],3,FALSE),"")</f>
        <v/>
      </c>
      <c r="M1221" s="14" t="str">
        <f>_xlfn.IFNA(VLOOKUP(expandedflower[[#This Row],[Scion METRC '#]],DEADC8[#Data],4,FALSE),"")</f>
        <v/>
      </c>
      <c r="N1221" s="13" t="str">
        <f>IF(ISNUMBER(SEARCH(".",expandedflower[[#This Row],[Pheno Barcode]])),CONCATENATE("1A4070000000065000",RIGHT(expandedflower[[#This Row],[Pheno Barcode]],6)),"")</f>
        <v/>
      </c>
      <c r="O12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_PL2-04</v>
      </c>
    </row>
    <row r="1222" spans="1:15" x14ac:dyDescent="0.25">
      <c r="A1222" s="8" t="s">
        <v>556</v>
      </c>
      <c r="B1222" s="9">
        <v>5</v>
      </c>
      <c r="C1222" s="13" t="s">
        <v>558</v>
      </c>
      <c r="D1222" s="13"/>
      <c r="E1222" s="13" t="e">
        <f>_xlfn.IFNA(VLOOKUP(expandedflower[[#This Row],[Scion METRC '#]],[3]!METRCC8[#Data],2,FALSE),"METRC ERROR")</f>
        <v>#REF!</v>
      </c>
      <c r="F1222" s="13" t="str">
        <f>_xlfn.IFNA(VLOOKUP(expandedflower[[#This Row],[Scion METRC '#]],VEGC8[[#All],[Scion METRC '#]:[Pheno Barcode]],2,FALSE),"")</f>
        <v/>
      </c>
      <c r="G1222" s="13" t="str">
        <f>LEFT(expandedflower[[#This Row],[Pheno Barcode]],7)</f>
        <v/>
      </c>
      <c r="H1222" s="10" t="e">
        <f>_xlfn.IFNA(VLOOKUP(expandedflower[[#This Row],[Strain]],VEGC8[[#All],[Scion METRC '#]:[Health]],5,FALSE),"")</f>
        <v>#REF!</v>
      </c>
      <c r="I1222" s="13"/>
      <c r="J1222" s="13" t="str">
        <f>_xlfn.IFNA(VLOOKUP(expandedflower[[#This Row],[Scion METRC '#]],DEADC8[#Data],2,FALSE),"Alive")</f>
        <v>Alive</v>
      </c>
      <c r="K1222" s="13"/>
      <c r="L1222" s="13" t="str">
        <f>_xlfn.IFNA(VLOOKUP(expandedflower[[#This Row],[Scion METRC '#]],DEADC8[#Data],3,FALSE),"")</f>
        <v/>
      </c>
      <c r="M1222" s="14" t="str">
        <f>_xlfn.IFNA(VLOOKUP(expandedflower[[#This Row],[Scion METRC '#]],DEADC8[#Data],4,FALSE),"")</f>
        <v/>
      </c>
      <c r="N1222" s="13" t="str">
        <f>IF(ISNUMBER(SEARCH(".",expandedflower[[#This Row],[Pheno Barcode]])),CONCATENATE("1A4070000000065000",RIGHT(expandedflower[[#This Row],[Pheno Barcode]],6)),"")</f>
        <v/>
      </c>
      <c r="O12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_PL2-05</v>
      </c>
    </row>
    <row r="1223" spans="1:15" x14ac:dyDescent="0.25">
      <c r="A1223" s="8" t="s">
        <v>556</v>
      </c>
      <c r="B1223" s="9">
        <v>6</v>
      </c>
      <c r="C1223" s="13" t="s">
        <v>558</v>
      </c>
      <c r="D1223" s="13"/>
      <c r="E1223" s="13" t="e">
        <f>_xlfn.IFNA(VLOOKUP(expandedflower[[#This Row],[Scion METRC '#]],[3]!METRCC8[#Data],2,FALSE),"METRC ERROR")</f>
        <v>#REF!</v>
      </c>
      <c r="F1223" s="13" t="str">
        <f>_xlfn.IFNA(VLOOKUP(expandedflower[[#This Row],[Scion METRC '#]],VEGC8[[#All],[Scion METRC '#]:[Pheno Barcode]],2,FALSE),"")</f>
        <v/>
      </c>
      <c r="G1223" s="13" t="str">
        <f>LEFT(expandedflower[[#This Row],[Pheno Barcode]],7)</f>
        <v/>
      </c>
      <c r="H1223" s="10" t="e">
        <f>_xlfn.IFNA(VLOOKUP(expandedflower[[#This Row],[Strain]],VEGC8[[#All],[Scion METRC '#]:[Health]],5,FALSE),"")</f>
        <v>#REF!</v>
      </c>
      <c r="I1223" s="13"/>
      <c r="J1223" s="13" t="str">
        <f>_xlfn.IFNA(VLOOKUP(expandedflower[[#This Row],[Scion METRC '#]],DEADC8[#Data],2,FALSE),"Alive")</f>
        <v>Alive</v>
      </c>
      <c r="K1223" s="13"/>
      <c r="L1223" s="13" t="str">
        <f>_xlfn.IFNA(VLOOKUP(expandedflower[[#This Row],[Scion METRC '#]],DEADC8[#Data],3,FALSE),"")</f>
        <v/>
      </c>
      <c r="M1223" s="14" t="str">
        <f>_xlfn.IFNA(VLOOKUP(expandedflower[[#This Row],[Scion METRC '#]],DEADC8[#Data],4,FALSE),"")</f>
        <v/>
      </c>
      <c r="N1223" s="13" t="str">
        <f>IF(ISNUMBER(SEARCH(".",expandedflower[[#This Row],[Pheno Barcode]])),CONCATENATE("1A4070000000065000",RIGHT(expandedflower[[#This Row],[Pheno Barcode]],6)),"")</f>
        <v/>
      </c>
      <c r="O12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_PL2-06</v>
      </c>
    </row>
    <row r="1224" spans="1:15" x14ac:dyDescent="0.25">
      <c r="A1224" s="8" t="s">
        <v>556</v>
      </c>
      <c r="B1224" s="9">
        <v>7</v>
      </c>
      <c r="C1224" s="13" t="s">
        <v>558</v>
      </c>
      <c r="D1224" s="13"/>
      <c r="E1224" s="13" t="e">
        <f>_xlfn.IFNA(VLOOKUP(expandedflower[[#This Row],[Scion METRC '#]],[3]!METRCC8[#Data],2,FALSE),"METRC ERROR")</f>
        <v>#REF!</v>
      </c>
      <c r="F1224" s="13" t="str">
        <f>_xlfn.IFNA(VLOOKUP(expandedflower[[#This Row],[Scion METRC '#]],VEGC8[[#All],[Scion METRC '#]:[Pheno Barcode]],2,FALSE),"")</f>
        <v/>
      </c>
      <c r="G1224" s="13" t="str">
        <f>LEFT(expandedflower[[#This Row],[Pheno Barcode]],7)</f>
        <v/>
      </c>
      <c r="H1224" s="10" t="e">
        <f>_xlfn.IFNA(VLOOKUP(expandedflower[[#This Row],[Strain]],VEGC8[[#All],[Scion METRC '#]:[Health]],5,FALSE),"")</f>
        <v>#REF!</v>
      </c>
      <c r="I1224" s="13"/>
      <c r="J1224" s="13" t="str">
        <f>_xlfn.IFNA(VLOOKUP(expandedflower[[#This Row],[Scion METRC '#]],DEADC8[#Data],2,FALSE),"Alive")</f>
        <v>Alive</v>
      </c>
      <c r="K1224" s="13"/>
      <c r="L1224" s="13" t="str">
        <f>_xlfn.IFNA(VLOOKUP(expandedflower[[#This Row],[Scion METRC '#]],DEADC8[#Data],3,FALSE),"")</f>
        <v/>
      </c>
      <c r="M1224" s="14" t="str">
        <f>_xlfn.IFNA(VLOOKUP(expandedflower[[#This Row],[Scion METRC '#]],DEADC8[#Data],4,FALSE),"")</f>
        <v/>
      </c>
      <c r="N1224" s="13" t="str">
        <f>IF(ISNUMBER(SEARCH(".",expandedflower[[#This Row],[Pheno Barcode]])),CONCATENATE("1A4070000000065000",RIGHT(expandedflower[[#This Row],[Pheno Barcode]],6)),"")</f>
        <v/>
      </c>
      <c r="O12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_PL2-07</v>
      </c>
    </row>
    <row r="1225" spans="1:15" x14ac:dyDescent="0.25">
      <c r="A1225" s="8" t="s">
        <v>556</v>
      </c>
      <c r="B1225" s="9">
        <v>8</v>
      </c>
      <c r="C1225" s="13" t="s">
        <v>558</v>
      </c>
      <c r="D1225" s="13"/>
      <c r="E1225" s="13" t="e">
        <f>_xlfn.IFNA(VLOOKUP(expandedflower[[#This Row],[Scion METRC '#]],[3]!METRCC8[#Data],2,FALSE),"METRC ERROR")</f>
        <v>#REF!</v>
      </c>
      <c r="F1225" s="13" t="str">
        <f>_xlfn.IFNA(VLOOKUP(expandedflower[[#This Row],[Scion METRC '#]],VEGC8[[#All],[Scion METRC '#]:[Pheno Barcode]],2,FALSE),"")</f>
        <v/>
      </c>
      <c r="G1225" s="13" t="str">
        <f>LEFT(expandedflower[[#This Row],[Pheno Barcode]],7)</f>
        <v/>
      </c>
      <c r="H1225" s="10" t="e">
        <f>_xlfn.IFNA(VLOOKUP(expandedflower[[#This Row],[Strain]],VEGC8[[#All],[Scion METRC '#]:[Health]],5,FALSE),"")</f>
        <v>#REF!</v>
      </c>
      <c r="I1225" s="13"/>
      <c r="J1225" s="13" t="str">
        <f>_xlfn.IFNA(VLOOKUP(expandedflower[[#This Row],[Scion METRC '#]],DEADC8[#Data],2,FALSE),"Alive")</f>
        <v>Alive</v>
      </c>
      <c r="K1225" s="13"/>
      <c r="L1225" s="13" t="str">
        <f>_xlfn.IFNA(VLOOKUP(expandedflower[[#This Row],[Scion METRC '#]],DEADC8[#Data],3,FALSE),"")</f>
        <v/>
      </c>
      <c r="M1225" s="14" t="str">
        <f>_xlfn.IFNA(VLOOKUP(expandedflower[[#This Row],[Scion METRC '#]],DEADC8[#Data],4,FALSE),"")</f>
        <v/>
      </c>
      <c r="N1225" s="13" t="str">
        <f>IF(ISNUMBER(SEARCH(".",expandedflower[[#This Row],[Pheno Barcode]])),CONCATENATE("1A4070000000065000",RIGHT(expandedflower[[#This Row],[Pheno Barcode]],6)),"")</f>
        <v/>
      </c>
      <c r="O12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_PL2-08</v>
      </c>
    </row>
    <row r="1226" spans="1:15" x14ac:dyDescent="0.25">
      <c r="A1226" s="8" t="s">
        <v>556</v>
      </c>
      <c r="B1226" s="9">
        <v>9</v>
      </c>
      <c r="C1226" s="13" t="s">
        <v>558</v>
      </c>
      <c r="D1226" s="13"/>
      <c r="E1226" s="13" t="e">
        <f>_xlfn.IFNA(VLOOKUP(expandedflower[[#This Row],[Scion METRC '#]],[3]!METRCC8[#Data],2,FALSE),"METRC ERROR")</f>
        <v>#REF!</v>
      </c>
      <c r="F1226" s="13" t="str">
        <f>_xlfn.IFNA(VLOOKUP(expandedflower[[#This Row],[Scion METRC '#]],VEGC8[[#All],[Scion METRC '#]:[Pheno Barcode]],2,FALSE),"")</f>
        <v/>
      </c>
      <c r="G1226" s="13" t="str">
        <f>LEFT(expandedflower[[#This Row],[Pheno Barcode]],7)</f>
        <v/>
      </c>
      <c r="H1226" s="10" t="e">
        <f>_xlfn.IFNA(VLOOKUP(expandedflower[[#This Row],[Strain]],VEGC8[[#All],[Scion METRC '#]:[Health]],5,FALSE),"")</f>
        <v>#REF!</v>
      </c>
      <c r="I1226" s="13"/>
      <c r="J1226" s="13" t="str">
        <f>_xlfn.IFNA(VLOOKUP(expandedflower[[#This Row],[Scion METRC '#]],DEADC8[#Data],2,FALSE),"Alive")</f>
        <v>Alive</v>
      </c>
      <c r="K1226" s="13"/>
      <c r="L1226" s="13" t="str">
        <f>_xlfn.IFNA(VLOOKUP(expandedflower[[#This Row],[Scion METRC '#]],DEADC8[#Data],3,FALSE),"")</f>
        <v/>
      </c>
      <c r="M1226" s="14" t="str">
        <f>_xlfn.IFNA(VLOOKUP(expandedflower[[#This Row],[Scion METRC '#]],DEADC8[#Data],4,FALSE),"")</f>
        <v/>
      </c>
      <c r="N1226" s="13" t="str">
        <f>IF(ISNUMBER(SEARCH(".",expandedflower[[#This Row],[Pheno Barcode]])),CONCATENATE("1A4070000000065000",RIGHT(expandedflower[[#This Row],[Pheno Barcode]],6)),"")</f>
        <v/>
      </c>
      <c r="O12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_PL2-09</v>
      </c>
    </row>
    <row r="1227" spans="1:15" x14ac:dyDescent="0.25">
      <c r="A1227" s="8" t="s">
        <v>556</v>
      </c>
      <c r="B1227" s="9">
        <v>10</v>
      </c>
      <c r="C1227" s="13" t="s">
        <v>558</v>
      </c>
      <c r="D1227" s="13"/>
      <c r="E1227" s="13" t="e">
        <f>_xlfn.IFNA(VLOOKUP(expandedflower[[#This Row],[Scion METRC '#]],[3]!METRCC8[#Data],2,FALSE),"METRC ERROR")</f>
        <v>#REF!</v>
      </c>
      <c r="F1227" s="13" t="str">
        <f>_xlfn.IFNA(VLOOKUP(expandedflower[[#This Row],[Scion METRC '#]],VEGC8[[#All],[Scion METRC '#]:[Pheno Barcode]],2,FALSE),"")</f>
        <v/>
      </c>
      <c r="G1227" s="13" t="str">
        <f>LEFT(expandedflower[[#This Row],[Pheno Barcode]],7)</f>
        <v/>
      </c>
      <c r="H1227" s="10" t="e">
        <f>_xlfn.IFNA(VLOOKUP(expandedflower[[#This Row],[Strain]],VEGC8[[#All],[Scion METRC '#]:[Health]],5,FALSE),"")</f>
        <v>#REF!</v>
      </c>
      <c r="I1227" s="13"/>
      <c r="J1227" s="13" t="str">
        <f>_xlfn.IFNA(VLOOKUP(expandedflower[[#This Row],[Scion METRC '#]],DEADC8[#Data],2,FALSE),"Alive")</f>
        <v>Alive</v>
      </c>
      <c r="K1227" s="13"/>
      <c r="L1227" s="13" t="str">
        <f>_xlfn.IFNA(VLOOKUP(expandedflower[[#This Row],[Scion METRC '#]],DEADC8[#Data],3,FALSE),"")</f>
        <v/>
      </c>
      <c r="M1227" s="14" t="str">
        <f>_xlfn.IFNA(VLOOKUP(expandedflower[[#This Row],[Scion METRC '#]],DEADC8[#Data],4,FALSE),"")</f>
        <v/>
      </c>
      <c r="N1227" s="13" t="str">
        <f>IF(ISNUMBER(SEARCH(".",expandedflower[[#This Row],[Pheno Barcode]])),CONCATENATE("1A4070000000065000",RIGHT(expandedflower[[#This Row],[Pheno Barcode]],6)),"")</f>
        <v/>
      </c>
      <c r="O12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_PL2-10</v>
      </c>
    </row>
    <row r="1228" spans="1:15" x14ac:dyDescent="0.25">
      <c r="A1228" s="8" t="s">
        <v>556</v>
      </c>
      <c r="B1228" s="9">
        <v>11</v>
      </c>
      <c r="C1228" s="13" t="s">
        <v>558</v>
      </c>
      <c r="D1228" s="13"/>
      <c r="E1228" s="13" t="e">
        <f>_xlfn.IFNA(VLOOKUP(expandedflower[[#This Row],[Scion METRC '#]],[3]!METRCC8[#Data],2,FALSE),"METRC ERROR")</f>
        <v>#REF!</v>
      </c>
      <c r="F1228" s="13" t="str">
        <f>_xlfn.IFNA(VLOOKUP(expandedflower[[#This Row],[Scion METRC '#]],VEGC8[[#All],[Scion METRC '#]:[Pheno Barcode]],2,FALSE),"")</f>
        <v/>
      </c>
      <c r="G1228" s="13" t="str">
        <f>LEFT(expandedflower[[#This Row],[Pheno Barcode]],7)</f>
        <v/>
      </c>
      <c r="H1228" s="10" t="e">
        <f>_xlfn.IFNA(VLOOKUP(expandedflower[[#This Row],[Strain]],VEGC8[[#All],[Scion METRC '#]:[Health]],5,FALSE),"")</f>
        <v>#REF!</v>
      </c>
      <c r="I1228" s="13"/>
      <c r="J1228" s="13" t="str">
        <f>_xlfn.IFNA(VLOOKUP(expandedflower[[#This Row],[Scion METRC '#]],DEADC8[#Data],2,FALSE),"Alive")</f>
        <v>Alive</v>
      </c>
      <c r="K1228" s="13"/>
      <c r="L1228" s="13" t="str">
        <f>_xlfn.IFNA(VLOOKUP(expandedflower[[#This Row],[Scion METRC '#]],DEADC8[#Data],3,FALSE),"")</f>
        <v/>
      </c>
      <c r="M1228" s="14" t="str">
        <f>_xlfn.IFNA(VLOOKUP(expandedflower[[#This Row],[Scion METRC '#]],DEADC8[#Data],4,FALSE),"")</f>
        <v/>
      </c>
      <c r="N1228" s="13" t="str">
        <f>IF(ISNUMBER(SEARCH(".",expandedflower[[#This Row],[Pheno Barcode]])),CONCATENATE("1A4070000000065000",RIGHT(expandedflower[[#This Row],[Pheno Barcode]],6)),"")</f>
        <v/>
      </c>
      <c r="O12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_PL2-11</v>
      </c>
    </row>
    <row r="1229" spans="1:15" x14ac:dyDescent="0.25">
      <c r="A1229" s="8" t="s">
        <v>556</v>
      </c>
      <c r="B1229" s="9">
        <v>12</v>
      </c>
      <c r="C1229" s="13" t="s">
        <v>558</v>
      </c>
      <c r="D1229" s="13"/>
      <c r="E1229" s="13" t="e">
        <f>_xlfn.IFNA(VLOOKUP(expandedflower[[#This Row],[Scion METRC '#]],[3]!METRCC8[#Data],2,FALSE),"METRC ERROR")</f>
        <v>#REF!</v>
      </c>
      <c r="F1229" s="13" t="str">
        <f>_xlfn.IFNA(VLOOKUP(expandedflower[[#This Row],[Scion METRC '#]],VEGC8[[#All],[Scion METRC '#]:[Pheno Barcode]],2,FALSE),"")</f>
        <v/>
      </c>
      <c r="G1229" s="13" t="str">
        <f>LEFT(expandedflower[[#This Row],[Pheno Barcode]],7)</f>
        <v/>
      </c>
      <c r="H1229" s="10" t="e">
        <f>_xlfn.IFNA(VLOOKUP(expandedflower[[#This Row],[Strain]],VEGC8[[#All],[Scion METRC '#]:[Health]],5,FALSE),"")</f>
        <v>#REF!</v>
      </c>
      <c r="I1229" s="13"/>
      <c r="J1229" s="13" t="str">
        <f>_xlfn.IFNA(VLOOKUP(expandedflower[[#This Row],[Scion METRC '#]],DEADC8[#Data],2,FALSE),"Alive")</f>
        <v>Alive</v>
      </c>
      <c r="K1229" s="13"/>
      <c r="L1229" s="13" t="str">
        <f>_xlfn.IFNA(VLOOKUP(expandedflower[[#This Row],[Scion METRC '#]],DEADC8[#Data],3,FALSE),"")</f>
        <v/>
      </c>
      <c r="M1229" s="14" t="str">
        <f>_xlfn.IFNA(VLOOKUP(expandedflower[[#This Row],[Scion METRC '#]],DEADC8[#Data],4,FALSE),"")</f>
        <v/>
      </c>
      <c r="N1229" s="13" t="str">
        <f>IF(ISNUMBER(SEARCH(".",expandedflower[[#This Row],[Pheno Barcode]])),CONCATENATE("1A4070000000065000",RIGHT(expandedflower[[#This Row],[Pheno Barcode]],6)),"")</f>
        <v/>
      </c>
      <c r="O12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_PL2-12</v>
      </c>
    </row>
    <row r="1230" spans="1:15" x14ac:dyDescent="0.25">
      <c r="A1230" s="8" t="s">
        <v>556</v>
      </c>
      <c r="B1230" s="9">
        <v>13</v>
      </c>
      <c r="C1230" s="13" t="s">
        <v>558</v>
      </c>
      <c r="D1230" s="13"/>
      <c r="E1230" s="13" t="e">
        <f>_xlfn.IFNA(VLOOKUP(expandedflower[[#This Row],[Scion METRC '#]],[3]!METRCC8[#Data],2,FALSE),"METRC ERROR")</f>
        <v>#REF!</v>
      </c>
      <c r="F1230" s="13" t="str">
        <f>_xlfn.IFNA(VLOOKUP(expandedflower[[#This Row],[Scion METRC '#]],VEGC8[[#All],[Scion METRC '#]:[Pheno Barcode]],2,FALSE),"")</f>
        <v/>
      </c>
      <c r="G1230" s="13" t="str">
        <f>LEFT(expandedflower[[#This Row],[Pheno Barcode]],7)</f>
        <v/>
      </c>
      <c r="H1230" s="10" t="e">
        <f>_xlfn.IFNA(VLOOKUP(expandedflower[[#This Row],[Strain]],VEGC8[[#All],[Scion METRC '#]:[Health]],5,FALSE),"")</f>
        <v>#REF!</v>
      </c>
      <c r="I1230" s="13"/>
      <c r="J1230" s="13" t="str">
        <f>_xlfn.IFNA(VLOOKUP(expandedflower[[#This Row],[Scion METRC '#]],DEADC8[#Data],2,FALSE),"Alive")</f>
        <v>Alive</v>
      </c>
      <c r="K1230" s="13"/>
      <c r="L1230" s="13" t="str">
        <f>_xlfn.IFNA(VLOOKUP(expandedflower[[#This Row],[Scion METRC '#]],DEADC8[#Data],3,FALSE),"")</f>
        <v/>
      </c>
      <c r="M1230" s="14" t="str">
        <f>_xlfn.IFNA(VLOOKUP(expandedflower[[#This Row],[Scion METRC '#]],DEADC8[#Data],4,FALSE),"")</f>
        <v/>
      </c>
      <c r="N1230" s="13" t="str">
        <f>IF(ISNUMBER(SEARCH(".",expandedflower[[#This Row],[Pheno Barcode]])),CONCATENATE("1A4070000000065000",RIGHT(expandedflower[[#This Row],[Pheno Barcode]],6)),"")</f>
        <v/>
      </c>
      <c r="O12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_PL2-13</v>
      </c>
    </row>
    <row r="1231" spans="1:15" x14ac:dyDescent="0.25">
      <c r="A1231" s="8" t="s">
        <v>556</v>
      </c>
      <c r="B1231" s="9">
        <v>14</v>
      </c>
      <c r="C1231" s="13" t="s">
        <v>558</v>
      </c>
      <c r="D1231" s="13"/>
      <c r="E1231" s="13" t="e">
        <f>_xlfn.IFNA(VLOOKUP(expandedflower[[#This Row],[Scion METRC '#]],[3]!METRCC8[#Data],2,FALSE),"METRC ERROR")</f>
        <v>#REF!</v>
      </c>
      <c r="F1231" s="13" t="str">
        <f>_xlfn.IFNA(VLOOKUP(expandedflower[[#This Row],[Scion METRC '#]],VEGC8[[#All],[Scion METRC '#]:[Pheno Barcode]],2,FALSE),"")</f>
        <v/>
      </c>
      <c r="G1231" s="13" t="str">
        <f>LEFT(expandedflower[[#This Row],[Pheno Barcode]],7)</f>
        <v/>
      </c>
      <c r="H1231" s="10" t="e">
        <f>_xlfn.IFNA(VLOOKUP(expandedflower[[#This Row],[Strain]],VEGC8[[#All],[Scion METRC '#]:[Health]],5,FALSE),"")</f>
        <v>#REF!</v>
      </c>
      <c r="I1231" s="13"/>
      <c r="J1231" s="13" t="str">
        <f>_xlfn.IFNA(VLOOKUP(expandedflower[[#This Row],[Scion METRC '#]],DEADC8[#Data],2,FALSE),"Alive")</f>
        <v>Alive</v>
      </c>
      <c r="K1231" s="13"/>
      <c r="L1231" s="13" t="str">
        <f>_xlfn.IFNA(VLOOKUP(expandedflower[[#This Row],[Scion METRC '#]],DEADC8[#Data],3,FALSE),"")</f>
        <v/>
      </c>
      <c r="M1231" s="14" t="str">
        <f>_xlfn.IFNA(VLOOKUP(expandedflower[[#This Row],[Scion METRC '#]],DEADC8[#Data],4,FALSE),"")</f>
        <v/>
      </c>
      <c r="N1231" s="13" t="str">
        <f>IF(ISNUMBER(SEARCH(".",expandedflower[[#This Row],[Pheno Barcode]])),CONCATENATE("1A4070000000065000",RIGHT(expandedflower[[#This Row],[Pheno Barcode]],6)),"")</f>
        <v/>
      </c>
      <c r="O12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_PL2-14</v>
      </c>
    </row>
    <row r="1232" spans="1:15" x14ac:dyDescent="0.25">
      <c r="A1232" s="8" t="s">
        <v>556</v>
      </c>
      <c r="B1232" s="9">
        <v>15</v>
      </c>
      <c r="C1232" s="13" t="s">
        <v>558</v>
      </c>
      <c r="D1232" s="13"/>
      <c r="E1232" s="13" t="e">
        <f>_xlfn.IFNA(VLOOKUP(expandedflower[[#This Row],[Scion METRC '#]],[3]!METRCC8[#Data],2,FALSE),"METRC ERROR")</f>
        <v>#REF!</v>
      </c>
      <c r="F1232" s="13" t="str">
        <f>_xlfn.IFNA(VLOOKUP(expandedflower[[#This Row],[Scion METRC '#]],VEGC8[[#All],[Scion METRC '#]:[Pheno Barcode]],2,FALSE),"")</f>
        <v/>
      </c>
      <c r="G1232" s="13" t="str">
        <f>LEFT(expandedflower[[#This Row],[Pheno Barcode]],7)</f>
        <v/>
      </c>
      <c r="H1232" s="10" t="e">
        <f>_xlfn.IFNA(VLOOKUP(expandedflower[[#This Row],[Strain]],VEGC8[[#All],[Scion METRC '#]:[Health]],5,FALSE),"")</f>
        <v>#REF!</v>
      </c>
      <c r="I1232" s="13"/>
      <c r="J1232" s="13" t="str">
        <f>_xlfn.IFNA(VLOOKUP(expandedflower[[#This Row],[Scion METRC '#]],DEADC8[#Data],2,FALSE),"Alive")</f>
        <v>Alive</v>
      </c>
      <c r="K1232" s="13"/>
      <c r="L1232" s="13" t="str">
        <f>_xlfn.IFNA(VLOOKUP(expandedflower[[#This Row],[Scion METRC '#]],DEADC8[#Data],3,FALSE),"")</f>
        <v/>
      </c>
      <c r="M1232" s="14" t="str">
        <f>_xlfn.IFNA(VLOOKUP(expandedflower[[#This Row],[Scion METRC '#]],DEADC8[#Data],4,FALSE),"")</f>
        <v/>
      </c>
      <c r="N1232" s="13" t="str">
        <f>IF(ISNUMBER(SEARCH(".",expandedflower[[#This Row],[Pheno Barcode]])),CONCATENATE("1A4070000000065000",RIGHT(expandedflower[[#This Row],[Pheno Barcode]],6)),"")</f>
        <v/>
      </c>
      <c r="O12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_PL2-15</v>
      </c>
    </row>
    <row r="1233" spans="1:15" x14ac:dyDescent="0.25">
      <c r="A1233" s="8" t="s">
        <v>556</v>
      </c>
      <c r="B1233" s="9">
        <v>16</v>
      </c>
      <c r="C1233" s="13" t="s">
        <v>558</v>
      </c>
      <c r="D1233" s="13"/>
      <c r="E1233" s="13" t="e">
        <f>_xlfn.IFNA(VLOOKUP(expandedflower[[#This Row],[Scion METRC '#]],[3]!METRCC8[#Data],2,FALSE),"METRC ERROR")</f>
        <v>#REF!</v>
      </c>
      <c r="F1233" s="13" t="str">
        <f>_xlfn.IFNA(VLOOKUP(expandedflower[[#This Row],[Scion METRC '#]],VEGC8[[#All],[Scion METRC '#]:[Pheno Barcode]],2,FALSE),"")</f>
        <v/>
      </c>
      <c r="G1233" s="13" t="str">
        <f>LEFT(expandedflower[[#This Row],[Pheno Barcode]],7)</f>
        <v/>
      </c>
      <c r="H1233" s="10" t="e">
        <f>_xlfn.IFNA(VLOOKUP(expandedflower[[#This Row],[Strain]],VEGC8[[#All],[Scion METRC '#]:[Health]],5,FALSE),"")</f>
        <v>#REF!</v>
      </c>
      <c r="I1233" s="13"/>
      <c r="J1233" s="13" t="str">
        <f>_xlfn.IFNA(VLOOKUP(expandedflower[[#This Row],[Scion METRC '#]],DEADC8[#Data],2,FALSE),"Alive")</f>
        <v>Alive</v>
      </c>
      <c r="K1233" s="13"/>
      <c r="L1233" s="13" t="str">
        <f>_xlfn.IFNA(VLOOKUP(expandedflower[[#This Row],[Scion METRC '#]],DEADC8[#Data],3,FALSE),"")</f>
        <v/>
      </c>
      <c r="M1233" s="14" t="str">
        <f>_xlfn.IFNA(VLOOKUP(expandedflower[[#This Row],[Scion METRC '#]],DEADC8[#Data],4,FALSE),"")</f>
        <v/>
      </c>
      <c r="N1233" s="13" t="str">
        <f>IF(ISNUMBER(SEARCH(".",expandedflower[[#This Row],[Pheno Barcode]])),CONCATENATE("1A4070000000065000",RIGHT(expandedflower[[#This Row],[Pheno Barcode]],6)),"")</f>
        <v/>
      </c>
      <c r="O12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_PL2-16</v>
      </c>
    </row>
    <row r="1234" spans="1:15" x14ac:dyDescent="0.25">
      <c r="A1234" s="8" t="s">
        <v>556</v>
      </c>
      <c r="B1234" s="9">
        <v>1</v>
      </c>
      <c r="C1234" s="13" t="s">
        <v>559</v>
      </c>
      <c r="D1234" s="13"/>
      <c r="E1234" s="13" t="e">
        <f>_xlfn.IFNA(VLOOKUP(expandedflower[[#This Row],[Scion METRC '#]],[3]!METRCC8[#Data],2,FALSE),"METRC ERROR")</f>
        <v>#REF!</v>
      </c>
      <c r="F1234" s="13" t="str">
        <f>_xlfn.IFNA(VLOOKUP(expandedflower[[#This Row],[Scion METRC '#]],VEGC8[[#All],[Scion METRC '#]:[Pheno Barcode]],2,FALSE),"")</f>
        <v/>
      </c>
      <c r="G1234" s="13" t="str">
        <f>LEFT(expandedflower[[#This Row],[Pheno Barcode]],7)</f>
        <v/>
      </c>
      <c r="H1234" s="10" t="e">
        <f>_xlfn.IFNA(VLOOKUP(expandedflower[[#This Row],[Strain]],VEGC8[[#All],[Scion METRC '#]:[Health]],5,FALSE),"")</f>
        <v>#REF!</v>
      </c>
      <c r="I1234" s="13"/>
      <c r="J1234" s="13" t="str">
        <f>_xlfn.IFNA(VLOOKUP(expandedflower[[#This Row],[Scion METRC '#]],DEADC8[#Data],2,FALSE),"Alive")</f>
        <v>Alive</v>
      </c>
      <c r="K1234" s="13"/>
      <c r="L1234" s="13" t="str">
        <f>_xlfn.IFNA(VLOOKUP(expandedflower[[#This Row],[Scion METRC '#]],DEADC8[#Data],3,FALSE),"")</f>
        <v/>
      </c>
      <c r="M1234" s="14" t="str">
        <f>_xlfn.IFNA(VLOOKUP(expandedflower[[#This Row],[Scion METRC '#]],DEADC8[#Data],4,FALSE),"")</f>
        <v/>
      </c>
      <c r="N1234" s="13" t="str">
        <f>IF(ISNUMBER(SEARCH(".",expandedflower[[#This Row],[Pheno Barcode]])),CONCATENATE("1A4070000000065000",RIGHT(expandedflower[[#This Row],[Pheno Barcode]],6)),"")</f>
        <v/>
      </c>
      <c r="O12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_PL3-01</v>
      </c>
    </row>
    <row r="1235" spans="1:15" x14ac:dyDescent="0.25">
      <c r="A1235" s="8" t="s">
        <v>556</v>
      </c>
      <c r="B1235" s="9">
        <v>2</v>
      </c>
      <c r="C1235" s="13" t="s">
        <v>559</v>
      </c>
      <c r="D1235" s="13"/>
      <c r="E1235" s="13" t="e">
        <f>_xlfn.IFNA(VLOOKUP(expandedflower[[#This Row],[Scion METRC '#]],[3]!METRCC8[#Data],2,FALSE),"METRC ERROR")</f>
        <v>#REF!</v>
      </c>
      <c r="F1235" s="13" t="str">
        <f>_xlfn.IFNA(VLOOKUP(expandedflower[[#This Row],[Scion METRC '#]],VEGC8[[#All],[Scion METRC '#]:[Pheno Barcode]],2,FALSE),"")</f>
        <v/>
      </c>
      <c r="G1235" s="13" t="str">
        <f>LEFT(expandedflower[[#This Row],[Pheno Barcode]],7)</f>
        <v/>
      </c>
      <c r="H1235" s="10" t="e">
        <f>_xlfn.IFNA(VLOOKUP(expandedflower[[#This Row],[Strain]],VEGC8[[#All],[Scion METRC '#]:[Health]],5,FALSE),"")</f>
        <v>#REF!</v>
      </c>
      <c r="I1235" s="13"/>
      <c r="J1235" s="13" t="str">
        <f>_xlfn.IFNA(VLOOKUP(expandedflower[[#This Row],[Scion METRC '#]],DEADC8[#Data],2,FALSE),"Alive")</f>
        <v>Alive</v>
      </c>
      <c r="K1235" s="13"/>
      <c r="L1235" s="13" t="str">
        <f>_xlfn.IFNA(VLOOKUP(expandedflower[[#This Row],[Scion METRC '#]],DEADC8[#Data],3,FALSE),"")</f>
        <v/>
      </c>
      <c r="M1235" s="14" t="str">
        <f>_xlfn.IFNA(VLOOKUP(expandedflower[[#This Row],[Scion METRC '#]],DEADC8[#Data],4,FALSE),"")</f>
        <v/>
      </c>
      <c r="N1235" s="13" t="str">
        <f>IF(ISNUMBER(SEARCH(".",expandedflower[[#This Row],[Pheno Barcode]])),CONCATENATE("1A4070000000065000",RIGHT(expandedflower[[#This Row],[Pheno Barcode]],6)),"")</f>
        <v/>
      </c>
      <c r="O12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_PL3-02</v>
      </c>
    </row>
    <row r="1236" spans="1:15" x14ac:dyDescent="0.25">
      <c r="A1236" s="8" t="s">
        <v>556</v>
      </c>
      <c r="B1236" s="9">
        <v>3</v>
      </c>
      <c r="C1236" s="13" t="s">
        <v>559</v>
      </c>
      <c r="D1236" s="13"/>
      <c r="E1236" s="13" t="e">
        <f>_xlfn.IFNA(VLOOKUP(expandedflower[[#This Row],[Scion METRC '#]],[3]!METRCC8[#Data],2,FALSE),"METRC ERROR")</f>
        <v>#REF!</v>
      </c>
      <c r="F1236" s="13" t="str">
        <f>_xlfn.IFNA(VLOOKUP(expandedflower[[#This Row],[Scion METRC '#]],VEGC8[[#All],[Scion METRC '#]:[Pheno Barcode]],2,FALSE),"")</f>
        <v/>
      </c>
      <c r="G1236" s="13" t="str">
        <f>LEFT(expandedflower[[#This Row],[Pheno Barcode]],7)</f>
        <v/>
      </c>
      <c r="H1236" s="10" t="e">
        <f>_xlfn.IFNA(VLOOKUP(expandedflower[[#This Row],[Strain]],VEGC8[[#All],[Scion METRC '#]:[Health]],5,FALSE),"")</f>
        <v>#REF!</v>
      </c>
      <c r="I1236" s="13"/>
      <c r="J1236" s="13" t="str">
        <f>_xlfn.IFNA(VLOOKUP(expandedflower[[#This Row],[Scion METRC '#]],DEADC8[#Data],2,FALSE),"Alive")</f>
        <v>Alive</v>
      </c>
      <c r="K1236" s="13"/>
      <c r="L1236" s="13" t="str">
        <f>_xlfn.IFNA(VLOOKUP(expandedflower[[#This Row],[Scion METRC '#]],DEADC8[#Data],3,FALSE),"")</f>
        <v/>
      </c>
      <c r="M1236" s="14" t="str">
        <f>_xlfn.IFNA(VLOOKUP(expandedflower[[#This Row],[Scion METRC '#]],DEADC8[#Data],4,FALSE),"")</f>
        <v/>
      </c>
      <c r="N1236" s="13" t="str">
        <f>IF(ISNUMBER(SEARCH(".",expandedflower[[#This Row],[Pheno Barcode]])),CONCATENATE("1A4070000000065000",RIGHT(expandedflower[[#This Row],[Pheno Barcode]],6)),"")</f>
        <v/>
      </c>
      <c r="O12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_PL3-03</v>
      </c>
    </row>
    <row r="1237" spans="1:15" x14ac:dyDescent="0.25">
      <c r="A1237" s="8" t="s">
        <v>556</v>
      </c>
      <c r="B1237" s="9">
        <v>4</v>
      </c>
      <c r="C1237" s="13" t="s">
        <v>559</v>
      </c>
      <c r="D1237" s="13"/>
      <c r="E1237" s="13" t="e">
        <f>_xlfn.IFNA(VLOOKUP(expandedflower[[#This Row],[Scion METRC '#]],[3]!METRCC8[#Data],2,FALSE),"METRC ERROR")</f>
        <v>#REF!</v>
      </c>
      <c r="F1237" s="13" t="str">
        <f>_xlfn.IFNA(VLOOKUP(expandedflower[[#This Row],[Scion METRC '#]],VEGC8[[#All],[Scion METRC '#]:[Pheno Barcode]],2,FALSE),"")</f>
        <v/>
      </c>
      <c r="G1237" s="13" t="str">
        <f>LEFT(expandedflower[[#This Row],[Pheno Barcode]],7)</f>
        <v/>
      </c>
      <c r="H1237" s="10" t="e">
        <f>_xlfn.IFNA(VLOOKUP(expandedflower[[#This Row],[Strain]],VEGC8[[#All],[Scion METRC '#]:[Health]],5,FALSE),"")</f>
        <v>#REF!</v>
      </c>
      <c r="I1237" s="13"/>
      <c r="J1237" s="13" t="str">
        <f>_xlfn.IFNA(VLOOKUP(expandedflower[[#This Row],[Scion METRC '#]],DEADC8[#Data],2,FALSE),"Alive")</f>
        <v>Alive</v>
      </c>
      <c r="K1237" s="13"/>
      <c r="L1237" s="13" t="str">
        <f>_xlfn.IFNA(VLOOKUP(expandedflower[[#This Row],[Scion METRC '#]],DEADC8[#Data],3,FALSE),"")</f>
        <v/>
      </c>
      <c r="M1237" s="14" t="str">
        <f>_xlfn.IFNA(VLOOKUP(expandedflower[[#This Row],[Scion METRC '#]],DEADC8[#Data],4,FALSE),"")</f>
        <v/>
      </c>
      <c r="N1237" s="13" t="str">
        <f>IF(ISNUMBER(SEARCH(".",expandedflower[[#This Row],[Pheno Barcode]])),CONCATENATE("1A4070000000065000",RIGHT(expandedflower[[#This Row],[Pheno Barcode]],6)),"")</f>
        <v/>
      </c>
      <c r="O12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_PL3-04</v>
      </c>
    </row>
    <row r="1238" spans="1:15" x14ac:dyDescent="0.25">
      <c r="A1238" s="8" t="s">
        <v>556</v>
      </c>
      <c r="B1238" s="9">
        <v>5</v>
      </c>
      <c r="C1238" s="13" t="s">
        <v>559</v>
      </c>
      <c r="D1238" s="13"/>
      <c r="E1238" s="13" t="e">
        <f>_xlfn.IFNA(VLOOKUP(expandedflower[[#This Row],[Scion METRC '#]],[3]!METRCC8[#Data],2,FALSE),"METRC ERROR")</f>
        <v>#REF!</v>
      </c>
      <c r="F1238" s="13" t="str">
        <f>_xlfn.IFNA(VLOOKUP(expandedflower[[#This Row],[Scion METRC '#]],VEGC8[[#All],[Scion METRC '#]:[Pheno Barcode]],2,FALSE),"")</f>
        <v/>
      </c>
      <c r="G1238" s="13" t="str">
        <f>LEFT(expandedflower[[#This Row],[Pheno Barcode]],7)</f>
        <v/>
      </c>
      <c r="H1238" s="10" t="e">
        <f>_xlfn.IFNA(VLOOKUP(expandedflower[[#This Row],[Strain]],VEGC8[[#All],[Scion METRC '#]:[Health]],5,FALSE),"")</f>
        <v>#REF!</v>
      </c>
      <c r="I1238" s="13"/>
      <c r="J1238" s="13" t="str">
        <f>_xlfn.IFNA(VLOOKUP(expandedflower[[#This Row],[Scion METRC '#]],DEADC8[#Data],2,FALSE),"Alive")</f>
        <v>Alive</v>
      </c>
      <c r="K1238" s="13"/>
      <c r="L1238" s="13" t="str">
        <f>_xlfn.IFNA(VLOOKUP(expandedflower[[#This Row],[Scion METRC '#]],DEADC8[#Data],3,FALSE),"")</f>
        <v/>
      </c>
      <c r="M1238" s="14" t="str">
        <f>_xlfn.IFNA(VLOOKUP(expandedflower[[#This Row],[Scion METRC '#]],DEADC8[#Data],4,FALSE),"")</f>
        <v/>
      </c>
      <c r="N1238" s="13" t="str">
        <f>IF(ISNUMBER(SEARCH(".",expandedflower[[#This Row],[Pheno Barcode]])),CONCATENATE("1A4070000000065000",RIGHT(expandedflower[[#This Row],[Pheno Barcode]],6)),"")</f>
        <v/>
      </c>
      <c r="O12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_PL3-05</v>
      </c>
    </row>
    <row r="1239" spans="1:15" x14ac:dyDescent="0.25">
      <c r="A1239" s="8" t="s">
        <v>556</v>
      </c>
      <c r="B1239" s="9">
        <v>6</v>
      </c>
      <c r="C1239" s="13" t="s">
        <v>559</v>
      </c>
      <c r="D1239" s="13"/>
      <c r="E1239" s="13" t="e">
        <f>_xlfn.IFNA(VLOOKUP(expandedflower[[#This Row],[Scion METRC '#]],[3]!METRCC8[#Data],2,FALSE),"METRC ERROR")</f>
        <v>#REF!</v>
      </c>
      <c r="F1239" s="13" t="str">
        <f>_xlfn.IFNA(VLOOKUP(expandedflower[[#This Row],[Scion METRC '#]],VEGC8[[#All],[Scion METRC '#]:[Pheno Barcode]],2,FALSE),"")</f>
        <v/>
      </c>
      <c r="G1239" s="13" t="str">
        <f>LEFT(expandedflower[[#This Row],[Pheno Barcode]],7)</f>
        <v/>
      </c>
      <c r="H1239" s="10" t="e">
        <f>_xlfn.IFNA(VLOOKUP(expandedflower[[#This Row],[Strain]],VEGC8[[#All],[Scion METRC '#]:[Health]],5,FALSE),"")</f>
        <v>#REF!</v>
      </c>
      <c r="I1239" s="13"/>
      <c r="J1239" s="13" t="str">
        <f>_xlfn.IFNA(VLOOKUP(expandedflower[[#This Row],[Scion METRC '#]],DEADC8[#Data],2,FALSE),"Alive")</f>
        <v>Alive</v>
      </c>
      <c r="K1239" s="13"/>
      <c r="L1239" s="13" t="str">
        <f>_xlfn.IFNA(VLOOKUP(expandedflower[[#This Row],[Scion METRC '#]],DEADC8[#Data],3,FALSE),"")</f>
        <v/>
      </c>
      <c r="M1239" s="14" t="str">
        <f>_xlfn.IFNA(VLOOKUP(expandedflower[[#This Row],[Scion METRC '#]],DEADC8[#Data],4,FALSE),"")</f>
        <v/>
      </c>
      <c r="N1239" s="13" t="str">
        <f>IF(ISNUMBER(SEARCH(".",expandedflower[[#This Row],[Pheno Barcode]])),CONCATENATE("1A4070000000065000",RIGHT(expandedflower[[#This Row],[Pheno Barcode]],6)),"")</f>
        <v/>
      </c>
      <c r="O12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_PL3-06</v>
      </c>
    </row>
    <row r="1240" spans="1:15" x14ac:dyDescent="0.25">
      <c r="A1240" s="8" t="s">
        <v>556</v>
      </c>
      <c r="B1240" s="9">
        <v>7</v>
      </c>
      <c r="C1240" s="13" t="s">
        <v>559</v>
      </c>
      <c r="D1240" s="13"/>
      <c r="E1240" s="13" t="e">
        <f>_xlfn.IFNA(VLOOKUP(expandedflower[[#This Row],[Scion METRC '#]],[3]!METRCC8[#Data],2,FALSE),"METRC ERROR")</f>
        <v>#REF!</v>
      </c>
      <c r="F1240" s="13" t="str">
        <f>_xlfn.IFNA(VLOOKUP(expandedflower[[#This Row],[Scion METRC '#]],VEGC8[[#All],[Scion METRC '#]:[Pheno Barcode]],2,FALSE),"")</f>
        <v/>
      </c>
      <c r="G1240" s="13" t="str">
        <f>LEFT(expandedflower[[#This Row],[Pheno Barcode]],7)</f>
        <v/>
      </c>
      <c r="H1240" s="10" t="e">
        <f>_xlfn.IFNA(VLOOKUP(expandedflower[[#This Row],[Strain]],VEGC8[[#All],[Scion METRC '#]:[Health]],5,FALSE),"")</f>
        <v>#REF!</v>
      </c>
      <c r="I1240" s="13"/>
      <c r="J1240" s="13" t="str">
        <f>_xlfn.IFNA(VLOOKUP(expandedflower[[#This Row],[Scion METRC '#]],DEADC8[#Data],2,FALSE),"Alive")</f>
        <v>Alive</v>
      </c>
      <c r="K1240" s="13"/>
      <c r="L1240" s="13" t="str">
        <f>_xlfn.IFNA(VLOOKUP(expandedflower[[#This Row],[Scion METRC '#]],DEADC8[#Data],3,FALSE),"")</f>
        <v/>
      </c>
      <c r="M1240" s="14" t="str">
        <f>_xlfn.IFNA(VLOOKUP(expandedflower[[#This Row],[Scion METRC '#]],DEADC8[#Data],4,FALSE),"")</f>
        <v/>
      </c>
      <c r="N1240" s="13" t="str">
        <f>IF(ISNUMBER(SEARCH(".",expandedflower[[#This Row],[Pheno Barcode]])),CONCATENATE("1A4070000000065000",RIGHT(expandedflower[[#This Row],[Pheno Barcode]],6)),"")</f>
        <v/>
      </c>
      <c r="O12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_PL3-07</v>
      </c>
    </row>
    <row r="1241" spans="1:15" x14ac:dyDescent="0.25">
      <c r="A1241" s="8" t="s">
        <v>556</v>
      </c>
      <c r="B1241" s="9">
        <v>8</v>
      </c>
      <c r="C1241" s="13" t="s">
        <v>559</v>
      </c>
      <c r="D1241" s="13"/>
      <c r="E1241" s="13" t="e">
        <f>_xlfn.IFNA(VLOOKUP(expandedflower[[#This Row],[Scion METRC '#]],[3]!METRCC8[#Data],2,FALSE),"METRC ERROR")</f>
        <v>#REF!</v>
      </c>
      <c r="F1241" s="13" t="str">
        <f>_xlfn.IFNA(VLOOKUP(expandedflower[[#This Row],[Scion METRC '#]],VEGC8[[#All],[Scion METRC '#]:[Pheno Barcode]],2,FALSE),"")</f>
        <v/>
      </c>
      <c r="G1241" s="13" t="str">
        <f>LEFT(expandedflower[[#This Row],[Pheno Barcode]],7)</f>
        <v/>
      </c>
      <c r="H1241" s="10" t="e">
        <f>_xlfn.IFNA(VLOOKUP(expandedflower[[#This Row],[Strain]],VEGC8[[#All],[Scion METRC '#]:[Health]],5,FALSE),"")</f>
        <v>#REF!</v>
      </c>
      <c r="I1241" s="13"/>
      <c r="J1241" s="13" t="str">
        <f>_xlfn.IFNA(VLOOKUP(expandedflower[[#This Row],[Scion METRC '#]],DEADC8[#Data],2,FALSE),"Alive")</f>
        <v>Alive</v>
      </c>
      <c r="K1241" s="13"/>
      <c r="L1241" s="13" t="str">
        <f>_xlfn.IFNA(VLOOKUP(expandedflower[[#This Row],[Scion METRC '#]],DEADC8[#Data],3,FALSE),"")</f>
        <v/>
      </c>
      <c r="M1241" s="14" t="str">
        <f>_xlfn.IFNA(VLOOKUP(expandedflower[[#This Row],[Scion METRC '#]],DEADC8[#Data],4,FALSE),"")</f>
        <v/>
      </c>
      <c r="N1241" s="13" t="str">
        <f>IF(ISNUMBER(SEARCH(".",expandedflower[[#This Row],[Pheno Barcode]])),CONCATENATE("1A4070000000065000",RIGHT(expandedflower[[#This Row],[Pheno Barcode]],6)),"")</f>
        <v/>
      </c>
      <c r="O12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_PL3-08</v>
      </c>
    </row>
    <row r="1242" spans="1:15" x14ac:dyDescent="0.25">
      <c r="A1242" s="8" t="s">
        <v>556</v>
      </c>
      <c r="B1242" s="9">
        <v>9</v>
      </c>
      <c r="C1242" s="13" t="s">
        <v>559</v>
      </c>
      <c r="D1242" s="13"/>
      <c r="E1242" s="13" t="e">
        <f>_xlfn.IFNA(VLOOKUP(expandedflower[[#This Row],[Scion METRC '#]],[3]!METRCC8[#Data],2,FALSE),"METRC ERROR")</f>
        <v>#REF!</v>
      </c>
      <c r="F1242" s="13" t="str">
        <f>_xlfn.IFNA(VLOOKUP(expandedflower[[#This Row],[Scion METRC '#]],VEGC8[[#All],[Scion METRC '#]:[Pheno Barcode]],2,FALSE),"")</f>
        <v/>
      </c>
      <c r="G1242" s="13" t="str">
        <f>LEFT(expandedflower[[#This Row],[Pheno Barcode]],7)</f>
        <v/>
      </c>
      <c r="H1242" s="10" t="e">
        <f>_xlfn.IFNA(VLOOKUP(expandedflower[[#This Row],[Strain]],VEGC8[[#All],[Scion METRC '#]:[Health]],5,FALSE),"")</f>
        <v>#REF!</v>
      </c>
      <c r="I1242" s="13"/>
      <c r="J1242" s="13" t="str">
        <f>_xlfn.IFNA(VLOOKUP(expandedflower[[#This Row],[Scion METRC '#]],DEADC8[#Data],2,FALSE),"Alive")</f>
        <v>Alive</v>
      </c>
      <c r="K1242" s="13"/>
      <c r="L1242" s="13" t="str">
        <f>_xlfn.IFNA(VLOOKUP(expandedflower[[#This Row],[Scion METRC '#]],DEADC8[#Data],3,FALSE),"")</f>
        <v/>
      </c>
      <c r="M1242" s="14" t="str">
        <f>_xlfn.IFNA(VLOOKUP(expandedflower[[#This Row],[Scion METRC '#]],DEADC8[#Data],4,FALSE),"")</f>
        <v/>
      </c>
      <c r="N1242" s="13" t="str">
        <f>IF(ISNUMBER(SEARCH(".",expandedflower[[#This Row],[Pheno Barcode]])),CONCATENATE("1A4070000000065000",RIGHT(expandedflower[[#This Row],[Pheno Barcode]],6)),"")</f>
        <v/>
      </c>
      <c r="O12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_PL3-09</v>
      </c>
    </row>
    <row r="1243" spans="1:15" x14ac:dyDescent="0.25">
      <c r="A1243" s="8" t="s">
        <v>556</v>
      </c>
      <c r="B1243" s="9">
        <v>10</v>
      </c>
      <c r="C1243" s="13" t="s">
        <v>559</v>
      </c>
      <c r="D1243" s="13"/>
      <c r="E1243" s="13" t="e">
        <f>_xlfn.IFNA(VLOOKUP(expandedflower[[#This Row],[Scion METRC '#]],[3]!METRCC8[#Data],2,FALSE),"METRC ERROR")</f>
        <v>#REF!</v>
      </c>
      <c r="F1243" s="13" t="str">
        <f>_xlfn.IFNA(VLOOKUP(expandedflower[[#This Row],[Scion METRC '#]],VEGC8[[#All],[Scion METRC '#]:[Pheno Barcode]],2,FALSE),"")</f>
        <v/>
      </c>
      <c r="G1243" s="13" t="str">
        <f>LEFT(expandedflower[[#This Row],[Pheno Barcode]],7)</f>
        <v/>
      </c>
      <c r="H1243" s="10" t="e">
        <f>_xlfn.IFNA(VLOOKUP(expandedflower[[#This Row],[Strain]],VEGC8[[#All],[Scion METRC '#]:[Health]],5,FALSE),"")</f>
        <v>#REF!</v>
      </c>
      <c r="I1243" s="13"/>
      <c r="J1243" s="13" t="str">
        <f>_xlfn.IFNA(VLOOKUP(expandedflower[[#This Row],[Scion METRC '#]],DEADC8[#Data],2,FALSE),"Alive")</f>
        <v>Alive</v>
      </c>
      <c r="K1243" s="13"/>
      <c r="L1243" s="13" t="str">
        <f>_xlfn.IFNA(VLOOKUP(expandedflower[[#This Row],[Scion METRC '#]],DEADC8[#Data],3,FALSE),"")</f>
        <v/>
      </c>
      <c r="M1243" s="14" t="str">
        <f>_xlfn.IFNA(VLOOKUP(expandedflower[[#This Row],[Scion METRC '#]],DEADC8[#Data],4,FALSE),"")</f>
        <v/>
      </c>
      <c r="N1243" s="13" t="str">
        <f>IF(ISNUMBER(SEARCH(".",expandedflower[[#This Row],[Pheno Barcode]])),CONCATENATE("1A4070000000065000",RIGHT(expandedflower[[#This Row],[Pheno Barcode]],6)),"")</f>
        <v/>
      </c>
      <c r="O12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_PL3-10</v>
      </c>
    </row>
    <row r="1244" spans="1:15" x14ac:dyDescent="0.25">
      <c r="A1244" s="8" t="s">
        <v>556</v>
      </c>
      <c r="B1244" s="9">
        <v>11</v>
      </c>
      <c r="C1244" s="13" t="s">
        <v>559</v>
      </c>
      <c r="D1244" s="13"/>
      <c r="E1244" s="13" t="e">
        <f>_xlfn.IFNA(VLOOKUP(expandedflower[[#This Row],[Scion METRC '#]],[3]!METRCC8[#Data],2,FALSE),"METRC ERROR")</f>
        <v>#REF!</v>
      </c>
      <c r="F1244" s="13" t="str">
        <f>_xlfn.IFNA(VLOOKUP(expandedflower[[#This Row],[Scion METRC '#]],VEGC8[[#All],[Scion METRC '#]:[Pheno Barcode]],2,FALSE),"")</f>
        <v/>
      </c>
      <c r="G1244" s="13" t="str">
        <f>LEFT(expandedflower[[#This Row],[Pheno Barcode]],7)</f>
        <v/>
      </c>
      <c r="H1244" s="10" t="e">
        <f>_xlfn.IFNA(VLOOKUP(expandedflower[[#This Row],[Strain]],VEGC8[[#All],[Scion METRC '#]:[Health]],5,FALSE),"")</f>
        <v>#REF!</v>
      </c>
      <c r="I1244" s="13"/>
      <c r="J1244" s="13" t="str">
        <f>_xlfn.IFNA(VLOOKUP(expandedflower[[#This Row],[Scion METRC '#]],DEADC8[#Data],2,FALSE),"Alive")</f>
        <v>Alive</v>
      </c>
      <c r="K1244" s="13"/>
      <c r="L1244" s="13" t="str">
        <f>_xlfn.IFNA(VLOOKUP(expandedflower[[#This Row],[Scion METRC '#]],DEADC8[#Data],3,FALSE),"")</f>
        <v/>
      </c>
      <c r="M1244" s="14" t="str">
        <f>_xlfn.IFNA(VLOOKUP(expandedflower[[#This Row],[Scion METRC '#]],DEADC8[#Data],4,FALSE),"")</f>
        <v/>
      </c>
      <c r="N1244" s="13" t="str">
        <f>IF(ISNUMBER(SEARCH(".",expandedflower[[#This Row],[Pheno Barcode]])),CONCATENATE("1A4070000000065000",RIGHT(expandedflower[[#This Row],[Pheno Barcode]],6)),"")</f>
        <v/>
      </c>
      <c r="O12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_PL3-11</v>
      </c>
    </row>
    <row r="1245" spans="1:15" x14ac:dyDescent="0.25">
      <c r="A1245" s="8" t="s">
        <v>556</v>
      </c>
      <c r="B1245" s="9">
        <v>12</v>
      </c>
      <c r="C1245" s="13" t="s">
        <v>559</v>
      </c>
      <c r="D1245" s="13"/>
      <c r="E1245" s="13" t="e">
        <f>_xlfn.IFNA(VLOOKUP(expandedflower[[#This Row],[Scion METRC '#]],[3]!METRCC8[#Data],2,FALSE),"METRC ERROR")</f>
        <v>#REF!</v>
      </c>
      <c r="F1245" s="13" t="str">
        <f>_xlfn.IFNA(VLOOKUP(expandedflower[[#This Row],[Scion METRC '#]],VEGC8[[#All],[Scion METRC '#]:[Pheno Barcode]],2,FALSE),"")</f>
        <v/>
      </c>
      <c r="G1245" s="13" t="str">
        <f>LEFT(expandedflower[[#This Row],[Pheno Barcode]],7)</f>
        <v/>
      </c>
      <c r="H1245" s="10" t="e">
        <f>_xlfn.IFNA(VLOOKUP(expandedflower[[#This Row],[Strain]],VEGC8[[#All],[Scion METRC '#]:[Health]],5,FALSE),"")</f>
        <v>#REF!</v>
      </c>
      <c r="I1245" s="13"/>
      <c r="J1245" s="13" t="str">
        <f>_xlfn.IFNA(VLOOKUP(expandedflower[[#This Row],[Scion METRC '#]],DEADC8[#Data],2,FALSE),"Alive")</f>
        <v>Alive</v>
      </c>
      <c r="K1245" s="13"/>
      <c r="L1245" s="13" t="str">
        <f>_xlfn.IFNA(VLOOKUP(expandedflower[[#This Row],[Scion METRC '#]],DEADC8[#Data],3,FALSE),"")</f>
        <v/>
      </c>
      <c r="M1245" s="14" t="str">
        <f>_xlfn.IFNA(VLOOKUP(expandedflower[[#This Row],[Scion METRC '#]],DEADC8[#Data],4,FALSE),"")</f>
        <v/>
      </c>
      <c r="N1245" s="13" t="str">
        <f>IF(ISNUMBER(SEARCH(".",expandedflower[[#This Row],[Pheno Barcode]])),CONCATENATE("1A4070000000065000",RIGHT(expandedflower[[#This Row],[Pheno Barcode]],6)),"")</f>
        <v/>
      </c>
      <c r="O12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_PL3-12</v>
      </c>
    </row>
    <row r="1246" spans="1:15" x14ac:dyDescent="0.25">
      <c r="A1246" s="8" t="s">
        <v>556</v>
      </c>
      <c r="B1246" s="9">
        <v>13</v>
      </c>
      <c r="C1246" s="13" t="s">
        <v>559</v>
      </c>
      <c r="D1246" s="13"/>
      <c r="E1246" s="13" t="e">
        <f>_xlfn.IFNA(VLOOKUP(expandedflower[[#This Row],[Scion METRC '#]],[3]!METRCC8[#Data],2,FALSE),"METRC ERROR")</f>
        <v>#REF!</v>
      </c>
      <c r="F1246" s="13" t="str">
        <f>_xlfn.IFNA(VLOOKUP(expandedflower[[#This Row],[Scion METRC '#]],VEGC8[[#All],[Scion METRC '#]:[Pheno Barcode]],2,FALSE),"")</f>
        <v/>
      </c>
      <c r="G1246" s="13" t="str">
        <f>LEFT(expandedflower[[#This Row],[Pheno Barcode]],7)</f>
        <v/>
      </c>
      <c r="H1246" s="10" t="e">
        <f>_xlfn.IFNA(VLOOKUP(expandedflower[[#This Row],[Strain]],VEGC8[[#All],[Scion METRC '#]:[Health]],5,FALSE),"")</f>
        <v>#REF!</v>
      </c>
      <c r="I1246" s="13"/>
      <c r="J1246" s="13" t="str">
        <f>_xlfn.IFNA(VLOOKUP(expandedflower[[#This Row],[Scion METRC '#]],DEADC8[#Data],2,FALSE),"Alive")</f>
        <v>Alive</v>
      </c>
      <c r="K1246" s="13"/>
      <c r="L1246" s="13" t="str">
        <f>_xlfn.IFNA(VLOOKUP(expandedflower[[#This Row],[Scion METRC '#]],DEADC8[#Data],3,FALSE),"")</f>
        <v/>
      </c>
      <c r="M1246" s="14" t="str">
        <f>_xlfn.IFNA(VLOOKUP(expandedflower[[#This Row],[Scion METRC '#]],DEADC8[#Data],4,FALSE),"")</f>
        <v/>
      </c>
      <c r="N1246" s="13" t="str">
        <f>IF(ISNUMBER(SEARCH(".",expandedflower[[#This Row],[Pheno Barcode]])),CONCATENATE("1A4070000000065000",RIGHT(expandedflower[[#This Row],[Pheno Barcode]],6)),"")</f>
        <v/>
      </c>
      <c r="O12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_PL3-13</v>
      </c>
    </row>
    <row r="1247" spans="1:15" x14ac:dyDescent="0.25">
      <c r="A1247" s="8" t="s">
        <v>556</v>
      </c>
      <c r="B1247" s="9">
        <v>14</v>
      </c>
      <c r="C1247" s="13" t="s">
        <v>559</v>
      </c>
      <c r="D1247" s="13"/>
      <c r="E1247" s="13" t="e">
        <f>_xlfn.IFNA(VLOOKUP(expandedflower[[#This Row],[Scion METRC '#]],[3]!METRCC8[#Data],2,FALSE),"METRC ERROR")</f>
        <v>#REF!</v>
      </c>
      <c r="F1247" s="13" t="str">
        <f>_xlfn.IFNA(VLOOKUP(expandedflower[[#This Row],[Scion METRC '#]],VEGC8[[#All],[Scion METRC '#]:[Pheno Barcode]],2,FALSE),"")</f>
        <v/>
      </c>
      <c r="G1247" s="13" t="str">
        <f>LEFT(expandedflower[[#This Row],[Pheno Barcode]],7)</f>
        <v/>
      </c>
      <c r="H1247" s="10" t="e">
        <f>_xlfn.IFNA(VLOOKUP(expandedflower[[#This Row],[Strain]],VEGC8[[#All],[Scion METRC '#]:[Health]],5,FALSE),"")</f>
        <v>#REF!</v>
      </c>
      <c r="I1247" s="13"/>
      <c r="J1247" s="13" t="str">
        <f>_xlfn.IFNA(VLOOKUP(expandedflower[[#This Row],[Scion METRC '#]],DEADC8[#Data],2,FALSE),"Alive")</f>
        <v>Alive</v>
      </c>
      <c r="K1247" s="13"/>
      <c r="L1247" s="13" t="str">
        <f>_xlfn.IFNA(VLOOKUP(expandedflower[[#This Row],[Scion METRC '#]],DEADC8[#Data],3,FALSE),"")</f>
        <v/>
      </c>
      <c r="M1247" s="14" t="str">
        <f>_xlfn.IFNA(VLOOKUP(expandedflower[[#This Row],[Scion METRC '#]],DEADC8[#Data],4,FALSE),"")</f>
        <v/>
      </c>
      <c r="N1247" s="13" t="str">
        <f>IF(ISNUMBER(SEARCH(".",expandedflower[[#This Row],[Pheno Barcode]])),CONCATENATE("1A4070000000065000",RIGHT(expandedflower[[#This Row],[Pheno Barcode]],6)),"")</f>
        <v/>
      </c>
      <c r="O12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_PL3-14</v>
      </c>
    </row>
    <row r="1248" spans="1:15" x14ac:dyDescent="0.25">
      <c r="A1248" s="8" t="s">
        <v>556</v>
      </c>
      <c r="B1248" s="9">
        <v>15</v>
      </c>
      <c r="C1248" s="13" t="s">
        <v>559</v>
      </c>
      <c r="D1248" s="13"/>
      <c r="E1248" s="13" t="e">
        <f>_xlfn.IFNA(VLOOKUP(expandedflower[[#This Row],[Scion METRC '#]],[3]!METRCC8[#Data],2,FALSE),"METRC ERROR")</f>
        <v>#REF!</v>
      </c>
      <c r="F1248" s="13" t="str">
        <f>_xlfn.IFNA(VLOOKUP(expandedflower[[#This Row],[Scion METRC '#]],VEGC8[[#All],[Scion METRC '#]:[Pheno Barcode]],2,FALSE),"")</f>
        <v/>
      </c>
      <c r="G1248" s="13" t="str">
        <f>LEFT(expandedflower[[#This Row],[Pheno Barcode]],7)</f>
        <v/>
      </c>
      <c r="H1248" s="10" t="e">
        <f>_xlfn.IFNA(VLOOKUP(expandedflower[[#This Row],[Strain]],VEGC8[[#All],[Scion METRC '#]:[Health]],5,FALSE),"")</f>
        <v>#REF!</v>
      </c>
      <c r="I1248" s="13"/>
      <c r="J1248" s="13" t="str">
        <f>_xlfn.IFNA(VLOOKUP(expandedflower[[#This Row],[Scion METRC '#]],DEADC8[#Data],2,FALSE),"Alive")</f>
        <v>Alive</v>
      </c>
      <c r="K1248" s="13"/>
      <c r="L1248" s="13" t="str">
        <f>_xlfn.IFNA(VLOOKUP(expandedflower[[#This Row],[Scion METRC '#]],DEADC8[#Data],3,FALSE),"")</f>
        <v/>
      </c>
      <c r="M1248" s="14" t="str">
        <f>_xlfn.IFNA(VLOOKUP(expandedflower[[#This Row],[Scion METRC '#]],DEADC8[#Data],4,FALSE),"")</f>
        <v/>
      </c>
      <c r="N1248" s="13" t="str">
        <f>IF(ISNUMBER(SEARCH(".",expandedflower[[#This Row],[Pheno Barcode]])),CONCATENATE("1A4070000000065000",RIGHT(expandedflower[[#This Row],[Pheno Barcode]],6)),"")</f>
        <v/>
      </c>
      <c r="O12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_PL3-15</v>
      </c>
    </row>
    <row r="1249" spans="1:15" x14ac:dyDescent="0.25">
      <c r="A1249" s="8" t="s">
        <v>556</v>
      </c>
      <c r="B1249" s="9">
        <v>16</v>
      </c>
      <c r="C1249" s="13" t="s">
        <v>559</v>
      </c>
      <c r="D1249" s="13"/>
      <c r="E1249" s="13" t="e">
        <f>_xlfn.IFNA(VLOOKUP(expandedflower[[#This Row],[Scion METRC '#]],[3]!METRCC8[#Data],2,FALSE),"METRC ERROR")</f>
        <v>#REF!</v>
      </c>
      <c r="F1249" s="13" t="str">
        <f>_xlfn.IFNA(VLOOKUP(expandedflower[[#This Row],[Scion METRC '#]],VEGC8[[#All],[Scion METRC '#]:[Pheno Barcode]],2,FALSE),"")</f>
        <v/>
      </c>
      <c r="G1249" s="13" t="str">
        <f>LEFT(expandedflower[[#This Row],[Pheno Barcode]],7)</f>
        <v/>
      </c>
      <c r="H1249" s="10" t="e">
        <f>_xlfn.IFNA(VLOOKUP(expandedflower[[#This Row],[Strain]],VEGC8[[#All],[Scion METRC '#]:[Health]],5,FALSE),"")</f>
        <v>#REF!</v>
      </c>
      <c r="I1249" s="13"/>
      <c r="J1249" s="13" t="str">
        <f>_xlfn.IFNA(VLOOKUP(expandedflower[[#This Row],[Scion METRC '#]],DEADC8[#Data],2,FALSE),"Alive")</f>
        <v>Alive</v>
      </c>
      <c r="K1249" s="13"/>
      <c r="L1249" s="13" t="str">
        <f>_xlfn.IFNA(VLOOKUP(expandedflower[[#This Row],[Scion METRC '#]],DEADC8[#Data],3,FALSE),"")</f>
        <v/>
      </c>
      <c r="M1249" s="14" t="str">
        <f>_xlfn.IFNA(VLOOKUP(expandedflower[[#This Row],[Scion METRC '#]],DEADC8[#Data],4,FALSE),"")</f>
        <v/>
      </c>
      <c r="N1249" s="13" t="str">
        <f>IF(ISNUMBER(SEARCH(".",expandedflower[[#This Row],[Pheno Barcode]])),CONCATENATE("1A4070000000065000",RIGHT(expandedflower[[#This Row],[Pheno Barcode]],6)),"")</f>
        <v/>
      </c>
      <c r="O12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_PL3-16</v>
      </c>
    </row>
    <row r="1250" spans="1:15" x14ac:dyDescent="0.25">
      <c r="A1250" s="8" t="s">
        <v>556</v>
      </c>
      <c r="B1250" s="9">
        <v>1</v>
      </c>
      <c r="C1250" s="13" t="s">
        <v>560</v>
      </c>
      <c r="D1250" s="13"/>
      <c r="E1250" s="13" t="e">
        <f>_xlfn.IFNA(VLOOKUP(expandedflower[[#This Row],[Scion METRC '#]],[3]!METRCC8[#Data],2,FALSE),"METRC ERROR")</f>
        <v>#REF!</v>
      </c>
      <c r="F1250" s="13" t="str">
        <f>_xlfn.IFNA(VLOOKUP(expandedflower[[#This Row],[Scion METRC '#]],VEGC8[[#All],[Scion METRC '#]:[Pheno Barcode]],2,FALSE),"")</f>
        <v/>
      </c>
      <c r="G1250" s="13" t="str">
        <f>LEFT(expandedflower[[#This Row],[Pheno Barcode]],7)</f>
        <v/>
      </c>
      <c r="H1250" s="10" t="e">
        <f>_xlfn.IFNA(VLOOKUP(expandedflower[[#This Row],[Strain]],VEGC8[[#All],[Scion METRC '#]:[Health]],5,FALSE),"")</f>
        <v>#REF!</v>
      </c>
      <c r="I1250" s="13"/>
      <c r="J1250" s="13" t="str">
        <f>_xlfn.IFNA(VLOOKUP(expandedflower[[#This Row],[Scion METRC '#]],DEADC8[#Data],2,FALSE),"Alive")</f>
        <v>Alive</v>
      </c>
      <c r="K1250" s="13"/>
      <c r="L1250" s="13" t="str">
        <f>_xlfn.IFNA(VLOOKUP(expandedflower[[#This Row],[Scion METRC '#]],DEADC8[#Data],3,FALSE),"")</f>
        <v/>
      </c>
      <c r="M1250" s="14" t="str">
        <f>_xlfn.IFNA(VLOOKUP(expandedflower[[#This Row],[Scion METRC '#]],DEADC8[#Data],4,FALSE),"")</f>
        <v/>
      </c>
      <c r="N1250" s="13" t="str">
        <f>IF(ISNUMBER(SEARCH(".",expandedflower[[#This Row],[Pheno Barcode]])),CONCATENATE("1A4070000000065000",RIGHT(expandedflower[[#This Row],[Pheno Barcode]],6)),"")</f>
        <v/>
      </c>
      <c r="O12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_PL4-01</v>
      </c>
    </row>
    <row r="1251" spans="1:15" x14ac:dyDescent="0.25">
      <c r="A1251" s="8" t="s">
        <v>556</v>
      </c>
      <c r="B1251" s="9">
        <v>2</v>
      </c>
      <c r="C1251" s="13" t="s">
        <v>560</v>
      </c>
      <c r="D1251" s="13"/>
      <c r="E1251" s="13" t="e">
        <f>_xlfn.IFNA(VLOOKUP(expandedflower[[#This Row],[Scion METRC '#]],[3]!METRCC8[#Data],2,FALSE),"METRC ERROR")</f>
        <v>#REF!</v>
      </c>
      <c r="F1251" s="13" t="str">
        <f>_xlfn.IFNA(VLOOKUP(expandedflower[[#This Row],[Scion METRC '#]],VEGC8[[#All],[Scion METRC '#]:[Pheno Barcode]],2,FALSE),"")</f>
        <v/>
      </c>
      <c r="G1251" s="13" t="str">
        <f>LEFT(expandedflower[[#This Row],[Pheno Barcode]],7)</f>
        <v/>
      </c>
      <c r="H1251" s="10" t="e">
        <f>_xlfn.IFNA(VLOOKUP(expandedflower[[#This Row],[Strain]],VEGC8[[#All],[Scion METRC '#]:[Health]],5,FALSE),"")</f>
        <v>#REF!</v>
      </c>
      <c r="I1251" s="13"/>
      <c r="J1251" s="13" t="str">
        <f>_xlfn.IFNA(VLOOKUP(expandedflower[[#This Row],[Scion METRC '#]],DEADC8[#Data],2,FALSE),"Alive")</f>
        <v>Alive</v>
      </c>
      <c r="K1251" s="13"/>
      <c r="L1251" s="13" t="str">
        <f>_xlfn.IFNA(VLOOKUP(expandedflower[[#This Row],[Scion METRC '#]],DEADC8[#Data],3,FALSE),"")</f>
        <v/>
      </c>
      <c r="M1251" s="14" t="str">
        <f>_xlfn.IFNA(VLOOKUP(expandedflower[[#This Row],[Scion METRC '#]],DEADC8[#Data],4,FALSE),"")</f>
        <v/>
      </c>
      <c r="N1251" s="13" t="str">
        <f>IF(ISNUMBER(SEARCH(".",expandedflower[[#This Row],[Pheno Barcode]])),CONCATENATE("1A4070000000065000",RIGHT(expandedflower[[#This Row],[Pheno Barcode]],6)),"")</f>
        <v/>
      </c>
      <c r="O12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_PL4-02</v>
      </c>
    </row>
    <row r="1252" spans="1:15" x14ac:dyDescent="0.25">
      <c r="A1252" s="8" t="s">
        <v>556</v>
      </c>
      <c r="B1252" s="9">
        <v>3</v>
      </c>
      <c r="C1252" s="13" t="s">
        <v>560</v>
      </c>
      <c r="D1252" s="13"/>
      <c r="E1252" s="13" t="e">
        <f>_xlfn.IFNA(VLOOKUP(expandedflower[[#This Row],[Scion METRC '#]],[3]!METRCC8[#Data],2,FALSE),"METRC ERROR")</f>
        <v>#REF!</v>
      </c>
      <c r="F1252" s="13" t="str">
        <f>_xlfn.IFNA(VLOOKUP(expandedflower[[#This Row],[Scion METRC '#]],VEGC8[[#All],[Scion METRC '#]:[Pheno Barcode]],2,FALSE),"")</f>
        <v/>
      </c>
      <c r="G1252" s="13" t="str">
        <f>LEFT(expandedflower[[#This Row],[Pheno Barcode]],7)</f>
        <v/>
      </c>
      <c r="H1252" s="10" t="e">
        <f>_xlfn.IFNA(VLOOKUP(expandedflower[[#This Row],[Strain]],VEGC8[[#All],[Scion METRC '#]:[Health]],5,FALSE),"")</f>
        <v>#REF!</v>
      </c>
      <c r="I1252" s="13"/>
      <c r="J1252" s="13" t="str">
        <f>_xlfn.IFNA(VLOOKUP(expandedflower[[#This Row],[Scion METRC '#]],DEADC8[#Data],2,FALSE),"Alive")</f>
        <v>Alive</v>
      </c>
      <c r="K1252" s="13"/>
      <c r="L1252" s="13" t="str">
        <f>_xlfn.IFNA(VLOOKUP(expandedflower[[#This Row],[Scion METRC '#]],DEADC8[#Data],3,FALSE),"")</f>
        <v/>
      </c>
      <c r="M1252" s="14" t="str">
        <f>_xlfn.IFNA(VLOOKUP(expandedflower[[#This Row],[Scion METRC '#]],DEADC8[#Data],4,FALSE),"")</f>
        <v/>
      </c>
      <c r="N1252" s="13" t="str">
        <f>IF(ISNUMBER(SEARCH(".",expandedflower[[#This Row],[Pheno Barcode]])),CONCATENATE("1A4070000000065000",RIGHT(expandedflower[[#This Row],[Pheno Barcode]],6)),"")</f>
        <v/>
      </c>
      <c r="O12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_PL4-03</v>
      </c>
    </row>
    <row r="1253" spans="1:15" x14ac:dyDescent="0.25">
      <c r="A1253" s="8" t="s">
        <v>556</v>
      </c>
      <c r="B1253" s="9">
        <v>4</v>
      </c>
      <c r="C1253" s="13" t="s">
        <v>560</v>
      </c>
      <c r="D1253" s="13"/>
      <c r="E1253" s="13" t="e">
        <f>_xlfn.IFNA(VLOOKUP(expandedflower[[#This Row],[Scion METRC '#]],[3]!METRCC8[#Data],2,FALSE),"METRC ERROR")</f>
        <v>#REF!</v>
      </c>
      <c r="F1253" s="13" t="str">
        <f>_xlfn.IFNA(VLOOKUP(expandedflower[[#This Row],[Scion METRC '#]],VEGC8[[#All],[Scion METRC '#]:[Pheno Barcode]],2,FALSE),"")</f>
        <v/>
      </c>
      <c r="G1253" s="13" t="str">
        <f>LEFT(expandedflower[[#This Row],[Pheno Barcode]],7)</f>
        <v/>
      </c>
      <c r="H1253" s="10" t="e">
        <f>_xlfn.IFNA(VLOOKUP(expandedflower[[#This Row],[Strain]],VEGC8[[#All],[Scion METRC '#]:[Health]],5,FALSE),"")</f>
        <v>#REF!</v>
      </c>
      <c r="I1253" s="13"/>
      <c r="J1253" s="13" t="str">
        <f>_xlfn.IFNA(VLOOKUP(expandedflower[[#This Row],[Scion METRC '#]],DEADC8[#Data],2,FALSE),"Alive")</f>
        <v>Alive</v>
      </c>
      <c r="K1253" s="13"/>
      <c r="L1253" s="13" t="str">
        <f>_xlfn.IFNA(VLOOKUP(expandedflower[[#This Row],[Scion METRC '#]],DEADC8[#Data],3,FALSE),"")</f>
        <v/>
      </c>
      <c r="M1253" s="14" t="str">
        <f>_xlfn.IFNA(VLOOKUP(expandedflower[[#This Row],[Scion METRC '#]],DEADC8[#Data],4,FALSE),"")</f>
        <v/>
      </c>
      <c r="N1253" s="13" t="str">
        <f>IF(ISNUMBER(SEARCH(".",expandedflower[[#This Row],[Pheno Barcode]])),CONCATENATE("1A4070000000065000",RIGHT(expandedflower[[#This Row],[Pheno Barcode]],6)),"")</f>
        <v/>
      </c>
      <c r="O12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_PL4-04</v>
      </c>
    </row>
    <row r="1254" spans="1:15" x14ac:dyDescent="0.25">
      <c r="A1254" s="8" t="s">
        <v>556</v>
      </c>
      <c r="B1254" s="9">
        <v>5</v>
      </c>
      <c r="C1254" s="13" t="s">
        <v>560</v>
      </c>
      <c r="D1254" s="13"/>
      <c r="E1254" s="13" t="e">
        <f>_xlfn.IFNA(VLOOKUP(expandedflower[[#This Row],[Scion METRC '#]],[3]!METRCC8[#Data],2,FALSE),"METRC ERROR")</f>
        <v>#REF!</v>
      </c>
      <c r="F1254" s="13" t="str">
        <f>_xlfn.IFNA(VLOOKUP(expandedflower[[#This Row],[Scion METRC '#]],VEGC8[[#All],[Scion METRC '#]:[Pheno Barcode]],2,FALSE),"")</f>
        <v/>
      </c>
      <c r="G1254" s="13" t="str">
        <f>LEFT(expandedflower[[#This Row],[Pheno Barcode]],7)</f>
        <v/>
      </c>
      <c r="H1254" s="10" t="e">
        <f>_xlfn.IFNA(VLOOKUP(expandedflower[[#This Row],[Strain]],VEGC8[[#All],[Scion METRC '#]:[Health]],5,FALSE),"")</f>
        <v>#REF!</v>
      </c>
      <c r="I1254" s="13"/>
      <c r="J1254" s="13" t="str">
        <f>_xlfn.IFNA(VLOOKUP(expandedflower[[#This Row],[Scion METRC '#]],DEADC8[#Data],2,FALSE),"Alive")</f>
        <v>Alive</v>
      </c>
      <c r="K1254" s="13"/>
      <c r="L1254" s="13" t="str">
        <f>_xlfn.IFNA(VLOOKUP(expandedflower[[#This Row],[Scion METRC '#]],DEADC8[#Data],3,FALSE),"")</f>
        <v/>
      </c>
      <c r="M1254" s="14" t="str">
        <f>_xlfn.IFNA(VLOOKUP(expandedflower[[#This Row],[Scion METRC '#]],DEADC8[#Data],4,FALSE),"")</f>
        <v/>
      </c>
      <c r="N1254" s="13" t="str">
        <f>IF(ISNUMBER(SEARCH(".",expandedflower[[#This Row],[Pheno Barcode]])),CONCATENATE("1A4070000000065000",RIGHT(expandedflower[[#This Row],[Pheno Barcode]],6)),"")</f>
        <v/>
      </c>
      <c r="O12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_PL4-05</v>
      </c>
    </row>
    <row r="1255" spans="1:15" x14ac:dyDescent="0.25">
      <c r="A1255" s="8" t="s">
        <v>556</v>
      </c>
      <c r="B1255" s="9">
        <v>6</v>
      </c>
      <c r="C1255" s="13" t="s">
        <v>560</v>
      </c>
      <c r="D1255" s="13"/>
      <c r="E1255" s="13" t="e">
        <f>_xlfn.IFNA(VLOOKUP(expandedflower[[#This Row],[Scion METRC '#]],[3]!METRCC8[#Data],2,FALSE),"METRC ERROR")</f>
        <v>#REF!</v>
      </c>
      <c r="F1255" s="13" t="str">
        <f>_xlfn.IFNA(VLOOKUP(expandedflower[[#This Row],[Scion METRC '#]],VEGC8[[#All],[Scion METRC '#]:[Pheno Barcode]],2,FALSE),"")</f>
        <v/>
      </c>
      <c r="G1255" s="13" t="str">
        <f>LEFT(expandedflower[[#This Row],[Pheno Barcode]],7)</f>
        <v/>
      </c>
      <c r="H1255" s="10" t="e">
        <f>_xlfn.IFNA(VLOOKUP(expandedflower[[#This Row],[Strain]],VEGC8[[#All],[Scion METRC '#]:[Health]],5,FALSE),"")</f>
        <v>#REF!</v>
      </c>
      <c r="I1255" s="13"/>
      <c r="J1255" s="13" t="str">
        <f>_xlfn.IFNA(VLOOKUP(expandedflower[[#This Row],[Scion METRC '#]],DEADC8[#Data],2,FALSE),"Alive")</f>
        <v>Alive</v>
      </c>
      <c r="K1255" s="13"/>
      <c r="L1255" s="13" t="str">
        <f>_xlfn.IFNA(VLOOKUP(expandedflower[[#This Row],[Scion METRC '#]],DEADC8[#Data],3,FALSE),"")</f>
        <v/>
      </c>
      <c r="M1255" s="14" t="str">
        <f>_xlfn.IFNA(VLOOKUP(expandedflower[[#This Row],[Scion METRC '#]],DEADC8[#Data],4,FALSE),"")</f>
        <v/>
      </c>
      <c r="N1255" s="13" t="str">
        <f>IF(ISNUMBER(SEARCH(".",expandedflower[[#This Row],[Pheno Barcode]])),CONCATENATE("1A4070000000065000",RIGHT(expandedflower[[#This Row],[Pheno Barcode]],6)),"")</f>
        <v/>
      </c>
      <c r="O12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_PL4-06</v>
      </c>
    </row>
    <row r="1256" spans="1:15" x14ac:dyDescent="0.25">
      <c r="A1256" s="8" t="s">
        <v>556</v>
      </c>
      <c r="B1256" s="9">
        <v>7</v>
      </c>
      <c r="C1256" s="13" t="s">
        <v>560</v>
      </c>
      <c r="D1256" s="13"/>
      <c r="E1256" s="13" t="e">
        <f>_xlfn.IFNA(VLOOKUP(expandedflower[[#This Row],[Scion METRC '#]],[3]!METRCC8[#Data],2,FALSE),"METRC ERROR")</f>
        <v>#REF!</v>
      </c>
      <c r="F1256" s="13" t="str">
        <f>_xlfn.IFNA(VLOOKUP(expandedflower[[#This Row],[Scion METRC '#]],VEGC8[[#All],[Scion METRC '#]:[Pheno Barcode]],2,FALSE),"")</f>
        <v/>
      </c>
      <c r="G1256" s="13" t="str">
        <f>LEFT(expandedflower[[#This Row],[Pheno Barcode]],7)</f>
        <v/>
      </c>
      <c r="H1256" s="10" t="e">
        <f>_xlfn.IFNA(VLOOKUP(expandedflower[[#This Row],[Strain]],VEGC8[[#All],[Scion METRC '#]:[Health]],5,FALSE),"")</f>
        <v>#REF!</v>
      </c>
      <c r="I1256" s="13"/>
      <c r="J1256" s="13" t="str">
        <f>_xlfn.IFNA(VLOOKUP(expandedflower[[#This Row],[Scion METRC '#]],DEADC8[#Data],2,FALSE),"Alive")</f>
        <v>Alive</v>
      </c>
      <c r="K1256" s="13"/>
      <c r="L1256" s="13" t="str">
        <f>_xlfn.IFNA(VLOOKUP(expandedflower[[#This Row],[Scion METRC '#]],DEADC8[#Data],3,FALSE),"")</f>
        <v/>
      </c>
      <c r="M1256" s="14" t="str">
        <f>_xlfn.IFNA(VLOOKUP(expandedflower[[#This Row],[Scion METRC '#]],DEADC8[#Data],4,FALSE),"")</f>
        <v/>
      </c>
      <c r="N1256" s="13" t="str">
        <f>IF(ISNUMBER(SEARCH(".",expandedflower[[#This Row],[Pheno Barcode]])),CONCATENATE("1A4070000000065000",RIGHT(expandedflower[[#This Row],[Pheno Barcode]],6)),"")</f>
        <v/>
      </c>
      <c r="O12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_PL4-07</v>
      </c>
    </row>
    <row r="1257" spans="1:15" x14ac:dyDescent="0.25">
      <c r="A1257" s="8" t="s">
        <v>556</v>
      </c>
      <c r="B1257" s="9">
        <v>8</v>
      </c>
      <c r="C1257" s="13" t="s">
        <v>560</v>
      </c>
      <c r="D1257" s="13"/>
      <c r="E1257" s="13" t="e">
        <f>_xlfn.IFNA(VLOOKUP(expandedflower[[#This Row],[Scion METRC '#]],[3]!METRCC8[#Data],2,FALSE),"METRC ERROR")</f>
        <v>#REF!</v>
      </c>
      <c r="F1257" s="13" t="str">
        <f>_xlfn.IFNA(VLOOKUP(expandedflower[[#This Row],[Scion METRC '#]],VEGC8[[#All],[Scion METRC '#]:[Pheno Barcode]],2,FALSE),"")</f>
        <v/>
      </c>
      <c r="G1257" s="13" t="str">
        <f>LEFT(expandedflower[[#This Row],[Pheno Barcode]],7)</f>
        <v/>
      </c>
      <c r="H1257" s="10" t="e">
        <f>_xlfn.IFNA(VLOOKUP(expandedflower[[#This Row],[Strain]],VEGC8[[#All],[Scion METRC '#]:[Health]],5,FALSE),"")</f>
        <v>#REF!</v>
      </c>
      <c r="I1257" s="13"/>
      <c r="J1257" s="13" t="str">
        <f>_xlfn.IFNA(VLOOKUP(expandedflower[[#This Row],[Scion METRC '#]],DEADC8[#Data],2,FALSE),"Alive")</f>
        <v>Alive</v>
      </c>
      <c r="K1257" s="13"/>
      <c r="L1257" s="13" t="str">
        <f>_xlfn.IFNA(VLOOKUP(expandedflower[[#This Row],[Scion METRC '#]],DEADC8[#Data],3,FALSE),"")</f>
        <v/>
      </c>
      <c r="M1257" s="14" t="str">
        <f>_xlfn.IFNA(VLOOKUP(expandedflower[[#This Row],[Scion METRC '#]],DEADC8[#Data],4,FALSE),"")</f>
        <v/>
      </c>
      <c r="N1257" s="13" t="str">
        <f>IF(ISNUMBER(SEARCH(".",expandedflower[[#This Row],[Pheno Barcode]])),CONCATENATE("1A4070000000065000",RIGHT(expandedflower[[#This Row],[Pheno Barcode]],6)),"")</f>
        <v/>
      </c>
      <c r="O12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_PL4-08</v>
      </c>
    </row>
    <row r="1258" spans="1:15" x14ac:dyDescent="0.25">
      <c r="A1258" s="8" t="s">
        <v>556</v>
      </c>
      <c r="B1258" s="9">
        <v>9</v>
      </c>
      <c r="C1258" s="13" t="s">
        <v>560</v>
      </c>
      <c r="D1258" s="13"/>
      <c r="E1258" s="13" t="e">
        <f>_xlfn.IFNA(VLOOKUP(expandedflower[[#This Row],[Scion METRC '#]],[3]!METRCC8[#Data],2,FALSE),"METRC ERROR")</f>
        <v>#REF!</v>
      </c>
      <c r="F1258" s="13" t="str">
        <f>_xlfn.IFNA(VLOOKUP(expandedflower[[#This Row],[Scion METRC '#]],VEGC8[[#All],[Scion METRC '#]:[Pheno Barcode]],2,FALSE),"")</f>
        <v/>
      </c>
      <c r="G1258" s="13" t="str">
        <f>LEFT(expandedflower[[#This Row],[Pheno Barcode]],7)</f>
        <v/>
      </c>
      <c r="H1258" s="10" t="e">
        <f>_xlfn.IFNA(VLOOKUP(expandedflower[[#This Row],[Strain]],VEGC8[[#All],[Scion METRC '#]:[Health]],5,FALSE),"")</f>
        <v>#REF!</v>
      </c>
      <c r="I1258" s="13"/>
      <c r="J1258" s="13" t="str">
        <f>_xlfn.IFNA(VLOOKUP(expandedflower[[#This Row],[Scion METRC '#]],DEADC8[#Data],2,FALSE),"Alive")</f>
        <v>Alive</v>
      </c>
      <c r="K1258" s="13"/>
      <c r="L1258" s="13" t="str">
        <f>_xlfn.IFNA(VLOOKUP(expandedflower[[#This Row],[Scion METRC '#]],DEADC8[#Data],3,FALSE),"")</f>
        <v/>
      </c>
      <c r="M1258" s="14" t="str">
        <f>_xlfn.IFNA(VLOOKUP(expandedflower[[#This Row],[Scion METRC '#]],DEADC8[#Data],4,FALSE),"")</f>
        <v/>
      </c>
      <c r="N1258" s="13" t="str">
        <f>IF(ISNUMBER(SEARCH(".",expandedflower[[#This Row],[Pheno Barcode]])),CONCATENATE("1A4070000000065000",RIGHT(expandedflower[[#This Row],[Pheno Barcode]],6)),"")</f>
        <v/>
      </c>
      <c r="O12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_PL4-09</v>
      </c>
    </row>
    <row r="1259" spans="1:15" x14ac:dyDescent="0.25">
      <c r="A1259" s="8" t="s">
        <v>556</v>
      </c>
      <c r="B1259" s="9">
        <v>10</v>
      </c>
      <c r="C1259" s="13" t="s">
        <v>560</v>
      </c>
      <c r="D1259" s="13"/>
      <c r="E1259" s="13" t="e">
        <f>_xlfn.IFNA(VLOOKUP(expandedflower[[#This Row],[Scion METRC '#]],[3]!METRCC8[#Data],2,FALSE),"METRC ERROR")</f>
        <v>#REF!</v>
      </c>
      <c r="F1259" s="13" t="str">
        <f>_xlfn.IFNA(VLOOKUP(expandedflower[[#This Row],[Scion METRC '#]],VEGC8[[#All],[Scion METRC '#]:[Pheno Barcode]],2,FALSE),"")</f>
        <v/>
      </c>
      <c r="G1259" s="13" t="str">
        <f>LEFT(expandedflower[[#This Row],[Pheno Barcode]],7)</f>
        <v/>
      </c>
      <c r="H1259" s="10" t="e">
        <f>_xlfn.IFNA(VLOOKUP(expandedflower[[#This Row],[Strain]],VEGC8[[#All],[Scion METRC '#]:[Health]],5,FALSE),"")</f>
        <v>#REF!</v>
      </c>
      <c r="I1259" s="13"/>
      <c r="J1259" s="13" t="str">
        <f>_xlfn.IFNA(VLOOKUP(expandedflower[[#This Row],[Scion METRC '#]],DEADC8[#Data],2,FALSE),"Alive")</f>
        <v>Alive</v>
      </c>
      <c r="K1259" s="13"/>
      <c r="L1259" s="13" t="str">
        <f>_xlfn.IFNA(VLOOKUP(expandedflower[[#This Row],[Scion METRC '#]],DEADC8[#Data],3,FALSE),"")</f>
        <v/>
      </c>
      <c r="M1259" s="14" t="str">
        <f>_xlfn.IFNA(VLOOKUP(expandedflower[[#This Row],[Scion METRC '#]],DEADC8[#Data],4,FALSE),"")</f>
        <v/>
      </c>
      <c r="N1259" s="13" t="str">
        <f>IF(ISNUMBER(SEARCH(".",expandedflower[[#This Row],[Pheno Barcode]])),CONCATENATE("1A4070000000065000",RIGHT(expandedflower[[#This Row],[Pheno Barcode]],6)),"")</f>
        <v/>
      </c>
      <c r="O12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_PL4-10</v>
      </c>
    </row>
    <row r="1260" spans="1:15" x14ac:dyDescent="0.25">
      <c r="A1260" s="8" t="s">
        <v>556</v>
      </c>
      <c r="B1260" s="9">
        <v>11</v>
      </c>
      <c r="C1260" s="13" t="s">
        <v>560</v>
      </c>
      <c r="D1260" s="13"/>
      <c r="E1260" s="13" t="e">
        <f>_xlfn.IFNA(VLOOKUP(expandedflower[[#This Row],[Scion METRC '#]],[3]!METRCC8[#Data],2,FALSE),"METRC ERROR")</f>
        <v>#REF!</v>
      </c>
      <c r="F1260" s="13" t="str">
        <f>_xlfn.IFNA(VLOOKUP(expandedflower[[#This Row],[Scion METRC '#]],VEGC8[[#All],[Scion METRC '#]:[Pheno Barcode]],2,FALSE),"")</f>
        <v/>
      </c>
      <c r="G1260" s="13" t="str">
        <f>LEFT(expandedflower[[#This Row],[Pheno Barcode]],7)</f>
        <v/>
      </c>
      <c r="H1260" s="10" t="e">
        <f>_xlfn.IFNA(VLOOKUP(expandedflower[[#This Row],[Strain]],VEGC8[[#All],[Scion METRC '#]:[Health]],5,FALSE),"")</f>
        <v>#REF!</v>
      </c>
      <c r="I1260" s="13"/>
      <c r="J1260" s="13" t="str">
        <f>_xlfn.IFNA(VLOOKUP(expandedflower[[#This Row],[Scion METRC '#]],DEADC8[#Data],2,FALSE),"Alive")</f>
        <v>Alive</v>
      </c>
      <c r="K1260" s="13"/>
      <c r="L1260" s="13" t="str">
        <f>_xlfn.IFNA(VLOOKUP(expandedflower[[#This Row],[Scion METRC '#]],DEADC8[#Data],3,FALSE),"")</f>
        <v/>
      </c>
      <c r="M1260" s="14" t="str">
        <f>_xlfn.IFNA(VLOOKUP(expandedflower[[#This Row],[Scion METRC '#]],DEADC8[#Data],4,FALSE),"")</f>
        <v/>
      </c>
      <c r="N1260" s="13" t="str">
        <f>IF(ISNUMBER(SEARCH(".",expandedflower[[#This Row],[Pheno Barcode]])),CONCATENATE("1A4070000000065000",RIGHT(expandedflower[[#This Row],[Pheno Barcode]],6)),"")</f>
        <v/>
      </c>
      <c r="O12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_PL4-11</v>
      </c>
    </row>
    <row r="1261" spans="1:15" x14ac:dyDescent="0.25">
      <c r="A1261" s="8" t="s">
        <v>556</v>
      </c>
      <c r="B1261" s="9">
        <v>12</v>
      </c>
      <c r="C1261" s="13" t="s">
        <v>560</v>
      </c>
      <c r="D1261" s="13"/>
      <c r="E1261" s="13" t="e">
        <f>_xlfn.IFNA(VLOOKUP(expandedflower[[#This Row],[Scion METRC '#]],[3]!METRCC8[#Data],2,FALSE),"METRC ERROR")</f>
        <v>#REF!</v>
      </c>
      <c r="F1261" s="13" t="str">
        <f>_xlfn.IFNA(VLOOKUP(expandedflower[[#This Row],[Scion METRC '#]],VEGC8[[#All],[Scion METRC '#]:[Pheno Barcode]],2,FALSE),"")</f>
        <v/>
      </c>
      <c r="G1261" s="13" t="str">
        <f>LEFT(expandedflower[[#This Row],[Pheno Barcode]],7)</f>
        <v/>
      </c>
      <c r="H1261" s="10" t="e">
        <f>_xlfn.IFNA(VLOOKUP(expandedflower[[#This Row],[Strain]],VEGC8[[#All],[Scion METRC '#]:[Health]],5,FALSE),"")</f>
        <v>#REF!</v>
      </c>
      <c r="I1261" s="13"/>
      <c r="J1261" s="13" t="str">
        <f>_xlfn.IFNA(VLOOKUP(expandedflower[[#This Row],[Scion METRC '#]],DEADC8[#Data],2,FALSE),"Alive")</f>
        <v>Alive</v>
      </c>
      <c r="K1261" s="13"/>
      <c r="L1261" s="13" t="str">
        <f>_xlfn.IFNA(VLOOKUP(expandedflower[[#This Row],[Scion METRC '#]],DEADC8[#Data],3,FALSE),"")</f>
        <v/>
      </c>
      <c r="M1261" s="14" t="str">
        <f>_xlfn.IFNA(VLOOKUP(expandedflower[[#This Row],[Scion METRC '#]],DEADC8[#Data],4,FALSE),"")</f>
        <v/>
      </c>
      <c r="N1261" s="13" t="str">
        <f>IF(ISNUMBER(SEARCH(".",expandedflower[[#This Row],[Pheno Barcode]])),CONCATENATE("1A4070000000065000",RIGHT(expandedflower[[#This Row],[Pheno Barcode]],6)),"")</f>
        <v/>
      </c>
      <c r="O12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_PL4-12</v>
      </c>
    </row>
    <row r="1262" spans="1:15" x14ac:dyDescent="0.25">
      <c r="A1262" s="8" t="s">
        <v>556</v>
      </c>
      <c r="B1262" s="9">
        <v>13</v>
      </c>
      <c r="C1262" s="13" t="s">
        <v>560</v>
      </c>
      <c r="D1262" s="13"/>
      <c r="E1262" s="13" t="e">
        <f>_xlfn.IFNA(VLOOKUP(expandedflower[[#This Row],[Scion METRC '#]],[3]!METRCC8[#Data],2,FALSE),"METRC ERROR")</f>
        <v>#REF!</v>
      </c>
      <c r="F1262" s="13" t="str">
        <f>_xlfn.IFNA(VLOOKUP(expandedflower[[#This Row],[Scion METRC '#]],VEGC8[[#All],[Scion METRC '#]:[Pheno Barcode]],2,FALSE),"")</f>
        <v/>
      </c>
      <c r="G1262" s="13" t="str">
        <f>LEFT(expandedflower[[#This Row],[Pheno Barcode]],7)</f>
        <v/>
      </c>
      <c r="H1262" s="10" t="e">
        <f>_xlfn.IFNA(VLOOKUP(expandedflower[[#This Row],[Strain]],VEGC8[[#All],[Scion METRC '#]:[Health]],5,FALSE),"")</f>
        <v>#REF!</v>
      </c>
      <c r="I1262" s="13"/>
      <c r="J1262" s="13" t="str">
        <f>_xlfn.IFNA(VLOOKUP(expandedflower[[#This Row],[Scion METRC '#]],DEADC8[#Data],2,FALSE),"Alive")</f>
        <v>Alive</v>
      </c>
      <c r="K1262" s="13"/>
      <c r="L1262" s="13" t="str">
        <f>_xlfn.IFNA(VLOOKUP(expandedflower[[#This Row],[Scion METRC '#]],DEADC8[#Data],3,FALSE),"")</f>
        <v/>
      </c>
      <c r="M1262" s="14" t="str">
        <f>_xlfn.IFNA(VLOOKUP(expandedflower[[#This Row],[Scion METRC '#]],DEADC8[#Data],4,FALSE),"")</f>
        <v/>
      </c>
      <c r="N1262" s="13" t="str">
        <f>IF(ISNUMBER(SEARCH(".",expandedflower[[#This Row],[Pheno Barcode]])),CONCATENATE("1A4070000000065000",RIGHT(expandedflower[[#This Row],[Pheno Barcode]],6)),"")</f>
        <v/>
      </c>
      <c r="O12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_PL4-13</v>
      </c>
    </row>
    <row r="1263" spans="1:15" x14ac:dyDescent="0.25">
      <c r="A1263" s="8" t="s">
        <v>556</v>
      </c>
      <c r="B1263" s="9">
        <v>14</v>
      </c>
      <c r="C1263" s="13" t="s">
        <v>560</v>
      </c>
      <c r="D1263" s="13"/>
      <c r="E1263" s="13" t="e">
        <f>_xlfn.IFNA(VLOOKUP(expandedflower[[#This Row],[Scion METRC '#]],[3]!METRCC8[#Data],2,FALSE),"METRC ERROR")</f>
        <v>#REF!</v>
      </c>
      <c r="F1263" s="13" t="str">
        <f>_xlfn.IFNA(VLOOKUP(expandedflower[[#This Row],[Scion METRC '#]],VEGC8[[#All],[Scion METRC '#]:[Pheno Barcode]],2,FALSE),"")</f>
        <v/>
      </c>
      <c r="G1263" s="13" t="str">
        <f>LEFT(expandedflower[[#This Row],[Pheno Barcode]],7)</f>
        <v/>
      </c>
      <c r="H1263" s="10" t="e">
        <f>_xlfn.IFNA(VLOOKUP(expandedflower[[#This Row],[Strain]],VEGC8[[#All],[Scion METRC '#]:[Health]],5,FALSE),"")</f>
        <v>#REF!</v>
      </c>
      <c r="I1263" s="13"/>
      <c r="J1263" s="13" t="str">
        <f>_xlfn.IFNA(VLOOKUP(expandedflower[[#This Row],[Scion METRC '#]],DEADC8[#Data],2,FALSE),"Alive")</f>
        <v>Alive</v>
      </c>
      <c r="K1263" s="13"/>
      <c r="L1263" s="13" t="str">
        <f>_xlfn.IFNA(VLOOKUP(expandedflower[[#This Row],[Scion METRC '#]],DEADC8[#Data],3,FALSE),"")</f>
        <v/>
      </c>
      <c r="M1263" s="14" t="str">
        <f>_xlfn.IFNA(VLOOKUP(expandedflower[[#This Row],[Scion METRC '#]],DEADC8[#Data],4,FALSE),"")</f>
        <v/>
      </c>
      <c r="N1263" s="13" t="str">
        <f>IF(ISNUMBER(SEARCH(".",expandedflower[[#This Row],[Pheno Barcode]])),CONCATENATE("1A4070000000065000",RIGHT(expandedflower[[#This Row],[Pheno Barcode]],6)),"")</f>
        <v/>
      </c>
      <c r="O12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_PL4-14</v>
      </c>
    </row>
    <row r="1264" spans="1:15" x14ac:dyDescent="0.25">
      <c r="A1264" s="8" t="s">
        <v>556</v>
      </c>
      <c r="B1264" s="9">
        <v>15</v>
      </c>
      <c r="C1264" s="13" t="s">
        <v>560</v>
      </c>
      <c r="D1264" s="13"/>
      <c r="E1264" s="13" t="e">
        <f>_xlfn.IFNA(VLOOKUP(expandedflower[[#This Row],[Scion METRC '#]],[3]!METRCC8[#Data],2,FALSE),"METRC ERROR")</f>
        <v>#REF!</v>
      </c>
      <c r="F1264" s="13" t="str">
        <f>_xlfn.IFNA(VLOOKUP(expandedflower[[#This Row],[Scion METRC '#]],VEGC8[[#All],[Scion METRC '#]:[Pheno Barcode]],2,FALSE),"")</f>
        <v/>
      </c>
      <c r="G1264" s="13" t="str">
        <f>LEFT(expandedflower[[#This Row],[Pheno Barcode]],7)</f>
        <v/>
      </c>
      <c r="H1264" s="10" t="e">
        <f>_xlfn.IFNA(VLOOKUP(expandedflower[[#This Row],[Strain]],VEGC8[[#All],[Scion METRC '#]:[Health]],5,FALSE),"")</f>
        <v>#REF!</v>
      </c>
      <c r="I1264" s="13"/>
      <c r="J1264" s="13" t="str">
        <f>_xlfn.IFNA(VLOOKUP(expandedflower[[#This Row],[Scion METRC '#]],DEADC8[#Data],2,FALSE),"Alive")</f>
        <v>Alive</v>
      </c>
      <c r="K1264" s="13"/>
      <c r="L1264" s="13" t="str">
        <f>_xlfn.IFNA(VLOOKUP(expandedflower[[#This Row],[Scion METRC '#]],DEADC8[#Data],3,FALSE),"")</f>
        <v/>
      </c>
      <c r="M1264" s="14" t="str">
        <f>_xlfn.IFNA(VLOOKUP(expandedflower[[#This Row],[Scion METRC '#]],DEADC8[#Data],4,FALSE),"")</f>
        <v/>
      </c>
      <c r="N1264" s="13" t="str">
        <f>IF(ISNUMBER(SEARCH(".",expandedflower[[#This Row],[Pheno Barcode]])),CONCATENATE("1A4070000000065000",RIGHT(expandedflower[[#This Row],[Pheno Barcode]],6)),"")</f>
        <v/>
      </c>
      <c r="O12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_PL4-15</v>
      </c>
    </row>
    <row r="1265" spans="1:15" x14ac:dyDescent="0.25">
      <c r="A1265" s="8" t="s">
        <v>556</v>
      </c>
      <c r="B1265" s="9">
        <v>16</v>
      </c>
      <c r="C1265" s="13" t="s">
        <v>560</v>
      </c>
      <c r="D1265" s="13"/>
      <c r="E1265" s="13" t="e">
        <f>_xlfn.IFNA(VLOOKUP(expandedflower[[#This Row],[Scion METRC '#]],[3]!METRCC8[#Data],2,FALSE),"METRC ERROR")</f>
        <v>#REF!</v>
      </c>
      <c r="F1265" s="13" t="str">
        <f>_xlfn.IFNA(VLOOKUP(expandedflower[[#This Row],[Scion METRC '#]],VEGC8[[#All],[Scion METRC '#]:[Pheno Barcode]],2,FALSE),"")</f>
        <v/>
      </c>
      <c r="G1265" s="13" t="str">
        <f>LEFT(expandedflower[[#This Row],[Pheno Barcode]],7)</f>
        <v/>
      </c>
      <c r="H1265" s="10" t="e">
        <f>_xlfn.IFNA(VLOOKUP(expandedflower[[#This Row],[Strain]],VEGC8[[#All],[Scion METRC '#]:[Health]],5,FALSE),"")</f>
        <v>#REF!</v>
      </c>
      <c r="I1265" s="13"/>
      <c r="J1265" s="13" t="str">
        <f>_xlfn.IFNA(VLOOKUP(expandedflower[[#This Row],[Scion METRC '#]],DEADC8[#Data],2,FALSE),"Alive")</f>
        <v>Alive</v>
      </c>
      <c r="K1265" s="13"/>
      <c r="L1265" s="13" t="str">
        <f>_xlfn.IFNA(VLOOKUP(expandedflower[[#This Row],[Scion METRC '#]],DEADC8[#Data],3,FALSE),"")</f>
        <v/>
      </c>
      <c r="M1265" s="14" t="str">
        <f>_xlfn.IFNA(VLOOKUP(expandedflower[[#This Row],[Scion METRC '#]],DEADC8[#Data],4,FALSE),"")</f>
        <v/>
      </c>
      <c r="N1265" s="13" t="str">
        <f>IF(ISNUMBER(SEARCH(".",expandedflower[[#This Row],[Pheno Barcode]])),CONCATENATE("1A4070000000065000",RIGHT(expandedflower[[#This Row],[Pheno Barcode]],6)),"")</f>
        <v/>
      </c>
      <c r="O12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_PL4-16</v>
      </c>
    </row>
    <row r="1266" spans="1:15" x14ac:dyDescent="0.25">
      <c r="A1266" s="8" t="s">
        <v>556</v>
      </c>
      <c r="B1266" s="9">
        <v>1</v>
      </c>
      <c r="C1266" s="13" t="s">
        <v>561</v>
      </c>
      <c r="D1266" s="9"/>
      <c r="E1266" s="9" t="e">
        <f>_xlfn.IFNA(VLOOKUP(expandedflower[[#This Row],[Scion METRC '#]],[3]!METRCC8[#Data],2,FALSE),"METRC ERROR")</f>
        <v>#REF!</v>
      </c>
      <c r="F1266" s="9" t="str">
        <f>_xlfn.IFNA(VLOOKUP(expandedflower[[#This Row],[Scion METRC '#]],VEGC8[[#All],[Scion METRC '#]:[Pheno Barcode]],2,FALSE),"")</f>
        <v/>
      </c>
      <c r="G1266" s="9" t="str">
        <f>LEFT(expandedflower[[#This Row],[Pheno Barcode]],7)</f>
        <v/>
      </c>
      <c r="H1266" s="10" t="e">
        <f>_xlfn.IFNA(VLOOKUP(expandedflower[[#This Row],[Strain]],VEGC8[[#All],[Scion METRC '#]:[Health]],5,FALSE),"")</f>
        <v>#REF!</v>
      </c>
      <c r="I1266" s="9"/>
      <c r="J1266" s="9" t="str">
        <f>_xlfn.IFNA(VLOOKUP(expandedflower[[#This Row],[Scion METRC '#]],DEADC8[#Data],2,FALSE),"Alive")</f>
        <v>Alive</v>
      </c>
      <c r="K1266" s="65"/>
      <c r="L1266" s="13" t="str">
        <f>_xlfn.IFNA(VLOOKUP(expandedflower[[#This Row],[Scion METRC '#]],DEADC8[#Data],3,FALSE),"")</f>
        <v/>
      </c>
      <c r="M1266" s="14" t="str">
        <f>_xlfn.IFNA(VLOOKUP(expandedflower[[#This Row],[Scion METRC '#]],DEADC8[#Data],4,FALSE),"")</f>
        <v/>
      </c>
      <c r="N1266" s="13" t="str">
        <f>IF(ISNUMBER(SEARCH(".",expandedflower[[#This Row],[Pheno Barcode]])),CONCATENATE("1A4070000000065000",RIGHT(expandedflower[[#This Row],[Pheno Barcode]],6)),"")</f>
        <v/>
      </c>
      <c r="O12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_PL5-01</v>
      </c>
    </row>
    <row r="1267" spans="1:15" x14ac:dyDescent="0.25">
      <c r="A1267" s="8" t="s">
        <v>556</v>
      </c>
      <c r="B1267" s="9">
        <v>2</v>
      </c>
      <c r="C1267" s="13" t="s">
        <v>561</v>
      </c>
      <c r="D1267" s="13"/>
      <c r="E1267" s="13" t="e">
        <f>_xlfn.IFNA(VLOOKUP(expandedflower[[#This Row],[Scion METRC '#]],[3]!METRCC8[#Data],2,FALSE),"METRC ERROR")</f>
        <v>#REF!</v>
      </c>
      <c r="F1267" s="13" t="str">
        <f>_xlfn.IFNA(VLOOKUP(expandedflower[[#This Row],[Scion METRC '#]],VEGC8[[#All],[Scion METRC '#]:[Pheno Barcode]],2,FALSE),"")</f>
        <v/>
      </c>
      <c r="G1267" s="13" t="str">
        <f>LEFT(expandedflower[[#This Row],[Pheno Barcode]],7)</f>
        <v/>
      </c>
      <c r="H1267" s="10" t="e">
        <f>_xlfn.IFNA(VLOOKUP(expandedflower[[#This Row],[Strain]],VEGC8[[#All],[Scion METRC '#]:[Health]],5,FALSE),"")</f>
        <v>#REF!</v>
      </c>
      <c r="I1267" s="13"/>
      <c r="J1267" s="13" t="str">
        <f>_xlfn.IFNA(VLOOKUP(expandedflower[[#This Row],[Scion METRC '#]],DEADC8[#Data],2,FALSE),"Alive")</f>
        <v>Alive</v>
      </c>
      <c r="K1267" s="13"/>
      <c r="L1267" s="13" t="str">
        <f>_xlfn.IFNA(VLOOKUP(expandedflower[[#This Row],[Scion METRC '#]],DEADC8[#Data],3,FALSE),"")</f>
        <v/>
      </c>
      <c r="M1267" s="14" t="str">
        <f>_xlfn.IFNA(VLOOKUP(expandedflower[[#This Row],[Scion METRC '#]],DEADC8[#Data],4,FALSE),"")</f>
        <v/>
      </c>
      <c r="N1267" s="13" t="str">
        <f>IF(ISNUMBER(SEARCH(".",expandedflower[[#This Row],[Pheno Barcode]])),CONCATENATE("1A4070000000065000",RIGHT(expandedflower[[#This Row],[Pheno Barcode]],6)),"")</f>
        <v/>
      </c>
      <c r="O12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_PL5-02</v>
      </c>
    </row>
    <row r="1268" spans="1:15" x14ac:dyDescent="0.25">
      <c r="A1268" s="8" t="s">
        <v>556</v>
      </c>
      <c r="B1268" s="9">
        <v>3</v>
      </c>
      <c r="C1268" s="13" t="s">
        <v>561</v>
      </c>
      <c r="D1268" s="13"/>
      <c r="E1268" s="13" t="e">
        <f>_xlfn.IFNA(VLOOKUP(expandedflower[[#This Row],[Scion METRC '#]],[3]!METRCC8[#Data],2,FALSE),"METRC ERROR")</f>
        <v>#REF!</v>
      </c>
      <c r="F1268" s="13" t="str">
        <f>_xlfn.IFNA(VLOOKUP(expandedflower[[#This Row],[Scion METRC '#]],VEGC8[[#All],[Scion METRC '#]:[Pheno Barcode]],2,FALSE),"")</f>
        <v/>
      </c>
      <c r="G1268" s="13" t="str">
        <f>LEFT(expandedflower[[#This Row],[Pheno Barcode]],7)</f>
        <v/>
      </c>
      <c r="H1268" s="10" t="e">
        <f>_xlfn.IFNA(VLOOKUP(expandedflower[[#This Row],[Strain]],VEGC8[[#All],[Scion METRC '#]:[Health]],5,FALSE),"")</f>
        <v>#REF!</v>
      </c>
      <c r="I1268" s="13"/>
      <c r="J1268" s="13" t="str">
        <f>_xlfn.IFNA(VLOOKUP(expandedflower[[#This Row],[Scion METRC '#]],DEADC8[#Data],2,FALSE),"Alive")</f>
        <v>Alive</v>
      </c>
      <c r="K1268" s="13"/>
      <c r="L1268" s="13" t="str">
        <f>_xlfn.IFNA(VLOOKUP(expandedflower[[#This Row],[Scion METRC '#]],DEADC8[#Data],3,FALSE),"")</f>
        <v/>
      </c>
      <c r="M1268" s="14" t="str">
        <f>_xlfn.IFNA(VLOOKUP(expandedflower[[#This Row],[Scion METRC '#]],DEADC8[#Data],4,FALSE),"")</f>
        <v/>
      </c>
      <c r="N1268" s="13" t="str">
        <f>IF(ISNUMBER(SEARCH(".",expandedflower[[#This Row],[Pheno Barcode]])),CONCATENATE("1A4070000000065000",RIGHT(expandedflower[[#This Row],[Pheno Barcode]],6)),"")</f>
        <v/>
      </c>
      <c r="O12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_PL5-03</v>
      </c>
    </row>
    <row r="1269" spans="1:15" x14ac:dyDescent="0.25">
      <c r="A1269" s="8" t="s">
        <v>556</v>
      </c>
      <c r="B1269" s="9">
        <v>4</v>
      </c>
      <c r="C1269" s="13" t="s">
        <v>561</v>
      </c>
      <c r="D1269" s="13"/>
      <c r="E1269" s="13" t="e">
        <f>_xlfn.IFNA(VLOOKUP(expandedflower[[#This Row],[Scion METRC '#]],[3]!METRCC8[#Data],2,FALSE),"METRC ERROR")</f>
        <v>#REF!</v>
      </c>
      <c r="F1269" s="13" t="str">
        <f>_xlfn.IFNA(VLOOKUP(expandedflower[[#This Row],[Scion METRC '#]],VEGC8[[#All],[Scion METRC '#]:[Pheno Barcode]],2,FALSE),"")</f>
        <v/>
      </c>
      <c r="G1269" s="13" t="str">
        <f>LEFT(expandedflower[[#This Row],[Pheno Barcode]],7)</f>
        <v/>
      </c>
      <c r="H1269" s="10" t="e">
        <f>_xlfn.IFNA(VLOOKUP(expandedflower[[#This Row],[Strain]],VEGC8[[#All],[Scion METRC '#]:[Health]],5,FALSE),"")</f>
        <v>#REF!</v>
      </c>
      <c r="I1269" s="13"/>
      <c r="J1269" s="13" t="str">
        <f>_xlfn.IFNA(VLOOKUP(expandedflower[[#This Row],[Scion METRC '#]],DEADC8[#Data],2,FALSE),"Alive")</f>
        <v>Alive</v>
      </c>
      <c r="K1269" s="13"/>
      <c r="L1269" s="13" t="str">
        <f>_xlfn.IFNA(VLOOKUP(expandedflower[[#This Row],[Scion METRC '#]],DEADC8[#Data],3,FALSE),"")</f>
        <v/>
      </c>
      <c r="M1269" s="14" t="str">
        <f>_xlfn.IFNA(VLOOKUP(expandedflower[[#This Row],[Scion METRC '#]],DEADC8[#Data],4,FALSE),"")</f>
        <v/>
      </c>
      <c r="N1269" s="13" t="str">
        <f>IF(ISNUMBER(SEARCH(".",expandedflower[[#This Row],[Pheno Barcode]])),CONCATENATE("1A4070000000065000",RIGHT(expandedflower[[#This Row],[Pheno Barcode]],6)),"")</f>
        <v/>
      </c>
      <c r="O12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_PL5-04</v>
      </c>
    </row>
    <row r="1270" spans="1:15" x14ac:dyDescent="0.25">
      <c r="A1270" s="8" t="s">
        <v>556</v>
      </c>
      <c r="B1270" s="9">
        <v>5</v>
      </c>
      <c r="C1270" s="13" t="s">
        <v>561</v>
      </c>
      <c r="D1270" s="13"/>
      <c r="E1270" s="13" t="e">
        <f>_xlfn.IFNA(VLOOKUP(expandedflower[[#This Row],[Scion METRC '#]],[3]!METRCC8[#Data],2,FALSE),"METRC ERROR")</f>
        <v>#REF!</v>
      </c>
      <c r="F1270" s="13" t="str">
        <f>_xlfn.IFNA(VLOOKUP(expandedflower[[#This Row],[Scion METRC '#]],VEGC8[[#All],[Scion METRC '#]:[Pheno Barcode]],2,FALSE),"")</f>
        <v/>
      </c>
      <c r="G1270" s="13" t="str">
        <f>LEFT(expandedflower[[#This Row],[Pheno Barcode]],7)</f>
        <v/>
      </c>
      <c r="H1270" s="10" t="e">
        <f>_xlfn.IFNA(VLOOKUP(expandedflower[[#This Row],[Strain]],VEGC8[[#All],[Scion METRC '#]:[Health]],5,FALSE),"")</f>
        <v>#REF!</v>
      </c>
      <c r="I1270" s="13"/>
      <c r="J1270" s="13" t="str">
        <f>_xlfn.IFNA(VLOOKUP(expandedflower[[#This Row],[Scion METRC '#]],DEADC8[#Data],2,FALSE),"Alive")</f>
        <v>Alive</v>
      </c>
      <c r="K1270" s="13"/>
      <c r="L1270" s="13" t="str">
        <f>_xlfn.IFNA(VLOOKUP(expandedflower[[#This Row],[Scion METRC '#]],DEADC8[#Data],3,FALSE),"")</f>
        <v/>
      </c>
      <c r="M1270" s="14" t="str">
        <f>_xlfn.IFNA(VLOOKUP(expandedflower[[#This Row],[Scion METRC '#]],DEADC8[#Data],4,FALSE),"")</f>
        <v/>
      </c>
      <c r="N1270" s="13" t="str">
        <f>IF(ISNUMBER(SEARCH(".",expandedflower[[#This Row],[Pheno Barcode]])),CONCATENATE("1A4070000000065000",RIGHT(expandedflower[[#This Row],[Pheno Barcode]],6)),"")</f>
        <v/>
      </c>
      <c r="O12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_PL5-05</v>
      </c>
    </row>
    <row r="1271" spans="1:15" x14ac:dyDescent="0.25">
      <c r="A1271" s="8" t="s">
        <v>556</v>
      </c>
      <c r="B1271" s="9">
        <v>6</v>
      </c>
      <c r="C1271" s="13" t="s">
        <v>561</v>
      </c>
      <c r="D1271" s="13"/>
      <c r="E1271" s="13" t="e">
        <f>_xlfn.IFNA(VLOOKUP(expandedflower[[#This Row],[Scion METRC '#]],[3]!METRCC8[#Data],2,FALSE),"METRC ERROR")</f>
        <v>#REF!</v>
      </c>
      <c r="F1271" s="13" t="str">
        <f>_xlfn.IFNA(VLOOKUP(expandedflower[[#This Row],[Scion METRC '#]],VEGC8[[#All],[Scion METRC '#]:[Pheno Barcode]],2,FALSE),"")</f>
        <v/>
      </c>
      <c r="G1271" s="13" t="str">
        <f>LEFT(expandedflower[[#This Row],[Pheno Barcode]],7)</f>
        <v/>
      </c>
      <c r="H1271" s="10" t="e">
        <f>_xlfn.IFNA(VLOOKUP(expandedflower[[#This Row],[Strain]],VEGC8[[#All],[Scion METRC '#]:[Health]],5,FALSE),"")</f>
        <v>#REF!</v>
      </c>
      <c r="I1271" s="13"/>
      <c r="J1271" s="13" t="str">
        <f>_xlfn.IFNA(VLOOKUP(expandedflower[[#This Row],[Scion METRC '#]],DEADC8[#Data],2,FALSE),"Alive")</f>
        <v>Alive</v>
      </c>
      <c r="K1271" s="13"/>
      <c r="L1271" s="13" t="str">
        <f>_xlfn.IFNA(VLOOKUP(expandedflower[[#This Row],[Scion METRC '#]],DEADC8[#Data],3,FALSE),"")</f>
        <v/>
      </c>
      <c r="M1271" s="14" t="str">
        <f>_xlfn.IFNA(VLOOKUP(expandedflower[[#This Row],[Scion METRC '#]],DEADC8[#Data],4,FALSE),"")</f>
        <v/>
      </c>
      <c r="N1271" s="13" t="str">
        <f>IF(ISNUMBER(SEARCH(".",expandedflower[[#This Row],[Pheno Barcode]])),CONCATENATE("1A4070000000065000",RIGHT(expandedflower[[#This Row],[Pheno Barcode]],6)),"")</f>
        <v/>
      </c>
      <c r="O12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_PL5-06</v>
      </c>
    </row>
    <row r="1272" spans="1:15" x14ac:dyDescent="0.25">
      <c r="A1272" s="8" t="s">
        <v>556</v>
      </c>
      <c r="B1272" s="9">
        <v>7</v>
      </c>
      <c r="C1272" s="13" t="s">
        <v>561</v>
      </c>
      <c r="D1272" s="13"/>
      <c r="E1272" s="13" t="e">
        <f>_xlfn.IFNA(VLOOKUP(expandedflower[[#This Row],[Scion METRC '#]],[3]!METRCC8[#Data],2,FALSE),"METRC ERROR")</f>
        <v>#REF!</v>
      </c>
      <c r="F1272" s="13" t="str">
        <f>_xlfn.IFNA(VLOOKUP(expandedflower[[#This Row],[Scion METRC '#]],VEGC8[[#All],[Scion METRC '#]:[Pheno Barcode]],2,FALSE),"")</f>
        <v/>
      </c>
      <c r="G1272" s="13" t="str">
        <f>LEFT(expandedflower[[#This Row],[Pheno Barcode]],7)</f>
        <v/>
      </c>
      <c r="H1272" s="10" t="e">
        <f>_xlfn.IFNA(VLOOKUP(expandedflower[[#This Row],[Strain]],VEGC8[[#All],[Scion METRC '#]:[Health]],5,FALSE),"")</f>
        <v>#REF!</v>
      </c>
      <c r="I1272" s="13"/>
      <c r="J1272" s="13" t="str">
        <f>_xlfn.IFNA(VLOOKUP(expandedflower[[#This Row],[Scion METRC '#]],DEADC8[#Data],2,FALSE),"Alive")</f>
        <v>Alive</v>
      </c>
      <c r="K1272" s="13"/>
      <c r="L1272" s="13" t="str">
        <f>_xlfn.IFNA(VLOOKUP(expandedflower[[#This Row],[Scion METRC '#]],DEADC8[#Data],3,FALSE),"")</f>
        <v/>
      </c>
      <c r="M1272" s="14" t="str">
        <f>_xlfn.IFNA(VLOOKUP(expandedflower[[#This Row],[Scion METRC '#]],DEADC8[#Data],4,FALSE),"")</f>
        <v/>
      </c>
      <c r="N1272" s="13" t="str">
        <f>IF(ISNUMBER(SEARCH(".",expandedflower[[#This Row],[Pheno Barcode]])),CONCATENATE("1A4070000000065000",RIGHT(expandedflower[[#This Row],[Pheno Barcode]],6)),"")</f>
        <v/>
      </c>
      <c r="O12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_PL5-07</v>
      </c>
    </row>
    <row r="1273" spans="1:15" x14ac:dyDescent="0.25">
      <c r="A1273" s="8" t="s">
        <v>556</v>
      </c>
      <c r="B1273" s="9">
        <v>8</v>
      </c>
      <c r="C1273" s="13" t="s">
        <v>561</v>
      </c>
      <c r="D1273" s="13"/>
      <c r="E1273" s="13" t="e">
        <f>_xlfn.IFNA(VLOOKUP(expandedflower[[#This Row],[Scion METRC '#]],[3]!METRCC8[#Data],2,FALSE),"METRC ERROR")</f>
        <v>#REF!</v>
      </c>
      <c r="F1273" s="13" t="str">
        <f>_xlfn.IFNA(VLOOKUP(expandedflower[[#This Row],[Scion METRC '#]],VEGC8[[#All],[Scion METRC '#]:[Pheno Barcode]],2,FALSE),"")</f>
        <v/>
      </c>
      <c r="G1273" s="13" t="str">
        <f>LEFT(expandedflower[[#This Row],[Pheno Barcode]],7)</f>
        <v/>
      </c>
      <c r="H1273" s="10" t="e">
        <f>_xlfn.IFNA(VLOOKUP(expandedflower[[#This Row],[Strain]],VEGC8[[#All],[Scion METRC '#]:[Health]],5,FALSE),"")</f>
        <v>#REF!</v>
      </c>
      <c r="I1273" s="13"/>
      <c r="J1273" s="13" t="str">
        <f>_xlfn.IFNA(VLOOKUP(expandedflower[[#This Row],[Scion METRC '#]],DEADC8[#Data],2,FALSE),"Alive")</f>
        <v>Alive</v>
      </c>
      <c r="K1273" s="13"/>
      <c r="L1273" s="13" t="str">
        <f>_xlfn.IFNA(VLOOKUP(expandedflower[[#This Row],[Scion METRC '#]],DEADC8[#Data],3,FALSE),"")</f>
        <v/>
      </c>
      <c r="M1273" s="14" t="str">
        <f>_xlfn.IFNA(VLOOKUP(expandedflower[[#This Row],[Scion METRC '#]],DEADC8[#Data],4,FALSE),"")</f>
        <v/>
      </c>
      <c r="N1273" s="13" t="str">
        <f>IF(ISNUMBER(SEARCH(".",expandedflower[[#This Row],[Pheno Barcode]])),CONCATENATE("1A4070000000065000",RIGHT(expandedflower[[#This Row],[Pheno Barcode]],6)),"")</f>
        <v/>
      </c>
      <c r="O12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_PL5-08</v>
      </c>
    </row>
    <row r="1274" spans="1:15" x14ac:dyDescent="0.25">
      <c r="A1274" s="8" t="s">
        <v>556</v>
      </c>
      <c r="B1274" s="9">
        <v>9</v>
      </c>
      <c r="C1274" s="13" t="s">
        <v>561</v>
      </c>
      <c r="D1274" s="13"/>
      <c r="E1274" s="13" t="e">
        <f>_xlfn.IFNA(VLOOKUP(expandedflower[[#This Row],[Scion METRC '#]],[3]!METRCC8[#Data],2,FALSE),"METRC ERROR")</f>
        <v>#REF!</v>
      </c>
      <c r="F1274" s="13" t="str">
        <f>_xlfn.IFNA(VLOOKUP(expandedflower[[#This Row],[Scion METRC '#]],VEGC8[[#All],[Scion METRC '#]:[Pheno Barcode]],2,FALSE),"")</f>
        <v/>
      </c>
      <c r="G1274" s="13" t="str">
        <f>LEFT(expandedflower[[#This Row],[Pheno Barcode]],7)</f>
        <v/>
      </c>
      <c r="H1274" s="10" t="e">
        <f>_xlfn.IFNA(VLOOKUP(expandedflower[[#This Row],[Strain]],VEGC8[[#All],[Scion METRC '#]:[Health]],5,FALSE),"")</f>
        <v>#REF!</v>
      </c>
      <c r="I1274" s="13"/>
      <c r="J1274" s="13" t="str">
        <f>_xlfn.IFNA(VLOOKUP(expandedflower[[#This Row],[Scion METRC '#]],DEADC8[#Data],2,FALSE),"Alive")</f>
        <v>Alive</v>
      </c>
      <c r="K1274" s="13"/>
      <c r="L1274" s="13" t="str">
        <f>_xlfn.IFNA(VLOOKUP(expandedflower[[#This Row],[Scion METRC '#]],DEADC8[#Data],3,FALSE),"")</f>
        <v/>
      </c>
      <c r="M1274" s="14" t="str">
        <f>_xlfn.IFNA(VLOOKUP(expandedflower[[#This Row],[Scion METRC '#]],DEADC8[#Data],4,FALSE),"")</f>
        <v/>
      </c>
      <c r="N1274" s="13" t="str">
        <f>IF(ISNUMBER(SEARCH(".",expandedflower[[#This Row],[Pheno Barcode]])),CONCATENATE("1A4070000000065000",RIGHT(expandedflower[[#This Row],[Pheno Barcode]],6)),"")</f>
        <v/>
      </c>
      <c r="O12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_PL5-09</v>
      </c>
    </row>
    <row r="1275" spans="1:15" x14ac:dyDescent="0.25">
      <c r="A1275" s="8" t="s">
        <v>556</v>
      </c>
      <c r="B1275" s="9">
        <v>10</v>
      </c>
      <c r="C1275" s="13" t="s">
        <v>561</v>
      </c>
      <c r="D1275" s="13"/>
      <c r="E1275" s="13" t="e">
        <f>_xlfn.IFNA(VLOOKUP(expandedflower[[#This Row],[Scion METRC '#]],[3]!METRCC8[#Data],2,FALSE),"METRC ERROR")</f>
        <v>#REF!</v>
      </c>
      <c r="F1275" s="13" t="str">
        <f>_xlfn.IFNA(VLOOKUP(expandedflower[[#This Row],[Scion METRC '#]],VEGC8[[#All],[Scion METRC '#]:[Pheno Barcode]],2,FALSE),"")</f>
        <v/>
      </c>
      <c r="G1275" s="13" t="str">
        <f>LEFT(expandedflower[[#This Row],[Pheno Barcode]],7)</f>
        <v/>
      </c>
      <c r="H1275" s="10" t="e">
        <f>_xlfn.IFNA(VLOOKUP(expandedflower[[#This Row],[Strain]],VEGC8[[#All],[Scion METRC '#]:[Health]],5,FALSE),"")</f>
        <v>#REF!</v>
      </c>
      <c r="I1275" s="13"/>
      <c r="J1275" s="13" t="str">
        <f>_xlfn.IFNA(VLOOKUP(expandedflower[[#This Row],[Scion METRC '#]],DEADC8[#Data],2,FALSE),"Alive")</f>
        <v>Alive</v>
      </c>
      <c r="K1275" s="13"/>
      <c r="L1275" s="13" t="str">
        <f>_xlfn.IFNA(VLOOKUP(expandedflower[[#This Row],[Scion METRC '#]],DEADC8[#Data],3,FALSE),"")</f>
        <v/>
      </c>
      <c r="M1275" s="14" t="str">
        <f>_xlfn.IFNA(VLOOKUP(expandedflower[[#This Row],[Scion METRC '#]],DEADC8[#Data],4,FALSE),"")</f>
        <v/>
      </c>
      <c r="N1275" s="13" t="str">
        <f>IF(ISNUMBER(SEARCH(".",expandedflower[[#This Row],[Pheno Barcode]])),CONCATENATE("1A4070000000065000",RIGHT(expandedflower[[#This Row],[Pheno Barcode]],6)),"")</f>
        <v/>
      </c>
      <c r="O12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_PL5-10</v>
      </c>
    </row>
    <row r="1276" spans="1:15" x14ac:dyDescent="0.25">
      <c r="A1276" s="8" t="s">
        <v>556</v>
      </c>
      <c r="B1276" s="9">
        <v>11</v>
      </c>
      <c r="C1276" s="13" t="s">
        <v>561</v>
      </c>
      <c r="D1276" s="13"/>
      <c r="E1276" s="13" t="e">
        <f>_xlfn.IFNA(VLOOKUP(expandedflower[[#This Row],[Scion METRC '#]],[3]!METRCC8[#Data],2,FALSE),"METRC ERROR")</f>
        <v>#REF!</v>
      </c>
      <c r="F1276" s="13" t="str">
        <f>_xlfn.IFNA(VLOOKUP(expandedflower[[#This Row],[Scion METRC '#]],VEGC8[[#All],[Scion METRC '#]:[Pheno Barcode]],2,FALSE),"")</f>
        <v/>
      </c>
      <c r="G1276" s="13" t="str">
        <f>LEFT(expandedflower[[#This Row],[Pheno Barcode]],7)</f>
        <v/>
      </c>
      <c r="H1276" s="10" t="e">
        <f>_xlfn.IFNA(VLOOKUP(expandedflower[[#This Row],[Strain]],VEGC8[[#All],[Scion METRC '#]:[Health]],5,FALSE),"")</f>
        <v>#REF!</v>
      </c>
      <c r="I1276" s="13"/>
      <c r="J1276" s="13" t="str">
        <f>_xlfn.IFNA(VLOOKUP(expandedflower[[#This Row],[Scion METRC '#]],DEADC8[#Data],2,FALSE),"Alive")</f>
        <v>Alive</v>
      </c>
      <c r="K1276" s="13"/>
      <c r="L1276" s="13" t="str">
        <f>_xlfn.IFNA(VLOOKUP(expandedflower[[#This Row],[Scion METRC '#]],DEADC8[#Data],3,FALSE),"")</f>
        <v/>
      </c>
      <c r="M1276" s="14" t="str">
        <f>_xlfn.IFNA(VLOOKUP(expandedflower[[#This Row],[Scion METRC '#]],DEADC8[#Data],4,FALSE),"")</f>
        <v/>
      </c>
      <c r="N1276" s="13" t="str">
        <f>IF(ISNUMBER(SEARCH(".",expandedflower[[#This Row],[Pheno Barcode]])),CONCATENATE("1A4070000000065000",RIGHT(expandedflower[[#This Row],[Pheno Barcode]],6)),"")</f>
        <v/>
      </c>
      <c r="O12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_PL5-11</v>
      </c>
    </row>
    <row r="1277" spans="1:15" x14ac:dyDescent="0.25">
      <c r="A1277" s="8" t="s">
        <v>556</v>
      </c>
      <c r="B1277" s="9">
        <v>12</v>
      </c>
      <c r="C1277" s="13" t="s">
        <v>561</v>
      </c>
      <c r="D1277" s="13"/>
      <c r="E1277" s="13" t="e">
        <f>_xlfn.IFNA(VLOOKUP(expandedflower[[#This Row],[Scion METRC '#]],[3]!METRCC8[#Data],2,FALSE),"METRC ERROR")</f>
        <v>#REF!</v>
      </c>
      <c r="F1277" s="13" t="str">
        <f>_xlfn.IFNA(VLOOKUP(expandedflower[[#This Row],[Scion METRC '#]],VEGC8[[#All],[Scion METRC '#]:[Pheno Barcode]],2,FALSE),"")</f>
        <v/>
      </c>
      <c r="G1277" s="13" t="str">
        <f>LEFT(expandedflower[[#This Row],[Pheno Barcode]],7)</f>
        <v/>
      </c>
      <c r="H1277" s="10" t="e">
        <f>_xlfn.IFNA(VLOOKUP(expandedflower[[#This Row],[Strain]],VEGC8[[#All],[Scion METRC '#]:[Health]],5,FALSE),"")</f>
        <v>#REF!</v>
      </c>
      <c r="I1277" s="13"/>
      <c r="J1277" s="13" t="str">
        <f>_xlfn.IFNA(VLOOKUP(expandedflower[[#This Row],[Scion METRC '#]],DEADC8[#Data],2,FALSE),"Alive")</f>
        <v>Alive</v>
      </c>
      <c r="K1277" s="13"/>
      <c r="L1277" s="13" t="str">
        <f>_xlfn.IFNA(VLOOKUP(expandedflower[[#This Row],[Scion METRC '#]],DEADC8[#Data],3,FALSE),"")</f>
        <v/>
      </c>
      <c r="M1277" s="14" t="str">
        <f>_xlfn.IFNA(VLOOKUP(expandedflower[[#This Row],[Scion METRC '#]],DEADC8[#Data],4,FALSE),"")</f>
        <v/>
      </c>
      <c r="N1277" s="13" t="str">
        <f>IF(ISNUMBER(SEARCH(".",expandedflower[[#This Row],[Pheno Barcode]])),CONCATENATE("1A4070000000065000",RIGHT(expandedflower[[#This Row],[Pheno Barcode]],6)),"")</f>
        <v/>
      </c>
      <c r="O12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_PL5-12</v>
      </c>
    </row>
    <row r="1278" spans="1:15" x14ac:dyDescent="0.25">
      <c r="A1278" s="8" t="s">
        <v>556</v>
      </c>
      <c r="B1278" s="9">
        <v>13</v>
      </c>
      <c r="C1278" s="13" t="s">
        <v>561</v>
      </c>
      <c r="D1278" s="13"/>
      <c r="E1278" s="13" t="e">
        <f>_xlfn.IFNA(VLOOKUP(expandedflower[[#This Row],[Scion METRC '#]],[3]!METRCC8[#Data],2,FALSE),"METRC ERROR")</f>
        <v>#REF!</v>
      </c>
      <c r="F1278" s="13" t="str">
        <f>_xlfn.IFNA(VLOOKUP(expandedflower[[#This Row],[Scion METRC '#]],VEGC8[[#All],[Scion METRC '#]:[Pheno Barcode]],2,FALSE),"")</f>
        <v/>
      </c>
      <c r="G1278" s="13" t="str">
        <f>LEFT(expandedflower[[#This Row],[Pheno Barcode]],7)</f>
        <v/>
      </c>
      <c r="H1278" s="10" t="e">
        <f>_xlfn.IFNA(VLOOKUP(expandedflower[[#This Row],[Strain]],VEGC8[[#All],[Scion METRC '#]:[Health]],5,FALSE),"")</f>
        <v>#REF!</v>
      </c>
      <c r="I1278" s="13"/>
      <c r="J1278" s="13" t="str">
        <f>_xlfn.IFNA(VLOOKUP(expandedflower[[#This Row],[Scion METRC '#]],DEADC8[#Data],2,FALSE),"Alive")</f>
        <v>Alive</v>
      </c>
      <c r="K1278" s="13"/>
      <c r="L1278" s="13" t="str">
        <f>_xlfn.IFNA(VLOOKUP(expandedflower[[#This Row],[Scion METRC '#]],DEADC8[#Data],3,FALSE),"")</f>
        <v/>
      </c>
      <c r="M1278" s="14" t="str">
        <f>_xlfn.IFNA(VLOOKUP(expandedflower[[#This Row],[Scion METRC '#]],DEADC8[#Data],4,FALSE),"")</f>
        <v/>
      </c>
      <c r="N1278" s="13" t="str">
        <f>IF(ISNUMBER(SEARCH(".",expandedflower[[#This Row],[Pheno Barcode]])),CONCATENATE("1A4070000000065000",RIGHT(expandedflower[[#This Row],[Pheno Barcode]],6)),"")</f>
        <v/>
      </c>
      <c r="O12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_PL5-13</v>
      </c>
    </row>
    <row r="1279" spans="1:15" x14ac:dyDescent="0.25">
      <c r="A1279" s="8" t="s">
        <v>556</v>
      </c>
      <c r="B1279" s="9">
        <v>14</v>
      </c>
      <c r="C1279" s="13" t="s">
        <v>561</v>
      </c>
      <c r="D1279" s="13"/>
      <c r="E1279" s="13" t="e">
        <f>_xlfn.IFNA(VLOOKUP(expandedflower[[#This Row],[Scion METRC '#]],[3]!METRCC8[#Data],2,FALSE),"METRC ERROR")</f>
        <v>#REF!</v>
      </c>
      <c r="F1279" s="13" t="str">
        <f>_xlfn.IFNA(VLOOKUP(expandedflower[[#This Row],[Scion METRC '#]],VEGC8[[#All],[Scion METRC '#]:[Pheno Barcode]],2,FALSE),"")</f>
        <v/>
      </c>
      <c r="G1279" s="13" t="str">
        <f>LEFT(expandedflower[[#This Row],[Pheno Barcode]],7)</f>
        <v/>
      </c>
      <c r="H1279" s="10" t="e">
        <f>_xlfn.IFNA(VLOOKUP(expandedflower[[#This Row],[Strain]],VEGC8[[#All],[Scion METRC '#]:[Health]],5,FALSE),"")</f>
        <v>#REF!</v>
      </c>
      <c r="I1279" s="13"/>
      <c r="J1279" s="13" t="str">
        <f>_xlfn.IFNA(VLOOKUP(expandedflower[[#This Row],[Scion METRC '#]],DEADC8[#Data],2,FALSE),"Alive")</f>
        <v>Alive</v>
      </c>
      <c r="K1279" s="13"/>
      <c r="L1279" s="13" t="str">
        <f>_xlfn.IFNA(VLOOKUP(expandedflower[[#This Row],[Scion METRC '#]],DEADC8[#Data],3,FALSE),"")</f>
        <v/>
      </c>
      <c r="M1279" s="14" t="str">
        <f>_xlfn.IFNA(VLOOKUP(expandedflower[[#This Row],[Scion METRC '#]],DEADC8[#Data],4,FALSE),"")</f>
        <v/>
      </c>
      <c r="N1279" s="13" t="str">
        <f>IF(ISNUMBER(SEARCH(".",expandedflower[[#This Row],[Pheno Barcode]])),CONCATENATE("1A4070000000065000",RIGHT(expandedflower[[#This Row],[Pheno Barcode]],6)),"")</f>
        <v/>
      </c>
      <c r="O12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_PL5-14</v>
      </c>
    </row>
    <row r="1280" spans="1:15" x14ac:dyDescent="0.25">
      <c r="A1280" s="8" t="s">
        <v>556</v>
      </c>
      <c r="B1280" s="9">
        <v>15</v>
      </c>
      <c r="C1280" s="13" t="s">
        <v>561</v>
      </c>
      <c r="D1280" s="13"/>
      <c r="E1280" s="13" t="e">
        <f>_xlfn.IFNA(VLOOKUP(expandedflower[[#This Row],[Scion METRC '#]],[3]!METRCC8[#Data],2,FALSE),"METRC ERROR")</f>
        <v>#REF!</v>
      </c>
      <c r="F1280" s="13" t="str">
        <f>_xlfn.IFNA(VLOOKUP(expandedflower[[#This Row],[Scion METRC '#]],VEGC8[[#All],[Scion METRC '#]:[Pheno Barcode]],2,FALSE),"")</f>
        <v/>
      </c>
      <c r="G1280" s="13" t="str">
        <f>LEFT(expandedflower[[#This Row],[Pheno Barcode]],7)</f>
        <v/>
      </c>
      <c r="H1280" s="10" t="e">
        <f>_xlfn.IFNA(VLOOKUP(expandedflower[[#This Row],[Strain]],VEGC8[[#All],[Scion METRC '#]:[Health]],5,FALSE),"")</f>
        <v>#REF!</v>
      </c>
      <c r="I1280" s="13"/>
      <c r="J1280" s="13" t="str">
        <f>_xlfn.IFNA(VLOOKUP(expandedflower[[#This Row],[Scion METRC '#]],DEADC8[#Data],2,FALSE),"Alive")</f>
        <v>Alive</v>
      </c>
      <c r="K1280" s="13"/>
      <c r="L1280" s="13" t="str">
        <f>_xlfn.IFNA(VLOOKUP(expandedflower[[#This Row],[Scion METRC '#]],DEADC8[#Data],3,FALSE),"")</f>
        <v/>
      </c>
      <c r="M1280" s="14" t="str">
        <f>_xlfn.IFNA(VLOOKUP(expandedflower[[#This Row],[Scion METRC '#]],DEADC8[#Data],4,FALSE),"")</f>
        <v/>
      </c>
      <c r="N1280" s="13" t="str">
        <f>IF(ISNUMBER(SEARCH(".",expandedflower[[#This Row],[Pheno Barcode]])),CONCATENATE("1A4070000000065000",RIGHT(expandedflower[[#This Row],[Pheno Barcode]],6)),"")</f>
        <v/>
      </c>
      <c r="O12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_PL5-15</v>
      </c>
    </row>
    <row r="1281" spans="1:15" x14ac:dyDescent="0.25">
      <c r="A1281" s="8" t="s">
        <v>556</v>
      </c>
      <c r="B1281" s="9">
        <v>16</v>
      </c>
      <c r="C1281" s="13" t="s">
        <v>561</v>
      </c>
      <c r="D1281" s="13"/>
      <c r="E1281" s="13" t="e">
        <f>_xlfn.IFNA(VLOOKUP(expandedflower[[#This Row],[Scion METRC '#]],[3]!METRCC8[#Data],2,FALSE),"METRC ERROR")</f>
        <v>#REF!</v>
      </c>
      <c r="F1281" s="13" t="str">
        <f>_xlfn.IFNA(VLOOKUP(expandedflower[[#This Row],[Scion METRC '#]],VEGC8[[#All],[Scion METRC '#]:[Pheno Barcode]],2,FALSE),"")</f>
        <v/>
      </c>
      <c r="G1281" s="13" t="str">
        <f>LEFT(expandedflower[[#This Row],[Pheno Barcode]],7)</f>
        <v/>
      </c>
      <c r="H1281" s="10" t="e">
        <f>_xlfn.IFNA(VLOOKUP(expandedflower[[#This Row],[Strain]],VEGC8[[#All],[Scion METRC '#]:[Health]],5,FALSE),"")</f>
        <v>#REF!</v>
      </c>
      <c r="I1281" s="13"/>
      <c r="J1281" s="13" t="str">
        <f>_xlfn.IFNA(VLOOKUP(expandedflower[[#This Row],[Scion METRC '#]],DEADC8[#Data],2,FALSE),"Alive")</f>
        <v>Alive</v>
      </c>
      <c r="K1281" s="13"/>
      <c r="L1281" s="13" t="str">
        <f>_xlfn.IFNA(VLOOKUP(expandedflower[[#This Row],[Scion METRC '#]],DEADC8[#Data],3,FALSE),"")</f>
        <v/>
      </c>
      <c r="M1281" s="14" t="str">
        <f>_xlfn.IFNA(VLOOKUP(expandedflower[[#This Row],[Scion METRC '#]],DEADC8[#Data],4,FALSE),"")</f>
        <v/>
      </c>
      <c r="N1281" s="13" t="str">
        <f>IF(ISNUMBER(SEARCH(".",expandedflower[[#This Row],[Pheno Barcode]])),CONCATENATE("1A4070000000065000",RIGHT(expandedflower[[#This Row],[Pheno Barcode]],6)),"")</f>
        <v/>
      </c>
      <c r="O12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_PL5-16</v>
      </c>
    </row>
    <row r="1282" spans="1:15" x14ac:dyDescent="0.25">
      <c r="A1282" s="8" t="s">
        <v>556</v>
      </c>
      <c r="B1282" s="9">
        <v>1</v>
      </c>
      <c r="C1282" s="13" t="s">
        <v>562</v>
      </c>
      <c r="D1282" s="13"/>
      <c r="E1282" s="13" t="e">
        <f>_xlfn.IFNA(VLOOKUP(expandedflower[[#This Row],[Scion METRC '#]],[3]!METRCC8[#Data],2,FALSE),"METRC ERROR")</f>
        <v>#REF!</v>
      </c>
      <c r="F1282" s="13" t="str">
        <f>_xlfn.IFNA(VLOOKUP(expandedflower[[#This Row],[Scion METRC '#]],VEGC8[[#All],[Scion METRC '#]:[Pheno Barcode]],2,FALSE),"")</f>
        <v/>
      </c>
      <c r="G1282" s="13" t="str">
        <f>LEFT(expandedflower[[#This Row],[Pheno Barcode]],7)</f>
        <v/>
      </c>
      <c r="H1282" s="10" t="e">
        <f>_xlfn.IFNA(VLOOKUP(expandedflower[[#This Row],[Strain]],VEGC8[[#All],[Scion METRC '#]:[Health]],5,FALSE),"")</f>
        <v>#REF!</v>
      </c>
      <c r="I1282" s="13"/>
      <c r="J1282" s="13" t="str">
        <f>_xlfn.IFNA(VLOOKUP(expandedflower[[#This Row],[Scion METRC '#]],DEADC8[#Data],2,FALSE),"Alive")</f>
        <v>Alive</v>
      </c>
      <c r="K1282" s="13"/>
      <c r="L1282" s="13" t="str">
        <f>_xlfn.IFNA(VLOOKUP(expandedflower[[#This Row],[Scion METRC '#]],DEADC8[#Data],3,FALSE),"")</f>
        <v/>
      </c>
      <c r="M1282" s="14" t="str">
        <f>_xlfn.IFNA(VLOOKUP(expandedflower[[#This Row],[Scion METRC '#]],DEADC8[#Data],4,FALSE),"")</f>
        <v/>
      </c>
      <c r="N1282" s="13" t="str">
        <f>IF(ISNUMBER(SEARCH(".",expandedflower[[#This Row],[Pheno Barcode]])),CONCATENATE("1A4070000000065000",RIGHT(expandedflower[[#This Row],[Pheno Barcode]],6)),"")</f>
        <v/>
      </c>
      <c r="O12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_QL1-01</v>
      </c>
    </row>
    <row r="1283" spans="1:15" x14ac:dyDescent="0.25">
      <c r="A1283" s="8" t="s">
        <v>556</v>
      </c>
      <c r="B1283" s="9">
        <v>2</v>
      </c>
      <c r="C1283" s="13" t="s">
        <v>562</v>
      </c>
      <c r="D1283" s="13"/>
      <c r="E1283" s="13" t="e">
        <f>_xlfn.IFNA(VLOOKUP(expandedflower[[#This Row],[Scion METRC '#]],[3]!METRCC8[#Data],2,FALSE),"METRC ERROR")</f>
        <v>#REF!</v>
      </c>
      <c r="F1283" s="13" t="str">
        <f>_xlfn.IFNA(VLOOKUP(expandedflower[[#This Row],[Scion METRC '#]],VEGC8[[#All],[Scion METRC '#]:[Pheno Barcode]],2,FALSE),"")</f>
        <v/>
      </c>
      <c r="G1283" s="13" t="str">
        <f>LEFT(expandedflower[[#This Row],[Pheno Barcode]],7)</f>
        <v/>
      </c>
      <c r="H1283" s="10" t="e">
        <f>_xlfn.IFNA(VLOOKUP(expandedflower[[#This Row],[Strain]],VEGC8[[#All],[Scion METRC '#]:[Health]],5,FALSE),"")</f>
        <v>#REF!</v>
      </c>
      <c r="I1283" s="13"/>
      <c r="J1283" s="13" t="str">
        <f>_xlfn.IFNA(VLOOKUP(expandedflower[[#This Row],[Scion METRC '#]],DEADC8[#Data],2,FALSE),"Alive")</f>
        <v>Alive</v>
      </c>
      <c r="K1283" s="13"/>
      <c r="L1283" s="13" t="str">
        <f>_xlfn.IFNA(VLOOKUP(expandedflower[[#This Row],[Scion METRC '#]],DEADC8[#Data],3,FALSE),"")</f>
        <v/>
      </c>
      <c r="M1283" s="14" t="str">
        <f>_xlfn.IFNA(VLOOKUP(expandedflower[[#This Row],[Scion METRC '#]],DEADC8[#Data],4,FALSE),"")</f>
        <v/>
      </c>
      <c r="N1283" s="13" t="str">
        <f>IF(ISNUMBER(SEARCH(".",expandedflower[[#This Row],[Pheno Barcode]])),CONCATENATE("1A4070000000065000",RIGHT(expandedflower[[#This Row],[Pheno Barcode]],6)),"")</f>
        <v/>
      </c>
      <c r="O12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_QL1-02</v>
      </c>
    </row>
    <row r="1284" spans="1:15" x14ac:dyDescent="0.25">
      <c r="A1284" s="8" t="s">
        <v>556</v>
      </c>
      <c r="B1284" s="9">
        <v>3</v>
      </c>
      <c r="C1284" s="13" t="s">
        <v>562</v>
      </c>
      <c r="D1284" s="13"/>
      <c r="E1284" s="13" t="e">
        <f>_xlfn.IFNA(VLOOKUP(expandedflower[[#This Row],[Scion METRC '#]],[3]!METRCC8[#Data],2,FALSE),"METRC ERROR")</f>
        <v>#REF!</v>
      </c>
      <c r="F1284" s="13" t="str">
        <f>_xlfn.IFNA(VLOOKUP(expandedflower[[#This Row],[Scion METRC '#]],VEGC8[[#All],[Scion METRC '#]:[Pheno Barcode]],2,FALSE),"")</f>
        <v/>
      </c>
      <c r="G1284" s="13" t="str">
        <f>LEFT(expandedflower[[#This Row],[Pheno Barcode]],7)</f>
        <v/>
      </c>
      <c r="H1284" s="10" t="e">
        <f>_xlfn.IFNA(VLOOKUP(expandedflower[[#This Row],[Strain]],VEGC8[[#All],[Scion METRC '#]:[Health]],5,FALSE),"")</f>
        <v>#REF!</v>
      </c>
      <c r="I1284" s="13"/>
      <c r="J1284" s="13" t="str">
        <f>_xlfn.IFNA(VLOOKUP(expandedflower[[#This Row],[Scion METRC '#]],DEADC8[#Data],2,FALSE),"Alive")</f>
        <v>Alive</v>
      </c>
      <c r="K1284" s="13"/>
      <c r="L1284" s="13" t="str">
        <f>_xlfn.IFNA(VLOOKUP(expandedflower[[#This Row],[Scion METRC '#]],DEADC8[#Data],3,FALSE),"")</f>
        <v/>
      </c>
      <c r="M1284" s="14" t="str">
        <f>_xlfn.IFNA(VLOOKUP(expandedflower[[#This Row],[Scion METRC '#]],DEADC8[#Data],4,FALSE),"")</f>
        <v/>
      </c>
      <c r="N1284" s="13" t="str">
        <f>IF(ISNUMBER(SEARCH(".",expandedflower[[#This Row],[Pheno Barcode]])),CONCATENATE("1A4070000000065000",RIGHT(expandedflower[[#This Row],[Pheno Barcode]],6)),"")</f>
        <v/>
      </c>
      <c r="O12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_QL1-03</v>
      </c>
    </row>
    <row r="1285" spans="1:15" x14ac:dyDescent="0.25">
      <c r="A1285" s="8" t="s">
        <v>556</v>
      </c>
      <c r="B1285" s="9">
        <v>4</v>
      </c>
      <c r="C1285" s="13" t="s">
        <v>562</v>
      </c>
      <c r="D1285" s="13"/>
      <c r="E1285" s="13" t="e">
        <f>_xlfn.IFNA(VLOOKUP(expandedflower[[#This Row],[Scion METRC '#]],[3]!METRCC8[#Data],2,FALSE),"METRC ERROR")</f>
        <v>#REF!</v>
      </c>
      <c r="F1285" s="13" t="str">
        <f>_xlfn.IFNA(VLOOKUP(expandedflower[[#This Row],[Scion METRC '#]],VEGC8[[#All],[Scion METRC '#]:[Pheno Barcode]],2,FALSE),"")</f>
        <v/>
      </c>
      <c r="G1285" s="13" t="str">
        <f>LEFT(expandedflower[[#This Row],[Pheno Barcode]],7)</f>
        <v/>
      </c>
      <c r="H1285" s="10" t="e">
        <f>_xlfn.IFNA(VLOOKUP(expandedflower[[#This Row],[Strain]],VEGC8[[#All],[Scion METRC '#]:[Health]],5,FALSE),"")</f>
        <v>#REF!</v>
      </c>
      <c r="I1285" s="13"/>
      <c r="J1285" s="13" t="str">
        <f>_xlfn.IFNA(VLOOKUP(expandedflower[[#This Row],[Scion METRC '#]],DEADC8[#Data],2,FALSE),"Alive")</f>
        <v>Alive</v>
      </c>
      <c r="K1285" s="13"/>
      <c r="L1285" s="13" t="str">
        <f>_xlfn.IFNA(VLOOKUP(expandedflower[[#This Row],[Scion METRC '#]],DEADC8[#Data],3,FALSE),"")</f>
        <v/>
      </c>
      <c r="M1285" s="14" t="str">
        <f>_xlfn.IFNA(VLOOKUP(expandedflower[[#This Row],[Scion METRC '#]],DEADC8[#Data],4,FALSE),"")</f>
        <v/>
      </c>
      <c r="N1285" s="13" t="str">
        <f>IF(ISNUMBER(SEARCH(".",expandedflower[[#This Row],[Pheno Barcode]])),CONCATENATE("1A4070000000065000",RIGHT(expandedflower[[#This Row],[Pheno Barcode]],6)),"")</f>
        <v/>
      </c>
      <c r="O12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_QL1-04</v>
      </c>
    </row>
    <row r="1286" spans="1:15" x14ac:dyDescent="0.25">
      <c r="A1286" s="8" t="s">
        <v>556</v>
      </c>
      <c r="B1286" s="9">
        <v>5</v>
      </c>
      <c r="C1286" s="13" t="s">
        <v>562</v>
      </c>
      <c r="D1286" s="13"/>
      <c r="E1286" s="13" t="e">
        <f>_xlfn.IFNA(VLOOKUP(expandedflower[[#This Row],[Scion METRC '#]],[3]!METRCC8[#Data],2,FALSE),"METRC ERROR")</f>
        <v>#REF!</v>
      </c>
      <c r="F1286" s="13" t="str">
        <f>_xlfn.IFNA(VLOOKUP(expandedflower[[#This Row],[Scion METRC '#]],VEGC8[[#All],[Scion METRC '#]:[Pheno Barcode]],2,FALSE),"")</f>
        <v/>
      </c>
      <c r="G1286" s="13" t="str">
        <f>LEFT(expandedflower[[#This Row],[Pheno Barcode]],7)</f>
        <v/>
      </c>
      <c r="H1286" s="10" t="e">
        <f>_xlfn.IFNA(VLOOKUP(expandedflower[[#This Row],[Strain]],VEGC8[[#All],[Scion METRC '#]:[Health]],5,FALSE),"")</f>
        <v>#REF!</v>
      </c>
      <c r="I1286" s="13"/>
      <c r="J1286" s="13" t="str">
        <f>_xlfn.IFNA(VLOOKUP(expandedflower[[#This Row],[Scion METRC '#]],DEADC8[#Data],2,FALSE),"Alive")</f>
        <v>Alive</v>
      </c>
      <c r="K1286" s="13"/>
      <c r="L1286" s="13" t="str">
        <f>_xlfn.IFNA(VLOOKUP(expandedflower[[#This Row],[Scion METRC '#]],DEADC8[#Data],3,FALSE),"")</f>
        <v/>
      </c>
      <c r="M1286" s="14" t="str">
        <f>_xlfn.IFNA(VLOOKUP(expandedflower[[#This Row],[Scion METRC '#]],DEADC8[#Data],4,FALSE),"")</f>
        <v/>
      </c>
      <c r="N1286" s="13" t="str">
        <f>IF(ISNUMBER(SEARCH(".",expandedflower[[#This Row],[Pheno Barcode]])),CONCATENATE("1A4070000000065000",RIGHT(expandedflower[[#This Row],[Pheno Barcode]],6)),"")</f>
        <v/>
      </c>
      <c r="O12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_QL1-05</v>
      </c>
    </row>
    <row r="1287" spans="1:15" x14ac:dyDescent="0.25">
      <c r="A1287" s="8" t="s">
        <v>556</v>
      </c>
      <c r="B1287" s="9">
        <v>6</v>
      </c>
      <c r="C1287" s="13" t="s">
        <v>562</v>
      </c>
      <c r="D1287" s="13"/>
      <c r="E1287" s="13" t="e">
        <f>_xlfn.IFNA(VLOOKUP(expandedflower[[#This Row],[Scion METRC '#]],[3]!METRCC8[#Data],2,FALSE),"METRC ERROR")</f>
        <v>#REF!</v>
      </c>
      <c r="F1287" s="13" t="str">
        <f>_xlfn.IFNA(VLOOKUP(expandedflower[[#This Row],[Scion METRC '#]],VEGC8[[#All],[Scion METRC '#]:[Pheno Barcode]],2,FALSE),"")</f>
        <v/>
      </c>
      <c r="G1287" s="13" t="str">
        <f>LEFT(expandedflower[[#This Row],[Pheno Barcode]],7)</f>
        <v/>
      </c>
      <c r="H1287" s="10" t="e">
        <f>_xlfn.IFNA(VLOOKUP(expandedflower[[#This Row],[Strain]],VEGC8[[#All],[Scion METRC '#]:[Health]],5,FALSE),"")</f>
        <v>#REF!</v>
      </c>
      <c r="I1287" s="13"/>
      <c r="J1287" s="13" t="str">
        <f>_xlfn.IFNA(VLOOKUP(expandedflower[[#This Row],[Scion METRC '#]],DEADC8[#Data],2,FALSE),"Alive")</f>
        <v>Alive</v>
      </c>
      <c r="K1287" s="13"/>
      <c r="L1287" s="13" t="str">
        <f>_xlfn.IFNA(VLOOKUP(expandedflower[[#This Row],[Scion METRC '#]],DEADC8[#Data],3,FALSE),"")</f>
        <v/>
      </c>
      <c r="M1287" s="14" t="str">
        <f>_xlfn.IFNA(VLOOKUP(expandedflower[[#This Row],[Scion METRC '#]],DEADC8[#Data],4,FALSE),"")</f>
        <v/>
      </c>
      <c r="N1287" s="13" t="str">
        <f>IF(ISNUMBER(SEARCH(".",expandedflower[[#This Row],[Pheno Barcode]])),CONCATENATE("1A4070000000065000",RIGHT(expandedflower[[#This Row],[Pheno Barcode]],6)),"")</f>
        <v/>
      </c>
      <c r="O12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_QL1-06</v>
      </c>
    </row>
    <row r="1288" spans="1:15" x14ac:dyDescent="0.25">
      <c r="A1288" s="8" t="s">
        <v>556</v>
      </c>
      <c r="B1288" s="9">
        <v>7</v>
      </c>
      <c r="C1288" s="13" t="s">
        <v>562</v>
      </c>
      <c r="D1288" s="13"/>
      <c r="E1288" s="13" t="e">
        <f>_xlfn.IFNA(VLOOKUP(expandedflower[[#This Row],[Scion METRC '#]],[3]!METRCC8[#Data],2,FALSE),"METRC ERROR")</f>
        <v>#REF!</v>
      </c>
      <c r="F1288" s="13" t="str">
        <f>_xlfn.IFNA(VLOOKUP(expandedflower[[#This Row],[Scion METRC '#]],VEGC8[[#All],[Scion METRC '#]:[Pheno Barcode]],2,FALSE),"")</f>
        <v/>
      </c>
      <c r="G1288" s="13" t="str">
        <f>LEFT(expandedflower[[#This Row],[Pheno Barcode]],7)</f>
        <v/>
      </c>
      <c r="H1288" s="10" t="e">
        <f>_xlfn.IFNA(VLOOKUP(expandedflower[[#This Row],[Strain]],VEGC8[[#All],[Scion METRC '#]:[Health]],5,FALSE),"")</f>
        <v>#REF!</v>
      </c>
      <c r="I1288" s="13"/>
      <c r="J1288" s="13" t="str">
        <f>_xlfn.IFNA(VLOOKUP(expandedflower[[#This Row],[Scion METRC '#]],DEADC8[#Data],2,FALSE),"Alive")</f>
        <v>Alive</v>
      </c>
      <c r="K1288" s="13"/>
      <c r="L1288" s="13" t="str">
        <f>_xlfn.IFNA(VLOOKUP(expandedflower[[#This Row],[Scion METRC '#]],DEADC8[#Data],3,FALSE),"")</f>
        <v/>
      </c>
      <c r="M1288" s="14" t="str">
        <f>_xlfn.IFNA(VLOOKUP(expandedflower[[#This Row],[Scion METRC '#]],DEADC8[#Data],4,FALSE),"")</f>
        <v/>
      </c>
      <c r="N1288" s="13" t="str">
        <f>IF(ISNUMBER(SEARCH(".",expandedflower[[#This Row],[Pheno Barcode]])),CONCATENATE("1A4070000000065000",RIGHT(expandedflower[[#This Row],[Pheno Barcode]],6)),"")</f>
        <v/>
      </c>
      <c r="O12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_QL1-07</v>
      </c>
    </row>
    <row r="1289" spans="1:15" x14ac:dyDescent="0.25">
      <c r="A1289" s="8" t="s">
        <v>556</v>
      </c>
      <c r="B1289" s="9">
        <v>8</v>
      </c>
      <c r="C1289" s="13" t="s">
        <v>562</v>
      </c>
      <c r="D1289" s="13"/>
      <c r="E1289" s="13" t="e">
        <f>_xlfn.IFNA(VLOOKUP(expandedflower[[#This Row],[Scion METRC '#]],[3]!METRCC8[#Data],2,FALSE),"METRC ERROR")</f>
        <v>#REF!</v>
      </c>
      <c r="F1289" s="13" t="str">
        <f>_xlfn.IFNA(VLOOKUP(expandedflower[[#This Row],[Scion METRC '#]],VEGC8[[#All],[Scion METRC '#]:[Pheno Barcode]],2,FALSE),"")</f>
        <v/>
      </c>
      <c r="G1289" s="13" t="str">
        <f>LEFT(expandedflower[[#This Row],[Pheno Barcode]],7)</f>
        <v/>
      </c>
      <c r="H1289" s="10" t="e">
        <f>_xlfn.IFNA(VLOOKUP(expandedflower[[#This Row],[Strain]],VEGC8[[#All],[Scion METRC '#]:[Health]],5,FALSE),"")</f>
        <v>#REF!</v>
      </c>
      <c r="I1289" s="13"/>
      <c r="J1289" s="13" t="str">
        <f>_xlfn.IFNA(VLOOKUP(expandedflower[[#This Row],[Scion METRC '#]],DEADC8[#Data],2,FALSE),"Alive")</f>
        <v>Alive</v>
      </c>
      <c r="K1289" s="13"/>
      <c r="L1289" s="13" t="str">
        <f>_xlfn.IFNA(VLOOKUP(expandedflower[[#This Row],[Scion METRC '#]],DEADC8[#Data],3,FALSE),"")</f>
        <v/>
      </c>
      <c r="M1289" s="14" t="str">
        <f>_xlfn.IFNA(VLOOKUP(expandedflower[[#This Row],[Scion METRC '#]],DEADC8[#Data],4,FALSE),"")</f>
        <v/>
      </c>
      <c r="N1289" s="13" t="str">
        <f>IF(ISNUMBER(SEARCH(".",expandedflower[[#This Row],[Pheno Barcode]])),CONCATENATE("1A4070000000065000",RIGHT(expandedflower[[#This Row],[Pheno Barcode]],6)),"")</f>
        <v/>
      </c>
      <c r="O12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_QL1-08</v>
      </c>
    </row>
    <row r="1290" spans="1:15" x14ac:dyDescent="0.25">
      <c r="A1290" s="8" t="s">
        <v>556</v>
      </c>
      <c r="B1290" s="9">
        <v>9</v>
      </c>
      <c r="C1290" s="13" t="s">
        <v>562</v>
      </c>
      <c r="D1290" s="13"/>
      <c r="E1290" s="13" t="e">
        <f>_xlfn.IFNA(VLOOKUP(expandedflower[[#This Row],[Scion METRC '#]],[3]!METRCC8[#Data],2,FALSE),"METRC ERROR")</f>
        <v>#REF!</v>
      </c>
      <c r="F1290" s="13" t="str">
        <f>_xlfn.IFNA(VLOOKUP(expandedflower[[#This Row],[Scion METRC '#]],VEGC8[[#All],[Scion METRC '#]:[Pheno Barcode]],2,FALSE),"")</f>
        <v/>
      </c>
      <c r="G1290" s="13" t="str">
        <f>LEFT(expandedflower[[#This Row],[Pheno Barcode]],7)</f>
        <v/>
      </c>
      <c r="H1290" s="10" t="e">
        <f>_xlfn.IFNA(VLOOKUP(expandedflower[[#This Row],[Strain]],VEGC8[[#All],[Scion METRC '#]:[Health]],5,FALSE),"")</f>
        <v>#REF!</v>
      </c>
      <c r="I1290" s="13"/>
      <c r="J1290" s="13" t="str">
        <f>_xlfn.IFNA(VLOOKUP(expandedflower[[#This Row],[Scion METRC '#]],DEADC8[#Data],2,FALSE),"Alive")</f>
        <v>Alive</v>
      </c>
      <c r="K1290" s="13"/>
      <c r="L1290" s="13" t="str">
        <f>_xlfn.IFNA(VLOOKUP(expandedflower[[#This Row],[Scion METRC '#]],DEADC8[#Data],3,FALSE),"")</f>
        <v/>
      </c>
      <c r="M1290" s="14" t="str">
        <f>_xlfn.IFNA(VLOOKUP(expandedflower[[#This Row],[Scion METRC '#]],DEADC8[#Data],4,FALSE),"")</f>
        <v/>
      </c>
      <c r="N1290" s="13" t="str">
        <f>IF(ISNUMBER(SEARCH(".",expandedflower[[#This Row],[Pheno Barcode]])),CONCATENATE("1A4070000000065000",RIGHT(expandedflower[[#This Row],[Pheno Barcode]],6)),"")</f>
        <v/>
      </c>
      <c r="O12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_QL1-09</v>
      </c>
    </row>
    <row r="1291" spans="1:15" x14ac:dyDescent="0.25">
      <c r="A1291" s="8" t="s">
        <v>556</v>
      </c>
      <c r="B1291" s="9">
        <v>10</v>
      </c>
      <c r="C1291" s="13" t="s">
        <v>562</v>
      </c>
      <c r="D1291" s="13"/>
      <c r="E1291" s="13" t="e">
        <f>_xlfn.IFNA(VLOOKUP(expandedflower[[#This Row],[Scion METRC '#]],[3]!METRCC8[#Data],2,FALSE),"METRC ERROR")</f>
        <v>#REF!</v>
      </c>
      <c r="F1291" s="13" t="str">
        <f>_xlfn.IFNA(VLOOKUP(expandedflower[[#This Row],[Scion METRC '#]],VEGC8[[#All],[Scion METRC '#]:[Pheno Barcode]],2,FALSE),"")</f>
        <v/>
      </c>
      <c r="G1291" s="13" t="str">
        <f>LEFT(expandedflower[[#This Row],[Pheno Barcode]],7)</f>
        <v/>
      </c>
      <c r="H1291" s="10" t="e">
        <f>_xlfn.IFNA(VLOOKUP(expandedflower[[#This Row],[Strain]],VEGC8[[#All],[Scion METRC '#]:[Health]],5,FALSE),"")</f>
        <v>#REF!</v>
      </c>
      <c r="I1291" s="13"/>
      <c r="J1291" s="13" t="str">
        <f>_xlfn.IFNA(VLOOKUP(expandedflower[[#This Row],[Scion METRC '#]],DEADC8[#Data],2,FALSE),"Alive")</f>
        <v>Alive</v>
      </c>
      <c r="K1291" s="13"/>
      <c r="L1291" s="13" t="str">
        <f>_xlfn.IFNA(VLOOKUP(expandedflower[[#This Row],[Scion METRC '#]],DEADC8[#Data],3,FALSE),"")</f>
        <v/>
      </c>
      <c r="M1291" s="14" t="str">
        <f>_xlfn.IFNA(VLOOKUP(expandedflower[[#This Row],[Scion METRC '#]],DEADC8[#Data],4,FALSE),"")</f>
        <v/>
      </c>
      <c r="N1291" s="13" t="str">
        <f>IF(ISNUMBER(SEARCH(".",expandedflower[[#This Row],[Pheno Barcode]])),CONCATENATE("1A4070000000065000",RIGHT(expandedflower[[#This Row],[Pheno Barcode]],6)),"")</f>
        <v/>
      </c>
      <c r="O12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_QL1-10</v>
      </c>
    </row>
    <row r="1292" spans="1:15" x14ac:dyDescent="0.25">
      <c r="A1292" s="8" t="s">
        <v>556</v>
      </c>
      <c r="B1292" s="9">
        <v>11</v>
      </c>
      <c r="C1292" s="13" t="s">
        <v>562</v>
      </c>
      <c r="D1292" s="13"/>
      <c r="E1292" s="13" t="e">
        <f>_xlfn.IFNA(VLOOKUP(expandedflower[[#This Row],[Scion METRC '#]],[3]!METRCC8[#Data],2,FALSE),"METRC ERROR")</f>
        <v>#REF!</v>
      </c>
      <c r="F1292" s="13" t="str">
        <f>_xlfn.IFNA(VLOOKUP(expandedflower[[#This Row],[Scion METRC '#]],VEGC8[[#All],[Scion METRC '#]:[Pheno Barcode]],2,FALSE),"")</f>
        <v/>
      </c>
      <c r="G1292" s="13" t="str">
        <f>LEFT(expandedflower[[#This Row],[Pheno Barcode]],7)</f>
        <v/>
      </c>
      <c r="H1292" s="10" t="e">
        <f>_xlfn.IFNA(VLOOKUP(expandedflower[[#This Row],[Strain]],VEGC8[[#All],[Scion METRC '#]:[Health]],5,FALSE),"")</f>
        <v>#REF!</v>
      </c>
      <c r="I1292" s="13"/>
      <c r="J1292" s="13" t="str">
        <f>_xlfn.IFNA(VLOOKUP(expandedflower[[#This Row],[Scion METRC '#]],DEADC8[#Data],2,FALSE),"Alive")</f>
        <v>Alive</v>
      </c>
      <c r="K1292" s="13"/>
      <c r="L1292" s="13" t="str">
        <f>_xlfn.IFNA(VLOOKUP(expandedflower[[#This Row],[Scion METRC '#]],DEADC8[#Data],3,FALSE),"")</f>
        <v/>
      </c>
      <c r="M1292" s="14" t="str">
        <f>_xlfn.IFNA(VLOOKUP(expandedflower[[#This Row],[Scion METRC '#]],DEADC8[#Data],4,FALSE),"")</f>
        <v/>
      </c>
      <c r="N1292" s="13" t="str">
        <f>IF(ISNUMBER(SEARCH(".",expandedflower[[#This Row],[Pheno Barcode]])),CONCATENATE("1A4070000000065000",RIGHT(expandedflower[[#This Row],[Pheno Barcode]],6)),"")</f>
        <v/>
      </c>
      <c r="O12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_QL1-11</v>
      </c>
    </row>
    <row r="1293" spans="1:15" x14ac:dyDescent="0.25">
      <c r="A1293" s="8" t="s">
        <v>556</v>
      </c>
      <c r="B1293" s="9">
        <v>12</v>
      </c>
      <c r="C1293" s="13" t="s">
        <v>562</v>
      </c>
      <c r="D1293" s="13"/>
      <c r="E1293" s="13" t="e">
        <f>_xlfn.IFNA(VLOOKUP(expandedflower[[#This Row],[Scion METRC '#]],[3]!METRCC8[#Data],2,FALSE),"METRC ERROR")</f>
        <v>#REF!</v>
      </c>
      <c r="F1293" s="13" t="str">
        <f>_xlfn.IFNA(VLOOKUP(expandedflower[[#This Row],[Scion METRC '#]],VEGC8[[#All],[Scion METRC '#]:[Pheno Barcode]],2,FALSE),"")</f>
        <v/>
      </c>
      <c r="G1293" s="13" t="str">
        <f>LEFT(expandedflower[[#This Row],[Pheno Barcode]],7)</f>
        <v/>
      </c>
      <c r="H1293" s="10" t="e">
        <f>_xlfn.IFNA(VLOOKUP(expandedflower[[#This Row],[Strain]],VEGC8[[#All],[Scion METRC '#]:[Health]],5,FALSE),"")</f>
        <v>#REF!</v>
      </c>
      <c r="I1293" s="13"/>
      <c r="J1293" s="13" t="str">
        <f>_xlfn.IFNA(VLOOKUP(expandedflower[[#This Row],[Scion METRC '#]],DEADC8[#Data],2,FALSE),"Alive")</f>
        <v>Alive</v>
      </c>
      <c r="K1293" s="13"/>
      <c r="L1293" s="13" t="str">
        <f>_xlfn.IFNA(VLOOKUP(expandedflower[[#This Row],[Scion METRC '#]],DEADC8[#Data],3,FALSE),"")</f>
        <v/>
      </c>
      <c r="M1293" s="14" t="str">
        <f>_xlfn.IFNA(VLOOKUP(expandedflower[[#This Row],[Scion METRC '#]],DEADC8[#Data],4,FALSE),"")</f>
        <v/>
      </c>
      <c r="N1293" s="13" t="str">
        <f>IF(ISNUMBER(SEARCH(".",expandedflower[[#This Row],[Pheno Barcode]])),CONCATENATE("1A4070000000065000",RIGHT(expandedflower[[#This Row],[Pheno Barcode]],6)),"")</f>
        <v/>
      </c>
      <c r="O12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_QL1-12</v>
      </c>
    </row>
    <row r="1294" spans="1:15" x14ac:dyDescent="0.25">
      <c r="A1294" s="8" t="s">
        <v>556</v>
      </c>
      <c r="B1294" s="9">
        <v>13</v>
      </c>
      <c r="C1294" s="13" t="s">
        <v>562</v>
      </c>
      <c r="D1294" s="13"/>
      <c r="E1294" s="13" t="e">
        <f>_xlfn.IFNA(VLOOKUP(expandedflower[[#This Row],[Scion METRC '#]],[3]!METRCC8[#Data],2,FALSE),"METRC ERROR")</f>
        <v>#REF!</v>
      </c>
      <c r="F1294" s="13" t="str">
        <f>_xlfn.IFNA(VLOOKUP(expandedflower[[#This Row],[Scion METRC '#]],VEGC8[[#All],[Scion METRC '#]:[Pheno Barcode]],2,FALSE),"")</f>
        <v/>
      </c>
      <c r="G1294" s="13" t="str">
        <f>LEFT(expandedflower[[#This Row],[Pheno Barcode]],7)</f>
        <v/>
      </c>
      <c r="H1294" s="10" t="e">
        <f>_xlfn.IFNA(VLOOKUP(expandedflower[[#This Row],[Strain]],VEGC8[[#All],[Scion METRC '#]:[Health]],5,FALSE),"")</f>
        <v>#REF!</v>
      </c>
      <c r="I1294" s="13"/>
      <c r="J1294" s="13" t="str">
        <f>_xlfn.IFNA(VLOOKUP(expandedflower[[#This Row],[Scion METRC '#]],DEADC8[#Data],2,FALSE),"Alive")</f>
        <v>Alive</v>
      </c>
      <c r="K1294" s="13"/>
      <c r="L1294" s="13" t="str">
        <f>_xlfn.IFNA(VLOOKUP(expandedflower[[#This Row],[Scion METRC '#]],DEADC8[#Data],3,FALSE),"")</f>
        <v/>
      </c>
      <c r="M1294" s="14" t="str">
        <f>_xlfn.IFNA(VLOOKUP(expandedflower[[#This Row],[Scion METRC '#]],DEADC8[#Data],4,FALSE),"")</f>
        <v/>
      </c>
      <c r="N1294" s="13" t="str">
        <f>IF(ISNUMBER(SEARCH(".",expandedflower[[#This Row],[Pheno Barcode]])),CONCATENATE("1A4070000000065000",RIGHT(expandedflower[[#This Row],[Pheno Barcode]],6)),"")</f>
        <v/>
      </c>
      <c r="O12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_QL1-13</v>
      </c>
    </row>
    <row r="1295" spans="1:15" x14ac:dyDescent="0.25">
      <c r="A1295" s="8" t="s">
        <v>556</v>
      </c>
      <c r="B1295" s="9">
        <v>14</v>
      </c>
      <c r="C1295" s="13" t="s">
        <v>562</v>
      </c>
      <c r="D1295" s="13"/>
      <c r="E1295" s="13" t="e">
        <f>_xlfn.IFNA(VLOOKUP(expandedflower[[#This Row],[Scion METRC '#]],[3]!METRCC8[#Data],2,FALSE),"METRC ERROR")</f>
        <v>#REF!</v>
      </c>
      <c r="F1295" s="13" t="str">
        <f>_xlfn.IFNA(VLOOKUP(expandedflower[[#This Row],[Scion METRC '#]],VEGC8[[#All],[Scion METRC '#]:[Pheno Barcode]],2,FALSE),"")</f>
        <v/>
      </c>
      <c r="G1295" s="13" t="str">
        <f>LEFT(expandedflower[[#This Row],[Pheno Barcode]],7)</f>
        <v/>
      </c>
      <c r="H1295" s="10" t="e">
        <f>_xlfn.IFNA(VLOOKUP(expandedflower[[#This Row],[Strain]],VEGC8[[#All],[Scion METRC '#]:[Health]],5,FALSE),"")</f>
        <v>#REF!</v>
      </c>
      <c r="I1295" s="13"/>
      <c r="J1295" s="13" t="str">
        <f>_xlfn.IFNA(VLOOKUP(expandedflower[[#This Row],[Scion METRC '#]],DEADC8[#Data],2,FALSE),"Alive")</f>
        <v>Alive</v>
      </c>
      <c r="K1295" s="13"/>
      <c r="L1295" s="13" t="str">
        <f>_xlfn.IFNA(VLOOKUP(expandedflower[[#This Row],[Scion METRC '#]],DEADC8[#Data],3,FALSE),"")</f>
        <v/>
      </c>
      <c r="M1295" s="14" t="str">
        <f>_xlfn.IFNA(VLOOKUP(expandedflower[[#This Row],[Scion METRC '#]],DEADC8[#Data],4,FALSE),"")</f>
        <v/>
      </c>
      <c r="N1295" s="13" t="str">
        <f>IF(ISNUMBER(SEARCH(".",expandedflower[[#This Row],[Pheno Barcode]])),CONCATENATE("1A4070000000065000",RIGHT(expandedflower[[#This Row],[Pheno Barcode]],6)),"")</f>
        <v/>
      </c>
      <c r="O12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_QL1-14</v>
      </c>
    </row>
    <row r="1296" spans="1:15" x14ac:dyDescent="0.25">
      <c r="A1296" s="8" t="s">
        <v>556</v>
      </c>
      <c r="B1296" s="9">
        <v>15</v>
      </c>
      <c r="C1296" s="13" t="s">
        <v>562</v>
      </c>
      <c r="D1296" s="13"/>
      <c r="E1296" s="13" t="e">
        <f>_xlfn.IFNA(VLOOKUP(expandedflower[[#This Row],[Scion METRC '#]],[3]!METRCC8[#Data],2,FALSE),"METRC ERROR")</f>
        <v>#REF!</v>
      </c>
      <c r="F1296" s="13" t="str">
        <f>_xlfn.IFNA(VLOOKUP(expandedflower[[#This Row],[Scion METRC '#]],VEGC8[[#All],[Scion METRC '#]:[Pheno Barcode]],2,FALSE),"")</f>
        <v/>
      </c>
      <c r="G1296" s="13" t="str">
        <f>LEFT(expandedflower[[#This Row],[Pheno Barcode]],7)</f>
        <v/>
      </c>
      <c r="H1296" s="10" t="e">
        <f>_xlfn.IFNA(VLOOKUP(expandedflower[[#This Row],[Strain]],VEGC8[[#All],[Scion METRC '#]:[Health]],5,FALSE),"")</f>
        <v>#REF!</v>
      </c>
      <c r="I1296" s="13"/>
      <c r="J1296" s="13" t="str">
        <f>_xlfn.IFNA(VLOOKUP(expandedflower[[#This Row],[Scion METRC '#]],DEADC8[#Data],2,FALSE),"Alive")</f>
        <v>Alive</v>
      </c>
      <c r="K1296" s="13"/>
      <c r="L1296" s="13" t="str">
        <f>_xlfn.IFNA(VLOOKUP(expandedflower[[#This Row],[Scion METRC '#]],DEADC8[#Data],3,FALSE),"")</f>
        <v/>
      </c>
      <c r="M1296" s="14" t="str">
        <f>_xlfn.IFNA(VLOOKUP(expandedflower[[#This Row],[Scion METRC '#]],DEADC8[#Data],4,FALSE),"")</f>
        <v/>
      </c>
      <c r="N1296" s="13" t="str">
        <f>IF(ISNUMBER(SEARCH(".",expandedflower[[#This Row],[Pheno Barcode]])),CONCATENATE("1A4070000000065000",RIGHT(expandedflower[[#This Row],[Pheno Barcode]],6)),"")</f>
        <v/>
      </c>
      <c r="O12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_QL1-15</v>
      </c>
    </row>
    <row r="1297" spans="1:15" x14ac:dyDescent="0.25">
      <c r="A1297" s="8" t="s">
        <v>556</v>
      </c>
      <c r="B1297" s="9">
        <v>16</v>
      </c>
      <c r="C1297" s="13" t="s">
        <v>562</v>
      </c>
      <c r="D1297" s="13"/>
      <c r="E1297" s="13" t="e">
        <f>_xlfn.IFNA(VLOOKUP(expandedflower[[#This Row],[Scion METRC '#]],[3]!METRCC8[#Data],2,FALSE),"METRC ERROR")</f>
        <v>#REF!</v>
      </c>
      <c r="F1297" s="13" t="str">
        <f>_xlfn.IFNA(VLOOKUP(expandedflower[[#This Row],[Scion METRC '#]],VEGC8[[#All],[Scion METRC '#]:[Pheno Barcode]],2,FALSE),"")</f>
        <v/>
      </c>
      <c r="G1297" s="13" t="str">
        <f>LEFT(expandedflower[[#This Row],[Pheno Barcode]],7)</f>
        <v/>
      </c>
      <c r="H1297" s="10" t="e">
        <f>_xlfn.IFNA(VLOOKUP(expandedflower[[#This Row],[Strain]],VEGC8[[#All],[Scion METRC '#]:[Health]],5,FALSE),"")</f>
        <v>#REF!</v>
      </c>
      <c r="I1297" s="13"/>
      <c r="J1297" s="13" t="str">
        <f>_xlfn.IFNA(VLOOKUP(expandedflower[[#This Row],[Scion METRC '#]],DEADC8[#Data],2,FALSE),"Alive")</f>
        <v>Alive</v>
      </c>
      <c r="K1297" s="13"/>
      <c r="L1297" s="13" t="str">
        <f>_xlfn.IFNA(VLOOKUP(expandedflower[[#This Row],[Scion METRC '#]],DEADC8[#Data],3,FALSE),"")</f>
        <v/>
      </c>
      <c r="M1297" s="14" t="str">
        <f>_xlfn.IFNA(VLOOKUP(expandedflower[[#This Row],[Scion METRC '#]],DEADC8[#Data],4,FALSE),"")</f>
        <v/>
      </c>
      <c r="N1297" s="13" t="str">
        <f>IF(ISNUMBER(SEARCH(".",expandedflower[[#This Row],[Pheno Barcode]])),CONCATENATE("1A4070000000065000",RIGHT(expandedflower[[#This Row],[Pheno Barcode]],6)),"")</f>
        <v/>
      </c>
      <c r="O12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_QL1-16</v>
      </c>
    </row>
    <row r="1298" spans="1:15" x14ac:dyDescent="0.25">
      <c r="A1298" s="8" t="s">
        <v>556</v>
      </c>
      <c r="B1298" s="9">
        <v>1</v>
      </c>
      <c r="C1298" s="13" t="s">
        <v>563</v>
      </c>
      <c r="D1298" s="13"/>
      <c r="E1298" s="13" t="e">
        <f>_xlfn.IFNA(VLOOKUP(expandedflower[[#This Row],[Scion METRC '#]],[3]!METRCC8[#Data],2,FALSE),"METRC ERROR")</f>
        <v>#REF!</v>
      </c>
      <c r="F1298" s="13" t="str">
        <f>_xlfn.IFNA(VLOOKUP(expandedflower[[#This Row],[Scion METRC '#]],VEGC8[[#All],[Scion METRC '#]:[Pheno Barcode]],2,FALSE),"")</f>
        <v/>
      </c>
      <c r="G1298" s="13" t="str">
        <f>LEFT(expandedflower[[#This Row],[Pheno Barcode]],7)</f>
        <v/>
      </c>
      <c r="H1298" s="10" t="e">
        <f>_xlfn.IFNA(VLOOKUP(expandedflower[[#This Row],[Strain]],VEGC8[[#All],[Scion METRC '#]:[Health]],5,FALSE),"")</f>
        <v>#REF!</v>
      </c>
      <c r="I1298" s="13"/>
      <c r="J1298" s="13" t="str">
        <f>_xlfn.IFNA(VLOOKUP(expandedflower[[#This Row],[Scion METRC '#]],DEADC8[#Data],2,FALSE),"Alive")</f>
        <v>Alive</v>
      </c>
      <c r="K1298" s="13"/>
      <c r="L1298" s="13" t="str">
        <f>_xlfn.IFNA(VLOOKUP(expandedflower[[#This Row],[Scion METRC '#]],DEADC8[#Data],3,FALSE),"")</f>
        <v/>
      </c>
      <c r="M1298" s="14" t="str">
        <f>_xlfn.IFNA(VLOOKUP(expandedflower[[#This Row],[Scion METRC '#]],DEADC8[#Data],4,FALSE),"")</f>
        <v/>
      </c>
      <c r="N1298" s="13" t="str">
        <f>IF(ISNUMBER(SEARCH(".",expandedflower[[#This Row],[Pheno Barcode]])),CONCATENATE("1A4070000000065000",RIGHT(expandedflower[[#This Row],[Pheno Barcode]],6)),"")</f>
        <v/>
      </c>
      <c r="O12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_QL2-01</v>
      </c>
    </row>
    <row r="1299" spans="1:15" x14ac:dyDescent="0.25">
      <c r="A1299" s="8" t="s">
        <v>556</v>
      </c>
      <c r="B1299" s="9">
        <v>2</v>
      </c>
      <c r="C1299" s="13" t="s">
        <v>563</v>
      </c>
      <c r="D1299" s="13"/>
      <c r="E1299" s="13" t="e">
        <f>_xlfn.IFNA(VLOOKUP(expandedflower[[#This Row],[Scion METRC '#]],[3]!METRCC8[#Data],2,FALSE),"METRC ERROR")</f>
        <v>#REF!</v>
      </c>
      <c r="F1299" s="13" t="str">
        <f>_xlfn.IFNA(VLOOKUP(expandedflower[[#This Row],[Scion METRC '#]],VEGC8[[#All],[Scion METRC '#]:[Pheno Barcode]],2,FALSE),"")</f>
        <v/>
      </c>
      <c r="G1299" s="13" t="str">
        <f>LEFT(expandedflower[[#This Row],[Pheno Barcode]],7)</f>
        <v/>
      </c>
      <c r="H1299" s="10" t="e">
        <f>_xlfn.IFNA(VLOOKUP(expandedflower[[#This Row],[Strain]],VEGC8[[#All],[Scion METRC '#]:[Health]],5,FALSE),"")</f>
        <v>#REF!</v>
      </c>
      <c r="I1299" s="13"/>
      <c r="J1299" s="13" t="str">
        <f>_xlfn.IFNA(VLOOKUP(expandedflower[[#This Row],[Scion METRC '#]],DEADC8[#Data],2,FALSE),"Alive")</f>
        <v>Alive</v>
      </c>
      <c r="K1299" s="13"/>
      <c r="L1299" s="13" t="str">
        <f>_xlfn.IFNA(VLOOKUP(expandedflower[[#This Row],[Scion METRC '#]],DEADC8[#Data],3,FALSE),"")</f>
        <v/>
      </c>
      <c r="M1299" s="14" t="str">
        <f>_xlfn.IFNA(VLOOKUP(expandedflower[[#This Row],[Scion METRC '#]],DEADC8[#Data],4,FALSE),"")</f>
        <v/>
      </c>
      <c r="N1299" s="13" t="str">
        <f>IF(ISNUMBER(SEARCH(".",expandedflower[[#This Row],[Pheno Barcode]])),CONCATENATE("1A4070000000065000",RIGHT(expandedflower[[#This Row],[Pheno Barcode]],6)),"")</f>
        <v/>
      </c>
      <c r="O12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_QL2-02</v>
      </c>
    </row>
    <row r="1300" spans="1:15" x14ac:dyDescent="0.25">
      <c r="A1300" s="8" t="s">
        <v>556</v>
      </c>
      <c r="B1300" s="9">
        <v>3</v>
      </c>
      <c r="C1300" s="13" t="s">
        <v>563</v>
      </c>
      <c r="D1300" s="13"/>
      <c r="E1300" s="13" t="e">
        <f>_xlfn.IFNA(VLOOKUP(expandedflower[[#This Row],[Scion METRC '#]],[3]!METRCC8[#Data],2,FALSE),"METRC ERROR")</f>
        <v>#REF!</v>
      </c>
      <c r="F1300" s="13" t="str">
        <f>_xlfn.IFNA(VLOOKUP(expandedflower[[#This Row],[Scion METRC '#]],VEGC8[[#All],[Scion METRC '#]:[Pheno Barcode]],2,FALSE),"")</f>
        <v/>
      </c>
      <c r="G1300" s="13" t="str">
        <f>LEFT(expandedflower[[#This Row],[Pheno Barcode]],7)</f>
        <v/>
      </c>
      <c r="H1300" s="10" t="e">
        <f>_xlfn.IFNA(VLOOKUP(expandedflower[[#This Row],[Strain]],VEGC8[[#All],[Scion METRC '#]:[Health]],5,FALSE),"")</f>
        <v>#REF!</v>
      </c>
      <c r="I1300" s="13"/>
      <c r="J1300" s="13" t="str">
        <f>_xlfn.IFNA(VLOOKUP(expandedflower[[#This Row],[Scion METRC '#]],DEADC8[#Data],2,FALSE),"Alive")</f>
        <v>Alive</v>
      </c>
      <c r="K1300" s="13"/>
      <c r="L1300" s="13" t="str">
        <f>_xlfn.IFNA(VLOOKUP(expandedflower[[#This Row],[Scion METRC '#]],DEADC8[#Data],3,FALSE),"")</f>
        <v/>
      </c>
      <c r="M1300" s="14" t="str">
        <f>_xlfn.IFNA(VLOOKUP(expandedflower[[#This Row],[Scion METRC '#]],DEADC8[#Data],4,FALSE),"")</f>
        <v/>
      </c>
      <c r="N1300" s="13" t="str">
        <f>IF(ISNUMBER(SEARCH(".",expandedflower[[#This Row],[Pheno Barcode]])),CONCATENATE("1A4070000000065000",RIGHT(expandedflower[[#This Row],[Pheno Barcode]],6)),"")</f>
        <v/>
      </c>
      <c r="O13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_QL2-03</v>
      </c>
    </row>
    <row r="1301" spans="1:15" x14ac:dyDescent="0.25">
      <c r="A1301" s="8" t="s">
        <v>556</v>
      </c>
      <c r="B1301" s="9">
        <v>4</v>
      </c>
      <c r="C1301" s="13" t="s">
        <v>563</v>
      </c>
      <c r="D1301" s="13"/>
      <c r="E1301" s="13" t="e">
        <f>_xlfn.IFNA(VLOOKUP(expandedflower[[#This Row],[Scion METRC '#]],[3]!METRCC8[#Data],2,FALSE),"METRC ERROR")</f>
        <v>#REF!</v>
      </c>
      <c r="F1301" s="13" t="str">
        <f>_xlfn.IFNA(VLOOKUP(expandedflower[[#This Row],[Scion METRC '#]],VEGC8[[#All],[Scion METRC '#]:[Pheno Barcode]],2,FALSE),"")</f>
        <v/>
      </c>
      <c r="G1301" s="13" t="str">
        <f>LEFT(expandedflower[[#This Row],[Pheno Barcode]],7)</f>
        <v/>
      </c>
      <c r="H1301" s="10" t="e">
        <f>_xlfn.IFNA(VLOOKUP(expandedflower[[#This Row],[Strain]],VEGC8[[#All],[Scion METRC '#]:[Health]],5,FALSE),"")</f>
        <v>#REF!</v>
      </c>
      <c r="I1301" s="13"/>
      <c r="J1301" s="13" t="str">
        <f>_xlfn.IFNA(VLOOKUP(expandedflower[[#This Row],[Scion METRC '#]],DEADC8[#Data],2,FALSE),"Alive")</f>
        <v>Alive</v>
      </c>
      <c r="K1301" s="13"/>
      <c r="L1301" s="13" t="str">
        <f>_xlfn.IFNA(VLOOKUP(expandedflower[[#This Row],[Scion METRC '#]],DEADC8[#Data],3,FALSE),"")</f>
        <v/>
      </c>
      <c r="M1301" s="14" t="str">
        <f>_xlfn.IFNA(VLOOKUP(expandedflower[[#This Row],[Scion METRC '#]],DEADC8[#Data],4,FALSE),"")</f>
        <v/>
      </c>
      <c r="N1301" s="13" t="str">
        <f>IF(ISNUMBER(SEARCH(".",expandedflower[[#This Row],[Pheno Barcode]])),CONCATENATE("1A4070000000065000",RIGHT(expandedflower[[#This Row],[Pheno Barcode]],6)),"")</f>
        <v/>
      </c>
      <c r="O13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_QL2-04</v>
      </c>
    </row>
    <row r="1302" spans="1:15" x14ac:dyDescent="0.25">
      <c r="A1302" s="8" t="s">
        <v>556</v>
      </c>
      <c r="B1302" s="9">
        <v>5</v>
      </c>
      <c r="C1302" s="13" t="s">
        <v>563</v>
      </c>
      <c r="D1302" s="13"/>
      <c r="E1302" s="13" t="e">
        <f>_xlfn.IFNA(VLOOKUP(expandedflower[[#This Row],[Scion METRC '#]],[3]!METRCC8[#Data],2,FALSE),"METRC ERROR")</f>
        <v>#REF!</v>
      </c>
      <c r="F1302" s="13" t="str">
        <f>_xlfn.IFNA(VLOOKUP(expandedflower[[#This Row],[Scion METRC '#]],VEGC8[[#All],[Scion METRC '#]:[Pheno Barcode]],2,FALSE),"")</f>
        <v/>
      </c>
      <c r="G1302" s="13" t="str">
        <f>LEFT(expandedflower[[#This Row],[Pheno Barcode]],7)</f>
        <v/>
      </c>
      <c r="H1302" s="10" t="e">
        <f>_xlfn.IFNA(VLOOKUP(expandedflower[[#This Row],[Strain]],VEGC8[[#All],[Scion METRC '#]:[Health]],5,FALSE),"")</f>
        <v>#REF!</v>
      </c>
      <c r="I1302" s="13"/>
      <c r="J1302" s="13" t="str">
        <f>_xlfn.IFNA(VLOOKUP(expandedflower[[#This Row],[Scion METRC '#]],DEADC8[#Data],2,FALSE),"Alive")</f>
        <v>Alive</v>
      </c>
      <c r="K1302" s="13"/>
      <c r="L1302" s="13" t="str">
        <f>_xlfn.IFNA(VLOOKUP(expandedflower[[#This Row],[Scion METRC '#]],DEADC8[#Data],3,FALSE),"")</f>
        <v/>
      </c>
      <c r="M1302" s="14" t="str">
        <f>_xlfn.IFNA(VLOOKUP(expandedflower[[#This Row],[Scion METRC '#]],DEADC8[#Data],4,FALSE),"")</f>
        <v/>
      </c>
      <c r="N1302" s="13" t="str">
        <f>IF(ISNUMBER(SEARCH(".",expandedflower[[#This Row],[Pheno Barcode]])),CONCATENATE("1A4070000000065000",RIGHT(expandedflower[[#This Row],[Pheno Barcode]],6)),"")</f>
        <v/>
      </c>
      <c r="O13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_QL2-05</v>
      </c>
    </row>
    <row r="1303" spans="1:15" x14ac:dyDescent="0.25">
      <c r="A1303" s="8" t="s">
        <v>556</v>
      </c>
      <c r="B1303" s="9">
        <v>6</v>
      </c>
      <c r="C1303" s="13" t="s">
        <v>563</v>
      </c>
      <c r="D1303" s="13"/>
      <c r="E1303" s="13" t="e">
        <f>_xlfn.IFNA(VLOOKUP(expandedflower[[#This Row],[Scion METRC '#]],[3]!METRCC8[#Data],2,FALSE),"METRC ERROR")</f>
        <v>#REF!</v>
      </c>
      <c r="F1303" s="13" t="str">
        <f>_xlfn.IFNA(VLOOKUP(expandedflower[[#This Row],[Scion METRC '#]],VEGC8[[#All],[Scion METRC '#]:[Pheno Barcode]],2,FALSE),"")</f>
        <v/>
      </c>
      <c r="G1303" s="13" t="str">
        <f>LEFT(expandedflower[[#This Row],[Pheno Barcode]],7)</f>
        <v/>
      </c>
      <c r="H1303" s="10" t="e">
        <f>_xlfn.IFNA(VLOOKUP(expandedflower[[#This Row],[Strain]],VEGC8[[#All],[Scion METRC '#]:[Health]],5,FALSE),"")</f>
        <v>#REF!</v>
      </c>
      <c r="I1303" s="13"/>
      <c r="J1303" s="13" t="str">
        <f>_xlfn.IFNA(VLOOKUP(expandedflower[[#This Row],[Scion METRC '#]],DEADC8[#Data],2,FALSE),"Alive")</f>
        <v>Alive</v>
      </c>
      <c r="K1303" s="13"/>
      <c r="L1303" s="13" t="str">
        <f>_xlfn.IFNA(VLOOKUP(expandedflower[[#This Row],[Scion METRC '#]],DEADC8[#Data],3,FALSE),"")</f>
        <v/>
      </c>
      <c r="M1303" s="14" t="str">
        <f>_xlfn.IFNA(VLOOKUP(expandedflower[[#This Row],[Scion METRC '#]],DEADC8[#Data],4,FALSE),"")</f>
        <v/>
      </c>
      <c r="N1303" s="13" t="str">
        <f>IF(ISNUMBER(SEARCH(".",expandedflower[[#This Row],[Pheno Barcode]])),CONCATENATE("1A4070000000065000",RIGHT(expandedflower[[#This Row],[Pheno Barcode]],6)),"")</f>
        <v/>
      </c>
      <c r="O13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_QL2-06</v>
      </c>
    </row>
    <row r="1304" spans="1:15" x14ac:dyDescent="0.25">
      <c r="A1304" s="8" t="s">
        <v>556</v>
      </c>
      <c r="B1304" s="9">
        <v>7</v>
      </c>
      <c r="C1304" s="13" t="s">
        <v>563</v>
      </c>
      <c r="D1304" s="13"/>
      <c r="E1304" s="13" t="e">
        <f>_xlfn.IFNA(VLOOKUP(expandedflower[[#This Row],[Scion METRC '#]],[3]!METRCC8[#Data],2,FALSE),"METRC ERROR")</f>
        <v>#REF!</v>
      </c>
      <c r="F1304" s="13" t="str">
        <f>_xlfn.IFNA(VLOOKUP(expandedflower[[#This Row],[Scion METRC '#]],VEGC8[[#All],[Scion METRC '#]:[Pheno Barcode]],2,FALSE),"")</f>
        <v/>
      </c>
      <c r="G1304" s="13" t="str">
        <f>LEFT(expandedflower[[#This Row],[Pheno Barcode]],7)</f>
        <v/>
      </c>
      <c r="H1304" s="10" t="e">
        <f>_xlfn.IFNA(VLOOKUP(expandedflower[[#This Row],[Strain]],VEGC8[[#All],[Scion METRC '#]:[Health]],5,FALSE),"")</f>
        <v>#REF!</v>
      </c>
      <c r="I1304" s="13"/>
      <c r="J1304" s="13" t="str">
        <f>_xlfn.IFNA(VLOOKUP(expandedflower[[#This Row],[Scion METRC '#]],DEADC8[#Data],2,FALSE),"Alive")</f>
        <v>Alive</v>
      </c>
      <c r="K1304" s="13"/>
      <c r="L1304" s="13" t="str">
        <f>_xlfn.IFNA(VLOOKUP(expandedflower[[#This Row],[Scion METRC '#]],DEADC8[#Data],3,FALSE),"")</f>
        <v/>
      </c>
      <c r="M1304" s="14" t="str">
        <f>_xlfn.IFNA(VLOOKUP(expandedflower[[#This Row],[Scion METRC '#]],DEADC8[#Data],4,FALSE),"")</f>
        <v/>
      </c>
      <c r="N1304" s="13" t="str">
        <f>IF(ISNUMBER(SEARCH(".",expandedflower[[#This Row],[Pheno Barcode]])),CONCATENATE("1A4070000000065000",RIGHT(expandedflower[[#This Row],[Pheno Barcode]],6)),"")</f>
        <v/>
      </c>
      <c r="O13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_QL2-07</v>
      </c>
    </row>
    <row r="1305" spans="1:15" x14ac:dyDescent="0.25">
      <c r="A1305" s="8" t="s">
        <v>556</v>
      </c>
      <c r="B1305" s="9">
        <v>8</v>
      </c>
      <c r="C1305" s="13" t="s">
        <v>563</v>
      </c>
      <c r="D1305" s="13"/>
      <c r="E1305" s="13" t="e">
        <f>_xlfn.IFNA(VLOOKUP(expandedflower[[#This Row],[Scion METRC '#]],[3]!METRCC8[#Data],2,FALSE),"METRC ERROR")</f>
        <v>#REF!</v>
      </c>
      <c r="F1305" s="13" t="str">
        <f>_xlfn.IFNA(VLOOKUP(expandedflower[[#This Row],[Scion METRC '#]],VEGC8[[#All],[Scion METRC '#]:[Pheno Barcode]],2,FALSE),"")</f>
        <v/>
      </c>
      <c r="G1305" s="13" t="str">
        <f>LEFT(expandedflower[[#This Row],[Pheno Barcode]],7)</f>
        <v/>
      </c>
      <c r="H1305" s="10" t="e">
        <f>_xlfn.IFNA(VLOOKUP(expandedflower[[#This Row],[Strain]],VEGC8[[#All],[Scion METRC '#]:[Health]],5,FALSE),"")</f>
        <v>#REF!</v>
      </c>
      <c r="I1305" s="13"/>
      <c r="J1305" s="13" t="str">
        <f>_xlfn.IFNA(VLOOKUP(expandedflower[[#This Row],[Scion METRC '#]],DEADC8[#Data],2,FALSE),"Alive")</f>
        <v>Alive</v>
      </c>
      <c r="K1305" s="13"/>
      <c r="L1305" s="13" t="str">
        <f>_xlfn.IFNA(VLOOKUP(expandedflower[[#This Row],[Scion METRC '#]],DEADC8[#Data],3,FALSE),"")</f>
        <v/>
      </c>
      <c r="M1305" s="14" t="str">
        <f>_xlfn.IFNA(VLOOKUP(expandedflower[[#This Row],[Scion METRC '#]],DEADC8[#Data],4,FALSE),"")</f>
        <v/>
      </c>
      <c r="N1305" s="13" t="str">
        <f>IF(ISNUMBER(SEARCH(".",expandedflower[[#This Row],[Pheno Barcode]])),CONCATENATE("1A4070000000065000",RIGHT(expandedflower[[#This Row],[Pheno Barcode]],6)),"")</f>
        <v/>
      </c>
      <c r="O13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_QL2-08</v>
      </c>
    </row>
    <row r="1306" spans="1:15" x14ac:dyDescent="0.25">
      <c r="A1306" s="8" t="s">
        <v>556</v>
      </c>
      <c r="B1306" s="9">
        <v>9</v>
      </c>
      <c r="C1306" s="13" t="s">
        <v>563</v>
      </c>
      <c r="D1306" s="13"/>
      <c r="E1306" s="13" t="e">
        <f>_xlfn.IFNA(VLOOKUP(expandedflower[[#This Row],[Scion METRC '#]],[3]!METRCC8[#Data],2,FALSE),"METRC ERROR")</f>
        <v>#REF!</v>
      </c>
      <c r="F1306" s="13" t="str">
        <f>_xlfn.IFNA(VLOOKUP(expandedflower[[#This Row],[Scion METRC '#]],VEGC8[[#All],[Scion METRC '#]:[Pheno Barcode]],2,FALSE),"")</f>
        <v/>
      </c>
      <c r="G1306" s="13" t="str">
        <f>LEFT(expandedflower[[#This Row],[Pheno Barcode]],7)</f>
        <v/>
      </c>
      <c r="H1306" s="10" t="e">
        <f>_xlfn.IFNA(VLOOKUP(expandedflower[[#This Row],[Strain]],VEGC8[[#All],[Scion METRC '#]:[Health]],5,FALSE),"")</f>
        <v>#REF!</v>
      </c>
      <c r="I1306" s="13"/>
      <c r="J1306" s="13" t="str">
        <f>_xlfn.IFNA(VLOOKUP(expandedflower[[#This Row],[Scion METRC '#]],DEADC8[#Data],2,FALSE),"Alive")</f>
        <v>Alive</v>
      </c>
      <c r="K1306" s="13"/>
      <c r="L1306" s="13" t="str">
        <f>_xlfn.IFNA(VLOOKUP(expandedflower[[#This Row],[Scion METRC '#]],DEADC8[#Data],3,FALSE),"")</f>
        <v/>
      </c>
      <c r="M1306" s="14" t="str">
        <f>_xlfn.IFNA(VLOOKUP(expandedflower[[#This Row],[Scion METRC '#]],DEADC8[#Data],4,FALSE),"")</f>
        <v/>
      </c>
      <c r="N1306" s="13" t="str">
        <f>IF(ISNUMBER(SEARCH(".",expandedflower[[#This Row],[Pheno Barcode]])),CONCATENATE("1A4070000000065000",RIGHT(expandedflower[[#This Row],[Pheno Barcode]],6)),"")</f>
        <v/>
      </c>
      <c r="O13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_QL2-09</v>
      </c>
    </row>
    <row r="1307" spans="1:15" x14ac:dyDescent="0.25">
      <c r="A1307" s="8" t="s">
        <v>556</v>
      </c>
      <c r="B1307" s="9">
        <v>10</v>
      </c>
      <c r="C1307" s="13" t="s">
        <v>563</v>
      </c>
      <c r="D1307" s="13"/>
      <c r="E1307" s="13" t="e">
        <f>_xlfn.IFNA(VLOOKUP(expandedflower[[#This Row],[Scion METRC '#]],[3]!METRCC8[#Data],2,FALSE),"METRC ERROR")</f>
        <v>#REF!</v>
      </c>
      <c r="F1307" s="13" t="str">
        <f>_xlfn.IFNA(VLOOKUP(expandedflower[[#This Row],[Scion METRC '#]],VEGC8[[#All],[Scion METRC '#]:[Pheno Barcode]],2,FALSE),"")</f>
        <v/>
      </c>
      <c r="G1307" s="13" t="str">
        <f>LEFT(expandedflower[[#This Row],[Pheno Barcode]],7)</f>
        <v/>
      </c>
      <c r="H1307" s="10" t="e">
        <f>_xlfn.IFNA(VLOOKUP(expandedflower[[#This Row],[Strain]],VEGC8[[#All],[Scion METRC '#]:[Health]],5,FALSE),"")</f>
        <v>#REF!</v>
      </c>
      <c r="I1307" s="13"/>
      <c r="J1307" s="13" t="str">
        <f>_xlfn.IFNA(VLOOKUP(expandedflower[[#This Row],[Scion METRC '#]],DEADC8[#Data],2,FALSE),"Alive")</f>
        <v>Alive</v>
      </c>
      <c r="K1307" s="13"/>
      <c r="L1307" s="13" t="str">
        <f>_xlfn.IFNA(VLOOKUP(expandedflower[[#This Row],[Scion METRC '#]],DEADC8[#Data],3,FALSE),"")</f>
        <v/>
      </c>
      <c r="M1307" s="14" t="str">
        <f>_xlfn.IFNA(VLOOKUP(expandedflower[[#This Row],[Scion METRC '#]],DEADC8[#Data],4,FALSE),"")</f>
        <v/>
      </c>
      <c r="N1307" s="13" t="str">
        <f>IF(ISNUMBER(SEARCH(".",expandedflower[[#This Row],[Pheno Barcode]])),CONCATENATE("1A4070000000065000",RIGHT(expandedflower[[#This Row],[Pheno Barcode]],6)),"")</f>
        <v/>
      </c>
      <c r="O13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_QL2-10</v>
      </c>
    </row>
    <row r="1308" spans="1:15" x14ac:dyDescent="0.25">
      <c r="A1308" s="8" t="s">
        <v>556</v>
      </c>
      <c r="B1308" s="9">
        <v>11</v>
      </c>
      <c r="C1308" s="13" t="s">
        <v>563</v>
      </c>
      <c r="D1308" s="13"/>
      <c r="E1308" s="13" t="e">
        <f>_xlfn.IFNA(VLOOKUP(expandedflower[[#This Row],[Scion METRC '#]],[3]!METRCC8[#Data],2,FALSE),"METRC ERROR")</f>
        <v>#REF!</v>
      </c>
      <c r="F1308" s="13" t="str">
        <f>_xlfn.IFNA(VLOOKUP(expandedflower[[#This Row],[Scion METRC '#]],VEGC8[[#All],[Scion METRC '#]:[Pheno Barcode]],2,FALSE),"")</f>
        <v/>
      </c>
      <c r="G1308" s="13" t="str">
        <f>LEFT(expandedflower[[#This Row],[Pheno Barcode]],7)</f>
        <v/>
      </c>
      <c r="H1308" s="10" t="e">
        <f>_xlfn.IFNA(VLOOKUP(expandedflower[[#This Row],[Strain]],VEGC8[[#All],[Scion METRC '#]:[Health]],5,FALSE),"")</f>
        <v>#REF!</v>
      </c>
      <c r="I1308" s="13"/>
      <c r="J1308" s="13" t="str">
        <f>_xlfn.IFNA(VLOOKUP(expandedflower[[#This Row],[Scion METRC '#]],DEADC8[#Data],2,FALSE),"Alive")</f>
        <v>Alive</v>
      </c>
      <c r="K1308" s="13"/>
      <c r="L1308" s="13" t="str">
        <f>_xlfn.IFNA(VLOOKUP(expandedflower[[#This Row],[Scion METRC '#]],DEADC8[#Data],3,FALSE),"")</f>
        <v/>
      </c>
      <c r="M1308" s="14" t="str">
        <f>_xlfn.IFNA(VLOOKUP(expandedflower[[#This Row],[Scion METRC '#]],DEADC8[#Data],4,FALSE),"")</f>
        <v/>
      </c>
      <c r="N1308" s="13" t="str">
        <f>IF(ISNUMBER(SEARCH(".",expandedflower[[#This Row],[Pheno Barcode]])),CONCATENATE("1A4070000000065000",RIGHT(expandedflower[[#This Row],[Pheno Barcode]],6)),"")</f>
        <v/>
      </c>
      <c r="O13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_QL2-11</v>
      </c>
    </row>
    <row r="1309" spans="1:15" x14ac:dyDescent="0.25">
      <c r="A1309" s="8" t="s">
        <v>556</v>
      </c>
      <c r="B1309" s="9">
        <v>12</v>
      </c>
      <c r="C1309" s="13" t="s">
        <v>563</v>
      </c>
      <c r="D1309" s="13"/>
      <c r="E1309" s="13" t="e">
        <f>_xlfn.IFNA(VLOOKUP(expandedflower[[#This Row],[Scion METRC '#]],[3]!METRCC8[#Data],2,FALSE),"METRC ERROR")</f>
        <v>#REF!</v>
      </c>
      <c r="F1309" s="13" t="str">
        <f>_xlfn.IFNA(VLOOKUP(expandedflower[[#This Row],[Scion METRC '#]],VEGC8[[#All],[Scion METRC '#]:[Pheno Barcode]],2,FALSE),"")</f>
        <v/>
      </c>
      <c r="G1309" s="13" t="str">
        <f>LEFT(expandedflower[[#This Row],[Pheno Barcode]],7)</f>
        <v/>
      </c>
      <c r="H1309" s="10" t="e">
        <f>_xlfn.IFNA(VLOOKUP(expandedflower[[#This Row],[Strain]],VEGC8[[#All],[Scion METRC '#]:[Health]],5,FALSE),"")</f>
        <v>#REF!</v>
      </c>
      <c r="I1309" s="13"/>
      <c r="J1309" s="13" t="str">
        <f>_xlfn.IFNA(VLOOKUP(expandedflower[[#This Row],[Scion METRC '#]],DEADC8[#Data],2,FALSE),"Alive")</f>
        <v>Alive</v>
      </c>
      <c r="K1309" s="13"/>
      <c r="L1309" s="13" t="str">
        <f>_xlfn.IFNA(VLOOKUP(expandedflower[[#This Row],[Scion METRC '#]],DEADC8[#Data],3,FALSE),"")</f>
        <v/>
      </c>
      <c r="M1309" s="14" t="str">
        <f>_xlfn.IFNA(VLOOKUP(expandedflower[[#This Row],[Scion METRC '#]],DEADC8[#Data],4,FALSE),"")</f>
        <v/>
      </c>
      <c r="N1309" s="13" t="str">
        <f>IF(ISNUMBER(SEARCH(".",expandedflower[[#This Row],[Pheno Barcode]])),CONCATENATE("1A4070000000065000",RIGHT(expandedflower[[#This Row],[Pheno Barcode]],6)),"")</f>
        <v/>
      </c>
      <c r="O13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_QL2-12</v>
      </c>
    </row>
    <row r="1310" spans="1:15" x14ac:dyDescent="0.25">
      <c r="A1310" s="8" t="s">
        <v>556</v>
      </c>
      <c r="B1310" s="9">
        <v>13</v>
      </c>
      <c r="C1310" s="13" t="s">
        <v>563</v>
      </c>
      <c r="D1310" s="13"/>
      <c r="E1310" s="13" t="e">
        <f>_xlfn.IFNA(VLOOKUP(expandedflower[[#This Row],[Scion METRC '#]],[3]!METRCC8[#Data],2,FALSE),"METRC ERROR")</f>
        <v>#REF!</v>
      </c>
      <c r="F1310" s="13" t="str">
        <f>_xlfn.IFNA(VLOOKUP(expandedflower[[#This Row],[Scion METRC '#]],VEGC8[[#All],[Scion METRC '#]:[Pheno Barcode]],2,FALSE),"")</f>
        <v/>
      </c>
      <c r="G1310" s="13" t="str">
        <f>LEFT(expandedflower[[#This Row],[Pheno Barcode]],7)</f>
        <v/>
      </c>
      <c r="H1310" s="10" t="e">
        <f>_xlfn.IFNA(VLOOKUP(expandedflower[[#This Row],[Strain]],VEGC8[[#All],[Scion METRC '#]:[Health]],5,FALSE),"")</f>
        <v>#REF!</v>
      </c>
      <c r="I1310" s="13"/>
      <c r="J1310" s="13" t="str">
        <f>_xlfn.IFNA(VLOOKUP(expandedflower[[#This Row],[Scion METRC '#]],DEADC8[#Data],2,FALSE),"Alive")</f>
        <v>Alive</v>
      </c>
      <c r="K1310" s="13"/>
      <c r="L1310" s="13" t="str">
        <f>_xlfn.IFNA(VLOOKUP(expandedflower[[#This Row],[Scion METRC '#]],DEADC8[#Data],3,FALSE),"")</f>
        <v/>
      </c>
      <c r="M1310" s="14" t="str">
        <f>_xlfn.IFNA(VLOOKUP(expandedflower[[#This Row],[Scion METRC '#]],DEADC8[#Data],4,FALSE),"")</f>
        <v/>
      </c>
      <c r="N1310" s="13" t="str">
        <f>IF(ISNUMBER(SEARCH(".",expandedflower[[#This Row],[Pheno Barcode]])),CONCATENATE("1A4070000000065000",RIGHT(expandedflower[[#This Row],[Pheno Barcode]],6)),"")</f>
        <v/>
      </c>
      <c r="O13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_QL2-13</v>
      </c>
    </row>
    <row r="1311" spans="1:15" x14ac:dyDescent="0.25">
      <c r="A1311" s="8" t="s">
        <v>556</v>
      </c>
      <c r="B1311" s="9">
        <v>14</v>
      </c>
      <c r="C1311" s="13" t="s">
        <v>563</v>
      </c>
      <c r="D1311" s="13"/>
      <c r="E1311" s="13" t="e">
        <f>_xlfn.IFNA(VLOOKUP(expandedflower[[#This Row],[Scion METRC '#]],[3]!METRCC8[#Data],2,FALSE),"METRC ERROR")</f>
        <v>#REF!</v>
      </c>
      <c r="F1311" s="13" t="str">
        <f>_xlfn.IFNA(VLOOKUP(expandedflower[[#This Row],[Scion METRC '#]],VEGC8[[#All],[Scion METRC '#]:[Pheno Barcode]],2,FALSE),"")</f>
        <v/>
      </c>
      <c r="G1311" s="13" t="str">
        <f>LEFT(expandedflower[[#This Row],[Pheno Barcode]],7)</f>
        <v/>
      </c>
      <c r="H1311" s="10" t="e">
        <f>_xlfn.IFNA(VLOOKUP(expandedflower[[#This Row],[Strain]],VEGC8[[#All],[Scion METRC '#]:[Health]],5,FALSE),"")</f>
        <v>#REF!</v>
      </c>
      <c r="I1311" s="13"/>
      <c r="J1311" s="13" t="str">
        <f>_xlfn.IFNA(VLOOKUP(expandedflower[[#This Row],[Scion METRC '#]],DEADC8[#Data],2,FALSE),"Alive")</f>
        <v>Alive</v>
      </c>
      <c r="K1311" s="13"/>
      <c r="L1311" s="13" t="str">
        <f>_xlfn.IFNA(VLOOKUP(expandedflower[[#This Row],[Scion METRC '#]],DEADC8[#Data],3,FALSE),"")</f>
        <v/>
      </c>
      <c r="M1311" s="14" t="str">
        <f>_xlfn.IFNA(VLOOKUP(expandedflower[[#This Row],[Scion METRC '#]],DEADC8[#Data],4,FALSE),"")</f>
        <v/>
      </c>
      <c r="N1311" s="13" t="str">
        <f>IF(ISNUMBER(SEARCH(".",expandedflower[[#This Row],[Pheno Barcode]])),CONCATENATE("1A4070000000065000",RIGHT(expandedflower[[#This Row],[Pheno Barcode]],6)),"")</f>
        <v/>
      </c>
      <c r="O13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_QL2-14</v>
      </c>
    </row>
    <row r="1312" spans="1:15" x14ac:dyDescent="0.25">
      <c r="A1312" s="8" t="s">
        <v>556</v>
      </c>
      <c r="B1312" s="9">
        <v>15</v>
      </c>
      <c r="C1312" s="13" t="s">
        <v>563</v>
      </c>
      <c r="D1312" s="13"/>
      <c r="E1312" s="13" t="e">
        <f>_xlfn.IFNA(VLOOKUP(expandedflower[[#This Row],[Scion METRC '#]],[3]!METRCC8[#Data],2,FALSE),"METRC ERROR")</f>
        <v>#REF!</v>
      </c>
      <c r="F1312" s="13" t="str">
        <f>_xlfn.IFNA(VLOOKUP(expandedflower[[#This Row],[Scion METRC '#]],VEGC8[[#All],[Scion METRC '#]:[Pheno Barcode]],2,FALSE),"")</f>
        <v/>
      </c>
      <c r="G1312" s="13" t="str">
        <f>LEFT(expandedflower[[#This Row],[Pheno Barcode]],7)</f>
        <v/>
      </c>
      <c r="H1312" s="10" t="e">
        <f>_xlfn.IFNA(VLOOKUP(expandedflower[[#This Row],[Strain]],VEGC8[[#All],[Scion METRC '#]:[Health]],5,FALSE),"")</f>
        <v>#REF!</v>
      </c>
      <c r="I1312" s="13"/>
      <c r="J1312" s="13" t="str">
        <f>_xlfn.IFNA(VLOOKUP(expandedflower[[#This Row],[Scion METRC '#]],DEADC8[#Data],2,FALSE),"Alive")</f>
        <v>Alive</v>
      </c>
      <c r="K1312" s="13"/>
      <c r="L1312" s="13" t="str">
        <f>_xlfn.IFNA(VLOOKUP(expandedflower[[#This Row],[Scion METRC '#]],DEADC8[#Data],3,FALSE),"")</f>
        <v/>
      </c>
      <c r="M1312" s="14" t="str">
        <f>_xlfn.IFNA(VLOOKUP(expandedflower[[#This Row],[Scion METRC '#]],DEADC8[#Data],4,FALSE),"")</f>
        <v/>
      </c>
      <c r="N1312" s="13" t="str">
        <f>IF(ISNUMBER(SEARCH(".",expandedflower[[#This Row],[Pheno Barcode]])),CONCATENATE("1A4070000000065000",RIGHT(expandedflower[[#This Row],[Pheno Barcode]],6)),"")</f>
        <v/>
      </c>
      <c r="O13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_QL2-15</v>
      </c>
    </row>
    <row r="1313" spans="1:15" x14ac:dyDescent="0.25">
      <c r="A1313" s="8" t="s">
        <v>556</v>
      </c>
      <c r="B1313" s="9">
        <v>16</v>
      </c>
      <c r="C1313" s="13" t="s">
        <v>563</v>
      </c>
      <c r="D1313" s="13"/>
      <c r="E1313" s="13" t="e">
        <f>_xlfn.IFNA(VLOOKUP(expandedflower[[#This Row],[Scion METRC '#]],[3]!METRCC8[#Data],2,FALSE),"METRC ERROR")</f>
        <v>#REF!</v>
      </c>
      <c r="F1313" s="13" t="str">
        <f>_xlfn.IFNA(VLOOKUP(expandedflower[[#This Row],[Scion METRC '#]],VEGC8[[#All],[Scion METRC '#]:[Pheno Barcode]],2,FALSE),"")</f>
        <v/>
      </c>
      <c r="G1313" s="13" t="str">
        <f>LEFT(expandedflower[[#This Row],[Pheno Barcode]],7)</f>
        <v/>
      </c>
      <c r="H1313" s="10" t="e">
        <f>_xlfn.IFNA(VLOOKUP(expandedflower[[#This Row],[Strain]],VEGC8[[#All],[Scion METRC '#]:[Health]],5,FALSE),"")</f>
        <v>#REF!</v>
      </c>
      <c r="I1313" s="13"/>
      <c r="J1313" s="13" t="str">
        <f>_xlfn.IFNA(VLOOKUP(expandedflower[[#This Row],[Scion METRC '#]],DEADC8[#Data],2,FALSE),"Alive")</f>
        <v>Alive</v>
      </c>
      <c r="K1313" s="13"/>
      <c r="L1313" s="13" t="str">
        <f>_xlfn.IFNA(VLOOKUP(expandedflower[[#This Row],[Scion METRC '#]],DEADC8[#Data],3,FALSE),"")</f>
        <v/>
      </c>
      <c r="M1313" s="14" t="str">
        <f>_xlfn.IFNA(VLOOKUP(expandedflower[[#This Row],[Scion METRC '#]],DEADC8[#Data],4,FALSE),"")</f>
        <v/>
      </c>
      <c r="N1313" s="13" t="str">
        <f>IF(ISNUMBER(SEARCH(".",expandedflower[[#This Row],[Pheno Barcode]])),CONCATENATE("1A4070000000065000",RIGHT(expandedflower[[#This Row],[Pheno Barcode]],6)),"")</f>
        <v/>
      </c>
      <c r="O13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_QL2-16</v>
      </c>
    </row>
    <row r="1314" spans="1:15" x14ac:dyDescent="0.25">
      <c r="A1314" s="8" t="s">
        <v>556</v>
      </c>
      <c r="B1314" s="9">
        <v>1</v>
      </c>
      <c r="C1314" s="13" t="s">
        <v>564</v>
      </c>
      <c r="D1314" s="13"/>
      <c r="E1314" s="13" t="e">
        <f>_xlfn.IFNA(VLOOKUP(expandedflower[[#This Row],[Scion METRC '#]],[3]!METRCC8[#Data],2,FALSE),"METRC ERROR")</f>
        <v>#REF!</v>
      </c>
      <c r="F1314" s="13" t="str">
        <f>_xlfn.IFNA(VLOOKUP(expandedflower[[#This Row],[Scion METRC '#]],VEGC8[[#All],[Scion METRC '#]:[Pheno Barcode]],2,FALSE),"")</f>
        <v/>
      </c>
      <c r="G1314" s="13" t="str">
        <f>LEFT(expandedflower[[#This Row],[Pheno Barcode]],7)</f>
        <v/>
      </c>
      <c r="H1314" s="10" t="e">
        <f>_xlfn.IFNA(VLOOKUP(expandedflower[[#This Row],[Strain]],VEGC8[[#All],[Scion METRC '#]:[Health]],5,FALSE),"")</f>
        <v>#REF!</v>
      </c>
      <c r="I1314" s="13"/>
      <c r="J1314" s="13" t="str">
        <f>_xlfn.IFNA(VLOOKUP(expandedflower[[#This Row],[Scion METRC '#]],DEADC8[#Data],2,FALSE),"Alive")</f>
        <v>Alive</v>
      </c>
      <c r="K1314" s="13"/>
      <c r="L1314" s="13" t="str">
        <f>_xlfn.IFNA(VLOOKUP(expandedflower[[#This Row],[Scion METRC '#]],DEADC8[#Data],3,FALSE),"")</f>
        <v/>
      </c>
      <c r="M1314" s="14" t="str">
        <f>_xlfn.IFNA(VLOOKUP(expandedflower[[#This Row],[Scion METRC '#]],DEADC8[#Data],4,FALSE),"")</f>
        <v/>
      </c>
      <c r="N1314" s="13" t="str">
        <f>IF(ISNUMBER(SEARCH(".",expandedflower[[#This Row],[Pheno Barcode]])),CONCATENATE("1A4070000000065000",RIGHT(expandedflower[[#This Row],[Pheno Barcode]],6)),"")</f>
        <v/>
      </c>
      <c r="O13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_QL3-01</v>
      </c>
    </row>
    <row r="1315" spans="1:15" x14ac:dyDescent="0.25">
      <c r="A1315" s="8" t="s">
        <v>556</v>
      </c>
      <c r="B1315" s="9">
        <v>2</v>
      </c>
      <c r="C1315" s="13" t="s">
        <v>564</v>
      </c>
      <c r="D1315" s="13"/>
      <c r="E1315" s="13" t="e">
        <f>_xlfn.IFNA(VLOOKUP(expandedflower[[#This Row],[Scion METRC '#]],[3]!METRCC8[#Data],2,FALSE),"METRC ERROR")</f>
        <v>#REF!</v>
      </c>
      <c r="F1315" s="13" t="str">
        <f>_xlfn.IFNA(VLOOKUP(expandedflower[[#This Row],[Scion METRC '#]],VEGC8[[#All],[Scion METRC '#]:[Pheno Barcode]],2,FALSE),"")</f>
        <v/>
      </c>
      <c r="G1315" s="13" t="str">
        <f>LEFT(expandedflower[[#This Row],[Pheno Barcode]],7)</f>
        <v/>
      </c>
      <c r="H1315" s="10" t="e">
        <f>_xlfn.IFNA(VLOOKUP(expandedflower[[#This Row],[Strain]],VEGC8[[#All],[Scion METRC '#]:[Health]],5,FALSE),"")</f>
        <v>#REF!</v>
      </c>
      <c r="I1315" s="13"/>
      <c r="J1315" s="13" t="str">
        <f>_xlfn.IFNA(VLOOKUP(expandedflower[[#This Row],[Scion METRC '#]],DEADC8[#Data],2,FALSE),"Alive")</f>
        <v>Alive</v>
      </c>
      <c r="K1315" s="13"/>
      <c r="L1315" s="13" t="str">
        <f>_xlfn.IFNA(VLOOKUP(expandedflower[[#This Row],[Scion METRC '#]],DEADC8[#Data],3,FALSE),"")</f>
        <v/>
      </c>
      <c r="M1315" s="14" t="str">
        <f>_xlfn.IFNA(VLOOKUP(expandedflower[[#This Row],[Scion METRC '#]],DEADC8[#Data],4,FALSE),"")</f>
        <v/>
      </c>
      <c r="N1315" s="13" t="str">
        <f>IF(ISNUMBER(SEARCH(".",expandedflower[[#This Row],[Pheno Barcode]])),CONCATENATE("1A4070000000065000",RIGHT(expandedflower[[#This Row],[Pheno Barcode]],6)),"")</f>
        <v/>
      </c>
      <c r="O13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_QL3-02</v>
      </c>
    </row>
    <row r="1316" spans="1:15" x14ac:dyDescent="0.25">
      <c r="A1316" s="8" t="s">
        <v>556</v>
      </c>
      <c r="B1316" s="9">
        <v>3</v>
      </c>
      <c r="C1316" s="13" t="s">
        <v>564</v>
      </c>
      <c r="D1316" s="13"/>
      <c r="E1316" s="13" t="e">
        <f>_xlfn.IFNA(VLOOKUP(expandedflower[[#This Row],[Scion METRC '#]],[3]!METRCC8[#Data],2,FALSE),"METRC ERROR")</f>
        <v>#REF!</v>
      </c>
      <c r="F1316" s="13" t="str">
        <f>_xlfn.IFNA(VLOOKUP(expandedflower[[#This Row],[Scion METRC '#]],VEGC8[[#All],[Scion METRC '#]:[Pheno Barcode]],2,FALSE),"")</f>
        <v/>
      </c>
      <c r="G1316" s="13" t="str">
        <f>LEFT(expandedflower[[#This Row],[Pheno Barcode]],7)</f>
        <v/>
      </c>
      <c r="H1316" s="10" t="e">
        <f>_xlfn.IFNA(VLOOKUP(expandedflower[[#This Row],[Strain]],VEGC8[[#All],[Scion METRC '#]:[Health]],5,FALSE),"")</f>
        <v>#REF!</v>
      </c>
      <c r="I1316" s="13"/>
      <c r="J1316" s="13" t="str">
        <f>_xlfn.IFNA(VLOOKUP(expandedflower[[#This Row],[Scion METRC '#]],DEADC8[#Data],2,FALSE),"Alive")</f>
        <v>Alive</v>
      </c>
      <c r="K1316" s="13"/>
      <c r="L1316" s="13" t="str">
        <f>_xlfn.IFNA(VLOOKUP(expandedflower[[#This Row],[Scion METRC '#]],DEADC8[#Data],3,FALSE),"")</f>
        <v/>
      </c>
      <c r="M1316" s="14" t="str">
        <f>_xlfn.IFNA(VLOOKUP(expandedflower[[#This Row],[Scion METRC '#]],DEADC8[#Data],4,FALSE),"")</f>
        <v/>
      </c>
      <c r="N1316" s="13" t="str">
        <f>IF(ISNUMBER(SEARCH(".",expandedflower[[#This Row],[Pheno Barcode]])),CONCATENATE("1A4070000000065000",RIGHT(expandedflower[[#This Row],[Pheno Barcode]],6)),"")</f>
        <v/>
      </c>
      <c r="O13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_QL3-03</v>
      </c>
    </row>
    <row r="1317" spans="1:15" x14ac:dyDescent="0.25">
      <c r="A1317" s="8" t="s">
        <v>556</v>
      </c>
      <c r="B1317" s="9">
        <v>4</v>
      </c>
      <c r="C1317" s="13" t="s">
        <v>564</v>
      </c>
      <c r="D1317" s="13"/>
      <c r="E1317" s="13" t="e">
        <f>_xlfn.IFNA(VLOOKUP(expandedflower[[#This Row],[Scion METRC '#]],[3]!METRCC8[#Data],2,FALSE),"METRC ERROR")</f>
        <v>#REF!</v>
      </c>
      <c r="F1317" s="13" t="str">
        <f>_xlfn.IFNA(VLOOKUP(expandedflower[[#This Row],[Scion METRC '#]],VEGC8[[#All],[Scion METRC '#]:[Pheno Barcode]],2,FALSE),"")</f>
        <v/>
      </c>
      <c r="G1317" s="13" t="str">
        <f>LEFT(expandedflower[[#This Row],[Pheno Barcode]],7)</f>
        <v/>
      </c>
      <c r="H1317" s="10" t="e">
        <f>_xlfn.IFNA(VLOOKUP(expandedflower[[#This Row],[Strain]],VEGC8[[#All],[Scion METRC '#]:[Health]],5,FALSE),"")</f>
        <v>#REF!</v>
      </c>
      <c r="I1317" s="13"/>
      <c r="J1317" s="13" t="str">
        <f>_xlfn.IFNA(VLOOKUP(expandedflower[[#This Row],[Scion METRC '#]],DEADC8[#Data],2,FALSE),"Alive")</f>
        <v>Alive</v>
      </c>
      <c r="K1317" s="13"/>
      <c r="L1317" s="13" t="str">
        <f>_xlfn.IFNA(VLOOKUP(expandedflower[[#This Row],[Scion METRC '#]],DEADC8[#Data],3,FALSE),"")</f>
        <v/>
      </c>
      <c r="M1317" s="14" t="str">
        <f>_xlfn.IFNA(VLOOKUP(expandedflower[[#This Row],[Scion METRC '#]],DEADC8[#Data],4,FALSE),"")</f>
        <v/>
      </c>
      <c r="N1317" s="13" t="str">
        <f>IF(ISNUMBER(SEARCH(".",expandedflower[[#This Row],[Pheno Barcode]])),CONCATENATE("1A4070000000065000",RIGHT(expandedflower[[#This Row],[Pheno Barcode]],6)),"")</f>
        <v/>
      </c>
      <c r="O13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_QL3-04</v>
      </c>
    </row>
    <row r="1318" spans="1:15" x14ac:dyDescent="0.25">
      <c r="A1318" s="8" t="s">
        <v>556</v>
      </c>
      <c r="B1318" s="9">
        <v>5</v>
      </c>
      <c r="C1318" s="13" t="s">
        <v>564</v>
      </c>
      <c r="D1318" s="13"/>
      <c r="E1318" s="13" t="e">
        <f>_xlfn.IFNA(VLOOKUP(expandedflower[[#This Row],[Scion METRC '#]],[3]!METRCC8[#Data],2,FALSE),"METRC ERROR")</f>
        <v>#REF!</v>
      </c>
      <c r="F1318" s="13" t="str">
        <f>_xlfn.IFNA(VLOOKUP(expandedflower[[#This Row],[Scion METRC '#]],VEGC8[[#All],[Scion METRC '#]:[Pheno Barcode]],2,FALSE),"")</f>
        <v/>
      </c>
      <c r="G1318" s="13" t="str">
        <f>LEFT(expandedflower[[#This Row],[Pheno Barcode]],7)</f>
        <v/>
      </c>
      <c r="H1318" s="10" t="e">
        <f>_xlfn.IFNA(VLOOKUP(expandedflower[[#This Row],[Strain]],VEGC8[[#All],[Scion METRC '#]:[Health]],5,FALSE),"")</f>
        <v>#REF!</v>
      </c>
      <c r="I1318" s="13"/>
      <c r="J1318" s="13" t="str">
        <f>_xlfn.IFNA(VLOOKUP(expandedflower[[#This Row],[Scion METRC '#]],DEADC8[#Data],2,FALSE),"Alive")</f>
        <v>Alive</v>
      </c>
      <c r="K1318" s="13"/>
      <c r="L1318" s="13" t="str">
        <f>_xlfn.IFNA(VLOOKUP(expandedflower[[#This Row],[Scion METRC '#]],DEADC8[#Data],3,FALSE),"")</f>
        <v/>
      </c>
      <c r="M1318" s="14" t="str">
        <f>_xlfn.IFNA(VLOOKUP(expandedflower[[#This Row],[Scion METRC '#]],DEADC8[#Data],4,FALSE),"")</f>
        <v/>
      </c>
      <c r="N1318" s="13" t="str">
        <f>IF(ISNUMBER(SEARCH(".",expandedflower[[#This Row],[Pheno Barcode]])),CONCATENATE("1A4070000000065000",RIGHT(expandedflower[[#This Row],[Pheno Barcode]],6)),"")</f>
        <v/>
      </c>
      <c r="O13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_QL3-05</v>
      </c>
    </row>
    <row r="1319" spans="1:15" x14ac:dyDescent="0.25">
      <c r="A1319" s="8" t="s">
        <v>556</v>
      </c>
      <c r="B1319" s="9">
        <v>6</v>
      </c>
      <c r="C1319" s="13" t="s">
        <v>564</v>
      </c>
      <c r="D1319" s="13"/>
      <c r="E1319" s="13" t="e">
        <f>_xlfn.IFNA(VLOOKUP(expandedflower[[#This Row],[Scion METRC '#]],[3]!METRCC8[#Data],2,FALSE),"METRC ERROR")</f>
        <v>#REF!</v>
      </c>
      <c r="F1319" s="13" t="str">
        <f>_xlfn.IFNA(VLOOKUP(expandedflower[[#This Row],[Scion METRC '#]],VEGC8[[#All],[Scion METRC '#]:[Pheno Barcode]],2,FALSE),"")</f>
        <v/>
      </c>
      <c r="G1319" s="13" t="str">
        <f>LEFT(expandedflower[[#This Row],[Pheno Barcode]],7)</f>
        <v/>
      </c>
      <c r="H1319" s="10" t="e">
        <f>_xlfn.IFNA(VLOOKUP(expandedflower[[#This Row],[Strain]],VEGC8[[#All],[Scion METRC '#]:[Health]],5,FALSE),"")</f>
        <v>#REF!</v>
      </c>
      <c r="I1319" s="13"/>
      <c r="J1319" s="13" t="str">
        <f>_xlfn.IFNA(VLOOKUP(expandedflower[[#This Row],[Scion METRC '#]],DEADC8[#Data],2,FALSE),"Alive")</f>
        <v>Alive</v>
      </c>
      <c r="K1319" s="13"/>
      <c r="L1319" s="13" t="str">
        <f>_xlfn.IFNA(VLOOKUP(expandedflower[[#This Row],[Scion METRC '#]],DEADC8[#Data],3,FALSE),"")</f>
        <v/>
      </c>
      <c r="M1319" s="14" t="str">
        <f>_xlfn.IFNA(VLOOKUP(expandedflower[[#This Row],[Scion METRC '#]],DEADC8[#Data],4,FALSE),"")</f>
        <v/>
      </c>
      <c r="N1319" s="13" t="str">
        <f>IF(ISNUMBER(SEARCH(".",expandedflower[[#This Row],[Pheno Barcode]])),CONCATENATE("1A4070000000065000",RIGHT(expandedflower[[#This Row],[Pheno Barcode]],6)),"")</f>
        <v/>
      </c>
      <c r="O13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_QL3-06</v>
      </c>
    </row>
    <row r="1320" spans="1:15" x14ac:dyDescent="0.25">
      <c r="A1320" s="8" t="s">
        <v>556</v>
      </c>
      <c r="B1320" s="9">
        <v>7</v>
      </c>
      <c r="C1320" s="13" t="s">
        <v>564</v>
      </c>
      <c r="D1320" s="13"/>
      <c r="E1320" s="13" t="e">
        <f>_xlfn.IFNA(VLOOKUP(expandedflower[[#This Row],[Scion METRC '#]],[3]!METRCC8[#Data],2,FALSE),"METRC ERROR")</f>
        <v>#REF!</v>
      </c>
      <c r="F1320" s="13" t="str">
        <f>_xlfn.IFNA(VLOOKUP(expandedflower[[#This Row],[Scion METRC '#]],VEGC8[[#All],[Scion METRC '#]:[Pheno Barcode]],2,FALSE),"")</f>
        <v/>
      </c>
      <c r="G1320" s="13" t="str">
        <f>LEFT(expandedflower[[#This Row],[Pheno Barcode]],7)</f>
        <v/>
      </c>
      <c r="H1320" s="10" t="e">
        <f>_xlfn.IFNA(VLOOKUP(expandedflower[[#This Row],[Strain]],VEGC8[[#All],[Scion METRC '#]:[Health]],5,FALSE),"")</f>
        <v>#REF!</v>
      </c>
      <c r="I1320" s="13"/>
      <c r="J1320" s="13" t="str">
        <f>_xlfn.IFNA(VLOOKUP(expandedflower[[#This Row],[Scion METRC '#]],DEADC8[#Data],2,FALSE),"Alive")</f>
        <v>Alive</v>
      </c>
      <c r="K1320" s="13"/>
      <c r="L1320" s="13" t="str">
        <f>_xlfn.IFNA(VLOOKUP(expandedflower[[#This Row],[Scion METRC '#]],DEADC8[#Data],3,FALSE),"")</f>
        <v/>
      </c>
      <c r="M1320" s="14" t="str">
        <f>_xlfn.IFNA(VLOOKUP(expandedflower[[#This Row],[Scion METRC '#]],DEADC8[#Data],4,FALSE),"")</f>
        <v/>
      </c>
      <c r="N1320" s="13" t="str">
        <f>IF(ISNUMBER(SEARCH(".",expandedflower[[#This Row],[Pheno Barcode]])),CONCATENATE("1A4070000000065000",RIGHT(expandedflower[[#This Row],[Pheno Barcode]],6)),"")</f>
        <v/>
      </c>
      <c r="O13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_QL3-07</v>
      </c>
    </row>
    <row r="1321" spans="1:15" x14ac:dyDescent="0.25">
      <c r="A1321" s="8" t="s">
        <v>556</v>
      </c>
      <c r="B1321" s="9">
        <v>8</v>
      </c>
      <c r="C1321" s="13" t="s">
        <v>564</v>
      </c>
      <c r="D1321" s="13"/>
      <c r="E1321" s="13" t="e">
        <f>_xlfn.IFNA(VLOOKUP(expandedflower[[#This Row],[Scion METRC '#]],[3]!METRCC8[#Data],2,FALSE),"METRC ERROR")</f>
        <v>#REF!</v>
      </c>
      <c r="F1321" s="13" t="str">
        <f>_xlfn.IFNA(VLOOKUP(expandedflower[[#This Row],[Scion METRC '#]],VEGC8[[#All],[Scion METRC '#]:[Pheno Barcode]],2,FALSE),"")</f>
        <v/>
      </c>
      <c r="G1321" s="13" t="str">
        <f>LEFT(expandedflower[[#This Row],[Pheno Barcode]],7)</f>
        <v/>
      </c>
      <c r="H1321" s="10" t="e">
        <f>_xlfn.IFNA(VLOOKUP(expandedflower[[#This Row],[Strain]],VEGC8[[#All],[Scion METRC '#]:[Health]],5,FALSE),"")</f>
        <v>#REF!</v>
      </c>
      <c r="I1321" s="13"/>
      <c r="J1321" s="13" t="str">
        <f>_xlfn.IFNA(VLOOKUP(expandedflower[[#This Row],[Scion METRC '#]],DEADC8[#Data],2,FALSE),"Alive")</f>
        <v>Alive</v>
      </c>
      <c r="K1321" s="13"/>
      <c r="L1321" s="13" t="str">
        <f>_xlfn.IFNA(VLOOKUP(expandedflower[[#This Row],[Scion METRC '#]],DEADC8[#Data],3,FALSE),"")</f>
        <v/>
      </c>
      <c r="M1321" s="14" t="str">
        <f>_xlfn.IFNA(VLOOKUP(expandedflower[[#This Row],[Scion METRC '#]],DEADC8[#Data],4,FALSE),"")</f>
        <v/>
      </c>
      <c r="N1321" s="13" t="str">
        <f>IF(ISNUMBER(SEARCH(".",expandedflower[[#This Row],[Pheno Barcode]])),CONCATENATE("1A4070000000065000",RIGHT(expandedflower[[#This Row],[Pheno Barcode]],6)),"")</f>
        <v/>
      </c>
      <c r="O13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_QL3-08</v>
      </c>
    </row>
    <row r="1322" spans="1:15" x14ac:dyDescent="0.25">
      <c r="A1322" s="8" t="s">
        <v>556</v>
      </c>
      <c r="B1322" s="9">
        <v>9</v>
      </c>
      <c r="C1322" s="13" t="s">
        <v>564</v>
      </c>
      <c r="D1322" s="13"/>
      <c r="E1322" s="13" t="e">
        <f>_xlfn.IFNA(VLOOKUP(expandedflower[[#This Row],[Scion METRC '#]],[3]!METRCC8[#Data],2,FALSE),"METRC ERROR")</f>
        <v>#REF!</v>
      </c>
      <c r="F1322" s="13" t="str">
        <f>_xlfn.IFNA(VLOOKUP(expandedflower[[#This Row],[Scion METRC '#]],VEGC8[[#All],[Scion METRC '#]:[Pheno Barcode]],2,FALSE),"")</f>
        <v/>
      </c>
      <c r="G1322" s="13" t="str">
        <f>LEFT(expandedflower[[#This Row],[Pheno Barcode]],7)</f>
        <v/>
      </c>
      <c r="H1322" s="10" t="e">
        <f>_xlfn.IFNA(VLOOKUP(expandedflower[[#This Row],[Strain]],VEGC8[[#All],[Scion METRC '#]:[Health]],5,FALSE),"")</f>
        <v>#REF!</v>
      </c>
      <c r="I1322" s="13"/>
      <c r="J1322" s="13" t="str">
        <f>_xlfn.IFNA(VLOOKUP(expandedflower[[#This Row],[Scion METRC '#]],DEADC8[#Data],2,FALSE),"Alive")</f>
        <v>Alive</v>
      </c>
      <c r="K1322" s="13"/>
      <c r="L1322" s="13" t="str">
        <f>_xlfn.IFNA(VLOOKUP(expandedflower[[#This Row],[Scion METRC '#]],DEADC8[#Data],3,FALSE),"")</f>
        <v/>
      </c>
      <c r="M1322" s="14" t="str">
        <f>_xlfn.IFNA(VLOOKUP(expandedflower[[#This Row],[Scion METRC '#]],DEADC8[#Data],4,FALSE),"")</f>
        <v/>
      </c>
      <c r="N1322" s="13" t="str">
        <f>IF(ISNUMBER(SEARCH(".",expandedflower[[#This Row],[Pheno Barcode]])),CONCATENATE("1A4070000000065000",RIGHT(expandedflower[[#This Row],[Pheno Barcode]],6)),"")</f>
        <v/>
      </c>
      <c r="O13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_QL3-09</v>
      </c>
    </row>
    <row r="1323" spans="1:15" x14ac:dyDescent="0.25">
      <c r="A1323" s="8" t="s">
        <v>556</v>
      </c>
      <c r="B1323" s="9">
        <v>10</v>
      </c>
      <c r="C1323" s="13" t="s">
        <v>564</v>
      </c>
      <c r="D1323" s="13"/>
      <c r="E1323" s="13" t="e">
        <f>_xlfn.IFNA(VLOOKUP(expandedflower[[#This Row],[Scion METRC '#]],[3]!METRCC8[#Data],2,FALSE),"METRC ERROR")</f>
        <v>#REF!</v>
      </c>
      <c r="F1323" s="13" t="str">
        <f>_xlfn.IFNA(VLOOKUP(expandedflower[[#This Row],[Scion METRC '#]],VEGC8[[#All],[Scion METRC '#]:[Pheno Barcode]],2,FALSE),"")</f>
        <v/>
      </c>
      <c r="G1323" s="13" t="str">
        <f>LEFT(expandedflower[[#This Row],[Pheno Barcode]],7)</f>
        <v/>
      </c>
      <c r="H1323" s="10" t="e">
        <f>_xlfn.IFNA(VLOOKUP(expandedflower[[#This Row],[Strain]],VEGC8[[#All],[Scion METRC '#]:[Health]],5,FALSE),"")</f>
        <v>#REF!</v>
      </c>
      <c r="I1323" s="13"/>
      <c r="J1323" s="13" t="str">
        <f>_xlfn.IFNA(VLOOKUP(expandedflower[[#This Row],[Scion METRC '#]],DEADC8[#Data],2,FALSE),"Alive")</f>
        <v>Alive</v>
      </c>
      <c r="K1323" s="13"/>
      <c r="L1323" s="13" t="str">
        <f>_xlfn.IFNA(VLOOKUP(expandedflower[[#This Row],[Scion METRC '#]],DEADC8[#Data],3,FALSE),"")</f>
        <v/>
      </c>
      <c r="M1323" s="14" t="str">
        <f>_xlfn.IFNA(VLOOKUP(expandedflower[[#This Row],[Scion METRC '#]],DEADC8[#Data],4,FALSE),"")</f>
        <v/>
      </c>
      <c r="N1323" s="13" t="str">
        <f>IF(ISNUMBER(SEARCH(".",expandedflower[[#This Row],[Pheno Barcode]])),CONCATENATE("1A4070000000065000",RIGHT(expandedflower[[#This Row],[Pheno Barcode]],6)),"")</f>
        <v/>
      </c>
      <c r="O13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_QL3-10</v>
      </c>
    </row>
    <row r="1324" spans="1:15" x14ac:dyDescent="0.25">
      <c r="A1324" s="8" t="s">
        <v>556</v>
      </c>
      <c r="B1324" s="9">
        <v>11</v>
      </c>
      <c r="C1324" s="13" t="s">
        <v>564</v>
      </c>
      <c r="D1324" s="13"/>
      <c r="E1324" s="13" t="e">
        <f>_xlfn.IFNA(VLOOKUP(expandedflower[[#This Row],[Scion METRC '#]],[3]!METRCC8[#Data],2,FALSE),"METRC ERROR")</f>
        <v>#REF!</v>
      </c>
      <c r="F1324" s="13" t="str">
        <f>_xlfn.IFNA(VLOOKUP(expandedflower[[#This Row],[Scion METRC '#]],VEGC8[[#All],[Scion METRC '#]:[Pheno Barcode]],2,FALSE),"")</f>
        <v/>
      </c>
      <c r="G1324" s="13" t="str">
        <f>LEFT(expandedflower[[#This Row],[Pheno Barcode]],7)</f>
        <v/>
      </c>
      <c r="H1324" s="10" t="e">
        <f>_xlfn.IFNA(VLOOKUP(expandedflower[[#This Row],[Strain]],VEGC8[[#All],[Scion METRC '#]:[Health]],5,FALSE),"")</f>
        <v>#REF!</v>
      </c>
      <c r="I1324" s="13"/>
      <c r="J1324" s="13" t="str">
        <f>_xlfn.IFNA(VLOOKUP(expandedflower[[#This Row],[Scion METRC '#]],DEADC8[#Data],2,FALSE),"Alive")</f>
        <v>Alive</v>
      </c>
      <c r="K1324" s="13"/>
      <c r="L1324" s="13" t="str">
        <f>_xlfn.IFNA(VLOOKUP(expandedflower[[#This Row],[Scion METRC '#]],DEADC8[#Data],3,FALSE),"")</f>
        <v/>
      </c>
      <c r="M1324" s="14" t="str">
        <f>_xlfn.IFNA(VLOOKUP(expandedflower[[#This Row],[Scion METRC '#]],DEADC8[#Data],4,FALSE),"")</f>
        <v/>
      </c>
      <c r="N1324" s="13" t="str">
        <f>IF(ISNUMBER(SEARCH(".",expandedflower[[#This Row],[Pheno Barcode]])),CONCATENATE("1A4070000000065000",RIGHT(expandedflower[[#This Row],[Pheno Barcode]],6)),"")</f>
        <v/>
      </c>
      <c r="O13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_QL3-11</v>
      </c>
    </row>
    <row r="1325" spans="1:15" x14ac:dyDescent="0.25">
      <c r="A1325" s="8" t="s">
        <v>556</v>
      </c>
      <c r="B1325" s="9">
        <v>12</v>
      </c>
      <c r="C1325" s="13" t="s">
        <v>564</v>
      </c>
      <c r="D1325" s="13"/>
      <c r="E1325" s="13" t="e">
        <f>_xlfn.IFNA(VLOOKUP(expandedflower[[#This Row],[Scion METRC '#]],[3]!METRCC8[#Data],2,FALSE),"METRC ERROR")</f>
        <v>#REF!</v>
      </c>
      <c r="F1325" s="13" t="str">
        <f>_xlfn.IFNA(VLOOKUP(expandedflower[[#This Row],[Scion METRC '#]],VEGC8[[#All],[Scion METRC '#]:[Pheno Barcode]],2,FALSE),"")</f>
        <v/>
      </c>
      <c r="G1325" s="13" t="str">
        <f>LEFT(expandedflower[[#This Row],[Pheno Barcode]],7)</f>
        <v/>
      </c>
      <c r="H1325" s="10" t="e">
        <f>_xlfn.IFNA(VLOOKUP(expandedflower[[#This Row],[Strain]],VEGC8[[#All],[Scion METRC '#]:[Health]],5,FALSE),"")</f>
        <v>#REF!</v>
      </c>
      <c r="I1325" s="13"/>
      <c r="J1325" s="13" t="str">
        <f>_xlfn.IFNA(VLOOKUP(expandedflower[[#This Row],[Scion METRC '#]],DEADC8[#Data],2,FALSE),"Alive")</f>
        <v>Alive</v>
      </c>
      <c r="K1325" s="13"/>
      <c r="L1325" s="13" t="str">
        <f>_xlfn.IFNA(VLOOKUP(expandedflower[[#This Row],[Scion METRC '#]],DEADC8[#Data],3,FALSE),"")</f>
        <v/>
      </c>
      <c r="M1325" s="14" t="str">
        <f>_xlfn.IFNA(VLOOKUP(expandedflower[[#This Row],[Scion METRC '#]],DEADC8[#Data],4,FALSE),"")</f>
        <v/>
      </c>
      <c r="N1325" s="13" t="str">
        <f>IF(ISNUMBER(SEARCH(".",expandedflower[[#This Row],[Pheno Barcode]])),CONCATENATE("1A4070000000065000",RIGHT(expandedflower[[#This Row],[Pheno Barcode]],6)),"")</f>
        <v/>
      </c>
      <c r="O13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_QL3-12</v>
      </c>
    </row>
    <row r="1326" spans="1:15" x14ac:dyDescent="0.25">
      <c r="A1326" s="8" t="s">
        <v>556</v>
      </c>
      <c r="B1326" s="9">
        <v>13</v>
      </c>
      <c r="C1326" s="13" t="s">
        <v>564</v>
      </c>
      <c r="D1326" s="13"/>
      <c r="E1326" s="13" t="e">
        <f>_xlfn.IFNA(VLOOKUP(expandedflower[[#This Row],[Scion METRC '#]],[3]!METRCC8[#Data],2,FALSE),"METRC ERROR")</f>
        <v>#REF!</v>
      </c>
      <c r="F1326" s="13" t="str">
        <f>_xlfn.IFNA(VLOOKUP(expandedflower[[#This Row],[Scion METRC '#]],VEGC8[[#All],[Scion METRC '#]:[Pheno Barcode]],2,FALSE),"")</f>
        <v/>
      </c>
      <c r="G1326" s="13" t="str">
        <f>LEFT(expandedflower[[#This Row],[Pheno Barcode]],7)</f>
        <v/>
      </c>
      <c r="H1326" s="10" t="e">
        <f>_xlfn.IFNA(VLOOKUP(expandedflower[[#This Row],[Strain]],VEGC8[[#All],[Scion METRC '#]:[Health]],5,FALSE),"")</f>
        <v>#REF!</v>
      </c>
      <c r="I1326" s="13"/>
      <c r="J1326" s="13" t="str">
        <f>_xlfn.IFNA(VLOOKUP(expandedflower[[#This Row],[Scion METRC '#]],DEADC8[#Data],2,FALSE),"Alive")</f>
        <v>Alive</v>
      </c>
      <c r="K1326" s="13"/>
      <c r="L1326" s="13" t="str">
        <f>_xlfn.IFNA(VLOOKUP(expandedflower[[#This Row],[Scion METRC '#]],DEADC8[#Data],3,FALSE),"")</f>
        <v/>
      </c>
      <c r="M1326" s="14" t="str">
        <f>_xlfn.IFNA(VLOOKUP(expandedflower[[#This Row],[Scion METRC '#]],DEADC8[#Data],4,FALSE),"")</f>
        <v/>
      </c>
      <c r="N1326" s="13" t="str">
        <f>IF(ISNUMBER(SEARCH(".",expandedflower[[#This Row],[Pheno Barcode]])),CONCATENATE("1A4070000000065000",RIGHT(expandedflower[[#This Row],[Pheno Barcode]],6)),"")</f>
        <v/>
      </c>
      <c r="O13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_QL3-13</v>
      </c>
    </row>
    <row r="1327" spans="1:15" x14ac:dyDescent="0.25">
      <c r="A1327" s="8" t="s">
        <v>556</v>
      </c>
      <c r="B1327" s="9">
        <v>14</v>
      </c>
      <c r="C1327" s="13" t="s">
        <v>564</v>
      </c>
      <c r="D1327" s="13"/>
      <c r="E1327" s="13" t="e">
        <f>_xlfn.IFNA(VLOOKUP(expandedflower[[#This Row],[Scion METRC '#]],[3]!METRCC8[#Data],2,FALSE),"METRC ERROR")</f>
        <v>#REF!</v>
      </c>
      <c r="F1327" s="13" t="str">
        <f>_xlfn.IFNA(VLOOKUP(expandedflower[[#This Row],[Scion METRC '#]],VEGC8[[#All],[Scion METRC '#]:[Pheno Barcode]],2,FALSE),"")</f>
        <v/>
      </c>
      <c r="G1327" s="13" t="str">
        <f>LEFT(expandedflower[[#This Row],[Pheno Barcode]],7)</f>
        <v/>
      </c>
      <c r="H1327" s="10" t="e">
        <f>_xlfn.IFNA(VLOOKUP(expandedflower[[#This Row],[Strain]],VEGC8[[#All],[Scion METRC '#]:[Health]],5,FALSE),"")</f>
        <v>#REF!</v>
      </c>
      <c r="I1327" s="13"/>
      <c r="J1327" s="13" t="str">
        <f>_xlfn.IFNA(VLOOKUP(expandedflower[[#This Row],[Scion METRC '#]],DEADC8[#Data],2,FALSE),"Alive")</f>
        <v>Alive</v>
      </c>
      <c r="K1327" s="13"/>
      <c r="L1327" s="13" t="str">
        <f>_xlfn.IFNA(VLOOKUP(expandedflower[[#This Row],[Scion METRC '#]],DEADC8[#Data],3,FALSE),"")</f>
        <v/>
      </c>
      <c r="M1327" s="14" t="str">
        <f>_xlfn.IFNA(VLOOKUP(expandedflower[[#This Row],[Scion METRC '#]],DEADC8[#Data],4,FALSE),"")</f>
        <v/>
      </c>
      <c r="N1327" s="13" t="str">
        <f>IF(ISNUMBER(SEARCH(".",expandedflower[[#This Row],[Pheno Barcode]])),CONCATENATE("1A4070000000065000",RIGHT(expandedflower[[#This Row],[Pheno Barcode]],6)),"")</f>
        <v/>
      </c>
      <c r="O13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_QL3-14</v>
      </c>
    </row>
    <row r="1328" spans="1:15" x14ac:dyDescent="0.25">
      <c r="A1328" s="8" t="s">
        <v>556</v>
      </c>
      <c r="B1328" s="9">
        <v>15</v>
      </c>
      <c r="C1328" s="13" t="s">
        <v>564</v>
      </c>
      <c r="D1328" s="13"/>
      <c r="E1328" s="13" t="e">
        <f>_xlfn.IFNA(VLOOKUP(expandedflower[[#This Row],[Scion METRC '#]],[3]!METRCC8[#Data],2,FALSE),"METRC ERROR")</f>
        <v>#REF!</v>
      </c>
      <c r="F1328" s="13" t="str">
        <f>_xlfn.IFNA(VLOOKUP(expandedflower[[#This Row],[Scion METRC '#]],VEGC8[[#All],[Scion METRC '#]:[Pheno Barcode]],2,FALSE),"")</f>
        <v/>
      </c>
      <c r="G1328" s="13" t="str">
        <f>LEFT(expandedflower[[#This Row],[Pheno Barcode]],7)</f>
        <v/>
      </c>
      <c r="H1328" s="10" t="e">
        <f>_xlfn.IFNA(VLOOKUP(expandedflower[[#This Row],[Strain]],VEGC8[[#All],[Scion METRC '#]:[Health]],5,FALSE),"")</f>
        <v>#REF!</v>
      </c>
      <c r="I1328" s="13"/>
      <c r="J1328" s="13" t="str">
        <f>_xlfn.IFNA(VLOOKUP(expandedflower[[#This Row],[Scion METRC '#]],DEADC8[#Data],2,FALSE),"Alive")</f>
        <v>Alive</v>
      </c>
      <c r="K1328" s="13"/>
      <c r="L1328" s="13" t="str">
        <f>_xlfn.IFNA(VLOOKUP(expandedflower[[#This Row],[Scion METRC '#]],DEADC8[#Data],3,FALSE),"")</f>
        <v/>
      </c>
      <c r="M1328" s="14" t="str">
        <f>_xlfn.IFNA(VLOOKUP(expandedflower[[#This Row],[Scion METRC '#]],DEADC8[#Data],4,FALSE),"")</f>
        <v/>
      </c>
      <c r="N1328" s="13" t="str">
        <f>IF(ISNUMBER(SEARCH(".",expandedflower[[#This Row],[Pheno Barcode]])),CONCATENATE("1A4070000000065000",RIGHT(expandedflower[[#This Row],[Pheno Barcode]],6)),"")</f>
        <v/>
      </c>
      <c r="O13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_QL3-15</v>
      </c>
    </row>
    <row r="1329" spans="1:15" x14ac:dyDescent="0.25">
      <c r="A1329" s="8" t="s">
        <v>556</v>
      </c>
      <c r="B1329" s="9">
        <v>16</v>
      </c>
      <c r="C1329" s="13" t="s">
        <v>564</v>
      </c>
      <c r="D1329" s="13"/>
      <c r="E1329" s="13" t="e">
        <f>_xlfn.IFNA(VLOOKUP(expandedflower[[#This Row],[Scion METRC '#]],[3]!METRCC8[#Data],2,FALSE),"METRC ERROR")</f>
        <v>#REF!</v>
      </c>
      <c r="F1329" s="13" t="str">
        <f>_xlfn.IFNA(VLOOKUP(expandedflower[[#This Row],[Scion METRC '#]],VEGC8[[#All],[Scion METRC '#]:[Pheno Barcode]],2,FALSE),"")</f>
        <v/>
      </c>
      <c r="G1329" s="13" t="str">
        <f>LEFT(expandedflower[[#This Row],[Pheno Barcode]],7)</f>
        <v/>
      </c>
      <c r="H1329" s="10" t="e">
        <f>_xlfn.IFNA(VLOOKUP(expandedflower[[#This Row],[Strain]],VEGC8[[#All],[Scion METRC '#]:[Health]],5,FALSE),"")</f>
        <v>#REF!</v>
      </c>
      <c r="I1329" s="13"/>
      <c r="J1329" s="13" t="str">
        <f>_xlfn.IFNA(VLOOKUP(expandedflower[[#This Row],[Scion METRC '#]],DEADC8[#Data],2,FALSE),"Alive")</f>
        <v>Alive</v>
      </c>
      <c r="K1329" s="13"/>
      <c r="L1329" s="13" t="str">
        <f>_xlfn.IFNA(VLOOKUP(expandedflower[[#This Row],[Scion METRC '#]],DEADC8[#Data],3,FALSE),"")</f>
        <v/>
      </c>
      <c r="M1329" s="14" t="str">
        <f>_xlfn.IFNA(VLOOKUP(expandedflower[[#This Row],[Scion METRC '#]],DEADC8[#Data],4,FALSE),"")</f>
        <v/>
      </c>
      <c r="N1329" s="13" t="str">
        <f>IF(ISNUMBER(SEARCH(".",expandedflower[[#This Row],[Pheno Barcode]])),CONCATENATE("1A4070000000065000",RIGHT(expandedflower[[#This Row],[Pheno Barcode]],6)),"")</f>
        <v/>
      </c>
      <c r="O13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_QL3-16</v>
      </c>
    </row>
    <row r="1330" spans="1:15" x14ac:dyDescent="0.25">
      <c r="A1330" s="8" t="s">
        <v>556</v>
      </c>
      <c r="B1330" s="9">
        <v>1</v>
      </c>
      <c r="C1330" s="13" t="s">
        <v>565</v>
      </c>
      <c r="D1330" s="13"/>
      <c r="E1330" s="13" t="e">
        <f>_xlfn.IFNA(VLOOKUP(expandedflower[[#This Row],[Scion METRC '#]],[3]!METRCC8[#Data],2,FALSE),"METRC ERROR")</f>
        <v>#REF!</v>
      </c>
      <c r="F1330" s="13" t="str">
        <f>_xlfn.IFNA(VLOOKUP(expandedflower[[#This Row],[Scion METRC '#]],VEGC8[[#All],[Scion METRC '#]:[Pheno Barcode]],2,FALSE),"")</f>
        <v/>
      </c>
      <c r="G1330" s="13" t="str">
        <f>LEFT(expandedflower[[#This Row],[Pheno Barcode]],7)</f>
        <v/>
      </c>
      <c r="H1330" s="10" t="e">
        <f>_xlfn.IFNA(VLOOKUP(expandedflower[[#This Row],[Strain]],VEGC8[[#All],[Scion METRC '#]:[Health]],5,FALSE),"")</f>
        <v>#REF!</v>
      </c>
      <c r="I1330" s="13"/>
      <c r="J1330" s="13" t="str">
        <f>_xlfn.IFNA(VLOOKUP(expandedflower[[#This Row],[Scion METRC '#]],DEADC8[#Data],2,FALSE),"Alive")</f>
        <v>Alive</v>
      </c>
      <c r="K1330" s="13"/>
      <c r="L1330" s="13" t="str">
        <f>_xlfn.IFNA(VLOOKUP(expandedflower[[#This Row],[Scion METRC '#]],DEADC8[#Data],3,FALSE),"")</f>
        <v/>
      </c>
      <c r="M1330" s="14" t="str">
        <f>_xlfn.IFNA(VLOOKUP(expandedflower[[#This Row],[Scion METRC '#]],DEADC8[#Data],4,FALSE),"")</f>
        <v/>
      </c>
      <c r="N1330" s="13" t="str">
        <f>IF(ISNUMBER(SEARCH(".",expandedflower[[#This Row],[Pheno Barcode]])),CONCATENATE("1A4070000000065000",RIGHT(expandedflower[[#This Row],[Pheno Barcode]],6)),"")</f>
        <v/>
      </c>
      <c r="O13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_QL4-01</v>
      </c>
    </row>
    <row r="1331" spans="1:15" x14ac:dyDescent="0.25">
      <c r="A1331" s="8" t="s">
        <v>556</v>
      </c>
      <c r="B1331" s="9">
        <v>2</v>
      </c>
      <c r="C1331" s="13" t="s">
        <v>565</v>
      </c>
      <c r="D1331" s="13"/>
      <c r="E1331" s="13" t="e">
        <f>_xlfn.IFNA(VLOOKUP(expandedflower[[#This Row],[Scion METRC '#]],[3]!METRCC8[#Data],2,FALSE),"METRC ERROR")</f>
        <v>#REF!</v>
      </c>
      <c r="F1331" s="13" t="str">
        <f>_xlfn.IFNA(VLOOKUP(expandedflower[[#This Row],[Scion METRC '#]],VEGC8[[#All],[Scion METRC '#]:[Pheno Barcode]],2,FALSE),"")</f>
        <v/>
      </c>
      <c r="G1331" s="13" t="str">
        <f>LEFT(expandedflower[[#This Row],[Pheno Barcode]],7)</f>
        <v/>
      </c>
      <c r="H1331" s="10" t="e">
        <f>_xlfn.IFNA(VLOOKUP(expandedflower[[#This Row],[Strain]],VEGC8[[#All],[Scion METRC '#]:[Health]],5,FALSE),"")</f>
        <v>#REF!</v>
      </c>
      <c r="I1331" s="13"/>
      <c r="J1331" s="13" t="str">
        <f>_xlfn.IFNA(VLOOKUP(expandedflower[[#This Row],[Scion METRC '#]],DEADC8[#Data],2,FALSE),"Alive")</f>
        <v>Alive</v>
      </c>
      <c r="K1331" s="13"/>
      <c r="L1331" s="13" t="str">
        <f>_xlfn.IFNA(VLOOKUP(expandedflower[[#This Row],[Scion METRC '#]],DEADC8[#Data],3,FALSE),"")</f>
        <v/>
      </c>
      <c r="M1331" s="14" t="str">
        <f>_xlfn.IFNA(VLOOKUP(expandedflower[[#This Row],[Scion METRC '#]],DEADC8[#Data],4,FALSE),"")</f>
        <v/>
      </c>
      <c r="N1331" s="13" t="str">
        <f>IF(ISNUMBER(SEARCH(".",expandedflower[[#This Row],[Pheno Barcode]])),CONCATENATE("1A4070000000065000",RIGHT(expandedflower[[#This Row],[Pheno Barcode]],6)),"")</f>
        <v/>
      </c>
      <c r="O13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_QL4-02</v>
      </c>
    </row>
    <row r="1332" spans="1:15" x14ac:dyDescent="0.25">
      <c r="A1332" s="8" t="s">
        <v>556</v>
      </c>
      <c r="B1332" s="9">
        <v>3</v>
      </c>
      <c r="C1332" s="13" t="s">
        <v>565</v>
      </c>
      <c r="D1332" s="13"/>
      <c r="E1332" s="13" t="e">
        <f>_xlfn.IFNA(VLOOKUP(expandedflower[[#This Row],[Scion METRC '#]],[3]!METRCC8[#Data],2,FALSE),"METRC ERROR")</f>
        <v>#REF!</v>
      </c>
      <c r="F1332" s="13" t="str">
        <f>_xlfn.IFNA(VLOOKUP(expandedflower[[#This Row],[Scion METRC '#]],VEGC8[[#All],[Scion METRC '#]:[Pheno Barcode]],2,FALSE),"")</f>
        <v/>
      </c>
      <c r="G1332" s="13" t="str">
        <f>LEFT(expandedflower[[#This Row],[Pheno Barcode]],7)</f>
        <v/>
      </c>
      <c r="H1332" s="10" t="e">
        <f>_xlfn.IFNA(VLOOKUP(expandedflower[[#This Row],[Strain]],VEGC8[[#All],[Scion METRC '#]:[Health]],5,FALSE),"")</f>
        <v>#REF!</v>
      </c>
      <c r="I1332" s="13"/>
      <c r="J1332" s="13" t="str">
        <f>_xlfn.IFNA(VLOOKUP(expandedflower[[#This Row],[Scion METRC '#]],DEADC8[#Data],2,FALSE),"Alive")</f>
        <v>Alive</v>
      </c>
      <c r="K1332" s="13"/>
      <c r="L1332" s="13" t="str">
        <f>_xlfn.IFNA(VLOOKUP(expandedflower[[#This Row],[Scion METRC '#]],DEADC8[#Data],3,FALSE),"")</f>
        <v/>
      </c>
      <c r="M1332" s="14" t="str">
        <f>_xlfn.IFNA(VLOOKUP(expandedflower[[#This Row],[Scion METRC '#]],DEADC8[#Data],4,FALSE),"")</f>
        <v/>
      </c>
      <c r="N1332" s="13" t="str">
        <f>IF(ISNUMBER(SEARCH(".",expandedflower[[#This Row],[Pheno Barcode]])),CONCATENATE("1A4070000000065000",RIGHT(expandedflower[[#This Row],[Pheno Barcode]],6)),"")</f>
        <v/>
      </c>
      <c r="O13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_QL4-03</v>
      </c>
    </row>
    <row r="1333" spans="1:15" x14ac:dyDescent="0.25">
      <c r="A1333" s="8" t="s">
        <v>556</v>
      </c>
      <c r="B1333" s="9">
        <v>4</v>
      </c>
      <c r="C1333" s="13" t="s">
        <v>565</v>
      </c>
      <c r="D1333" s="13"/>
      <c r="E1333" s="13" t="e">
        <f>_xlfn.IFNA(VLOOKUP(expandedflower[[#This Row],[Scion METRC '#]],[3]!METRCC8[#Data],2,FALSE),"METRC ERROR")</f>
        <v>#REF!</v>
      </c>
      <c r="F1333" s="13" t="str">
        <f>_xlfn.IFNA(VLOOKUP(expandedflower[[#This Row],[Scion METRC '#]],VEGC8[[#All],[Scion METRC '#]:[Pheno Barcode]],2,FALSE),"")</f>
        <v/>
      </c>
      <c r="G1333" s="13" t="str">
        <f>LEFT(expandedflower[[#This Row],[Pheno Barcode]],7)</f>
        <v/>
      </c>
      <c r="H1333" s="10" t="e">
        <f>_xlfn.IFNA(VLOOKUP(expandedflower[[#This Row],[Strain]],VEGC8[[#All],[Scion METRC '#]:[Health]],5,FALSE),"")</f>
        <v>#REF!</v>
      </c>
      <c r="I1333" s="13"/>
      <c r="J1333" s="13" t="str">
        <f>_xlfn.IFNA(VLOOKUP(expandedflower[[#This Row],[Scion METRC '#]],DEADC8[#Data],2,FALSE),"Alive")</f>
        <v>Alive</v>
      </c>
      <c r="K1333" s="13"/>
      <c r="L1333" s="13" t="str">
        <f>_xlfn.IFNA(VLOOKUP(expandedflower[[#This Row],[Scion METRC '#]],DEADC8[#Data],3,FALSE),"")</f>
        <v/>
      </c>
      <c r="M1333" s="14" t="str">
        <f>_xlfn.IFNA(VLOOKUP(expandedflower[[#This Row],[Scion METRC '#]],DEADC8[#Data],4,FALSE),"")</f>
        <v/>
      </c>
      <c r="N1333" s="13" t="str">
        <f>IF(ISNUMBER(SEARCH(".",expandedflower[[#This Row],[Pheno Barcode]])),CONCATENATE("1A4070000000065000",RIGHT(expandedflower[[#This Row],[Pheno Barcode]],6)),"")</f>
        <v/>
      </c>
      <c r="O13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_QL4-04</v>
      </c>
    </row>
    <row r="1334" spans="1:15" x14ac:dyDescent="0.25">
      <c r="A1334" s="8" t="s">
        <v>556</v>
      </c>
      <c r="B1334" s="9">
        <v>5</v>
      </c>
      <c r="C1334" s="13" t="s">
        <v>565</v>
      </c>
      <c r="D1334" s="13"/>
      <c r="E1334" s="13" t="e">
        <f>_xlfn.IFNA(VLOOKUP(expandedflower[[#This Row],[Scion METRC '#]],[3]!METRCC8[#Data],2,FALSE),"METRC ERROR")</f>
        <v>#REF!</v>
      </c>
      <c r="F1334" s="13" t="str">
        <f>_xlfn.IFNA(VLOOKUP(expandedflower[[#This Row],[Scion METRC '#]],VEGC8[[#All],[Scion METRC '#]:[Pheno Barcode]],2,FALSE),"")</f>
        <v/>
      </c>
      <c r="G1334" s="13" t="str">
        <f>LEFT(expandedflower[[#This Row],[Pheno Barcode]],7)</f>
        <v/>
      </c>
      <c r="H1334" s="10" t="e">
        <f>_xlfn.IFNA(VLOOKUP(expandedflower[[#This Row],[Strain]],VEGC8[[#All],[Scion METRC '#]:[Health]],5,FALSE),"")</f>
        <v>#REF!</v>
      </c>
      <c r="I1334" s="13"/>
      <c r="J1334" s="13" t="str">
        <f>_xlfn.IFNA(VLOOKUP(expandedflower[[#This Row],[Scion METRC '#]],DEADC8[#Data],2,FALSE),"Alive")</f>
        <v>Alive</v>
      </c>
      <c r="K1334" s="13"/>
      <c r="L1334" s="13" t="str">
        <f>_xlfn.IFNA(VLOOKUP(expandedflower[[#This Row],[Scion METRC '#]],DEADC8[#Data],3,FALSE),"")</f>
        <v/>
      </c>
      <c r="M1334" s="14" t="str">
        <f>_xlfn.IFNA(VLOOKUP(expandedflower[[#This Row],[Scion METRC '#]],DEADC8[#Data],4,FALSE),"")</f>
        <v/>
      </c>
      <c r="N1334" s="13" t="str">
        <f>IF(ISNUMBER(SEARCH(".",expandedflower[[#This Row],[Pheno Barcode]])),CONCATENATE("1A4070000000065000",RIGHT(expandedflower[[#This Row],[Pheno Barcode]],6)),"")</f>
        <v/>
      </c>
      <c r="O13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_QL4-05</v>
      </c>
    </row>
    <row r="1335" spans="1:15" x14ac:dyDescent="0.25">
      <c r="A1335" s="8" t="s">
        <v>556</v>
      </c>
      <c r="B1335" s="9">
        <v>6</v>
      </c>
      <c r="C1335" s="13" t="s">
        <v>565</v>
      </c>
      <c r="D1335" s="13"/>
      <c r="E1335" s="13" t="e">
        <f>_xlfn.IFNA(VLOOKUP(expandedflower[[#This Row],[Scion METRC '#]],[3]!METRCC8[#Data],2,FALSE),"METRC ERROR")</f>
        <v>#REF!</v>
      </c>
      <c r="F1335" s="13" t="str">
        <f>_xlfn.IFNA(VLOOKUP(expandedflower[[#This Row],[Scion METRC '#]],VEGC8[[#All],[Scion METRC '#]:[Pheno Barcode]],2,FALSE),"")</f>
        <v/>
      </c>
      <c r="G1335" s="13" t="str">
        <f>LEFT(expandedflower[[#This Row],[Pheno Barcode]],7)</f>
        <v/>
      </c>
      <c r="H1335" s="10" t="e">
        <f>_xlfn.IFNA(VLOOKUP(expandedflower[[#This Row],[Strain]],VEGC8[[#All],[Scion METRC '#]:[Health]],5,FALSE),"")</f>
        <v>#REF!</v>
      </c>
      <c r="I1335" s="13"/>
      <c r="J1335" s="13" t="str">
        <f>_xlfn.IFNA(VLOOKUP(expandedflower[[#This Row],[Scion METRC '#]],DEADC8[#Data],2,FALSE),"Alive")</f>
        <v>Alive</v>
      </c>
      <c r="K1335" s="13"/>
      <c r="L1335" s="13" t="str">
        <f>_xlfn.IFNA(VLOOKUP(expandedflower[[#This Row],[Scion METRC '#]],DEADC8[#Data],3,FALSE),"")</f>
        <v/>
      </c>
      <c r="M1335" s="14" t="str">
        <f>_xlfn.IFNA(VLOOKUP(expandedflower[[#This Row],[Scion METRC '#]],DEADC8[#Data],4,FALSE),"")</f>
        <v/>
      </c>
      <c r="N1335" s="13" t="str">
        <f>IF(ISNUMBER(SEARCH(".",expandedflower[[#This Row],[Pheno Barcode]])),CONCATENATE("1A4070000000065000",RIGHT(expandedflower[[#This Row],[Pheno Barcode]],6)),"")</f>
        <v/>
      </c>
      <c r="O13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_QL4-06</v>
      </c>
    </row>
    <row r="1336" spans="1:15" x14ac:dyDescent="0.25">
      <c r="A1336" s="8" t="s">
        <v>556</v>
      </c>
      <c r="B1336" s="9">
        <v>7</v>
      </c>
      <c r="C1336" s="13" t="s">
        <v>565</v>
      </c>
      <c r="D1336" s="13"/>
      <c r="E1336" s="13" t="e">
        <f>_xlfn.IFNA(VLOOKUP(expandedflower[[#This Row],[Scion METRC '#]],[3]!METRCC8[#Data],2,FALSE),"METRC ERROR")</f>
        <v>#REF!</v>
      </c>
      <c r="F1336" s="13" t="str">
        <f>_xlfn.IFNA(VLOOKUP(expandedflower[[#This Row],[Scion METRC '#]],VEGC8[[#All],[Scion METRC '#]:[Pheno Barcode]],2,FALSE),"")</f>
        <v/>
      </c>
      <c r="G1336" s="13" t="str">
        <f>LEFT(expandedflower[[#This Row],[Pheno Barcode]],7)</f>
        <v/>
      </c>
      <c r="H1336" s="10" t="e">
        <f>_xlfn.IFNA(VLOOKUP(expandedflower[[#This Row],[Strain]],VEGC8[[#All],[Scion METRC '#]:[Health]],5,FALSE),"")</f>
        <v>#REF!</v>
      </c>
      <c r="I1336" s="13"/>
      <c r="J1336" s="13" t="str">
        <f>_xlfn.IFNA(VLOOKUP(expandedflower[[#This Row],[Scion METRC '#]],DEADC8[#Data],2,FALSE),"Alive")</f>
        <v>Alive</v>
      </c>
      <c r="K1336" s="13"/>
      <c r="L1336" s="13" t="str">
        <f>_xlfn.IFNA(VLOOKUP(expandedflower[[#This Row],[Scion METRC '#]],DEADC8[#Data],3,FALSE),"")</f>
        <v/>
      </c>
      <c r="M1336" s="14" t="str">
        <f>_xlfn.IFNA(VLOOKUP(expandedflower[[#This Row],[Scion METRC '#]],DEADC8[#Data],4,FALSE),"")</f>
        <v/>
      </c>
      <c r="N1336" s="13" t="str">
        <f>IF(ISNUMBER(SEARCH(".",expandedflower[[#This Row],[Pheno Barcode]])),CONCATENATE("1A4070000000065000",RIGHT(expandedflower[[#This Row],[Pheno Barcode]],6)),"")</f>
        <v/>
      </c>
      <c r="O13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_QL4-07</v>
      </c>
    </row>
    <row r="1337" spans="1:15" x14ac:dyDescent="0.25">
      <c r="A1337" s="8" t="s">
        <v>556</v>
      </c>
      <c r="B1337" s="9">
        <v>8</v>
      </c>
      <c r="C1337" s="13" t="s">
        <v>565</v>
      </c>
      <c r="D1337" s="13"/>
      <c r="E1337" s="13" t="e">
        <f>_xlfn.IFNA(VLOOKUP(expandedflower[[#This Row],[Scion METRC '#]],[3]!METRCC8[#Data],2,FALSE),"METRC ERROR")</f>
        <v>#REF!</v>
      </c>
      <c r="F1337" s="13" t="str">
        <f>_xlfn.IFNA(VLOOKUP(expandedflower[[#This Row],[Scion METRC '#]],VEGC8[[#All],[Scion METRC '#]:[Pheno Barcode]],2,FALSE),"")</f>
        <v/>
      </c>
      <c r="G1337" s="13" t="str">
        <f>LEFT(expandedflower[[#This Row],[Pheno Barcode]],7)</f>
        <v/>
      </c>
      <c r="H1337" s="10" t="e">
        <f>_xlfn.IFNA(VLOOKUP(expandedflower[[#This Row],[Strain]],VEGC8[[#All],[Scion METRC '#]:[Health]],5,FALSE),"")</f>
        <v>#REF!</v>
      </c>
      <c r="I1337" s="13"/>
      <c r="J1337" s="13" t="str">
        <f>_xlfn.IFNA(VLOOKUP(expandedflower[[#This Row],[Scion METRC '#]],DEADC8[#Data],2,FALSE),"Alive")</f>
        <v>Alive</v>
      </c>
      <c r="K1337" s="13"/>
      <c r="L1337" s="13" t="str">
        <f>_xlfn.IFNA(VLOOKUP(expandedflower[[#This Row],[Scion METRC '#]],DEADC8[#Data],3,FALSE),"")</f>
        <v/>
      </c>
      <c r="M1337" s="14" t="str">
        <f>_xlfn.IFNA(VLOOKUP(expandedflower[[#This Row],[Scion METRC '#]],DEADC8[#Data],4,FALSE),"")</f>
        <v/>
      </c>
      <c r="N1337" s="13" t="str">
        <f>IF(ISNUMBER(SEARCH(".",expandedflower[[#This Row],[Pheno Barcode]])),CONCATENATE("1A4070000000065000",RIGHT(expandedflower[[#This Row],[Pheno Barcode]],6)),"")</f>
        <v/>
      </c>
      <c r="O13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_QL4-08</v>
      </c>
    </row>
    <row r="1338" spans="1:15" x14ac:dyDescent="0.25">
      <c r="A1338" s="8" t="s">
        <v>556</v>
      </c>
      <c r="B1338" s="9">
        <v>9</v>
      </c>
      <c r="C1338" s="13" t="s">
        <v>565</v>
      </c>
      <c r="D1338" s="13"/>
      <c r="E1338" s="13" t="e">
        <f>_xlfn.IFNA(VLOOKUP(expandedflower[[#This Row],[Scion METRC '#]],[3]!METRCC8[#Data],2,FALSE),"METRC ERROR")</f>
        <v>#REF!</v>
      </c>
      <c r="F1338" s="13" t="str">
        <f>_xlfn.IFNA(VLOOKUP(expandedflower[[#This Row],[Scion METRC '#]],VEGC8[[#All],[Scion METRC '#]:[Pheno Barcode]],2,FALSE),"")</f>
        <v/>
      </c>
      <c r="G1338" s="13" t="str">
        <f>LEFT(expandedflower[[#This Row],[Pheno Barcode]],7)</f>
        <v/>
      </c>
      <c r="H1338" s="10" t="e">
        <f>_xlfn.IFNA(VLOOKUP(expandedflower[[#This Row],[Strain]],VEGC8[[#All],[Scion METRC '#]:[Health]],5,FALSE),"")</f>
        <v>#REF!</v>
      </c>
      <c r="I1338" s="13"/>
      <c r="J1338" s="13" t="str">
        <f>_xlfn.IFNA(VLOOKUP(expandedflower[[#This Row],[Scion METRC '#]],DEADC8[#Data],2,FALSE),"Alive")</f>
        <v>Alive</v>
      </c>
      <c r="K1338" s="13"/>
      <c r="L1338" s="13" t="str">
        <f>_xlfn.IFNA(VLOOKUP(expandedflower[[#This Row],[Scion METRC '#]],DEADC8[#Data],3,FALSE),"")</f>
        <v/>
      </c>
      <c r="M1338" s="14" t="str">
        <f>_xlfn.IFNA(VLOOKUP(expandedflower[[#This Row],[Scion METRC '#]],DEADC8[#Data],4,FALSE),"")</f>
        <v/>
      </c>
      <c r="N1338" s="13" t="str">
        <f>IF(ISNUMBER(SEARCH(".",expandedflower[[#This Row],[Pheno Barcode]])),CONCATENATE("1A4070000000065000",RIGHT(expandedflower[[#This Row],[Pheno Barcode]],6)),"")</f>
        <v/>
      </c>
      <c r="O13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_QL4-09</v>
      </c>
    </row>
    <row r="1339" spans="1:15" x14ac:dyDescent="0.25">
      <c r="A1339" s="8" t="s">
        <v>556</v>
      </c>
      <c r="B1339" s="9">
        <v>10</v>
      </c>
      <c r="C1339" s="13" t="s">
        <v>565</v>
      </c>
      <c r="D1339" s="13"/>
      <c r="E1339" s="13" t="e">
        <f>_xlfn.IFNA(VLOOKUP(expandedflower[[#This Row],[Scion METRC '#]],[3]!METRCC8[#Data],2,FALSE),"METRC ERROR")</f>
        <v>#REF!</v>
      </c>
      <c r="F1339" s="13" t="str">
        <f>_xlfn.IFNA(VLOOKUP(expandedflower[[#This Row],[Scion METRC '#]],VEGC8[[#All],[Scion METRC '#]:[Pheno Barcode]],2,FALSE),"")</f>
        <v/>
      </c>
      <c r="G1339" s="13" t="str">
        <f>LEFT(expandedflower[[#This Row],[Pheno Barcode]],7)</f>
        <v/>
      </c>
      <c r="H1339" s="10" t="e">
        <f>_xlfn.IFNA(VLOOKUP(expandedflower[[#This Row],[Strain]],VEGC8[[#All],[Scion METRC '#]:[Health]],5,FALSE),"")</f>
        <v>#REF!</v>
      </c>
      <c r="I1339" s="13"/>
      <c r="J1339" s="13" t="str">
        <f>_xlfn.IFNA(VLOOKUP(expandedflower[[#This Row],[Scion METRC '#]],DEADC8[#Data],2,FALSE),"Alive")</f>
        <v>Alive</v>
      </c>
      <c r="K1339" s="13"/>
      <c r="L1339" s="13" t="str">
        <f>_xlfn.IFNA(VLOOKUP(expandedflower[[#This Row],[Scion METRC '#]],DEADC8[#Data],3,FALSE),"")</f>
        <v/>
      </c>
      <c r="M1339" s="14" t="str">
        <f>_xlfn.IFNA(VLOOKUP(expandedflower[[#This Row],[Scion METRC '#]],DEADC8[#Data],4,FALSE),"")</f>
        <v/>
      </c>
      <c r="N1339" s="13" t="str">
        <f>IF(ISNUMBER(SEARCH(".",expandedflower[[#This Row],[Pheno Barcode]])),CONCATENATE("1A4070000000065000",RIGHT(expandedflower[[#This Row],[Pheno Barcode]],6)),"")</f>
        <v/>
      </c>
      <c r="O13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_QL4-10</v>
      </c>
    </row>
    <row r="1340" spans="1:15" x14ac:dyDescent="0.25">
      <c r="A1340" s="8" t="s">
        <v>556</v>
      </c>
      <c r="B1340" s="9">
        <v>11</v>
      </c>
      <c r="C1340" s="13" t="s">
        <v>565</v>
      </c>
      <c r="D1340" s="13"/>
      <c r="E1340" s="13" t="e">
        <f>_xlfn.IFNA(VLOOKUP(expandedflower[[#This Row],[Scion METRC '#]],[3]!METRCC8[#Data],2,FALSE),"METRC ERROR")</f>
        <v>#REF!</v>
      </c>
      <c r="F1340" s="13" t="str">
        <f>_xlfn.IFNA(VLOOKUP(expandedflower[[#This Row],[Scion METRC '#]],VEGC8[[#All],[Scion METRC '#]:[Pheno Barcode]],2,FALSE),"")</f>
        <v/>
      </c>
      <c r="G1340" s="13" t="str">
        <f>LEFT(expandedflower[[#This Row],[Pheno Barcode]],7)</f>
        <v/>
      </c>
      <c r="H1340" s="10" t="e">
        <f>_xlfn.IFNA(VLOOKUP(expandedflower[[#This Row],[Strain]],VEGC8[[#All],[Scion METRC '#]:[Health]],5,FALSE),"")</f>
        <v>#REF!</v>
      </c>
      <c r="I1340" s="13"/>
      <c r="J1340" s="13" t="str">
        <f>_xlfn.IFNA(VLOOKUP(expandedflower[[#This Row],[Scion METRC '#]],DEADC8[#Data],2,FALSE),"Alive")</f>
        <v>Alive</v>
      </c>
      <c r="K1340" s="13"/>
      <c r="L1340" s="13" t="str">
        <f>_xlfn.IFNA(VLOOKUP(expandedflower[[#This Row],[Scion METRC '#]],DEADC8[#Data],3,FALSE),"")</f>
        <v/>
      </c>
      <c r="M1340" s="14" t="str">
        <f>_xlfn.IFNA(VLOOKUP(expandedflower[[#This Row],[Scion METRC '#]],DEADC8[#Data],4,FALSE),"")</f>
        <v/>
      </c>
      <c r="N1340" s="13" t="str">
        <f>IF(ISNUMBER(SEARCH(".",expandedflower[[#This Row],[Pheno Barcode]])),CONCATENATE("1A4070000000065000",RIGHT(expandedflower[[#This Row],[Pheno Barcode]],6)),"")</f>
        <v/>
      </c>
      <c r="O13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_QL4-11</v>
      </c>
    </row>
    <row r="1341" spans="1:15" x14ac:dyDescent="0.25">
      <c r="A1341" s="8" t="s">
        <v>556</v>
      </c>
      <c r="B1341" s="9">
        <v>12</v>
      </c>
      <c r="C1341" s="13" t="s">
        <v>565</v>
      </c>
      <c r="D1341" s="13"/>
      <c r="E1341" s="13" t="e">
        <f>_xlfn.IFNA(VLOOKUP(expandedflower[[#This Row],[Scion METRC '#]],[3]!METRCC8[#Data],2,FALSE),"METRC ERROR")</f>
        <v>#REF!</v>
      </c>
      <c r="F1341" s="13" t="str">
        <f>_xlfn.IFNA(VLOOKUP(expandedflower[[#This Row],[Scion METRC '#]],VEGC8[[#All],[Scion METRC '#]:[Pheno Barcode]],2,FALSE),"")</f>
        <v/>
      </c>
      <c r="G1341" s="13" t="str">
        <f>LEFT(expandedflower[[#This Row],[Pheno Barcode]],7)</f>
        <v/>
      </c>
      <c r="H1341" s="10" t="e">
        <f>_xlfn.IFNA(VLOOKUP(expandedflower[[#This Row],[Strain]],VEGC8[[#All],[Scion METRC '#]:[Health]],5,FALSE),"")</f>
        <v>#REF!</v>
      </c>
      <c r="I1341" s="13"/>
      <c r="J1341" s="13" t="str">
        <f>_xlfn.IFNA(VLOOKUP(expandedflower[[#This Row],[Scion METRC '#]],DEADC8[#Data],2,FALSE),"Alive")</f>
        <v>Alive</v>
      </c>
      <c r="K1341" s="13"/>
      <c r="L1341" s="13" t="str">
        <f>_xlfn.IFNA(VLOOKUP(expandedflower[[#This Row],[Scion METRC '#]],DEADC8[#Data],3,FALSE),"")</f>
        <v/>
      </c>
      <c r="M1341" s="14" t="str">
        <f>_xlfn.IFNA(VLOOKUP(expandedflower[[#This Row],[Scion METRC '#]],DEADC8[#Data],4,FALSE),"")</f>
        <v/>
      </c>
      <c r="N1341" s="13" t="str">
        <f>IF(ISNUMBER(SEARCH(".",expandedflower[[#This Row],[Pheno Barcode]])),CONCATENATE("1A4070000000065000",RIGHT(expandedflower[[#This Row],[Pheno Barcode]],6)),"")</f>
        <v/>
      </c>
      <c r="O13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_QL4-12</v>
      </c>
    </row>
    <row r="1342" spans="1:15" x14ac:dyDescent="0.25">
      <c r="A1342" s="8" t="s">
        <v>556</v>
      </c>
      <c r="B1342" s="9">
        <v>13</v>
      </c>
      <c r="C1342" s="13" t="s">
        <v>565</v>
      </c>
      <c r="D1342" s="13"/>
      <c r="E1342" s="13" t="e">
        <f>_xlfn.IFNA(VLOOKUP(expandedflower[[#This Row],[Scion METRC '#]],[3]!METRCC8[#Data],2,FALSE),"METRC ERROR")</f>
        <v>#REF!</v>
      </c>
      <c r="F1342" s="13" t="str">
        <f>_xlfn.IFNA(VLOOKUP(expandedflower[[#This Row],[Scion METRC '#]],VEGC8[[#All],[Scion METRC '#]:[Pheno Barcode]],2,FALSE),"")</f>
        <v/>
      </c>
      <c r="G1342" s="13" t="str">
        <f>LEFT(expandedflower[[#This Row],[Pheno Barcode]],7)</f>
        <v/>
      </c>
      <c r="H1342" s="10" t="e">
        <f>_xlfn.IFNA(VLOOKUP(expandedflower[[#This Row],[Strain]],VEGC8[[#All],[Scion METRC '#]:[Health]],5,FALSE),"")</f>
        <v>#REF!</v>
      </c>
      <c r="I1342" s="13"/>
      <c r="J1342" s="13" t="str">
        <f>_xlfn.IFNA(VLOOKUP(expandedflower[[#This Row],[Scion METRC '#]],DEADC8[#Data],2,FALSE),"Alive")</f>
        <v>Alive</v>
      </c>
      <c r="K1342" s="13"/>
      <c r="L1342" s="13" t="str">
        <f>_xlfn.IFNA(VLOOKUP(expandedflower[[#This Row],[Scion METRC '#]],DEADC8[#Data],3,FALSE),"")</f>
        <v/>
      </c>
      <c r="M1342" s="14" t="str">
        <f>_xlfn.IFNA(VLOOKUP(expandedflower[[#This Row],[Scion METRC '#]],DEADC8[#Data],4,FALSE),"")</f>
        <v/>
      </c>
      <c r="N1342" s="13" t="str">
        <f>IF(ISNUMBER(SEARCH(".",expandedflower[[#This Row],[Pheno Barcode]])),CONCATENATE("1A4070000000065000",RIGHT(expandedflower[[#This Row],[Pheno Barcode]],6)),"")</f>
        <v/>
      </c>
      <c r="O13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_QL4-13</v>
      </c>
    </row>
    <row r="1343" spans="1:15" x14ac:dyDescent="0.25">
      <c r="A1343" s="8" t="s">
        <v>556</v>
      </c>
      <c r="B1343" s="9">
        <v>14</v>
      </c>
      <c r="C1343" s="13" t="s">
        <v>565</v>
      </c>
      <c r="D1343" s="13"/>
      <c r="E1343" s="13" t="e">
        <f>_xlfn.IFNA(VLOOKUP(expandedflower[[#This Row],[Scion METRC '#]],[3]!METRCC8[#Data],2,FALSE),"METRC ERROR")</f>
        <v>#REF!</v>
      </c>
      <c r="F1343" s="13" t="str">
        <f>_xlfn.IFNA(VLOOKUP(expandedflower[[#This Row],[Scion METRC '#]],VEGC8[[#All],[Scion METRC '#]:[Pheno Barcode]],2,FALSE),"")</f>
        <v/>
      </c>
      <c r="G1343" s="13" t="str">
        <f>LEFT(expandedflower[[#This Row],[Pheno Barcode]],7)</f>
        <v/>
      </c>
      <c r="H1343" s="10" t="e">
        <f>_xlfn.IFNA(VLOOKUP(expandedflower[[#This Row],[Strain]],VEGC8[[#All],[Scion METRC '#]:[Health]],5,FALSE),"")</f>
        <v>#REF!</v>
      </c>
      <c r="I1343" s="13"/>
      <c r="J1343" s="13" t="str">
        <f>_xlfn.IFNA(VLOOKUP(expandedflower[[#This Row],[Scion METRC '#]],DEADC8[#Data],2,FALSE),"Alive")</f>
        <v>Alive</v>
      </c>
      <c r="K1343" s="13"/>
      <c r="L1343" s="13" t="str">
        <f>_xlfn.IFNA(VLOOKUP(expandedflower[[#This Row],[Scion METRC '#]],DEADC8[#Data],3,FALSE),"")</f>
        <v/>
      </c>
      <c r="M1343" s="14" t="str">
        <f>_xlfn.IFNA(VLOOKUP(expandedflower[[#This Row],[Scion METRC '#]],DEADC8[#Data],4,FALSE),"")</f>
        <v/>
      </c>
      <c r="N1343" s="13" t="str">
        <f>IF(ISNUMBER(SEARCH(".",expandedflower[[#This Row],[Pheno Barcode]])),CONCATENATE("1A4070000000065000",RIGHT(expandedflower[[#This Row],[Pheno Barcode]],6)),"")</f>
        <v/>
      </c>
      <c r="O13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_QL4-14</v>
      </c>
    </row>
    <row r="1344" spans="1:15" x14ac:dyDescent="0.25">
      <c r="A1344" s="8" t="s">
        <v>556</v>
      </c>
      <c r="B1344" s="9">
        <v>15</v>
      </c>
      <c r="C1344" s="13" t="s">
        <v>565</v>
      </c>
      <c r="D1344" s="13"/>
      <c r="E1344" s="13" t="e">
        <f>_xlfn.IFNA(VLOOKUP(expandedflower[[#This Row],[Scion METRC '#]],[3]!METRCC8[#Data],2,FALSE),"METRC ERROR")</f>
        <v>#REF!</v>
      </c>
      <c r="F1344" s="13" t="str">
        <f>_xlfn.IFNA(VLOOKUP(expandedflower[[#This Row],[Scion METRC '#]],VEGC8[[#All],[Scion METRC '#]:[Pheno Barcode]],2,FALSE),"")</f>
        <v/>
      </c>
      <c r="G1344" s="13" t="str">
        <f>LEFT(expandedflower[[#This Row],[Pheno Barcode]],7)</f>
        <v/>
      </c>
      <c r="H1344" s="10" t="e">
        <f>_xlfn.IFNA(VLOOKUP(expandedflower[[#This Row],[Strain]],VEGC8[[#All],[Scion METRC '#]:[Health]],5,FALSE),"")</f>
        <v>#REF!</v>
      </c>
      <c r="I1344" s="13"/>
      <c r="J1344" s="13" t="str">
        <f>_xlfn.IFNA(VLOOKUP(expandedflower[[#This Row],[Scion METRC '#]],DEADC8[#Data],2,FALSE),"Alive")</f>
        <v>Alive</v>
      </c>
      <c r="K1344" s="13"/>
      <c r="L1344" s="13" t="str">
        <f>_xlfn.IFNA(VLOOKUP(expandedflower[[#This Row],[Scion METRC '#]],DEADC8[#Data],3,FALSE),"")</f>
        <v/>
      </c>
      <c r="M1344" s="14" t="str">
        <f>_xlfn.IFNA(VLOOKUP(expandedflower[[#This Row],[Scion METRC '#]],DEADC8[#Data],4,FALSE),"")</f>
        <v/>
      </c>
      <c r="N1344" s="13" t="str">
        <f>IF(ISNUMBER(SEARCH(".",expandedflower[[#This Row],[Pheno Barcode]])),CONCATENATE("1A4070000000065000",RIGHT(expandedflower[[#This Row],[Pheno Barcode]],6)),"")</f>
        <v/>
      </c>
      <c r="O13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_QL4-15</v>
      </c>
    </row>
    <row r="1345" spans="1:15" x14ac:dyDescent="0.25">
      <c r="A1345" s="8" t="s">
        <v>556</v>
      </c>
      <c r="B1345" s="9">
        <v>16</v>
      </c>
      <c r="C1345" s="13" t="s">
        <v>565</v>
      </c>
      <c r="D1345" s="13"/>
      <c r="E1345" s="13" t="e">
        <f>_xlfn.IFNA(VLOOKUP(expandedflower[[#This Row],[Scion METRC '#]],[3]!METRCC8[#Data],2,FALSE),"METRC ERROR")</f>
        <v>#REF!</v>
      </c>
      <c r="F1345" s="13" t="str">
        <f>_xlfn.IFNA(VLOOKUP(expandedflower[[#This Row],[Scion METRC '#]],VEGC8[[#All],[Scion METRC '#]:[Pheno Barcode]],2,FALSE),"")</f>
        <v/>
      </c>
      <c r="G1345" s="13" t="str">
        <f>LEFT(expandedflower[[#This Row],[Pheno Barcode]],7)</f>
        <v/>
      </c>
      <c r="H1345" s="10" t="e">
        <f>_xlfn.IFNA(VLOOKUP(expandedflower[[#This Row],[Strain]],VEGC8[[#All],[Scion METRC '#]:[Health]],5,FALSE),"")</f>
        <v>#REF!</v>
      </c>
      <c r="I1345" s="13"/>
      <c r="J1345" s="13" t="str">
        <f>_xlfn.IFNA(VLOOKUP(expandedflower[[#This Row],[Scion METRC '#]],DEADC8[#Data],2,FALSE),"Alive")</f>
        <v>Alive</v>
      </c>
      <c r="K1345" s="13"/>
      <c r="L1345" s="13" t="str">
        <f>_xlfn.IFNA(VLOOKUP(expandedflower[[#This Row],[Scion METRC '#]],DEADC8[#Data],3,FALSE),"")</f>
        <v/>
      </c>
      <c r="M1345" s="14" t="str">
        <f>_xlfn.IFNA(VLOOKUP(expandedflower[[#This Row],[Scion METRC '#]],DEADC8[#Data],4,FALSE),"")</f>
        <v/>
      </c>
      <c r="N1345" s="13" t="str">
        <f>IF(ISNUMBER(SEARCH(".",expandedflower[[#This Row],[Pheno Barcode]])),CONCATENATE("1A4070000000065000",RIGHT(expandedflower[[#This Row],[Pheno Barcode]],6)),"")</f>
        <v/>
      </c>
      <c r="O13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_QL4-16</v>
      </c>
    </row>
    <row r="1346" spans="1:15" x14ac:dyDescent="0.25">
      <c r="A1346" s="8" t="s">
        <v>556</v>
      </c>
      <c r="B1346" s="9">
        <v>1</v>
      </c>
      <c r="C1346" s="13" t="s">
        <v>566</v>
      </c>
      <c r="D1346" s="9"/>
      <c r="E1346" s="9" t="e">
        <f>_xlfn.IFNA(VLOOKUP(expandedflower[[#This Row],[Scion METRC '#]],[3]!METRCC8[#Data],2,FALSE),"METRC ERROR")</f>
        <v>#REF!</v>
      </c>
      <c r="F1346" s="9" t="str">
        <f>_xlfn.IFNA(VLOOKUP(expandedflower[[#This Row],[Scion METRC '#]],VEGC8[[#All],[Scion METRC '#]:[Pheno Barcode]],2,FALSE),"")</f>
        <v/>
      </c>
      <c r="G1346" s="9" t="str">
        <f>LEFT(expandedflower[[#This Row],[Pheno Barcode]],7)</f>
        <v/>
      </c>
      <c r="H1346" s="10" t="e">
        <f>_xlfn.IFNA(VLOOKUP(expandedflower[[#This Row],[Strain]],VEGC8[[#All],[Scion METRC '#]:[Health]],5,FALSE),"")</f>
        <v>#REF!</v>
      </c>
      <c r="I1346" s="9"/>
      <c r="J1346" s="9" t="str">
        <f>_xlfn.IFNA(VLOOKUP(expandedflower[[#This Row],[Scion METRC '#]],DEADC8[#Data],2,FALSE),"Alive")</f>
        <v>Alive</v>
      </c>
      <c r="K1346" s="65"/>
      <c r="L1346" s="13" t="str">
        <f>_xlfn.IFNA(VLOOKUP(expandedflower[[#This Row],[Scion METRC '#]],DEADC8[#Data],3,FALSE),"")</f>
        <v/>
      </c>
      <c r="M1346" s="14" t="str">
        <f>_xlfn.IFNA(VLOOKUP(expandedflower[[#This Row],[Scion METRC '#]],DEADC8[#Data],4,FALSE),"")</f>
        <v/>
      </c>
      <c r="N1346" s="13" t="str">
        <f>IF(ISNUMBER(SEARCH(".",expandedflower[[#This Row],[Pheno Barcode]])),CONCATENATE("1A4070000000065000",RIGHT(expandedflower[[#This Row],[Pheno Barcode]],6)),"")</f>
        <v/>
      </c>
      <c r="O13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_QL5-01</v>
      </c>
    </row>
    <row r="1347" spans="1:15" x14ac:dyDescent="0.25">
      <c r="A1347" s="8" t="s">
        <v>556</v>
      </c>
      <c r="B1347" s="9">
        <v>2</v>
      </c>
      <c r="C1347" s="13" t="s">
        <v>566</v>
      </c>
      <c r="D1347" s="13"/>
      <c r="E1347" s="13" t="e">
        <f>_xlfn.IFNA(VLOOKUP(expandedflower[[#This Row],[Scion METRC '#]],[3]!METRCC8[#Data],2,FALSE),"METRC ERROR")</f>
        <v>#REF!</v>
      </c>
      <c r="F1347" s="13" t="str">
        <f>_xlfn.IFNA(VLOOKUP(expandedflower[[#This Row],[Scion METRC '#]],VEGC8[[#All],[Scion METRC '#]:[Pheno Barcode]],2,FALSE),"")</f>
        <v/>
      </c>
      <c r="G1347" s="13" t="str">
        <f>LEFT(expandedflower[[#This Row],[Pheno Barcode]],7)</f>
        <v/>
      </c>
      <c r="H1347" s="10" t="e">
        <f>_xlfn.IFNA(VLOOKUP(expandedflower[[#This Row],[Strain]],VEGC8[[#All],[Scion METRC '#]:[Health]],5,FALSE),"")</f>
        <v>#REF!</v>
      </c>
      <c r="I1347" s="13"/>
      <c r="J1347" s="13" t="str">
        <f>_xlfn.IFNA(VLOOKUP(expandedflower[[#This Row],[Scion METRC '#]],DEADC8[#Data],2,FALSE),"Alive")</f>
        <v>Alive</v>
      </c>
      <c r="K1347" s="13"/>
      <c r="L1347" s="13" t="str">
        <f>_xlfn.IFNA(VLOOKUP(expandedflower[[#This Row],[Scion METRC '#]],DEADC8[#Data],3,FALSE),"")</f>
        <v/>
      </c>
      <c r="M1347" s="14" t="str">
        <f>_xlfn.IFNA(VLOOKUP(expandedflower[[#This Row],[Scion METRC '#]],DEADC8[#Data],4,FALSE),"")</f>
        <v/>
      </c>
      <c r="N1347" s="13" t="str">
        <f>IF(ISNUMBER(SEARCH(".",expandedflower[[#This Row],[Pheno Barcode]])),CONCATENATE("1A4070000000065000",RIGHT(expandedflower[[#This Row],[Pheno Barcode]],6)),"")</f>
        <v/>
      </c>
      <c r="O13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_QL5-02</v>
      </c>
    </row>
    <row r="1348" spans="1:15" x14ac:dyDescent="0.25">
      <c r="A1348" s="8" t="s">
        <v>556</v>
      </c>
      <c r="B1348" s="9">
        <v>3</v>
      </c>
      <c r="C1348" s="13" t="s">
        <v>566</v>
      </c>
      <c r="D1348" s="13"/>
      <c r="E1348" s="13" t="e">
        <f>_xlfn.IFNA(VLOOKUP(expandedflower[[#This Row],[Scion METRC '#]],[3]!METRCC8[#Data],2,FALSE),"METRC ERROR")</f>
        <v>#REF!</v>
      </c>
      <c r="F1348" s="13" t="str">
        <f>_xlfn.IFNA(VLOOKUP(expandedflower[[#This Row],[Scion METRC '#]],VEGC8[[#All],[Scion METRC '#]:[Pheno Barcode]],2,FALSE),"")</f>
        <v/>
      </c>
      <c r="G1348" s="13" t="str">
        <f>LEFT(expandedflower[[#This Row],[Pheno Barcode]],7)</f>
        <v/>
      </c>
      <c r="H1348" s="10" t="e">
        <f>_xlfn.IFNA(VLOOKUP(expandedflower[[#This Row],[Strain]],VEGC8[[#All],[Scion METRC '#]:[Health]],5,FALSE),"")</f>
        <v>#REF!</v>
      </c>
      <c r="I1348" s="13"/>
      <c r="J1348" s="13" t="str">
        <f>_xlfn.IFNA(VLOOKUP(expandedflower[[#This Row],[Scion METRC '#]],DEADC8[#Data],2,FALSE),"Alive")</f>
        <v>Alive</v>
      </c>
      <c r="K1348" s="13"/>
      <c r="L1348" s="13" t="str">
        <f>_xlfn.IFNA(VLOOKUP(expandedflower[[#This Row],[Scion METRC '#]],DEADC8[#Data],3,FALSE),"")</f>
        <v/>
      </c>
      <c r="M1348" s="14" t="str">
        <f>_xlfn.IFNA(VLOOKUP(expandedflower[[#This Row],[Scion METRC '#]],DEADC8[#Data],4,FALSE),"")</f>
        <v/>
      </c>
      <c r="N1348" s="13" t="str">
        <f>IF(ISNUMBER(SEARCH(".",expandedflower[[#This Row],[Pheno Barcode]])),CONCATENATE("1A4070000000065000",RIGHT(expandedflower[[#This Row],[Pheno Barcode]],6)),"")</f>
        <v/>
      </c>
      <c r="O13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_QL5-03</v>
      </c>
    </row>
    <row r="1349" spans="1:15" x14ac:dyDescent="0.25">
      <c r="A1349" s="8" t="s">
        <v>556</v>
      </c>
      <c r="B1349" s="9">
        <v>4</v>
      </c>
      <c r="C1349" s="13" t="s">
        <v>566</v>
      </c>
      <c r="D1349" s="13"/>
      <c r="E1349" s="13" t="e">
        <f>_xlfn.IFNA(VLOOKUP(expandedflower[[#This Row],[Scion METRC '#]],[3]!METRCC8[#Data],2,FALSE),"METRC ERROR")</f>
        <v>#REF!</v>
      </c>
      <c r="F1349" s="13" t="str">
        <f>_xlfn.IFNA(VLOOKUP(expandedflower[[#This Row],[Scion METRC '#]],VEGC8[[#All],[Scion METRC '#]:[Pheno Barcode]],2,FALSE),"")</f>
        <v/>
      </c>
      <c r="G1349" s="13" t="str">
        <f>LEFT(expandedflower[[#This Row],[Pheno Barcode]],7)</f>
        <v/>
      </c>
      <c r="H1349" s="10" t="e">
        <f>_xlfn.IFNA(VLOOKUP(expandedflower[[#This Row],[Strain]],VEGC8[[#All],[Scion METRC '#]:[Health]],5,FALSE),"")</f>
        <v>#REF!</v>
      </c>
      <c r="I1349" s="13"/>
      <c r="J1349" s="13" t="str">
        <f>_xlfn.IFNA(VLOOKUP(expandedflower[[#This Row],[Scion METRC '#]],DEADC8[#Data],2,FALSE),"Alive")</f>
        <v>Alive</v>
      </c>
      <c r="K1349" s="13"/>
      <c r="L1349" s="13" t="str">
        <f>_xlfn.IFNA(VLOOKUP(expandedflower[[#This Row],[Scion METRC '#]],DEADC8[#Data],3,FALSE),"")</f>
        <v/>
      </c>
      <c r="M1349" s="14" t="str">
        <f>_xlfn.IFNA(VLOOKUP(expandedflower[[#This Row],[Scion METRC '#]],DEADC8[#Data],4,FALSE),"")</f>
        <v/>
      </c>
      <c r="N1349" s="13" t="str">
        <f>IF(ISNUMBER(SEARCH(".",expandedflower[[#This Row],[Pheno Barcode]])),CONCATENATE("1A4070000000065000",RIGHT(expandedflower[[#This Row],[Pheno Barcode]],6)),"")</f>
        <v/>
      </c>
      <c r="O13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_QL5-04</v>
      </c>
    </row>
    <row r="1350" spans="1:15" x14ac:dyDescent="0.25">
      <c r="A1350" s="8" t="s">
        <v>556</v>
      </c>
      <c r="B1350" s="9">
        <v>5</v>
      </c>
      <c r="C1350" s="13" t="s">
        <v>566</v>
      </c>
      <c r="D1350" s="13"/>
      <c r="E1350" s="13" t="e">
        <f>_xlfn.IFNA(VLOOKUP(expandedflower[[#This Row],[Scion METRC '#]],[3]!METRCC8[#Data],2,FALSE),"METRC ERROR")</f>
        <v>#REF!</v>
      </c>
      <c r="F1350" s="13" t="str">
        <f>_xlfn.IFNA(VLOOKUP(expandedflower[[#This Row],[Scion METRC '#]],VEGC8[[#All],[Scion METRC '#]:[Pheno Barcode]],2,FALSE),"")</f>
        <v/>
      </c>
      <c r="G1350" s="13" t="str">
        <f>LEFT(expandedflower[[#This Row],[Pheno Barcode]],7)</f>
        <v/>
      </c>
      <c r="H1350" s="10" t="e">
        <f>_xlfn.IFNA(VLOOKUP(expandedflower[[#This Row],[Strain]],VEGC8[[#All],[Scion METRC '#]:[Health]],5,FALSE),"")</f>
        <v>#REF!</v>
      </c>
      <c r="I1350" s="13"/>
      <c r="J1350" s="13" t="str">
        <f>_xlfn.IFNA(VLOOKUP(expandedflower[[#This Row],[Scion METRC '#]],DEADC8[#Data],2,FALSE),"Alive")</f>
        <v>Alive</v>
      </c>
      <c r="K1350" s="13"/>
      <c r="L1350" s="13" t="str">
        <f>_xlfn.IFNA(VLOOKUP(expandedflower[[#This Row],[Scion METRC '#]],DEADC8[#Data],3,FALSE),"")</f>
        <v/>
      </c>
      <c r="M1350" s="14" t="str">
        <f>_xlfn.IFNA(VLOOKUP(expandedflower[[#This Row],[Scion METRC '#]],DEADC8[#Data],4,FALSE),"")</f>
        <v/>
      </c>
      <c r="N1350" s="13" t="str">
        <f>IF(ISNUMBER(SEARCH(".",expandedflower[[#This Row],[Pheno Barcode]])),CONCATENATE("1A4070000000065000",RIGHT(expandedflower[[#This Row],[Pheno Barcode]],6)),"")</f>
        <v/>
      </c>
      <c r="O13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_QL5-05</v>
      </c>
    </row>
    <row r="1351" spans="1:15" x14ac:dyDescent="0.25">
      <c r="A1351" s="8" t="s">
        <v>556</v>
      </c>
      <c r="B1351" s="9">
        <v>6</v>
      </c>
      <c r="C1351" s="13" t="s">
        <v>566</v>
      </c>
      <c r="D1351" s="13"/>
      <c r="E1351" s="13" t="e">
        <f>_xlfn.IFNA(VLOOKUP(expandedflower[[#This Row],[Scion METRC '#]],[3]!METRCC8[#Data],2,FALSE),"METRC ERROR")</f>
        <v>#REF!</v>
      </c>
      <c r="F1351" s="13" t="str">
        <f>_xlfn.IFNA(VLOOKUP(expandedflower[[#This Row],[Scion METRC '#]],VEGC8[[#All],[Scion METRC '#]:[Pheno Barcode]],2,FALSE),"")</f>
        <v/>
      </c>
      <c r="G1351" s="13" t="str">
        <f>LEFT(expandedflower[[#This Row],[Pheno Barcode]],7)</f>
        <v/>
      </c>
      <c r="H1351" s="10" t="e">
        <f>_xlfn.IFNA(VLOOKUP(expandedflower[[#This Row],[Strain]],VEGC8[[#All],[Scion METRC '#]:[Health]],5,FALSE),"")</f>
        <v>#REF!</v>
      </c>
      <c r="I1351" s="13"/>
      <c r="J1351" s="13" t="str">
        <f>_xlfn.IFNA(VLOOKUP(expandedflower[[#This Row],[Scion METRC '#]],DEADC8[#Data],2,FALSE),"Alive")</f>
        <v>Alive</v>
      </c>
      <c r="K1351" s="13"/>
      <c r="L1351" s="13" t="str">
        <f>_xlfn.IFNA(VLOOKUP(expandedflower[[#This Row],[Scion METRC '#]],DEADC8[#Data],3,FALSE),"")</f>
        <v/>
      </c>
      <c r="M1351" s="14" t="str">
        <f>_xlfn.IFNA(VLOOKUP(expandedflower[[#This Row],[Scion METRC '#]],DEADC8[#Data],4,FALSE),"")</f>
        <v/>
      </c>
      <c r="N1351" s="13" t="str">
        <f>IF(ISNUMBER(SEARCH(".",expandedflower[[#This Row],[Pheno Barcode]])),CONCATENATE("1A4070000000065000",RIGHT(expandedflower[[#This Row],[Pheno Barcode]],6)),"")</f>
        <v/>
      </c>
      <c r="O13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_QL5-06</v>
      </c>
    </row>
    <row r="1352" spans="1:15" x14ac:dyDescent="0.25">
      <c r="A1352" s="8" t="s">
        <v>556</v>
      </c>
      <c r="B1352" s="9">
        <v>7</v>
      </c>
      <c r="C1352" s="13" t="s">
        <v>566</v>
      </c>
      <c r="D1352" s="13"/>
      <c r="E1352" s="13" t="e">
        <f>_xlfn.IFNA(VLOOKUP(expandedflower[[#This Row],[Scion METRC '#]],[3]!METRCC8[#Data],2,FALSE),"METRC ERROR")</f>
        <v>#REF!</v>
      </c>
      <c r="F1352" s="13" t="str">
        <f>_xlfn.IFNA(VLOOKUP(expandedflower[[#This Row],[Scion METRC '#]],VEGC8[[#All],[Scion METRC '#]:[Pheno Barcode]],2,FALSE),"")</f>
        <v/>
      </c>
      <c r="G1352" s="13" t="str">
        <f>LEFT(expandedflower[[#This Row],[Pheno Barcode]],7)</f>
        <v/>
      </c>
      <c r="H1352" s="10" t="e">
        <f>_xlfn.IFNA(VLOOKUP(expandedflower[[#This Row],[Strain]],VEGC8[[#All],[Scion METRC '#]:[Health]],5,FALSE),"")</f>
        <v>#REF!</v>
      </c>
      <c r="I1352" s="13"/>
      <c r="J1352" s="13" t="str">
        <f>_xlfn.IFNA(VLOOKUP(expandedflower[[#This Row],[Scion METRC '#]],DEADC8[#Data],2,FALSE),"Alive")</f>
        <v>Alive</v>
      </c>
      <c r="K1352" s="13"/>
      <c r="L1352" s="13" t="str">
        <f>_xlfn.IFNA(VLOOKUP(expandedflower[[#This Row],[Scion METRC '#]],DEADC8[#Data],3,FALSE),"")</f>
        <v/>
      </c>
      <c r="M1352" s="14" t="str">
        <f>_xlfn.IFNA(VLOOKUP(expandedflower[[#This Row],[Scion METRC '#]],DEADC8[#Data],4,FALSE),"")</f>
        <v/>
      </c>
      <c r="N1352" s="13" t="str">
        <f>IF(ISNUMBER(SEARCH(".",expandedflower[[#This Row],[Pheno Barcode]])),CONCATENATE("1A4070000000065000",RIGHT(expandedflower[[#This Row],[Pheno Barcode]],6)),"")</f>
        <v/>
      </c>
      <c r="O13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_QL5-07</v>
      </c>
    </row>
    <row r="1353" spans="1:15" x14ac:dyDescent="0.25">
      <c r="A1353" s="8" t="s">
        <v>556</v>
      </c>
      <c r="B1353" s="9">
        <v>8</v>
      </c>
      <c r="C1353" s="13" t="s">
        <v>566</v>
      </c>
      <c r="D1353" s="13"/>
      <c r="E1353" s="13" t="e">
        <f>_xlfn.IFNA(VLOOKUP(expandedflower[[#This Row],[Scion METRC '#]],[3]!METRCC8[#Data],2,FALSE),"METRC ERROR")</f>
        <v>#REF!</v>
      </c>
      <c r="F1353" s="13" t="str">
        <f>_xlfn.IFNA(VLOOKUP(expandedflower[[#This Row],[Scion METRC '#]],VEGC8[[#All],[Scion METRC '#]:[Pheno Barcode]],2,FALSE),"")</f>
        <v/>
      </c>
      <c r="G1353" s="13" t="str">
        <f>LEFT(expandedflower[[#This Row],[Pheno Barcode]],7)</f>
        <v/>
      </c>
      <c r="H1353" s="10" t="e">
        <f>_xlfn.IFNA(VLOOKUP(expandedflower[[#This Row],[Strain]],VEGC8[[#All],[Scion METRC '#]:[Health]],5,FALSE),"")</f>
        <v>#REF!</v>
      </c>
      <c r="I1353" s="13"/>
      <c r="J1353" s="13" t="str">
        <f>_xlfn.IFNA(VLOOKUP(expandedflower[[#This Row],[Scion METRC '#]],DEADC8[#Data],2,FALSE),"Alive")</f>
        <v>Alive</v>
      </c>
      <c r="K1353" s="13"/>
      <c r="L1353" s="13" t="str">
        <f>_xlfn.IFNA(VLOOKUP(expandedflower[[#This Row],[Scion METRC '#]],DEADC8[#Data],3,FALSE),"")</f>
        <v/>
      </c>
      <c r="M1353" s="14" t="str">
        <f>_xlfn.IFNA(VLOOKUP(expandedflower[[#This Row],[Scion METRC '#]],DEADC8[#Data],4,FALSE),"")</f>
        <v/>
      </c>
      <c r="N1353" s="13" t="str">
        <f>IF(ISNUMBER(SEARCH(".",expandedflower[[#This Row],[Pheno Barcode]])),CONCATENATE("1A4070000000065000",RIGHT(expandedflower[[#This Row],[Pheno Barcode]],6)),"")</f>
        <v/>
      </c>
      <c r="O13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_QL5-08</v>
      </c>
    </row>
    <row r="1354" spans="1:15" x14ac:dyDescent="0.25">
      <c r="A1354" s="8" t="s">
        <v>556</v>
      </c>
      <c r="B1354" s="9">
        <v>9</v>
      </c>
      <c r="C1354" s="13" t="s">
        <v>566</v>
      </c>
      <c r="D1354" s="13"/>
      <c r="E1354" s="13" t="e">
        <f>_xlfn.IFNA(VLOOKUP(expandedflower[[#This Row],[Scion METRC '#]],[3]!METRCC8[#Data],2,FALSE),"METRC ERROR")</f>
        <v>#REF!</v>
      </c>
      <c r="F1354" s="13" t="str">
        <f>_xlfn.IFNA(VLOOKUP(expandedflower[[#This Row],[Scion METRC '#]],VEGC8[[#All],[Scion METRC '#]:[Pheno Barcode]],2,FALSE),"")</f>
        <v/>
      </c>
      <c r="G1354" s="13" t="str">
        <f>LEFT(expandedflower[[#This Row],[Pheno Barcode]],7)</f>
        <v/>
      </c>
      <c r="H1354" s="10" t="e">
        <f>_xlfn.IFNA(VLOOKUP(expandedflower[[#This Row],[Strain]],VEGC8[[#All],[Scion METRC '#]:[Health]],5,FALSE),"")</f>
        <v>#REF!</v>
      </c>
      <c r="I1354" s="13"/>
      <c r="J1354" s="13" t="str">
        <f>_xlfn.IFNA(VLOOKUP(expandedflower[[#This Row],[Scion METRC '#]],DEADC8[#Data],2,FALSE),"Alive")</f>
        <v>Alive</v>
      </c>
      <c r="K1354" s="13"/>
      <c r="L1354" s="13" t="str">
        <f>_xlfn.IFNA(VLOOKUP(expandedflower[[#This Row],[Scion METRC '#]],DEADC8[#Data],3,FALSE),"")</f>
        <v/>
      </c>
      <c r="M1354" s="14" t="str">
        <f>_xlfn.IFNA(VLOOKUP(expandedflower[[#This Row],[Scion METRC '#]],DEADC8[#Data],4,FALSE),"")</f>
        <v/>
      </c>
      <c r="N1354" s="13" t="str">
        <f>IF(ISNUMBER(SEARCH(".",expandedflower[[#This Row],[Pheno Barcode]])),CONCATENATE("1A4070000000065000",RIGHT(expandedflower[[#This Row],[Pheno Barcode]],6)),"")</f>
        <v/>
      </c>
      <c r="O13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_QL5-09</v>
      </c>
    </row>
    <row r="1355" spans="1:15" x14ac:dyDescent="0.25">
      <c r="A1355" s="8" t="s">
        <v>556</v>
      </c>
      <c r="B1355" s="9">
        <v>10</v>
      </c>
      <c r="C1355" s="13" t="s">
        <v>566</v>
      </c>
      <c r="D1355" s="13"/>
      <c r="E1355" s="13" t="e">
        <f>_xlfn.IFNA(VLOOKUP(expandedflower[[#This Row],[Scion METRC '#]],[3]!METRCC8[#Data],2,FALSE),"METRC ERROR")</f>
        <v>#REF!</v>
      </c>
      <c r="F1355" s="13" t="str">
        <f>_xlfn.IFNA(VLOOKUP(expandedflower[[#This Row],[Scion METRC '#]],VEGC8[[#All],[Scion METRC '#]:[Pheno Barcode]],2,FALSE),"")</f>
        <v/>
      </c>
      <c r="G1355" s="13" t="str">
        <f>LEFT(expandedflower[[#This Row],[Pheno Barcode]],7)</f>
        <v/>
      </c>
      <c r="H1355" s="10" t="e">
        <f>_xlfn.IFNA(VLOOKUP(expandedflower[[#This Row],[Strain]],VEGC8[[#All],[Scion METRC '#]:[Health]],5,FALSE),"")</f>
        <v>#REF!</v>
      </c>
      <c r="I1355" s="13"/>
      <c r="J1355" s="13" t="str">
        <f>_xlfn.IFNA(VLOOKUP(expandedflower[[#This Row],[Scion METRC '#]],DEADC8[#Data],2,FALSE),"Alive")</f>
        <v>Alive</v>
      </c>
      <c r="K1355" s="13"/>
      <c r="L1355" s="13" t="str">
        <f>_xlfn.IFNA(VLOOKUP(expandedflower[[#This Row],[Scion METRC '#]],DEADC8[#Data],3,FALSE),"")</f>
        <v/>
      </c>
      <c r="M1355" s="14" t="str">
        <f>_xlfn.IFNA(VLOOKUP(expandedflower[[#This Row],[Scion METRC '#]],DEADC8[#Data],4,FALSE),"")</f>
        <v/>
      </c>
      <c r="N1355" s="13" t="str">
        <f>IF(ISNUMBER(SEARCH(".",expandedflower[[#This Row],[Pheno Barcode]])),CONCATENATE("1A4070000000065000",RIGHT(expandedflower[[#This Row],[Pheno Barcode]],6)),"")</f>
        <v/>
      </c>
      <c r="O13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_QL5-10</v>
      </c>
    </row>
    <row r="1356" spans="1:15" x14ac:dyDescent="0.25">
      <c r="A1356" s="8" t="s">
        <v>556</v>
      </c>
      <c r="B1356" s="9">
        <v>11</v>
      </c>
      <c r="C1356" s="13" t="s">
        <v>566</v>
      </c>
      <c r="D1356" s="13"/>
      <c r="E1356" s="13" t="e">
        <f>_xlfn.IFNA(VLOOKUP(expandedflower[[#This Row],[Scion METRC '#]],[3]!METRCC8[#Data],2,FALSE),"METRC ERROR")</f>
        <v>#REF!</v>
      </c>
      <c r="F1356" s="13" t="str">
        <f>_xlfn.IFNA(VLOOKUP(expandedflower[[#This Row],[Scion METRC '#]],VEGC8[[#All],[Scion METRC '#]:[Pheno Barcode]],2,FALSE),"")</f>
        <v/>
      </c>
      <c r="G1356" s="13" t="str">
        <f>LEFT(expandedflower[[#This Row],[Pheno Barcode]],7)</f>
        <v/>
      </c>
      <c r="H1356" s="10" t="e">
        <f>_xlfn.IFNA(VLOOKUP(expandedflower[[#This Row],[Strain]],VEGC8[[#All],[Scion METRC '#]:[Health]],5,FALSE),"")</f>
        <v>#REF!</v>
      </c>
      <c r="I1356" s="13"/>
      <c r="J1356" s="13" t="str">
        <f>_xlfn.IFNA(VLOOKUP(expandedflower[[#This Row],[Scion METRC '#]],DEADC8[#Data],2,FALSE),"Alive")</f>
        <v>Alive</v>
      </c>
      <c r="K1356" s="13"/>
      <c r="L1356" s="13" t="str">
        <f>_xlfn.IFNA(VLOOKUP(expandedflower[[#This Row],[Scion METRC '#]],DEADC8[#Data],3,FALSE),"")</f>
        <v/>
      </c>
      <c r="M1356" s="14" t="str">
        <f>_xlfn.IFNA(VLOOKUP(expandedflower[[#This Row],[Scion METRC '#]],DEADC8[#Data],4,FALSE),"")</f>
        <v/>
      </c>
      <c r="N1356" s="13" t="str">
        <f>IF(ISNUMBER(SEARCH(".",expandedflower[[#This Row],[Pheno Barcode]])),CONCATENATE("1A4070000000065000",RIGHT(expandedflower[[#This Row],[Pheno Barcode]],6)),"")</f>
        <v/>
      </c>
      <c r="O13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_QL5-11</v>
      </c>
    </row>
    <row r="1357" spans="1:15" x14ac:dyDescent="0.25">
      <c r="A1357" s="8" t="s">
        <v>556</v>
      </c>
      <c r="B1357" s="9">
        <v>12</v>
      </c>
      <c r="C1357" s="13" t="s">
        <v>566</v>
      </c>
      <c r="D1357" s="13"/>
      <c r="E1357" s="13" t="e">
        <f>_xlfn.IFNA(VLOOKUP(expandedflower[[#This Row],[Scion METRC '#]],[3]!METRCC8[#Data],2,FALSE),"METRC ERROR")</f>
        <v>#REF!</v>
      </c>
      <c r="F1357" s="13" t="str">
        <f>_xlfn.IFNA(VLOOKUP(expandedflower[[#This Row],[Scion METRC '#]],VEGC8[[#All],[Scion METRC '#]:[Pheno Barcode]],2,FALSE),"")</f>
        <v/>
      </c>
      <c r="G1357" s="13" t="str">
        <f>LEFT(expandedflower[[#This Row],[Pheno Barcode]],7)</f>
        <v/>
      </c>
      <c r="H1357" s="10" t="e">
        <f>_xlfn.IFNA(VLOOKUP(expandedflower[[#This Row],[Strain]],VEGC8[[#All],[Scion METRC '#]:[Health]],5,FALSE),"")</f>
        <v>#REF!</v>
      </c>
      <c r="I1357" s="13"/>
      <c r="J1357" s="13" t="str">
        <f>_xlfn.IFNA(VLOOKUP(expandedflower[[#This Row],[Scion METRC '#]],DEADC8[#Data],2,FALSE),"Alive")</f>
        <v>Alive</v>
      </c>
      <c r="K1357" s="13"/>
      <c r="L1357" s="13" t="str">
        <f>_xlfn.IFNA(VLOOKUP(expandedflower[[#This Row],[Scion METRC '#]],DEADC8[#Data],3,FALSE),"")</f>
        <v/>
      </c>
      <c r="M1357" s="14" t="str">
        <f>_xlfn.IFNA(VLOOKUP(expandedflower[[#This Row],[Scion METRC '#]],DEADC8[#Data],4,FALSE),"")</f>
        <v/>
      </c>
      <c r="N1357" s="13" t="str">
        <f>IF(ISNUMBER(SEARCH(".",expandedflower[[#This Row],[Pheno Barcode]])),CONCATENATE("1A4070000000065000",RIGHT(expandedflower[[#This Row],[Pheno Barcode]],6)),"")</f>
        <v/>
      </c>
      <c r="O13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_QL5-12</v>
      </c>
    </row>
    <row r="1358" spans="1:15" x14ac:dyDescent="0.25">
      <c r="A1358" s="8" t="s">
        <v>556</v>
      </c>
      <c r="B1358" s="9">
        <v>13</v>
      </c>
      <c r="C1358" s="13" t="s">
        <v>566</v>
      </c>
      <c r="D1358" s="13"/>
      <c r="E1358" s="13" t="e">
        <f>_xlfn.IFNA(VLOOKUP(expandedflower[[#This Row],[Scion METRC '#]],[3]!METRCC8[#Data],2,FALSE),"METRC ERROR")</f>
        <v>#REF!</v>
      </c>
      <c r="F1358" s="13" t="str">
        <f>_xlfn.IFNA(VLOOKUP(expandedflower[[#This Row],[Scion METRC '#]],VEGC8[[#All],[Scion METRC '#]:[Pheno Barcode]],2,FALSE),"")</f>
        <v/>
      </c>
      <c r="G1358" s="13" t="str">
        <f>LEFT(expandedflower[[#This Row],[Pheno Barcode]],7)</f>
        <v/>
      </c>
      <c r="H1358" s="10" t="e">
        <f>_xlfn.IFNA(VLOOKUP(expandedflower[[#This Row],[Strain]],VEGC8[[#All],[Scion METRC '#]:[Health]],5,FALSE),"")</f>
        <v>#REF!</v>
      </c>
      <c r="I1358" s="13"/>
      <c r="J1358" s="13" t="str">
        <f>_xlfn.IFNA(VLOOKUP(expandedflower[[#This Row],[Scion METRC '#]],DEADC8[#Data],2,FALSE),"Alive")</f>
        <v>Alive</v>
      </c>
      <c r="K1358" s="13"/>
      <c r="L1358" s="13" t="str">
        <f>_xlfn.IFNA(VLOOKUP(expandedflower[[#This Row],[Scion METRC '#]],DEADC8[#Data],3,FALSE),"")</f>
        <v/>
      </c>
      <c r="M1358" s="14" t="str">
        <f>_xlfn.IFNA(VLOOKUP(expandedflower[[#This Row],[Scion METRC '#]],DEADC8[#Data],4,FALSE),"")</f>
        <v/>
      </c>
      <c r="N1358" s="13" t="str">
        <f>IF(ISNUMBER(SEARCH(".",expandedflower[[#This Row],[Pheno Barcode]])),CONCATENATE("1A4070000000065000",RIGHT(expandedflower[[#This Row],[Pheno Barcode]],6)),"")</f>
        <v/>
      </c>
      <c r="O13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_QL5-13</v>
      </c>
    </row>
    <row r="1359" spans="1:15" x14ac:dyDescent="0.25">
      <c r="A1359" s="8" t="s">
        <v>556</v>
      </c>
      <c r="B1359" s="9">
        <v>14</v>
      </c>
      <c r="C1359" s="13" t="s">
        <v>566</v>
      </c>
      <c r="D1359" s="13"/>
      <c r="E1359" s="13" t="e">
        <f>_xlfn.IFNA(VLOOKUP(expandedflower[[#This Row],[Scion METRC '#]],[3]!METRCC8[#Data],2,FALSE),"METRC ERROR")</f>
        <v>#REF!</v>
      </c>
      <c r="F1359" s="13" t="str">
        <f>_xlfn.IFNA(VLOOKUP(expandedflower[[#This Row],[Scion METRC '#]],VEGC8[[#All],[Scion METRC '#]:[Pheno Barcode]],2,FALSE),"")</f>
        <v/>
      </c>
      <c r="G1359" s="13" t="str">
        <f>LEFT(expandedflower[[#This Row],[Pheno Barcode]],7)</f>
        <v/>
      </c>
      <c r="H1359" s="10" t="e">
        <f>_xlfn.IFNA(VLOOKUP(expandedflower[[#This Row],[Strain]],VEGC8[[#All],[Scion METRC '#]:[Health]],5,FALSE),"")</f>
        <v>#REF!</v>
      </c>
      <c r="I1359" s="13"/>
      <c r="J1359" s="13" t="str">
        <f>_xlfn.IFNA(VLOOKUP(expandedflower[[#This Row],[Scion METRC '#]],DEADC8[#Data],2,FALSE),"Alive")</f>
        <v>Alive</v>
      </c>
      <c r="K1359" s="13"/>
      <c r="L1359" s="13" t="str">
        <f>_xlfn.IFNA(VLOOKUP(expandedflower[[#This Row],[Scion METRC '#]],DEADC8[#Data],3,FALSE),"")</f>
        <v/>
      </c>
      <c r="M1359" s="14" t="str">
        <f>_xlfn.IFNA(VLOOKUP(expandedflower[[#This Row],[Scion METRC '#]],DEADC8[#Data],4,FALSE),"")</f>
        <v/>
      </c>
      <c r="N1359" s="13" t="str">
        <f>IF(ISNUMBER(SEARCH(".",expandedflower[[#This Row],[Pheno Barcode]])),CONCATENATE("1A4070000000065000",RIGHT(expandedflower[[#This Row],[Pheno Barcode]],6)),"")</f>
        <v/>
      </c>
      <c r="O13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_QL5-14</v>
      </c>
    </row>
    <row r="1360" spans="1:15" x14ac:dyDescent="0.25">
      <c r="A1360" s="8" t="s">
        <v>556</v>
      </c>
      <c r="B1360" s="9">
        <v>15</v>
      </c>
      <c r="C1360" s="13" t="s">
        <v>566</v>
      </c>
      <c r="D1360" s="13"/>
      <c r="E1360" s="13" t="e">
        <f>_xlfn.IFNA(VLOOKUP(expandedflower[[#This Row],[Scion METRC '#]],[3]!METRCC8[#Data],2,FALSE),"METRC ERROR")</f>
        <v>#REF!</v>
      </c>
      <c r="F1360" s="13" t="str">
        <f>_xlfn.IFNA(VLOOKUP(expandedflower[[#This Row],[Scion METRC '#]],VEGC8[[#All],[Scion METRC '#]:[Pheno Barcode]],2,FALSE),"")</f>
        <v/>
      </c>
      <c r="G1360" s="13" t="str">
        <f>LEFT(expandedflower[[#This Row],[Pheno Barcode]],7)</f>
        <v/>
      </c>
      <c r="H1360" s="10" t="e">
        <f>_xlfn.IFNA(VLOOKUP(expandedflower[[#This Row],[Strain]],VEGC8[[#All],[Scion METRC '#]:[Health]],5,FALSE),"")</f>
        <v>#REF!</v>
      </c>
      <c r="I1360" s="13"/>
      <c r="J1360" s="13" t="str">
        <f>_xlfn.IFNA(VLOOKUP(expandedflower[[#This Row],[Scion METRC '#]],DEADC8[#Data],2,FALSE),"Alive")</f>
        <v>Alive</v>
      </c>
      <c r="K1360" s="13"/>
      <c r="L1360" s="13" t="str">
        <f>_xlfn.IFNA(VLOOKUP(expandedflower[[#This Row],[Scion METRC '#]],DEADC8[#Data],3,FALSE),"")</f>
        <v/>
      </c>
      <c r="M1360" s="14" t="str">
        <f>_xlfn.IFNA(VLOOKUP(expandedflower[[#This Row],[Scion METRC '#]],DEADC8[#Data],4,FALSE),"")</f>
        <v/>
      </c>
      <c r="N1360" s="13" t="str">
        <f>IF(ISNUMBER(SEARCH(".",expandedflower[[#This Row],[Pheno Barcode]])),CONCATENATE("1A4070000000065000",RIGHT(expandedflower[[#This Row],[Pheno Barcode]],6)),"")</f>
        <v/>
      </c>
      <c r="O13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_QL5-15</v>
      </c>
    </row>
    <row r="1361" spans="1:15" x14ac:dyDescent="0.25">
      <c r="A1361" s="8" t="s">
        <v>556</v>
      </c>
      <c r="B1361" s="9">
        <v>16</v>
      </c>
      <c r="C1361" s="13" t="s">
        <v>566</v>
      </c>
      <c r="D1361" s="13"/>
      <c r="E1361" s="13" t="e">
        <f>_xlfn.IFNA(VLOOKUP(expandedflower[[#This Row],[Scion METRC '#]],[3]!METRCC8[#Data],2,FALSE),"METRC ERROR")</f>
        <v>#REF!</v>
      </c>
      <c r="F1361" s="13" t="str">
        <f>_xlfn.IFNA(VLOOKUP(expandedflower[[#This Row],[Scion METRC '#]],VEGC8[[#All],[Scion METRC '#]:[Pheno Barcode]],2,FALSE),"")</f>
        <v/>
      </c>
      <c r="G1361" s="13" t="str">
        <f>LEFT(expandedflower[[#This Row],[Pheno Barcode]],7)</f>
        <v/>
      </c>
      <c r="H1361" s="10" t="e">
        <f>_xlfn.IFNA(VLOOKUP(expandedflower[[#This Row],[Strain]],VEGC8[[#All],[Scion METRC '#]:[Health]],5,FALSE),"")</f>
        <v>#REF!</v>
      </c>
      <c r="I1361" s="13"/>
      <c r="J1361" s="13" t="str">
        <f>_xlfn.IFNA(VLOOKUP(expandedflower[[#This Row],[Scion METRC '#]],DEADC8[#Data],2,FALSE),"Alive")</f>
        <v>Alive</v>
      </c>
      <c r="K1361" s="13"/>
      <c r="L1361" s="13" t="str">
        <f>_xlfn.IFNA(VLOOKUP(expandedflower[[#This Row],[Scion METRC '#]],DEADC8[#Data],3,FALSE),"")</f>
        <v/>
      </c>
      <c r="M1361" s="14" t="str">
        <f>_xlfn.IFNA(VLOOKUP(expandedflower[[#This Row],[Scion METRC '#]],DEADC8[#Data],4,FALSE),"")</f>
        <v/>
      </c>
      <c r="N1361" s="13" t="str">
        <f>IF(ISNUMBER(SEARCH(".",expandedflower[[#This Row],[Pheno Barcode]])),CONCATENATE("1A4070000000065000",RIGHT(expandedflower[[#This Row],[Pheno Barcode]],6)),"")</f>
        <v/>
      </c>
      <c r="O13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_QL5-16</v>
      </c>
    </row>
    <row r="1362" spans="1:15" x14ac:dyDescent="0.25">
      <c r="A1362" s="8" t="s">
        <v>556</v>
      </c>
      <c r="B1362" s="9">
        <v>1</v>
      </c>
      <c r="C1362" s="13" t="s">
        <v>567</v>
      </c>
      <c r="D1362" s="13"/>
      <c r="E1362" s="13" t="e">
        <f>_xlfn.IFNA(VLOOKUP(expandedflower[[#This Row],[Scion METRC '#]],[3]!METRCC8[#Data],2,FALSE),"METRC ERROR")</f>
        <v>#REF!</v>
      </c>
      <c r="F1362" s="13" t="str">
        <f>_xlfn.IFNA(VLOOKUP(expandedflower[[#This Row],[Scion METRC '#]],VEGC8[[#All],[Scion METRC '#]:[Pheno Barcode]],2,FALSE),"")</f>
        <v/>
      </c>
      <c r="G1362" s="13" t="str">
        <f>LEFT(expandedflower[[#This Row],[Pheno Barcode]],7)</f>
        <v/>
      </c>
      <c r="H1362" s="10" t="e">
        <f>_xlfn.IFNA(VLOOKUP(expandedflower[[#This Row],[Strain]],VEGC8[[#All],[Scion METRC '#]:[Health]],5,FALSE),"")</f>
        <v>#REF!</v>
      </c>
      <c r="I1362" s="13"/>
      <c r="J1362" s="13" t="str">
        <f>_xlfn.IFNA(VLOOKUP(expandedflower[[#This Row],[Scion METRC '#]],DEADC8[#Data],2,FALSE),"Alive")</f>
        <v>Alive</v>
      </c>
      <c r="K1362" s="13"/>
      <c r="L1362" s="13" t="str">
        <f>_xlfn.IFNA(VLOOKUP(expandedflower[[#This Row],[Scion METRC '#]],DEADC8[#Data],3,FALSE),"")</f>
        <v/>
      </c>
      <c r="M1362" s="14" t="str">
        <f>_xlfn.IFNA(VLOOKUP(expandedflower[[#This Row],[Scion METRC '#]],DEADC8[#Data],4,FALSE),"")</f>
        <v/>
      </c>
      <c r="N1362" s="13" t="str">
        <f>IF(ISNUMBER(SEARCH(".",expandedflower[[#This Row],[Pheno Barcode]])),CONCATENATE("1A4070000000065000",RIGHT(expandedflower[[#This Row],[Pheno Barcode]],6)),"")</f>
        <v/>
      </c>
      <c r="O13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_RL1-01</v>
      </c>
    </row>
    <row r="1363" spans="1:15" x14ac:dyDescent="0.25">
      <c r="A1363" s="8" t="s">
        <v>556</v>
      </c>
      <c r="B1363" s="9">
        <v>2</v>
      </c>
      <c r="C1363" s="13" t="s">
        <v>567</v>
      </c>
      <c r="D1363" s="13"/>
      <c r="E1363" s="13" t="e">
        <f>_xlfn.IFNA(VLOOKUP(expandedflower[[#This Row],[Scion METRC '#]],[3]!METRCC8[#Data],2,FALSE),"METRC ERROR")</f>
        <v>#REF!</v>
      </c>
      <c r="F1363" s="13" t="str">
        <f>_xlfn.IFNA(VLOOKUP(expandedflower[[#This Row],[Scion METRC '#]],VEGC8[[#All],[Scion METRC '#]:[Pheno Barcode]],2,FALSE),"")</f>
        <v/>
      </c>
      <c r="G1363" s="13" t="str">
        <f>LEFT(expandedflower[[#This Row],[Pheno Barcode]],7)</f>
        <v/>
      </c>
      <c r="H1363" s="10" t="e">
        <f>_xlfn.IFNA(VLOOKUP(expandedflower[[#This Row],[Strain]],VEGC8[[#All],[Scion METRC '#]:[Health]],5,FALSE),"")</f>
        <v>#REF!</v>
      </c>
      <c r="I1363" s="13"/>
      <c r="J1363" s="13" t="str">
        <f>_xlfn.IFNA(VLOOKUP(expandedflower[[#This Row],[Scion METRC '#]],DEADC8[#Data],2,FALSE),"Alive")</f>
        <v>Alive</v>
      </c>
      <c r="K1363" s="13"/>
      <c r="L1363" s="13" t="str">
        <f>_xlfn.IFNA(VLOOKUP(expandedflower[[#This Row],[Scion METRC '#]],DEADC8[#Data],3,FALSE),"")</f>
        <v/>
      </c>
      <c r="M1363" s="14" t="str">
        <f>_xlfn.IFNA(VLOOKUP(expandedflower[[#This Row],[Scion METRC '#]],DEADC8[#Data],4,FALSE),"")</f>
        <v/>
      </c>
      <c r="N1363" s="13" t="str">
        <f>IF(ISNUMBER(SEARCH(".",expandedflower[[#This Row],[Pheno Barcode]])),CONCATENATE("1A4070000000065000",RIGHT(expandedflower[[#This Row],[Pheno Barcode]],6)),"")</f>
        <v/>
      </c>
      <c r="O13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_RL1-02</v>
      </c>
    </row>
    <row r="1364" spans="1:15" x14ac:dyDescent="0.25">
      <c r="A1364" s="8" t="s">
        <v>556</v>
      </c>
      <c r="B1364" s="9">
        <v>3</v>
      </c>
      <c r="C1364" s="13" t="s">
        <v>567</v>
      </c>
      <c r="D1364" s="13"/>
      <c r="E1364" s="13" t="e">
        <f>_xlfn.IFNA(VLOOKUP(expandedflower[[#This Row],[Scion METRC '#]],[3]!METRCC8[#Data],2,FALSE),"METRC ERROR")</f>
        <v>#REF!</v>
      </c>
      <c r="F1364" s="13" t="str">
        <f>_xlfn.IFNA(VLOOKUP(expandedflower[[#This Row],[Scion METRC '#]],VEGC8[[#All],[Scion METRC '#]:[Pheno Barcode]],2,FALSE),"")</f>
        <v/>
      </c>
      <c r="G1364" s="13" t="str">
        <f>LEFT(expandedflower[[#This Row],[Pheno Barcode]],7)</f>
        <v/>
      </c>
      <c r="H1364" s="10" t="e">
        <f>_xlfn.IFNA(VLOOKUP(expandedflower[[#This Row],[Strain]],VEGC8[[#All],[Scion METRC '#]:[Health]],5,FALSE),"")</f>
        <v>#REF!</v>
      </c>
      <c r="I1364" s="13"/>
      <c r="J1364" s="13" t="str">
        <f>_xlfn.IFNA(VLOOKUP(expandedflower[[#This Row],[Scion METRC '#]],DEADC8[#Data],2,FALSE),"Alive")</f>
        <v>Alive</v>
      </c>
      <c r="K1364" s="13"/>
      <c r="L1364" s="13" t="str">
        <f>_xlfn.IFNA(VLOOKUP(expandedflower[[#This Row],[Scion METRC '#]],DEADC8[#Data],3,FALSE),"")</f>
        <v/>
      </c>
      <c r="M1364" s="14" t="str">
        <f>_xlfn.IFNA(VLOOKUP(expandedflower[[#This Row],[Scion METRC '#]],DEADC8[#Data],4,FALSE),"")</f>
        <v/>
      </c>
      <c r="N1364" s="13" t="str">
        <f>IF(ISNUMBER(SEARCH(".",expandedflower[[#This Row],[Pheno Barcode]])),CONCATENATE("1A4070000000065000",RIGHT(expandedflower[[#This Row],[Pheno Barcode]],6)),"")</f>
        <v/>
      </c>
      <c r="O13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_RL1-03</v>
      </c>
    </row>
    <row r="1365" spans="1:15" x14ac:dyDescent="0.25">
      <c r="A1365" s="8" t="s">
        <v>556</v>
      </c>
      <c r="B1365" s="9">
        <v>4</v>
      </c>
      <c r="C1365" s="13" t="s">
        <v>567</v>
      </c>
      <c r="D1365" s="13"/>
      <c r="E1365" s="13" t="e">
        <f>_xlfn.IFNA(VLOOKUP(expandedflower[[#This Row],[Scion METRC '#]],[3]!METRCC8[#Data],2,FALSE),"METRC ERROR")</f>
        <v>#REF!</v>
      </c>
      <c r="F1365" s="13" t="str">
        <f>_xlfn.IFNA(VLOOKUP(expandedflower[[#This Row],[Scion METRC '#]],VEGC8[[#All],[Scion METRC '#]:[Pheno Barcode]],2,FALSE),"")</f>
        <v/>
      </c>
      <c r="G1365" s="13" t="str">
        <f>LEFT(expandedflower[[#This Row],[Pheno Barcode]],7)</f>
        <v/>
      </c>
      <c r="H1365" s="10" t="e">
        <f>_xlfn.IFNA(VLOOKUP(expandedflower[[#This Row],[Strain]],VEGC8[[#All],[Scion METRC '#]:[Health]],5,FALSE),"")</f>
        <v>#REF!</v>
      </c>
      <c r="I1365" s="13"/>
      <c r="J1365" s="13" t="str">
        <f>_xlfn.IFNA(VLOOKUP(expandedflower[[#This Row],[Scion METRC '#]],DEADC8[#Data],2,FALSE),"Alive")</f>
        <v>Alive</v>
      </c>
      <c r="K1365" s="13"/>
      <c r="L1365" s="13" t="str">
        <f>_xlfn.IFNA(VLOOKUP(expandedflower[[#This Row],[Scion METRC '#]],DEADC8[#Data],3,FALSE),"")</f>
        <v/>
      </c>
      <c r="M1365" s="14" t="str">
        <f>_xlfn.IFNA(VLOOKUP(expandedflower[[#This Row],[Scion METRC '#]],DEADC8[#Data],4,FALSE),"")</f>
        <v/>
      </c>
      <c r="N1365" s="13" t="str">
        <f>IF(ISNUMBER(SEARCH(".",expandedflower[[#This Row],[Pheno Barcode]])),CONCATENATE("1A4070000000065000",RIGHT(expandedflower[[#This Row],[Pheno Barcode]],6)),"")</f>
        <v/>
      </c>
      <c r="O13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_RL1-04</v>
      </c>
    </row>
    <row r="1366" spans="1:15" x14ac:dyDescent="0.25">
      <c r="A1366" s="8" t="s">
        <v>556</v>
      </c>
      <c r="B1366" s="9">
        <v>5</v>
      </c>
      <c r="C1366" s="13" t="s">
        <v>567</v>
      </c>
      <c r="D1366" s="13"/>
      <c r="E1366" s="13" t="e">
        <f>_xlfn.IFNA(VLOOKUP(expandedflower[[#This Row],[Scion METRC '#]],[3]!METRCC8[#Data],2,FALSE),"METRC ERROR")</f>
        <v>#REF!</v>
      </c>
      <c r="F1366" s="13" t="str">
        <f>_xlfn.IFNA(VLOOKUP(expandedflower[[#This Row],[Scion METRC '#]],VEGC8[[#All],[Scion METRC '#]:[Pheno Barcode]],2,FALSE),"")</f>
        <v/>
      </c>
      <c r="G1366" s="13" t="str">
        <f>LEFT(expandedflower[[#This Row],[Pheno Barcode]],7)</f>
        <v/>
      </c>
      <c r="H1366" s="10" t="e">
        <f>_xlfn.IFNA(VLOOKUP(expandedflower[[#This Row],[Strain]],VEGC8[[#All],[Scion METRC '#]:[Health]],5,FALSE),"")</f>
        <v>#REF!</v>
      </c>
      <c r="I1366" s="13"/>
      <c r="J1366" s="13" t="str">
        <f>_xlfn.IFNA(VLOOKUP(expandedflower[[#This Row],[Scion METRC '#]],DEADC8[#Data],2,FALSE),"Alive")</f>
        <v>Alive</v>
      </c>
      <c r="K1366" s="13"/>
      <c r="L1366" s="13" t="str">
        <f>_xlfn.IFNA(VLOOKUP(expandedflower[[#This Row],[Scion METRC '#]],DEADC8[#Data],3,FALSE),"")</f>
        <v/>
      </c>
      <c r="M1366" s="14" t="str">
        <f>_xlfn.IFNA(VLOOKUP(expandedflower[[#This Row],[Scion METRC '#]],DEADC8[#Data],4,FALSE),"")</f>
        <v/>
      </c>
      <c r="N1366" s="13" t="str">
        <f>IF(ISNUMBER(SEARCH(".",expandedflower[[#This Row],[Pheno Barcode]])),CONCATENATE("1A4070000000065000",RIGHT(expandedflower[[#This Row],[Pheno Barcode]],6)),"")</f>
        <v/>
      </c>
      <c r="O13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_RL1-05</v>
      </c>
    </row>
    <row r="1367" spans="1:15" x14ac:dyDescent="0.25">
      <c r="A1367" s="8" t="s">
        <v>556</v>
      </c>
      <c r="B1367" s="9">
        <v>6</v>
      </c>
      <c r="C1367" s="13" t="s">
        <v>567</v>
      </c>
      <c r="D1367" s="13"/>
      <c r="E1367" s="13" t="e">
        <f>_xlfn.IFNA(VLOOKUP(expandedflower[[#This Row],[Scion METRC '#]],[3]!METRCC8[#Data],2,FALSE),"METRC ERROR")</f>
        <v>#REF!</v>
      </c>
      <c r="F1367" s="13" t="str">
        <f>_xlfn.IFNA(VLOOKUP(expandedflower[[#This Row],[Scion METRC '#]],VEGC8[[#All],[Scion METRC '#]:[Pheno Barcode]],2,FALSE),"")</f>
        <v/>
      </c>
      <c r="G1367" s="13" t="str">
        <f>LEFT(expandedflower[[#This Row],[Pheno Barcode]],7)</f>
        <v/>
      </c>
      <c r="H1367" s="10" t="e">
        <f>_xlfn.IFNA(VLOOKUP(expandedflower[[#This Row],[Strain]],VEGC8[[#All],[Scion METRC '#]:[Health]],5,FALSE),"")</f>
        <v>#REF!</v>
      </c>
      <c r="I1367" s="13"/>
      <c r="J1367" s="13" t="str">
        <f>_xlfn.IFNA(VLOOKUP(expandedflower[[#This Row],[Scion METRC '#]],DEADC8[#Data],2,FALSE),"Alive")</f>
        <v>Alive</v>
      </c>
      <c r="K1367" s="13"/>
      <c r="L1367" s="13" t="str">
        <f>_xlfn.IFNA(VLOOKUP(expandedflower[[#This Row],[Scion METRC '#]],DEADC8[#Data],3,FALSE),"")</f>
        <v/>
      </c>
      <c r="M1367" s="14" t="str">
        <f>_xlfn.IFNA(VLOOKUP(expandedflower[[#This Row],[Scion METRC '#]],DEADC8[#Data],4,FALSE),"")</f>
        <v/>
      </c>
      <c r="N1367" s="13" t="str">
        <f>IF(ISNUMBER(SEARCH(".",expandedflower[[#This Row],[Pheno Barcode]])),CONCATENATE("1A4070000000065000",RIGHT(expandedflower[[#This Row],[Pheno Barcode]],6)),"")</f>
        <v/>
      </c>
      <c r="O13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_RL1-06</v>
      </c>
    </row>
    <row r="1368" spans="1:15" x14ac:dyDescent="0.25">
      <c r="A1368" s="8" t="s">
        <v>556</v>
      </c>
      <c r="B1368" s="9">
        <v>7</v>
      </c>
      <c r="C1368" s="13" t="s">
        <v>567</v>
      </c>
      <c r="D1368" s="13"/>
      <c r="E1368" s="13" t="e">
        <f>_xlfn.IFNA(VLOOKUP(expandedflower[[#This Row],[Scion METRC '#]],[3]!METRCC8[#Data],2,FALSE),"METRC ERROR")</f>
        <v>#REF!</v>
      </c>
      <c r="F1368" s="13" t="str">
        <f>_xlfn.IFNA(VLOOKUP(expandedflower[[#This Row],[Scion METRC '#]],VEGC8[[#All],[Scion METRC '#]:[Pheno Barcode]],2,FALSE),"")</f>
        <v/>
      </c>
      <c r="G1368" s="13" t="str">
        <f>LEFT(expandedflower[[#This Row],[Pheno Barcode]],7)</f>
        <v/>
      </c>
      <c r="H1368" s="10" t="e">
        <f>_xlfn.IFNA(VLOOKUP(expandedflower[[#This Row],[Strain]],VEGC8[[#All],[Scion METRC '#]:[Health]],5,FALSE),"")</f>
        <v>#REF!</v>
      </c>
      <c r="I1368" s="13"/>
      <c r="J1368" s="13" t="str">
        <f>_xlfn.IFNA(VLOOKUP(expandedflower[[#This Row],[Scion METRC '#]],DEADC8[#Data],2,FALSE),"Alive")</f>
        <v>Alive</v>
      </c>
      <c r="K1368" s="13"/>
      <c r="L1368" s="13" t="str">
        <f>_xlfn.IFNA(VLOOKUP(expandedflower[[#This Row],[Scion METRC '#]],DEADC8[#Data],3,FALSE),"")</f>
        <v/>
      </c>
      <c r="M1368" s="14" t="str">
        <f>_xlfn.IFNA(VLOOKUP(expandedflower[[#This Row],[Scion METRC '#]],DEADC8[#Data],4,FALSE),"")</f>
        <v/>
      </c>
      <c r="N1368" s="13" t="str">
        <f>IF(ISNUMBER(SEARCH(".",expandedflower[[#This Row],[Pheno Barcode]])),CONCATENATE("1A4070000000065000",RIGHT(expandedflower[[#This Row],[Pheno Barcode]],6)),"")</f>
        <v/>
      </c>
      <c r="O13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_RL1-07</v>
      </c>
    </row>
    <row r="1369" spans="1:15" x14ac:dyDescent="0.25">
      <c r="A1369" s="8" t="s">
        <v>556</v>
      </c>
      <c r="B1369" s="9">
        <v>8</v>
      </c>
      <c r="C1369" s="13" t="s">
        <v>567</v>
      </c>
      <c r="D1369" s="13"/>
      <c r="E1369" s="13" t="e">
        <f>_xlfn.IFNA(VLOOKUP(expandedflower[[#This Row],[Scion METRC '#]],[3]!METRCC8[#Data],2,FALSE),"METRC ERROR")</f>
        <v>#REF!</v>
      </c>
      <c r="F1369" s="13" t="str">
        <f>_xlfn.IFNA(VLOOKUP(expandedflower[[#This Row],[Scion METRC '#]],VEGC8[[#All],[Scion METRC '#]:[Pheno Barcode]],2,FALSE),"")</f>
        <v/>
      </c>
      <c r="G1369" s="13" t="str">
        <f>LEFT(expandedflower[[#This Row],[Pheno Barcode]],7)</f>
        <v/>
      </c>
      <c r="H1369" s="10" t="e">
        <f>_xlfn.IFNA(VLOOKUP(expandedflower[[#This Row],[Strain]],VEGC8[[#All],[Scion METRC '#]:[Health]],5,FALSE),"")</f>
        <v>#REF!</v>
      </c>
      <c r="I1369" s="13"/>
      <c r="J1369" s="13" t="str">
        <f>_xlfn.IFNA(VLOOKUP(expandedflower[[#This Row],[Scion METRC '#]],DEADC8[#Data],2,FALSE),"Alive")</f>
        <v>Alive</v>
      </c>
      <c r="K1369" s="13"/>
      <c r="L1369" s="13" t="str">
        <f>_xlfn.IFNA(VLOOKUP(expandedflower[[#This Row],[Scion METRC '#]],DEADC8[#Data],3,FALSE),"")</f>
        <v/>
      </c>
      <c r="M1369" s="14" t="str">
        <f>_xlfn.IFNA(VLOOKUP(expandedflower[[#This Row],[Scion METRC '#]],DEADC8[#Data],4,FALSE),"")</f>
        <v/>
      </c>
      <c r="N1369" s="13" t="str">
        <f>IF(ISNUMBER(SEARCH(".",expandedflower[[#This Row],[Pheno Barcode]])),CONCATENATE("1A4070000000065000",RIGHT(expandedflower[[#This Row],[Pheno Barcode]],6)),"")</f>
        <v/>
      </c>
      <c r="O13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_RL1-08</v>
      </c>
    </row>
    <row r="1370" spans="1:15" x14ac:dyDescent="0.25">
      <c r="A1370" s="8" t="s">
        <v>556</v>
      </c>
      <c r="B1370" s="9">
        <v>9</v>
      </c>
      <c r="C1370" s="13" t="s">
        <v>567</v>
      </c>
      <c r="D1370" s="13"/>
      <c r="E1370" s="13" t="e">
        <f>_xlfn.IFNA(VLOOKUP(expandedflower[[#This Row],[Scion METRC '#]],[3]!METRCC8[#Data],2,FALSE),"METRC ERROR")</f>
        <v>#REF!</v>
      </c>
      <c r="F1370" s="13" t="str">
        <f>_xlfn.IFNA(VLOOKUP(expandedflower[[#This Row],[Scion METRC '#]],VEGC8[[#All],[Scion METRC '#]:[Pheno Barcode]],2,FALSE),"")</f>
        <v/>
      </c>
      <c r="G1370" s="13" t="str">
        <f>LEFT(expandedflower[[#This Row],[Pheno Barcode]],7)</f>
        <v/>
      </c>
      <c r="H1370" s="10" t="e">
        <f>_xlfn.IFNA(VLOOKUP(expandedflower[[#This Row],[Strain]],VEGC8[[#All],[Scion METRC '#]:[Health]],5,FALSE),"")</f>
        <v>#REF!</v>
      </c>
      <c r="I1370" s="13"/>
      <c r="J1370" s="13" t="str">
        <f>_xlfn.IFNA(VLOOKUP(expandedflower[[#This Row],[Scion METRC '#]],DEADC8[#Data],2,FALSE),"Alive")</f>
        <v>Alive</v>
      </c>
      <c r="K1370" s="13"/>
      <c r="L1370" s="13" t="str">
        <f>_xlfn.IFNA(VLOOKUP(expandedflower[[#This Row],[Scion METRC '#]],DEADC8[#Data],3,FALSE),"")</f>
        <v/>
      </c>
      <c r="M1370" s="14" t="str">
        <f>_xlfn.IFNA(VLOOKUP(expandedflower[[#This Row],[Scion METRC '#]],DEADC8[#Data],4,FALSE),"")</f>
        <v/>
      </c>
      <c r="N1370" s="13" t="str">
        <f>IF(ISNUMBER(SEARCH(".",expandedflower[[#This Row],[Pheno Barcode]])),CONCATENATE("1A4070000000065000",RIGHT(expandedflower[[#This Row],[Pheno Barcode]],6)),"")</f>
        <v/>
      </c>
      <c r="O13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_RL1-09</v>
      </c>
    </row>
    <row r="1371" spans="1:15" x14ac:dyDescent="0.25">
      <c r="A1371" s="8" t="s">
        <v>556</v>
      </c>
      <c r="B1371" s="9">
        <v>10</v>
      </c>
      <c r="C1371" s="13" t="s">
        <v>567</v>
      </c>
      <c r="D1371" s="13"/>
      <c r="E1371" s="13" t="e">
        <f>_xlfn.IFNA(VLOOKUP(expandedflower[[#This Row],[Scion METRC '#]],[3]!METRCC8[#Data],2,FALSE),"METRC ERROR")</f>
        <v>#REF!</v>
      </c>
      <c r="F1371" s="13" t="str">
        <f>_xlfn.IFNA(VLOOKUP(expandedflower[[#This Row],[Scion METRC '#]],VEGC8[[#All],[Scion METRC '#]:[Pheno Barcode]],2,FALSE),"")</f>
        <v/>
      </c>
      <c r="G1371" s="13" t="str">
        <f>LEFT(expandedflower[[#This Row],[Pheno Barcode]],7)</f>
        <v/>
      </c>
      <c r="H1371" s="10" t="e">
        <f>_xlfn.IFNA(VLOOKUP(expandedflower[[#This Row],[Strain]],VEGC8[[#All],[Scion METRC '#]:[Health]],5,FALSE),"")</f>
        <v>#REF!</v>
      </c>
      <c r="I1371" s="13"/>
      <c r="J1371" s="13" t="str">
        <f>_xlfn.IFNA(VLOOKUP(expandedflower[[#This Row],[Scion METRC '#]],DEADC8[#Data],2,FALSE),"Alive")</f>
        <v>Alive</v>
      </c>
      <c r="K1371" s="13"/>
      <c r="L1371" s="13" t="str">
        <f>_xlfn.IFNA(VLOOKUP(expandedflower[[#This Row],[Scion METRC '#]],DEADC8[#Data],3,FALSE),"")</f>
        <v/>
      </c>
      <c r="M1371" s="14" t="str">
        <f>_xlfn.IFNA(VLOOKUP(expandedflower[[#This Row],[Scion METRC '#]],DEADC8[#Data],4,FALSE),"")</f>
        <v/>
      </c>
      <c r="N1371" s="13" t="str">
        <f>IF(ISNUMBER(SEARCH(".",expandedflower[[#This Row],[Pheno Barcode]])),CONCATENATE("1A4070000000065000",RIGHT(expandedflower[[#This Row],[Pheno Barcode]],6)),"")</f>
        <v/>
      </c>
      <c r="O13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_RL1-10</v>
      </c>
    </row>
    <row r="1372" spans="1:15" x14ac:dyDescent="0.25">
      <c r="A1372" s="8" t="s">
        <v>556</v>
      </c>
      <c r="B1372" s="9">
        <v>11</v>
      </c>
      <c r="C1372" s="13" t="s">
        <v>567</v>
      </c>
      <c r="D1372" s="13"/>
      <c r="E1372" s="13" t="e">
        <f>_xlfn.IFNA(VLOOKUP(expandedflower[[#This Row],[Scion METRC '#]],[3]!METRCC8[#Data],2,FALSE),"METRC ERROR")</f>
        <v>#REF!</v>
      </c>
      <c r="F1372" s="13" t="str">
        <f>_xlfn.IFNA(VLOOKUP(expandedflower[[#This Row],[Scion METRC '#]],VEGC8[[#All],[Scion METRC '#]:[Pheno Barcode]],2,FALSE),"")</f>
        <v/>
      </c>
      <c r="G1372" s="13" t="str">
        <f>LEFT(expandedflower[[#This Row],[Pheno Barcode]],7)</f>
        <v/>
      </c>
      <c r="H1372" s="10" t="e">
        <f>_xlfn.IFNA(VLOOKUP(expandedflower[[#This Row],[Strain]],VEGC8[[#All],[Scion METRC '#]:[Health]],5,FALSE),"")</f>
        <v>#REF!</v>
      </c>
      <c r="I1372" s="13"/>
      <c r="J1372" s="13" t="str">
        <f>_xlfn.IFNA(VLOOKUP(expandedflower[[#This Row],[Scion METRC '#]],DEADC8[#Data],2,FALSE),"Alive")</f>
        <v>Alive</v>
      </c>
      <c r="K1372" s="13"/>
      <c r="L1372" s="13" t="str">
        <f>_xlfn.IFNA(VLOOKUP(expandedflower[[#This Row],[Scion METRC '#]],DEADC8[#Data],3,FALSE),"")</f>
        <v/>
      </c>
      <c r="M1372" s="14" t="str">
        <f>_xlfn.IFNA(VLOOKUP(expandedflower[[#This Row],[Scion METRC '#]],DEADC8[#Data],4,FALSE),"")</f>
        <v/>
      </c>
      <c r="N1372" s="13" t="str">
        <f>IF(ISNUMBER(SEARCH(".",expandedflower[[#This Row],[Pheno Barcode]])),CONCATENATE("1A4070000000065000",RIGHT(expandedflower[[#This Row],[Pheno Barcode]],6)),"")</f>
        <v/>
      </c>
      <c r="O13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_RL1-11</v>
      </c>
    </row>
    <row r="1373" spans="1:15" x14ac:dyDescent="0.25">
      <c r="A1373" s="8" t="s">
        <v>556</v>
      </c>
      <c r="B1373" s="9">
        <v>12</v>
      </c>
      <c r="C1373" s="13" t="s">
        <v>567</v>
      </c>
      <c r="D1373" s="13"/>
      <c r="E1373" s="13" t="e">
        <f>_xlfn.IFNA(VLOOKUP(expandedflower[[#This Row],[Scion METRC '#]],[3]!METRCC8[#Data],2,FALSE),"METRC ERROR")</f>
        <v>#REF!</v>
      </c>
      <c r="F1373" s="13" t="str">
        <f>_xlfn.IFNA(VLOOKUP(expandedflower[[#This Row],[Scion METRC '#]],VEGC8[[#All],[Scion METRC '#]:[Pheno Barcode]],2,FALSE),"")</f>
        <v/>
      </c>
      <c r="G1373" s="13" t="str">
        <f>LEFT(expandedflower[[#This Row],[Pheno Barcode]],7)</f>
        <v/>
      </c>
      <c r="H1373" s="10" t="e">
        <f>_xlfn.IFNA(VLOOKUP(expandedflower[[#This Row],[Strain]],VEGC8[[#All],[Scion METRC '#]:[Health]],5,FALSE),"")</f>
        <v>#REF!</v>
      </c>
      <c r="I1373" s="13"/>
      <c r="J1373" s="13" t="str">
        <f>_xlfn.IFNA(VLOOKUP(expandedflower[[#This Row],[Scion METRC '#]],DEADC8[#Data],2,FALSE),"Alive")</f>
        <v>Alive</v>
      </c>
      <c r="K1373" s="13"/>
      <c r="L1373" s="13" t="str">
        <f>_xlfn.IFNA(VLOOKUP(expandedflower[[#This Row],[Scion METRC '#]],DEADC8[#Data],3,FALSE),"")</f>
        <v/>
      </c>
      <c r="M1373" s="14" t="str">
        <f>_xlfn.IFNA(VLOOKUP(expandedflower[[#This Row],[Scion METRC '#]],DEADC8[#Data],4,FALSE),"")</f>
        <v/>
      </c>
      <c r="N1373" s="13" t="str">
        <f>IF(ISNUMBER(SEARCH(".",expandedflower[[#This Row],[Pheno Barcode]])),CONCATENATE("1A4070000000065000",RIGHT(expandedflower[[#This Row],[Pheno Barcode]],6)),"")</f>
        <v/>
      </c>
      <c r="O13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_RL1-12</v>
      </c>
    </row>
    <row r="1374" spans="1:15" x14ac:dyDescent="0.25">
      <c r="A1374" s="8" t="s">
        <v>556</v>
      </c>
      <c r="B1374" s="9">
        <v>13</v>
      </c>
      <c r="C1374" s="13" t="s">
        <v>567</v>
      </c>
      <c r="D1374" s="13"/>
      <c r="E1374" s="13" t="e">
        <f>_xlfn.IFNA(VLOOKUP(expandedflower[[#This Row],[Scion METRC '#]],[3]!METRCC8[#Data],2,FALSE),"METRC ERROR")</f>
        <v>#REF!</v>
      </c>
      <c r="F1374" s="13" t="str">
        <f>_xlfn.IFNA(VLOOKUP(expandedflower[[#This Row],[Scion METRC '#]],VEGC8[[#All],[Scion METRC '#]:[Pheno Barcode]],2,FALSE),"")</f>
        <v/>
      </c>
      <c r="G1374" s="13" t="str">
        <f>LEFT(expandedflower[[#This Row],[Pheno Barcode]],7)</f>
        <v/>
      </c>
      <c r="H1374" s="10" t="e">
        <f>_xlfn.IFNA(VLOOKUP(expandedflower[[#This Row],[Strain]],VEGC8[[#All],[Scion METRC '#]:[Health]],5,FALSE),"")</f>
        <v>#REF!</v>
      </c>
      <c r="I1374" s="13"/>
      <c r="J1374" s="13" t="str">
        <f>_xlfn.IFNA(VLOOKUP(expandedflower[[#This Row],[Scion METRC '#]],DEADC8[#Data],2,FALSE),"Alive")</f>
        <v>Alive</v>
      </c>
      <c r="K1374" s="13"/>
      <c r="L1374" s="13" t="str">
        <f>_xlfn.IFNA(VLOOKUP(expandedflower[[#This Row],[Scion METRC '#]],DEADC8[#Data],3,FALSE),"")</f>
        <v/>
      </c>
      <c r="M1374" s="14" t="str">
        <f>_xlfn.IFNA(VLOOKUP(expandedflower[[#This Row],[Scion METRC '#]],DEADC8[#Data],4,FALSE),"")</f>
        <v/>
      </c>
      <c r="N1374" s="13" t="str">
        <f>IF(ISNUMBER(SEARCH(".",expandedflower[[#This Row],[Pheno Barcode]])),CONCATENATE("1A4070000000065000",RIGHT(expandedflower[[#This Row],[Pheno Barcode]],6)),"")</f>
        <v/>
      </c>
      <c r="O13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_RL1-13</v>
      </c>
    </row>
    <row r="1375" spans="1:15" x14ac:dyDescent="0.25">
      <c r="A1375" s="8" t="s">
        <v>556</v>
      </c>
      <c r="B1375" s="9">
        <v>14</v>
      </c>
      <c r="C1375" s="13" t="s">
        <v>567</v>
      </c>
      <c r="D1375" s="13"/>
      <c r="E1375" s="13" t="e">
        <f>_xlfn.IFNA(VLOOKUP(expandedflower[[#This Row],[Scion METRC '#]],[3]!METRCC8[#Data],2,FALSE),"METRC ERROR")</f>
        <v>#REF!</v>
      </c>
      <c r="F1375" s="13" t="str">
        <f>_xlfn.IFNA(VLOOKUP(expandedflower[[#This Row],[Scion METRC '#]],VEGC8[[#All],[Scion METRC '#]:[Pheno Barcode]],2,FALSE),"")</f>
        <v/>
      </c>
      <c r="G1375" s="13" t="str">
        <f>LEFT(expandedflower[[#This Row],[Pheno Barcode]],7)</f>
        <v/>
      </c>
      <c r="H1375" s="10" t="e">
        <f>_xlfn.IFNA(VLOOKUP(expandedflower[[#This Row],[Strain]],VEGC8[[#All],[Scion METRC '#]:[Health]],5,FALSE),"")</f>
        <v>#REF!</v>
      </c>
      <c r="I1375" s="13"/>
      <c r="J1375" s="13" t="str">
        <f>_xlfn.IFNA(VLOOKUP(expandedflower[[#This Row],[Scion METRC '#]],DEADC8[#Data],2,FALSE),"Alive")</f>
        <v>Alive</v>
      </c>
      <c r="K1375" s="13"/>
      <c r="L1375" s="13" t="str">
        <f>_xlfn.IFNA(VLOOKUP(expandedflower[[#This Row],[Scion METRC '#]],DEADC8[#Data],3,FALSE),"")</f>
        <v/>
      </c>
      <c r="M1375" s="14" t="str">
        <f>_xlfn.IFNA(VLOOKUP(expandedflower[[#This Row],[Scion METRC '#]],DEADC8[#Data],4,FALSE),"")</f>
        <v/>
      </c>
      <c r="N1375" s="13" t="str">
        <f>IF(ISNUMBER(SEARCH(".",expandedflower[[#This Row],[Pheno Barcode]])),CONCATENATE("1A4070000000065000",RIGHT(expandedflower[[#This Row],[Pheno Barcode]],6)),"")</f>
        <v/>
      </c>
      <c r="O13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_RL1-14</v>
      </c>
    </row>
    <row r="1376" spans="1:15" x14ac:dyDescent="0.25">
      <c r="A1376" s="8" t="s">
        <v>556</v>
      </c>
      <c r="B1376" s="9">
        <v>15</v>
      </c>
      <c r="C1376" s="13" t="s">
        <v>567</v>
      </c>
      <c r="D1376" s="13"/>
      <c r="E1376" s="13" t="e">
        <f>_xlfn.IFNA(VLOOKUP(expandedflower[[#This Row],[Scion METRC '#]],[3]!METRCC8[#Data],2,FALSE),"METRC ERROR")</f>
        <v>#REF!</v>
      </c>
      <c r="F1376" s="13" t="str">
        <f>_xlfn.IFNA(VLOOKUP(expandedflower[[#This Row],[Scion METRC '#]],VEGC8[[#All],[Scion METRC '#]:[Pheno Barcode]],2,FALSE),"")</f>
        <v/>
      </c>
      <c r="G1376" s="13" t="str">
        <f>LEFT(expandedflower[[#This Row],[Pheno Barcode]],7)</f>
        <v/>
      </c>
      <c r="H1376" s="10" t="e">
        <f>_xlfn.IFNA(VLOOKUP(expandedflower[[#This Row],[Strain]],VEGC8[[#All],[Scion METRC '#]:[Health]],5,FALSE),"")</f>
        <v>#REF!</v>
      </c>
      <c r="I1376" s="13"/>
      <c r="J1376" s="13" t="str">
        <f>_xlfn.IFNA(VLOOKUP(expandedflower[[#This Row],[Scion METRC '#]],DEADC8[#Data],2,FALSE),"Alive")</f>
        <v>Alive</v>
      </c>
      <c r="K1376" s="13"/>
      <c r="L1376" s="13" t="str">
        <f>_xlfn.IFNA(VLOOKUP(expandedflower[[#This Row],[Scion METRC '#]],DEADC8[#Data],3,FALSE),"")</f>
        <v/>
      </c>
      <c r="M1376" s="14" t="str">
        <f>_xlfn.IFNA(VLOOKUP(expandedflower[[#This Row],[Scion METRC '#]],DEADC8[#Data],4,FALSE),"")</f>
        <v/>
      </c>
      <c r="N1376" s="13" t="str">
        <f>IF(ISNUMBER(SEARCH(".",expandedflower[[#This Row],[Pheno Barcode]])),CONCATENATE("1A4070000000065000",RIGHT(expandedflower[[#This Row],[Pheno Barcode]],6)),"")</f>
        <v/>
      </c>
      <c r="O13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_RL1-15</v>
      </c>
    </row>
    <row r="1377" spans="1:15" x14ac:dyDescent="0.25">
      <c r="A1377" s="8" t="s">
        <v>556</v>
      </c>
      <c r="B1377" s="9">
        <v>16</v>
      </c>
      <c r="C1377" s="13" t="s">
        <v>567</v>
      </c>
      <c r="D1377" s="13"/>
      <c r="E1377" s="13" t="e">
        <f>_xlfn.IFNA(VLOOKUP(expandedflower[[#This Row],[Scion METRC '#]],[3]!METRCC8[#Data],2,FALSE),"METRC ERROR")</f>
        <v>#REF!</v>
      </c>
      <c r="F1377" s="13" t="str">
        <f>_xlfn.IFNA(VLOOKUP(expandedflower[[#This Row],[Scion METRC '#]],VEGC8[[#All],[Scion METRC '#]:[Pheno Barcode]],2,FALSE),"")</f>
        <v/>
      </c>
      <c r="G1377" s="13" t="str">
        <f>LEFT(expandedflower[[#This Row],[Pheno Barcode]],7)</f>
        <v/>
      </c>
      <c r="H1377" s="10" t="e">
        <f>_xlfn.IFNA(VLOOKUP(expandedflower[[#This Row],[Strain]],VEGC8[[#All],[Scion METRC '#]:[Health]],5,FALSE),"")</f>
        <v>#REF!</v>
      </c>
      <c r="I1377" s="13"/>
      <c r="J1377" s="13" t="str">
        <f>_xlfn.IFNA(VLOOKUP(expandedflower[[#This Row],[Scion METRC '#]],DEADC8[#Data],2,FALSE),"Alive")</f>
        <v>Alive</v>
      </c>
      <c r="K1377" s="13"/>
      <c r="L1377" s="13" t="str">
        <f>_xlfn.IFNA(VLOOKUP(expandedflower[[#This Row],[Scion METRC '#]],DEADC8[#Data],3,FALSE),"")</f>
        <v/>
      </c>
      <c r="M1377" s="14" t="str">
        <f>_xlfn.IFNA(VLOOKUP(expandedflower[[#This Row],[Scion METRC '#]],DEADC8[#Data],4,FALSE),"")</f>
        <v/>
      </c>
      <c r="N1377" s="13" t="str">
        <f>IF(ISNUMBER(SEARCH(".",expandedflower[[#This Row],[Pheno Barcode]])),CONCATENATE("1A4070000000065000",RIGHT(expandedflower[[#This Row],[Pheno Barcode]],6)),"")</f>
        <v/>
      </c>
      <c r="O13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_RL1-16</v>
      </c>
    </row>
    <row r="1378" spans="1:15" x14ac:dyDescent="0.25">
      <c r="A1378" s="8" t="s">
        <v>556</v>
      </c>
      <c r="B1378" s="9">
        <v>1</v>
      </c>
      <c r="C1378" s="13" t="s">
        <v>568</v>
      </c>
      <c r="D1378" s="13"/>
      <c r="E1378" s="13" t="e">
        <f>_xlfn.IFNA(VLOOKUP(expandedflower[[#This Row],[Scion METRC '#]],[3]!METRCC8[#Data],2,FALSE),"METRC ERROR")</f>
        <v>#REF!</v>
      </c>
      <c r="F1378" s="13" t="str">
        <f>_xlfn.IFNA(VLOOKUP(expandedflower[[#This Row],[Scion METRC '#]],VEGC8[[#All],[Scion METRC '#]:[Pheno Barcode]],2,FALSE),"")</f>
        <v/>
      </c>
      <c r="G1378" s="13" t="str">
        <f>LEFT(expandedflower[[#This Row],[Pheno Barcode]],7)</f>
        <v/>
      </c>
      <c r="H1378" s="10" t="e">
        <f>_xlfn.IFNA(VLOOKUP(expandedflower[[#This Row],[Strain]],VEGC8[[#All],[Scion METRC '#]:[Health]],5,FALSE),"")</f>
        <v>#REF!</v>
      </c>
      <c r="I1378" s="13"/>
      <c r="J1378" s="13" t="str">
        <f>_xlfn.IFNA(VLOOKUP(expandedflower[[#This Row],[Scion METRC '#]],DEADC8[#Data],2,FALSE),"Alive")</f>
        <v>Alive</v>
      </c>
      <c r="K1378" s="13"/>
      <c r="L1378" s="13" t="str">
        <f>_xlfn.IFNA(VLOOKUP(expandedflower[[#This Row],[Scion METRC '#]],DEADC8[#Data],3,FALSE),"")</f>
        <v/>
      </c>
      <c r="M1378" s="14" t="str">
        <f>_xlfn.IFNA(VLOOKUP(expandedflower[[#This Row],[Scion METRC '#]],DEADC8[#Data],4,FALSE),"")</f>
        <v/>
      </c>
      <c r="N1378" s="13" t="str">
        <f>IF(ISNUMBER(SEARCH(".",expandedflower[[#This Row],[Pheno Barcode]])),CONCATENATE("1A4070000000065000",RIGHT(expandedflower[[#This Row],[Pheno Barcode]],6)),"")</f>
        <v/>
      </c>
      <c r="O13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_RL2-01</v>
      </c>
    </row>
    <row r="1379" spans="1:15" x14ac:dyDescent="0.25">
      <c r="A1379" s="8" t="s">
        <v>556</v>
      </c>
      <c r="B1379" s="9">
        <v>2</v>
      </c>
      <c r="C1379" s="13" t="s">
        <v>568</v>
      </c>
      <c r="D1379" s="13"/>
      <c r="E1379" s="13" t="e">
        <f>_xlfn.IFNA(VLOOKUP(expandedflower[[#This Row],[Scion METRC '#]],[3]!METRCC8[#Data],2,FALSE),"METRC ERROR")</f>
        <v>#REF!</v>
      </c>
      <c r="F1379" s="13" t="str">
        <f>_xlfn.IFNA(VLOOKUP(expandedflower[[#This Row],[Scion METRC '#]],VEGC8[[#All],[Scion METRC '#]:[Pheno Barcode]],2,FALSE),"")</f>
        <v/>
      </c>
      <c r="G1379" s="13" t="str">
        <f>LEFT(expandedflower[[#This Row],[Pheno Barcode]],7)</f>
        <v/>
      </c>
      <c r="H1379" s="10" t="e">
        <f>_xlfn.IFNA(VLOOKUP(expandedflower[[#This Row],[Strain]],VEGC8[[#All],[Scion METRC '#]:[Health]],5,FALSE),"")</f>
        <v>#REF!</v>
      </c>
      <c r="I1379" s="13"/>
      <c r="J1379" s="13" t="str">
        <f>_xlfn.IFNA(VLOOKUP(expandedflower[[#This Row],[Scion METRC '#]],DEADC8[#Data],2,FALSE),"Alive")</f>
        <v>Alive</v>
      </c>
      <c r="K1379" s="13"/>
      <c r="L1379" s="13" t="str">
        <f>_xlfn.IFNA(VLOOKUP(expandedflower[[#This Row],[Scion METRC '#]],DEADC8[#Data],3,FALSE),"")</f>
        <v/>
      </c>
      <c r="M1379" s="14" t="str">
        <f>_xlfn.IFNA(VLOOKUP(expandedflower[[#This Row],[Scion METRC '#]],DEADC8[#Data],4,FALSE),"")</f>
        <v/>
      </c>
      <c r="N1379" s="13" t="str">
        <f>IF(ISNUMBER(SEARCH(".",expandedflower[[#This Row],[Pheno Barcode]])),CONCATENATE("1A4070000000065000",RIGHT(expandedflower[[#This Row],[Pheno Barcode]],6)),"")</f>
        <v/>
      </c>
      <c r="O13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_RL2-02</v>
      </c>
    </row>
    <row r="1380" spans="1:15" x14ac:dyDescent="0.25">
      <c r="A1380" s="8" t="s">
        <v>556</v>
      </c>
      <c r="B1380" s="9">
        <v>3</v>
      </c>
      <c r="C1380" s="13" t="s">
        <v>568</v>
      </c>
      <c r="D1380" s="13"/>
      <c r="E1380" s="13" t="e">
        <f>_xlfn.IFNA(VLOOKUP(expandedflower[[#This Row],[Scion METRC '#]],[3]!METRCC8[#Data],2,FALSE),"METRC ERROR")</f>
        <v>#REF!</v>
      </c>
      <c r="F1380" s="13" t="str">
        <f>_xlfn.IFNA(VLOOKUP(expandedflower[[#This Row],[Scion METRC '#]],VEGC8[[#All],[Scion METRC '#]:[Pheno Barcode]],2,FALSE),"")</f>
        <v/>
      </c>
      <c r="G1380" s="13" t="str">
        <f>LEFT(expandedflower[[#This Row],[Pheno Barcode]],7)</f>
        <v/>
      </c>
      <c r="H1380" s="10" t="e">
        <f>_xlfn.IFNA(VLOOKUP(expandedflower[[#This Row],[Strain]],VEGC8[[#All],[Scion METRC '#]:[Health]],5,FALSE),"")</f>
        <v>#REF!</v>
      </c>
      <c r="I1380" s="13"/>
      <c r="J1380" s="13" t="str">
        <f>_xlfn.IFNA(VLOOKUP(expandedflower[[#This Row],[Scion METRC '#]],DEADC8[#Data],2,FALSE),"Alive")</f>
        <v>Alive</v>
      </c>
      <c r="K1380" s="13"/>
      <c r="L1380" s="13" t="str">
        <f>_xlfn.IFNA(VLOOKUP(expandedflower[[#This Row],[Scion METRC '#]],DEADC8[#Data],3,FALSE),"")</f>
        <v/>
      </c>
      <c r="M1380" s="14" t="str">
        <f>_xlfn.IFNA(VLOOKUP(expandedflower[[#This Row],[Scion METRC '#]],DEADC8[#Data],4,FALSE),"")</f>
        <v/>
      </c>
      <c r="N1380" s="13" t="str">
        <f>IF(ISNUMBER(SEARCH(".",expandedflower[[#This Row],[Pheno Barcode]])),CONCATENATE("1A4070000000065000",RIGHT(expandedflower[[#This Row],[Pheno Barcode]],6)),"")</f>
        <v/>
      </c>
      <c r="O13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_RL2-03</v>
      </c>
    </row>
    <row r="1381" spans="1:15" x14ac:dyDescent="0.25">
      <c r="A1381" s="8" t="s">
        <v>556</v>
      </c>
      <c r="B1381" s="9">
        <v>4</v>
      </c>
      <c r="C1381" s="13" t="s">
        <v>568</v>
      </c>
      <c r="D1381" s="13"/>
      <c r="E1381" s="13" t="e">
        <f>_xlfn.IFNA(VLOOKUP(expandedflower[[#This Row],[Scion METRC '#]],[3]!METRCC8[#Data],2,FALSE),"METRC ERROR")</f>
        <v>#REF!</v>
      </c>
      <c r="F1381" s="13" t="str">
        <f>_xlfn.IFNA(VLOOKUP(expandedflower[[#This Row],[Scion METRC '#]],VEGC8[[#All],[Scion METRC '#]:[Pheno Barcode]],2,FALSE),"")</f>
        <v/>
      </c>
      <c r="G1381" s="13" t="str">
        <f>LEFT(expandedflower[[#This Row],[Pheno Barcode]],7)</f>
        <v/>
      </c>
      <c r="H1381" s="10" t="e">
        <f>_xlfn.IFNA(VLOOKUP(expandedflower[[#This Row],[Strain]],VEGC8[[#All],[Scion METRC '#]:[Health]],5,FALSE),"")</f>
        <v>#REF!</v>
      </c>
      <c r="I1381" s="13"/>
      <c r="J1381" s="13" t="str">
        <f>_xlfn.IFNA(VLOOKUP(expandedflower[[#This Row],[Scion METRC '#]],DEADC8[#Data],2,FALSE),"Alive")</f>
        <v>Alive</v>
      </c>
      <c r="K1381" s="13"/>
      <c r="L1381" s="13" t="str">
        <f>_xlfn.IFNA(VLOOKUP(expandedflower[[#This Row],[Scion METRC '#]],DEADC8[#Data],3,FALSE),"")</f>
        <v/>
      </c>
      <c r="M1381" s="14" t="str">
        <f>_xlfn.IFNA(VLOOKUP(expandedflower[[#This Row],[Scion METRC '#]],DEADC8[#Data],4,FALSE),"")</f>
        <v/>
      </c>
      <c r="N1381" s="13" t="str">
        <f>IF(ISNUMBER(SEARCH(".",expandedflower[[#This Row],[Pheno Barcode]])),CONCATENATE("1A4070000000065000",RIGHT(expandedflower[[#This Row],[Pheno Barcode]],6)),"")</f>
        <v/>
      </c>
      <c r="O13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_RL2-04</v>
      </c>
    </row>
    <row r="1382" spans="1:15" x14ac:dyDescent="0.25">
      <c r="A1382" s="8" t="s">
        <v>556</v>
      </c>
      <c r="B1382" s="9">
        <v>5</v>
      </c>
      <c r="C1382" s="13" t="s">
        <v>568</v>
      </c>
      <c r="D1382" s="13"/>
      <c r="E1382" s="13" t="e">
        <f>_xlfn.IFNA(VLOOKUP(expandedflower[[#This Row],[Scion METRC '#]],[3]!METRCC8[#Data],2,FALSE),"METRC ERROR")</f>
        <v>#REF!</v>
      </c>
      <c r="F1382" s="13" t="str">
        <f>_xlfn.IFNA(VLOOKUP(expandedflower[[#This Row],[Scion METRC '#]],VEGC8[[#All],[Scion METRC '#]:[Pheno Barcode]],2,FALSE),"")</f>
        <v/>
      </c>
      <c r="G1382" s="13" t="str">
        <f>LEFT(expandedflower[[#This Row],[Pheno Barcode]],7)</f>
        <v/>
      </c>
      <c r="H1382" s="10" t="e">
        <f>_xlfn.IFNA(VLOOKUP(expandedflower[[#This Row],[Strain]],VEGC8[[#All],[Scion METRC '#]:[Health]],5,FALSE),"")</f>
        <v>#REF!</v>
      </c>
      <c r="I1382" s="13"/>
      <c r="J1382" s="13" t="str">
        <f>_xlfn.IFNA(VLOOKUP(expandedflower[[#This Row],[Scion METRC '#]],DEADC8[#Data],2,FALSE),"Alive")</f>
        <v>Alive</v>
      </c>
      <c r="K1382" s="13"/>
      <c r="L1382" s="13" t="str">
        <f>_xlfn.IFNA(VLOOKUP(expandedflower[[#This Row],[Scion METRC '#]],DEADC8[#Data],3,FALSE),"")</f>
        <v/>
      </c>
      <c r="M1382" s="14" t="str">
        <f>_xlfn.IFNA(VLOOKUP(expandedflower[[#This Row],[Scion METRC '#]],DEADC8[#Data],4,FALSE),"")</f>
        <v/>
      </c>
      <c r="N1382" s="13" t="str">
        <f>IF(ISNUMBER(SEARCH(".",expandedflower[[#This Row],[Pheno Barcode]])),CONCATENATE("1A4070000000065000",RIGHT(expandedflower[[#This Row],[Pheno Barcode]],6)),"")</f>
        <v/>
      </c>
      <c r="O13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_RL2-05</v>
      </c>
    </row>
    <row r="1383" spans="1:15" x14ac:dyDescent="0.25">
      <c r="A1383" s="8" t="s">
        <v>556</v>
      </c>
      <c r="B1383" s="9">
        <v>6</v>
      </c>
      <c r="C1383" s="13" t="s">
        <v>568</v>
      </c>
      <c r="D1383" s="13"/>
      <c r="E1383" s="13" t="e">
        <f>_xlfn.IFNA(VLOOKUP(expandedflower[[#This Row],[Scion METRC '#]],[3]!METRCC8[#Data],2,FALSE),"METRC ERROR")</f>
        <v>#REF!</v>
      </c>
      <c r="F1383" s="13" t="str">
        <f>_xlfn.IFNA(VLOOKUP(expandedflower[[#This Row],[Scion METRC '#]],VEGC8[[#All],[Scion METRC '#]:[Pheno Barcode]],2,FALSE),"")</f>
        <v/>
      </c>
      <c r="G1383" s="13" t="str">
        <f>LEFT(expandedflower[[#This Row],[Pheno Barcode]],7)</f>
        <v/>
      </c>
      <c r="H1383" s="10" t="e">
        <f>_xlfn.IFNA(VLOOKUP(expandedflower[[#This Row],[Strain]],VEGC8[[#All],[Scion METRC '#]:[Health]],5,FALSE),"")</f>
        <v>#REF!</v>
      </c>
      <c r="I1383" s="13"/>
      <c r="J1383" s="13" t="str">
        <f>_xlfn.IFNA(VLOOKUP(expandedflower[[#This Row],[Scion METRC '#]],DEADC8[#Data],2,FALSE),"Alive")</f>
        <v>Alive</v>
      </c>
      <c r="K1383" s="13"/>
      <c r="L1383" s="13" t="str">
        <f>_xlfn.IFNA(VLOOKUP(expandedflower[[#This Row],[Scion METRC '#]],DEADC8[#Data],3,FALSE),"")</f>
        <v/>
      </c>
      <c r="M1383" s="14" t="str">
        <f>_xlfn.IFNA(VLOOKUP(expandedflower[[#This Row],[Scion METRC '#]],DEADC8[#Data],4,FALSE),"")</f>
        <v/>
      </c>
      <c r="N1383" s="13" t="str">
        <f>IF(ISNUMBER(SEARCH(".",expandedflower[[#This Row],[Pheno Barcode]])),CONCATENATE("1A4070000000065000",RIGHT(expandedflower[[#This Row],[Pheno Barcode]],6)),"")</f>
        <v/>
      </c>
      <c r="O13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_RL2-06</v>
      </c>
    </row>
    <row r="1384" spans="1:15" x14ac:dyDescent="0.25">
      <c r="A1384" s="8" t="s">
        <v>556</v>
      </c>
      <c r="B1384" s="9">
        <v>7</v>
      </c>
      <c r="C1384" s="13" t="s">
        <v>568</v>
      </c>
      <c r="D1384" s="13"/>
      <c r="E1384" s="13" t="e">
        <f>_xlfn.IFNA(VLOOKUP(expandedflower[[#This Row],[Scion METRC '#]],[3]!METRCC8[#Data],2,FALSE),"METRC ERROR")</f>
        <v>#REF!</v>
      </c>
      <c r="F1384" s="13" t="str">
        <f>_xlfn.IFNA(VLOOKUP(expandedflower[[#This Row],[Scion METRC '#]],VEGC8[[#All],[Scion METRC '#]:[Pheno Barcode]],2,FALSE),"")</f>
        <v/>
      </c>
      <c r="G1384" s="13" t="str">
        <f>LEFT(expandedflower[[#This Row],[Pheno Barcode]],7)</f>
        <v/>
      </c>
      <c r="H1384" s="10" t="e">
        <f>_xlfn.IFNA(VLOOKUP(expandedflower[[#This Row],[Strain]],VEGC8[[#All],[Scion METRC '#]:[Health]],5,FALSE),"")</f>
        <v>#REF!</v>
      </c>
      <c r="I1384" s="13"/>
      <c r="J1384" s="13" t="str">
        <f>_xlfn.IFNA(VLOOKUP(expandedflower[[#This Row],[Scion METRC '#]],DEADC8[#Data],2,FALSE),"Alive")</f>
        <v>Alive</v>
      </c>
      <c r="K1384" s="13"/>
      <c r="L1384" s="13" t="str">
        <f>_xlfn.IFNA(VLOOKUP(expandedflower[[#This Row],[Scion METRC '#]],DEADC8[#Data],3,FALSE),"")</f>
        <v/>
      </c>
      <c r="M1384" s="14" t="str">
        <f>_xlfn.IFNA(VLOOKUP(expandedflower[[#This Row],[Scion METRC '#]],DEADC8[#Data],4,FALSE),"")</f>
        <v/>
      </c>
      <c r="N1384" s="13" t="str">
        <f>IF(ISNUMBER(SEARCH(".",expandedflower[[#This Row],[Pheno Barcode]])),CONCATENATE("1A4070000000065000",RIGHT(expandedflower[[#This Row],[Pheno Barcode]],6)),"")</f>
        <v/>
      </c>
      <c r="O13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_RL2-07</v>
      </c>
    </row>
    <row r="1385" spans="1:15" x14ac:dyDescent="0.25">
      <c r="A1385" s="8" t="s">
        <v>556</v>
      </c>
      <c r="B1385" s="9">
        <v>8</v>
      </c>
      <c r="C1385" s="13" t="s">
        <v>568</v>
      </c>
      <c r="D1385" s="13"/>
      <c r="E1385" s="13" t="e">
        <f>_xlfn.IFNA(VLOOKUP(expandedflower[[#This Row],[Scion METRC '#]],[3]!METRCC8[#Data],2,FALSE),"METRC ERROR")</f>
        <v>#REF!</v>
      </c>
      <c r="F1385" s="13" t="str">
        <f>_xlfn.IFNA(VLOOKUP(expandedflower[[#This Row],[Scion METRC '#]],VEGC8[[#All],[Scion METRC '#]:[Pheno Barcode]],2,FALSE),"")</f>
        <v/>
      </c>
      <c r="G1385" s="13" t="str">
        <f>LEFT(expandedflower[[#This Row],[Pheno Barcode]],7)</f>
        <v/>
      </c>
      <c r="H1385" s="10" t="e">
        <f>_xlfn.IFNA(VLOOKUP(expandedflower[[#This Row],[Strain]],VEGC8[[#All],[Scion METRC '#]:[Health]],5,FALSE),"")</f>
        <v>#REF!</v>
      </c>
      <c r="I1385" s="13"/>
      <c r="J1385" s="13" t="str">
        <f>_xlfn.IFNA(VLOOKUP(expandedflower[[#This Row],[Scion METRC '#]],DEADC8[#Data],2,FALSE),"Alive")</f>
        <v>Alive</v>
      </c>
      <c r="K1385" s="13"/>
      <c r="L1385" s="13" t="str">
        <f>_xlfn.IFNA(VLOOKUP(expandedflower[[#This Row],[Scion METRC '#]],DEADC8[#Data],3,FALSE),"")</f>
        <v/>
      </c>
      <c r="M1385" s="14" t="str">
        <f>_xlfn.IFNA(VLOOKUP(expandedflower[[#This Row],[Scion METRC '#]],DEADC8[#Data],4,FALSE),"")</f>
        <v/>
      </c>
      <c r="N1385" s="13" t="str">
        <f>IF(ISNUMBER(SEARCH(".",expandedflower[[#This Row],[Pheno Barcode]])),CONCATENATE("1A4070000000065000",RIGHT(expandedflower[[#This Row],[Pheno Barcode]],6)),"")</f>
        <v/>
      </c>
      <c r="O13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_RL2-08</v>
      </c>
    </row>
    <row r="1386" spans="1:15" x14ac:dyDescent="0.25">
      <c r="A1386" s="8" t="s">
        <v>556</v>
      </c>
      <c r="B1386" s="9">
        <v>9</v>
      </c>
      <c r="C1386" s="13" t="s">
        <v>568</v>
      </c>
      <c r="D1386" s="13"/>
      <c r="E1386" s="13" t="e">
        <f>_xlfn.IFNA(VLOOKUP(expandedflower[[#This Row],[Scion METRC '#]],[3]!METRCC8[#Data],2,FALSE),"METRC ERROR")</f>
        <v>#REF!</v>
      </c>
      <c r="F1386" s="13" t="str">
        <f>_xlfn.IFNA(VLOOKUP(expandedflower[[#This Row],[Scion METRC '#]],VEGC8[[#All],[Scion METRC '#]:[Pheno Barcode]],2,FALSE),"")</f>
        <v/>
      </c>
      <c r="G1386" s="13" t="str">
        <f>LEFT(expandedflower[[#This Row],[Pheno Barcode]],7)</f>
        <v/>
      </c>
      <c r="H1386" s="10" t="e">
        <f>_xlfn.IFNA(VLOOKUP(expandedflower[[#This Row],[Strain]],VEGC8[[#All],[Scion METRC '#]:[Health]],5,FALSE),"")</f>
        <v>#REF!</v>
      </c>
      <c r="I1386" s="13"/>
      <c r="J1386" s="13" t="str">
        <f>_xlfn.IFNA(VLOOKUP(expandedflower[[#This Row],[Scion METRC '#]],DEADC8[#Data],2,FALSE),"Alive")</f>
        <v>Alive</v>
      </c>
      <c r="K1386" s="13"/>
      <c r="L1386" s="13" t="str">
        <f>_xlfn.IFNA(VLOOKUP(expandedflower[[#This Row],[Scion METRC '#]],DEADC8[#Data],3,FALSE),"")</f>
        <v/>
      </c>
      <c r="M1386" s="14" t="str">
        <f>_xlfn.IFNA(VLOOKUP(expandedflower[[#This Row],[Scion METRC '#]],DEADC8[#Data],4,FALSE),"")</f>
        <v/>
      </c>
      <c r="N1386" s="13" t="str">
        <f>IF(ISNUMBER(SEARCH(".",expandedflower[[#This Row],[Pheno Barcode]])),CONCATENATE("1A4070000000065000",RIGHT(expandedflower[[#This Row],[Pheno Barcode]],6)),"")</f>
        <v/>
      </c>
      <c r="O13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_RL2-09</v>
      </c>
    </row>
    <row r="1387" spans="1:15" x14ac:dyDescent="0.25">
      <c r="A1387" s="8" t="s">
        <v>556</v>
      </c>
      <c r="B1387" s="9">
        <v>10</v>
      </c>
      <c r="C1387" s="13" t="s">
        <v>568</v>
      </c>
      <c r="D1387" s="13"/>
      <c r="E1387" s="13" t="e">
        <f>_xlfn.IFNA(VLOOKUP(expandedflower[[#This Row],[Scion METRC '#]],[3]!METRCC8[#Data],2,FALSE),"METRC ERROR")</f>
        <v>#REF!</v>
      </c>
      <c r="F1387" s="13" t="str">
        <f>_xlfn.IFNA(VLOOKUP(expandedflower[[#This Row],[Scion METRC '#]],VEGC8[[#All],[Scion METRC '#]:[Pheno Barcode]],2,FALSE),"")</f>
        <v/>
      </c>
      <c r="G1387" s="13" t="str">
        <f>LEFT(expandedflower[[#This Row],[Pheno Barcode]],7)</f>
        <v/>
      </c>
      <c r="H1387" s="10" t="e">
        <f>_xlfn.IFNA(VLOOKUP(expandedflower[[#This Row],[Strain]],VEGC8[[#All],[Scion METRC '#]:[Health]],5,FALSE),"")</f>
        <v>#REF!</v>
      </c>
      <c r="I1387" s="13"/>
      <c r="J1387" s="13" t="str">
        <f>_xlfn.IFNA(VLOOKUP(expandedflower[[#This Row],[Scion METRC '#]],DEADC8[#Data],2,FALSE),"Alive")</f>
        <v>Alive</v>
      </c>
      <c r="K1387" s="13"/>
      <c r="L1387" s="13" t="str">
        <f>_xlfn.IFNA(VLOOKUP(expandedflower[[#This Row],[Scion METRC '#]],DEADC8[#Data],3,FALSE),"")</f>
        <v/>
      </c>
      <c r="M1387" s="14" t="str">
        <f>_xlfn.IFNA(VLOOKUP(expandedflower[[#This Row],[Scion METRC '#]],DEADC8[#Data],4,FALSE),"")</f>
        <v/>
      </c>
      <c r="N1387" s="13" t="str">
        <f>IF(ISNUMBER(SEARCH(".",expandedflower[[#This Row],[Pheno Barcode]])),CONCATENATE("1A4070000000065000",RIGHT(expandedflower[[#This Row],[Pheno Barcode]],6)),"")</f>
        <v/>
      </c>
      <c r="O13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_RL2-10</v>
      </c>
    </row>
    <row r="1388" spans="1:15" x14ac:dyDescent="0.25">
      <c r="A1388" s="8" t="s">
        <v>556</v>
      </c>
      <c r="B1388" s="9">
        <v>11</v>
      </c>
      <c r="C1388" s="13" t="s">
        <v>568</v>
      </c>
      <c r="D1388" s="13"/>
      <c r="E1388" s="13" t="e">
        <f>_xlfn.IFNA(VLOOKUP(expandedflower[[#This Row],[Scion METRC '#]],[3]!METRCC8[#Data],2,FALSE),"METRC ERROR")</f>
        <v>#REF!</v>
      </c>
      <c r="F1388" s="13" t="str">
        <f>_xlfn.IFNA(VLOOKUP(expandedflower[[#This Row],[Scion METRC '#]],VEGC8[[#All],[Scion METRC '#]:[Pheno Barcode]],2,FALSE),"")</f>
        <v/>
      </c>
      <c r="G1388" s="13" t="str">
        <f>LEFT(expandedflower[[#This Row],[Pheno Barcode]],7)</f>
        <v/>
      </c>
      <c r="H1388" s="10" t="e">
        <f>_xlfn.IFNA(VLOOKUP(expandedflower[[#This Row],[Strain]],VEGC8[[#All],[Scion METRC '#]:[Health]],5,FALSE),"")</f>
        <v>#REF!</v>
      </c>
      <c r="I1388" s="13"/>
      <c r="J1388" s="13" t="str">
        <f>_xlfn.IFNA(VLOOKUP(expandedflower[[#This Row],[Scion METRC '#]],DEADC8[#Data],2,FALSE),"Alive")</f>
        <v>Alive</v>
      </c>
      <c r="K1388" s="13"/>
      <c r="L1388" s="13" t="str">
        <f>_xlfn.IFNA(VLOOKUP(expandedflower[[#This Row],[Scion METRC '#]],DEADC8[#Data],3,FALSE),"")</f>
        <v/>
      </c>
      <c r="M1388" s="14" t="str">
        <f>_xlfn.IFNA(VLOOKUP(expandedflower[[#This Row],[Scion METRC '#]],DEADC8[#Data],4,FALSE),"")</f>
        <v/>
      </c>
      <c r="N1388" s="13" t="str">
        <f>IF(ISNUMBER(SEARCH(".",expandedflower[[#This Row],[Pheno Barcode]])),CONCATENATE("1A4070000000065000",RIGHT(expandedflower[[#This Row],[Pheno Barcode]],6)),"")</f>
        <v/>
      </c>
      <c r="O13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_RL2-11</v>
      </c>
    </row>
    <row r="1389" spans="1:15" x14ac:dyDescent="0.25">
      <c r="A1389" s="8" t="s">
        <v>556</v>
      </c>
      <c r="B1389" s="9">
        <v>12</v>
      </c>
      <c r="C1389" s="13" t="s">
        <v>568</v>
      </c>
      <c r="D1389" s="13"/>
      <c r="E1389" s="13" t="e">
        <f>_xlfn.IFNA(VLOOKUP(expandedflower[[#This Row],[Scion METRC '#]],[3]!METRCC8[#Data],2,FALSE),"METRC ERROR")</f>
        <v>#REF!</v>
      </c>
      <c r="F1389" s="13" t="str">
        <f>_xlfn.IFNA(VLOOKUP(expandedflower[[#This Row],[Scion METRC '#]],VEGC8[[#All],[Scion METRC '#]:[Pheno Barcode]],2,FALSE),"")</f>
        <v/>
      </c>
      <c r="G1389" s="13" t="str">
        <f>LEFT(expandedflower[[#This Row],[Pheno Barcode]],7)</f>
        <v/>
      </c>
      <c r="H1389" s="10" t="e">
        <f>_xlfn.IFNA(VLOOKUP(expandedflower[[#This Row],[Strain]],VEGC8[[#All],[Scion METRC '#]:[Health]],5,FALSE),"")</f>
        <v>#REF!</v>
      </c>
      <c r="I1389" s="13"/>
      <c r="J1389" s="13" t="str">
        <f>_xlfn.IFNA(VLOOKUP(expandedflower[[#This Row],[Scion METRC '#]],DEADC8[#Data],2,FALSE),"Alive")</f>
        <v>Alive</v>
      </c>
      <c r="K1389" s="13"/>
      <c r="L1389" s="13" t="str">
        <f>_xlfn.IFNA(VLOOKUP(expandedflower[[#This Row],[Scion METRC '#]],DEADC8[#Data],3,FALSE),"")</f>
        <v/>
      </c>
      <c r="M1389" s="14" t="str">
        <f>_xlfn.IFNA(VLOOKUP(expandedflower[[#This Row],[Scion METRC '#]],DEADC8[#Data],4,FALSE),"")</f>
        <v/>
      </c>
      <c r="N1389" s="13" t="str">
        <f>IF(ISNUMBER(SEARCH(".",expandedflower[[#This Row],[Pheno Barcode]])),CONCATENATE("1A4070000000065000",RIGHT(expandedflower[[#This Row],[Pheno Barcode]],6)),"")</f>
        <v/>
      </c>
      <c r="O13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_RL2-12</v>
      </c>
    </row>
    <row r="1390" spans="1:15" x14ac:dyDescent="0.25">
      <c r="A1390" s="8" t="s">
        <v>556</v>
      </c>
      <c r="B1390" s="9">
        <v>13</v>
      </c>
      <c r="C1390" s="13" t="s">
        <v>568</v>
      </c>
      <c r="D1390" s="13"/>
      <c r="E1390" s="13" t="e">
        <f>_xlfn.IFNA(VLOOKUP(expandedflower[[#This Row],[Scion METRC '#]],[3]!METRCC8[#Data],2,FALSE),"METRC ERROR")</f>
        <v>#REF!</v>
      </c>
      <c r="F1390" s="13" t="str">
        <f>_xlfn.IFNA(VLOOKUP(expandedflower[[#This Row],[Scion METRC '#]],VEGC8[[#All],[Scion METRC '#]:[Pheno Barcode]],2,FALSE),"")</f>
        <v/>
      </c>
      <c r="G1390" s="13" t="str">
        <f>LEFT(expandedflower[[#This Row],[Pheno Barcode]],7)</f>
        <v/>
      </c>
      <c r="H1390" s="10" t="e">
        <f>_xlfn.IFNA(VLOOKUP(expandedflower[[#This Row],[Strain]],VEGC8[[#All],[Scion METRC '#]:[Health]],5,FALSE),"")</f>
        <v>#REF!</v>
      </c>
      <c r="I1390" s="13"/>
      <c r="J1390" s="13" t="str">
        <f>_xlfn.IFNA(VLOOKUP(expandedflower[[#This Row],[Scion METRC '#]],DEADC8[#Data],2,FALSE),"Alive")</f>
        <v>Alive</v>
      </c>
      <c r="K1390" s="13"/>
      <c r="L1390" s="13" t="str">
        <f>_xlfn.IFNA(VLOOKUP(expandedflower[[#This Row],[Scion METRC '#]],DEADC8[#Data],3,FALSE),"")</f>
        <v/>
      </c>
      <c r="M1390" s="14" t="str">
        <f>_xlfn.IFNA(VLOOKUP(expandedflower[[#This Row],[Scion METRC '#]],DEADC8[#Data],4,FALSE),"")</f>
        <v/>
      </c>
      <c r="N1390" s="13" t="str">
        <f>IF(ISNUMBER(SEARCH(".",expandedflower[[#This Row],[Pheno Barcode]])),CONCATENATE("1A4070000000065000",RIGHT(expandedflower[[#This Row],[Pheno Barcode]],6)),"")</f>
        <v/>
      </c>
      <c r="O13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_RL2-13</v>
      </c>
    </row>
    <row r="1391" spans="1:15" x14ac:dyDescent="0.25">
      <c r="A1391" s="8" t="s">
        <v>556</v>
      </c>
      <c r="B1391" s="9">
        <v>14</v>
      </c>
      <c r="C1391" s="13" t="s">
        <v>568</v>
      </c>
      <c r="D1391" s="13"/>
      <c r="E1391" s="13" t="e">
        <f>_xlfn.IFNA(VLOOKUP(expandedflower[[#This Row],[Scion METRC '#]],[3]!METRCC8[#Data],2,FALSE),"METRC ERROR")</f>
        <v>#REF!</v>
      </c>
      <c r="F1391" s="13" t="str">
        <f>_xlfn.IFNA(VLOOKUP(expandedflower[[#This Row],[Scion METRC '#]],VEGC8[[#All],[Scion METRC '#]:[Pheno Barcode]],2,FALSE),"")</f>
        <v/>
      </c>
      <c r="G1391" s="13" t="str">
        <f>LEFT(expandedflower[[#This Row],[Pheno Barcode]],7)</f>
        <v/>
      </c>
      <c r="H1391" s="10" t="e">
        <f>_xlfn.IFNA(VLOOKUP(expandedflower[[#This Row],[Strain]],VEGC8[[#All],[Scion METRC '#]:[Health]],5,FALSE),"")</f>
        <v>#REF!</v>
      </c>
      <c r="I1391" s="13"/>
      <c r="J1391" s="13" t="str">
        <f>_xlfn.IFNA(VLOOKUP(expandedflower[[#This Row],[Scion METRC '#]],DEADC8[#Data],2,FALSE),"Alive")</f>
        <v>Alive</v>
      </c>
      <c r="K1391" s="13"/>
      <c r="L1391" s="13" t="str">
        <f>_xlfn.IFNA(VLOOKUP(expandedflower[[#This Row],[Scion METRC '#]],DEADC8[#Data],3,FALSE),"")</f>
        <v/>
      </c>
      <c r="M1391" s="14" t="str">
        <f>_xlfn.IFNA(VLOOKUP(expandedflower[[#This Row],[Scion METRC '#]],DEADC8[#Data],4,FALSE),"")</f>
        <v/>
      </c>
      <c r="N1391" s="13" t="str">
        <f>IF(ISNUMBER(SEARCH(".",expandedflower[[#This Row],[Pheno Barcode]])),CONCATENATE("1A4070000000065000",RIGHT(expandedflower[[#This Row],[Pheno Barcode]],6)),"")</f>
        <v/>
      </c>
      <c r="O13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_RL2-14</v>
      </c>
    </row>
    <row r="1392" spans="1:15" x14ac:dyDescent="0.25">
      <c r="A1392" s="8" t="s">
        <v>556</v>
      </c>
      <c r="B1392" s="9">
        <v>15</v>
      </c>
      <c r="C1392" s="13" t="s">
        <v>568</v>
      </c>
      <c r="D1392" s="13"/>
      <c r="E1392" s="13" t="e">
        <f>_xlfn.IFNA(VLOOKUP(expandedflower[[#This Row],[Scion METRC '#]],[3]!METRCC8[#Data],2,FALSE),"METRC ERROR")</f>
        <v>#REF!</v>
      </c>
      <c r="F1392" s="13" t="str">
        <f>_xlfn.IFNA(VLOOKUP(expandedflower[[#This Row],[Scion METRC '#]],VEGC8[[#All],[Scion METRC '#]:[Pheno Barcode]],2,FALSE),"")</f>
        <v/>
      </c>
      <c r="G1392" s="13" t="str">
        <f>LEFT(expandedflower[[#This Row],[Pheno Barcode]],7)</f>
        <v/>
      </c>
      <c r="H1392" s="10" t="e">
        <f>_xlfn.IFNA(VLOOKUP(expandedflower[[#This Row],[Strain]],VEGC8[[#All],[Scion METRC '#]:[Health]],5,FALSE),"")</f>
        <v>#REF!</v>
      </c>
      <c r="I1392" s="13"/>
      <c r="J1392" s="13" t="str">
        <f>_xlfn.IFNA(VLOOKUP(expandedflower[[#This Row],[Scion METRC '#]],DEADC8[#Data],2,FALSE),"Alive")</f>
        <v>Alive</v>
      </c>
      <c r="K1392" s="13"/>
      <c r="L1392" s="13" t="str">
        <f>_xlfn.IFNA(VLOOKUP(expandedflower[[#This Row],[Scion METRC '#]],DEADC8[#Data],3,FALSE),"")</f>
        <v/>
      </c>
      <c r="M1392" s="14" t="str">
        <f>_xlfn.IFNA(VLOOKUP(expandedflower[[#This Row],[Scion METRC '#]],DEADC8[#Data],4,FALSE),"")</f>
        <v/>
      </c>
      <c r="N1392" s="13" t="str">
        <f>IF(ISNUMBER(SEARCH(".",expandedflower[[#This Row],[Pheno Barcode]])),CONCATENATE("1A4070000000065000",RIGHT(expandedflower[[#This Row],[Pheno Barcode]],6)),"")</f>
        <v/>
      </c>
      <c r="O13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_RL2-15</v>
      </c>
    </row>
    <row r="1393" spans="1:15" x14ac:dyDescent="0.25">
      <c r="A1393" s="8" t="s">
        <v>556</v>
      </c>
      <c r="B1393" s="9">
        <v>16</v>
      </c>
      <c r="C1393" s="13" t="s">
        <v>568</v>
      </c>
      <c r="D1393" s="13"/>
      <c r="E1393" s="13" t="e">
        <f>_xlfn.IFNA(VLOOKUP(expandedflower[[#This Row],[Scion METRC '#]],[3]!METRCC8[#Data],2,FALSE),"METRC ERROR")</f>
        <v>#REF!</v>
      </c>
      <c r="F1393" s="13" t="str">
        <f>_xlfn.IFNA(VLOOKUP(expandedflower[[#This Row],[Scion METRC '#]],VEGC8[[#All],[Scion METRC '#]:[Pheno Barcode]],2,FALSE),"")</f>
        <v/>
      </c>
      <c r="G1393" s="13" t="str">
        <f>LEFT(expandedflower[[#This Row],[Pheno Barcode]],7)</f>
        <v/>
      </c>
      <c r="H1393" s="10" t="e">
        <f>_xlfn.IFNA(VLOOKUP(expandedflower[[#This Row],[Strain]],VEGC8[[#All],[Scion METRC '#]:[Health]],5,FALSE),"")</f>
        <v>#REF!</v>
      </c>
      <c r="I1393" s="13"/>
      <c r="J1393" s="13" t="str">
        <f>_xlfn.IFNA(VLOOKUP(expandedflower[[#This Row],[Scion METRC '#]],DEADC8[#Data],2,FALSE),"Alive")</f>
        <v>Alive</v>
      </c>
      <c r="K1393" s="13"/>
      <c r="L1393" s="13" t="str">
        <f>_xlfn.IFNA(VLOOKUP(expandedflower[[#This Row],[Scion METRC '#]],DEADC8[#Data],3,FALSE),"")</f>
        <v/>
      </c>
      <c r="M1393" s="14" t="str">
        <f>_xlfn.IFNA(VLOOKUP(expandedflower[[#This Row],[Scion METRC '#]],DEADC8[#Data],4,FALSE),"")</f>
        <v/>
      </c>
      <c r="N1393" s="13" t="str">
        <f>IF(ISNUMBER(SEARCH(".",expandedflower[[#This Row],[Pheno Barcode]])),CONCATENATE("1A4070000000065000",RIGHT(expandedflower[[#This Row],[Pheno Barcode]],6)),"")</f>
        <v/>
      </c>
      <c r="O13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_RL2-16</v>
      </c>
    </row>
    <row r="1394" spans="1:15" x14ac:dyDescent="0.25">
      <c r="A1394" s="8" t="s">
        <v>556</v>
      </c>
      <c r="B1394" s="9">
        <v>1</v>
      </c>
      <c r="C1394" s="13" t="s">
        <v>569</v>
      </c>
      <c r="D1394" s="13"/>
      <c r="E1394" s="13" t="e">
        <f>_xlfn.IFNA(VLOOKUP(expandedflower[[#This Row],[Scion METRC '#]],[3]!METRCC8[#Data],2,FALSE),"METRC ERROR")</f>
        <v>#REF!</v>
      </c>
      <c r="F1394" s="13" t="str">
        <f>_xlfn.IFNA(VLOOKUP(expandedflower[[#This Row],[Scion METRC '#]],VEGC8[[#All],[Scion METRC '#]:[Pheno Barcode]],2,FALSE),"")</f>
        <v/>
      </c>
      <c r="G1394" s="13" t="str">
        <f>LEFT(expandedflower[[#This Row],[Pheno Barcode]],7)</f>
        <v/>
      </c>
      <c r="H1394" s="10" t="e">
        <f>_xlfn.IFNA(VLOOKUP(expandedflower[[#This Row],[Strain]],VEGC8[[#All],[Scion METRC '#]:[Health]],5,FALSE),"")</f>
        <v>#REF!</v>
      </c>
      <c r="I1394" s="13"/>
      <c r="J1394" s="13" t="str">
        <f>_xlfn.IFNA(VLOOKUP(expandedflower[[#This Row],[Scion METRC '#]],DEADC8[#Data],2,FALSE),"Alive")</f>
        <v>Alive</v>
      </c>
      <c r="K1394" s="13"/>
      <c r="L1394" s="13" t="str">
        <f>_xlfn.IFNA(VLOOKUP(expandedflower[[#This Row],[Scion METRC '#]],DEADC8[#Data],3,FALSE),"")</f>
        <v/>
      </c>
      <c r="M1394" s="14" t="str">
        <f>_xlfn.IFNA(VLOOKUP(expandedflower[[#This Row],[Scion METRC '#]],DEADC8[#Data],4,FALSE),"")</f>
        <v/>
      </c>
      <c r="N1394" s="13" t="str">
        <f>IF(ISNUMBER(SEARCH(".",expandedflower[[#This Row],[Pheno Barcode]])),CONCATENATE("1A4070000000065000",RIGHT(expandedflower[[#This Row],[Pheno Barcode]],6)),"")</f>
        <v/>
      </c>
      <c r="O13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_RL3-01</v>
      </c>
    </row>
    <row r="1395" spans="1:15" x14ac:dyDescent="0.25">
      <c r="A1395" s="8" t="s">
        <v>556</v>
      </c>
      <c r="B1395" s="9">
        <v>2</v>
      </c>
      <c r="C1395" s="13" t="s">
        <v>569</v>
      </c>
      <c r="D1395" s="13"/>
      <c r="E1395" s="13" t="e">
        <f>_xlfn.IFNA(VLOOKUP(expandedflower[[#This Row],[Scion METRC '#]],[3]!METRCC8[#Data],2,FALSE),"METRC ERROR")</f>
        <v>#REF!</v>
      </c>
      <c r="F1395" s="13" t="str">
        <f>_xlfn.IFNA(VLOOKUP(expandedflower[[#This Row],[Scion METRC '#]],VEGC8[[#All],[Scion METRC '#]:[Pheno Barcode]],2,FALSE),"")</f>
        <v/>
      </c>
      <c r="G1395" s="13" t="str">
        <f>LEFT(expandedflower[[#This Row],[Pheno Barcode]],7)</f>
        <v/>
      </c>
      <c r="H1395" s="10" t="e">
        <f>_xlfn.IFNA(VLOOKUP(expandedflower[[#This Row],[Strain]],VEGC8[[#All],[Scion METRC '#]:[Health]],5,FALSE),"")</f>
        <v>#REF!</v>
      </c>
      <c r="I1395" s="13"/>
      <c r="J1395" s="13" t="str">
        <f>_xlfn.IFNA(VLOOKUP(expandedflower[[#This Row],[Scion METRC '#]],DEADC8[#Data],2,FALSE),"Alive")</f>
        <v>Alive</v>
      </c>
      <c r="K1395" s="13"/>
      <c r="L1395" s="13" t="str">
        <f>_xlfn.IFNA(VLOOKUP(expandedflower[[#This Row],[Scion METRC '#]],DEADC8[#Data],3,FALSE),"")</f>
        <v/>
      </c>
      <c r="M1395" s="14" t="str">
        <f>_xlfn.IFNA(VLOOKUP(expandedflower[[#This Row],[Scion METRC '#]],DEADC8[#Data],4,FALSE),"")</f>
        <v/>
      </c>
      <c r="N1395" s="13" t="str">
        <f>IF(ISNUMBER(SEARCH(".",expandedflower[[#This Row],[Pheno Barcode]])),CONCATENATE("1A4070000000065000",RIGHT(expandedflower[[#This Row],[Pheno Barcode]],6)),"")</f>
        <v/>
      </c>
      <c r="O13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_RL3-02</v>
      </c>
    </row>
    <row r="1396" spans="1:15" x14ac:dyDescent="0.25">
      <c r="A1396" s="8" t="s">
        <v>556</v>
      </c>
      <c r="B1396" s="9">
        <v>3</v>
      </c>
      <c r="C1396" s="13" t="s">
        <v>569</v>
      </c>
      <c r="D1396" s="13"/>
      <c r="E1396" s="13" t="e">
        <f>_xlfn.IFNA(VLOOKUP(expandedflower[[#This Row],[Scion METRC '#]],[3]!METRCC8[#Data],2,FALSE),"METRC ERROR")</f>
        <v>#REF!</v>
      </c>
      <c r="F1396" s="13" t="str">
        <f>_xlfn.IFNA(VLOOKUP(expandedflower[[#This Row],[Scion METRC '#]],VEGC8[[#All],[Scion METRC '#]:[Pheno Barcode]],2,FALSE),"")</f>
        <v/>
      </c>
      <c r="G1396" s="13" t="str">
        <f>LEFT(expandedflower[[#This Row],[Pheno Barcode]],7)</f>
        <v/>
      </c>
      <c r="H1396" s="10" t="e">
        <f>_xlfn.IFNA(VLOOKUP(expandedflower[[#This Row],[Strain]],VEGC8[[#All],[Scion METRC '#]:[Health]],5,FALSE),"")</f>
        <v>#REF!</v>
      </c>
      <c r="I1396" s="13"/>
      <c r="J1396" s="13" t="str">
        <f>_xlfn.IFNA(VLOOKUP(expandedflower[[#This Row],[Scion METRC '#]],DEADC8[#Data],2,FALSE),"Alive")</f>
        <v>Alive</v>
      </c>
      <c r="K1396" s="13"/>
      <c r="L1396" s="13" t="str">
        <f>_xlfn.IFNA(VLOOKUP(expandedflower[[#This Row],[Scion METRC '#]],DEADC8[#Data],3,FALSE),"")</f>
        <v/>
      </c>
      <c r="M1396" s="14" t="str">
        <f>_xlfn.IFNA(VLOOKUP(expandedflower[[#This Row],[Scion METRC '#]],DEADC8[#Data],4,FALSE),"")</f>
        <v/>
      </c>
      <c r="N1396" s="13" t="str">
        <f>IF(ISNUMBER(SEARCH(".",expandedflower[[#This Row],[Pheno Barcode]])),CONCATENATE("1A4070000000065000",RIGHT(expandedflower[[#This Row],[Pheno Barcode]],6)),"")</f>
        <v/>
      </c>
      <c r="O13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_RL3-03</v>
      </c>
    </row>
    <row r="1397" spans="1:15" x14ac:dyDescent="0.25">
      <c r="A1397" s="8" t="s">
        <v>556</v>
      </c>
      <c r="B1397" s="9">
        <v>4</v>
      </c>
      <c r="C1397" s="13" t="s">
        <v>569</v>
      </c>
      <c r="D1397" s="13"/>
      <c r="E1397" s="13" t="e">
        <f>_xlfn.IFNA(VLOOKUP(expandedflower[[#This Row],[Scion METRC '#]],[3]!METRCC8[#Data],2,FALSE),"METRC ERROR")</f>
        <v>#REF!</v>
      </c>
      <c r="F1397" s="13" t="str">
        <f>_xlfn.IFNA(VLOOKUP(expandedflower[[#This Row],[Scion METRC '#]],VEGC8[[#All],[Scion METRC '#]:[Pheno Barcode]],2,FALSE),"")</f>
        <v/>
      </c>
      <c r="G1397" s="13" t="str">
        <f>LEFT(expandedflower[[#This Row],[Pheno Barcode]],7)</f>
        <v/>
      </c>
      <c r="H1397" s="10" t="e">
        <f>_xlfn.IFNA(VLOOKUP(expandedflower[[#This Row],[Strain]],VEGC8[[#All],[Scion METRC '#]:[Health]],5,FALSE),"")</f>
        <v>#REF!</v>
      </c>
      <c r="I1397" s="13"/>
      <c r="J1397" s="13" t="str">
        <f>_xlfn.IFNA(VLOOKUP(expandedflower[[#This Row],[Scion METRC '#]],DEADC8[#Data],2,FALSE),"Alive")</f>
        <v>Alive</v>
      </c>
      <c r="K1397" s="13"/>
      <c r="L1397" s="13" t="str">
        <f>_xlfn.IFNA(VLOOKUP(expandedflower[[#This Row],[Scion METRC '#]],DEADC8[#Data],3,FALSE),"")</f>
        <v/>
      </c>
      <c r="M1397" s="14" t="str">
        <f>_xlfn.IFNA(VLOOKUP(expandedflower[[#This Row],[Scion METRC '#]],DEADC8[#Data],4,FALSE),"")</f>
        <v/>
      </c>
      <c r="N1397" s="13" t="str">
        <f>IF(ISNUMBER(SEARCH(".",expandedflower[[#This Row],[Pheno Barcode]])),CONCATENATE("1A4070000000065000",RIGHT(expandedflower[[#This Row],[Pheno Barcode]],6)),"")</f>
        <v/>
      </c>
      <c r="O13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_RL3-04</v>
      </c>
    </row>
    <row r="1398" spans="1:15" x14ac:dyDescent="0.25">
      <c r="A1398" s="8" t="s">
        <v>556</v>
      </c>
      <c r="B1398" s="9">
        <v>5</v>
      </c>
      <c r="C1398" s="13" t="s">
        <v>569</v>
      </c>
      <c r="D1398" s="13"/>
      <c r="E1398" s="13" t="e">
        <f>_xlfn.IFNA(VLOOKUP(expandedflower[[#This Row],[Scion METRC '#]],[3]!METRCC8[#Data],2,FALSE),"METRC ERROR")</f>
        <v>#REF!</v>
      </c>
      <c r="F1398" s="13" t="str">
        <f>_xlfn.IFNA(VLOOKUP(expandedflower[[#This Row],[Scion METRC '#]],VEGC8[[#All],[Scion METRC '#]:[Pheno Barcode]],2,FALSE),"")</f>
        <v/>
      </c>
      <c r="G1398" s="13" t="str">
        <f>LEFT(expandedflower[[#This Row],[Pheno Barcode]],7)</f>
        <v/>
      </c>
      <c r="H1398" s="10" t="e">
        <f>_xlfn.IFNA(VLOOKUP(expandedflower[[#This Row],[Strain]],VEGC8[[#All],[Scion METRC '#]:[Health]],5,FALSE),"")</f>
        <v>#REF!</v>
      </c>
      <c r="I1398" s="13"/>
      <c r="J1398" s="13" t="str">
        <f>_xlfn.IFNA(VLOOKUP(expandedflower[[#This Row],[Scion METRC '#]],DEADC8[#Data],2,FALSE),"Alive")</f>
        <v>Alive</v>
      </c>
      <c r="K1398" s="13"/>
      <c r="L1398" s="13" t="str">
        <f>_xlfn.IFNA(VLOOKUP(expandedflower[[#This Row],[Scion METRC '#]],DEADC8[#Data],3,FALSE),"")</f>
        <v/>
      </c>
      <c r="M1398" s="14" t="str">
        <f>_xlfn.IFNA(VLOOKUP(expandedflower[[#This Row],[Scion METRC '#]],DEADC8[#Data],4,FALSE),"")</f>
        <v/>
      </c>
      <c r="N1398" s="13" t="str">
        <f>IF(ISNUMBER(SEARCH(".",expandedflower[[#This Row],[Pheno Barcode]])),CONCATENATE("1A4070000000065000",RIGHT(expandedflower[[#This Row],[Pheno Barcode]],6)),"")</f>
        <v/>
      </c>
      <c r="O13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_RL3-05</v>
      </c>
    </row>
    <row r="1399" spans="1:15" x14ac:dyDescent="0.25">
      <c r="A1399" s="8" t="s">
        <v>556</v>
      </c>
      <c r="B1399" s="9">
        <v>6</v>
      </c>
      <c r="C1399" s="13" t="s">
        <v>569</v>
      </c>
      <c r="D1399" s="13"/>
      <c r="E1399" s="13" t="e">
        <f>_xlfn.IFNA(VLOOKUP(expandedflower[[#This Row],[Scion METRC '#]],[3]!METRCC8[#Data],2,FALSE),"METRC ERROR")</f>
        <v>#REF!</v>
      </c>
      <c r="F1399" s="13" t="str">
        <f>_xlfn.IFNA(VLOOKUP(expandedflower[[#This Row],[Scion METRC '#]],VEGC8[[#All],[Scion METRC '#]:[Pheno Barcode]],2,FALSE),"")</f>
        <v/>
      </c>
      <c r="G1399" s="13" t="str">
        <f>LEFT(expandedflower[[#This Row],[Pheno Barcode]],7)</f>
        <v/>
      </c>
      <c r="H1399" s="10" t="e">
        <f>_xlfn.IFNA(VLOOKUP(expandedflower[[#This Row],[Strain]],VEGC8[[#All],[Scion METRC '#]:[Health]],5,FALSE),"")</f>
        <v>#REF!</v>
      </c>
      <c r="I1399" s="13"/>
      <c r="J1399" s="13" t="str">
        <f>_xlfn.IFNA(VLOOKUP(expandedflower[[#This Row],[Scion METRC '#]],DEADC8[#Data],2,FALSE),"Alive")</f>
        <v>Alive</v>
      </c>
      <c r="K1399" s="13"/>
      <c r="L1399" s="13" t="str">
        <f>_xlfn.IFNA(VLOOKUP(expandedflower[[#This Row],[Scion METRC '#]],DEADC8[#Data],3,FALSE),"")</f>
        <v/>
      </c>
      <c r="M1399" s="14" t="str">
        <f>_xlfn.IFNA(VLOOKUP(expandedflower[[#This Row],[Scion METRC '#]],DEADC8[#Data],4,FALSE),"")</f>
        <v/>
      </c>
      <c r="N1399" s="13" t="str">
        <f>IF(ISNUMBER(SEARCH(".",expandedflower[[#This Row],[Pheno Barcode]])),CONCATENATE("1A4070000000065000",RIGHT(expandedflower[[#This Row],[Pheno Barcode]],6)),"")</f>
        <v/>
      </c>
      <c r="O13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_RL3-06</v>
      </c>
    </row>
    <row r="1400" spans="1:15" x14ac:dyDescent="0.25">
      <c r="A1400" s="8" t="s">
        <v>556</v>
      </c>
      <c r="B1400" s="9">
        <v>7</v>
      </c>
      <c r="C1400" s="13" t="s">
        <v>569</v>
      </c>
      <c r="D1400" s="13"/>
      <c r="E1400" s="13" t="e">
        <f>_xlfn.IFNA(VLOOKUP(expandedflower[[#This Row],[Scion METRC '#]],[3]!METRCC8[#Data],2,FALSE),"METRC ERROR")</f>
        <v>#REF!</v>
      </c>
      <c r="F1400" s="13" t="str">
        <f>_xlfn.IFNA(VLOOKUP(expandedflower[[#This Row],[Scion METRC '#]],VEGC8[[#All],[Scion METRC '#]:[Pheno Barcode]],2,FALSE),"")</f>
        <v/>
      </c>
      <c r="G1400" s="13" t="str">
        <f>LEFT(expandedflower[[#This Row],[Pheno Barcode]],7)</f>
        <v/>
      </c>
      <c r="H1400" s="10" t="e">
        <f>_xlfn.IFNA(VLOOKUP(expandedflower[[#This Row],[Strain]],VEGC8[[#All],[Scion METRC '#]:[Health]],5,FALSE),"")</f>
        <v>#REF!</v>
      </c>
      <c r="I1400" s="13"/>
      <c r="J1400" s="13" t="str">
        <f>_xlfn.IFNA(VLOOKUP(expandedflower[[#This Row],[Scion METRC '#]],DEADC8[#Data],2,FALSE),"Alive")</f>
        <v>Alive</v>
      </c>
      <c r="K1400" s="13"/>
      <c r="L1400" s="13" t="str">
        <f>_xlfn.IFNA(VLOOKUP(expandedflower[[#This Row],[Scion METRC '#]],DEADC8[#Data],3,FALSE),"")</f>
        <v/>
      </c>
      <c r="M1400" s="14" t="str">
        <f>_xlfn.IFNA(VLOOKUP(expandedflower[[#This Row],[Scion METRC '#]],DEADC8[#Data],4,FALSE),"")</f>
        <v/>
      </c>
      <c r="N1400" s="13" t="str">
        <f>IF(ISNUMBER(SEARCH(".",expandedflower[[#This Row],[Pheno Barcode]])),CONCATENATE("1A4070000000065000",RIGHT(expandedflower[[#This Row],[Pheno Barcode]],6)),"")</f>
        <v/>
      </c>
      <c r="O14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_RL3-07</v>
      </c>
    </row>
    <row r="1401" spans="1:15" x14ac:dyDescent="0.25">
      <c r="A1401" s="8" t="s">
        <v>556</v>
      </c>
      <c r="B1401" s="9">
        <v>8</v>
      </c>
      <c r="C1401" s="13" t="s">
        <v>569</v>
      </c>
      <c r="D1401" s="13"/>
      <c r="E1401" s="13" t="e">
        <f>_xlfn.IFNA(VLOOKUP(expandedflower[[#This Row],[Scion METRC '#]],[3]!METRCC8[#Data],2,FALSE),"METRC ERROR")</f>
        <v>#REF!</v>
      </c>
      <c r="F1401" s="13" t="str">
        <f>_xlfn.IFNA(VLOOKUP(expandedflower[[#This Row],[Scion METRC '#]],VEGC8[[#All],[Scion METRC '#]:[Pheno Barcode]],2,FALSE),"")</f>
        <v/>
      </c>
      <c r="G1401" s="13" t="str">
        <f>LEFT(expandedflower[[#This Row],[Pheno Barcode]],7)</f>
        <v/>
      </c>
      <c r="H1401" s="10" t="e">
        <f>_xlfn.IFNA(VLOOKUP(expandedflower[[#This Row],[Strain]],VEGC8[[#All],[Scion METRC '#]:[Health]],5,FALSE),"")</f>
        <v>#REF!</v>
      </c>
      <c r="I1401" s="13"/>
      <c r="J1401" s="13" t="str">
        <f>_xlfn.IFNA(VLOOKUP(expandedflower[[#This Row],[Scion METRC '#]],DEADC8[#Data],2,FALSE),"Alive")</f>
        <v>Alive</v>
      </c>
      <c r="K1401" s="13"/>
      <c r="L1401" s="13" t="str">
        <f>_xlfn.IFNA(VLOOKUP(expandedflower[[#This Row],[Scion METRC '#]],DEADC8[#Data],3,FALSE),"")</f>
        <v/>
      </c>
      <c r="M1401" s="14" t="str">
        <f>_xlfn.IFNA(VLOOKUP(expandedflower[[#This Row],[Scion METRC '#]],DEADC8[#Data],4,FALSE),"")</f>
        <v/>
      </c>
      <c r="N1401" s="13" t="str">
        <f>IF(ISNUMBER(SEARCH(".",expandedflower[[#This Row],[Pheno Barcode]])),CONCATENATE("1A4070000000065000",RIGHT(expandedflower[[#This Row],[Pheno Barcode]],6)),"")</f>
        <v/>
      </c>
      <c r="O14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_RL3-08</v>
      </c>
    </row>
    <row r="1402" spans="1:15" x14ac:dyDescent="0.25">
      <c r="A1402" s="8" t="s">
        <v>556</v>
      </c>
      <c r="B1402" s="9">
        <v>9</v>
      </c>
      <c r="C1402" s="13" t="s">
        <v>569</v>
      </c>
      <c r="D1402" s="13"/>
      <c r="E1402" s="13" t="e">
        <f>_xlfn.IFNA(VLOOKUP(expandedflower[[#This Row],[Scion METRC '#]],[3]!METRCC8[#Data],2,FALSE),"METRC ERROR")</f>
        <v>#REF!</v>
      </c>
      <c r="F1402" s="13" t="str">
        <f>_xlfn.IFNA(VLOOKUP(expandedflower[[#This Row],[Scion METRC '#]],VEGC8[[#All],[Scion METRC '#]:[Pheno Barcode]],2,FALSE),"")</f>
        <v/>
      </c>
      <c r="G1402" s="13" t="str">
        <f>LEFT(expandedflower[[#This Row],[Pheno Barcode]],7)</f>
        <v/>
      </c>
      <c r="H1402" s="10" t="e">
        <f>_xlfn.IFNA(VLOOKUP(expandedflower[[#This Row],[Strain]],VEGC8[[#All],[Scion METRC '#]:[Health]],5,FALSE),"")</f>
        <v>#REF!</v>
      </c>
      <c r="I1402" s="13"/>
      <c r="J1402" s="13" t="str">
        <f>_xlfn.IFNA(VLOOKUP(expandedflower[[#This Row],[Scion METRC '#]],DEADC8[#Data],2,FALSE),"Alive")</f>
        <v>Alive</v>
      </c>
      <c r="K1402" s="13"/>
      <c r="L1402" s="13" t="str">
        <f>_xlfn.IFNA(VLOOKUP(expandedflower[[#This Row],[Scion METRC '#]],DEADC8[#Data],3,FALSE),"")</f>
        <v/>
      </c>
      <c r="M1402" s="14" t="str">
        <f>_xlfn.IFNA(VLOOKUP(expandedflower[[#This Row],[Scion METRC '#]],DEADC8[#Data],4,FALSE),"")</f>
        <v/>
      </c>
      <c r="N1402" s="13" t="str">
        <f>IF(ISNUMBER(SEARCH(".",expandedflower[[#This Row],[Pheno Barcode]])),CONCATENATE("1A4070000000065000",RIGHT(expandedflower[[#This Row],[Pheno Barcode]],6)),"")</f>
        <v/>
      </c>
      <c r="O14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_RL3-09</v>
      </c>
    </row>
    <row r="1403" spans="1:15" x14ac:dyDescent="0.25">
      <c r="A1403" s="8" t="s">
        <v>556</v>
      </c>
      <c r="B1403" s="9">
        <v>10</v>
      </c>
      <c r="C1403" s="13" t="s">
        <v>569</v>
      </c>
      <c r="D1403" s="13"/>
      <c r="E1403" s="13" t="e">
        <f>_xlfn.IFNA(VLOOKUP(expandedflower[[#This Row],[Scion METRC '#]],[3]!METRCC8[#Data],2,FALSE),"METRC ERROR")</f>
        <v>#REF!</v>
      </c>
      <c r="F1403" s="13" t="str">
        <f>_xlfn.IFNA(VLOOKUP(expandedflower[[#This Row],[Scion METRC '#]],VEGC8[[#All],[Scion METRC '#]:[Pheno Barcode]],2,FALSE),"")</f>
        <v/>
      </c>
      <c r="G1403" s="13" t="str">
        <f>LEFT(expandedflower[[#This Row],[Pheno Barcode]],7)</f>
        <v/>
      </c>
      <c r="H1403" s="10" t="e">
        <f>_xlfn.IFNA(VLOOKUP(expandedflower[[#This Row],[Strain]],VEGC8[[#All],[Scion METRC '#]:[Health]],5,FALSE),"")</f>
        <v>#REF!</v>
      </c>
      <c r="I1403" s="13"/>
      <c r="J1403" s="13" t="str">
        <f>_xlfn.IFNA(VLOOKUP(expandedflower[[#This Row],[Scion METRC '#]],DEADC8[#Data],2,FALSE),"Alive")</f>
        <v>Alive</v>
      </c>
      <c r="K1403" s="13"/>
      <c r="L1403" s="13" t="str">
        <f>_xlfn.IFNA(VLOOKUP(expandedflower[[#This Row],[Scion METRC '#]],DEADC8[#Data],3,FALSE),"")</f>
        <v/>
      </c>
      <c r="M1403" s="14" t="str">
        <f>_xlfn.IFNA(VLOOKUP(expandedflower[[#This Row],[Scion METRC '#]],DEADC8[#Data],4,FALSE),"")</f>
        <v/>
      </c>
      <c r="N1403" s="13" t="str">
        <f>IF(ISNUMBER(SEARCH(".",expandedflower[[#This Row],[Pheno Barcode]])),CONCATENATE("1A4070000000065000",RIGHT(expandedflower[[#This Row],[Pheno Barcode]],6)),"")</f>
        <v/>
      </c>
      <c r="O14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_RL3-10</v>
      </c>
    </row>
    <row r="1404" spans="1:15" x14ac:dyDescent="0.25">
      <c r="A1404" s="8" t="s">
        <v>556</v>
      </c>
      <c r="B1404" s="9">
        <v>11</v>
      </c>
      <c r="C1404" s="13" t="s">
        <v>569</v>
      </c>
      <c r="D1404" s="13"/>
      <c r="E1404" s="13" t="e">
        <f>_xlfn.IFNA(VLOOKUP(expandedflower[[#This Row],[Scion METRC '#]],[3]!METRCC8[#Data],2,FALSE),"METRC ERROR")</f>
        <v>#REF!</v>
      </c>
      <c r="F1404" s="13" t="str">
        <f>_xlfn.IFNA(VLOOKUP(expandedflower[[#This Row],[Scion METRC '#]],VEGC8[[#All],[Scion METRC '#]:[Pheno Barcode]],2,FALSE),"")</f>
        <v/>
      </c>
      <c r="G1404" s="13" t="str">
        <f>LEFT(expandedflower[[#This Row],[Pheno Barcode]],7)</f>
        <v/>
      </c>
      <c r="H1404" s="10" t="e">
        <f>_xlfn.IFNA(VLOOKUP(expandedflower[[#This Row],[Strain]],VEGC8[[#All],[Scion METRC '#]:[Health]],5,FALSE),"")</f>
        <v>#REF!</v>
      </c>
      <c r="I1404" s="13"/>
      <c r="J1404" s="13" t="str">
        <f>_xlfn.IFNA(VLOOKUP(expandedflower[[#This Row],[Scion METRC '#]],DEADC8[#Data],2,FALSE),"Alive")</f>
        <v>Alive</v>
      </c>
      <c r="K1404" s="13"/>
      <c r="L1404" s="13" t="str">
        <f>_xlfn.IFNA(VLOOKUP(expandedflower[[#This Row],[Scion METRC '#]],DEADC8[#Data],3,FALSE),"")</f>
        <v/>
      </c>
      <c r="M1404" s="14" t="str">
        <f>_xlfn.IFNA(VLOOKUP(expandedflower[[#This Row],[Scion METRC '#]],DEADC8[#Data],4,FALSE),"")</f>
        <v/>
      </c>
      <c r="N1404" s="13" t="str">
        <f>IF(ISNUMBER(SEARCH(".",expandedflower[[#This Row],[Pheno Barcode]])),CONCATENATE("1A4070000000065000",RIGHT(expandedflower[[#This Row],[Pheno Barcode]],6)),"")</f>
        <v/>
      </c>
      <c r="O14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_RL3-11</v>
      </c>
    </row>
    <row r="1405" spans="1:15" x14ac:dyDescent="0.25">
      <c r="A1405" s="8" t="s">
        <v>556</v>
      </c>
      <c r="B1405" s="9">
        <v>12</v>
      </c>
      <c r="C1405" s="13" t="s">
        <v>569</v>
      </c>
      <c r="D1405" s="13"/>
      <c r="E1405" s="13" t="e">
        <f>_xlfn.IFNA(VLOOKUP(expandedflower[[#This Row],[Scion METRC '#]],[3]!METRCC8[#Data],2,FALSE),"METRC ERROR")</f>
        <v>#REF!</v>
      </c>
      <c r="F1405" s="13" t="str">
        <f>_xlfn.IFNA(VLOOKUP(expandedflower[[#This Row],[Scion METRC '#]],VEGC8[[#All],[Scion METRC '#]:[Pheno Barcode]],2,FALSE),"")</f>
        <v/>
      </c>
      <c r="G1405" s="13" t="str">
        <f>LEFT(expandedflower[[#This Row],[Pheno Barcode]],7)</f>
        <v/>
      </c>
      <c r="H1405" s="10" t="e">
        <f>_xlfn.IFNA(VLOOKUP(expandedflower[[#This Row],[Strain]],VEGC8[[#All],[Scion METRC '#]:[Health]],5,FALSE),"")</f>
        <v>#REF!</v>
      </c>
      <c r="I1405" s="13"/>
      <c r="J1405" s="13" t="str">
        <f>_xlfn.IFNA(VLOOKUP(expandedflower[[#This Row],[Scion METRC '#]],DEADC8[#Data],2,FALSE),"Alive")</f>
        <v>Alive</v>
      </c>
      <c r="K1405" s="13"/>
      <c r="L1405" s="13" t="str">
        <f>_xlfn.IFNA(VLOOKUP(expandedflower[[#This Row],[Scion METRC '#]],DEADC8[#Data],3,FALSE),"")</f>
        <v/>
      </c>
      <c r="M1405" s="14" t="str">
        <f>_xlfn.IFNA(VLOOKUP(expandedflower[[#This Row],[Scion METRC '#]],DEADC8[#Data],4,FALSE),"")</f>
        <v/>
      </c>
      <c r="N1405" s="13" t="str">
        <f>IF(ISNUMBER(SEARCH(".",expandedflower[[#This Row],[Pheno Barcode]])),CONCATENATE("1A4070000000065000",RIGHT(expandedflower[[#This Row],[Pheno Barcode]],6)),"")</f>
        <v/>
      </c>
      <c r="O14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_RL3-12</v>
      </c>
    </row>
    <row r="1406" spans="1:15" x14ac:dyDescent="0.25">
      <c r="A1406" s="8" t="s">
        <v>556</v>
      </c>
      <c r="B1406" s="9">
        <v>13</v>
      </c>
      <c r="C1406" s="13" t="s">
        <v>569</v>
      </c>
      <c r="D1406" s="13"/>
      <c r="E1406" s="13" t="e">
        <f>_xlfn.IFNA(VLOOKUP(expandedflower[[#This Row],[Scion METRC '#]],[3]!METRCC8[#Data],2,FALSE),"METRC ERROR")</f>
        <v>#REF!</v>
      </c>
      <c r="F1406" s="13" t="str">
        <f>_xlfn.IFNA(VLOOKUP(expandedflower[[#This Row],[Scion METRC '#]],VEGC8[[#All],[Scion METRC '#]:[Pheno Barcode]],2,FALSE),"")</f>
        <v/>
      </c>
      <c r="G1406" s="13" t="str">
        <f>LEFT(expandedflower[[#This Row],[Pheno Barcode]],7)</f>
        <v/>
      </c>
      <c r="H1406" s="10" t="e">
        <f>_xlfn.IFNA(VLOOKUP(expandedflower[[#This Row],[Strain]],VEGC8[[#All],[Scion METRC '#]:[Health]],5,FALSE),"")</f>
        <v>#REF!</v>
      </c>
      <c r="I1406" s="13"/>
      <c r="J1406" s="13" t="str">
        <f>_xlfn.IFNA(VLOOKUP(expandedflower[[#This Row],[Scion METRC '#]],DEADC8[#Data],2,FALSE),"Alive")</f>
        <v>Alive</v>
      </c>
      <c r="K1406" s="13"/>
      <c r="L1406" s="13" t="str">
        <f>_xlfn.IFNA(VLOOKUP(expandedflower[[#This Row],[Scion METRC '#]],DEADC8[#Data],3,FALSE),"")</f>
        <v/>
      </c>
      <c r="M1406" s="14" t="str">
        <f>_xlfn.IFNA(VLOOKUP(expandedflower[[#This Row],[Scion METRC '#]],DEADC8[#Data],4,FALSE),"")</f>
        <v/>
      </c>
      <c r="N1406" s="13" t="str">
        <f>IF(ISNUMBER(SEARCH(".",expandedflower[[#This Row],[Pheno Barcode]])),CONCATENATE("1A4070000000065000",RIGHT(expandedflower[[#This Row],[Pheno Barcode]],6)),"")</f>
        <v/>
      </c>
      <c r="O14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_RL3-13</v>
      </c>
    </row>
    <row r="1407" spans="1:15" x14ac:dyDescent="0.25">
      <c r="A1407" s="8" t="s">
        <v>556</v>
      </c>
      <c r="B1407" s="9">
        <v>14</v>
      </c>
      <c r="C1407" s="13" t="s">
        <v>569</v>
      </c>
      <c r="D1407" s="13"/>
      <c r="E1407" s="13" t="e">
        <f>_xlfn.IFNA(VLOOKUP(expandedflower[[#This Row],[Scion METRC '#]],[3]!METRCC8[#Data],2,FALSE),"METRC ERROR")</f>
        <v>#REF!</v>
      </c>
      <c r="F1407" s="13" t="str">
        <f>_xlfn.IFNA(VLOOKUP(expandedflower[[#This Row],[Scion METRC '#]],VEGC8[[#All],[Scion METRC '#]:[Pheno Barcode]],2,FALSE),"")</f>
        <v/>
      </c>
      <c r="G1407" s="13" t="str">
        <f>LEFT(expandedflower[[#This Row],[Pheno Barcode]],7)</f>
        <v/>
      </c>
      <c r="H1407" s="10" t="e">
        <f>_xlfn.IFNA(VLOOKUP(expandedflower[[#This Row],[Strain]],VEGC8[[#All],[Scion METRC '#]:[Health]],5,FALSE),"")</f>
        <v>#REF!</v>
      </c>
      <c r="I1407" s="13"/>
      <c r="J1407" s="13" t="str">
        <f>_xlfn.IFNA(VLOOKUP(expandedflower[[#This Row],[Scion METRC '#]],DEADC8[#Data],2,FALSE),"Alive")</f>
        <v>Alive</v>
      </c>
      <c r="K1407" s="13"/>
      <c r="L1407" s="13" t="str">
        <f>_xlfn.IFNA(VLOOKUP(expandedflower[[#This Row],[Scion METRC '#]],DEADC8[#Data],3,FALSE),"")</f>
        <v/>
      </c>
      <c r="M1407" s="14" t="str">
        <f>_xlfn.IFNA(VLOOKUP(expandedflower[[#This Row],[Scion METRC '#]],DEADC8[#Data],4,FALSE),"")</f>
        <v/>
      </c>
      <c r="N1407" s="13" t="str">
        <f>IF(ISNUMBER(SEARCH(".",expandedflower[[#This Row],[Pheno Barcode]])),CONCATENATE("1A4070000000065000",RIGHT(expandedflower[[#This Row],[Pheno Barcode]],6)),"")</f>
        <v/>
      </c>
      <c r="O14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_RL3-14</v>
      </c>
    </row>
    <row r="1408" spans="1:15" x14ac:dyDescent="0.25">
      <c r="A1408" s="8" t="s">
        <v>556</v>
      </c>
      <c r="B1408" s="9">
        <v>15</v>
      </c>
      <c r="C1408" s="13" t="s">
        <v>569</v>
      </c>
      <c r="D1408" s="13"/>
      <c r="E1408" s="13" t="e">
        <f>_xlfn.IFNA(VLOOKUP(expandedflower[[#This Row],[Scion METRC '#]],[3]!METRCC8[#Data],2,FALSE),"METRC ERROR")</f>
        <v>#REF!</v>
      </c>
      <c r="F1408" s="13" t="str">
        <f>_xlfn.IFNA(VLOOKUP(expandedflower[[#This Row],[Scion METRC '#]],VEGC8[[#All],[Scion METRC '#]:[Pheno Barcode]],2,FALSE),"")</f>
        <v/>
      </c>
      <c r="G1408" s="13" t="str">
        <f>LEFT(expandedflower[[#This Row],[Pheno Barcode]],7)</f>
        <v/>
      </c>
      <c r="H1408" s="10" t="e">
        <f>_xlfn.IFNA(VLOOKUP(expandedflower[[#This Row],[Strain]],VEGC8[[#All],[Scion METRC '#]:[Health]],5,FALSE),"")</f>
        <v>#REF!</v>
      </c>
      <c r="I1408" s="13"/>
      <c r="J1408" s="13" t="str">
        <f>_xlfn.IFNA(VLOOKUP(expandedflower[[#This Row],[Scion METRC '#]],DEADC8[#Data],2,FALSE),"Alive")</f>
        <v>Alive</v>
      </c>
      <c r="K1408" s="13"/>
      <c r="L1408" s="13" t="str">
        <f>_xlfn.IFNA(VLOOKUP(expandedflower[[#This Row],[Scion METRC '#]],DEADC8[#Data],3,FALSE),"")</f>
        <v/>
      </c>
      <c r="M1408" s="14" t="str">
        <f>_xlfn.IFNA(VLOOKUP(expandedflower[[#This Row],[Scion METRC '#]],DEADC8[#Data],4,FALSE),"")</f>
        <v/>
      </c>
      <c r="N1408" s="13" t="str">
        <f>IF(ISNUMBER(SEARCH(".",expandedflower[[#This Row],[Pheno Barcode]])),CONCATENATE("1A4070000000065000",RIGHT(expandedflower[[#This Row],[Pheno Barcode]],6)),"")</f>
        <v/>
      </c>
      <c r="O14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_RL3-15</v>
      </c>
    </row>
    <row r="1409" spans="1:15" x14ac:dyDescent="0.25">
      <c r="A1409" s="8" t="s">
        <v>556</v>
      </c>
      <c r="B1409" s="9">
        <v>16</v>
      </c>
      <c r="C1409" s="13" t="s">
        <v>569</v>
      </c>
      <c r="D1409" s="13"/>
      <c r="E1409" s="13" t="e">
        <f>_xlfn.IFNA(VLOOKUP(expandedflower[[#This Row],[Scion METRC '#]],[3]!METRCC8[#Data],2,FALSE),"METRC ERROR")</f>
        <v>#REF!</v>
      </c>
      <c r="F1409" s="13" t="str">
        <f>_xlfn.IFNA(VLOOKUP(expandedflower[[#This Row],[Scion METRC '#]],VEGC8[[#All],[Scion METRC '#]:[Pheno Barcode]],2,FALSE),"")</f>
        <v/>
      </c>
      <c r="G1409" s="13" t="str">
        <f>LEFT(expandedflower[[#This Row],[Pheno Barcode]],7)</f>
        <v/>
      </c>
      <c r="H1409" s="10" t="e">
        <f>_xlfn.IFNA(VLOOKUP(expandedflower[[#This Row],[Strain]],VEGC8[[#All],[Scion METRC '#]:[Health]],5,FALSE),"")</f>
        <v>#REF!</v>
      </c>
      <c r="I1409" s="13"/>
      <c r="J1409" s="13" t="str">
        <f>_xlfn.IFNA(VLOOKUP(expandedflower[[#This Row],[Scion METRC '#]],DEADC8[#Data],2,FALSE),"Alive")</f>
        <v>Alive</v>
      </c>
      <c r="K1409" s="13"/>
      <c r="L1409" s="13" t="str">
        <f>_xlfn.IFNA(VLOOKUP(expandedflower[[#This Row],[Scion METRC '#]],DEADC8[#Data],3,FALSE),"")</f>
        <v/>
      </c>
      <c r="M1409" s="14" t="str">
        <f>_xlfn.IFNA(VLOOKUP(expandedflower[[#This Row],[Scion METRC '#]],DEADC8[#Data],4,FALSE),"")</f>
        <v/>
      </c>
      <c r="N1409" s="13" t="str">
        <f>IF(ISNUMBER(SEARCH(".",expandedflower[[#This Row],[Pheno Barcode]])),CONCATENATE("1A4070000000065000",RIGHT(expandedflower[[#This Row],[Pheno Barcode]],6)),"")</f>
        <v/>
      </c>
      <c r="O14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_RL3-16</v>
      </c>
    </row>
    <row r="1410" spans="1:15" x14ac:dyDescent="0.25">
      <c r="A1410" s="8" t="s">
        <v>556</v>
      </c>
      <c r="B1410" s="9">
        <v>1</v>
      </c>
      <c r="C1410" s="13" t="s">
        <v>570</v>
      </c>
      <c r="D1410" s="13"/>
      <c r="E1410" s="13" t="e">
        <f>_xlfn.IFNA(VLOOKUP(expandedflower[[#This Row],[Scion METRC '#]],[3]!METRCC8[#Data],2,FALSE),"METRC ERROR")</f>
        <v>#REF!</v>
      </c>
      <c r="F1410" s="13" t="str">
        <f>_xlfn.IFNA(VLOOKUP(expandedflower[[#This Row],[Scion METRC '#]],VEGC8[[#All],[Scion METRC '#]:[Pheno Barcode]],2,FALSE),"")</f>
        <v/>
      </c>
      <c r="G1410" s="13" t="str">
        <f>LEFT(expandedflower[[#This Row],[Pheno Barcode]],7)</f>
        <v/>
      </c>
      <c r="H1410" s="10" t="e">
        <f>_xlfn.IFNA(VLOOKUP(expandedflower[[#This Row],[Strain]],VEGC8[[#All],[Scion METRC '#]:[Health]],5,FALSE),"")</f>
        <v>#REF!</v>
      </c>
      <c r="I1410" s="13"/>
      <c r="J1410" s="13" t="str">
        <f>_xlfn.IFNA(VLOOKUP(expandedflower[[#This Row],[Scion METRC '#]],DEADC8[#Data],2,FALSE),"Alive")</f>
        <v>Alive</v>
      </c>
      <c r="K1410" s="13"/>
      <c r="L1410" s="13" t="str">
        <f>_xlfn.IFNA(VLOOKUP(expandedflower[[#This Row],[Scion METRC '#]],DEADC8[#Data],3,FALSE),"")</f>
        <v/>
      </c>
      <c r="M1410" s="14" t="str">
        <f>_xlfn.IFNA(VLOOKUP(expandedflower[[#This Row],[Scion METRC '#]],DEADC8[#Data],4,FALSE),"")</f>
        <v/>
      </c>
      <c r="N1410" s="13" t="str">
        <f>IF(ISNUMBER(SEARCH(".",expandedflower[[#This Row],[Pheno Barcode]])),CONCATENATE("1A4070000000065000",RIGHT(expandedflower[[#This Row],[Pheno Barcode]],6)),"")</f>
        <v/>
      </c>
      <c r="O14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_RL4-01</v>
      </c>
    </row>
    <row r="1411" spans="1:15" x14ac:dyDescent="0.25">
      <c r="A1411" s="8" t="s">
        <v>556</v>
      </c>
      <c r="B1411" s="9">
        <v>2</v>
      </c>
      <c r="C1411" s="13" t="s">
        <v>570</v>
      </c>
      <c r="D1411" s="13"/>
      <c r="E1411" s="13" t="e">
        <f>_xlfn.IFNA(VLOOKUP(expandedflower[[#This Row],[Scion METRC '#]],[3]!METRCC8[#Data],2,FALSE),"METRC ERROR")</f>
        <v>#REF!</v>
      </c>
      <c r="F1411" s="13" t="str">
        <f>_xlfn.IFNA(VLOOKUP(expandedflower[[#This Row],[Scion METRC '#]],VEGC8[[#All],[Scion METRC '#]:[Pheno Barcode]],2,FALSE),"")</f>
        <v/>
      </c>
      <c r="G1411" s="13" t="str">
        <f>LEFT(expandedflower[[#This Row],[Pheno Barcode]],7)</f>
        <v/>
      </c>
      <c r="H1411" s="10" t="e">
        <f>_xlfn.IFNA(VLOOKUP(expandedflower[[#This Row],[Strain]],VEGC8[[#All],[Scion METRC '#]:[Health]],5,FALSE),"")</f>
        <v>#REF!</v>
      </c>
      <c r="I1411" s="13"/>
      <c r="J1411" s="13" t="str">
        <f>_xlfn.IFNA(VLOOKUP(expandedflower[[#This Row],[Scion METRC '#]],DEADC8[#Data],2,FALSE),"Alive")</f>
        <v>Alive</v>
      </c>
      <c r="K1411" s="13"/>
      <c r="L1411" s="13" t="str">
        <f>_xlfn.IFNA(VLOOKUP(expandedflower[[#This Row],[Scion METRC '#]],DEADC8[#Data],3,FALSE),"")</f>
        <v/>
      </c>
      <c r="M1411" s="14" t="str">
        <f>_xlfn.IFNA(VLOOKUP(expandedflower[[#This Row],[Scion METRC '#]],DEADC8[#Data],4,FALSE),"")</f>
        <v/>
      </c>
      <c r="N1411" s="13" t="str">
        <f>IF(ISNUMBER(SEARCH(".",expandedflower[[#This Row],[Pheno Barcode]])),CONCATENATE("1A4070000000065000",RIGHT(expandedflower[[#This Row],[Pheno Barcode]],6)),"")</f>
        <v/>
      </c>
      <c r="O14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_RL4-02</v>
      </c>
    </row>
    <row r="1412" spans="1:15" x14ac:dyDescent="0.25">
      <c r="A1412" s="8" t="s">
        <v>556</v>
      </c>
      <c r="B1412" s="9">
        <v>3</v>
      </c>
      <c r="C1412" s="13" t="s">
        <v>570</v>
      </c>
      <c r="D1412" s="13"/>
      <c r="E1412" s="13" t="e">
        <f>_xlfn.IFNA(VLOOKUP(expandedflower[[#This Row],[Scion METRC '#]],[3]!METRCC8[#Data],2,FALSE),"METRC ERROR")</f>
        <v>#REF!</v>
      </c>
      <c r="F1412" s="13" t="str">
        <f>_xlfn.IFNA(VLOOKUP(expandedflower[[#This Row],[Scion METRC '#]],VEGC8[[#All],[Scion METRC '#]:[Pheno Barcode]],2,FALSE),"")</f>
        <v/>
      </c>
      <c r="G1412" s="13" t="str">
        <f>LEFT(expandedflower[[#This Row],[Pheno Barcode]],7)</f>
        <v/>
      </c>
      <c r="H1412" s="10" t="e">
        <f>_xlfn.IFNA(VLOOKUP(expandedflower[[#This Row],[Strain]],VEGC8[[#All],[Scion METRC '#]:[Health]],5,FALSE),"")</f>
        <v>#REF!</v>
      </c>
      <c r="I1412" s="13"/>
      <c r="J1412" s="13" t="str">
        <f>_xlfn.IFNA(VLOOKUP(expandedflower[[#This Row],[Scion METRC '#]],DEADC8[#Data],2,FALSE),"Alive")</f>
        <v>Alive</v>
      </c>
      <c r="K1412" s="13"/>
      <c r="L1412" s="13" t="str">
        <f>_xlfn.IFNA(VLOOKUP(expandedflower[[#This Row],[Scion METRC '#]],DEADC8[#Data],3,FALSE),"")</f>
        <v/>
      </c>
      <c r="M1412" s="14" t="str">
        <f>_xlfn.IFNA(VLOOKUP(expandedflower[[#This Row],[Scion METRC '#]],DEADC8[#Data],4,FALSE),"")</f>
        <v/>
      </c>
      <c r="N1412" s="13" t="str">
        <f>IF(ISNUMBER(SEARCH(".",expandedflower[[#This Row],[Pheno Barcode]])),CONCATENATE("1A4070000000065000",RIGHT(expandedflower[[#This Row],[Pheno Barcode]],6)),"")</f>
        <v/>
      </c>
      <c r="O14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_RL4-03</v>
      </c>
    </row>
    <row r="1413" spans="1:15" x14ac:dyDescent="0.25">
      <c r="A1413" s="8" t="s">
        <v>556</v>
      </c>
      <c r="B1413" s="9">
        <v>4</v>
      </c>
      <c r="C1413" s="13" t="s">
        <v>570</v>
      </c>
      <c r="D1413" s="13"/>
      <c r="E1413" s="13" t="e">
        <f>_xlfn.IFNA(VLOOKUP(expandedflower[[#This Row],[Scion METRC '#]],[3]!METRCC8[#Data],2,FALSE),"METRC ERROR")</f>
        <v>#REF!</v>
      </c>
      <c r="F1413" s="13" t="str">
        <f>_xlfn.IFNA(VLOOKUP(expandedflower[[#This Row],[Scion METRC '#]],VEGC8[[#All],[Scion METRC '#]:[Pheno Barcode]],2,FALSE),"")</f>
        <v/>
      </c>
      <c r="G1413" s="13" t="str">
        <f>LEFT(expandedflower[[#This Row],[Pheno Barcode]],7)</f>
        <v/>
      </c>
      <c r="H1413" s="10" t="e">
        <f>_xlfn.IFNA(VLOOKUP(expandedflower[[#This Row],[Strain]],VEGC8[[#All],[Scion METRC '#]:[Health]],5,FALSE),"")</f>
        <v>#REF!</v>
      </c>
      <c r="I1413" s="13"/>
      <c r="J1413" s="13" t="str">
        <f>_xlfn.IFNA(VLOOKUP(expandedflower[[#This Row],[Scion METRC '#]],DEADC8[#Data],2,FALSE),"Alive")</f>
        <v>Alive</v>
      </c>
      <c r="K1413" s="13"/>
      <c r="L1413" s="13" t="str">
        <f>_xlfn.IFNA(VLOOKUP(expandedflower[[#This Row],[Scion METRC '#]],DEADC8[#Data],3,FALSE),"")</f>
        <v/>
      </c>
      <c r="M1413" s="14" t="str">
        <f>_xlfn.IFNA(VLOOKUP(expandedflower[[#This Row],[Scion METRC '#]],DEADC8[#Data],4,FALSE),"")</f>
        <v/>
      </c>
      <c r="N1413" s="13" t="str">
        <f>IF(ISNUMBER(SEARCH(".",expandedflower[[#This Row],[Pheno Barcode]])),CONCATENATE("1A4070000000065000",RIGHT(expandedflower[[#This Row],[Pheno Barcode]],6)),"")</f>
        <v/>
      </c>
      <c r="O14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_RL4-04</v>
      </c>
    </row>
    <row r="1414" spans="1:15" x14ac:dyDescent="0.25">
      <c r="A1414" s="8" t="s">
        <v>556</v>
      </c>
      <c r="B1414" s="9">
        <v>5</v>
      </c>
      <c r="C1414" s="13" t="s">
        <v>570</v>
      </c>
      <c r="D1414" s="13"/>
      <c r="E1414" s="13" t="e">
        <f>_xlfn.IFNA(VLOOKUP(expandedflower[[#This Row],[Scion METRC '#]],[3]!METRCC8[#Data],2,FALSE),"METRC ERROR")</f>
        <v>#REF!</v>
      </c>
      <c r="F1414" s="13" t="str">
        <f>_xlfn.IFNA(VLOOKUP(expandedflower[[#This Row],[Scion METRC '#]],VEGC8[[#All],[Scion METRC '#]:[Pheno Barcode]],2,FALSE),"")</f>
        <v/>
      </c>
      <c r="G1414" s="13" t="str">
        <f>LEFT(expandedflower[[#This Row],[Pheno Barcode]],7)</f>
        <v/>
      </c>
      <c r="H1414" s="10" t="e">
        <f>_xlfn.IFNA(VLOOKUP(expandedflower[[#This Row],[Strain]],VEGC8[[#All],[Scion METRC '#]:[Health]],5,FALSE),"")</f>
        <v>#REF!</v>
      </c>
      <c r="I1414" s="13"/>
      <c r="J1414" s="13" t="str">
        <f>_xlfn.IFNA(VLOOKUP(expandedflower[[#This Row],[Scion METRC '#]],DEADC8[#Data],2,FALSE),"Alive")</f>
        <v>Alive</v>
      </c>
      <c r="K1414" s="13"/>
      <c r="L1414" s="13" t="str">
        <f>_xlfn.IFNA(VLOOKUP(expandedflower[[#This Row],[Scion METRC '#]],DEADC8[#Data],3,FALSE),"")</f>
        <v/>
      </c>
      <c r="M1414" s="14" t="str">
        <f>_xlfn.IFNA(VLOOKUP(expandedflower[[#This Row],[Scion METRC '#]],DEADC8[#Data],4,FALSE),"")</f>
        <v/>
      </c>
      <c r="N1414" s="13" t="str">
        <f>IF(ISNUMBER(SEARCH(".",expandedflower[[#This Row],[Pheno Barcode]])),CONCATENATE("1A4070000000065000",RIGHT(expandedflower[[#This Row],[Pheno Barcode]],6)),"")</f>
        <v/>
      </c>
      <c r="O14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_RL4-05</v>
      </c>
    </row>
    <row r="1415" spans="1:15" x14ac:dyDescent="0.25">
      <c r="A1415" s="8" t="s">
        <v>556</v>
      </c>
      <c r="B1415" s="9">
        <v>6</v>
      </c>
      <c r="C1415" s="13" t="s">
        <v>570</v>
      </c>
      <c r="D1415" s="13"/>
      <c r="E1415" s="13" t="e">
        <f>_xlfn.IFNA(VLOOKUP(expandedflower[[#This Row],[Scion METRC '#]],[3]!METRCC8[#Data],2,FALSE),"METRC ERROR")</f>
        <v>#REF!</v>
      </c>
      <c r="F1415" s="13" t="str">
        <f>_xlfn.IFNA(VLOOKUP(expandedflower[[#This Row],[Scion METRC '#]],VEGC8[[#All],[Scion METRC '#]:[Pheno Barcode]],2,FALSE),"")</f>
        <v/>
      </c>
      <c r="G1415" s="13" t="str">
        <f>LEFT(expandedflower[[#This Row],[Pheno Barcode]],7)</f>
        <v/>
      </c>
      <c r="H1415" s="10" t="e">
        <f>_xlfn.IFNA(VLOOKUP(expandedflower[[#This Row],[Strain]],VEGC8[[#All],[Scion METRC '#]:[Health]],5,FALSE),"")</f>
        <v>#REF!</v>
      </c>
      <c r="I1415" s="13"/>
      <c r="J1415" s="13" t="str">
        <f>_xlfn.IFNA(VLOOKUP(expandedflower[[#This Row],[Scion METRC '#]],DEADC8[#Data],2,FALSE),"Alive")</f>
        <v>Alive</v>
      </c>
      <c r="K1415" s="13"/>
      <c r="L1415" s="13" t="str">
        <f>_xlfn.IFNA(VLOOKUP(expandedflower[[#This Row],[Scion METRC '#]],DEADC8[#Data],3,FALSE),"")</f>
        <v/>
      </c>
      <c r="M1415" s="14" t="str">
        <f>_xlfn.IFNA(VLOOKUP(expandedflower[[#This Row],[Scion METRC '#]],DEADC8[#Data],4,FALSE),"")</f>
        <v/>
      </c>
      <c r="N1415" s="13" t="str">
        <f>IF(ISNUMBER(SEARCH(".",expandedflower[[#This Row],[Pheno Barcode]])),CONCATENATE("1A4070000000065000",RIGHT(expandedflower[[#This Row],[Pheno Barcode]],6)),"")</f>
        <v/>
      </c>
      <c r="O14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_RL4-06</v>
      </c>
    </row>
    <row r="1416" spans="1:15" x14ac:dyDescent="0.25">
      <c r="A1416" s="8" t="s">
        <v>556</v>
      </c>
      <c r="B1416" s="9">
        <v>7</v>
      </c>
      <c r="C1416" s="13" t="s">
        <v>570</v>
      </c>
      <c r="D1416" s="13"/>
      <c r="E1416" s="13" t="e">
        <f>_xlfn.IFNA(VLOOKUP(expandedflower[[#This Row],[Scion METRC '#]],[3]!METRCC8[#Data],2,FALSE),"METRC ERROR")</f>
        <v>#REF!</v>
      </c>
      <c r="F1416" s="13" t="str">
        <f>_xlfn.IFNA(VLOOKUP(expandedflower[[#This Row],[Scion METRC '#]],VEGC8[[#All],[Scion METRC '#]:[Pheno Barcode]],2,FALSE),"")</f>
        <v/>
      </c>
      <c r="G1416" s="13" t="str">
        <f>LEFT(expandedflower[[#This Row],[Pheno Barcode]],7)</f>
        <v/>
      </c>
      <c r="H1416" s="10" t="e">
        <f>_xlfn.IFNA(VLOOKUP(expandedflower[[#This Row],[Strain]],VEGC8[[#All],[Scion METRC '#]:[Health]],5,FALSE),"")</f>
        <v>#REF!</v>
      </c>
      <c r="I1416" s="13"/>
      <c r="J1416" s="13" t="str">
        <f>_xlfn.IFNA(VLOOKUP(expandedflower[[#This Row],[Scion METRC '#]],DEADC8[#Data],2,FALSE),"Alive")</f>
        <v>Alive</v>
      </c>
      <c r="K1416" s="13"/>
      <c r="L1416" s="13" t="str">
        <f>_xlfn.IFNA(VLOOKUP(expandedflower[[#This Row],[Scion METRC '#]],DEADC8[#Data],3,FALSE),"")</f>
        <v/>
      </c>
      <c r="M1416" s="14" t="str">
        <f>_xlfn.IFNA(VLOOKUP(expandedflower[[#This Row],[Scion METRC '#]],DEADC8[#Data],4,FALSE),"")</f>
        <v/>
      </c>
      <c r="N1416" s="13" t="str">
        <f>IF(ISNUMBER(SEARCH(".",expandedflower[[#This Row],[Pheno Barcode]])),CONCATENATE("1A4070000000065000",RIGHT(expandedflower[[#This Row],[Pheno Barcode]],6)),"")</f>
        <v/>
      </c>
      <c r="O14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_RL4-07</v>
      </c>
    </row>
    <row r="1417" spans="1:15" x14ac:dyDescent="0.25">
      <c r="A1417" s="8" t="s">
        <v>556</v>
      </c>
      <c r="B1417" s="9">
        <v>8</v>
      </c>
      <c r="C1417" s="13" t="s">
        <v>570</v>
      </c>
      <c r="D1417" s="13"/>
      <c r="E1417" s="13" t="e">
        <f>_xlfn.IFNA(VLOOKUP(expandedflower[[#This Row],[Scion METRC '#]],[3]!METRCC8[#Data],2,FALSE),"METRC ERROR")</f>
        <v>#REF!</v>
      </c>
      <c r="F1417" s="13" t="str">
        <f>_xlfn.IFNA(VLOOKUP(expandedflower[[#This Row],[Scion METRC '#]],VEGC8[[#All],[Scion METRC '#]:[Pheno Barcode]],2,FALSE),"")</f>
        <v/>
      </c>
      <c r="G1417" s="13" t="str">
        <f>LEFT(expandedflower[[#This Row],[Pheno Barcode]],7)</f>
        <v/>
      </c>
      <c r="H1417" s="10" t="e">
        <f>_xlfn.IFNA(VLOOKUP(expandedflower[[#This Row],[Strain]],VEGC8[[#All],[Scion METRC '#]:[Health]],5,FALSE),"")</f>
        <v>#REF!</v>
      </c>
      <c r="I1417" s="13"/>
      <c r="J1417" s="13" t="str">
        <f>_xlfn.IFNA(VLOOKUP(expandedflower[[#This Row],[Scion METRC '#]],DEADC8[#Data],2,FALSE),"Alive")</f>
        <v>Alive</v>
      </c>
      <c r="K1417" s="13"/>
      <c r="L1417" s="13" t="str">
        <f>_xlfn.IFNA(VLOOKUP(expandedflower[[#This Row],[Scion METRC '#]],DEADC8[#Data],3,FALSE),"")</f>
        <v/>
      </c>
      <c r="M1417" s="14" t="str">
        <f>_xlfn.IFNA(VLOOKUP(expandedflower[[#This Row],[Scion METRC '#]],DEADC8[#Data],4,FALSE),"")</f>
        <v/>
      </c>
      <c r="N1417" s="13" t="str">
        <f>IF(ISNUMBER(SEARCH(".",expandedflower[[#This Row],[Pheno Barcode]])),CONCATENATE("1A4070000000065000",RIGHT(expandedflower[[#This Row],[Pheno Barcode]],6)),"")</f>
        <v/>
      </c>
      <c r="O14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_RL4-08</v>
      </c>
    </row>
    <row r="1418" spans="1:15" x14ac:dyDescent="0.25">
      <c r="A1418" s="8" t="s">
        <v>556</v>
      </c>
      <c r="B1418" s="9">
        <v>9</v>
      </c>
      <c r="C1418" s="13" t="s">
        <v>570</v>
      </c>
      <c r="D1418" s="13"/>
      <c r="E1418" s="13" t="e">
        <f>_xlfn.IFNA(VLOOKUP(expandedflower[[#This Row],[Scion METRC '#]],[3]!METRCC8[#Data],2,FALSE),"METRC ERROR")</f>
        <v>#REF!</v>
      </c>
      <c r="F1418" s="13" t="str">
        <f>_xlfn.IFNA(VLOOKUP(expandedflower[[#This Row],[Scion METRC '#]],VEGC8[[#All],[Scion METRC '#]:[Pheno Barcode]],2,FALSE),"")</f>
        <v/>
      </c>
      <c r="G1418" s="13" t="str">
        <f>LEFT(expandedflower[[#This Row],[Pheno Barcode]],7)</f>
        <v/>
      </c>
      <c r="H1418" s="10" t="e">
        <f>_xlfn.IFNA(VLOOKUP(expandedflower[[#This Row],[Strain]],VEGC8[[#All],[Scion METRC '#]:[Health]],5,FALSE),"")</f>
        <v>#REF!</v>
      </c>
      <c r="I1418" s="13"/>
      <c r="J1418" s="13" t="str">
        <f>_xlfn.IFNA(VLOOKUP(expandedflower[[#This Row],[Scion METRC '#]],DEADC8[#Data],2,FALSE),"Alive")</f>
        <v>Alive</v>
      </c>
      <c r="K1418" s="13"/>
      <c r="L1418" s="13" t="str">
        <f>_xlfn.IFNA(VLOOKUP(expandedflower[[#This Row],[Scion METRC '#]],DEADC8[#Data],3,FALSE),"")</f>
        <v/>
      </c>
      <c r="M1418" s="14" t="str">
        <f>_xlfn.IFNA(VLOOKUP(expandedflower[[#This Row],[Scion METRC '#]],DEADC8[#Data],4,FALSE),"")</f>
        <v/>
      </c>
      <c r="N1418" s="13" t="str">
        <f>IF(ISNUMBER(SEARCH(".",expandedflower[[#This Row],[Pheno Barcode]])),CONCATENATE("1A4070000000065000",RIGHT(expandedflower[[#This Row],[Pheno Barcode]],6)),"")</f>
        <v/>
      </c>
      <c r="O14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_RL4-09</v>
      </c>
    </row>
    <row r="1419" spans="1:15" x14ac:dyDescent="0.25">
      <c r="A1419" s="8" t="s">
        <v>556</v>
      </c>
      <c r="B1419" s="9">
        <v>10</v>
      </c>
      <c r="C1419" s="13" t="s">
        <v>570</v>
      </c>
      <c r="D1419" s="13"/>
      <c r="E1419" s="13" t="e">
        <f>_xlfn.IFNA(VLOOKUP(expandedflower[[#This Row],[Scion METRC '#]],[3]!METRCC8[#Data],2,FALSE),"METRC ERROR")</f>
        <v>#REF!</v>
      </c>
      <c r="F1419" s="13" t="str">
        <f>_xlfn.IFNA(VLOOKUP(expandedflower[[#This Row],[Scion METRC '#]],VEGC8[[#All],[Scion METRC '#]:[Pheno Barcode]],2,FALSE),"")</f>
        <v/>
      </c>
      <c r="G1419" s="13" t="str">
        <f>LEFT(expandedflower[[#This Row],[Pheno Barcode]],7)</f>
        <v/>
      </c>
      <c r="H1419" s="10" t="e">
        <f>_xlfn.IFNA(VLOOKUP(expandedflower[[#This Row],[Strain]],VEGC8[[#All],[Scion METRC '#]:[Health]],5,FALSE),"")</f>
        <v>#REF!</v>
      </c>
      <c r="I1419" s="13"/>
      <c r="J1419" s="13" t="str">
        <f>_xlfn.IFNA(VLOOKUP(expandedflower[[#This Row],[Scion METRC '#]],DEADC8[#Data],2,FALSE),"Alive")</f>
        <v>Alive</v>
      </c>
      <c r="K1419" s="13"/>
      <c r="L1419" s="13" t="str">
        <f>_xlfn.IFNA(VLOOKUP(expandedflower[[#This Row],[Scion METRC '#]],DEADC8[#Data],3,FALSE),"")</f>
        <v/>
      </c>
      <c r="M1419" s="14" t="str">
        <f>_xlfn.IFNA(VLOOKUP(expandedflower[[#This Row],[Scion METRC '#]],DEADC8[#Data],4,FALSE),"")</f>
        <v/>
      </c>
      <c r="N1419" s="13" t="str">
        <f>IF(ISNUMBER(SEARCH(".",expandedflower[[#This Row],[Pheno Barcode]])),CONCATENATE("1A4070000000065000",RIGHT(expandedflower[[#This Row],[Pheno Barcode]],6)),"")</f>
        <v/>
      </c>
      <c r="O14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_RL4-10</v>
      </c>
    </row>
    <row r="1420" spans="1:15" x14ac:dyDescent="0.25">
      <c r="A1420" s="8" t="s">
        <v>556</v>
      </c>
      <c r="B1420" s="9">
        <v>11</v>
      </c>
      <c r="C1420" s="13" t="s">
        <v>570</v>
      </c>
      <c r="D1420" s="13"/>
      <c r="E1420" s="13" t="e">
        <f>_xlfn.IFNA(VLOOKUP(expandedflower[[#This Row],[Scion METRC '#]],[3]!METRCC8[#Data],2,FALSE),"METRC ERROR")</f>
        <v>#REF!</v>
      </c>
      <c r="F1420" s="13" t="str">
        <f>_xlfn.IFNA(VLOOKUP(expandedflower[[#This Row],[Scion METRC '#]],VEGC8[[#All],[Scion METRC '#]:[Pheno Barcode]],2,FALSE),"")</f>
        <v/>
      </c>
      <c r="G1420" s="13" t="str">
        <f>LEFT(expandedflower[[#This Row],[Pheno Barcode]],7)</f>
        <v/>
      </c>
      <c r="H1420" s="10" t="e">
        <f>_xlfn.IFNA(VLOOKUP(expandedflower[[#This Row],[Strain]],VEGC8[[#All],[Scion METRC '#]:[Health]],5,FALSE),"")</f>
        <v>#REF!</v>
      </c>
      <c r="I1420" s="13"/>
      <c r="J1420" s="13" t="str">
        <f>_xlfn.IFNA(VLOOKUP(expandedflower[[#This Row],[Scion METRC '#]],DEADC8[#Data],2,FALSE),"Alive")</f>
        <v>Alive</v>
      </c>
      <c r="K1420" s="13"/>
      <c r="L1420" s="13" t="str">
        <f>_xlfn.IFNA(VLOOKUP(expandedflower[[#This Row],[Scion METRC '#]],DEADC8[#Data],3,FALSE),"")</f>
        <v/>
      </c>
      <c r="M1420" s="14" t="str">
        <f>_xlfn.IFNA(VLOOKUP(expandedflower[[#This Row],[Scion METRC '#]],DEADC8[#Data],4,FALSE),"")</f>
        <v/>
      </c>
      <c r="N1420" s="13" t="str">
        <f>IF(ISNUMBER(SEARCH(".",expandedflower[[#This Row],[Pheno Barcode]])),CONCATENATE("1A4070000000065000",RIGHT(expandedflower[[#This Row],[Pheno Barcode]],6)),"")</f>
        <v/>
      </c>
      <c r="O14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_RL4-11</v>
      </c>
    </row>
    <row r="1421" spans="1:15" x14ac:dyDescent="0.25">
      <c r="A1421" s="8" t="s">
        <v>556</v>
      </c>
      <c r="B1421" s="9">
        <v>12</v>
      </c>
      <c r="C1421" s="13" t="s">
        <v>570</v>
      </c>
      <c r="D1421" s="13"/>
      <c r="E1421" s="13" t="e">
        <f>_xlfn.IFNA(VLOOKUP(expandedflower[[#This Row],[Scion METRC '#]],[3]!METRCC8[#Data],2,FALSE),"METRC ERROR")</f>
        <v>#REF!</v>
      </c>
      <c r="F1421" s="13" t="str">
        <f>_xlfn.IFNA(VLOOKUP(expandedflower[[#This Row],[Scion METRC '#]],VEGC8[[#All],[Scion METRC '#]:[Pheno Barcode]],2,FALSE),"")</f>
        <v/>
      </c>
      <c r="G1421" s="13" t="str">
        <f>LEFT(expandedflower[[#This Row],[Pheno Barcode]],7)</f>
        <v/>
      </c>
      <c r="H1421" s="10" t="e">
        <f>_xlfn.IFNA(VLOOKUP(expandedflower[[#This Row],[Strain]],VEGC8[[#All],[Scion METRC '#]:[Health]],5,FALSE),"")</f>
        <v>#REF!</v>
      </c>
      <c r="I1421" s="13"/>
      <c r="J1421" s="13" t="str">
        <f>_xlfn.IFNA(VLOOKUP(expandedflower[[#This Row],[Scion METRC '#]],DEADC8[#Data],2,FALSE),"Alive")</f>
        <v>Alive</v>
      </c>
      <c r="K1421" s="13"/>
      <c r="L1421" s="13" t="str">
        <f>_xlfn.IFNA(VLOOKUP(expandedflower[[#This Row],[Scion METRC '#]],DEADC8[#Data],3,FALSE),"")</f>
        <v/>
      </c>
      <c r="M1421" s="14" t="str">
        <f>_xlfn.IFNA(VLOOKUP(expandedflower[[#This Row],[Scion METRC '#]],DEADC8[#Data],4,FALSE),"")</f>
        <v/>
      </c>
      <c r="N1421" s="13" t="str">
        <f>IF(ISNUMBER(SEARCH(".",expandedflower[[#This Row],[Pheno Barcode]])),CONCATENATE("1A4070000000065000",RIGHT(expandedflower[[#This Row],[Pheno Barcode]],6)),"")</f>
        <v/>
      </c>
      <c r="O14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_RL4-12</v>
      </c>
    </row>
    <row r="1422" spans="1:15" x14ac:dyDescent="0.25">
      <c r="A1422" s="8" t="s">
        <v>556</v>
      </c>
      <c r="B1422" s="9">
        <v>13</v>
      </c>
      <c r="C1422" s="13" t="s">
        <v>570</v>
      </c>
      <c r="D1422" s="13"/>
      <c r="E1422" s="13" t="e">
        <f>_xlfn.IFNA(VLOOKUP(expandedflower[[#This Row],[Scion METRC '#]],[3]!METRCC8[#Data],2,FALSE),"METRC ERROR")</f>
        <v>#REF!</v>
      </c>
      <c r="F1422" s="13" t="str">
        <f>_xlfn.IFNA(VLOOKUP(expandedflower[[#This Row],[Scion METRC '#]],VEGC8[[#All],[Scion METRC '#]:[Pheno Barcode]],2,FALSE),"")</f>
        <v/>
      </c>
      <c r="G1422" s="13" t="str">
        <f>LEFT(expandedflower[[#This Row],[Pheno Barcode]],7)</f>
        <v/>
      </c>
      <c r="H1422" s="10" t="e">
        <f>_xlfn.IFNA(VLOOKUP(expandedflower[[#This Row],[Strain]],VEGC8[[#All],[Scion METRC '#]:[Health]],5,FALSE),"")</f>
        <v>#REF!</v>
      </c>
      <c r="I1422" s="13"/>
      <c r="J1422" s="13" t="str">
        <f>_xlfn.IFNA(VLOOKUP(expandedflower[[#This Row],[Scion METRC '#]],DEADC8[#Data],2,FALSE),"Alive")</f>
        <v>Alive</v>
      </c>
      <c r="K1422" s="13"/>
      <c r="L1422" s="13" t="str">
        <f>_xlfn.IFNA(VLOOKUP(expandedflower[[#This Row],[Scion METRC '#]],DEADC8[#Data],3,FALSE),"")</f>
        <v/>
      </c>
      <c r="M1422" s="14" t="str">
        <f>_xlfn.IFNA(VLOOKUP(expandedflower[[#This Row],[Scion METRC '#]],DEADC8[#Data],4,FALSE),"")</f>
        <v/>
      </c>
      <c r="N1422" s="13" t="str">
        <f>IF(ISNUMBER(SEARCH(".",expandedflower[[#This Row],[Pheno Barcode]])),CONCATENATE("1A4070000000065000",RIGHT(expandedflower[[#This Row],[Pheno Barcode]],6)),"")</f>
        <v/>
      </c>
      <c r="O14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_RL4-13</v>
      </c>
    </row>
    <row r="1423" spans="1:15" x14ac:dyDescent="0.25">
      <c r="A1423" s="8" t="s">
        <v>556</v>
      </c>
      <c r="B1423" s="9">
        <v>14</v>
      </c>
      <c r="C1423" s="13" t="s">
        <v>570</v>
      </c>
      <c r="D1423" s="13"/>
      <c r="E1423" s="13" t="e">
        <f>_xlfn.IFNA(VLOOKUP(expandedflower[[#This Row],[Scion METRC '#]],[3]!METRCC8[#Data],2,FALSE),"METRC ERROR")</f>
        <v>#REF!</v>
      </c>
      <c r="F1423" s="13" t="str">
        <f>_xlfn.IFNA(VLOOKUP(expandedflower[[#This Row],[Scion METRC '#]],VEGC8[[#All],[Scion METRC '#]:[Pheno Barcode]],2,FALSE),"")</f>
        <v/>
      </c>
      <c r="G1423" s="13" t="str">
        <f>LEFT(expandedflower[[#This Row],[Pheno Barcode]],7)</f>
        <v/>
      </c>
      <c r="H1423" s="10" t="e">
        <f>_xlfn.IFNA(VLOOKUP(expandedflower[[#This Row],[Strain]],VEGC8[[#All],[Scion METRC '#]:[Health]],5,FALSE),"")</f>
        <v>#REF!</v>
      </c>
      <c r="I1423" s="13"/>
      <c r="J1423" s="13" t="str">
        <f>_xlfn.IFNA(VLOOKUP(expandedflower[[#This Row],[Scion METRC '#]],DEADC8[#Data],2,FALSE),"Alive")</f>
        <v>Alive</v>
      </c>
      <c r="K1423" s="13"/>
      <c r="L1423" s="13" t="str">
        <f>_xlfn.IFNA(VLOOKUP(expandedflower[[#This Row],[Scion METRC '#]],DEADC8[#Data],3,FALSE),"")</f>
        <v/>
      </c>
      <c r="M1423" s="14" t="str">
        <f>_xlfn.IFNA(VLOOKUP(expandedflower[[#This Row],[Scion METRC '#]],DEADC8[#Data],4,FALSE),"")</f>
        <v/>
      </c>
      <c r="N1423" s="13" t="str">
        <f>IF(ISNUMBER(SEARCH(".",expandedflower[[#This Row],[Pheno Barcode]])),CONCATENATE("1A4070000000065000",RIGHT(expandedflower[[#This Row],[Pheno Barcode]],6)),"")</f>
        <v/>
      </c>
      <c r="O14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_RL4-14</v>
      </c>
    </row>
    <row r="1424" spans="1:15" x14ac:dyDescent="0.25">
      <c r="A1424" s="8" t="s">
        <v>556</v>
      </c>
      <c r="B1424" s="9">
        <v>15</v>
      </c>
      <c r="C1424" s="13" t="s">
        <v>570</v>
      </c>
      <c r="D1424" s="13"/>
      <c r="E1424" s="13" t="e">
        <f>_xlfn.IFNA(VLOOKUP(expandedflower[[#This Row],[Scion METRC '#]],[3]!METRCC8[#Data],2,FALSE),"METRC ERROR")</f>
        <v>#REF!</v>
      </c>
      <c r="F1424" s="13" t="str">
        <f>_xlfn.IFNA(VLOOKUP(expandedflower[[#This Row],[Scion METRC '#]],VEGC8[[#All],[Scion METRC '#]:[Pheno Barcode]],2,FALSE),"")</f>
        <v/>
      </c>
      <c r="G1424" s="13" t="str">
        <f>LEFT(expandedflower[[#This Row],[Pheno Barcode]],7)</f>
        <v/>
      </c>
      <c r="H1424" s="10" t="e">
        <f>_xlfn.IFNA(VLOOKUP(expandedflower[[#This Row],[Strain]],VEGC8[[#All],[Scion METRC '#]:[Health]],5,FALSE),"")</f>
        <v>#REF!</v>
      </c>
      <c r="I1424" s="13"/>
      <c r="J1424" s="13" t="str">
        <f>_xlfn.IFNA(VLOOKUP(expandedflower[[#This Row],[Scion METRC '#]],DEADC8[#Data],2,FALSE),"Alive")</f>
        <v>Alive</v>
      </c>
      <c r="K1424" s="13"/>
      <c r="L1424" s="13" t="str">
        <f>_xlfn.IFNA(VLOOKUP(expandedflower[[#This Row],[Scion METRC '#]],DEADC8[#Data],3,FALSE),"")</f>
        <v/>
      </c>
      <c r="M1424" s="14" t="str">
        <f>_xlfn.IFNA(VLOOKUP(expandedflower[[#This Row],[Scion METRC '#]],DEADC8[#Data],4,FALSE),"")</f>
        <v/>
      </c>
      <c r="N1424" s="13" t="str">
        <f>IF(ISNUMBER(SEARCH(".",expandedflower[[#This Row],[Pheno Barcode]])),CONCATENATE("1A4070000000065000",RIGHT(expandedflower[[#This Row],[Pheno Barcode]],6)),"")</f>
        <v/>
      </c>
      <c r="O14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_RL4-15</v>
      </c>
    </row>
    <row r="1425" spans="1:15" x14ac:dyDescent="0.25">
      <c r="A1425" s="8" t="s">
        <v>556</v>
      </c>
      <c r="B1425" s="9">
        <v>16</v>
      </c>
      <c r="C1425" s="13" t="s">
        <v>570</v>
      </c>
      <c r="D1425" s="13"/>
      <c r="E1425" s="13" t="e">
        <f>_xlfn.IFNA(VLOOKUP(expandedflower[[#This Row],[Scion METRC '#]],[3]!METRCC8[#Data],2,FALSE),"METRC ERROR")</f>
        <v>#REF!</v>
      </c>
      <c r="F1425" s="13" t="str">
        <f>_xlfn.IFNA(VLOOKUP(expandedflower[[#This Row],[Scion METRC '#]],VEGC8[[#All],[Scion METRC '#]:[Pheno Barcode]],2,FALSE),"")</f>
        <v/>
      </c>
      <c r="G1425" s="13" t="str">
        <f>LEFT(expandedflower[[#This Row],[Pheno Barcode]],7)</f>
        <v/>
      </c>
      <c r="H1425" s="10" t="e">
        <f>_xlfn.IFNA(VLOOKUP(expandedflower[[#This Row],[Strain]],VEGC8[[#All],[Scion METRC '#]:[Health]],5,FALSE),"")</f>
        <v>#REF!</v>
      </c>
      <c r="I1425" s="13"/>
      <c r="J1425" s="13" t="str">
        <f>_xlfn.IFNA(VLOOKUP(expandedflower[[#This Row],[Scion METRC '#]],DEADC8[#Data],2,FALSE),"Alive")</f>
        <v>Alive</v>
      </c>
      <c r="K1425" s="13"/>
      <c r="L1425" s="13" t="str">
        <f>_xlfn.IFNA(VLOOKUP(expandedflower[[#This Row],[Scion METRC '#]],DEADC8[#Data],3,FALSE),"")</f>
        <v/>
      </c>
      <c r="M1425" s="14" t="str">
        <f>_xlfn.IFNA(VLOOKUP(expandedflower[[#This Row],[Scion METRC '#]],DEADC8[#Data],4,FALSE),"")</f>
        <v/>
      </c>
      <c r="N1425" s="13" t="str">
        <f>IF(ISNUMBER(SEARCH(".",expandedflower[[#This Row],[Pheno Barcode]])),CONCATENATE("1A4070000000065000",RIGHT(expandedflower[[#This Row],[Pheno Barcode]],6)),"")</f>
        <v/>
      </c>
      <c r="O14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_RL4-16</v>
      </c>
    </row>
    <row r="1426" spans="1:15" x14ac:dyDescent="0.25">
      <c r="A1426" s="8" t="s">
        <v>556</v>
      </c>
      <c r="B1426" s="9">
        <v>1</v>
      </c>
      <c r="C1426" s="13" t="s">
        <v>571</v>
      </c>
      <c r="D1426" s="9"/>
      <c r="E1426" s="9" t="e">
        <f>_xlfn.IFNA(VLOOKUP(expandedflower[[#This Row],[Scion METRC '#]],[3]!METRCC8[#Data],2,FALSE),"METRC ERROR")</f>
        <v>#REF!</v>
      </c>
      <c r="F1426" s="9" t="str">
        <f>_xlfn.IFNA(VLOOKUP(expandedflower[[#This Row],[Scion METRC '#]],VEGC8[[#All],[Scion METRC '#]:[Pheno Barcode]],2,FALSE),"")</f>
        <v/>
      </c>
      <c r="G1426" s="9" t="str">
        <f>LEFT(expandedflower[[#This Row],[Pheno Barcode]],7)</f>
        <v/>
      </c>
      <c r="H1426" s="10" t="e">
        <f>_xlfn.IFNA(VLOOKUP(expandedflower[[#This Row],[Strain]],VEGC8[[#All],[Scion METRC '#]:[Health]],5,FALSE),"")</f>
        <v>#REF!</v>
      </c>
      <c r="I1426" s="9"/>
      <c r="J1426" s="9" t="str">
        <f>_xlfn.IFNA(VLOOKUP(expandedflower[[#This Row],[Scion METRC '#]],DEADC8[#Data],2,FALSE),"Alive")</f>
        <v>Alive</v>
      </c>
      <c r="K1426" s="65"/>
      <c r="L1426" s="13" t="str">
        <f>_xlfn.IFNA(VLOOKUP(expandedflower[[#This Row],[Scion METRC '#]],DEADC8[#Data],3,FALSE),"")</f>
        <v/>
      </c>
      <c r="M1426" s="14" t="str">
        <f>_xlfn.IFNA(VLOOKUP(expandedflower[[#This Row],[Scion METRC '#]],DEADC8[#Data],4,FALSE),"")</f>
        <v/>
      </c>
      <c r="N1426" s="13" t="str">
        <f>IF(ISNUMBER(SEARCH(".",expandedflower[[#This Row],[Pheno Barcode]])),CONCATENATE("1A4070000000065000",RIGHT(expandedflower[[#This Row],[Pheno Barcode]],6)),"")</f>
        <v/>
      </c>
      <c r="O14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_RL5-01</v>
      </c>
    </row>
    <row r="1427" spans="1:15" x14ac:dyDescent="0.25">
      <c r="A1427" s="8" t="s">
        <v>556</v>
      </c>
      <c r="B1427" s="9">
        <v>2</v>
      </c>
      <c r="C1427" s="13" t="s">
        <v>571</v>
      </c>
      <c r="D1427" s="13"/>
      <c r="E1427" s="13" t="e">
        <f>_xlfn.IFNA(VLOOKUP(expandedflower[[#This Row],[Scion METRC '#]],[3]!METRCC8[#Data],2,FALSE),"METRC ERROR")</f>
        <v>#REF!</v>
      </c>
      <c r="F1427" s="13" t="str">
        <f>_xlfn.IFNA(VLOOKUP(expandedflower[[#This Row],[Scion METRC '#]],VEGC8[[#All],[Scion METRC '#]:[Pheno Barcode]],2,FALSE),"")</f>
        <v/>
      </c>
      <c r="G1427" s="13" t="str">
        <f>LEFT(expandedflower[[#This Row],[Pheno Barcode]],7)</f>
        <v/>
      </c>
      <c r="H1427" s="10" t="e">
        <f>_xlfn.IFNA(VLOOKUP(expandedflower[[#This Row],[Strain]],VEGC8[[#All],[Scion METRC '#]:[Health]],5,FALSE),"")</f>
        <v>#REF!</v>
      </c>
      <c r="I1427" s="13"/>
      <c r="J1427" s="13" t="str">
        <f>_xlfn.IFNA(VLOOKUP(expandedflower[[#This Row],[Scion METRC '#]],DEADC8[#Data],2,FALSE),"Alive")</f>
        <v>Alive</v>
      </c>
      <c r="K1427" s="13"/>
      <c r="L1427" s="13" t="str">
        <f>_xlfn.IFNA(VLOOKUP(expandedflower[[#This Row],[Scion METRC '#]],DEADC8[#Data],3,FALSE),"")</f>
        <v/>
      </c>
      <c r="M1427" s="14" t="str">
        <f>_xlfn.IFNA(VLOOKUP(expandedflower[[#This Row],[Scion METRC '#]],DEADC8[#Data],4,FALSE),"")</f>
        <v/>
      </c>
      <c r="N1427" s="13" t="str">
        <f>IF(ISNUMBER(SEARCH(".",expandedflower[[#This Row],[Pheno Barcode]])),CONCATENATE("1A4070000000065000",RIGHT(expandedflower[[#This Row],[Pheno Barcode]],6)),"")</f>
        <v/>
      </c>
      <c r="O14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_RL5-02</v>
      </c>
    </row>
    <row r="1428" spans="1:15" x14ac:dyDescent="0.25">
      <c r="A1428" s="8" t="s">
        <v>556</v>
      </c>
      <c r="B1428" s="9">
        <v>3</v>
      </c>
      <c r="C1428" s="13" t="s">
        <v>571</v>
      </c>
      <c r="D1428" s="13"/>
      <c r="E1428" s="13" t="e">
        <f>_xlfn.IFNA(VLOOKUP(expandedflower[[#This Row],[Scion METRC '#]],[3]!METRCC8[#Data],2,FALSE),"METRC ERROR")</f>
        <v>#REF!</v>
      </c>
      <c r="F1428" s="13" t="str">
        <f>_xlfn.IFNA(VLOOKUP(expandedflower[[#This Row],[Scion METRC '#]],VEGC8[[#All],[Scion METRC '#]:[Pheno Barcode]],2,FALSE),"")</f>
        <v/>
      </c>
      <c r="G1428" s="13" t="str">
        <f>LEFT(expandedflower[[#This Row],[Pheno Barcode]],7)</f>
        <v/>
      </c>
      <c r="H1428" s="10" t="e">
        <f>_xlfn.IFNA(VLOOKUP(expandedflower[[#This Row],[Strain]],VEGC8[[#All],[Scion METRC '#]:[Health]],5,FALSE),"")</f>
        <v>#REF!</v>
      </c>
      <c r="I1428" s="13"/>
      <c r="J1428" s="13" t="str">
        <f>_xlfn.IFNA(VLOOKUP(expandedflower[[#This Row],[Scion METRC '#]],DEADC8[#Data],2,FALSE),"Alive")</f>
        <v>Alive</v>
      </c>
      <c r="K1428" s="13"/>
      <c r="L1428" s="13" t="str">
        <f>_xlfn.IFNA(VLOOKUP(expandedflower[[#This Row],[Scion METRC '#]],DEADC8[#Data],3,FALSE),"")</f>
        <v/>
      </c>
      <c r="M1428" s="14" t="str">
        <f>_xlfn.IFNA(VLOOKUP(expandedflower[[#This Row],[Scion METRC '#]],DEADC8[#Data],4,FALSE),"")</f>
        <v/>
      </c>
      <c r="N1428" s="13" t="str">
        <f>IF(ISNUMBER(SEARCH(".",expandedflower[[#This Row],[Pheno Barcode]])),CONCATENATE("1A4070000000065000",RIGHT(expandedflower[[#This Row],[Pheno Barcode]],6)),"")</f>
        <v/>
      </c>
      <c r="O14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_RL5-03</v>
      </c>
    </row>
    <row r="1429" spans="1:15" x14ac:dyDescent="0.25">
      <c r="A1429" s="8" t="s">
        <v>556</v>
      </c>
      <c r="B1429" s="9">
        <v>4</v>
      </c>
      <c r="C1429" s="13" t="s">
        <v>571</v>
      </c>
      <c r="D1429" s="13"/>
      <c r="E1429" s="13" t="e">
        <f>_xlfn.IFNA(VLOOKUP(expandedflower[[#This Row],[Scion METRC '#]],[3]!METRCC8[#Data],2,FALSE),"METRC ERROR")</f>
        <v>#REF!</v>
      </c>
      <c r="F1429" s="13" t="str">
        <f>_xlfn.IFNA(VLOOKUP(expandedflower[[#This Row],[Scion METRC '#]],VEGC8[[#All],[Scion METRC '#]:[Pheno Barcode]],2,FALSE),"")</f>
        <v/>
      </c>
      <c r="G1429" s="13" t="str">
        <f>LEFT(expandedflower[[#This Row],[Pheno Barcode]],7)</f>
        <v/>
      </c>
      <c r="H1429" s="10" t="e">
        <f>_xlfn.IFNA(VLOOKUP(expandedflower[[#This Row],[Strain]],VEGC8[[#All],[Scion METRC '#]:[Health]],5,FALSE),"")</f>
        <v>#REF!</v>
      </c>
      <c r="I1429" s="13"/>
      <c r="J1429" s="13" t="str">
        <f>_xlfn.IFNA(VLOOKUP(expandedflower[[#This Row],[Scion METRC '#]],DEADC8[#Data],2,FALSE),"Alive")</f>
        <v>Alive</v>
      </c>
      <c r="K1429" s="13"/>
      <c r="L1429" s="13" t="str">
        <f>_xlfn.IFNA(VLOOKUP(expandedflower[[#This Row],[Scion METRC '#]],DEADC8[#Data],3,FALSE),"")</f>
        <v/>
      </c>
      <c r="M1429" s="14" t="str">
        <f>_xlfn.IFNA(VLOOKUP(expandedflower[[#This Row],[Scion METRC '#]],DEADC8[#Data],4,FALSE),"")</f>
        <v/>
      </c>
      <c r="N1429" s="13" t="str">
        <f>IF(ISNUMBER(SEARCH(".",expandedflower[[#This Row],[Pheno Barcode]])),CONCATENATE("1A4070000000065000",RIGHT(expandedflower[[#This Row],[Pheno Barcode]],6)),"")</f>
        <v/>
      </c>
      <c r="O14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_RL5-04</v>
      </c>
    </row>
    <row r="1430" spans="1:15" x14ac:dyDescent="0.25">
      <c r="A1430" s="8" t="s">
        <v>556</v>
      </c>
      <c r="B1430" s="9">
        <v>5</v>
      </c>
      <c r="C1430" s="13" t="s">
        <v>571</v>
      </c>
      <c r="D1430" s="13"/>
      <c r="E1430" s="13" t="e">
        <f>_xlfn.IFNA(VLOOKUP(expandedflower[[#This Row],[Scion METRC '#]],[3]!METRCC8[#Data],2,FALSE),"METRC ERROR")</f>
        <v>#REF!</v>
      </c>
      <c r="F1430" s="13" t="str">
        <f>_xlfn.IFNA(VLOOKUP(expandedflower[[#This Row],[Scion METRC '#]],VEGC8[[#All],[Scion METRC '#]:[Pheno Barcode]],2,FALSE),"")</f>
        <v/>
      </c>
      <c r="G1430" s="13" t="str">
        <f>LEFT(expandedflower[[#This Row],[Pheno Barcode]],7)</f>
        <v/>
      </c>
      <c r="H1430" s="10" t="e">
        <f>_xlfn.IFNA(VLOOKUP(expandedflower[[#This Row],[Strain]],VEGC8[[#All],[Scion METRC '#]:[Health]],5,FALSE),"")</f>
        <v>#REF!</v>
      </c>
      <c r="I1430" s="13"/>
      <c r="J1430" s="13" t="str">
        <f>_xlfn.IFNA(VLOOKUP(expandedflower[[#This Row],[Scion METRC '#]],DEADC8[#Data],2,FALSE),"Alive")</f>
        <v>Alive</v>
      </c>
      <c r="K1430" s="13"/>
      <c r="L1430" s="13" t="str">
        <f>_xlfn.IFNA(VLOOKUP(expandedflower[[#This Row],[Scion METRC '#]],DEADC8[#Data],3,FALSE),"")</f>
        <v/>
      </c>
      <c r="M1430" s="14" t="str">
        <f>_xlfn.IFNA(VLOOKUP(expandedflower[[#This Row],[Scion METRC '#]],DEADC8[#Data],4,FALSE),"")</f>
        <v/>
      </c>
      <c r="N1430" s="13" t="str">
        <f>IF(ISNUMBER(SEARCH(".",expandedflower[[#This Row],[Pheno Barcode]])),CONCATENATE("1A4070000000065000",RIGHT(expandedflower[[#This Row],[Pheno Barcode]],6)),"")</f>
        <v/>
      </c>
      <c r="O14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_RL5-05</v>
      </c>
    </row>
    <row r="1431" spans="1:15" x14ac:dyDescent="0.25">
      <c r="A1431" s="8" t="s">
        <v>556</v>
      </c>
      <c r="B1431" s="9">
        <v>6</v>
      </c>
      <c r="C1431" s="13" t="s">
        <v>571</v>
      </c>
      <c r="D1431" s="13"/>
      <c r="E1431" s="13" t="e">
        <f>_xlfn.IFNA(VLOOKUP(expandedflower[[#This Row],[Scion METRC '#]],[3]!METRCC8[#Data],2,FALSE),"METRC ERROR")</f>
        <v>#REF!</v>
      </c>
      <c r="F1431" s="13" t="str">
        <f>_xlfn.IFNA(VLOOKUP(expandedflower[[#This Row],[Scion METRC '#]],VEGC8[[#All],[Scion METRC '#]:[Pheno Barcode]],2,FALSE),"")</f>
        <v/>
      </c>
      <c r="G1431" s="13" t="str">
        <f>LEFT(expandedflower[[#This Row],[Pheno Barcode]],7)</f>
        <v/>
      </c>
      <c r="H1431" s="10" t="e">
        <f>_xlfn.IFNA(VLOOKUP(expandedflower[[#This Row],[Strain]],VEGC8[[#All],[Scion METRC '#]:[Health]],5,FALSE),"")</f>
        <v>#REF!</v>
      </c>
      <c r="I1431" s="13"/>
      <c r="J1431" s="13" t="str">
        <f>_xlfn.IFNA(VLOOKUP(expandedflower[[#This Row],[Scion METRC '#]],DEADC8[#Data],2,FALSE),"Alive")</f>
        <v>Alive</v>
      </c>
      <c r="K1431" s="13"/>
      <c r="L1431" s="13" t="str">
        <f>_xlfn.IFNA(VLOOKUP(expandedflower[[#This Row],[Scion METRC '#]],DEADC8[#Data],3,FALSE),"")</f>
        <v/>
      </c>
      <c r="M1431" s="14" t="str">
        <f>_xlfn.IFNA(VLOOKUP(expandedflower[[#This Row],[Scion METRC '#]],DEADC8[#Data],4,FALSE),"")</f>
        <v/>
      </c>
      <c r="N1431" s="13" t="str">
        <f>IF(ISNUMBER(SEARCH(".",expandedflower[[#This Row],[Pheno Barcode]])),CONCATENATE("1A4070000000065000",RIGHT(expandedflower[[#This Row],[Pheno Barcode]],6)),"")</f>
        <v/>
      </c>
      <c r="O14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_RL5-06</v>
      </c>
    </row>
    <row r="1432" spans="1:15" x14ac:dyDescent="0.25">
      <c r="A1432" s="8" t="s">
        <v>556</v>
      </c>
      <c r="B1432" s="9">
        <v>7</v>
      </c>
      <c r="C1432" s="13" t="s">
        <v>571</v>
      </c>
      <c r="D1432" s="13"/>
      <c r="E1432" s="13" t="e">
        <f>_xlfn.IFNA(VLOOKUP(expandedflower[[#This Row],[Scion METRC '#]],[3]!METRCC8[#Data],2,FALSE),"METRC ERROR")</f>
        <v>#REF!</v>
      </c>
      <c r="F1432" s="13" t="str">
        <f>_xlfn.IFNA(VLOOKUP(expandedflower[[#This Row],[Scion METRC '#]],VEGC8[[#All],[Scion METRC '#]:[Pheno Barcode]],2,FALSE),"")</f>
        <v/>
      </c>
      <c r="G1432" s="13" t="str">
        <f>LEFT(expandedflower[[#This Row],[Pheno Barcode]],7)</f>
        <v/>
      </c>
      <c r="H1432" s="10" t="e">
        <f>_xlfn.IFNA(VLOOKUP(expandedflower[[#This Row],[Strain]],VEGC8[[#All],[Scion METRC '#]:[Health]],5,FALSE),"")</f>
        <v>#REF!</v>
      </c>
      <c r="I1432" s="13"/>
      <c r="J1432" s="13" t="str">
        <f>_xlfn.IFNA(VLOOKUP(expandedflower[[#This Row],[Scion METRC '#]],DEADC8[#Data],2,FALSE),"Alive")</f>
        <v>Alive</v>
      </c>
      <c r="K1432" s="13"/>
      <c r="L1432" s="13" t="str">
        <f>_xlfn.IFNA(VLOOKUP(expandedflower[[#This Row],[Scion METRC '#]],DEADC8[#Data],3,FALSE),"")</f>
        <v/>
      </c>
      <c r="M1432" s="14" t="str">
        <f>_xlfn.IFNA(VLOOKUP(expandedflower[[#This Row],[Scion METRC '#]],DEADC8[#Data],4,FALSE),"")</f>
        <v/>
      </c>
      <c r="N1432" s="13" t="str">
        <f>IF(ISNUMBER(SEARCH(".",expandedflower[[#This Row],[Pheno Barcode]])),CONCATENATE("1A4070000000065000",RIGHT(expandedflower[[#This Row],[Pheno Barcode]],6)),"")</f>
        <v/>
      </c>
      <c r="O14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_RL5-07</v>
      </c>
    </row>
    <row r="1433" spans="1:15" x14ac:dyDescent="0.25">
      <c r="A1433" s="8" t="s">
        <v>556</v>
      </c>
      <c r="B1433" s="9">
        <v>8</v>
      </c>
      <c r="C1433" s="13" t="s">
        <v>571</v>
      </c>
      <c r="D1433" s="13"/>
      <c r="E1433" s="13" t="e">
        <f>_xlfn.IFNA(VLOOKUP(expandedflower[[#This Row],[Scion METRC '#]],[3]!METRCC8[#Data],2,FALSE),"METRC ERROR")</f>
        <v>#REF!</v>
      </c>
      <c r="F1433" s="13" t="str">
        <f>_xlfn.IFNA(VLOOKUP(expandedflower[[#This Row],[Scion METRC '#]],VEGC8[[#All],[Scion METRC '#]:[Pheno Barcode]],2,FALSE),"")</f>
        <v/>
      </c>
      <c r="G1433" s="13" t="str">
        <f>LEFT(expandedflower[[#This Row],[Pheno Barcode]],7)</f>
        <v/>
      </c>
      <c r="H1433" s="10" t="e">
        <f>_xlfn.IFNA(VLOOKUP(expandedflower[[#This Row],[Strain]],VEGC8[[#All],[Scion METRC '#]:[Health]],5,FALSE),"")</f>
        <v>#REF!</v>
      </c>
      <c r="I1433" s="13"/>
      <c r="J1433" s="13" t="str">
        <f>_xlfn.IFNA(VLOOKUP(expandedflower[[#This Row],[Scion METRC '#]],DEADC8[#Data],2,FALSE),"Alive")</f>
        <v>Alive</v>
      </c>
      <c r="K1433" s="13"/>
      <c r="L1433" s="13" t="str">
        <f>_xlfn.IFNA(VLOOKUP(expandedflower[[#This Row],[Scion METRC '#]],DEADC8[#Data],3,FALSE),"")</f>
        <v/>
      </c>
      <c r="M1433" s="14" t="str">
        <f>_xlfn.IFNA(VLOOKUP(expandedflower[[#This Row],[Scion METRC '#]],DEADC8[#Data],4,FALSE),"")</f>
        <v/>
      </c>
      <c r="N1433" s="13" t="str">
        <f>IF(ISNUMBER(SEARCH(".",expandedflower[[#This Row],[Pheno Barcode]])),CONCATENATE("1A4070000000065000",RIGHT(expandedflower[[#This Row],[Pheno Barcode]],6)),"")</f>
        <v/>
      </c>
      <c r="O14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_RL5-08</v>
      </c>
    </row>
    <row r="1434" spans="1:15" x14ac:dyDescent="0.25">
      <c r="A1434" s="8" t="s">
        <v>556</v>
      </c>
      <c r="B1434" s="9">
        <v>9</v>
      </c>
      <c r="C1434" s="13" t="s">
        <v>571</v>
      </c>
      <c r="D1434" s="13"/>
      <c r="E1434" s="13" t="e">
        <f>_xlfn.IFNA(VLOOKUP(expandedflower[[#This Row],[Scion METRC '#]],[3]!METRCC8[#Data],2,FALSE),"METRC ERROR")</f>
        <v>#REF!</v>
      </c>
      <c r="F1434" s="13" t="str">
        <f>_xlfn.IFNA(VLOOKUP(expandedflower[[#This Row],[Scion METRC '#]],VEGC8[[#All],[Scion METRC '#]:[Pheno Barcode]],2,FALSE),"")</f>
        <v/>
      </c>
      <c r="G1434" s="13" t="str">
        <f>LEFT(expandedflower[[#This Row],[Pheno Barcode]],7)</f>
        <v/>
      </c>
      <c r="H1434" s="10" t="e">
        <f>_xlfn.IFNA(VLOOKUP(expandedflower[[#This Row],[Strain]],VEGC8[[#All],[Scion METRC '#]:[Health]],5,FALSE),"")</f>
        <v>#REF!</v>
      </c>
      <c r="I1434" s="13"/>
      <c r="J1434" s="13" t="str">
        <f>_xlfn.IFNA(VLOOKUP(expandedflower[[#This Row],[Scion METRC '#]],DEADC8[#Data],2,FALSE),"Alive")</f>
        <v>Alive</v>
      </c>
      <c r="K1434" s="13"/>
      <c r="L1434" s="13" t="str">
        <f>_xlfn.IFNA(VLOOKUP(expandedflower[[#This Row],[Scion METRC '#]],DEADC8[#Data],3,FALSE),"")</f>
        <v/>
      </c>
      <c r="M1434" s="14" t="str">
        <f>_xlfn.IFNA(VLOOKUP(expandedflower[[#This Row],[Scion METRC '#]],DEADC8[#Data],4,FALSE),"")</f>
        <v/>
      </c>
      <c r="N1434" s="13" t="str">
        <f>IF(ISNUMBER(SEARCH(".",expandedflower[[#This Row],[Pheno Barcode]])),CONCATENATE("1A4070000000065000",RIGHT(expandedflower[[#This Row],[Pheno Barcode]],6)),"")</f>
        <v/>
      </c>
      <c r="O14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_RL5-09</v>
      </c>
    </row>
    <row r="1435" spans="1:15" x14ac:dyDescent="0.25">
      <c r="A1435" s="8" t="s">
        <v>556</v>
      </c>
      <c r="B1435" s="9">
        <v>10</v>
      </c>
      <c r="C1435" s="13" t="s">
        <v>571</v>
      </c>
      <c r="D1435" s="13"/>
      <c r="E1435" s="13" t="e">
        <f>_xlfn.IFNA(VLOOKUP(expandedflower[[#This Row],[Scion METRC '#]],[3]!METRCC8[#Data],2,FALSE),"METRC ERROR")</f>
        <v>#REF!</v>
      </c>
      <c r="F1435" s="13" t="str">
        <f>_xlfn.IFNA(VLOOKUP(expandedflower[[#This Row],[Scion METRC '#]],VEGC8[[#All],[Scion METRC '#]:[Pheno Barcode]],2,FALSE),"")</f>
        <v/>
      </c>
      <c r="G1435" s="13" t="str">
        <f>LEFT(expandedflower[[#This Row],[Pheno Barcode]],7)</f>
        <v/>
      </c>
      <c r="H1435" s="10" t="e">
        <f>_xlfn.IFNA(VLOOKUP(expandedflower[[#This Row],[Strain]],VEGC8[[#All],[Scion METRC '#]:[Health]],5,FALSE),"")</f>
        <v>#REF!</v>
      </c>
      <c r="I1435" s="13"/>
      <c r="J1435" s="13" t="str">
        <f>_xlfn.IFNA(VLOOKUP(expandedflower[[#This Row],[Scion METRC '#]],DEADC8[#Data],2,FALSE),"Alive")</f>
        <v>Alive</v>
      </c>
      <c r="K1435" s="13"/>
      <c r="L1435" s="13" t="str">
        <f>_xlfn.IFNA(VLOOKUP(expandedflower[[#This Row],[Scion METRC '#]],DEADC8[#Data],3,FALSE),"")</f>
        <v/>
      </c>
      <c r="M1435" s="14" t="str">
        <f>_xlfn.IFNA(VLOOKUP(expandedflower[[#This Row],[Scion METRC '#]],DEADC8[#Data],4,FALSE),"")</f>
        <v/>
      </c>
      <c r="N1435" s="13" t="str">
        <f>IF(ISNUMBER(SEARCH(".",expandedflower[[#This Row],[Pheno Barcode]])),CONCATENATE("1A4070000000065000",RIGHT(expandedflower[[#This Row],[Pheno Barcode]],6)),"")</f>
        <v/>
      </c>
      <c r="O14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_RL5-10</v>
      </c>
    </row>
    <row r="1436" spans="1:15" x14ac:dyDescent="0.25">
      <c r="A1436" s="8" t="s">
        <v>556</v>
      </c>
      <c r="B1436" s="9">
        <v>11</v>
      </c>
      <c r="C1436" s="13" t="s">
        <v>571</v>
      </c>
      <c r="D1436" s="13"/>
      <c r="E1436" s="13" t="e">
        <f>_xlfn.IFNA(VLOOKUP(expandedflower[[#This Row],[Scion METRC '#]],[3]!METRCC8[#Data],2,FALSE),"METRC ERROR")</f>
        <v>#REF!</v>
      </c>
      <c r="F1436" s="13" t="str">
        <f>_xlfn.IFNA(VLOOKUP(expandedflower[[#This Row],[Scion METRC '#]],VEGC8[[#All],[Scion METRC '#]:[Pheno Barcode]],2,FALSE),"")</f>
        <v/>
      </c>
      <c r="G1436" s="13" t="str">
        <f>LEFT(expandedflower[[#This Row],[Pheno Barcode]],7)</f>
        <v/>
      </c>
      <c r="H1436" s="10" t="e">
        <f>_xlfn.IFNA(VLOOKUP(expandedflower[[#This Row],[Strain]],VEGC8[[#All],[Scion METRC '#]:[Health]],5,FALSE),"")</f>
        <v>#REF!</v>
      </c>
      <c r="I1436" s="13"/>
      <c r="J1436" s="13" t="str">
        <f>_xlfn.IFNA(VLOOKUP(expandedflower[[#This Row],[Scion METRC '#]],DEADC8[#Data],2,FALSE),"Alive")</f>
        <v>Alive</v>
      </c>
      <c r="K1436" s="13"/>
      <c r="L1436" s="13" t="str">
        <f>_xlfn.IFNA(VLOOKUP(expandedflower[[#This Row],[Scion METRC '#]],DEADC8[#Data],3,FALSE),"")</f>
        <v/>
      </c>
      <c r="M1436" s="14" t="str">
        <f>_xlfn.IFNA(VLOOKUP(expandedflower[[#This Row],[Scion METRC '#]],DEADC8[#Data],4,FALSE),"")</f>
        <v/>
      </c>
      <c r="N1436" s="13" t="str">
        <f>IF(ISNUMBER(SEARCH(".",expandedflower[[#This Row],[Pheno Barcode]])),CONCATENATE("1A4070000000065000",RIGHT(expandedflower[[#This Row],[Pheno Barcode]],6)),"")</f>
        <v/>
      </c>
      <c r="O14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_RL5-11</v>
      </c>
    </row>
    <row r="1437" spans="1:15" x14ac:dyDescent="0.25">
      <c r="A1437" s="8" t="s">
        <v>556</v>
      </c>
      <c r="B1437" s="9">
        <v>12</v>
      </c>
      <c r="C1437" s="13" t="s">
        <v>571</v>
      </c>
      <c r="D1437" s="13"/>
      <c r="E1437" s="13" t="e">
        <f>_xlfn.IFNA(VLOOKUP(expandedflower[[#This Row],[Scion METRC '#]],[3]!METRCC8[#Data],2,FALSE),"METRC ERROR")</f>
        <v>#REF!</v>
      </c>
      <c r="F1437" s="13" t="str">
        <f>_xlfn.IFNA(VLOOKUP(expandedflower[[#This Row],[Scion METRC '#]],VEGC8[[#All],[Scion METRC '#]:[Pheno Barcode]],2,FALSE),"")</f>
        <v/>
      </c>
      <c r="G1437" s="13" t="str">
        <f>LEFT(expandedflower[[#This Row],[Pheno Barcode]],7)</f>
        <v/>
      </c>
      <c r="H1437" s="10" t="e">
        <f>_xlfn.IFNA(VLOOKUP(expandedflower[[#This Row],[Strain]],VEGC8[[#All],[Scion METRC '#]:[Health]],5,FALSE),"")</f>
        <v>#REF!</v>
      </c>
      <c r="I1437" s="13"/>
      <c r="J1437" s="13" t="str">
        <f>_xlfn.IFNA(VLOOKUP(expandedflower[[#This Row],[Scion METRC '#]],DEADC8[#Data],2,FALSE),"Alive")</f>
        <v>Alive</v>
      </c>
      <c r="K1437" s="13"/>
      <c r="L1437" s="13" t="str">
        <f>_xlfn.IFNA(VLOOKUP(expandedflower[[#This Row],[Scion METRC '#]],DEADC8[#Data],3,FALSE),"")</f>
        <v/>
      </c>
      <c r="M1437" s="14" t="str">
        <f>_xlfn.IFNA(VLOOKUP(expandedflower[[#This Row],[Scion METRC '#]],DEADC8[#Data],4,FALSE),"")</f>
        <v/>
      </c>
      <c r="N1437" s="13" t="str">
        <f>IF(ISNUMBER(SEARCH(".",expandedflower[[#This Row],[Pheno Barcode]])),CONCATENATE("1A4070000000065000",RIGHT(expandedflower[[#This Row],[Pheno Barcode]],6)),"")</f>
        <v/>
      </c>
      <c r="O14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_RL5-12</v>
      </c>
    </row>
    <row r="1438" spans="1:15" x14ac:dyDescent="0.25">
      <c r="A1438" s="8" t="s">
        <v>556</v>
      </c>
      <c r="B1438" s="9">
        <v>13</v>
      </c>
      <c r="C1438" s="13" t="s">
        <v>571</v>
      </c>
      <c r="D1438" s="13"/>
      <c r="E1438" s="13" t="e">
        <f>_xlfn.IFNA(VLOOKUP(expandedflower[[#This Row],[Scion METRC '#]],[3]!METRCC8[#Data],2,FALSE),"METRC ERROR")</f>
        <v>#REF!</v>
      </c>
      <c r="F1438" s="13" t="str">
        <f>_xlfn.IFNA(VLOOKUP(expandedflower[[#This Row],[Scion METRC '#]],VEGC8[[#All],[Scion METRC '#]:[Pheno Barcode]],2,FALSE),"")</f>
        <v/>
      </c>
      <c r="G1438" s="13" t="str">
        <f>LEFT(expandedflower[[#This Row],[Pheno Barcode]],7)</f>
        <v/>
      </c>
      <c r="H1438" s="10" t="e">
        <f>_xlfn.IFNA(VLOOKUP(expandedflower[[#This Row],[Strain]],VEGC8[[#All],[Scion METRC '#]:[Health]],5,FALSE),"")</f>
        <v>#REF!</v>
      </c>
      <c r="I1438" s="13"/>
      <c r="J1438" s="13" t="str">
        <f>_xlfn.IFNA(VLOOKUP(expandedflower[[#This Row],[Scion METRC '#]],DEADC8[#Data],2,FALSE),"Alive")</f>
        <v>Alive</v>
      </c>
      <c r="K1438" s="13"/>
      <c r="L1438" s="13" t="str">
        <f>_xlfn.IFNA(VLOOKUP(expandedflower[[#This Row],[Scion METRC '#]],DEADC8[#Data],3,FALSE),"")</f>
        <v/>
      </c>
      <c r="M1438" s="14" t="str">
        <f>_xlfn.IFNA(VLOOKUP(expandedflower[[#This Row],[Scion METRC '#]],DEADC8[#Data],4,FALSE),"")</f>
        <v/>
      </c>
      <c r="N1438" s="13" t="str">
        <f>IF(ISNUMBER(SEARCH(".",expandedflower[[#This Row],[Pheno Barcode]])),CONCATENATE("1A4070000000065000",RIGHT(expandedflower[[#This Row],[Pheno Barcode]],6)),"")</f>
        <v/>
      </c>
      <c r="O14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_RL5-13</v>
      </c>
    </row>
    <row r="1439" spans="1:15" x14ac:dyDescent="0.25">
      <c r="A1439" s="8" t="s">
        <v>556</v>
      </c>
      <c r="B1439" s="9">
        <v>14</v>
      </c>
      <c r="C1439" s="13" t="s">
        <v>571</v>
      </c>
      <c r="D1439" s="13"/>
      <c r="E1439" s="13" t="e">
        <f>_xlfn.IFNA(VLOOKUP(expandedflower[[#This Row],[Scion METRC '#]],[3]!METRCC8[#Data],2,FALSE),"METRC ERROR")</f>
        <v>#REF!</v>
      </c>
      <c r="F1439" s="13" t="str">
        <f>_xlfn.IFNA(VLOOKUP(expandedflower[[#This Row],[Scion METRC '#]],VEGC8[[#All],[Scion METRC '#]:[Pheno Barcode]],2,FALSE),"")</f>
        <v/>
      </c>
      <c r="G1439" s="13" t="str">
        <f>LEFT(expandedflower[[#This Row],[Pheno Barcode]],7)</f>
        <v/>
      </c>
      <c r="H1439" s="10" t="e">
        <f>_xlfn.IFNA(VLOOKUP(expandedflower[[#This Row],[Strain]],VEGC8[[#All],[Scion METRC '#]:[Health]],5,FALSE),"")</f>
        <v>#REF!</v>
      </c>
      <c r="I1439" s="13"/>
      <c r="J1439" s="13" t="str">
        <f>_xlfn.IFNA(VLOOKUP(expandedflower[[#This Row],[Scion METRC '#]],DEADC8[#Data],2,FALSE),"Alive")</f>
        <v>Alive</v>
      </c>
      <c r="K1439" s="13"/>
      <c r="L1439" s="13" t="str">
        <f>_xlfn.IFNA(VLOOKUP(expandedflower[[#This Row],[Scion METRC '#]],DEADC8[#Data],3,FALSE),"")</f>
        <v/>
      </c>
      <c r="M1439" s="14" t="str">
        <f>_xlfn.IFNA(VLOOKUP(expandedflower[[#This Row],[Scion METRC '#]],DEADC8[#Data],4,FALSE),"")</f>
        <v/>
      </c>
      <c r="N1439" s="13" t="str">
        <f>IF(ISNUMBER(SEARCH(".",expandedflower[[#This Row],[Pheno Barcode]])),CONCATENATE("1A4070000000065000",RIGHT(expandedflower[[#This Row],[Pheno Barcode]],6)),"")</f>
        <v/>
      </c>
      <c r="O14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_RL5-14</v>
      </c>
    </row>
    <row r="1440" spans="1:15" x14ac:dyDescent="0.25">
      <c r="A1440" s="8" t="s">
        <v>556</v>
      </c>
      <c r="B1440" s="9">
        <v>15</v>
      </c>
      <c r="C1440" s="13" t="s">
        <v>571</v>
      </c>
      <c r="D1440" s="13"/>
      <c r="E1440" s="13" t="e">
        <f>_xlfn.IFNA(VLOOKUP(expandedflower[[#This Row],[Scion METRC '#]],[3]!METRCC8[#Data],2,FALSE),"METRC ERROR")</f>
        <v>#REF!</v>
      </c>
      <c r="F1440" s="13" t="str">
        <f>_xlfn.IFNA(VLOOKUP(expandedflower[[#This Row],[Scion METRC '#]],VEGC8[[#All],[Scion METRC '#]:[Pheno Barcode]],2,FALSE),"")</f>
        <v/>
      </c>
      <c r="G1440" s="13" t="str">
        <f>LEFT(expandedflower[[#This Row],[Pheno Barcode]],7)</f>
        <v/>
      </c>
      <c r="H1440" s="10" t="e">
        <f>_xlfn.IFNA(VLOOKUP(expandedflower[[#This Row],[Strain]],VEGC8[[#All],[Scion METRC '#]:[Health]],5,FALSE),"")</f>
        <v>#REF!</v>
      </c>
      <c r="I1440" s="13"/>
      <c r="J1440" s="13" t="str">
        <f>_xlfn.IFNA(VLOOKUP(expandedflower[[#This Row],[Scion METRC '#]],DEADC8[#Data],2,FALSE),"Alive")</f>
        <v>Alive</v>
      </c>
      <c r="K1440" s="13"/>
      <c r="L1440" s="13" t="str">
        <f>_xlfn.IFNA(VLOOKUP(expandedflower[[#This Row],[Scion METRC '#]],DEADC8[#Data],3,FALSE),"")</f>
        <v/>
      </c>
      <c r="M1440" s="14" t="str">
        <f>_xlfn.IFNA(VLOOKUP(expandedflower[[#This Row],[Scion METRC '#]],DEADC8[#Data],4,FALSE),"")</f>
        <v/>
      </c>
      <c r="N1440" s="13" t="str">
        <f>IF(ISNUMBER(SEARCH(".",expandedflower[[#This Row],[Pheno Barcode]])),CONCATENATE("1A4070000000065000",RIGHT(expandedflower[[#This Row],[Pheno Barcode]],6)),"")</f>
        <v/>
      </c>
      <c r="O14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_RL5-15</v>
      </c>
    </row>
    <row r="1441" spans="1:15" x14ac:dyDescent="0.25">
      <c r="A1441" s="8" t="s">
        <v>556</v>
      </c>
      <c r="B1441" s="9">
        <v>16</v>
      </c>
      <c r="C1441" s="13" t="s">
        <v>571</v>
      </c>
      <c r="D1441" s="13"/>
      <c r="E1441" s="13" t="e">
        <f>_xlfn.IFNA(VLOOKUP(expandedflower[[#This Row],[Scion METRC '#]],[3]!METRCC8[#Data],2,FALSE),"METRC ERROR")</f>
        <v>#REF!</v>
      </c>
      <c r="F1441" s="13" t="str">
        <f>_xlfn.IFNA(VLOOKUP(expandedflower[[#This Row],[Scion METRC '#]],VEGC8[[#All],[Scion METRC '#]:[Pheno Barcode]],2,FALSE),"")</f>
        <v/>
      </c>
      <c r="G1441" s="13" t="str">
        <f>LEFT(expandedflower[[#This Row],[Pheno Barcode]],7)</f>
        <v/>
      </c>
      <c r="H1441" s="10" t="e">
        <f>_xlfn.IFNA(VLOOKUP(expandedflower[[#This Row],[Strain]],VEGC8[[#All],[Scion METRC '#]:[Health]],5,FALSE),"")</f>
        <v>#REF!</v>
      </c>
      <c r="I1441" s="13"/>
      <c r="J1441" s="13" t="str">
        <f>_xlfn.IFNA(VLOOKUP(expandedflower[[#This Row],[Scion METRC '#]],DEADC8[#Data],2,FALSE),"Alive")</f>
        <v>Alive</v>
      </c>
      <c r="K1441" s="13"/>
      <c r="L1441" s="13" t="str">
        <f>_xlfn.IFNA(VLOOKUP(expandedflower[[#This Row],[Scion METRC '#]],DEADC8[#Data],3,FALSE),"")</f>
        <v/>
      </c>
      <c r="M1441" s="14" t="str">
        <f>_xlfn.IFNA(VLOOKUP(expandedflower[[#This Row],[Scion METRC '#]],DEADC8[#Data],4,FALSE),"")</f>
        <v/>
      </c>
      <c r="N1441" s="13" t="str">
        <f>IF(ISNUMBER(SEARCH(".",expandedflower[[#This Row],[Pheno Barcode]])),CONCATENATE("1A4070000000065000",RIGHT(expandedflower[[#This Row],[Pheno Barcode]],6)),"")</f>
        <v/>
      </c>
      <c r="O14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_RL5-16</v>
      </c>
    </row>
    <row r="1442" spans="1:15" x14ac:dyDescent="0.25">
      <c r="A1442" s="8" t="s">
        <v>556</v>
      </c>
      <c r="B1442" s="9">
        <v>1</v>
      </c>
      <c r="C1442" s="13" t="s">
        <v>572</v>
      </c>
      <c r="D1442" s="13"/>
      <c r="E1442" s="13" t="e">
        <f>_xlfn.IFNA(VLOOKUP(expandedflower[[#This Row],[Scion METRC '#]],[3]!METRCC8[#Data],2,FALSE),"METRC ERROR")</f>
        <v>#REF!</v>
      </c>
      <c r="F1442" s="13" t="str">
        <f>_xlfn.IFNA(VLOOKUP(expandedflower[[#This Row],[Scion METRC '#]],VEGC8[[#All],[Scion METRC '#]:[Pheno Barcode]],2,FALSE),"")</f>
        <v/>
      </c>
      <c r="G1442" s="13" t="str">
        <f>LEFT(expandedflower[[#This Row],[Pheno Barcode]],7)</f>
        <v/>
      </c>
      <c r="H1442" s="10" t="e">
        <f>_xlfn.IFNA(VLOOKUP(expandedflower[[#This Row],[Strain]],VEGC8[[#All],[Scion METRC '#]:[Health]],5,FALSE),"")</f>
        <v>#REF!</v>
      </c>
      <c r="I1442" s="13"/>
      <c r="J1442" s="13" t="str">
        <f>_xlfn.IFNA(VLOOKUP(expandedflower[[#This Row],[Scion METRC '#]],DEADC8[#Data],2,FALSE),"Alive")</f>
        <v>Alive</v>
      </c>
      <c r="K1442" s="13"/>
      <c r="L1442" s="13" t="str">
        <f>_xlfn.IFNA(VLOOKUP(expandedflower[[#This Row],[Scion METRC '#]],DEADC8[#Data],3,FALSE),"")</f>
        <v/>
      </c>
      <c r="M1442" s="14" t="str">
        <f>_xlfn.IFNA(VLOOKUP(expandedflower[[#This Row],[Scion METRC '#]],DEADC8[#Data],4,FALSE),"")</f>
        <v/>
      </c>
      <c r="N1442" s="13" t="str">
        <f>IF(ISNUMBER(SEARCH(".",expandedflower[[#This Row],[Pheno Barcode]])),CONCATENATE("1A4070000000065000",RIGHT(expandedflower[[#This Row],[Pheno Barcode]],6)),"")</f>
        <v/>
      </c>
      <c r="O14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_SL1-01</v>
      </c>
    </row>
    <row r="1443" spans="1:15" x14ac:dyDescent="0.25">
      <c r="A1443" s="8" t="s">
        <v>556</v>
      </c>
      <c r="B1443" s="9">
        <v>2</v>
      </c>
      <c r="C1443" s="13" t="s">
        <v>572</v>
      </c>
      <c r="D1443" s="13"/>
      <c r="E1443" s="13" t="e">
        <f>_xlfn.IFNA(VLOOKUP(expandedflower[[#This Row],[Scion METRC '#]],[3]!METRCC8[#Data],2,FALSE),"METRC ERROR")</f>
        <v>#REF!</v>
      </c>
      <c r="F1443" s="13" t="str">
        <f>_xlfn.IFNA(VLOOKUP(expandedflower[[#This Row],[Scion METRC '#]],VEGC8[[#All],[Scion METRC '#]:[Pheno Barcode]],2,FALSE),"")</f>
        <v/>
      </c>
      <c r="G1443" s="13" t="str">
        <f>LEFT(expandedflower[[#This Row],[Pheno Barcode]],7)</f>
        <v/>
      </c>
      <c r="H1443" s="10" t="e">
        <f>_xlfn.IFNA(VLOOKUP(expandedflower[[#This Row],[Strain]],VEGC8[[#All],[Scion METRC '#]:[Health]],5,FALSE),"")</f>
        <v>#REF!</v>
      </c>
      <c r="I1443" s="13"/>
      <c r="J1443" s="13" t="str">
        <f>_xlfn.IFNA(VLOOKUP(expandedflower[[#This Row],[Scion METRC '#]],DEADC8[#Data],2,FALSE),"Alive")</f>
        <v>Alive</v>
      </c>
      <c r="K1443" s="13"/>
      <c r="L1443" s="13" t="str">
        <f>_xlfn.IFNA(VLOOKUP(expandedflower[[#This Row],[Scion METRC '#]],DEADC8[#Data],3,FALSE),"")</f>
        <v/>
      </c>
      <c r="M1443" s="14" t="str">
        <f>_xlfn.IFNA(VLOOKUP(expandedflower[[#This Row],[Scion METRC '#]],DEADC8[#Data],4,FALSE),"")</f>
        <v/>
      </c>
      <c r="N1443" s="13" t="str">
        <f>IF(ISNUMBER(SEARCH(".",expandedflower[[#This Row],[Pheno Barcode]])),CONCATENATE("1A4070000000065000",RIGHT(expandedflower[[#This Row],[Pheno Barcode]],6)),"")</f>
        <v/>
      </c>
      <c r="O14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_SL1-02</v>
      </c>
    </row>
    <row r="1444" spans="1:15" x14ac:dyDescent="0.25">
      <c r="A1444" s="8" t="s">
        <v>556</v>
      </c>
      <c r="B1444" s="9">
        <v>3</v>
      </c>
      <c r="C1444" s="13" t="s">
        <v>572</v>
      </c>
      <c r="D1444" s="13"/>
      <c r="E1444" s="13" t="e">
        <f>_xlfn.IFNA(VLOOKUP(expandedflower[[#This Row],[Scion METRC '#]],[3]!METRCC8[#Data],2,FALSE),"METRC ERROR")</f>
        <v>#REF!</v>
      </c>
      <c r="F1444" s="13" t="str">
        <f>_xlfn.IFNA(VLOOKUP(expandedflower[[#This Row],[Scion METRC '#]],VEGC8[[#All],[Scion METRC '#]:[Pheno Barcode]],2,FALSE),"")</f>
        <v/>
      </c>
      <c r="G1444" s="13" t="str">
        <f>LEFT(expandedflower[[#This Row],[Pheno Barcode]],7)</f>
        <v/>
      </c>
      <c r="H1444" s="10" t="e">
        <f>_xlfn.IFNA(VLOOKUP(expandedflower[[#This Row],[Strain]],VEGC8[[#All],[Scion METRC '#]:[Health]],5,FALSE),"")</f>
        <v>#REF!</v>
      </c>
      <c r="I1444" s="13"/>
      <c r="J1444" s="13" t="str">
        <f>_xlfn.IFNA(VLOOKUP(expandedflower[[#This Row],[Scion METRC '#]],DEADC8[#Data],2,FALSE),"Alive")</f>
        <v>Alive</v>
      </c>
      <c r="K1444" s="13"/>
      <c r="L1444" s="13" t="str">
        <f>_xlfn.IFNA(VLOOKUP(expandedflower[[#This Row],[Scion METRC '#]],DEADC8[#Data],3,FALSE),"")</f>
        <v/>
      </c>
      <c r="M1444" s="14" t="str">
        <f>_xlfn.IFNA(VLOOKUP(expandedflower[[#This Row],[Scion METRC '#]],DEADC8[#Data],4,FALSE),"")</f>
        <v/>
      </c>
      <c r="N1444" s="13" t="str">
        <f>IF(ISNUMBER(SEARCH(".",expandedflower[[#This Row],[Pheno Barcode]])),CONCATENATE("1A4070000000065000",RIGHT(expandedflower[[#This Row],[Pheno Barcode]],6)),"")</f>
        <v/>
      </c>
      <c r="O14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_SL1-03</v>
      </c>
    </row>
    <row r="1445" spans="1:15" x14ac:dyDescent="0.25">
      <c r="A1445" s="8" t="s">
        <v>556</v>
      </c>
      <c r="B1445" s="9">
        <v>4</v>
      </c>
      <c r="C1445" s="13" t="s">
        <v>572</v>
      </c>
      <c r="D1445" s="13"/>
      <c r="E1445" s="13" t="e">
        <f>_xlfn.IFNA(VLOOKUP(expandedflower[[#This Row],[Scion METRC '#]],[3]!METRCC8[#Data],2,FALSE),"METRC ERROR")</f>
        <v>#REF!</v>
      </c>
      <c r="F1445" s="13" t="str">
        <f>_xlfn.IFNA(VLOOKUP(expandedflower[[#This Row],[Scion METRC '#]],VEGC8[[#All],[Scion METRC '#]:[Pheno Barcode]],2,FALSE),"")</f>
        <v/>
      </c>
      <c r="G1445" s="13" t="str">
        <f>LEFT(expandedflower[[#This Row],[Pheno Barcode]],7)</f>
        <v/>
      </c>
      <c r="H1445" s="10" t="e">
        <f>_xlfn.IFNA(VLOOKUP(expandedflower[[#This Row],[Strain]],VEGC8[[#All],[Scion METRC '#]:[Health]],5,FALSE),"")</f>
        <v>#REF!</v>
      </c>
      <c r="I1445" s="13"/>
      <c r="J1445" s="13" t="str">
        <f>_xlfn.IFNA(VLOOKUP(expandedflower[[#This Row],[Scion METRC '#]],DEADC8[#Data],2,FALSE),"Alive")</f>
        <v>Alive</v>
      </c>
      <c r="K1445" s="13"/>
      <c r="L1445" s="13" t="str">
        <f>_xlfn.IFNA(VLOOKUP(expandedflower[[#This Row],[Scion METRC '#]],DEADC8[#Data],3,FALSE),"")</f>
        <v/>
      </c>
      <c r="M1445" s="14" t="str">
        <f>_xlfn.IFNA(VLOOKUP(expandedflower[[#This Row],[Scion METRC '#]],DEADC8[#Data],4,FALSE),"")</f>
        <v/>
      </c>
      <c r="N1445" s="13" t="str">
        <f>IF(ISNUMBER(SEARCH(".",expandedflower[[#This Row],[Pheno Barcode]])),CONCATENATE("1A4070000000065000",RIGHT(expandedflower[[#This Row],[Pheno Barcode]],6)),"")</f>
        <v/>
      </c>
      <c r="O14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_SL1-04</v>
      </c>
    </row>
    <row r="1446" spans="1:15" x14ac:dyDescent="0.25">
      <c r="A1446" s="8" t="s">
        <v>556</v>
      </c>
      <c r="B1446" s="9">
        <v>5</v>
      </c>
      <c r="C1446" s="13" t="s">
        <v>572</v>
      </c>
      <c r="D1446" s="13"/>
      <c r="E1446" s="13" t="e">
        <f>_xlfn.IFNA(VLOOKUP(expandedflower[[#This Row],[Scion METRC '#]],[3]!METRCC8[#Data],2,FALSE),"METRC ERROR")</f>
        <v>#REF!</v>
      </c>
      <c r="F1446" s="13" t="str">
        <f>_xlfn.IFNA(VLOOKUP(expandedflower[[#This Row],[Scion METRC '#]],VEGC8[[#All],[Scion METRC '#]:[Pheno Barcode]],2,FALSE),"")</f>
        <v/>
      </c>
      <c r="G1446" s="13" t="str">
        <f>LEFT(expandedflower[[#This Row],[Pheno Barcode]],7)</f>
        <v/>
      </c>
      <c r="H1446" s="10" t="e">
        <f>_xlfn.IFNA(VLOOKUP(expandedflower[[#This Row],[Strain]],VEGC8[[#All],[Scion METRC '#]:[Health]],5,FALSE),"")</f>
        <v>#REF!</v>
      </c>
      <c r="I1446" s="13"/>
      <c r="J1446" s="13" t="str">
        <f>_xlfn.IFNA(VLOOKUP(expandedflower[[#This Row],[Scion METRC '#]],DEADC8[#Data],2,FALSE),"Alive")</f>
        <v>Alive</v>
      </c>
      <c r="K1446" s="13"/>
      <c r="L1446" s="13" t="str">
        <f>_xlfn.IFNA(VLOOKUP(expandedflower[[#This Row],[Scion METRC '#]],DEADC8[#Data],3,FALSE),"")</f>
        <v/>
      </c>
      <c r="M1446" s="14" t="str">
        <f>_xlfn.IFNA(VLOOKUP(expandedflower[[#This Row],[Scion METRC '#]],DEADC8[#Data],4,FALSE),"")</f>
        <v/>
      </c>
      <c r="N1446" s="13" t="str">
        <f>IF(ISNUMBER(SEARCH(".",expandedflower[[#This Row],[Pheno Barcode]])),CONCATENATE("1A4070000000065000",RIGHT(expandedflower[[#This Row],[Pheno Barcode]],6)),"")</f>
        <v/>
      </c>
      <c r="O14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_SL1-05</v>
      </c>
    </row>
    <row r="1447" spans="1:15" x14ac:dyDescent="0.25">
      <c r="A1447" s="8" t="s">
        <v>556</v>
      </c>
      <c r="B1447" s="9">
        <v>6</v>
      </c>
      <c r="C1447" s="13" t="s">
        <v>572</v>
      </c>
      <c r="D1447" s="13"/>
      <c r="E1447" s="13" t="e">
        <f>_xlfn.IFNA(VLOOKUP(expandedflower[[#This Row],[Scion METRC '#]],[3]!METRCC8[#Data],2,FALSE),"METRC ERROR")</f>
        <v>#REF!</v>
      </c>
      <c r="F1447" s="13" t="str">
        <f>_xlfn.IFNA(VLOOKUP(expandedflower[[#This Row],[Scion METRC '#]],VEGC8[[#All],[Scion METRC '#]:[Pheno Barcode]],2,FALSE),"")</f>
        <v/>
      </c>
      <c r="G1447" s="13" t="str">
        <f>LEFT(expandedflower[[#This Row],[Pheno Barcode]],7)</f>
        <v/>
      </c>
      <c r="H1447" s="10" t="e">
        <f>_xlfn.IFNA(VLOOKUP(expandedflower[[#This Row],[Strain]],VEGC8[[#All],[Scion METRC '#]:[Health]],5,FALSE),"")</f>
        <v>#REF!</v>
      </c>
      <c r="I1447" s="13"/>
      <c r="J1447" s="13" t="str">
        <f>_xlfn.IFNA(VLOOKUP(expandedflower[[#This Row],[Scion METRC '#]],DEADC8[#Data],2,FALSE),"Alive")</f>
        <v>Alive</v>
      </c>
      <c r="K1447" s="13"/>
      <c r="L1447" s="13" t="str">
        <f>_xlfn.IFNA(VLOOKUP(expandedflower[[#This Row],[Scion METRC '#]],DEADC8[#Data],3,FALSE),"")</f>
        <v/>
      </c>
      <c r="M1447" s="14" t="str">
        <f>_xlfn.IFNA(VLOOKUP(expandedflower[[#This Row],[Scion METRC '#]],DEADC8[#Data],4,FALSE),"")</f>
        <v/>
      </c>
      <c r="N1447" s="13" t="str">
        <f>IF(ISNUMBER(SEARCH(".",expandedflower[[#This Row],[Pheno Barcode]])),CONCATENATE("1A4070000000065000",RIGHT(expandedflower[[#This Row],[Pheno Barcode]],6)),"")</f>
        <v/>
      </c>
      <c r="O14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_SL1-06</v>
      </c>
    </row>
    <row r="1448" spans="1:15" x14ac:dyDescent="0.25">
      <c r="A1448" s="8" t="s">
        <v>556</v>
      </c>
      <c r="B1448" s="9">
        <v>7</v>
      </c>
      <c r="C1448" s="13" t="s">
        <v>572</v>
      </c>
      <c r="D1448" s="13"/>
      <c r="E1448" s="13" t="e">
        <f>_xlfn.IFNA(VLOOKUP(expandedflower[[#This Row],[Scion METRC '#]],[3]!METRCC8[#Data],2,FALSE),"METRC ERROR")</f>
        <v>#REF!</v>
      </c>
      <c r="F1448" s="13" t="str">
        <f>_xlfn.IFNA(VLOOKUP(expandedflower[[#This Row],[Scion METRC '#]],VEGC8[[#All],[Scion METRC '#]:[Pheno Barcode]],2,FALSE),"")</f>
        <v/>
      </c>
      <c r="G1448" s="13" t="str">
        <f>LEFT(expandedflower[[#This Row],[Pheno Barcode]],7)</f>
        <v/>
      </c>
      <c r="H1448" s="10" t="e">
        <f>_xlfn.IFNA(VLOOKUP(expandedflower[[#This Row],[Strain]],VEGC8[[#All],[Scion METRC '#]:[Health]],5,FALSE),"")</f>
        <v>#REF!</v>
      </c>
      <c r="I1448" s="13"/>
      <c r="J1448" s="13" t="str">
        <f>_xlfn.IFNA(VLOOKUP(expandedflower[[#This Row],[Scion METRC '#]],DEADC8[#Data],2,FALSE),"Alive")</f>
        <v>Alive</v>
      </c>
      <c r="K1448" s="13"/>
      <c r="L1448" s="13" t="str">
        <f>_xlfn.IFNA(VLOOKUP(expandedflower[[#This Row],[Scion METRC '#]],DEADC8[#Data],3,FALSE),"")</f>
        <v/>
      </c>
      <c r="M1448" s="14" t="str">
        <f>_xlfn.IFNA(VLOOKUP(expandedflower[[#This Row],[Scion METRC '#]],DEADC8[#Data],4,FALSE),"")</f>
        <v/>
      </c>
      <c r="N1448" s="13" t="str">
        <f>IF(ISNUMBER(SEARCH(".",expandedflower[[#This Row],[Pheno Barcode]])),CONCATENATE("1A4070000000065000",RIGHT(expandedflower[[#This Row],[Pheno Barcode]],6)),"")</f>
        <v/>
      </c>
      <c r="O14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_SL1-07</v>
      </c>
    </row>
    <row r="1449" spans="1:15" x14ac:dyDescent="0.25">
      <c r="A1449" s="8" t="s">
        <v>556</v>
      </c>
      <c r="B1449" s="9">
        <v>8</v>
      </c>
      <c r="C1449" s="13" t="s">
        <v>572</v>
      </c>
      <c r="D1449" s="13"/>
      <c r="E1449" s="13" t="e">
        <f>_xlfn.IFNA(VLOOKUP(expandedflower[[#This Row],[Scion METRC '#]],[3]!METRCC8[#Data],2,FALSE),"METRC ERROR")</f>
        <v>#REF!</v>
      </c>
      <c r="F1449" s="13" t="str">
        <f>_xlfn.IFNA(VLOOKUP(expandedflower[[#This Row],[Scion METRC '#]],VEGC8[[#All],[Scion METRC '#]:[Pheno Barcode]],2,FALSE),"")</f>
        <v/>
      </c>
      <c r="G1449" s="13" t="str">
        <f>LEFT(expandedflower[[#This Row],[Pheno Barcode]],7)</f>
        <v/>
      </c>
      <c r="H1449" s="10" t="e">
        <f>_xlfn.IFNA(VLOOKUP(expandedflower[[#This Row],[Strain]],VEGC8[[#All],[Scion METRC '#]:[Health]],5,FALSE),"")</f>
        <v>#REF!</v>
      </c>
      <c r="I1449" s="13"/>
      <c r="J1449" s="13" t="str">
        <f>_xlfn.IFNA(VLOOKUP(expandedflower[[#This Row],[Scion METRC '#]],DEADC8[#Data],2,FALSE),"Alive")</f>
        <v>Alive</v>
      </c>
      <c r="K1449" s="13"/>
      <c r="L1449" s="13" t="str">
        <f>_xlfn.IFNA(VLOOKUP(expandedflower[[#This Row],[Scion METRC '#]],DEADC8[#Data],3,FALSE),"")</f>
        <v/>
      </c>
      <c r="M1449" s="14" t="str">
        <f>_xlfn.IFNA(VLOOKUP(expandedflower[[#This Row],[Scion METRC '#]],DEADC8[#Data],4,FALSE),"")</f>
        <v/>
      </c>
      <c r="N1449" s="13" t="str">
        <f>IF(ISNUMBER(SEARCH(".",expandedflower[[#This Row],[Pheno Barcode]])),CONCATENATE("1A4070000000065000",RIGHT(expandedflower[[#This Row],[Pheno Barcode]],6)),"")</f>
        <v/>
      </c>
      <c r="O14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_SL1-08</v>
      </c>
    </row>
    <row r="1450" spans="1:15" x14ac:dyDescent="0.25">
      <c r="A1450" s="8" t="s">
        <v>556</v>
      </c>
      <c r="B1450" s="9">
        <v>9</v>
      </c>
      <c r="C1450" s="13" t="s">
        <v>572</v>
      </c>
      <c r="D1450" s="13"/>
      <c r="E1450" s="13" t="e">
        <f>_xlfn.IFNA(VLOOKUP(expandedflower[[#This Row],[Scion METRC '#]],[3]!METRCC8[#Data],2,FALSE),"METRC ERROR")</f>
        <v>#REF!</v>
      </c>
      <c r="F1450" s="13" t="str">
        <f>_xlfn.IFNA(VLOOKUP(expandedflower[[#This Row],[Scion METRC '#]],VEGC8[[#All],[Scion METRC '#]:[Pheno Barcode]],2,FALSE),"")</f>
        <v/>
      </c>
      <c r="G1450" s="13" t="str">
        <f>LEFT(expandedflower[[#This Row],[Pheno Barcode]],7)</f>
        <v/>
      </c>
      <c r="H1450" s="10" t="e">
        <f>_xlfn.IFNA(VLOOKUP(expandedflower[[#This Row],[Strain]],VEGC8[[#All],[Scion METRC '#]:[Health]],5,FALSE),"")</f>
        <v>#REF!</v>
      </c>
      <c r="I1450" s="13"/>
      <c r="J1450" s="13" t="str">
        <f>_xlfn.IFNA(VLOOKUP(expandedflower[[#This Row],[Scion METRC '#]],DEADC8[#Data],2,FALSE),"Alive")</f>
        <v>Alive</v>
      </c>
      <c r="K1450" s="13"/>
      <c r="L1450" s="13" t="str">
        <f>_xlfn.IFNA(VLOOKUP(expandedflower[[#This Row],[Scion METRC '#]],DEADC8[#Data],3,FALSE),"")</f>
        <v/>
      </c>
      <c r="M1450" s="14" t="str">
        <f>_xlfn.IFNA(VLOOKUP(expandedflower[[#This Row],[Scion METRC '#]],DEADC8[#Data],4,FALSE),"")</f>
        <v/>
      </c>
      <c r="N1450" s="13" t="str">
        <f>IF(ISNUMBER(SEARCH(".",expandedflower[[#This Row],[Pheno Barcode]])),CONCATENATE("1A4070000000065000",RIGHT(expandedflower[[#This Row],[Pheno Barcode]],6)),"")</f>
        <v/>
      </c>
      <c r="O14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_SL1-09</v>
      </c>
    </row>
    <row r="1451" spans="1:15" x14ac:dyDescent="0.25">
      <c r="A1451" s="8" t="s">
        <v>556</v>
      </c>
      <c r="B1451" s="9">
        <v>10</v>
      </c>
      <c r="C1451" s="13" t="s">
        <v>572</v>
      </c>
      <c r="D1451" s="13"/>
      <c r="E1451" s="13" t="e">
        <f>_xlfn.IFNA(VLOOKUP(expandedflower[[#This Row],[Scion METRC '#]],[3]!METRCC8[#Data],2,FALSE),"METRC ERROR")</f>
        <v>#REF!</v>
      </c>
      <c r="F1451" s="13" t="str">
        <f>_xlfn.IFNA(VLOOKUP(expandedflower[[#This Row],[Scion METRC '#]],VEGC8[[#All],[Scion METRC '#]:[Pheno Barcode]],2,FALSE),"")</f>
        <v/>
      </c>
      <c r="G1451" s="13" t="str">
        <f>LEFT(expandedflower[[#This Row],[Pheno Barcode]],7)</f>
        <v/>
      </c>
      <c r="H1451" s="10" t="e">
        <f>_xlfn.IFNA(VLOOKUP(expandedflower[[#This Row],[Strain]],VEGC8[[#All],[Scion METRC '#]:[Health]],5,FALSE),"")</f>
        <v>#REF!</v>
      </c>
      <c r="I1451" s="13"/>
      <c r="J1451" s="13" t="str">
        <f>_xlfn.IFNA(VLOOKUP(expandedflower[[#This Row],[Scion METRC '#]],DEADC8[#Data],2,FALSE),"Alive")</f>
        <v>Alive</v>
      </c>
      <c r="K1451" s="13"/>
      <c r="L1451" s="13" t="str">
        <f>_xlfn.IFNA(VLOOKUP(expandedflower[[#This Row],[Scion METRC '#]],DEADC8[#Data],3,FALSE),"")</f>
        <v/>
      </c>
      <c r="M1451" s="14" t="str">
        <f>_xlfn.IFNA(VLOOKUP(expandedflower[[#This Row],[Scion METRC '#]],DEADC8[#Data],4,FALSE),"")</f>
        <v/>
      </c>
      <c r="N1451" s="13" t="str">
        <f>IF(ISNUMBER(SEARCH(".",expandedflower[[#This Row],[Pheno Barcode]])),CONCATENATE("1A4070000000065000",RIGHT(expandedflower[[#This Row],[Pheno Barcode]],6)),"")</f>
        <v/>
      </c>
      <c r="O14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_SL1-10</v>
      </c>
    </row>
    <row r="1452" spans="1:15" x14ac:dyDescent="0.25">
      <c r="A1452" s="8" t="s">
        <v>556</v>
      </c>
      <c r="B1452" s="9">
        <v>11</v>
      </c>
      <c r="C1452" s="13" t="s">
        <v>572</v>
      </c>
      <c r="D1452" s="13"/>
      <c r="E1452" s="13" t="e">
        <f>_xlfn.IFNA(VLOOKUP(expandedflower[[#This Row],[Scion METRC '#]],[3]!METRCC8[#Data],2,FALSE),"METRC ERROR")</f>
        <v>#REF!</v>
      </c>
      <c r="F1452" s="13" t="str">
        <f>_xlfn.IFNA(VLOOKUP(expandedflower[[#This Row],[Scion METRC '#]],VEGC8[[#All],[Scion METRC '#]:[Pheno Barcode]],2,FALSE),"")</f>
        <v/>
      </c>
      <c r="G1452" s="13" t="str">
        <f>LEFT(expandedflower[[#This Row],[Pheno Barcode]],7)</f>
        <v/>
      </c>
      <c r="H1452" s="10" t="e">
        <f>_xlfn.IFNA(VLOOKUP(expandedflower[[#This Row],[Strain]],VEGC8[[#All],[Scion METRC '#]:[Health]],5,FALSE),"")</f>
        <v>#REF!</v>
      </c>
      <c r="I1452" s="13"/>
      <c r="J1452" s="13" t="str">
        <f>_xlfn.IFNA(VLOOKUP(expandedflower[[#This Row],[Scion METRC '#]],DEADC8[#Data],2,FALSE),"Alive")</f>
        <v>Alive</v>
      </c>
      <c r="K1452" s="13"/>
      <c r="L1452" s="13" t="str">
        <f>_xlfn.IFNA(VLOOKUP(expandedflower[[#This Row],[Scion METRC '#]],DEADC8[#Data],3,FALSE),"")</f>
        <v/>
      </c>
      <c r="M1452" s="14" t="str">
        <f>_xlfn.IFNA(VLOOKUP(expandedflower[[#This Row],[Scion METRC '#]],DEADC8[#Data],4,FALSE),"")</f>
        <v/>
      </c>
      <c r="N1452" s="13" t="str">
        <f>IF(ISNUMBER(SEARCH(".",expandedflower[[#This Row],[Pheno Barcode]])),CONCATENATE("1A4070000000065000",RIGHT(expandedflower[[#This Row],[Pheno Barcode]],6)),"")</f>
        <v/>
      </c>
      <c r="O14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_SL1-11</v>
      </c>
    </row>
    <row r="1453" spans="1:15" x14ac:dyDescent="0.25">
      <c r="A1453" s="8" t="s">
        <v>556</v>
      </c>
      <c r="B1453" s="9">
        <v>12</v>
      </c>
      <c r="C1453" s="13" t="s">
        <v>572</v>
      </c>
      <c r="D1453" s="13"/>
      <c r="E1453" s="13" t="e">
        <f>_xlfn.IFNA(VLOOKUP(expandedflower[[#This Row],[Scion METRC '#]],[3]!METRCC8[#Data],2,FALSE),"METRC ERROR")</f>
        <v>#REF!</v>
      </c>
      <c r="F1453" s="13" t="str">
        <f>_xlfn.IFNA(VLOOKUP(expandedflower[[#This Row],[Scion METRC '#]],VEGC8[[#All],[Scion METRC '#]:[Pheno Barcode]],2,FALSE),"")</f>
        <v/>
      </c>
      <c r="G1453" s="13" t="str">
        <f>LEFT(expandedflower[[#This Row],[Pheno Barcode]],7)</f>
        <v/>
      </c>
      <c r="H1453" s="10" t="e">
        <f>_xlfn.IFNA(VLOOKUP(expandedflower[[#This Row],[Strain]],VEGC8[[#All],[Scion METRC '#]:[Health]],5,FALSE),"")</f>
        <v>#REF!</v>
      </c>
      <c r="I1453" s="13"/>
      <c r="J1453" s="13" t="str">
        <f>_xlfn.IFNA(VLOOKUP(expandedflower[[#This Row],[Scion METRC '#]],DEADC8[#Data],2,FALSE),"Alive")</f>
        <v>Alive</v>
      </c>
      <c r="K1453" s="13"/>
      <c r="L1453" s="13" t="str">
        <f>_xlfn.IFNA(VLOOKUP(expandedflower[[#This Row],[Scion METRC '#]],DEADC8[#Data],3,FALSE),"")</f>
        <v/>
      </c>
      <c r="M1453" s="14" t="str">
        <f>_xlfn.IFNA(VLOOKUP(expandedflower[[#This Row],[Scion METRC '#]],DEADC8[#Data],4,FALSE),"")</f>
        <v/>
      </c>
      <c r="N1453" s="13" t="str">
        <f>IF(ISNUMBER(SEARCH(".",expandedflower[[#This Row],[Pheno Barcode]])),CONCATENATE("1A4070000000065000",RIGHT(expandedflower[[#This Row],[Pheno Barcode]],6)),"")</f>
        <v/>
      </c>
      <c r="O14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_SL1-12</v>
      </c>
    </row>
    <row r="1454" spans="1:15" x14ac:dyDescent="0.25">
      <c r="A1454" s="8" t="s">
        <v>556</v>
      </c>
      <c r="B1454" s="9">
        <v>13</v>
      </c>
      <c r="C1454" s="13" t="s">
        <v>572</v>
      </c>
      <c r="D1454" s="13"/>
      <c r="E1454" s="13" t="e">
        <f>_xlfn.IFNA(VLOOKUP(expandedflower[[#This Row],[Scion METRC '#]],[3]!METRCC8[#Data],2,FALSE),"METRC ERROR")</f>
        <v>#REF!</v>
      </c>
      <c r="F1454" s="13" t="str">
        <f>_xlfn.IFNA(VLOOKUP(expandedflower[[#This Row],[Scion METRC '#]],VEGC8[[#All],[Scion METRC '#]:[Pheno Barcode]],2,FALSE),"")</f>
        <v/>
      </c>
      <c r="G1454" s="13" t="str">
        <f>LEFT(expandedflower[[#This Row],[Pheno Barcode]],7)</f>
        <v/>
      </c>
      <c r="H1454" s="10" t="e">
        <f>_xlfn.IFNA(VLOOKUP(expandedflower[[#This Row],[Strain]],VEGC8[[#All],[Scion METRC '#]:[Health]],5,FALSE),"")</f>
        <v>#REF!</v>
      </c>
      <c r="I1454" s="13"/>
      <c r="J1454" s="13" t="str">
        <f>_xlfn.IFNA(VLOOKUP(expandedflower[[#This Row],[Scion METRC '#]],DEADC8[#Data],2,FALSE),"Alive")</f>
        <v>Alive</v>
      </c>
      <c r="K1454" s="13"/>
      <c r="L1454" s="13" t="str">
        <f>_xlfn.IFNA(VLOOKUP(expandedflower[[#This Row],[Scion METRC '#]],DEADC8[#Data],3,FALSE),"")</f>
        <v/>
      </c>
      <c r="M1454" s="14" t="str">
        <f>_xlfn.IFNA(VLOOKUP(expandedflower[[#This Row],[Scion METRC '#]],DEADC8[#Data],4,FALSE),"")</f>
        <v/>
      </c>
      <c r="N1454" s="13" t="str">
        <f>IF(ISNUMBER(SEARCH(".",expandedflower[[#This Row],[Pheno Barcode]])),CONCATENATE("1A4070000000065000",RIGHT(expandedflower[[#This Row],[Pheno Barcode]],6)),"")</f>
        <v/>
      </c>
      <c r="O14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_SL1-13</v>
      </c>
    </row>
    <row r="1455" spans="1:15" x14ac:dyDescent="0.25">
      <c r="A1455" s="8" t="s">
        <v>556</v>
      </c>
      <c r="B1455" s="9">
        <v>14</v>
      </c>
      <c r="C1455" s="13" t="s">
        <v>572</v>
      </c>
      <c r="D1455" s="13"/>
      <c r="E1455" s="13" t="e">
        <f>_xlfn.IFNA(VLOOKUP(expandedflower[[#This Row],[Scion METRC '#]],[3]!METRCC8[#Data],2,FALSE),"METRC ERROR")</f>
        <v>#REF!</v>
      </c>
      <c r="F1455" s="13" t="str">
        <f>_xlfn.IFNA(VLOOKUP(expandedflower[[#This Row],[Scion METRC '#]],VEGC8[[#All],[Scion METRC '#]:[Pheno Barcode]],2,FALSE),"")</f>
        <v/>
      </c>
      <c r="G1455" s="13" t="str">
        <f>LEFT(expandedflower[[#This Row],[Pheno Barcode]],7)</f>
        <v/>
      </c>
      <c r="H1455" s="10" t="e">
        <f>_xlfn.IFNA(VLOOKUP(expandedflower[[#This Row],[Strain]],VEGC8[[#All],[Scion METRC '#]:[Health]],5,FALSE),"")</f>
        <v>#REF!</v>
      </c>
      <c r="I1455" s="13"/>
      <c r="J1455" s="13" t="str">
        <f>_xlfn.IFNA(VLOOKUP(expandedflower[[#This Row],[Scion METRC '#]],DEADC8[#Data],2,FALSE),"Alive")</f>
        <v>Alive</v>
      </c>
      <c r="K1455" s="13"/>
      <c r="L1455" s="13" t="str">
        <f>_xlfn.IFNA(VLOOKUP(expandedflower[[#This Row],[Scion METRC '#]],DEADC8[#Data],3,FALSE),"")</f>
        <v/>
      </c>
      <c r="M1455" s="14" t="str">
        <f>_xlfn.IFNA(VLOOKUP(expandedflower[[#This Row],[Scion METRC '#]],DEADC8[#Data],4,FALSE),"")</f>
        <v/>
      </c>
      <c r="N1455" s="13" t="str">
        <f>IF(ISNUMBER(SEARCH(".",expandedflower[[#This Row],[Pheno Barcode]])),CONCATENATE("1A4070000000065000",RIGHT(expandedflower[[#This Row],[Pheno Barcode]],6)),"")</f>
        <v/>
      </c>
      <c r="O14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_SL1-14</v>
      </c>
    </row>
    <row r="1456" spans="1:15" x14ac:dyDescent="0.25">
      <c r="A1456" s="8" t="s">
        <v>556</v>
      </c>
      <c r="B1456" s="9">
        <v>15</v>
      </c>
      <c r="C1456" s="13" t="s">
        <v>572</v>
      </c>
      <c r="D1456" s="13"/>
      <c r="E1456" s="13" t="e">
        <f>_xlfn.IFNA(VLOOKUP(expandedflower[[#This Row],[Scion METRC '#]],[3]!METRCC8[#Data],2,FALSE),"METRC ERROR")</f>
        <v>#REF!</v>
      </c>
      <c r="F1456" s="13" t="str">
        <f>_xlfn.IFNA(VLOOKUP(expandedflower[[#This Row],[Scion METRC '#]],VEGC8[[#All],[Scion METRC '#]:[Pheno Barcode]],2,FALSE),"")</f>
        <v/>
      </c>
      <c r="G1456" s="13" t="str">
        <f>LEFT(expandedflower[[#This Row],[Pheno Barcode]],7)</f>
        <v/>
      </c>
      <c r="H1456" s="10" t="e">
        <f>_xlfn.IFNA(VLOOKUP(expandedflower[[#This Row],[Strain]],VEGC8[[#All],[Scion METRC '#]:[Health]],5,FALSE),"")</f>
        <v>#REF!</v>
      </c>
      <c r="I1456" s="13"/>
      <c r="J1456" s="13" t="str">
        <f>_xlfn.IFNA(VLOOKUP(expandedflower[[#This Row],[Scion METRC '#]],DEADC8[#Data],2,FALSE),"Alive")</f>
        <v>Alive</v>
      </c>
      <c r="K1456" s="13"/>
      <c r="L1456" s="13" t="str">
        <f>_xlfn.IFNA(VLOOKUP(expandedflower[[#This Row],[Scion METRC '#]],DEADC8[#Data],3,FALSE),"")</f>
        <v/>
      </c>
      <c r="M1456" s="14" t="str">
        <f>_xlfn.IFNA(VLOOKUP(expandedflower[[#This Row],[Scion METRC '#]],DEADC8[#Data],4,FALSE),"")</f>
        <v/>
      </c>
      <c r="N1456" s="13" t="str">
        <f>IF(ISNUMBER(SEARCH(".",expandedflower[[#This Row],[Pheno Barcode]])),CONCATENATE("1A4070000000065000",RIGHT(expandedflower[[#This Row],[Pheno Barcode]],6)),"")</f>
        <v/>
      </c>
      <c r="O14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_SL1-15</v>
      </c>
    </row>
    <row r="1457" spans="1:15" x14ac:dyDescent="0.25">
      <c r="A1457" s="8" t="s">
        <v>556</v>
      </c>
      <c r="B1457" s="9">
        <v>16</v>
      </c>
      <c r="C1457" s="13" t="s">
        <v>572</v>
      </c>
      <c r="D1457" s="13"/>
      <c r="E1457" s="13" t="e">
        <f>_xlfn.IFNA(VLOOKUP(expandedflower[[#This Row],[Scion METRC '#]],[3]!METRCC8[#Data],2,FALSE),"METRC ERROR")</f>
        <v>#REF!</v>
      </c>
      <c r="F1457" s="13" t="str">
        <f>_xlfn.IFNA(VLOOKUP(expandedflower[[#This Row],[Scion METRC '#]],VEGC8[[#All],[Scion METRC '#]:[Pheno Barcode]],2,FALSE),"")</f>
        <v/>
      </c>
      <c r="G1457" s="13" t="str">
        <f>LEFT(expandedflower[[#This Row],[Pheno Barcode]],7)</f>
        <v/>
      </c>
      <c r="H1457" s="10" t="e">
        <f>_xlfn.IFNA(VLOOKUP(expandedflower[[#This Row],[Strain]],VEGC8[[#All],[Scion METRC '#]:[Health]],5,FALSE),"")</f>
        <v>#REF!</v>
      </c>
      <c r="I1457" s="13"/>
      <c r="J1457" s="13" t="str">
        <f>_xlfn.IFNA(VLOOKUP(expandedflower[[#This Row],[Scion METRC '#]],DEADC8[#Data],2,FALSE),"Alive")</f>
        <v>Alive</v>
      </c>
      <c r="K1457" s="13"/>
      <c r="L1457" s="13" t="str">
        <f>_xlfn.IFNA(VLOOKUP(expandedflower[[#This Row],[Scion METRC '#]],DEADC8[#Data],3,FALSE),"")</f>
        <v/>
      </c>
      <c r="M1457" s="14" t="str">
        <f>_xlfn.IFNA(VLOOKUP(expandedflower[[#This Row],[Scion METRC '#]],DEADC8[#Data],4,FALSE),"")</f>
        <v/>
      </c>
      <c r="N1457" s="13" t="str">
        <f>IF(ISNUMBER(SEARCH(".",expandedflower[[#This Row],[Pheno Barcode]])),CONCATENATE("1A4070000000065000",RIGHT(expandedflower[[#This Row],[Pheno Barcode]],6)),"")</f>
        <v/>
      </c>
      <c r="O14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_SL1-16</v>
      </c>
    </row>
    <row r="1458" spans="1:15" x14ac:dyDescent="0.25">
      <c r="A1458" s="8" t="s">
        <v>556</v>
      </c>
      <c r="B1458" s="9">
        <v>1</v>
      </c>
      <c r="C1458" s="13" t="s">
        <v>573</v>
      </c>
      <c r="D1458" s="13"/>
      <c r="E1458" s="13" t="e">
        <f>_xlfn.IFNA(VLOOKUP(expandedflower[[#This Row],[Scion METRC '#]],[3]!METRCC8[#Data],2,FALSE),"METRC ERROR")</f>
        <v>#REF!</v>
      </c>
      <c r="F1458" s="13" t="str">
        <f>_xlfn.IFNA(VLOOKUP(expandedflower[[#This Row],[Scion METRC '#]],VEGC8[[#All],[Scion METRC '#]:[Pheno Barcode]],2,FALSE),"")</f>
        <v/>
      </c>
      <c r="G1458" s="13" t="str">
        <f>LEFT(expandedflower[[#This Row],[Pheno Barcode]],7)</f>
        <v/>
      </c>
      <c r="H1458" s="10" t="e">
        <f>_xlfn.IFNA(VLOOKUP(expandedflower[[#This Row],[Strain]],VEGC8[[#All],[Scion METRC '#]:[Health]],5,FALSE),"")</f>
        <v>#REF!</v>
      </c>
      <c r="I1458" s="13"/>
      <c r="J1458" s="13" t="str">
        <f>_xlfn.IFNA(VLOOKUP(expandedflower[[#This Row],[Scion METRC '#]],DEADC8[#Data],2,FALSE),"Alive")</f>
        <v>Alive</v>
      </c>
      <c r="K1458" s="13"/>
      <c r="L1458" s="13" t="str">
        <f>_xlfn.IFNA(VLOOKUP(expandedflower[[#This Row],[Scion METRC '#]],DEADC8[#Data],3,FALSE),"")</f>
        <v/>
      </c>
      <c r="M1458" s="14" t="str">
        <f>_xlfn.IFNA(VLOOKUP(expandedflower[[#This Row],[Scion METRC '#]],DEADC8[#Data],4,FALSE),"")</f>
        <v/>
      </c>
      <c r="N1458" s="13" t="str">
        <f>IF(ISNUMBER(SEARCH(".",expandedflower[[#This Row],[Pheno Barcode]])),CONCATENATE("1A4070000000065000",RIGHT(expandedflower[[#This Row],[Pheno Barcode]],6)),"")</f>
        <v/>
      </c>
      <c r="O14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_SL2-01</v>
      </c>
    </row>
    <row r="1459" spans="1:15" x14ac:dyDescent="0.25">
      <c r="A1459" s="8" t="s">
        <v>556</v>
      </c>
      <c r="B1459" s="9">
        <v>2</v>
      </c>
      <c r="C1459" s="13" t="s">
        <v>573</v>
      </c>
      <c r="D1459" s="13"/>
      <c r="E1459" s="13" t="e">
        <f>_xlfn.IFNA(VLOOKUP(expandedflower[[#This Row],[Scion METRC '#]],[3]!METRCC8[#Data],2,FALSE),"METRC ERROR")</f>
        <v>#REF!</v>
      </c>
      <c r="F1459" s="13" t="str">
        <f>_xlfn.IFNA(VLOOKUP(expandedflower[[#This Row],[Scion METRC '#]],VEGC8[[#All],[Scion METRC '#]:[Pheno Barcode]],2,FALSE),"")</f>
        <v/>
      </c>
      <c r="G1459" s="13" t="str">
        <f>LEFT(expandedflower[[#This Row],[Pheno Barcode]],7)</f>
        <v/>
      </c>
      <c r="H1459" s="10" t="e">
        <f>_xlfn.IFNA(VLOOKUP(expandedflower[[#This Row],[Strain]],VEGC8[[#All],[Scion METRC '#]:[Health]],5,FALSE),"")</f>
        <v>#REF!</v>
      </c>
      <c r="I1459" s="13"/>
      <c r="J1459" s="13" t="str">
        <f>_xlfn.IFNA(VLOOKUP(expandedflower[[#This Row],[Scion METRC '#]],DEADC8[#Data],2,FALSE),"Alive")</f>
        <v>Alive</v>
      </c>
      <c r="K1459" s="13"/>
      <c r="L1459" s="13" t="str">
        <f>_xlfn.IFNA(VLOOKUP(expandedflower[[#This Row],[Scion METRC '#]],DEADC8[#Data],3,FALSE),"")</f>
        <v/>
      </c>
      <c r="M1459" s="14" t="str">
        <f>_xlfn.IFNA(VLOOKUP(expandedflower[[#This Row],[Scion METRC '#]],DEADC8[#Data],4,FALSE),"")</f>
        <v/>
      </c>
      <c r="N1459" s="13" t="str">
        <f>IF(ISNUMBER(SEARCH(".",expandedflower[[#This Row],[Pheno Barcode]])),CONCATENATE("1A4070000000065000",RIGHT(expandedflower[[#This Row],[Pheno Barcode]],6)),"")</f>
        <v/>
      </c>
      <c r="O14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_SL2-02</v>
      </c>
    </row>
    <row r="1460" spans="1:15" x14ac:dyDescent="0.25">
      <c r="A1460" s="8" t="s">
        <v>556</v>
      </c>
      <c r="B1460" s="9">
        <v>3</v>
      </c>
      <c r="C1460" s="13" t="s">
        <v>573</v>
      </c>
      <c r="D1460" s="13"/>
      <c r="E1460" s="13" t="e">
        <f>_xlfn.IFNA(VLOOKUP(expandedflower[[#This Row],[Scion METRC '#]],[3]!METRCC8[#Data],2,FALSE),"METRC ERROR")</f>
        <v>#REF!</v>
      </c>
      <c r="F1460" s="13" t="str">
        <f>_xlfn.IFNA(VLOOKUP(expandedflower[[#This Row],[Scion METRC '#]],VEGC8[[#All],[Scion METRC '#]:[Pheno Barcode]],2,FALSE),"")</f>
        <v/>
      </c>
      <c r="G1460" s="13" t="str">
        <f>LEFT(expandedflower[[#This Row],[Pheno Barcode]],7)</f>
        <v/>
      </c>
      <c r="H1460" s="10" t="e">
        <f>_xlfn.IFNA(VLOOKUP(expandedflower[[#This Row],[Strain]],VEGC8[[#All],[Scion METRC '#]:[Health]],5,FALSE),"")</f>
        <v>#REF!</v>
      </c>
      <c r="I1460" s="13"/>
      <c r="J1460" s="13" t="str">
        <f>_xlfn.IFNA(VLOOKUP(expandedflower[[#This Row],[Scion METRC '#]],DEADC8[#Data],2,FALSE),"Alive")</f>
        <v>Alive</v>
      </c>
      <c r="K1460" s="13"/>
      <c r="L1460" s="13" t="str">
        <f>_xlfn.IFNA(VLOOKUP(expandedflower[[#This Row],[Scion METRC '#]],DEADC8[#Data],3,FALSE),"")</f>
        <v/>
      </c>
      <c r="M1460" s="14" t="str">
        <f>_xlfn.IFNA(VLOOKUP(expandedflower[[#This Row],[Scion METRC '#]],DEADC8[#Data],4,FALSE),"")</f>
        <v/>
      </c>
      <c r="N1460" s="13" t="str">
        <f>IF(ISNUMBER(SEARCH(".",expandedflower[[#This Row],[Pheno Barcode]])),CONCATENATE("1A4070000000065000",RIGHT(expandedflower[[#This Row],[Pheno Barcode]],6)),"")</f>
        <v/>
      </c>
      <c r="O14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_SL2-03</v>
      </c>
    </row>
    <row r="1461" spans="1:15" x14ac:dyDescent="0.25">
      <c r="A1461" s="8" t="s">
        <v>556</v>
      </c>
      <c r="B1461" s="9">
        <v>4</v>
      </c>
      <c r="C1461" s="13" t="s">
        <v>573</v>
      </c>
      <c r="D1461" s="13"/>
      <c r="E1461" s="13" t="e">
        <f>_xlfn.IFNA(VLOOKUP(expandedflower[[#This Row],[Scion METRC '#]],[3]!METRCC8[#Data],2,FALSE),"METRC ERROR")</f>
        <v>#REF!</v>
      </c>
      <c r="F1461" s="13" t="str">
        <f>_xlfn.IFNA(VLOOKUP(expandedflower[[#This Row],[Scion METRC '#]],VEGC8[[#All],[Scion METRC '#]:[Pheno Barcode]],2,FALSE),"")</f>
        <v/>
      </c>
      <c r="G1461" s="13" t="str">
        <f>LEFT(expandedflower[[#This Row],[Pheno Barcode]],7)</f>
        <v/>
      </c>
      <c r="H1461" s="10" t="e">
        <f>_xlfn.IFNA(VLOOKUP(expandedflower[[#This Row],[Strain]],VEGC8[[#All],[Scion METRC '#]:[Health]],5,FALSE),"")</f>
        <v>#REF!</v>
      </c>
      <c r="I1461" s="13"/>
      <c r="J1461" s="13" t="str">
        <f>_xlfn.IFNA(VLOOKUP(expandedflower[[#This Row],[Scion METRC '#]],DEADC8[#Data],2,FALSE),"Alive")</f>
        <v>Alive</v>
      </c>
      <c r="K1461" s="13"/>
      <c r="L1461" s="13" t="str">
        <f>_xlfn.IFNA(VLOOKUP(expandedflower[[#This Row],[Scion METRC '#]],DEADC8[#Data],3,FALSE),"")</f>
        <v/>
      </c>
      <c r="M1461" s="14" t="str">
        <f>_xlfn.IFNA(VLOOKUP(expandedflower[[#This Row],[Scion METRC '#]],DEADC8[#Data],4,FALSE),"")</f>
        <v/>
      </c>
      <c r="N1461" s="13" t="str">
        <f>IF(ISNUMBER(SEARCH(".",expandedflower[[#This Row],[Pheno Barcode]])),CONCATENATE("1A4070000000065000",RIGHT(expandedflower[[#This Row],[Pheno Barcode]],6)),"")</f>
        <v/>
      </c>
      <c r="O14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_SL2-04</v>
      </c>
    </row>
    <row r="1462" spans="1:15" x14ac:dyDescent="0.25">
      <c r="A1462" s="8" t="s">
        <v>556</v>
      </c>
      <c r="B1462" s="9">
        <v>5</v>
      </c>
      <c r="C1462" s="13" t="s">
        <v>573</v>
      </c>
      <c r="D1462" s="13"/>
      <c r="E1462" s="13" t="e">
        <f>_xlfn.IFNA(VLOOKUP(expandedflower[[#This Row],[Scion METRC '#]],[3]!METRCC8[#Data],2,FALSE),"METRC ERROR")</f>
        <v>#REF!</v>
      </c>
      <c r="F1462" s="13" t="str">
        <f>_xlfn.IFNA(VLOOKUP(expandedflower[[#This Row],[Scion METRC '#]],VEGC8[[#All],[Scion METRC '#]:[Pheno Barcode]],2,FALSE),"")</f>
        <v/>
      </c>
      <c r="G1462" s="13" t="str">
        <f>LEFT(expandedflower[[#This Row],[Pheno Barcode]],7)</f>
        <v/>
      </c>
      <c r="H1462" s="10" t="e">
        <f>_xlfn.IFNA(VLOOKUP(expandedflower[[#This Row],[Strain]],VEGC8[[#All],[Scion METRC '#]:[Health]],5,FALSE),"")</f>
        <v>#REF!</v>
      </c>
      <c r="I1462" s="13"/>
      <c r="J1462" s="13" t="str">
        <f>_xlfn.IFNA(VLOOKUP(expandedflower[[#This Row],[Scion METRC '#]],DEADC8[#Data],2,FALSE),"Alive")</f>
        <v>Alive</v>
      </c>
      <c r="K1462" s="13"/>
      <c r="L1462" s="13" t="str">
        <f>_xlfn.IFNA(VLOOKUP(expandedflower[[#This Row],[Scion METRC '#]],DEADC8[#Data],3,FALSE),"")</f>
        <v/>
      </c>
      <c r="M1462" s="14" t="str">
        <f>_xlfn.IFNA(VLOOKUP(expandedflower[[#This Row],[Scion METRC '#]],DEADC8[#Data],4,FALSE),"")</f>
        <v/>
      </c>
      <c r="N1462" s="13" t="str">
        <f>IF(ISNUMBER(SEARCH(".",expandedflower[[#This Row],[Pheno Barcode]])),CONCATENATE("1A4070000000065000",RIGHT(expandedflower[[#This Row],[Pheno Barcode]],6)),"")</f>
        <v/>
      </c>
      <c r="O14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_SL2-05</v>
      </c>
    </row>
    <row r="1463" spans="1:15" x14ac:dyDescent="0.25">
      <c r="A1463" s="8" t="s">
        <v>556</v>
      </c>
      <c r="B1463" s="9">
        <v>6</v>
      </c>
      <c r="C1463" s="13" t="s">
        <v>573</v>
      </c>
      <c r="D1463" s="13"/>
      <c r="E1463" s="13" t="e">
        <f>_xlfn.IFNA(VLOOKUP(expandedflower[[#This Row],[Scion METRC '#]],[3]!METRCC8[#Data],2,FALSE),"METRC ERROR")</f>
        <v>#REF!</v>
      </c>
      <c r="F1463" s="13" t="str">
        <f>_xlfn.IFNA(VLOOKUP(expandedflower[[#This Row],[Scion METRC '#]],VEGC8[[#All],[Scion METRC '#]:[Pheno Barcode]],2,FALSE),"")</f>
        <v/>
      </c>
      <c r="G1463" s="13" t="str">
        <f>LEFT(expandedflower[[#This Row],[Pheno Barcode]],7)</f>
        <v/>
      </c>
      <c r="H1463" s="10" t="e">
        <f>_xlfn.IFNA(VLOOKUP(expandedflower[[#This Row],[Strain]],VEGC8[[#All],[Scion METRC '#]:[Health]],5,FALSE),"")</f>
        <v>#REF!</v>
      </c>
      <c r="I1463" s="13"/>
      <c r="J1463" s="13" t="str">
        <f>_xlfn.IFNA(VLOOKUP(expandedflower[[#This Row],[Scion METRC '#]],DEADC8[#Data],2,FALSE),"Alive")</f>
        <v>Alive</v>
      </c>
      <c r="K1463" s="13"/>
      <c r="L1463" s="13" t="str">
        <f>_xlfn.IFNA(VLOOKUP(expandedflower[[#This Row],[Scion METRC '#]],DEADC8[#Data],3,FALSE),"")</f>
        <v/>
      </c>
      <c r="M1463" s="14" t="str">
        <f>_xlfn.IFNA(VLOOKUP(expandedflower[[#This Row],[Scion METRC '#]],DEADC8[#Data],4,FALSE),"")</f>
        <v/>
      </c>
      <c r="N1463" s="13" t="str">
        <f>IF(ISNUMBER(SEARCH(".",expandedflower[[#This Row],[Pheno Barcode]])),CONCATENATE("1A4070000000065000",RIGHT(expandedflower[[#This Row],[Pheno Barcode]],6)),"")</f>
        <v/>
      </c>
      <c r="O14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_SL2-06</v>
      </c>
    </row>
    <row r="1464" spans="1:15" x14ac:dyDescent="0.25">
      <c r="A1464" s="8" t="s">
        <v>556</v>
      </c>
      <c r="B1464" s="9">
        <v>7</v>
      </c>
      <c r="C1464" s="13" t="s">
        <v>573</v>
      </c>
      <c r="D1464" s="13"/>
      <c r="E1464" s="13" t="e">
        <f>_xlfn.IFNA(VLOOKUP(expandedflower[[#This Row],[Scion METRC '#]],[3]!METRCC8[#Data],2,FALSE),"METRC ERROR")</f>
        <v>#REF!</v>
      </c>
      <c r="F1464" s="13" t="str">
        <f>_xlfn.IFNA(VLOOKUP(expandedflower[[#This Row],[Scion METRC '#]],VEGC8[[#All],[Scion METRC '#]:[Pheno Barcode]],2,FALSE),"")</f>
        <v/>
      </c>
      <c r="G1464" s="13" t="str">
        <f>LEFT(expandedflower[[#This Row],[Pheno Barcode]],7)</f>
        <v/>
      </c>
      <c r="H1464" s="10" t="e">
        <f>_xlfn.IFNA(VLOOKUP(expandedflower[[#This Row],[Strain]],VEGC8[[#All],[Scion METRC '#]:[Health]],5,FALSE),"")</f>
        <v>#REF!</v>
      </c>
      <c r="I1464" s="13"/>
      <c r="J1464" s="13" t="str">
        <f>_xlfn.IFNA(VLOOKUP(expandedflower[[#This Row],[Scion METRC '#]],DEADC8[#Data],2,FALSE),"Alive")</f>
        <v>Alive</v>
      </c>
      <c r="K1464" s="13"/>
      <c r="L1464" s="13" t="str">
        <f>_xlfn.IFNA(VLOOKUP(expandedflower[[#This Row],[Scion METRC '#]],DEADC8[#Data],3,FALSE),"")</f>
        <v/>
      </c>
      <c r="M1464" s="14" t="str">
        <f>_xlfn.IFNA(VLOOKUP(expandedflower[[#This Row],[Scion METRC '#]],DEADC8[#Data],4,FALSE),"")</f>
        <v/>
      </c>
      <c r="N1464" s="13" t="str">
        <f>IF(ISNUMBER(SEARCH(".",expandedflower[[#This Row],[Pheno Barcode]])),CONCATENATE("1A4070000000065000",RIGHT(expandedflower[[#This Row],[Pheno Barcode]],6)),"")</f>
        <v/>
      </c>
      <c r="O14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_SL2-07</v>
      </c>
    </row>
    <row r="1465" spans="1:15" x14ac:dyDescent="0.25">
      <c r="A1465" s="8" t="s">
        <v>556</v>
      </c>
      <c r="B1465" s="9">
        <v>8</v>
      </c>
      <c r="C1465" s="13" t="s">
        <v>573</v>
      </c>
      <c r="D1465" s="13"/>
      <c r="E1465" s="13" t="e">
        <f>_xlfn.IFNA(VLOOKUP(expandedflower[[#This Row],[Scion METRC '#]],[3]!METRCC8[#Data],2,FALSE),"METRC ERROR")</f>
        <v>#REF!</v>
      </c>
      <c r="F1465" s="13" t="str">
        <f>_xlfn.IFNA(VLOOKUP(expandedflower[[#This Row],[Scion METRC '#]],VEGC8[[#All],[Scion METRC '#]:[Pheno Barcode]],2,FALSE),"")</f>
        <v/>
      </c>
      <c r="G1465" s="13" t="str">
        <f>LEFT(expandedflower[[#This Row],[Pheno Barcode]],7)</f>
        <v/>
      </c>
      <c r="H1465" s="10" t="e">
        <f>_xlfn.IFNA(VLOOKUP(expandedflower[[#This Row],[Strain]],VEGC8[[#All],[Scion METRC '#]:[Health]],5,FALSE),"")</f>
        <v>#REF!</v>
      </c>
      <c r="I1465" s="13"/>
      <c r="J1465" s="13" t="str">
        <f>_xlfn.IFNA(VLOOKUP(expandedflower[[#This Row],[Scion METRC '#]],DEADC8[#Data],2,FALSE),"Alive")</f>
        <v>Alive</v>
      </c>
      <c r="K1465" s="13"/>
      <c r="L1465" s="13" t="str">
        <f>_xlfn.IFNA(VLOOKUP(expandedflower[[#This Row],[Scion METRC '#]],DEADC8[#Data],3,FALSE),"")</f>
        <v/>
      </c>
      <c r="M1465" s="14" t="str">
        <f>_xlfn.IFNA(VLOOKUP(expandedflower[[#This Row],[Scion METRC '#]],DEADC8[#Data],4,FALSE),"")</f>
        <v/>
      </c>
      <c r="N1465" s="13" t="str">
        <f>IF(ISNUMBER(SEARCH(".",expandedflower[[#This Row],[Pheno Barcode]])),CONCATENATE("1A4070000000065000",RIGHT(expandedflower[[#This Row],[Pheno Barcode]],6)),"")</f>
        <v/>
      </c>
      <c r="O14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_SL2-08</v>
      </c>
    </row>
    <row r="1466" spans="1:15" x14ac:dyDescent="0.25">
      <c r="A1466" s="8" t="s">
        <v>556</v>
      </c>
      <c r="B1466" s="9">
        <v>9</v>
      </c>
      <c r="C1466" s="13" t="s">
        <v>573</v>
      </c>
      <c r="D1466" s="13"/>
      <c r="E1466" s="13" t="e">
        <f>_xlfn.IFNA(VLOOKUP(expandedflower[[#This Row],[Scion METRC '#]],[3]!METRCC8[#Data],2,FALSE),"METRC ERROR")</f>
        <v>#REF!</v>
      </c>
      <c r="F1466" s="13" t="str">
        <f>_xlfn.IFNA(VLOOKUP(expandedflower[[#This Row],[Scion METRC '#]],VEGC8[[#All],[Scion METRC '#]:[Pheno Barcode]],2,FALSE),"")</f>
        <v/>
      </c>
      <c r="G1466" s="13" t="str">
        <f>LEFT(expandedflower[[#This Row],[Pheno Barcode]],7)</f>
        <v/>
      </c>
      <c r="H1466" s="10" t="e">
        <f>_xlfn.IFNA(VLOOKUP(expandedflower[[#This Row],[Strain]],VEGC8[[#All],[Scion METRC '#]:[Health]],5,FALSE),"")</f>
        <v>#REF!</v>
      </c>
      <c r="I1466" s="13"/>
      <c r="J1466" s="13" t="str">
        <f>_xlfn.IFNA(VLOOKUP(expandedflower[[#This Row],[Scion METRC '#]],DEADC8[#Data],2,FALSE),"Alive")</f>
        <v>Alive</v>
      </c>
      <c r="K1466" s="13"/>
      <c r="L1466" s="13" t="str">
        <f>_xlfn.IFNA(VLOOKUP(expandedflower[[#This Row],[Scion METRC '#]],DEADC8[#Data],3,FALSE),"")</f>
        <v/>
      </c>
      <c r="M1466" s="14" t="str">
        <f>_xlfn.IFNA(VLOOKUP(expandedflower[[#This Row],[Scion METRC '#]],DEADC8[#Data],4,FALSE),"")</f>
        <v/>
      </c>
      <c r="N1466" s="13" t="str">
        <f>IF(ISNUMBER(SEARCH(".",expandedflower[[#This Row],[Pheno Barcode]])),CONCATENATE("1A4070000000065000",RIGHT(expandedflower[[#This Row],[Pheno Barcode]],6)),"")</f>
        <v/>
      </c>
      <c r="O14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_SL2-09</v>
      </c>
    </row>
    <row r="1467" spans="1:15" x14ac:dyDescent="0.25">
      <c r="A1467" s="8" t="s">
        <v>556</v>
      </c>
      <c r="B1467" s="9">
        <v>10</v>
      </c>
      <c r="C1467" s="13" t="s">
        <v>573</v>
      </c>
      <c r="D1467" s="13"/>
      <c r="E1467" s="13" t="e">
        <f>_xlfn.IFNA(VLOOKUP(expandedflower[[#This Row],[Scion METRC '#]],[3]!METRCC8[#Data],2,FALSE),"METRC ERROR")</f>
        <v>#REF!</v>
      </c>
      <c r="F1467" s="13" t="str">
        <f>_xlfn.IFNA(VLOOKUP(expandedflower[[#This Row],[Scion METRC '#]],VEGC8[[#All],[Scion METRC '#]:[Pheno Barcode]],2,FALSE),"")</f>
        <v/>
      </c>
      <c r="G1467" s="13" t="str">
        <f>LEFT(expandedflower[[#This Row],[Pheno Barcode]],7)</f>
        <v/>
      </c>
      <c r="H1467" s="10" t="e">
        <f>_xlfn.IFNA(VLOOKUP(expandedflower[[#This Row],[Strain]],VEGC8[[#All],[Scion METRC '#]:[Health]],5,FALSE),"")</f>
        <v>#REF!</v>
      </c>
      <c r="I1467" s="13"/>
      <c r="J1467" s="13" t="str">
        <f>_xlfn.IFNA(VLOOKUP(expandedflower[[#This Row],[Scion METRC '#]],DEADC8[#Data],2,FALSE),"Alive")</f>
        <v>Alive</v>
      </c>
      <c r="K1467" s="13"/>
      <c r="L1467" s="13" t="str">
        <f>_xlfn.IFNA(VLOOKUP(expandedflower[[#This Row],[Scion METRC '#]],DEADC8[#Data],3,FALSE),"")</f>
        <v/>
      </c>
      <c r="M1467" s="14" t="str">
        <f>_xlfn.IFNA(VLOOKUP(expandedflower[[#This Row],[Scion METRC '#]],DEADC8[#Data],4,FALSE),"")</f>
        <v/>
      </c>
      <c r="N1467" s="13" t="str">
        <f>IF(ISNUMBER(SEARCH(".",expandedflower[[#This Row],[Pheno Barcode]])),CONCATENATE("1A4070000000065000",RIGHT(expandedflower[[#This Row],[Pheno Barcode]],6)),"")</f>
        <v/>
      </c>
      <c r="O14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_SL2-10</v>
      </c>
    </row>
    <row r="1468" spans="1:15" x14ac:dyDescent="0.25">
      <c r="A1468" s="8" t="s">
        <v>556</v>
      </c>
      <c r="B1468" s="9">
        <v>11</v>
      </c>
      <c r="C1468" s="13" t="s">
        <v>573</v>
      </c>
      <c r="D1468" s="13"/>
      <c r="E1468" s="13" t="e">
        <f>_xlfn.IFNA(VLOOKUP(expandedflower[[#This Row],[Scion METRC '#]],[3]!METRCC8[#Data],2,FALSE),"METRC ERROR")</f>
        <v>#REF!</v>
      </c>
      <c r="F1468" s="13" t="str">
        <f>_xlfn.IFNA(VLOOKUP(expandedflower[[#This Row],[Scion METRC '#]],VEGC8[[#All],[Scion METRC '#]:[Pheno Barcode]],2,FALSE),"")</f>
        <v/>
      </c>
      <c r="G1468" s="13" t="str">
        <f>LEFT(expandedflower[[#This Row],[Pheno Barcode]],7)</f>
        <v/>
      </c>
      <c r="H1468" s="10" t="e">
        <f>_xlfn.IFNA(VLOOKUP(expandedflower[[#This Row],[Strain]],VEGC8[[#All],[Scion METRC '#]:[Health]],5,FALSE),"")</f>
        <v>#REF!</v>
      </c>
      <c r="I1468" s="13"/>
      <c r="J1468" s="13" t="str">
        <f>_xlfn.IFNA(VLOOKUP(expandedflower[[#This Row],[Scion METRC '#]],DEADC8[#Data],2,FALSE),"Alive")</f>
        <v>Alive</v>
      </c>
      <c r="K1468" s="13"/>
      <c r="L1468" s="13" t="str">
        <f>_xlfn.IFNA(VLOOKUP(expandedflower[[#This Row],[Scion METRC '#]],DEADC8[#Data],3,FALSE),"")</f>
        <v/>
      </c>
      <c r="M1468" s="14" t="str">
        <f>_xlfn.IFNA(VLOOKUP(expandedflower[[#This Row],[Scion METRC '#]],DEADC8[#Data],4,FALSE),"")</f>
        <v/>
      </c>
      <c r="N1468" s="13" t="str">
        <f>IF(ISNUMBER(SEARCH(".",expandedflower[[#This Row],[Pheno Barcode]])),CONCATENATE("1A4070000000065000",RIGHT(expandedflower[[#This Row],[Pheno Barcode]],6)),"")</f>
        <v/>
      </c>
      <c r="O14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_SL2-11</v>
      </c>
    </row>
    <row r="1469" spans="1:15" x14ac:dyDescent="0.25">
      <c r="A1469" s="8" t="s">
        <v>556</v>
      </c>
      <c r="B1469" s="9">
        <v>12</v>
      </c>
      <c r="C1469" s="13" t="s">
        <v>573</v>
      </c>
      <c r="D1469" s="13"/>
      <c r="E1469" s="13" t="e">
        <f>_xlfn.IFNA(VLOOKUP(expandedflower[[#This Row],[Scion METRC '#]],[3]!METRCC8[#Data],2,FALSE),"METRC ERROR")</f>
        <v>#REF!</v>
      </c>
      <c r="F1469" s="13" t="str">
        <f>_xlfn.IFNA(VLOOKUP(expandedflower[[#This Row],[Scion METRC '#]],VEGC8[[#All],[Scion METRC '#]:[Pheno Barcode]],2,FALSE),"")</f>
        <v/>
      </c>
      <c r="G1469" s="13" t="str">
        <f>LEFT(expandedflower[[#This Row],[Pheno Barcode]],7)</f>
        <v/>
      </c>
      <c r="H1469" s="10" t="e">
        <f>_xlfn.IFNA(VLOOKUP(expandedflower[[#This Row],[Strain]],VEGC8[[#All],[Scion METRC '#]:[Health]],5,FALSE),"")</f>
        <v>#REF!</v>
      </c>
      <c r="I1469" s="13"/>
      <c r="J1469" s="13" t="str">
        <f>_xlfn.IFNA(VLOOKUP(expandedflower[[#This Row],[Scion METRC '#]],DEADC8[#Data],2,FALSE),"Alive")</f>
        <v>Alive</v>
      </c>
      <c r="K1469" s="13"/>
      <c r="L1469" s="13" t="str">
        <f>_xlfn.IFNA(VLOOKUP(expandedflower[[#This Row],[Scion METRC '#]],DEADC8[#Data],3,FALSE),"")</f>
        <v/>
      </c>
      <c r="M1469" s="14" t="str">
        <f>_xlfn.IFNA(VLOOKUP(expandedflower[[#This Row],[Scion METRC '#]],DEADC8[#Data],4,FALSE),"")</f>
        <v/>
      </c>
      <c r="N1469" s="13" t="str">
        <f>IF(ISNUMBER(SEARCH(".",expandedflower[[#This Row],[Pheno Barcode]])),CONCATENATE("1A4070000000065000",RIGHT(expandedflower[[#This Row],[Pheno Barcode]],6)),"")</f>
        <v/>
      </c>
      <c r="O14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_SL2-12</v>
      </c>
    </row>
    <row r="1470" spans="1:15" x14ac:dyDescent="0.25">
      <c r="A1470" s="8" t="s">
        <v>556</v>
      </c>
      <c r="B1470" s="9">
        <v>13</v>
      </c>
      <c r="C1470" s="13" t="s">
        <v>573</v>
      </c>
      <c r="D1470" s="13"/>
      <c r="E1470" s="13" t="e">
        <f>_xlfn.IFNA(VLOOKUP(expandedflower[[#This Row],[Scion METRC '#]],[3]!METRCC8[#Data],2,FALSE),"METRC ERROR")</f>
        <v>#REF!</v>
      </c>
      <c r="F1470" s="13" t="str">
        <f>_xlfn.IFNA(VLOOKUP(expandedflower[[#This Row],[Scion METRC '#]],VEGC8[[#All],[Scion METRC '#]:[Pheno Barcode]],2,FALSE),"")</f>
        <v/>
      </c>
      <c r="G1470" s="13" t="str">
        <f>LEFT(expandedflower[[#This Row],[Pheno Barcode]],7)</f>
        <v/>
      </c>
      <c r="H1470" s="10" t="e">
        <f>_xlfn.IFNA(VLOOKUP(expandedflower[[#This Row],[Strain]],VEGC8[[#All],[Scion METRC '#]:[Health]],5,FALSE),"")</f>
        <v>#REF!</v>
      </c>
      <c r="I1470" s="13"/>
      <c r="J1470" s="13" t="str">
        <f>_xlfn.IFNA(VLOOKUP(expandedflower[[#This Row],[Scion METRC '#]],DEADC8[#Data],2,FALSE),"Alive")</f>
        <v>Alive</v>
      </c>
      <c r="K1470" s="13"/>
      <c r="L1470" s="13" t="str">
        <f>_xlfn.IFNA(VLOOKUP(expandedflower[[#This Row],[Scion METRC '#]],DEADC8[#Data],3,FALSE),"")</f>
        <v/>
      </c>
      <c r="M1470" s="14" t="str">
        <f>_xlfn.IFNA(VLOOKUP(expandedflower[[#This Row],[Scion METRC '#]],DEADC8[#Data],4,FALSE),"")</f>
        <v/>
      </c>
      <c r="N1470" s="13" t="str">
        <f>IF(ISNUMBER(SEARCH(".",expandedflower[[#This Row],[Pheno Barcode]])),CONCATENATE("1A4070000000065000",RIGHT(expandedflower[[#This Row],[Pheno Barcode]],6)),"")</f>
        <v/>
      </c>
      <c r="O14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_SL2-13</v>
      </c>
    </row>
    <row r="1471" spans="1:15" x14ac:dyDescent="0.25">
      <c r="A1471" s="8" t="s">
        <v>556</v>
      </c>
      <c r="B1471" s="9">
        <v>14</v>
      </c>
      <c r="C1471" s="13" t="s">
        <v>573</v>
      </c>
      <c r="D1471" s="13"/>
      <c r="E1471" s="13" t="e">
        <f>_xlfn.IFNA(VLOOKUP(expandedflower[[#This Row],[Scion METRC '#]],[3]!METRCC8[#Data],2,FALSE),"METRC ERROR")</f>
        <v>#REF!</v>
      </c>
      <c r="F1471" s="13" t="str">
        <f>_xlfn.IFNA(VLOOKUP(expandedflower[[#This Row],[Scion METRC '#]],VEGC8[[#All],[Scion METRC '#]:[Pheno Barcode]],2,FALSE),"")</f>
        <v/>
      </c>
      <c r="G1471" s="13" t="str">
        <f>LEFT(expandedflower[[#This Row],[Pheno Barcode]],7)</f>
        <v/>
      </c>
      <c r="H1471" s="10" t="e">
        <f>_xlfn.IFNA(VLOOKUP(expandedflower[[#This Row],[Strain]],VEGC8[[#All],[Scion METRC '#]:[Health]],5,FALSE),"")</f>
        <v>#REF!</v>
      </c>
      <c r="I1471" s="13"/>
      <c r="J1471" s="13" t="str">
        <f>_xlfn.IFNA(VLOOKUP(expandedflower[[#This Row],[Scion METRC '#]],DEADC8[#Data],2,FALSE),"Alive")</f>
        <v>Alive</v>
      </c>
      <c r="K1471" s="13"/>
      <c r="L1471" s="13" t="str">
        <f>_xlfn.IFNA(VLOOKUP(expandedflower[[#This Row],[Scion METRC '#]],DEADC8[#Data],3,FALSE),"")</f>
        <v/>
      </c>
      <c r="M1471" s="14" t="str">
        <f>_xlfn.IFNA(VLOOKUP(expandedflower[[#This Row],[Scion METRC '#]],DEADC8[#Data],4,FALSE),"")</f>
        <v/>
      </c>
      <c r="N1471" s="13" t="str">
        <f>IF(ISNUMBER(SEARCH(".",expandedflower[[#This Row],[Pheno Barcode]])),CONCATENATE("1A4070000000065000",RIGHT(expandedflower[[#This Row],[Pheno Barcode]],6)),"")</f>
        <v/>
      </c>
      <c r="O14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_SL2-14</v>
      </c>
    </row>
    <row r="1472" spans="1:15" x14ac:dyDescent="0.25">
      <c r="A1472" s="8" t="s">
        <v>556</v>
      </c>
      <c r="B1472" s="9">
        <v>15</v>
      </c>
      <c r="C1472" s="13" t="s">
        <v>573</v>
      </c>
      <c r="D1472" s="13"/>
      <c r="E1472" s="13" t="e">
        <f>_xlfn.IFNA(VLOOKUP(expandedflower[[#This Row],[Scion METRC '#]],[3]!METRCC8[#Data],2,FALSE),"METRC ERROR")</f>
        <v>#REF!</v>
      </c>
      <c r="F1472" s="13" t="str">
        <f>_xlfn.IFNA(VLOOKUP(expandedflower[[#This Row],[Scion METRC '#]],VEGC8[[#All],[Scion METRC '#]:[Pheno Barcode]],2,FALSE),"")</f>
        <v/>
      </c>
      <c r="G1472" s="13" t="str">
        <f>LEFT(expandedflower[[#This Row],[Pheno Barcode]],7)</f>
        <v/>
      </c>
      <c r="H1472" s="10" t="e">
        <f>_xlfn.IFNA(VLOOKUP(expandedflower[[#This Row],[Strain]],VEGC8[[#All],[Scion METRC '#]:[Health]],5,FALSE),"")</f>
        <v>#REF!</v>
      </c>
      <c r="I1472" s="13"/>
      <c r="J1472" s="13" t="str">
        <f>_xlfn.IFNA(VLOOKUP(expandedflower[[#This Row],[Scion METRC '#]],DEADC8[#Data],2,FALSE),"Alive")</f>
        <v>Alive</v>
      </c>
      <c r="K1472" s="13"/>
      <c r="L1472" s="13" t="str">
        <f>_xlfn.IFNA(VLOOKUP(expandedflower[[#This Row],[Scion METRC '#]],DEADC8[#Data],3,FALSE),"")</f>
        <v/>
      </c>
      <c r="M1472" s="14" t="str">
        <f>_xlfn.IFNA(VLOOKUP(expandedflower[[#This Row],[Scion METRC '#]],DEADC8[#Data],4,FALSE),"")</f>
        <v/>
      </c>
      <c r="N1472" s="13" t="str">
        <f>IF(ISNUMBER(SEARCH(".",expandedflower[[#This Row],[Pheno Barcode]])),CONCATENATE("1A4070000000065000",RIGHT(expandedflower[[#This Row],[Pheno Barcode]],6)),"")</f>
        <v/>
      </c>
      <c r="O14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_SL2-15</v>
      </c>
    </row>
    <row r="1473" spans="1:15" x14ac:dyDescent="0.25">
      <c r="A1473" s="8" t="s">
        <v>556</v>
      </c>
      <c r="B1473" s="9">
        <v>16</v>
      </c>
      <c r="C1473" s="13" t="s">
        <v>573</v>
      </c>
      <c r="D1473" s="13"/>
      <c r="E1473" s="13" t="e">
        <f>_xlfn.IFNA(VLOOKUP(expandedflower[[#This Row],[Scion METRC '#]],[3]!METRCC8[#Data],2,FALSE),"METRC ERROR")</f>
        <v>#REF!</v>
      </c>
      <c r="F1473" s="13" t="str">
        <f>_xlfn.IFNA(VLOOKUP(expandedflower[[#This Row],[Scion METRC '#]],VEGC8[[#All],[Scion METRC '#]:[Pheno Barcode]],2,FALSE),"")</f>
        <v/>
      </c>
      <c r="G1473" s="13" t="str">
        <f>LEFT(expandedflower[[#This Row],[Pheno Barcode]],7)</f>
        <v/>
      </c>
      <c r="H1473" s="10" t="e">
        <f>_xlfn.IFNA(VLOOKUP(expandedflower[[#This Row],[Strain]],VEGC8[[#All],[Scion METRC '#]:[Health]],5,FALSE),"")</f>
        <v>#REF!</v>
      </c>
      <c r="I1473" s="13"/>
      <c r="J1473" s="13" t="str">
        <f>_xlfn.IFNA(VLOOKUP(expandedflower[[#This Row],[Scion METRC '#]],DEADC8[#Data],2,FALSE),"Alive")</f>
        <v>Alive</v>
      </c>
      <c r="K1473" s="13"/>
      <c r="L1473" s="13" t="str">
        <f>_xlfn.IFNA(VLOOKUP(expandedflower[[#This Row],[Scion METRC '#]],DEADC8[#Data],3,FALSE),"")</f>
        <v/>
      </c>
      <c r="M1473" s="14" t="str">
        <f>_xlfn.IFNA(VLOOKUP(expandedflower[[#This Row],[Scion METRC '#]],DEADC8[#Data],4,FALSE),"")</f>
        <v/>
      </c>
      <c r="N1473" s="13" t="str">
        <f>IF(ISNUMBER(SEARCH(".",expandedflower[[#This Row],[Pheno Barcode]])),CONCATENATE("1A4070000000065000",RIGHT(expandedflower[[#This Row],[Pheno Barcode]],6)),"")</f>
        <v/>
      </c>
      <c r="O14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_SL2-16</v>
      </c>
    </row>
    <row r="1474" spans="1:15" x14ac:dyDescent="0.25">
      <c r="A1474" s="8" t="s">
        <v>556</v>
      </c>
      <c r="B1474" s="9">
        <v>1</v>
      </c>
      <c r="C1474" s="13" t="s">
        <v>574</v>
      </c>
      <c r="D1474" s="13"/>
      <c r="E1474" s="13" t="e">
        <f>_xlfn.IFNA(VLOOKUP(expandedflower[[#This Row],[Scion METRC '#]],[3]!METRCC8[#Data],2,FALSE),"METRC ERROR")</f>
        <v>#REF!</v>
      </c>
      <c r="F1474" s="13" t="str">
        <f>_xlfn.IFNA(VLOOKUP(expandedflower[[#This Row],[Scion METRC '#]],VEGC8[[#All],[Scion METRC '#]:[Pheno Barcode]],2,FALSE),"")</f>
        <v/>
      </c>
      <c r="G1474" s="13" t="str">
        <f>LEFT(expandedflower[[#This Row],[Pheno Barcode]],7)</f>
        <v/>
      </c>
      <c r="H1474" s="10" t="e">
        <f>_xlfn.IFNA(VLOOKUP(expandedflower[[#This Row],[Strain]],VEGC8[[#All],[Scion METRC '#]:[Health]],5,FALSE),"")</f>
        <v>#REF!</v>
      </c>
      <c r="I1474" s="13"/>
      <c r="J1474" s="13" t="str">
        <f>_xlfn.IFNA(VLOOKUP(expandedflower[[#This Row],[Scion METRC '#]],DEADC8[#Data],2,FALSE),"Alive")</f>
        <v>Alive</v>
      </c>
      <c r="K1474" s="13"/>
      <c r="L1474" s="13" t="str">
        <f>_xlfn.IFNA(VLOOKUP(expandedflower[[#This Row],[Scion METRC '#]],DEADC8[#Data],3,FALSE),"")</f>
        <v/>
      </c>
      <c r="M1474" s="14" t="str">
        <f>_xlfn.IFNA(VLOOKUP(expandedflower[[#This Row],[Scion METRC '#]],DEADC8[#Data],4,FALSE),"")</f>
        <v/>
      </c>
      <c r="N1474" s="13" t="str">
        <f>IF(ISNUMBER(SEARCH(".",expandedflower[[#This Row],[Pheno Barcode]])),CONCATENATE("1A4070000000065000",RIGHT(expandedflower[[#This Row],[Pheno Barcode]],6)),"")</f>
        <v/>
      </c>
      <c r="O14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_SL3-01</v>
      </c>
    </row>
    <row r="1475" spans="1:15" x14ac:dyDescent="0.25">
      <c r="A1475" s="8" t="s">
        <v>556</v>
      </c>
      <c r="B1475" s="9">
        <v>2</v>
      </c>
      <c r="C1475" s="13" t="s">
        <v>574</v>
      </c>
      <c r="D1475" s="13"/>
      <c r="E1475" s="13" t="e">
        <f>_xlfn.IFNA(VLOOKUP(expandedflower[[#This Row],[Scion METRC '#]],[3]!METRCC8[#Data],2,FALSE),"METRC ERROR")</f>
        <v>#REF!</v>
      </c>
      <c r="F1475" s="13" t="str">
        <f>_xlfn.IFNA(VLOOKUP(expandedflower[[#This Row],[Scion METRC '#]],VEGC8[[#All],[Scion METRC '#]:[Pheno Barcode]],2,FALSE),"")</f>
        <v/>
      </c>
      <c r="G1475" s="13" t="str">
        <f>LEFT(expandedflower[[#This Row],[Pheno Barcode]],7)</f>
        <v/>
      </c>
      <c r="H1475" s="10" t="e">
        <f>_xlfn.IFNA(VLOOKUP(expandedflower[[#This Row],[Strain]],VEGC8[[#All],[Scion METRC '#]:[Health]],5,FALSE),"")</f>
        <v>#REF!</v>
      </c>
      <c r="I1475" s="13"/>
      <c r="J1475" s="13" t="str">
        <f>_xlfn.IFNA(VLOOKUP(expandedflower[[#This Row],[Scion METRC '#]],DEADC8[#Data],2,FALSE),"Alive")</f>
        <v>Alive</v>
      </c>
      <c r="K1475" s="13"/>
      <c r="L1475" s="13" t="str">
        <f>_xlfn.IFNA(VLOOKUP(expandedflower[[#This Row],[Scion METRC '#]],DEADC8[#Data],3,FALSE),"")</f>
        <v/>
      </c>
      <c r="M1475" s="14" t="str">
        <f>_xlfn.IFNA(VLOOKUP(expandedflower[[#This Row],[Scion METRC '#]],DEADC8[#Data],4,FALSE),"")</f>
        <v/>
      </c>
      <c r="N1475" s="13" t="str">
        <f>IF(ISNUMBER(SEARCH(".",expandedflower[[#This Row],[Pheno Barcode]])),CONCATENATE("1A4070000000065000",RIGHT(expandedflower[[#This Row],[Pheno Barcode]],6)),"")</f>
        <v/>
      </c>
      <c r="O14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_SL3-02</v>
      </c>
    </row>
    <row r="1476" spans="1:15" x14ac:dyDescent="0.25">
      <c r="A1476" s="8" t="s">
        <v>556</v>
      </c>
      <c r="B1476" s="9">
        <v>3</v>
      </c>
      <c r="C1476" s="13" t="s">
        <v>574</v>
      </c>
      <c r="D1476" s="13"/>
      <c r="E1476" s="13" t="e">
        <f>_xlfn.IFNA(VLOOKUP(expandedflower[[#This Row],[Scion METRC '#]],[3]!METRCC8[#Data],2,FALSE),"METRC ERROR")</f>
        <v>#REF!</v>
      </c>
      <c r="F1476" s="13" t="str">
        <f>_xlfn.IFNA(VLOOKUP(expandedflower[[#This Row],[Scion METRC '#]],VEGC8[[#All],[Scion METRC '#]:[Pheno Barcode]],2,FALSE),"")</f>
        <v/>
      </c>
      <c r="G1476" s="13" t="str">
        <f>LEFT(expandedflower[[#This Row],[Pheno Barcode]],7)</f>
        <v/>
      </c>
      <c r="H1476" s="10" t="e">
        <f>_xlfn.IFNA(VLOOKUP(expandedflower[[#This Row],[Strain]],VEGC8[[#All],[Scion METRC '#]:[Health]],5,FALSE),"")</f>
        <v>#REF!</v>
      </c>
      <c r="I1476" s="13"/>
      <c r="J1476" s="13" t="str">
        <f>_xlfn.IFNA(VLOOKUP(expandedflower[[#This Row],[Scion METRC '#]],DEADC8[#Data],2,FALSE),"Alive")</f>
        <v>Alive</v>
      </c>
      <c r="K1476" s="13"/>
      <c r="L1476" s="13" t="str">
        <f>_xlfn.IFNA(VLOOKUP(expandedflower[[#This Row],[Scion METRC '#]],DEADC8[#Data],3,FALSE),"")</f>
        <v/>
      </c>
      <c r="M1476" s="14" t="str">
        <f>_xlfn.IFNA(VLOOKUP(expandedflower[[#This Row],[Scion METRC '#]],DEADC8[#Data],4,FALSE),"")</f>
        <v/>
      </c>
      <c r="N1476" s="13" t="str">
        <f>IF(ISNUMBER(SEARCH(".",expandedflower[[#This Row],[Pheno Barcode]])),CONCATENATE("1A4070000000065000",RIGHT(expandedflower[[#This Row],[Pheno Barcode]],6)),"")</f>
        <v/>
      </c>
      <c r="O14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_SL3-03</v>
      </c>
    </row>
    <row r="1477" spans="1:15" x14ac:dyDescent="0.25">
      <c r="A1477" s="8" t="s">
        <v>556</v>
      </c>
      <c r="B1477" s="9">
        <v>4</v>
      </c>
      <c r="C1477" s="13" t="s">
        <v>574</v>
      </c>
      <c r="D1477" s="13"/>
      <c r="E1477" s="13" t="e">
        <f>_xlfn.IFNA(VLOOKUP(expandedflower[[#This Row],[Scion METRC '#]],[3]!METRCC8[#Data],2,FALSE),"METRC ERROR")</f>
        <v>#REF!</v>
      </c>
      <c r="F1477" s="13" t="str">
        <f>_xlfn.IFNA(VLOOKUP(expandedflower[[#This Row],[Scion METRC '#]],VEGC8[[#All],[Scion METRC '#]:[Pheno Barcode]],2,FALSE),"")</f>
        <v/>
      </c>
      <c r="G1477" s="13" t="str">
        <f>LEFT(expandedflower[[#This Row],[Pheno Barcode]],7)</f>
        <v/>
      </c>
      <c r="H1477" s="10" t="e">
        <f>_xlfn.IFNA(VLOOKUP(expandedflower[[#This Row],[Strain]],VEGC8[[#All],[Scion METRC '#]:[Health]],5,FALSE),"")</f>
        <v>#REF!</v>
      </c>
      <c r="I1477" s="13"/>
      <c r="J1477" s="13" t="str">
        <f>_xlfn.IFNA(VLOOKUP(expandedflower[[#This Row],[Scion METRC '#]],DEADC8[#Data],2,FALSE),"Alive")</f>
        <v>Alive</v>
      </c>
      <c r="K1477" s="13"/>
      <c r="L1477" s="13" t="str">
        <f>_xlfn.IFNA(VLOOKUP(expandedflower[[#This Row],[Scion METRC '#]],DEADC8[#Data],3,FALSE),"")</f>
        <v/>
      </c>
      <c r="M1477" s="14" t="str">
        <f>_xlfn.IFNA(VLOOKUP(expandedflower[[#This Row],[Scion METRC '#]],DEADC8[#Data],4,FALSE),"")</f>
        <v/>
      </c>
      <c r="N1477" s="13" t="str">
        <f>IF(ISNUMBER(SEARCH(".",expandedflower[[#This Row],[Pheno Barcode]])),CONCATENATE("1A4070000000065000",RIGHT(expandedflower[[#This Row],[Pheno Barcode]],6)),"")</f>
        <v/>
      </c>
      <c r="O14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_SL3-04</v>
      </c>
    </row>
    <row r="1478" spans="1:15" x14ac:dyDescent="0.25">
      <c r="A1478" s="8" t="s">
        <v>556</v>
      </c>
      <c r="B1478" s="9">
        <v>5</v>
      </c>
      <c r="C1478" s="13" t="s">
        <v>574</v>
      </c>
      <c r="D1478" s="13"/>
      <c r="E1478" s="13" t="e">
        <f>_xlfn.IFNA(VLOOKUP(expandedflower[[#This Row],[Scion METRC '#]],[3]!METRCC8[#Data],2,FALSE),"METRC ERROR")</f>
        <v>#REF!</v>
      </c>
      <c r="F1478" s="13" t="str">
        <f>_xlfn.IFNA(VLOOKUP(expandedflower[[#This Row],[Scion METRC '#]],VEGC8[[#All],[Scion METRC '#]:[Pheno Barcode]],2,FALSE),"")</f>
        <v/>
      </c>
      <c r="G1478" s="13" t="str">
        <f>LEFT(expandedflower[[#This Row],[Pheno Barcode]],7)</f>
        <v/>
      </c>
      <c r="H1478" s="10" t="e">
        <f>_xlfn.IFNA(VLOOKUP(expandedflower[[#This Row],[Strain]],VEGC8[[#All],[Scion METRC '#]:[Health]],5,FALSE),"")</f>
        <v>#REF!</v>
      </c>
      <c r="I1478" s="13"/>
      <c r="J1478" s="13" t="str">
        <f>_xlfn.IFNA(VLOOKUP(expandedflower[[#This Row],[Scion METRC '#]],DEADC8[#Data],2,FALSE),"Alive")</f>
        <v>Alive</v>
      </c>
      <c r="K1478" s="13"/>
      <c r="L1478" s="13" t="str">
        <f>_xlfn.IFNA(VLOOKUP(expandedflower[[#This Row],[Scion METRC '#]],DEADC8[#Data],3,FALSE),"")</f>
        <v/>
      </c>
      <c r="M1478" s="14" t="str">
        <f>_xlfn.IFNA(VLOOKUP(expandedflower[[#This Row],[Scion METRC '#]],DEADC8[#Data],4,FALSE),"")</f>
        <v/>
      </c>
      <c r="N1478" s="13" t="str">
        <f>IF(ISNUMBER(SEARCH(".",expandedflower[[#This Row],[Pheno Barcode]])),CONCATENATE("1A4070000000065000",RIGHT(expandedflower[[#This Row],[Pheno Barcode]],6)),"")</f>
        <v/>
      </c>
      <c r="O14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_SL3-05</v>
      </c>
    </row>
    <row r="1479" spans="1:15" x14ac:dyDescent="0.25">
      <c r="A1479" s="8" t="s">
        <v>556</v>
      </c>
      <c r="B1479" s="9">
        <v>6</v>
      </c>
      <c r="C1479" s="13" t="s">
        <v>574</v>
      </c>
      <c r="D1479" s="13"/>
      <c r="E1479" s="13" t="e">
        <f>_xlfn.IFNA(VLOOKUP(expandedflower[[#This Row],[Scion METRC '#]],[3]!METRCC8[#Data],2,FALSE),"METRC ERROR")</f>
        <v>#REF!</v>
      </c>
      <c r="F1479" s="13" t="str">
        <f>_xlfn.IFNA(VLOOKUP(expandedflower[[#This Row],[Scion METRC '#]],VEGC8[[#All],[Scion METRC '#]:[Pheno Barcode]],2,FALSE),"")</f>
        <v/>
      </c>
      <c r="G1479" s="13" t="str">
        <f>LEFT(expandedflower[[#This Row],[Pheno Barcode]],7)</f>
        <v/>
      </c>
      <c r="H1479" s="10" t="e">
        <f>_xlfn.IFNA(VLOOKUP(expandedflower[[#This Row],[Strain]],VEGC8[[#All],[Scion METRC '#]:[Health]],5,FALSE),"")</f>
        <v>#REF!</v>
      </c>
      <c r="I1479" s="13"/>
      <c r="J1479" s="13" t="str">
        <f>_xlfn.IFNA(VLOOKUP(expandedflower[[#This Row],[Scion METRC '#]],DEADC8[#Data],2,FALSE),"Alive")</f>
        <v>Alive</v>
      </c>
      <c r="K1479" s="13"/>
      <c r="L1479" s="13" t="str">
        <f>_xlfn.IFNA(VLOOKUP(expandedflower[[#This Row],[Scion METRC '#]],DEADC8[#Data],3,FALSE),"")</f>
        <v/>
      </c>
      <c r="M1479" s="14" t="str">
        <f>_xlfn.IFNA(VLOOKUP(expandedflower[[#This Row],[Scion METRC '#]],DEADC8[#Data],4,FALSE),"")</f>
        <v/>
      </c>
      <c r="N1479" s="13" t="str">
        <f>IF(ISNUMBER(SEARCH(".",expandedflower[[#This Row],[Pheno Barcode]])),CONCATENATE("1A4070000000065000",RIGHT(expandedflower[[#This Row],[Pheno Barcode]],6)),"")</f>
        <v/>
      </c>
      <c r="O14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_SL3-06</v>
      </c>
    </row>
    <row r="1480" spans="1:15" x14ac:dyDescent="0.25">
      <c r="A1480" s="8" t="s">
        <v>556</v>
      </c>
      <c r="B1480" s="9">
        <v>7</v>
      </c>
      <c r="C1480" s="13" t="s">
        <v>574</v>
      </c>
      <c r="D1480" s="13"/>
      <c r="E1480" s="13" t="e">
        <f>_xlfn.IFNA(VLOOKUP(expandedflower[[#This Row],[Scion METRC '#]],[3]!METRCC8[#Data],2,FALSE),"METRC ERROR")</f>
        <v>#REF!</v>
      </c>
      <c r="F1480" s="13" t="str">
        <f>_xlfn.IFNA(VLOOKUP(expandedflower[[#This Row],[Scion METRC '#]],VEGC8[[#All],[Scion METRC '#]:[Pheno Barcode]],2,FALSE),"")</f>
        <v/>
      </c>
      <c r="G1480" s="13" t="str">
        <f>LEFT(expandedflower[[#This Row],[Pheno Barcode]],7)</f>
        <v/>
      </c>
      <c r="H1480" s="10" t="e">
        <f>_xlfn.IFNA(VLOOKUP(expandedflower[[#This Row],[Strain]],VEGC8[[#All],[Scion METRC '#]:[Health]],5,FALSE),"")</f>
        <v>#REF!</v>
      </c>
      <c r="I1480" s="13"/>
      <c r="J1480" s="13" t="str">
        <f>_xlfn.IFNA(VLOOKUP(expandedflower[[#This Row],[Scion METRC '#]],DEADC8[#Data],2,FALSE),"Alive")</f>
        <v>Alive</v>
      </c>
      <c r="K1480" s="13"/>
      <c r="L1480" s="13" t="str">
        <f>_xlfn.IFNA(VLOOKUP(expandedflower[[#This Row],[Scion METRC '#]],DEADC8[#Data],3,FALSE),"")</f>
        <v/>
      </c>
      <c r="M1480" s="14" t="str">
        <f>_xlfn.IFNA(VLOOKUP(expandedflower[[#This Row],[Scion METRC '#]],DEADC8[#Data],4,FALSE),"")</f>
        <v/>
      </c>
      <c r="N1480" s="13" t="str">
        <f>IF(ISNUMBER(SEARCH(".",expandedflower[[#This Row],[Pheno Barcode]])),CONCATENATE("1A4070000000065000",RIGHT(expandedflower[[#This Row],[Pheno Barcode]],6)),"")</f>
        <v/>
      </c>
      <c r="O14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_SL3-07</v>
      </c>
    </row>
    <row r="1481" spans="1:15" x14ac:dyDescent="0.25">
      <c r="A1481" s="8" t="s">
        <v>556</v>
      </c>
      <c r="B1481" s="9">
        <v>8</v>
      </c>
      <c r="C1481" s="13" t="s">
        <v>574</v>
      </c>
      <c r="D1481" s="13"/>
      <c r="E1481" s="13" t="e">
        <f>_xlfn.IFNA(VLOOKUP(expandedflower[[#This Row],[Scion METRC '#]],[3]!METRCC8[#Data],2,FALSE),"METRC ERROR")</f>
        <v>#REF!</v>
      </c>
      <c r="F1481" s="13" t="str">
        <f>_xlfn.IFNA(VLOOKUP(expandedflower[[#This Row],[Scion METRC '#]],VEGC8[[#All],[Scion METRC '#]:[Pheno Barcode]],2,FALSE),"")</f>
        <v/>
      </c>
      <c r="G1481" s="13" t="str">
        <f>LEFT(expandedflower[[#This Row],[Pheno Barcode]],7)</f>
        <v/>
      </c>
      <c r="H1481" s="10" t="e">
        <f>_xlfn.IFNA(VLOOKUP(expandedflower[[#This Row],[Strain]],VEGC8[[#All],[Scion METRC '#]:[Health]],5,FALSE),"")</f>
        <v>#REF!</v>
      </c>
      <c r="I1481" s="13"/>
      <c r="J1481" s="13" t="str">
        <f>_xlfn.IFNA(VLOOKUP(expandedflower[[#This Row],[Scion METRC '#]],DEADC8[#Data],2,FALSE),"Alive")</f>
        <v>Alive</v>
      </c>
      <c r="K1481" s="13"/>
      <c r="L1481" s="13" t="str">
        <f>_xlfn.IFNA(VLOOKUP(expandedflower[[#This Row],[Scion METRC '#]],DEADC8[#Data],3,FALSE),"")</f>
        <v/>
      </c>
      <c r="M1481" s="14" t="str">
        <f>_xlfn.IFNA(VLOOKUP(expandedflower[[#This Row],[Scion METRC '#]],DEADC8[#Data],4,FALSE),"")</f>
        <v/>
      </c>
      <c r="N1481" s="13" t="str">
        <f>IF(ISNUMBER(SEARCH(".",expandedflower[[#This Row],[Pheno Barcode]])),CONCATENATE("1A4070000000065000",RIGHT(expandedflower[[#This Row],[Pheno Barcode]],6)),"")</f>
        <v/>
      </c>
      <c r="O14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_SL3-08</v>
      </c>
    </row>
    <row r="1482" spans="1:15" x14ac:dyDescent="0.25">
      <c r="A1482" s="8" t="s">
        <v>556</v>
      </c>
      <c r="B1482" s="9">
        <v>9</v>
      </c>
      <c r="C1482" s="13" t="s">
        <v>574</v>
      </c>
      <c r="D1482" s="13"/>
      <c r="E1482" s="13" t="e">
        <f>_xlfn.IFNA(VLOOKUP(expandedflower[[#This Row],[Scion METRC '#]],[3]!METRCC8[#Data],2,FALSE),"METRC ERROR")</f>
        <v>#REF!</v>
      </c>
      <c r="F1482" s="13" t="str">
        <f>_xlfn.IFNA(VLOOKUP(expandedflower[[#This Row],[Scion METRC '#]],VEGC8[[#All],[Scion METRC '#]:[Pheno Barcode]],2,FALSE),"")</f>
        <v/>
      </c>
      <c r="G1482" s="13" t="str">
        <f>LEFT(expandedflower[[#This Row],[Pheno Barcode]],7)</f>
        <v/>
      </c>
      <c r="H1482" s="10" t="e">
        <f>_xlfn.IFNA(VLOOKUP(expandedflower[[#This Row],[Strain]],VEGC8[[#All],[Scion METRC '#]:[Health]],5,FALSE),"")</f>
        <v>#REF!</v>
      </c>
      <c r="I1482" s="13"/>
      <c r="J1482" s="13" t="str">
        <f>_xlfn.IFNA(VLOOKUP(expandedflower[[#This Row],[Scion METRC '#]],DEADC8[#Data],2,FALSE),"Alive")</f>
        <v>Alive</v>
      </c>
      <c r="K1482" s="13"/>
      <c r="L1482" s="13" t="str">
        <f>_xlfn.IFNA(VLOOKUP(expandedflower[[#This Row],[Scion METRC '#]],DEADC8[#Data],3,FALSE),"")</f>
        <v/>
      </c>
      <c r="M1482" s="14" t="str">
        <f>_xlfn.IFNA(VLOOKUP(expandedflower[[#This Row],[Scion METRC '#]],DEADC8[#Data],4,FALSE),"")</f>
        <v/>
      </c>
      <c r="N1482" s="13" t="str">
        <f>IF(ISNUMBER(SEARCH(".",expandedflower[[#This Row],[Pheno Barcode]])),CONCATENATE("1A4070000000065000",RIGHT(expandedflower[[#This Row],[Pheno Barcode]],6)),"")</f>
        <v/>
      </c>
      <c r="O14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_SL3-09</v>
      </c>
    </row>
    <row r="1483" spans="1:15" x14ac:dyDescent="0.25">
      <c r="A1483" s="8" t="s">
        <v>556</v>
      </c>
      <c r="B1483" s="9">
        <v>10</v>
      </c>
      <c r="C1483" s="13" t="s">
        <v>574</v>
      </c>
      <c r="D1483" s="13"/>
      <c r="E1483" s="13" t="e">
        <f>_xlfn.IFNA(VLOOKUP(expandedflower[[#This Row],[Scion METRC '#]],[3]!METRCC8[#Data],2,FALSE),"METRC ERROR")</f>
        <v>#REF!</v>
      </c>
      <c r="F1483" s="13" t="str">
        <f>_xlfn.IFNA(VLOOKUP(expandedflower[[#This Row],[Scion METRC '#]],VEGC8[[#All],[Scion METRC '#]:[Pheno Barcode]],2,FALSE),"")</f>
        <v/>
      </c>
      <c r="G1483" s="13" t="str">
        <f>LEFT(expandedflower[[#This Row],[Pheno Barcode]],7)</f>
        <v/>
      </c>
      <c r="H1483" s="10" t="e">
        <f>_xlfn.IFNA(VLOOKUP(expandedflower[[#This Row],[Strain]],VEGC8[[#All],[Scion METRC '#]:[Health]],5,FALSE),"")</f>
        <v>#REF!</v>
      </c>
      <c r="I1483" s="13"/>
      <c r="J1483" s="13" t="str">
        <f>_xlfn.IFNA(VLOOKUP(expandedflower[[#This Row],[Scion METRC '#]],DEADC8[#Data],2,FALSE),"Alive")</f>
        <v>Alive</v>
      </c>
      <c r="K1483" s="13"/>
      <c r="L1483" s="13" t="str">
        <f>_xlfn.IFNA(VLOOKUP(expandedflower[[#This Row],[Scion METRC '#]],DEADC8[#Data],3,FALSE),"")</f>
        <v/>
      </c>
      <c r="M1483" s="14" t="str">
        <f>_xlfn.IFNA(VLOOKUP(expandedflower[[#This Row],[Scion METRC '#]],DEADC8[#Data],4,FALSE),"")</f>
        <v/>
      </c>
      <c r="N1483" s="13" t="str">
        <f>IF(ISNUMBER(SEARCH(".",expandedflower[[#This Row],[Pheno Barcode]])),CONCATENATE("1A4070000000065000",RIGHT(expandedflower[[#This Row],[Pheno Barcode]],6)),"")</f>
        <v/>
      </c>
      <c r="O14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_SL3-10</v>
      </c>
    </row>
    <row r="1484" spans="1:15" x14ac:dyDescent="0.25">
      <c r="A1484" s="8" t="s">
        <v>556</v>
      </c>
      <c r="B1484" s="9">
        <v>11</v>
      </c>
      <c r="C1484" s="13" t="s">
        <v>574</v>
      </c>
      <c r="D1484" s="13"/>
      <c r="E1484" s="13" t="e">
        <f>_xlfn.IFNA(VLOOKUP(expandedflower[[#This Row],[Scion METRC '#]],[3]!METRCC8[#Data],2,FALSE),"METRC ERROR")</f>
        <v>#REF!</v>
      </c>
      <c r="F1484" s="13" t="str">
        <f>_xlfn.IFNA(VLOOKUP(expandedflower[[#This Row],[Scion METRC '#]],VEGC8[[#All],[Scion METRC '#]:[Pheno Barcode]],2,FALSE),"")</f>
        <v/>
      </c>
      <c r="G1484" s="13" t="str">
        <f>LEFT(expandedflower[[#This Row],[Pheno Barcode]],7)</f>
        <v/>
      </c>
      <c r="H1484" s="10" t="e">
        <f>_xlfn.IFNA(VLOOKUP(expandedflower[[#This Row],[Strain]],VEGC8[[#All],[Scion METRC '#]:[Health]],5,FALSE),"")</f>
        <v>#REF!</v>
      </c>
      <c r="I1484" s="13"/>
      <c r="J1484" s="13" t="str">
        <f>_xlfn.IFNA(VLOOKUP(expandedflower[[#This Row],[Scion METRC '#]],DEADC8[#Data],2,FALSE),"Alive")</f>
        <v>Alive</v>
      </c>
      <c r="K1484" s="13"/>
      <c r="L1484" s="13" t="str">
        <f>_xlfn.IFNA(VLOOKUP(expandedflower[[#This Row],[Scion METRC '#]],DEADC8[#Data],3,FALSE),"")</f>
        <v/>
      </c>
      <c r="M1484" s="14" t="str">
        <f>_xlfn.IFNA(VLOOKUP(expandedflower[[#This Row],[Scion METRC '#]],DEADC8[#Data],4,FALSE),"")</f>
        <v/>
      </c>
      <c r="N1484" s="13" t="str">
        <f>IF(ISNUMBER(SEARCH(".",expandedflower[[#This Row],[Pheno Barcode]])),CONCATENATE("1A4070000000065000",RIGHT(expandedflower[[#This Row],[Pheno Barcode]],6)),"")</f>
        <v/>
      </c>
      <c r="O14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_SL3-11</v>
      </c>
    </row>
    <row r="1485" spans="1:15" x14ac:dyDescent="0.25">
      <c r="A1485" s="8" t="s">
        <v>556</v>
      </c>
      <c r="B1485" s="9">
        <v>12</v>
      </c>
      <c r="C1485" s="13" t="s">
        <v>574</v>
      </c>
      <c r="D1485" s="13"/>
      <c r="E1485" s="13" t="e">
        <f>_xlfn.IFNA(VLOOKUP(expandedflower[[#This Row],[Scion METRC '#]],[3]!METRCC8[#Data],2,FALSE),"METRC ERROR")</f>
        <v>#REF!</v>
      </c>
      <c r="F1485" s="13" t="str">
        <f>_xlfn.IFNA(VLOOKUP(expandedflower[[#This Row],[Scion METRC '#]],VEGC8[[#All],[Scion METRC '#]:[Pheno Barcode]],2,FALSE),"")</f>
        <v/>
      </c>
      <c r="G1485" s="13" t="str">
        <f>LEFT(expandedflower[[#This Row],[Pheno Barcode]],7)</f>
        <v/>
      </c>
      <c r="H1485" s="10" t="e">
        <f>_xlfn.IFNA(VLOOKUP(expandedflower[[#This Row],[Strain]],VEGC8[[#All],[Scion METRC '#]:[Health]],5,FALSE),"")</f>
        <v>#REF!</v>
      </c>
      <c r="I1485" s="13"/>
      <c r="J1485" s="13" t="str">
        <f>_xlfn.IFNA(VLOOKUP(expandedflower[[#This Row],[Scion METRC '#]],DEADC8[#Data],2,FALSE),"Alive")</f>
        <v>Alive</v>
      </c>
      <c r="K1485" s="13"/>
      <c r="L1485" s="13" t="str">
        <f>_xlfn.IFNA(VLOOKUP(expandedflower[[#This Row],[Scion METRC '#]],DEADC8[#Data],3,FALSE),"")</f>
        <v/>
      </c>
      <c r="M1485" s="14" t="str">
        <f>_xlfn.IFNA(VLOOKUP(expandedflower[[#This Row],[Scion METRC '#]],DEADC8[#Data],4,FALSE),"")</f>
        <v/>
      </c>
      <c r="N1485" s="13" t="str">
        <f>IF(ISNUMBER(SEARCH(".",expandedflower[[#This Row],[Pheno Barcode]])),CONCATENATE("1A4070000000065000",RIGHT(expandedflower[[#This Row],[Pheno Barcode]],6)),"")</f>
        <v/>
      </c>
      <c r="O14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_SL3-12</v>
      </c>
    </row>
    <row r="1486" spans="1:15" x14ac:dyDescent="0.25">
      <c r="A1486" s="8" t="s">
        <v>556</v>
      </c>
      <c r="B1486" s="9">
        <v>13</v>
      </c>
      <c r="C1486" s="13" t="s">
        <v>574</v>
      </c>
      <c r="D1486" s="13"/>
      <c r="E1486" s="13" t="e">
        <f>_xlfn.IFNA(VLOOKUP(expandedflower[[#This Row],[Scion METRC '#]],[3]!METRCC8[#Data],2,FALSE),"METRC ERROR")</f>
        <v>#REF!</v>
      </c>
      <c r="F1486" s="13" t="str">
        <f>_xlfn.IFNA(VLOOKUP(expandedflower[[#This Row],[Scion METRC '#]],VEGC8[[#All],[Scion METRC '#]:[Pheno Barcode]],2,FALSE),"")</f>
        <v/>
      </c>
      <c r="G1486" s="13" t="str">
        <f>LEFT(expandedflower[[#This Row],[Pheno Barcode]],7)</f>
        <v/>
      </c>
      <c r="H1486" s="10" t="e">
        <f>_xlfn.IFNA(VLOOKUP(expandedflower[[#This Row],[Strain]],VEGC8[[#All],[Scion METRC '#]:[Health]],5,FALSE),"")</f>
        <v>#REF!</v>
      </c>
      <c r="I1486" s="13"/>
      <c r="J1486" s="13" t="str">
        <f>_xlfn.IFNA(VLOOKUP(expandedflower[[#This Row],[Scion METRC '#]],DEADC8[#Data],2,FALSE),"Alive")</f>
        <v>Alive</v>
      </c>
      <c r="K1486" s="13"/>
      <c r="L1486" s="13" t="str">
        <f>_xlfn.IFNA(VLOOKUP(expandedflower[[#This Row],[Scion METRC '#]],DEADC8[#Data],3,FALSE),"")</f>
        <v/>
      </c>
      <c r="M1486" s="14" t="str">
        <f>_xlfn.IFNA(VLOOKUP(expandedflower[[#This Row],[Scion METRC '#]],DEADC8[#Data],4,FALSE),"")</f>
        <v/>
      </c>
      <c r="N1486" s="13" t="str">
        <f>IF(ISNUMBER(SEARCH(".",expandedflower[[#This Row],[Pheno Barcode]])),CONCATENATE("1A4070000000065000",RIGHT(expandedflower[[#This Row],[Pheno Barcode]],6)),"")</f>
        <v/>
      </c>
      <c r="O14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_SL3-13</v>
      </c>
    </row>
    <row r="1487" spans="1:15" x14ac:dyDescent="0.25">
      <c r="A1487" s="8" t="s">
        <v>556</v>
      </c>
      <c r="B1487" s="9">
        <v>14</v>
      </c>
      <c r="C1487" s="13" t="s">
        <v>574</v>
      </c>
      <c r="D1487" s="13"/>
      <c r="E1487" s="13" t="e">
        <f>_xlfn.IFNA(VLOOKUP(expandedflower[[#This Row],[Scion METRC '#]],[3]!METRCC8[#Data],2,FALSE),"METRC ERROR")</f>
        <v>#REF!</v>
      </c>
      <c r="F1487" s="13" t="str">
        <f>_xlfn.IFNA(VLOOKUP(expandedflower[[#This Row],[Scion METRC '#]],VEGC8[[#All],[Scion METRC '#]:[Pheno Barcode]],2,FALSE),"")</f>
        <v/>
      </c>
      <c r="G1487" s="13" t="str">
        <f>LEFT(expandedflower[[#This Row],[Pheno Barcode]],7)</f>
        <v/>
      </c>
      <c r="H1487" s="10" t="e">
        <f>_xlfn.IFNA(VLOOKUP(expandedflower[[#This Row],[Strain]],VEGC8[[#All],[Scion METRC '#]:[Health]],5,FALSE),"")</f>
        <v>#REF!</v>
      </c>
      <c r="I1487" s="13"/>
      <c r="J1487" s="13" t="str">
        <f>_xlfn.IFNA(VLOOKUP(expandedflower[[#This Row],[Scion METRC '#]],DEADC8[#Data],2,FALSE),"Alive")</f>
        <v>Alive</v>
      </c>
      <c r="K1487" s="13"/>
      <c r="L1487" s="13" t="str">
        <f>_xlfn.IFNA(VLOOKUP(expandedflower[[#This Row],[Scion METRC '#]],DEADC8[#Data],3,FALSE),"")</f>
        <v/>
      </c>
      <c r="M1487" s="14" t="str">
        <f>_xlfn.IFNA(VLOOKUP(expandedflower[[#This Row],[Scion METRC '#]],DEADC8[#Data],4,FALSE),"")</f>
        <v/>
      </c>
      <c r="N1487" s="13" t="str">
        <f>IF(ISNUMBER(SEARCH(".",expandedflower[[#This Row],[Pheno Barcode]])),CONCATENATE("1A4070000000065000",RIGHT(expandedflower[[#This Row],[Pheno Barcode]],6)),"")</f>
        <v/>
      </c>
      <c r="O14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_SL3-14</v>
      </c>
    </row>
    <row r="1488" spans="1:15" x14ac:dyDescent="0.25">
      <c r="A1488" s="8" t="s">
        <v>556</v>
      </c>
      <c r="B1488" s="9">
        <v>15</v>
      </c>
      <c r="C1488" s="13" t="s">
        <v>574</v>
      </c>
      <c r="D1488" s="13"/>
      <c r="E1488" s="13" t="e">
        <f>_xlfn.IFNA(VLOOKUP(expandedflower[[#This Row],[Scion METRC '#]],[3]!METRCC8[#Data],2,FALSE),"METRC ERROR")</f>
        <v>#REF!</v>
      </c>
      <c r="F1488" s="13" t="str">
        <f>_xlfn.IFNA(VLOOKUP(expandedflower[[#This Row],[Scion METRC '#]],VEGC8[[#All],[Scion METRC '#]:[Pheno Barcode]],2,FALSE),"")</f>
        <v/>
      </c>
      <c r="G1488" s="13" t="str">
        <f>LEFT(expandedflower[[#This Row],[Pheno Barcode]],7)</f>
        <v/>
      </c>
      <c r="H1488" s="10" t="e">
        <f>_xlfn.IFNA(VLOOKUP(expandedflower[[#This Row],[Strain]],VEGC8[[#All],[Scion METRC '#]:[Health]],5,FALSE),"")</f>
        <v>#REF!</v>
      </c>
      <c r="I1488" s="13"/>
      <c r="J1488" s="13" t="str">
        <f>_xlfn.IFNA(VLOOKUP(expandedflower[[#This Row],[Scion METRC '#]],DEADC8[#Data],2,FALSE),"Alive")</f>
        <v>Alive</v>
      </c>
      <c r="K1488" s="13"/>
      <c r="L1488" s="13" t="str">
        <f>_xlfn.IFNA(VLOOKUP(expandedflower[[#This Row],[Scion METRC '#]],DEADC8[#Data],3,FALSE),"")</f>
        <v/>
      </c>
      <c r="M1488" s="14" t="str">
        <f>_xlfn.IFNA(VLOOKUP(expandedflower[[#This Row],[Scion METRC '#]],DEADC8[#Data],4,FALSE),"")</f>
        <v/>
      </c>
      <c r="N1488" s="13" t="str">
        <f>IF(ISNUMBER(SEARCH(".",expandedflower[[#This Row],[Pheno Barcode]])),CONCATENATE("1A4070000000065000",RIGHT(expandedflower[[#This Row],[Pheno Barcode]],6)),"")</f>
        <v/>
      </c>
      <c r="O14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_SL3-15</v>
      </c>
    </row>
    <row r="1489" spans="1:15" x14ac:dyDescent="0.25">
      <c r="A1489" s="8" t="s">
        <v>556</v>
      </c>
      <c r="B1489" s="9">
        <v>16</v>
      </c>
      <c r="C1489" s="13" t="s">
        <v>574</v>
      </c>
      <c r="D1489" s="13"/>
      <c r="E1489" s="13" t="e">
        <f>_xlfn.IFNA(VLOOKUP(expandedflower[[#This Row],[Scion METRC '#]],[3]!METRCC8[#Data],2,FALSE),"METRC ERROR")</f>
        <v>#REF!</v>
      </c>
      <c r="F1489" s="13" t="str">
        <f>_xlfn.IFNA(VLOOKUP(expandedflower[[#This Row],[Scion METRC '#]],VEGC8[[#All],[Scion METRC '#]:[Pheno Barcode]],2,FALSE),"")</f>
        <v/>
      </c>
      <c r="G1489" s="13" t="str">
        <f>LEFT(expandedflower[[#This Row],[Pheno Barcode]],7)</f>
        <v/>
      </c>
      <c r="H1489" s="10" t="e">
        <f>_xlfn.IFNA(VLOOKUP(expandedflower[[#This Row],[Strain]],VEGC8[[#All],[Scion METRC '#]:[Health]],5,FALSE),"")</f>
        <v>#REF!</v>
      </c>
      <c r="I1489" s="13"/>
      <c r="J1489" s="13" t="str">
        <f>_xlfn.IFNA(VLOOKUP(expandedflower[[#This Row],[Scion METRC '#]],DEADC8[#Data],2,FALSE),"Alive")</f>
        <v>Alive</v>
      </c>
      <c r="K1489" s="13"/>
      <c r="L1489" s="13" t="str">
        <f>_xlfn.IFNA(VLOOKUP(expandedflower[[#This Row],[Scion METRC '#]],DEADC8[#Data],3,FALSE),"")</f>
        <v/>
      </c>
      <c r="M1489" s="14" t="str">
        <f>_xlfn.IFNA(VLOOKUP(expandedflower[[#This Row],[Scion METRC '#]],DEADC8[#Data],4,FALSE),"")</f>
        <v/>
      </c>
      <c r="N1489" s="13" t="str">
        <f>IF(ISNUMBER(SEARCH(".",expandedflower[[#This Row],[Pheno Barcode]])),CONCATENATE("1A4070000000065000",RIGHT(expandedflower[[#This Row],[Pheno Barcode]],6)),"")</f>
        <v/>
      </c>
      <c r="O14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_SL3-16</v>
      </c>
    </row>
    <row r="1490" spans="1:15" x14ac:dyDescent="0.25">
      <c r="A1490" s="8" t="s">
        <v>556</v>
      </c>
      <c r="B1490" s="9">
        <v>1</v>
      </c>
      <c r="C1490" s="13" t="s">
        <v>575</v>
      </c>
      <c r="D1490" s="13"/>
      <c r="E1490" s="13" t="e">
        <f>_xlfn.IFNA(VLOOKUP(expandedflower[[#This Row],[Scion METRC '#]],[3]!METRCC8[#Data],2,FALSE),"METRC ERROR")</f>
        <v>#REF!</v>
      </c>
      <c r="F1490" s="13" t="str">
        <f>_xlfn.IFNA(VLOOKUP(expandedflower[[#This Row],[Scion METRC '#]],VEGC8[[#All],[Scion METRC '#]:[Pheno Barcode]],2,FALSE),"")</f>
        <v/>
      </c>
      <c r="G1490" s="13" t="str">
        <f>LEFT(expandedflower[[#This Row],[Pheno Barcode]],7)</f>
        <v/>
      </c>
      <c r="H1490" s="10" t="e">
        <f>_xlfn.IFNA(VLOOKUP(expandedflower[[#This Row],[Strain]],VEGC8[[#All],[Scion METRC '#]:[Health]],5,FALSE),"")</f>
        <v>#REF!</v>
      </c>
      <c r="I1490" s="13"/>
      <c r="J1490" s="13" t="str">
        <f>_xlfn.IFNA(VLOOKUP(expandedflower[[#This Row],[Scion METRC '#]],DEADC8[#Data],2,FALSE),"Alive")</f>
        <v>Alive</v>
      </c>
      <c r="K1490" s="13"/>
      <c r="L1490" s="13" t="str">
        <f>_xlfn.IFNA(VLOOKUP(expandedflower[[#This Row],[Scion METRC '#]],DEADC8[#Data],3,FALSE),"")</f>
        <v/>
      </c>
      <c r="M1490" s="14" t="str">
        <f>_xlfn.IFNA(VLOOKUP(expandedflower[[#This Row],[Scion METRC '#]],DEADC8[#Data],4,FALSE),"")</f>
        <v/>
      </c>
      <c r="N1490" s="13" t="str">
        <f>IF(ISNUMBER(SEARCH(".",expandedflower[[#This Row],[Pheno Barcode]])),CONCATENATE("1A4070000000065000",RIGHT(expandedflower[[#This Row],[Pheno Barcode]],6)),"")</f>
        <v/>
      </c>
      <c r="O14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_SL4-01</v>
      </c>
    </row>
    <row r="1491" spans="1:15" x14ac:dyDescent="0.25">
      <c r="A1491" s="8" t="s">
        <v>556</v>
      </c>
      <c r="B1491" s="9">
        <v>2</v>
      </c>
      <c r="C1491" s="13" t="s">
        <v>575</v>
      </c>
      <c r="D1491" s="13"/>
      <c r="E1491" s="13" t="e">
        <f>_xlfn.IFNA(VLOOKUP(expandedflower[[#This Row],[Scion METRC '#]],[3]!METRCC8[#Data],2,FALSE),"METRC ERROR")</f>
        <v>#REF!</v>
      </c>
      <c r="F1491" s="13" t="str">
        <f>_xlfn.IFNA(VLOOKUP(expandedflower[[#This Row],[Scion METRC '#]],VEGC8[[#All],[Scion METRC '#]:[Pheno Barcode]],2,FALSE),"")</f>
        <v/>
      </c>
      <c r="G1491" s="13" t="str">
        <f>LEFT(expandedflower[[#This Row],[Pheno Barcode]],7)</f>
        <v/>
      </c>
      <c r="H1491" s="10" t="e">
        <f>_xlfn.IFNA(VLOOKUP(expandedflower[[#This Row],[Strain]],VEGC8[[#All],[Scion METRC '#]:[Health]],5,FALSE),"")</f>
        <v>#REF!</v>
      </c>
      <c r="I1491" s="13"/>
      <c r="J1491" s="13" t="str">
        <f>_xlfn.IFNA(VLOOKUP(expandedflower[[#This Row],[Scion METRC '#]],DEADC8[#Data],2,FALSE),"Alive")</f>
        <v>Alive</v>
      </c>
      <c r="K1491" s="13"/>
      <c r="L1491" s="13" t="str">
        <f>_xlfn.IFNA(VLOOKUP(expandedflower[[#This Row],[Scion METRC '#]],DEADC8[#Data],3,FALSE),"")</f>
        <v/>
      </c>
      <c r="M1491" s="14" t="str">
        <f>_xlfn.IFNA(VLOOKUP(expandedflower[[#This Row],[Scion METRC '#]],DEADC8[#Data],4,FALSE),"")</f>
        <v/>
      </c>
      <c r="N1491" s="13" t="str">
        <f>IF(ISNUMBER(SEARCH(".",expandedflower[[#This Row],[Pheno Barcode]])),CONCATENATE("1A4070000000065000",RIGHT(expandedflower[[#This Row],[Pheno Barcode]],6)),"")</f>
        <v/>
      </c>
      <c r="O14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_SL4-02</v>
      </c>
    </row>
    <row r="1492" spans="1:15" x14ac:dyDescent="0.25">
      <c r="A1492" s="8" t="s">
        <v>556</v>
      </c>
      <c r="B1492" s="9">
        <v>3</v>
      </c>
      <c r="C1492" s="13" t="s">
        <v>575</v>
      </c>
      <c r="D1492" s="13"/>
      <c r="E1492" s="13" t="e">
        <f>_xlfn.IFNA(VLOOKUP(expandedflower[[#This Row],[Scion METRC '#]],[3]!METRCC8[#Data],2,FALSE),"METRC ERROR")</f>
        <v>#REF!</v>
      </c>
      <c r="F1492" s="13" t="str">
        <f>_xlfn.IFNA(VLOOKUP(expandedflower[[#This Row],[Scion METRC '#]],VEGC8[[#All],[Scion METRC '#]:[Pheno Barcode]],2,FALSE),"")</f>
        <v/>
      </c>
      <c r="G1492" s="13" t="str">
        <f>LEFT(expandedflower[[#This Row],[Pheno Barcode]],7)</f>
        <v/>
      </c>
      <c r="H1492" s="10" t="e">
        <f>_xlfn.IFNA(VLOOKUP(expandedflower[[#This Row],[Strain]],VEGC8[[#All],[Scion METRC '#]:[Health]],5,FALSE),"")</f>
        <v>#REF!</v>
      </c>
      <c r="I1492" s="13"/>
      <c r="J1492" s="13" t="str">
        <f>_xlfn.IFNA(VLOOKUP(expandedflower[[#This Row],[Scion METRC '#]],DEADC8[#Data],2,FALSE),"Alive")</f>
        <v>Alive</v>
      </c>
      <c r="K1492" s="13"/>
      <c r="L1492" s="13" t="str">
        <f>_xlfn.IFNA(VLOOKUP(expandedflower[[#This Row],[Scion METRC '#]],DEADC8[#Data],3,FALSE),"")</f>
        <v/>
      </c>
      <c r="M1492" s="14" t="str">
        <f>_xlfn.IFNA(VLOOKUP(expandedflower[[#This Row],[Scion METRC '#]],DEADC8[#Data],4,FALSE),"")</f>
        <v/>
      </c>
      <c r="N1492" s="13" t="str">
        <f>IF(ISNUMBER(SEARCH(".",expandedflower[[#This Row],[Pheno Barcode]])),CONCATENATE("1A4070000000065000",RIGHT(expandedflower[[#This Row],[Pheno Barcode]],6)),"")</f>
        <v/>
      </c>
      <c r="O14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_SL4-03</v>
      </c>
    </row>
    <row r="1493" spans="1:15" x14ac:dyDescent="0.25">
      <c r="A1493" s="8" t="s">
        <v>556</v>
      </c>
      <c r="B1493" s="9">
        <v>4</v>
      </c>
      <c r="C1493" s="13" t="s">
        <v>575</v>
      </c>
      <c r="D1493" s="13"/>
      <c r="E1493" s="13" t="e">
        <f>_xlfn.IFNA(VLOOKUP(expandedflower[[#This Row],[Scion METRC '#]],[3]!METRCC8[#Data],2,FALSE),"METRC ERROR")</f>
        <v>#REF!</v>
      </c>
      <c r="F1493" s="13" t="str">
        <f>_xlfn.IFNA(VLOOKUP(expandedflower[[#This Row],[Scion METRC '#]],VEGC8[[#All],[Scion METRC '#]:[Pheno Barcode]],2,FALSE),"")</f>
        <v/>
      </c>
      <c r="G1493" s="13" t="str">
        <f>LEFT(expandedflower[[#This Row],[Pheno Barcode]],7)</f>
        <v/>
      </c>
      <c r="H1493" s="10" t="e">
        <f>_xlfn.IFNA(VLOOKUP(expandedflower[[#This Row],[Strain]],VEGC8[[#All],[Scion METRC '#]:[Health]],5,FALSE),"")</f>
        <v>#REF!</v>
      </c>
      <c r="I1493" s="13"/>
      <c r="J1493" s="13" t="str">
        <f>_xlfn.IFNA(VLOOKUP(expandedflower[[#This Row],[Scion METRC '#]],DEADC8[#Data],2,FALSE),"Alive")</f>
        <v>Alive</v>
      </c>
      <c r="K1493" s="13"/>
      <c r="L1493" s="13" t="str">
        <f>_xlfn.IFNA(VLOOKUP(expandedflower[[#This Row],[Scion METRC '#]],DEADC8[#Data],3,FALSE),"")</f>
        <v/>
      </c>
      <c r="M1493" s="14" t="str">
        <f>_xlfn.IFNA(VLOOKUP(expandedflower[[#This Row],[Scion METRC '#]],DEADC8[#Data],4,FALSE),"")</f>
        <v/>
      </c>
      <c r="N1493" s="13" t="str">
        <f>IF(ISNUMBER(SEARCH(".",expandedflower[[#This Row],[Pheno Barcode]])),CONCATENATE("1A4070000000065000",RIGHT(expandedflower[[#This Row],[Pheno Barcode]],6)),"")</f>
        <v/>
      </c>
      <c r="O14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_SL4-04</v>
      </c>
    </row>
    <row r="1494" spans="1:15" x14ac:dyDescent="0.25">
      <c r="A1494" s="8" t="s">
        <v>556</v>
      </c>
      <c r="B1494" s="9">
        <v>5</v>
      </c>
      <c r="C1494" s="13" t="s">
        <v>575</v>
      </c>
      <c r="D1494" s="13"/>
      <c r="E1494" s="13" t="e">
        <f>_xlfn.IFNA(VLOOKUP(expandedflower[[#This Row],[Scion METRC '#]],[3]!METRCC8[#Data],2,FALSE),"METRC ERROR")</f>
        <v>#REF!</v>
      </c>
      <c r="F1494" s="13" t="str">
        <f>_xlfn.IFNA(VLOOKUP(expandedflower[[#This Row],[Scion METRC '#]],VEGC8[[#All],[Scion METRC '#]:[Pheno Barcode]],2,FALSE),"")</f>
        <v/>
      </c>
      <c r="G1494" s="13" t="str">
        <f>LEFT(expandedflower[[#This Row],[Pheno Barcode]],7)</f>
        <v/>
      </c>
      <c r="H1494" s="10" t="e">
        <f>_xlfn.IFNA(VLOOKUP(expandedflower[[#This Row],[Strain]],VEGC8[[#All],[Scion METRC '#]:[Health]],5,FALSE),"")</f>
        <v>#REF!</v>
      </c>
      <c r="I1494" s="13"/>
      <c r="J1494" s="13" t="str">
        <f>_xlfn.IFNA(VLOOKUP(expandedflower[[#This Row],[Scion METRC '#]],DEADC8[#Data],2,FALSE),"Alive")</f>
        <v>Alive</v>
      </c>
      <c r="K1494" s="13"/>
      <c r="L1494" s="13" t="str">
        <f>_xlfn.IFNA(VLOOKUP(expandedflower[[#This Row],[Scion METRC '#]],DEADC8[#Data],3,FALSE),"")</f>
        <v/>
      </c>
      <c r="M1494" s="14" t="str">
        <f>_xlfn.IFNA(VLOOKUP(expandedflower[[#This Row],[Scion METRC '#]],DEADC8[#Data],4,FALSE),"")</f>
        <v/>
      </c>
      <c r="N1494" s="13" t="str">
        <f>IF(ISNUMBER(SEARCH(".",expandedflower[[#This Row],[Pheno Barcode]])),CONCATENATE("1A4070000000065000",RIGHT(expandedflower[[#This Row],[Pheno Barcode]],6)),"")</f>
        <v/>
      </c>
      <c r="O14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_SL4-05</v>
      </c>
    </row>
    <row r="1495" spans="1:15" x14ac:dyDescent="0.25">
      <c r="A1495" s="8" t="s">
        <v>556</v>
      </c>
      <c r="B1495" s="9">
        <v>6</v>
      </c>
      <c r="C1495" s="13" t="s">
        <v>575</v>
      </c>
      <c r="D1495" s="13"/>
      <c r="E1495" s="13" t="e">
        <f>_xlfn.IFNA(VLOOKUP(expandedflower[[#This Row],[Scion METRC '#]],[3]!METRCC8[#Data],2,FALSE),"METRC ERROR")</f>
        <v>#REF!</v>
      </c>
      <c r="F1495" s="13" t="str">
        <f>_xlfn.IFNA(VLOOKUP(expandedflower[[#This Row],[Scion METRC '#]],VEGC8[[#All],[Scion METRC '#]:[Pheno Barcode]],2,FALSE),"")</f>
        <v/>
      </c>
      <c r="G1495" s="13" t="str">
        <f>LEFT(expandedflower[[#This Row],[Pheno Barcode]],7)</f>
        <v/>
      </c>
      <c r="H1495" s="10" t="e">
        <f>_xlfn.IFNA(VLOOKUP(expandedflower[[#This Row],[Strain]],VEGC8[[#All],[Scion METRC '#]:[Health]],5,FALSE),"")</f>
        <v>#REF!</v>
      </c>
      <c r="I1495" s="13"/>
      <c r="J1495" s="13" t="str">
        <f>_xlfn.IFNA(VLOOKUP(expandedflower[[#This Row],[Scion METRC '#]],DEADC8[#Data],2,FALSE),"Alive")</f>
        <v>Alive</v>
      </c>
      <c r="K1495" s="13"/>
      <c r="L1495" s="13" t="str">
        <f>_xlfn.IFNA(VLOOKUP(expandedflower[[#This Row],[Scion METRC '#]],DEADC8[#Data],3,FALSE),"")</f>
        <v/>
      </c>
      <c r="M1495" s="14" t="str">
        <f>_xlfn.IFNA(VLOOKUP(expandedflower[[#This Row],[Scion METRC '#]],DEADC8[#Data],4,FALSE),"")</f>
        <v/>
      </c>
      <c r="N1495" s="13" t="str">
        <f>IF(ISNUMBER(SEARCH(".",expandedflower[[#This Row],[Pheno Barcode]])),CONCATENATE("1A4070000000065000",RIGHT(expandedflower[[#This Row],[Pheno Barcode]],6)),"")</f>
        <v/>
      </c>
      <c r="O14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_SL4-06</v>
      </c>
    </row>
    <row r="1496" spans="1:15" x14ac:dyDescent="0.25">
      <c r="A1496" s="8" t="s">
        <v>556</v>
      </c>
      <c r="B1496" s="9">
        <v>7</v>
      </c>
      <c r="C1496" s="13" t="s">
        <v>575</v>
      </c>
      <c r="D1496" s="13"/>
      <c r="E1496" s="13" t="e">
        <f>_xlfn.IFNA(VLOOKUP(expandedflower[[#This Row],[Scion METRC '#]],[3]!METRCC8[#Data],2,FALSE),"METRC ERROR")</f>
        <v>#REF!</v>
      </c>
      <c r="F1496" s="13" t="str">
        <f>_xlfn.IFNA(VLOOKUP(expandedflower[[#This Row],[Scion METRC '#]],VEGC8[[#All],[Scion METRC '#]:[Pheno Barcode]],2,FALSE),"")</f>
        <v/>
      </c>
      <c r="G1496" s="13" t="str">
        <f>LEFT(expandedflower[[#This Row],[Pheno Barcode]],7)</f>
        <v/>
      </c>
      <c r="H1496" s="10" t="e">
        <f>_xlfn.IFNA(VLOOKUP(expandedflower[[#This Row],[Strain]],VEGC8[[#All],[Scion METRC '#]:[Health]],5,FALSE),"")</f>
        <v>#REF!</v>
      </c>
      <c r="I1496" s="13"/>
      <c r="J1496" s="13" t="str">
        <f>_xlfn.IFNA(VLOOKUP(expandedflower[[#This Row],[Scion METRC '#]],DEADC8[#Data],2,FALSE),"Alive")</f>
        <v>Alive</v>
      </c>
      <c r="K1496" s="13"/>
      <c r="L1496" s="13" t="str">
        <f>_xlfn.IFNA(VLOOKUP(expandedflower[[#This Row],[Scion METRC '#]],DEADC8[#Data],3,FALSE),"")</f>
        <v/>
      </c>
      <c r="M1496" s="14" t="str">
        <f>_xlfn.IFNA(VLOOKUP(expandedflower[[#This Row],[Scion METRC '#]],DEADC8[#Data],4,FALSE),"")</f>
        <v/>
      </c>
      <c r="N1496" s="13" t="str">
        <f>IF(ISNUMBER(SEARCH(".",expandedflower[[#This Row],[Pheno Barcode]])),CONCATENATE("1A4070000000065000",RIGHT(expandedflower[[#This Row],[Pheno Barcode]],6)),"")</f>
        <v/>
      </c>
      <c r="O14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_SL4-07</v>
      </c>
    </row>
    <row r="1497" spans="1:15" x14ac:dyDescent="0.25">
      <c r="A1497" s="8" t="s">
        <v>556</v>
      </c>
      <c r="B1497" s="9">
        <v>8</v>
      </c>
      <c r="C1497" s="13" t="s">
        <v>575</v>
      </c>
      <c r="D1497" s="13"/>
      <c r="E1497" s="13" t="e">
        <f>_xlfn.IFNA(VLOOKUP(expandedflower[[#This Row],[Scion METRC '#]],[3]!METRCC8[#Data],2,FALSE),"METRC ERROR")</f>
        <v>#REF!</v>
      </c>
      <c r="F1497" s="13" t="str">
        <f>_xlfn.IFNA(VLOOKUP(expandedflower[[#This Row],[Scion METRC '#]],VEGC8[[#All],[Scion METRC '#]:[Pheno Barcode]],2,FALSE),"")</f>
        <v/>
      </c>
      <c r="G1497" s="13" t="str">
        <f>LEFT(expandedflower[[#This Row],[Pheno Barcode]],7)</f>
        <v/>
      </c>
      <c r="H1497" s="10" t="e">
        <f>_xlfn.IFNA(VLOOKUP(expandedflower[[#This Row],[Strain]],VEGC8[[#All],[Scion METRC '#]:[Health]],5,FALSE),"")</f>
        <v>#REF!</v>
      </c>
      <c r="I1497" s="13"/>
      <c r="J1497" s="13" t="str">
        <f>_xlfn.IFNA(VLOOKUP(expandedflower[[#This Row],[Scion METRC '#]],DEADC8[#Data],2,FALSE),"Alive")</f>
        <v>Alive</v>
      </c>
      <c r="K1497" s="13"/>
      <c r="L1497" s="13" t="str">
        <f>_xlfn.IFNA(VLOOKUP(expandedflower[[#This Row],[Scion METRC '#]],DEADC8[#Data],3,FALSE),"")</f>
        <v/>
      </c>
      <c r="M1497" s="14" t="str">
        <f>_xlfn.IFNA(VLOOKUP(expandedflower[[#This Row],[Scion METRC '#]],DEADC8[#Data],4,FALSE),"")</f>
        <v/>
      </c>
      <c r="N1497" s="13" t="str">
        <f>IF(ISNUMBER(SEARCH(".",expandedflower[[#This Row],[Pheno Barcode]])),CONCATENATE("1A4070000000065000",RIGHT(expandedflower[[#This Row],[Pheno Barcode]],6)),"")</f>
        <v/>
      </c>
      <c r="O14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_SL4-08</v>
      </c>
    </row>
    <row r="1498" spans="1:15" x14ac:dyDescent="0.25">
      <c r="A1498" s="8" t="s">
        <v>556</v>
      </c>
      <c r="B1498" s="9">
        <v>9</v>
      </c>
      <c r="C1498" s="13" t="s">
        <v>575</v>
      </c>
      <c r="D1498" s="13"/>
      <c r="E1498" s="13" t="e">
        <f>_xlfn.IFNA(VLOOKUP(expandedflower[[#This Row],[Scion METRC '#]],[3]!METRCC8[#Data],2,FALSE),"METRC ERROR")</f>
        <v>#REF!</v>
      </c>
      <c r="F1498" s="13" t="str">
        <f>_xlfn.IFNA(VLOOKUP(expandedflower[[#This Row],[Scion METRC '#]],VEGC8[[#All],[Scion METRC '#]:[Pheno Barcode]],2,FALSE),"")</f>
        <v/>
      </c>
      <c r="G1498" s="13" t="str">
        <f>LEFT(expandedflower[[#This Row],[Pheno Barcode]],7)</f>
        <v/>
      </c>
      <c r="H1498" s="10" t="e">
        <f>_xlfn.IFNA(VLOOKUP(expandedflower[[#This Row],[Strain]],VEGC8[[#All],[Scion METRC '#]:[Health]],5,FALSE),"")</f>
        <v>#REF!</v>
      </c>
      <c r="I1498" s="13"/>
      <c r="J1498" s="13" t="str">
        <f>_xlfn.IFNA(VLOOKUP(expandedflower[[#This Row],[Scion METRC '#]],DEADC8[#Data],2,FALSE),"Alive")</f>
        <v>Alive</v>
      </c>
      <c r="K1498" s="13"/>
      <c r="L1498" s="13" t="str">
        <f>_xlfn.IFNA(VLOOKUP(expandedflower[[#This Row],[Scion METRC '#]],DEADC8[#Data],3,FALSE),"")</f>
        <v/>
      </c>
      <c r="M1498" s="14" t="str">
        <f>_xlfn.IFNA(VLOOKUP(expandedflower[[#This Row],[Scion METRC '#]],DEADC8[#Data],4,FALSE),"")</f>
        <v/>
      </c>
      <c r="N1498" s="13" t="str">
        <f>IF(ISNUMBER(SEARCH(".",expandedflower[[#This Row],[Pheno Barcode]])),CONCATENATE("1A4070000000065000",RIGHT(expandedflower[[#This Row],[Pheno Barcode]],6)),"")</f>
        <v/>
      </c>
      <c r="O14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_SL4-09</v>
      </c>
    </row>
    <row r="1499" spans="1:15" x14ac:dyDescent="0.25">
      <c r="A1499" s="8" t="s">
        <v>556</v>
      </c>
      <c r="B1499" s="9">
        <v>10</v>
      </c>
      <c r="C1499" s="13" t="s">
        <v>575</v>
      </c>
      <c r="D1499" s="13"/>
      <c r="E1499" s="13" t="e">
        <f>_xlfn.IFNA(VLOOKUP(expandedflower[[#This Row],[Scion METRC '#]],[3]!METRCC8[#Data],2,FALSE),"METRC ERROR")</f>
        <v>#REF!</v>
      </c>
      <c r="F1499" s="13" t="str">
        <f>_xlfn.IFNA(VLOOKUP(expandedflower[[#This Row],[Scion METRC '#]],VEGC8[[#All],[Scion METRC '#]:[Pheno Barcode]],2,FALSE),"")</f>
        <v/>
      </c>
      <c r="G1499" s="13" t="str">
        <f>LEFT(expandedflower[[#This Row],[Pheno Barcode]],7)</f>
        <v/>
      </c>
      <c r="H1499" s="10" t="e">
        <f>_xlfn.IFNA(VLOOKUP(expandedflower[[#This Row],[Strain]],VEGC8[[#All],[Scion METRC '#]:[Health]],5,FALSE),"")</f>
        <v>#REF!</v>
      </c>
      <c r="I1499" s="13"/>
      <c r="J1499" s="13" t="str">
        <f>_xlfn.IFNA(VLOOKUP(expandedflower[[#This Row],[Scion METRC '#]],DEADC8[#Data],2,FALSE),"Alive")</f>
        <v>Alive</v>
      </c>
      <c r="K1499" s="13"/>
      <c r="L1499" s="13" t="str">
        <f>_xlfn.IFNA(VLOOKUP(expandedflower[[#This Row],[Scion METRC '#]],DEADC8[#Data],3,FALSE),"")</f>
        <v/>
      </c>
      <c r="M1499" s="14" t="str">
        <f>_xlfn.IFNA(VLOOKUP(expandedflower[[#This Row],[Scion METRC '#]],DEADC8[#Data],4,FALSE),"")</f>
        <v/>
      </c>
      <c r="N1499" s="13" t="str">
        <f>IF(ISNUMBER(SEARCH(".",expandedflower[[#This Row],[Pheno Barcode]])),CONCATENATE("1A4070000000065000",RIGHT(expandedflower[[#This Row],[Pheno Barcode]],6)),"")</f>
        <v/>
      </c>
      <c r="O14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_SL4-10</v>
      </c>
    </row>
    <row r="1500" spans="1:15" x14ac:dyDescent="0.25">
      <c r="A1500" s="8" t="s">
        <v>556</v>
      </c>
      <c r="B1500" s="9">
        <v>11</v>
      </c>
      <c r="C1500" s="13" t="s">
        <v>575</v>
      </c>
      <c r="D1500" s="13"/>
      <c r="E1500" s="13" t="e">
        <f>_xlfn.IFNA(VLOOKUP(expandedflower[[#This Row],[Scion METRC '#]],[3]!METRCC8[#Data],2,FALSE),"METRC ERROR")</f>
        <v>#REF!</v>
      </c>
      <c r="F1500" s="13" t="str">
        <f>_xlfn.IFNA(VLOOKUP(expandedflower[[#This Row],[Scion METRC '#]],VEGC8[[#All],[Scion METRC '#]:[Pheno Barcode]],2,FALSE),"")</f>
        <v/>
      </c>
      <c r="G1500" s="13" t="str">
        <f>LEFT(expandedflower[[#This Row],[Pheno Barcode]],7)</f>
        <v/>
      </c>
      <c r="H1500" s="10" t="e">
        <f>_xlfn.IFNA(VLOOKUP(expandedflower[[#This Row],[Strain]],VEGC8[[#All],[Scion METRC '#]:[Health]],5,FALSE),"")</f>
        <v>#REF!</v>
      </c>
      <c r="I1500" s="13"/>
      <c r="J1500" s="13" t="str">
        <f>_xlfn.IFNA(VLOOKUP(expandedflower[[#This Row],[Scion METRC '#]],DEADC8[#Data],2,FALSE),"Alive")</f>
        <v>Alive</v>
      </c>
      <c r="K1500" s="13"/>
      <c r="L1500" s="13" t="str">
        <f>_xlfn.IFNA(VLOOKUP(expandedflower[[#This Row],[Scion METRC '#]],DEADC8[#Data],3,FALSE),"")</f>
        <v/>
      </c>
      <c r="M1500" s="14" t="str">
        <f>_xlfn.IFNA(VLOOKUP(expandedflower[[#This Row],[Scion METRC '#]],DEADC8[#Data],4,FALSE),"")</f>
        <v/>
      </c>
      <c r="N1500" s="13" t="str">
        <f>IF(ISNUMBER(SEARCH(".",expandedflower[[#This Row],[Pheno Barcode]])),CONCATENATE("1A4070000000065000",RIGHT(expandedflower[[#This Row],[Pheno Barcode]],6)),"")</f>
        <v/>
      </c>
      <c r="O15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_SL4-11</v>
      </c>
    </row>
    <row r="1501" spans="1:15" x14ac:dyDescent="0.25">
      <c r="A1501" s="8" t="s">
        <v>556</v>
      </c>
      <c r="B1501" s="9">
        <v>12</v>
      </c>
      <c r="C1501" s="13" t="s">
        <v>575</v>
      </c>
      <c r="D1501" s="13"/>
      <c r="E1501" s="13" t="e">
        <f>_xlfn.IFNA(VLOOKUP(expandedflower[[#This Row],[Scion METRC '#]],[3]!METRCC8[#Data],2,FALSE),"METRC ERROR")</f>
        <v>#REF!</v>
      </c>
      <c r="F1501" s="13" t="str">
        <f>_xlfn.IFNA(VLOOKUP(expandedflower[[#This Row],[Scion METRC '#]],VEGC8[[#All],[Scion METRC '#]:[Pheno Barcode]],2,FALSE),"")</f>
        <v/>
      </c>
      <c r="G1501" s="13" t="str">
        <f>LEFT(expandedflower[[#This Row],[Pheno Barcode]],7)</f>
        <v/>
      </c>
      <c r="H1501" s="10" t="e">
        <f>_xlfn.IFNA(VLOOKUP(expandedflower[[#This Row],[Strain]],VEGC8[[#All],[Scion METRC '#]:[Health]],5,FALSE),"")</f>
        <v>#REF!</v>
      </c>
      <c r="I1501" s="13"/>
      <c r="J1501" s="13" t="str">
        <f>_xlfn.IFNA(VLOOKUP(expandedflower[[#This Row],[Scion METRC '#]],DEADC8[#Data],2,FALSE),"Alive")</f>
        <v>Alive</v>
      </c>
      <c r="K1501" s="13"/>
      <c r="L1501" s="13" t="str">
        <f>_xlfn.IFNA(VLOOKUP(expandedflower[[#This Row],[Scion METRC '#]],DEADC8[#Data],3,FALSE),"")</f>
        <v/>
      </c>
      <c r="M1501" s="14" t="str">
        <f>_xlfn.IFNA(VLOOKUP(expandedflower[[#This Row],[Scion METRC '#]],DEADC8[#Data],4,FALSE),"")</f>
        <v/>
      </c>
      <c r="N1501" s="13" t="str">
        <f>IF(ISNUMBER(SEARCH(".",expandedflower[[#This Row],[Pheno Barcode]])),CONCATENATE("1A4070000000065000",RIGHT(expandedflower[[#This Row],[Pheno Barcode]],6)),"")</f>
        <v/>
      </c>
      <c r="O15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_SL4-12</v>
      </c>
    </row>
    <row r="1502" spans="1:15" x14ac:dyDescent="0.25">
      <c r="A1502" s="8" t="s">
        <v>556</v>
      </c>
      <c r="B1502" s="9">
        <v>13</v>
      </c>
      <c r="C1502" s="13" t="s">
        <v>575</v>
      </c>
      <c r="D1502" s="13"/>
      <c r="E1502" s="13" t="e">
        <f>_xlfn.IFNA(VLOOKUP(expandedflower[[#This Row],[Scion METRC '#]],[3]!METRCC8[#Data],2,FALSE),"METRC ERROR")</f>
        <v>#REF!</v>
      </c>
      <c r="F1502" s="13" t="str">
        <f>_xlfn.IFNA(VLOOKUP(expandedflower[[#This Row],[Scion METRC '#]],VEGC8[[#All],[Scion METRC '#]:[Pheno Barcode]],2,FALSE),"")</f>
        <v/>
      </c>
      <c r="G1502" s="13" t="str">
        <f>LEFT(expandedflower[[#This Row],[Pheno Barcode]],7)</f>
        <v/>
      </c>
      <c r="H1502" s="10" t="e">
        <f>_xlfn.IFNA(VLOOKUP(expandedflower[[#This Row],[Strain]],VEGC8[[#All],[Scion METRC '#]:[Health]],5,FALSE),"")</f>
        <v>#REF!</v>
      </c>
      <c r="I1502" s="13"/>
      <c r="J1502" s="13" t="str">
        <f>_xlfn.IFNA(VLOOKUP(expandedflower[[#This Row],[Scion METRC '#]],DEADC8[#Data],2,FALSE),"Alive")</f>
        <v>Alive</v>
      </c>
      <c r="K1502" s="13"/>
      <c r="L1502" s="13" t="str">
        <f>_xlfn.IFNA(VLOOKUP(expandedflower[[#This Row],[Scion METRC '#]],DEADC8[#Data],3,FALSE),"")</f>
        <v/>
      </c>
      <c r="M1502" s="14" t="str">
        <f>_xlfn.IFNA(VLOOKUP(expandedflower[[#This Row],[Scion METRC '#]],DEADC8[#Data],4,FALSE),"")</f>
        <v/>
      </c>
      <c r="N1502" s="13" t="str">
        <f>IF(ISNUMBER(SEARCH(".",expandedflower[[#This Row],[Pheno Barcode]])),CONCATENATE("1A4070000000065000",RIGHT(expandedflower[[#This Row],[Pheno Barcode]],6)),"")</f>
        <v/>
      </c>
      <c r="O15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_SL4-13</v>
      </c>
    </row>
    <row r="1503" spans="1:15" x14ac:dyDescent="0.25">
      <c r="A1503" s="8" t="s">
        <v>556</v>
      </c>
      <c r="B1503" s="9">
        <v>14</v>
      </c>
      <c r="C1503" s="13" t="s">
        <v>575</v>
      </c>
      <c r="D1503" s="13"/>
      <c r="E1503" s="13" t="e">
        <f>_xlfn.IFNA(VLOOKUP(expandedflower[[#This Row],[Scion METRC '#]],[3]!METRCC8[#Data],2,FALSE),"METRC ERROR")</f>
        <v>#REF!</v>
      </c>
      <c r="F1503" s="13" t="str">
        <f>_xlfn.IFNA(VLOOKUP(expandedflower[[#This Row],[Scion METRC '#]],VEGC8[[#All],[Scion METRC '#]:[Pheno Barcode]],2,FALSE),"")</f>
        <v/>
      </c>
      <c r="G1503" s="13" t="str">
        <f>LEFT(expandedflower[[#This Row],[Pheno Barcode]],7)</f>
        <v/>
      </c>
      <c r="H1503" s="10" t="e">
        <f>_xlfn.IFNA(VLOOKUP(expandedflower[[#This Row],[Strain]],VEGC8[[#All],[Scion METRC '#]:[Health]],5,FALSE),"")</f>
        <v>#REF!</v>
      </c>
      <c r="I1503" s="13"/>
      <c r="J1503" s="13" t="str">
        <f>_xlfn.IFNA(VLOOKUP(expandedflower[[#This Row],[Scion METRC '#]],DEADC8[#Data],2,FALSE),"Alive")</f>
        <v>Alive</v>
      </c>
      <c r="K1503" s="13"/>
      <c r="L1503" s="13" t="str">
        <f>_xlfn.IFNA(VLOOKUP(expandedflower[[#This Row],[Scion METRC '#]],DEADC8[#Data],3,FALSE),"")</f>
        <v/>
      </c>
      <c r="M1503" s="14" t="str">
        <f>_xlfn.IFNA(VLOOKUP(expandedflower[[#This Row],[Scion METRC '#]],DEADC8[#Data],4,FALSE),"")</f>
        <v/>
      </c>
      <c r="N1503" s="13" t="str">
        <f>IF(ISNUMBER(SEARCH(".",expandedflower[[#This Row],[Pheno Barcode]])),CONCATENATE("1A4070000000065000",RIGHT(expandedflower[[#This Row],[Pheno Barcode]],6)),"")</f>
        <v/>
      </c>
      <c r="O15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_SL4-14</v>
      </c>
    </row>
    <row r="1504" spans="1:15" x14ac:dyDescent="0.25">
      <c r="A1504" s="8" t="s">
        <v>556</v>
      </c>
      <c r="B1504" s="9">
        <v>15</v>
      </c>
      <c r="C1504" s="13" t="s">
        <v>575</v>
      </c>
      <c r="D1504" s="13"/>
      <c r="E1504" s="13" t="e">
        <f>_xlfn.IFNA(VLOOKUP(expandedflower[[#This Row],[Scion METRC '#]],[3]!METRCC8[#Data],2,FALSE),"METRC ERROR")</f>
        <v>#REF!</v>
      </c>
      <c r="F1504" s="13" t="str">
        <f>_xlfn.IFNA(VLOOKUP(expandedflower[[#This Row],[Scion METRC '#]],VEGC8[[#All],[Scion METRC '#]:[Pheno Barcode]],2,FALSE),"")</f>
        <v/>
      </c>
      <c r="G1504" s="13" t="str">
        <f>LEFT(expandedflower[[#This Row],[Pheno Barcode]],7)</f>
        <v/>
      </c>
      <c r="H1504" s="10" t="e">
        <f>_xlfn.IFNA(VLOOKUP(expandedflower[[#This Row],[Strain]],VEGC8[[#All],[Scion METRC '#]:[Health]],5,FALSE),"")</f>
        <v>#REF!</v>
      </c>
      <c r="I1504" s="13"/>
      <c r="J1504" s="13" t="str">
        <f>_xlfn.IFNA(VLOOKUP(expandedflower[[#This Row],[Scion METRC '#]],DEADC8[#Data],2,FALSE),"Alive")</f>
        <v>Alive</v>
      </c>
      <c r="K1504" s="13"/>
      <c r="L1504" s="13" t="str">
        <f>_xlfn.IFNA(VLOOKUP(expandedflower[[#This Row],[Scion METRC '#]],DEADC8[#Data],3,FALSE),"")</f>
        <v/>
      </c>
      <c r="M1504" s="14" t="str">
        <f>_xlfn.IFNA(VLOOKUP(expandedflower[[#This Row],[Scion METRC '#]],DEADC8[#Data],4,FALSE),"")</f>
        <v/>
      </c>
      <c r="N1504" s="13" t="str">
        <f>IF(ISNUMBER(SEARCH(".",expandedflower[[#This Row],[Pheno Barcode]])),CONCATENATE("1A4070000000065000",RIGHT(expandedflower[[#This Row],[Pheno Barcode]],6)),"")</f>
        <v/>
      </c>
      <c r="O15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_SL4-15</v>
      </c>
    </row>
    <row r="1505" spans="1:15" x14ac:dyDescent="0.25">
      <c r="A1505" s="8" t="s">
        <v>556</v>
      </c>
      <c r="B1505" s="9">
        <v>16</v>
      </c>
      <c r="C1505" s="13" t="s">
        <v>575</v>
      </c>
      <c r="D1505" s="13"/>
      <c r="E1505" s="13" t="e">
        <f>_xlfn.IFNA(VLOOKUP(expandedflower[[#This Row],[Scion METRC '#]],[3]!METRCC8[#Data],2,FALSE),"METRC ERROR")</f>
        <v>#REF!</v>
      </c>
      <c r="F1505" s="13" t="str">
        <f>_xlfn.IFNA(VLOOKUP(expandedflower[[#This Row],[Scion METRC '#]],VEGC8[[#All],[Scion METRC '#]:[Pheno Barcode]],2,FALSE),"")</f>
        <v/>
      </c>
      <c r="G1505" s="13" t="str">
        <f>LEFT(expandedflower[[#This Row],[Pheno Barcode]],7)</f>
        <v/>
      </c>
      <c r="H1505" s="10" t="e">
        <f>_xlfn.IFNA(VLOOKUP(expandedflower[[#This Row],[Strain]],VEGC8[[#All],[Scion METRC '#]:[Health]],5,FALSE),"")</f>
        <v>#REF!</v>
      </c>
      <c r="I1505" s="13"/>
      <c r="J1505" s="13" t="str">
        <f>_xlfn.IFNA(VLOOKUP(expandedflower[[#This Row],[Scion METRC '#]],DEADC8[#Data],2,FALSE),"Alive")</f>
        <v>Alive</v>
      </c>
      <c r="K1505" s="13"/>
      <c r="L1505" s="13" t="str">
        <f>_xlfn.IFNA(VLOOKUP(expandedflower[[#This Row],[Scion METRC '#]],DEADC8[#Data],3,FALSE),"")</f>
        <v/>
      </c>
      <c r="M1505" s="14" t="str">
        <f>_xlfn.IFNA(VLOOKUP(expandedflower[[#This Row],[Scion METRC '#]],DEADC8[#Data],4,FALSE),"")</f>
        <v/>
      </c>
      <c r="N1505" s="13" t="str">
        <f>IF(ISNUMBER(SEARCH(".",expandedflower[[#This Row],[Pheno Barcode]])),CONCATENATE("1A4070000000065000",RIGHT(expandedflower[[#This Row],[Pheno Barcode]],6)),"")</f>
        <v/>
      </c>
      <c r="O15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_SL4-16</v>
      </c>
    </row>
    <row r="1506" spans="1:15" x14ac:dyDescent="0.25">
      <c r="A1506" s="8" t="s">
        <v>556</v>
      </c>
      <c r="B1506" s="9">
        <v>1</v>
      </c>
      <c r="C1506" s="13" t="s">
        <v>576</v>
      </c>
      <c r="D1506" s="9"/>
      <c r="E1506" s="9" t="e">
        <f>_xlfn.IFNA(VLOOKUP(expandedflower[[#This Row],[Scion METRC '#]],[3]!METRCC8[#Data],2,FALSE),"METRC ERROR")</f>
        <v>#REF!</v>
      </c>
      <c r="F1506" s="9" t="str">
        <f>_xlfn.IFNA(VLOOKUP(expandedflower[[#This Row],[Scion METRC '#]],VEGC8[[#All],[Scion METRC '#]:[Pheno Barcode]],2,FALSE),"")</f>
        <v/>
      </c>
      <c r="G1506" s="9" t="str">
        <f>LEFT(expandedflower[[#This Row],[Pheno Barcode]],7)</f>
        <v/>
      </c>
      <c r="H1506" s="10" t="e">
        <f>_xlfn.IFNA(VLOOKUP(expandedflower[[#This Row],[Strain]],VEGC8[[#All],[Scion METRC '#]:[Health]],5,FALSE),"")</f>
        <v>#REF!</v>
      </c>
      <c r="I1506" s="9"/>
      <c r="J1506" s="9" t="str">
        <f>_xlfn.IFNA(VLOOKUP(expandedflower[[#This Row],[Scion METRC '#]],DEADC8[#Data],2,FALSE),"Alive")</f>
        <v>Alive</v>
      </c>
      <c r="K1506" s="65"/>
      <c r="L1506" s="13" t="str">
        <f>_xlfn.IFNA(VLOOKUP(expandedflower[[#This Row],[Scion METRC '#]],DEADC8[#Data],3,FALSE),"")</f>
        <v/>
      </c>
      <c r="M1506" s="14" t="str">
        <f>_xlfn.IFNA(VLOOKUP(expandedflower[[#This Row],[Scion METRC '#]],DEADC8[#Data],4,FALSE),"")</f>
        <v/>
      </c>
      <c r="N1506" s="13" t="str">
        <f>IF(ISNUMBER(SEARCH(".",expandedflower[[#This Row],[Pheno Barcode]])),CONCATENATE("1A4070000000065000",RIGHT(expandedflower[[#This Row],[Pheno Barcode]],6)),"")</f>
        <v/>
      </c>
      <c r="O15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_SL5-01</v>
      </c>
    </row>
    <row r="1507" spans="1:15" x14ac:dyDescent="0.25">
      <c r="A1507" s="8" t="s">
        <v>556</v>
      </c>
      <c r="B1507" s="9">
        <v>2</v>
      </c>
      <c r="C1507" s="13" t="s">
        <v>576</v>
      </c>
      <c r="D1507" s="13"/>
      <c r="E1507" s="13" t="e">
        <f>_xlfn.IFNA(VLOOKUP(expandedflower[[#This Row],[Scion METRC '#]],[3]!METRCC8[#Data],2,FALSE),"METRC ERROR")</f>
        <v>#REF!</v>
      </c>
      <c r="F1507" s="13" t="str">
        <f>_xlfn.IFNA(VLOOKUP(expandedflower[[#This Row],[Scion METRC '#]],VEGC8[[#All],[Scion METRC '#]:[Pheno Barcode]],2,FALSE),"")</f>
        <v/>
      </c>
      <c r="G1507" s="13" t="str">
        <f>LEFT(expandedflower[[#This Row],[Pheno Barcode]],7)</f>
        <v/>
      </c>
      <c r="H1507" s="10" t="e">
        <f>_xlfn.IFNA(VLOOKUP(expandedflower[[#This Row],[Strain]],VEGC8[[#All],[Scion METRC '#]:[Health]],5,FALSE),"")</f>
        <v>#REF!</v>
      </c>
      <c r="I1507" s="13"/>
      <c r="J1507" s="13" t="str">
        <f>_xlfn.IFNA(VLOOKUP(expandedflower[[#This Row],[Scion METRC '#]],DEADC8[#Data],2,FALSE),"Alive")</f>
        <v>Alive</v>
      </c>
      <c r="K1507" s="13"/>
      <c r="L1507" s="13" t="str">
        <f>_xlfn.IFNA(VLOOKUP(expandedflower[[#This Row],[Scion METRC '#]],DEADC8[#Data],3,FALSE),"")</f>
        <v/>
      </c>
      <c r="M1507" s="14" t="str">
        <f>_xlfn.IFNA(VLOOKUP(expandedflower[[#This Row],[Scion METRC '#]],DEADC8[#Data],4,FALSE),"")</f>
        <v/>
      </c>
      <c r="N1507" s="13" t="str">
        <f>IF(ISNUMBER(SEARCH(".",expandedflower[[#This Row],[Pheno Barcode]])),CONCATENATE("1A4070000000065000",RIGHT(expandedflower[[#This Row],[Pheno Barcode]],6)),"")</f>
        <v/>
      </c>
      <c r="O15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_SL5-02</v>
      </c>
    </row>
    <row r="1508" spans="1:15" x14ac:dyDescent="0.25">
      <c r="A1508" s="8" t="s">
        <v>556</v>
      </c>
      <c r="B1508" s="9">
        <v>3</v>
      </c>
      <c r="C1508" s="13" t="s">
        <v>576</v>
      </c>
      <c r="D1508" s="13"/>
      <c r="E1508" s="13" t="e">
        <f>_xlfn.IFNA(VLOOKUP(expandedflower[[#This Row],[Scion METRC '#]],[3]!METRCC8[#Data],2,FALSE),"METRC ERROR")</f>
        <v>#REF!</v>
      </c>
      <c r="F1508" s="13" t="str">
        <f>_xlfn.IFNA(VLOOKUP(expandedflower[[#This Row],[Scion METRC '#]],VEGC8[[#All],[Scion METRC '#]:[Pheno Barcode]],2,FALSE),"")</f>
        <v/>
      </c>
      <c r="G1508" s="13" t="str">
        <f>LEFT(expandedflower[[#This Row],[Pheno Barcode]],7)</f>
        <v/>
      </c>
      <c r="H1508" s="10" t="e">
        <f>_xlfn.IFNA(VLOOKUP(expandedflower[[#This Row],[Strain]],VEGC8[[#All],[Scion METRC '#]:[Health]],5,FALSE),"")</f>
        <v>#REF!</v>
      </c>
      <c r="I1508" s="13"/>
      <c r="J1508" s="13" t="str">
        <f>_xlfn.IFNA(VLOOKUP(expandedflower[[#This Row],[Scion METRC '#]],DEADC8[#Data],2,FALSE),"Alive")</f>
        <v>Alive</v>
      </c>
      <c r="K1508" s="13"/>
      <c r="L1508" s="13" t="str">
        <f>_xlfn.IFNA(VLOOKUP(expandedflower[[#This Row],[Scion METRC '#]],DEADC8[#Data],3,FALSE),"")</f>
        <v/>
      </c>
      <c r="M1508" s="14" t="str">
        <f>_xlfn.IFNA(VLOOKUP(expandedflower[[#This Row],[Scion METRC '#]],DEADC8[#Data],4,FALSE),"")</f>
        <v/>
      </c>
      <c r="N1508" s="13" t="str">
        <f>IF(ISNUMBER(SEARCH(".",expandedflower[[#This Row],[Pheno Barcode]])),CONCATENATE("1A4070000000065000",RIGHT(expandedflower[[#This Row],[Pheno Barcode]],6)),"")</f>
        <v/>
      </c>
      <c r="O15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_SL5-03</v>
      </c>
    </row>
    <row r="1509" spans="1:15" x14ac:dyDescent="0.25">
      <c r="A1509" s="8" t="s">
        <v>556</v>
      </c>
      <c r="B1509" s="9">
        <v>4</v>
      </c>
      <c r="C1509" s="13" t="s">
        <v>576</v>
      </c>
      <c r="D1509" s="13"/>
      <c r="E1509" s="13" t="e">
        <f>_xlfn.IFNA(VLOOKUP(expandedflower[[#This Row],[Scion METRC '#]],[3]!METRCC8[#Data],2,FALSE),"METRC ERROR")</f>
        <v>#REF!</v>
      </c>
      <c r="F1509" s="13" t="str">
        <f>_xlfn.IFNA(VLOOKUP(expandedflower[[#This Row],[Scion METRC '#]],VEGC8[[#All],[Scion METRC '#]:[Pheno Barcode]],2,FALSE),"")</f>
        <v/>
      </c>
      <c r="G1509" s="13" t="str">
        <f>LEFT(expandedflower[[#This Row],[Pheno Barcode]],7)</f>
        <v/>
      </c>
      <c r="H1509" s="10" t="e">
        <f>_xlfn.IFNA(VLOOKUP(expandedflower[[#This Row],[Strain]],VEGC8[[#All],[Scion METRC '#]:[Health]],5,FALSE),"")</f>
        <v>#REF!</v>
      </c>
      <c r="I1509" s="13"/>
      <c r="J1509" s="13" t="str">
        <f>_xlfn.IFNA(VLOOKUP(expandedflower[[#This Row],[Scion METRC '#]],DEADC8[#Data],2,FALSE),"Alive")</f>
        <v>Alive</v>
      </c>
      <c r="K1509" s="13"/>
      <c r="L1509" s="13" t="str">
        <f>_xlfn.IFNA(VLOOKUP(expandedflower[[#This Row],[Scion METRC '#]],DEADC8[#Data],3,FALSE),"")</f>
        <v/>
      </c>
      <c r="M1509" s="14" t="str">
        <f>_xlfn.IFNA(VLOOKUP(expandedflower[[#This Row],[Scion METRC '#]],DEADC8[#Data],4,FALSE),"")</f>
        <v/>
      </c>
      <c r="N1509" s="13" t="str">
        <f>IF(ISNUMBER(SEARCH(".",expandedflower[[#This Row],[Pheno Barcode]])),CONCATENATE("1A4070000000065000",RIGHT(expandedflower[[#This Row],[Pheno Barcode]],6)),"")</f>
        <v/>
      </c>
      <c r="O15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_SL5-04</v>
      </c>
    </row>
    <row r="1510" spans="1:15" x14ac:dyDescent="0.25">
      <c r="A1510" s="8" t="s">
        <v>556</v>
      </c>
      <c r="B1510" s="9">
        <v>5</v>
      </c>
      <c r="C1510" s="13" t="s">
        <v>576</v>
      </c>
      <c r="D1510" s="13"/>
      <c r="E1510" s="13" t="e">
        <f>_xlfn.IFNA(VLOOKUP(expandedflower[[#This Row],[Scion METRC '#]],[3]!METRCC8[#Data],2,FALSE),"METRC ERROR")</f>
        <v>#REF!</v>
      </c>
      <c r="F1510" s="13" t="str">
        <f>_xlfn.IFNA(VLOOKUP(expandedflower[[#This Row],[Scion METRC '#]],VEGC8[[#All],[Scion METRC '#]:[Pheno Barcode]],2,FALSE),"")</f>
        <v/>
      </c>
      <c r="G1510" s="13" t="str">
        <f>LEFT(expandedflower[[#This Row],[Pheno Barcode]],7)</f>
        <v/>
      </c>
      <c r="H1510" s="10" t="e">
        <f>_xlfn.IFNA(VLOOKUP(expandedflower[[#This Row],[Strain]],VEGC8[[#All],[Scion METRC '#]:[Health]],5,FALSE),"")</f>
        <v>#REF!</v>
      </c>
      <c r="I1510" s="13"/>
      <c r="J1510" s="13" t="str">
        <f>_xlfn.IFNA(VLOOKUP(expandedflower[[#This Row],[Scion METRC '#]],DEADC8[#Data],2,FALSE),"Alive")</f>
        <v>Alive</v>
      </c>
      <c r="K1510" s="13"/>
      <c r="L1510" s="13" t="str">
        <f>_xlfn.IFNA(VLOOKUP(expandedflower[[#This Row],[Scion METRC '#]],DEADC8[#Data],3,FALSE),"")</f>
        <v/>
      </c>
      <c r="M1510" s="14" t="str">
        <f>_xlfn.IFNA(VLOOKUP(expandedflower[[#This Row],[Scion METRC '#]],DEADC8[#Data],4,FALSE),"")</f>
        <v/>
      </c>
      <c r="N1510" s="13" t="str">
        <f>IF(ISNUMBER(SEARCH(".",expandedflower[[#This Row],[Pheno Barcode]])),CONCATENATE("1A4070000000065000",RIGHT(expandedflower[[#This Row],[Pheno Barcode]],6)),"")</f>
        <v/>
      </c>
      <c r="O15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_SL5-05</v>
      </c>
    </row>
    <row r="1511" spans="1:15" x14ac:dyDescent="0.25">
      <c r="A1511" s="8" t="s">
        <v>556</v>
      </c>
      <c r="B1511" s="9">
        <v>6</v>
      </c>
      <c r="C1511" s="13" t="s">
        <v>576</v>
      </c>
      <c r="D1511" s="13"/>
      <c r="E1511" s="13" t="e">
        <f>_xlfn.IFNA(VLOOKUP(expandedflower[[#This Row],[Scion METRC '#]],[3]!METRCC8[#Data],2,FALSE),"METRC ERROR")</f>
        <v>#REF!</v>
      </c>
      <c r="F1511" s="13" t="str">
        <f>_xlfn.IFNA(VLOOKUP(expandedflower[[#This Row],[Scion METRC '#]],VEGC8[[#All],[Scion METRC '#]:[Pheno Barcode]],2,FALSE),"")</f>
        <v/>
      </c>
      <c r="G1511" s="13" t="str">
        <f>LEFT(expandedflower[[#This Row],[Pheno Barcode]],7)</f>
        <v/>
      </c>
      <c r="H1511" s="10" t="e">
        <f>_xlfn.IFNA(VLOOKUP(expandedflower[[#This Row],[Strain]],VEGC8[[#All],[Scion METRC '#]:[Health]],5,FALSE),"")</f>
        <v>#REF!</v>
      </c>
      <c r="I1511" s="13"/>
      <c r="J1511" s="13" t="str">
        <f>_xlfn.IFNA(VLOOKUP(expandedflower[[#This Row],[Scion METRC '#]],DEADC8[#Data],2,FALSE),"Alive")</f>
        <v>Alive</v>
      </c>
      <c r="K1511" s="13"/>
      <c r="L1511" s="13" t="str">
        <f>_xlfn.IFNA(VLOOKUP(expandedflower[[#This Row],[Scion METRC '#]],DEADC8[#Data],3,FALSE),"")</f>
        <v/>
      </c>
      <c r="M1511" s="14" t="str">
        <f>_xlfn.IFNA(VLOOKUP(expandedflower[[#This Row],[Scion METRC '#]],DEADC8[#Data],4,FALSE),"")</f>
        <v/>
      </c>
      <c r="N1511" s="13" t="str">
        <f>IF(ISNUMBER(SEARCH(".",expandedflower[[#This Row],[Pheno Barcode]])),CONCATENATE("1A4070000000065000",RIGHT(expandedflower[[#This Row],[Pheno Barcode]],6)),"")</f>
        <v/>
      </c>
      <c r="O15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_SL5-06</v>
      </c>
    </row>
    <row r="1512" spans="1:15" x14ac:dyDescent="0.25">
      <c r="A1512" s="8" t="s">
        <v>556</v>
      </c>
      <c r="B1512" s="9">
        <v>7</v>
      </c>
      <c r="C1512" s="13" t="s">
        <v>576</v>
      </c>
      <c r="D1512" s="13"/>
      <c r="E1512" s="13" t="e">
        <f>_xlfn.IFNA(VLOOKUP(expandedflower[[#This Row],[Scion METRC '#]],[3]!METRCC8[#Data],2,FALSE),"METRC ERROR")</f>
        <v>#REF!</v>
      </c>
      <c r="F1512" s="13" t="str">
        <f>_xlfn.IFNA(VLOOKUP(expandedflower[[#This Row],[Scion METRC '#]],VEGC8[[#All],[Scion METRC '#]:[Pheno Barcode]],2,FALSE),"")</f>
        <v/>
      </c>
      <c r="G1512" s="13" t="str">
        <f>LEFT(expandedflower[[#This Row],[Pheno Barcode]],7)</f>
        <v/>
      </c>
      <c r="H1512" s="10" t="e">
        <f>_xlfn.IFNA(VLOOKUP(expandedflower[[#This Row],[Strain]],VEGC8[[#All],[Scion METRC '#]:[Health]],5,FALSE),"")</f>
        <v>#REF!</v>
      </c>
      <c r="I1512" s="13"/>
      <c r="J1512" s="13" t="str">
        <f>_xlfn.IFNA(VLOOKUP(expandedflower[[#This Row],[Scion METRC '#]],DEADC8[#Data],2,FALSE),"Alive")</f>
        <v>Alive</v>
      </c>
      <c r="K1512" s="13"/>
      <c r="L1512" s="13" t="str">
        <f>_xlfn.IFNA(VLOOKUP(expandedflower[[#This Row],[Scion METRC '#]],DEADC8[#Data],3,FALSE),"")</f>
        <v/>
      </c>
      <c r="M1512" s="14" t="str">
        <f>_xlfn.IFNA(VLOOKUP(expandedflower[[#This Row],[Scion METRC '#]],DEADC8[#Data],4,FALSE),"")</f>
        <v/>
      </c>
      <c r="N1512" s="13" t="str">
        <f>IF(ISNUMBER(SEARCH(".",expandedflower[[#This Row],[Pheno Barcode]])),CONCATENATE("1A4070000000065000",RIGHT(expandedflower[[#This Row],[Pheno Barcode]],6)),"")</f>
        <v/>
      </c>
      <c r="O15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_SL5-07</v>
      </c>
    </row>
    <row r="1513" spans="1:15" x14ac:dyDescent="0.25">
      <c r="A1513" s="8" t="s">
        <v>556</v>
      </c>
      <c r="B1513" s="9">
        <v>8</v>
      </c>
      <c r="C1513" s="13" t="s">
        <v>576</v>
      </c>
      <c r="D1513" s="13"/>
      <c r="E1513" s="13" t="e">
        <f>_xlfn.IFNA(VLOOKUP(expandedflower[[#This Row],[Scion METRC '#]],[3]!METRCC8[#Data],2,FALSE),"METRC ERROR")</f>
        <v>#REF!</v>
      </c>
      <c r="F1513" s="13" t="str">
        <f>_xlfn.IFNA(VLOOKUP(expandedflower[[#This Row],[Scion METRC '#]],VEGC8[[#All],[Scion METRC '#]:[Pheno Barcode]],2,FALSE),"")</f>
        <v/>
      </c>
      <c r="G1513" s="13" t="str">
        <f>LEFT(expandedflower[[#This Row],[Pheno Barcode]],7)</f>
        <v/>
      </c>
      <c r="H1513" s="10" t="e">
        <f>_xlfn.IFNA(VLOOKUP(expandedflower[[#This Row],[Strain]],VEGC8[[#All],[Scion METRC '#]:[Health]],5,FALSE),"")</f>
        <v>#REF!</v>
      </c>
      <c r="I1513" s="13"/>
      <c r="J1513" s="13" t="str">
        <f>_xlfn.IFNA(VLOOKUP(expandedflower[[#This Row],[Scion METRC '#]],DEADC8[#Data],2,FALSE),"Alive")</f>
        <v>Alive</v>
      </c>
      <c r="K1513" s="13"/>
      <c r="L1513" s="13" t="str">
        <f>_xlfn.IFNA(VLOOKUP(expandedflower[[#This Row],[Scion METRC '#]],DEADC8[#Data],3,FALSE),"")</f>
        <v/>
      </c>
      <c r="M1513" s="14" t="str">
        <f>_xlfn.IFNA(VLOOKUP(expandedflower[[#This Row],[Scion METRC '#]],DEADC8[#Data],4,FALSE),"")</f>
        <v/>
      </c>
      <c r="N1513" s="13" t="str">
        <f>IF(ISNUMBER(SEARCH(".",expandedflower[[#This Row],[Pheno Barcode]])),CONCATENATE("1A4070000000065000",RIGHT(expandedflower[[#This Row],[Pheno Barcode]],6)),"")</f>
        <v/>
      </c>
      <c r="O15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_SL5-08</v>
      </c>
    </row>
    <row r="1514" spans="1:15" x14ac:dyDescent="0.25">
      <c r="A1514" s="8" t="s">
        <v>556</v>
      </c>
      <c r="B1514" s="9">
        <v>9</v>
      </c>
      <c r="C1514" s="13" t="s">
        <v>576</v>
      </c>
      <c r="D1514" s="13"/>
      <c r="E1514" s="13" t="e">
        <f>_xlfn.IFNA(VLOOKUP(expandedflower[[#This Row],[Scion METRC '#]],[3]!METRCC8[#Data],2,FALSE),"METRC ERROR")</f>
        <v>#REF!</v>
      </c>
      <c r="F1514" s="13" t="str">
        <f>_xlfn.IFNA(VLOOKUP(expandedflower[[#This Row],[Scion METRC '#]],VEGC8[[#All],[Scion METRC '#]:[Pheno Barcode]],2,FALSE),"")</f>
        <v/>
      </c>
      <c r="G1514" s="13" t="str">
        <f>LEFT(expandedflower[[#This Row],[Pheno Barcode]],7)</f>
        <v/>
      </c>
      <c r="H1514" s="10" t="e">
        <f>_xlfn.IFNA(VLOOKUP(expandedflower[[#This Row],[Strain]],VEGC8[[#All],[Scion METRC '#]:[Health]],5,FALSE),"")</f>
        <v>#REF!</v>
      </c>
      <c r="I1514" s="13"/>
      <c r="J1514" s="13" t="str">
        <f>_xlfn.IFNA(VLOOKUP(expandedflower[[#This Row],[Scion METRC '#]],DEADC8[#Data],2,FALSE),"Alive")</f>
        <v>Alive</v>
      </c>
      <c r="K1514" s="13"/>
      <c r="L1514" s="13" t="str">
        <f>_xlfn.IFNA(VLOOKUP(expandedflower[[#This Row],[Scion METRC '#]],DEADC8[#Data],3,FALSE),"")</f>
        <v/>
      </c>
      <c r="M1514" s="14" t="str">
        <f>_xlfn.IFNA(VLOOKUP(expandedflower[[#This Row],[Scion METRC '#]],DEADC8[#Data],4,FALSE),"")</f>
        <v/>
      </c>
      <c r="N1514" s="13" t="str">
        <f>IF(ISNUMBER(SEARCH(".",expandedflower[[#This Row],[Pheno Barcode]])),CONCATENATE("1A4070000000065000",RIGHT(expandedflower[[#This Row],[Pheno Barcode]],6)),"")</f>
        <v/>
      </c>
      <c r="O15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_SL5-09</v>
      </c>
    </row>
    <row r="1515" spans="1:15" x14ac:dyDescent="0.25">
      <c r="A1515" s="8" t="s">
        <v>556</v>
      </c>
      <c r="B1515" s="9">
        <v>10</v>
      </c>
      <c r="C1515" s="13" t="s">
        <v>576</v>
      </c>
      <c r="D1515" s="13"/>
      <c r="E1515" s="13" t="e">
        <f>_xlfn.IFNA(VLOOKUP(expandedflower[[#This Row],[Scion METRC '#]],[3]!METRCC8[#Data],2,FALSE),"METRC ERROR")</f>
        <v>#REF!</v>
      </c>
      <c r="F1515" s="13" t="str">
        <f>_xlfn.IFNA(VLOOKUP(expandedflower[[#This Row],[Scion METRC '#]],VEGC8[[#All],[Scion METRC '#]:[Pheno Barcode]],2,FALSE),"")</f>
        <v/>
      </c>
      <c r="G1515" s="13" t="str">
        <f>LEFT(expandedflower[[#This Row],[Pheno Barcode]],7)</f>
        <v/>
      </c>
      <c r="H1515" s="10" t="e">
        <f>_xlfn.IFNA(VLOOKUP(expandedflower[[#This Row],[Strain]],VEGC8[[#All],[Scion METRC '#]:[Health]],5,FALSE),"")</f>
        <v>#REF!</v>
      </c>
      <c r="I1515" s="13"/>
      <c r="J1515" s="13" t="str">
        <f>_xlfn.IFNA(VLOOKUP(expandedflower[[#This Row],[Scion METRC '#]],DEADC8[#Data],2,FALSE),"Alive")</f>
        <v>Alive</v>
      </c>
      <c r="K1515" s="13"/>
      <c r="L1515" s="13" t="str">
        <f>_xlfn.IFNA(VLOOKUP(expandedflower[[#This Row],[Scion METRC '#]],DEADC8[#Data],3,FALSE),"")</f>
        <v/>
      </c>
      <c r="M1515" s="14" t="str">
        <f>_xlfn.IFNA(VLOOKUP(expandedflower[[#This Row],[Scion METRC '#]],DEADC8[#Data],4,FALSE),"")</f>
        <v/>
      </c>
      <c r="N1515" s="13" t="str">
        <f>IF(ISNUMBER(SEARCH(".",expandedflower[[#This Row],[Pheno Barcode]])),CONCATENATE("1A4070000000065000",RIGHT(expandedflower[[#This Row],[Pheno Barcode]],6)),"")</f>
        <v/>
      </c>
      <c r="O15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_SL5-10</v>
      </c>
    </row>
    <row r="1516" spans="1:15" x14ac:dyDescent="0.25">
      <c r="A1516" s="8" t="s">
        <v>556</v>
      </c>
      <c r="B1516" s="9">
        <v>11</v>
      </c>
      <c r="C1516" s="13" t="s">
        <v>576</v>
      </c>
      <c r="D1516" s="13"/>
      <c r="E1516" s="13" t="e">
        <f>_xlfn.IFNA(VLOOKUP(expandedflower[[#This Row],[Scion METRC '#]],[3]!METRCC8[#Data],2,FALSE),"METRC ERROR")</f>
        <v>#REF!</v>
      </c>
      <c r="F1516" s="13" t="str">
        <f>_xlfn.IFNA(VLOOKUP(expandedflower[[#This Row],[Scion METRC '#]],VEGC8[[#All],[Scion METRC '#]:[Pheno Barcode]],2,FALSE),"")</f>
        <v/>
      </c>
      <c r="G1516" s="13" t="str">
        <f>LEFT(expandedflower[[#This Row],[Pheno Barcode]],7)</f>
        <v/>
      </c>
      <c r="H1516" s="10" t="e">
        <f>_xlfn.IFNA(VLOOKUP(expandedflower[[#This Row],[Strain]],VEGC8[[#All],[Scion METRC '#]:[Health]],5,FALSE),"")</f>
        <v>#REF!</v>
      </c>
      <c r="I1516" s="13"/>
      <c r="J1516" s="13" t="str">
        <f>_xlfn.IFNA(VLOOKUP(expandedflower[[#This Row],[Scion METRC '#]],DEADC8[#Data],2,FALSE),"Alive")</f>
        <v>Alive</v>
      </c>
      <c r="K1516" s="13"/>
      <c r="L1516" s="13" t="str">
        <f>_xlfn.IFNA(VLOOKUP(expandedflower[[#This Row],[Scion METRC '#]],DEADC8[#Data],3,FALSE),"")</f>
        <v/>
      </c>
      <c r="M1516" s="14" t="str">
        <f>_xlfn.IFNA(VLOOKUP(expandedflower[[#This Row],[Scion METRC '#]],DEADC8[#Data],4,FALSE),"")</f>
        <v/>
      </c>
      <c r="N1516" s="13" t="str">
        <f>IF(ISNUMBER(SEARCH(".",expandedflower[[#This Row],[Pheno Barcode]])),CONCATENATE("1A4070000000065000",RIGHT(expandedflower[[#This Row],[Pheno Barcode]],6)),"")</f>
        <v/>
      </c>
      <c r="O15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_SL5-11</v>
      </c>
    </row>
    <row r="1517" spans="1:15" x14ac:dyDescent="0.25">
      <c r="A1517" s="8" t="s">
        <v>556</v>
      </c>
      <c r="B1517" s="9">
        <v>12</v>
      </c>
      <c r="C1517" s="13" t="s">
        <v>576</v>
      </c>
      <c r="D1517" s="13"/>
      <c r="E1517" s="13" t="e">
        <f>_xlfn.IFNA(VLOOKUP(expandedflower[[#This Row],[Scion METRC '#]],[3]!METRCC8[#Data],2,FALSE),"METRC ERROR")</f>
        <v>#REF!</v>
      </c>
      <c r="F1517" s="13" t="str">
        <f>_xlfn.IFNA(VLOOKUP(expandedflower[[#This Row],[Scion METRC '#]],VEGC8[[#All],[Scion METRC '#]:[Pheno Barcode]],2,FALSE),"")</f>
        <v/>
      </c>
      <c r="G1517" s="13" t="str">
        <f>LEFT(expandedflower[[#This Row],[Pheno Barcode]],7)</f>
        <v/>
      </c>
      <c r="H1517" s="10" t="e">
        <f>_xlfn.IFNA(VLOOKUP(expandedflower[[#This Row],[Strain]],VEGC8[[#All],[Scion METRC '#]:[Health]],5,FALSE),"")</f>
        <v>#REF!</v>
      </c>
      <c r="I1517" s="13"/>
      <c r="J1517" s="13" t="str">
        <f>_xlfn.IFNA(VLOOKUP(expandedflower[[#This Row],[Scion METRC '#]],DEADC8[#Data],2,FALSE),"Alive")</f>
        <v>Alive</v>
      </c>
      <c r="K1517" s="13"/>
      <c r="L1517" s="13" t="str">
        <f>_xlfn.IFNA(VLOOKUP(expandedflower[[#This Row],[Scion METRC '#]],DEADC8[#Data],3,FALSE),"")</f>
        <v/>
      </c>
      <c r="M1517" s="14" t="str">
        <f>_xlfn.IFNA(VLOOKUP(expandedflower[[#This Row],[Scion METRC '#]],DEADC8[#Data],4,FALSE),"")</f>
        <v/>
      </c>
      <c r="N1517" s="13" t="str">
        <f>IF(ISNUMBER(SEARCH(".",expandedflower[[#This Row],[Pheno Barcode]])),CONCATENATE("1A4070000000065000",RIGHT(expandedflower[[#This Row],[Pheno Barcode]],6)),"")</f>
        <v/>
      </c>
      <c r="O15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_SL5-12</v>
      </c>
    </row>
    <row r="1518" spans="1:15" x14ac:dyDescent="0.25">
      <c r="A1518" s="8" t="s">
        <v>556</v>
      </c>
      <c r="B1518" s="9">
        <v>13</v>
      </c>
      <c r="C1518" s="13" t="s">
        <v>576</v>
      </c>
      <c r="D1518" s="13"/>
      <c r="E1518" s="13" t="e">
        <f>_xlfn.IFNA(VLOOKUP(expandedflower[[#This Row],[Scion METRC '#]],[3]!METRCC8[#Data],2,FALSE),"METRC ERROR")</f>
        <v>#REF!</v>
      </c>
      <c r="F1518" s="13" t="str">
        <f>_xlfn.IFNA(VLOOKUP(expandedflower[[#This Row],[Scion METRC '#]],VEGC8[[#All],[Scion METRC '#]:[Pheno Barcode]],2,FALSE),"")</f>
        <v/>
      </c>
      <c r="G1518" s="13" t="str">
        <f>LEFT(expandedflower[[#This Row],[Pheno Barcode]],7)</f>
        <v/>
      </c>
      <c r="H1518" s="10" t="e">
        <f>_xlfn.IFNA(VLOOKUP(expandedflower[[#This Row],[Strain]],VEGC8[[#All],[Scion METRC '#]:[Health]],5,FALSE),"")</f>
        <v>#REF!</v>
      </c>
      <c r="I1518" s="13"/>
      <c r="J1518" s="13" t="str">
        <f>_xlfn.IFNA(VLOOKUP(expandedflower[[#This Row],[Scion METRC '#]],DEADC8[#Data],2,FALSE),"Alive")</f>
        <v>Alive</v>
      </c>
      <c r="K1518" s="13"/>
      <c r="L1518" s="13" t="str">
        <f>_xlfn.IFNA(VLOOKUP(expandedflower[[#This Row],[Scion METRC '#]],DEADC8[#Data],3,FALSE),"")</f>
        <v/>
      </c>
      <c r="M1518" s="14" t="str">
        <f>_xlfn.IFNA(VLOOKUP(expandedflower[[#This Row],[Scion METRC '#]],DEADC8[#Data],4,FALSE),"")</f>
        <v/>
      </c>
      <c r="N1518" s="13" t="str">
        <f>IF(ISNUMBER(SEARCH(".",expandedflower[[#This Row],[Pheno Barcode]])),CONCATENATE("1A4070000000065000",RIGHT(expandedflower[[#This Row],[Pheno Barcode]],6)),"")</f>
        <v/>
      </c>
      <c r="O15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_SL5-13</v>
      </c>
    </row>
    <row r="1519" spans="1:15" x14ac:dyDescent="0.25">
      <c r="A1519" s="8" t="s">
        <v>556</v>
      </c>
      <c r="B1519" s="9">
        <v>14</v>
      </c>
      <c r="C1519" s="13" t="s">
        <v>576</v>
      </c>
      <c r="D1519" s="13"/>
      <c r="E1519" s="13" t="e">
        <f>_xlfn.IFNA(VLOOKUP(expandedflower[[#This Row],[Scion METRC '#]],[3]!METRCC8[#Data],2,FALSE),"METRC ERROR")</f>
        <v>#REF!</v>
      </c>
      <c r="F1519" s="13" t="str">
        <f>_xlfn.IFNA(VLOOKUP(expandedflower[[#This Row],[Scion METRC '#]],VEGC8[[#All],[Scion METRC '#]:[Pheno Barcode]],2,FALSE),"")</f>
        <v/>
      </c>
      <c r="G1519" s="13" t="str">
        <f>LEFT(expandedflower[[#This Row],[Pheno Barcode]],7)</f>
        <v/>
      </c>
      <c r="H1519" s="10" t="e">
        <f>_xlfn.IFNA(VLOOKUP(expandedflower[[#This Row],[Strain]],VEGC8[[#All],[Scion METRC '#]:[Health]],5,FALSE),"")</f>
        <v>#REF!</v>
      </c>
      <c r="I1519" s="13"/>
      <c r="J1519" s="13" t="str">
        <f>_xlfn.IFNA(VLOOKUP(expandedflower[[#This Row],[Scion METRC '#]],DEADC8[#Data],2,FALSE),"Alive")</f>
        <v>Alive</v>
      </c>
      <c r="K1519" s="13"/>
      <c r="L1519" s="13" t="str">
        <f>_xlfn.IFNA(VLOOKUP(expandedflower[[#This Row],[Scion METRC '#]],DEADC8[#Data],3,FALSE),"")</f>
        <v/>
      </c>
      <c r="M1519" s="14" t="str">
        <f>_xlfn.IFNA(VLOOKUP(expandedflower[[#This Row],[Scion METRC '#]],DEADC8[#Data],4,FALSE),"")</f>
        <v/>
      </c>
      <c r="N1519" s="13" t="str">
        <f>IF(ISNUMBER(SEARCH(".",expandedflower[[#This Row],[Pheno Barcode]])),CONCATENATE("1A4070000000065000",RIGHT(expandedflower[[#This Row],[Pheno Barcode]],6)),"")</f>
        <v/>
      </c>
      <c r="O15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_SL5-14</v>
      </c>
    </row>
    <row r="1520" spans="1:15" x14ac:dyDescent="0.25">
      <c r="A1520" s="8" t="s">
        <v>556</v>
      </c>
      <c r="B1520" s="9">
        <v>15</v>
      </c>
      <c r="C1520" s="13" t="s">
        <v>576</v>
      </c>
      <c r="D1520" s="13"/>
      <c r="E1520" s="13" t="e">
        <f>_xlfn.IFNA(VLOOKUP(expandedflower[[#This Row],[Scion METRC '#]],[3]!METRCC8[#Data],2,FALSE),"METRC ERROR")</f>
        <v>#REF!</v>
      </c>
      <c r="F1520" s="13" t="str">
        <f>_xlfn.IFNA(VLOOKUP(expandedflower[[#This Row],[Scion METRC '#]],VEGC8[[#All],[Scion METRC '#]:[Pheno Barcode]],2,FALSE),"")</f>
        <v/>
      </c>
      <c r="G1520" s="13" t="str">
        <f>LEFT(expandedflower[[#This Row],[Pheno Barcode]],7)</f>
        <v/>
      </c>
      <c r="H1520" s="10" t="e">
        <f>_xlfn.IFNA(VLOOKUP(expandedflower[[#This Row],[Strain]],VEGC8[[#All],[Scion METRC '#]:[Health]],5,FALSE),"")</f>
        <v>#REF!</v>
      </c>
      <c r="I1520" s="13"/>
      <c r="J1520" s="13" t="str">
        <f>_xlfn.IFNA(VLOOKUP(expandedflower[[#This Row],[Scion METRC '#]],DEADC8[#Data],2,FALSE),"Alive")</f>
        <v>Alive</v>
      </c>
      <c r="K1520" s="13"/>
      <c r="L1520" s="13" t="str">
        <f>_xlfn.IFNA(VLOOKUP(expandedflower[[#This Row],[Scion METRC '#]],DEADC8[#Data],3,FALSE),"")</f>
        <v/>
      </c>
      <c r="M1520" s="14" t="str">
        <f>_xlfn.IFNA(VLOOKUP(expandedflower[[#This Row],[Scion METRC '#]],DEADC8[#Data],4,FALSE),"")</f>
        <v/>
      </c>
      <c r="N1520" s="13" t="str">
        <f>IF(ISNUMBER(SEARCH(".",expandedflower[[#This Row],[Pheno Barcode]])),CONCATENATE("1A4070000000065000",RIGHT(expandedflower[[#This Row],[Pheno Barcode]],6)),"")</f>
        <v/>
      </c>
      <c r="O15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_SL5-15</v>
      </c>
    </row>
    <row r="1521" spans="1:15" x14ac:dyDescent="0.25">
      <c r="A1521" s="8" t="s">
        <v>556</v>
      </c>
      <c r="B1521" s="9">
        <v>16</v>
      </c>
      <c r="C1521" s="13" t="s">
        <v>576</v>
      </c>
      <c r="D1521" s="13"/>
      <c r="E1521" s="13" t="e">
        <f>_xlfn.IFNA(VLOOKUP(expandedflower[[#This Row],[Scion METRC '#]],[3]!METRCC8[#Data],2,FALSE),"METRC ERROR")</f>
        <v>#REF!</v>
      </c>
      <c r="F1521" s="13" t="str">
        <f>_xlfn.IFNA(VLOOKUP(expandedflower[[#This Row],[Scion METRC '#]],VEGC8[[#All],[Scion METRC '#]:[Pheno Barcode]],2,FALSE),"")</f>
        <v/>
      </c>
      <c r="G1521" s="13" t="str">
        <f>LEFT(expandedflower[[#This Row],[Pheno Barcode]],7)</f>
        <v/>
      </c>
      <c r="H1521" s="10" t="e">
        <f>_xlfn.IFNA(VLOOKUP(expandedflower[[#This Row],[Strain]],VEGC8[[#All],[Scion METRC '#]:[Health]],5,FALSE),"")</f>
        <v>#REF!</v>
      </c>
      <c r="I1521" s="13"/>
      <c r="J1521" s="13" t="str">
        <f>_xlfn.IFNA(VLOOKUP(expandedflower[[#This Row],[Scion METRC '#]],DEADC8[#Data],2,FALSE),"Alive")</f>
        <v>Alive</v>
      </c>
      <c r="K1521" s="13"/>
      <c r="L1521" s="13" t="str">
        <f>_xlfn.IFNA(VLOOKUP(expandedflower[[#This Row],[Scion METRC '#]],DEADC8[#Data],3,FALSE),"")</f>
        <v/>
      </c>
      <c r="M1521" s="14" t="str">
        <f>_xlfn.IFNA(VLOOKUP(expandedflower[[#This Row],[Scion METRC '#]],DEADC8[#Data],4,FALSE),"")</f>
        <v/>
      </c>
      <c r="N1521" s="13" t="str">
        <f>IF(ISNUMBER(SEARCH(".",expandedflower[[#This Row],[Pheno Barcode]])),CONCATENATE("1A4070000000065000",RIGHT(expandedflower[[#This Row],[Pheno Barcode]],6)),"")</f>
        <v/>
      </c>
      <c r="O15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_SL5-16</v>
      </c>
    </row>
    <row r="1522" spans="1:15" x14ac:dyDescent="0.25">
      <c r="A1522" s="8" t="s">
        <v>556</v>
      </c>
      <c r="B1522" s="9">
        <v>1</v>
      </c>
      <c r="C1522" s="13" t="s">
        <v>577</v>
      </c>
      <c r="D1522" s="13"/>
      <c r="E1522" s="13" t="e">
        <f>_xlfn.IFNA(VLOOKUP(expandedflower[[#This Row],[Scion METRC '#]],[3]!METRCC8[#Data],2,FALSE),"METRC ERROR")</f>
        <v>#REF!</v>
      </c>
      <c r="F1522" s="13" t="str">
        <f>_xlfn.IFNA(VLOOKUP(expandedflower[[#This Row],[Scion METRC '#]],VEGC8[[#All],[Scion METRC '#]:[Pheno Barcode]],2,FALSE),"")</f>
        <v/>
      </c>
      <c r="G1522" s="13" t="str">
        <f>LEFT(expandedflower[[#This Row],[Pheno Barcode]],7)</f>
        <v/>
      </c>
      <c r="H1522" s="10" t="e">
        <f>_xlfn.IFNA(VLOOKUP(expandedflower[[#This Row],[Strain]],VEGC8[[#All],[Scion METRC '#]:[Health]],5,FALSE),"")</f>
        <v>#REF!</v>
      </c>
      <c r="I1522" s="13"/>
      <c r="J1522" s="13" t="str">
        <f>_xlfn.IFNA(VLOOKUP(expandedflower[[#This Row],[Scion METRC '#]],DEADC8[#Data],2,FALSE),"Alive")</f>
        <v>Alive</v>
      </c>
      <c r="K1522" s="13"/>
      <c r="L1522" s="13" t="str">
        <f>_xlfn.IFNA(VLOOKUP(expandedflower[[#This Row],[Scion METRC '#]],DEADC8[#Data],3,FALSE),"")</f>
        <v/>
      </c>
      <c r="M1522" s="14" t="str">
        <f>_xlfn.IFNA(VLOOKUP(expandedflower[[#This Row],[Scion METRC '#]],DEADC8[#Data],4,FALSE),"")</f>
        <v/>
      </c>
      <c r="N1522" s="13" t="str">
        <f>IF(ISNUMBER(SEARCH(".",expandedflower[[#This Row],[Pheno Barcode]])),CONCATENATE("1A4070000000065000",RIGHT(expandedflower[[#This Row],[Pheno Barcode]],6)),"")</f>
        <v/>
      </c>
      <c r="O15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_TL1-01</v>
      </c>
    </row>
    <row r="1523" spans="1:15" x14ac:dyDescent="0.25">
      <c r="A1523" s="8" t="s">
        <v>556</v>
      </c>
      <c r="B1523" s="9">
        <v>2</v>
      </c>
      <c r="C1523" s="13" t="s">
        <v>577</v>
      </c>
      <c r="D1523" s="13"/>
      <c r="E1523" s="13" t="e">
        <f>_xlfn.IFNA(VLOOKUP(expandedflower[[#This Row],[Scion METRC '#]],[3]!METRCC8[#Data],2,FALSE),"METRC ERROR")</f>
        <v>#REF!</v>
      </c>
      <c r="F1523" s="13" t="str">
        <f>_xlfn.IFNA(VLOOKUP(expandedflower[[#This Row],[Scion METRC '#]],VEGC8[[#All],[Scion METRC '#]:[Pheno Barcode]],2,FALSE),"")</f>
        <v/>
      </c>
      <c r="G1523" s="13" t="str">
        <f>LEFT(expandedflower[[#This Row],[Pheno Barcode]],7)</f>
        <v/>
      </c>
      <c r="H1523" s="10" t="e">
        <f>_xlfn.IFNA(VLOOKUP(expandedflower[[#This Row],[Strain]],VEGC8[[#All],[Scion METRC '#]:[Health]],5,FALSE),"")</f>
        <v>#REF!</v>
      </c>
      <c r="I1523" s="13"/>
      <c r="J1523" s="13" t="str">
        <f>_xlfn.IFNA(VLOOKUP(expandedflower[[#This Row],[Scion METRC '#]],DEADC8[#Data],2,FALSE),"Alive")</f>
        <v>Alive</v>
      </c>
      <c r="K1523" s="13"/>
      <c r="L1523" s="13" t="str">
        <f>_xlfn.IFNA(VLOOKUP(expandedflower[[#This Row],[Scion METRC '#]],DEADC8[#Data],3,FALSE),"")</f>
        <v/>
      </c>
      <c r="M1523" s="14" t="str">
        <f>_xlfn.IFNA(VLOOKUP(expandedflower[[#This Row],[Scion METRC '#]],DEADC8[#Data],4,FALSE),"")</f>
        <v/>
      </c>
      <c r="N1523" s="13" t="str">
        <f>IF(ISNUMBER(SEARCH(".",expandedflower[[#This Row],[Pheno Barcode]])),CONCATENATE("1A4070000000065000",RIGHT(expandedflower[[#This Row],[Pheno Barcode]],6)),"")</f>
        <v/>
      </c>
      <c r="O15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_TL1-02</v>
      </c>
    </row>
    <row r="1524" spans="1:15" x14ac:dyDescent="0.25">
      <c r="A1524" s="8" t="s">
        <v>556</v>
      </c>
      <c r="B1524" s="9">
        <v>3</v>
      </c>
      <c r="C1524" s="13" t="s">
        <v>577</v>
      </c>
      <c r="D1524" s="13"/>
      <c r="E1524" s="13" t="e">
        <f>_xlfn.IFNA(VLOOKUP(expandedflower[[#This Row],[Scion METRC '#]],[3]!METRCC8[#Data],2,FALSE),"METRC ERROR")</f>
        <v>#REF!</v>
      </c>
      <c r="F1524" s="13" t="str">
        <f>_xlfn.IFNA(VLOOKUP(expandedflower[[#This Row],[Scion METRC '#]],VEGC8[[#All],[Scion METRC '#]:[Pheno Barcode]],2,FALSE),"")</f>
        <v/>
      </c>
      <c r="G1524" s="13" t="str">
        <f>LEFT(expandedflower[[#This Row],[Pheno Barcode]],7)</f>
        <v/>
      </c>
      <c r="H1524" s="10" t="e">
        <f>_xlfn.IFNA(VLOOKUP(expandedflower[[#This Row],[Strain]],VEGC8[[#All],[Scion METRC '#]:[Health]],5,FALSE),"")</f>
        <v>#REF!</v>
      </c>
      <c r="I1524" s="13"/>
      <c r="J1524" s="13" t="str">
        <f>_xlfn.IFNA(VLOOKUP(expandedflower[[#This Row],[Scion METRC '#]],DEADC8[#Data],2,FALSE),"Alive")</f>
        <v>Alive</v>
      </c>
      <c r="K1524" s="13"/>
      <c r="L1524" s="13" t="str">
        <f>_xlfn.IFNA(VLOOKUP(expandedflower[[#This Row],[Scion METRC '#]],DEADC8[#Data],3,FALSE),"")</f>
        <v/>
      </c>
      <c r="M1524" s="14" t="str">
        <f>_xlfn.IFNA(VLOOKUP(expandedflower[[#This Row],[Scion METRC '#]],DEADC8[#Data],4,FALSE),"")</f>
        <v/>
      </c>
      <c r="N1524" s="13" t="str">
        <f>IF(ISNUMBER(SEARCH(".",expandedflower[[#This Row],[Pheno Barcode]])),CONCATENATE("1A4070000000065000",RIGHT(expandedflower[[#This Row],[Pheno Barcode]],6)),"")</f>
        <v/>
      </c>
      <c r="O15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_TL1-03</v>
      </c>
    </row>
    <row r="1525" spans="1:15" x14ac:dyDescent="0.25">
      <c r="A1525" s="8" t="s">
        <v>556</v>
      </c>
      <c r="B1525" s="9">
        <v>4</v>
      </c>
      <c r="C1525" s="13" t="s">
        <v>577</v>
      </c>
      <c r="D1525" s="13"/>
      <c r="E1525" s="13" t="e">
        <f>_xlfn.IFNA(VLOOKUP(expandedflower[[#This Row],[Scion METRC '#]],[3]!METRCC8[#Data],2,FALSE),"METRC ERROR")</f>
        <v>#REF!</v>
      </c>
      <c r="F1525" s="13" t="str">
        <f>_xlfn.IFNA(VLOOKUP(expandedflower[[#This Row],[Scion METRC '#]],VEGC8[[#All],[Scion METRC '#]:[Pheno Barcode]],2,FALSE),"")</f>
        <v/>
      </c>
      <c r="G1525" s="13" t="str">
        <f>LEFT(expandedflower[[#This Row],[Pheno Barcode]],7)</f>
        <v/>
      </c>
      <c r="H1525" s="10" t="e">
        <f>_xlfn.IFNA(VLOOKUP(expandedflower[[#This Row],[Strain]],VEGC8[[#All],[Scion METRC '#]:[Health]],5,FALSE),"")</f>
        <v>#REF!</v>
      </c>
      <c r="I1525" s="13"/>
      <c r="J1525" s="13" t="str">
        <f>_xlfn.IFNA(VLOOKUP(expandedflower[[#This Row],[Scion METRC '#]],DEADC8[#Data],2,FALSE),"Alive")</f>
        <v>Alive</v>
      </c>
      <c r="K1525" s="13"/>
      <c r="L1525" s="13" t="str">
        <f>_xlfn.IFNA(VLOOKUP(expandedflower[[#This Row],[Scion METRC '#]],DEADC8[#Data],3,FALSE),"")</f>
        <v/>
      </c>
      <c r="M1525" s="14" t="str">
        <f>_xlfn.IFNA(VLOOKUP(expandedflower[[#This Row],[Scion METRC '#]],DEADC8[#Data],4,FALSE),"")</f>
        <v/>
      </c>
      <c r="N1525" s="13" t="str">
        <f>IF(ISNUMBER(SEARCH(".",expandedflower[[#This Row],[Pheno Barcode]])),CONCATENATE("1A4070000000065000",RIGHT(expandedflower[[#This Row],[Pheno Barcode]],6)),"")</f>
        <v/>
      </c>
      <c r="O15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_TL1-04</v>
      </c>
    </row>
    <row r="1526" spans="1:15" x14ac:dyDescent="0.25">
      <c r="A1526" s="8" t="s">
        <v>556</v>
      </c>
      <c r="B1526" s="9">
        <v>5</v>
      </c>
      <c r="C1526" s="13" t="s">
        <v>577</v>
      </c>
      <c r="D1526" s="13"/>
      <c r="E1526" s="13" t="e">
        <f>_xlfn.IFNA(VLOOKUP(expandedflower[[#This Row],[Scion METRC '#]],[3]!METRCC8[#Data],2,FALSE),"METRC ERROR")</f>
        <v>#REF!</v>
      </c>
      <c r="F1526" s="13" t="str">
        <f>_xlfn.IFNA(VLOOKUP(expandedflower[[#This Row],[Scion METRC '#]],VEGC8[[#All],[Scion METRC '#]:[Pheno Barcode]],2,FALSE),"")</f>
        <v/>
      </c>
      <c r="G1526" s="13" t="str">
        <f>LEFT(expandedflower[[#This Row],[Pheno Barcode]],7)</f>
        <v/>
      </c>
      <c r="H1526" s="10" t="e">
        <f>_xlfn.IFNA(VLOOKUP(expandedflower[[#This Row],[Strain]],VEGC8[[#All],[Scion METRC '#]:[Health]],5,FALSE),"")</f>
        <v>#REF!</v>
      </c>
      <c r="I1526" s="13"/>
      <c r="J1526" s="13" t="str">
        <f>_xlfn.IFNA(VLOOKUP(expandedflower[[#This Row],[Scion METRC '#]],DEADC8[#Data],2,FALSE),"Alive")</f>
        <v>Alive</v>
      </c>
      <c r="K1526" s="13"/>
      <c r="L1526" s="13" t="str">
        <f>_xlfn.IFNA(VLOOKUP(expandedflower[[#This Row],[Scion METRC '#]],DEADC8[#Data],3,FALSE),"")</f>
        <v/>
      </c>
      <c r="M1526" s="14" t="str">
        <f>_xlfn.IFNA(VLOOKUP(expandedflower[[#This Row],[Scion METRC '#]],DEADC8[#Data],4,FALSE),"")</f>
        <v/>
      </c>
      <c r="N1526" s="13" t="str">
        <f>IF(ISNUMBER(SEARCH(".",expandedflower[[#This Row],[Pheno Barcode]])),CONCATENATE("1A4070000000065000",RIGHT(expandedflower[[#This Row],[Pheno Barcode]],6)),"")</f>
        <v/>
      </c>
      <c r="O15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_TL1-05</v>
      </c>
    </row>
    <row r="1527" spans="1:15" x14ac:dyDescent="0.25">
      <c r="A1527" s="8" t="s">
        <v>556</v>
      </c>
      <c r="B1527" s="9">
        <v>6</v>
      </c>
      <c r="C1527" s="13" t="s">
        <v>577</v>
      </c>
      <c r="D1527" s="13"/>
      <c r="E1527" s="13" t="e">
        <f>_xlfn.IFNA(VLOOKUP(expandedflower[[#This Row],[Scion METRC '#]],[3]!METRCC8[#Data],2,FALSE),"METRC ERROR")</f>
        <v>#REF!</v>
      </c>
      <c r="F1527" s="13" t="str">
        <f>_xlfn.IFNA(VLOOKUP(expandedflower[[#This Row],[Scion METRC '#]],VEGC8[[#All],[Scion METRC '#]:[Pheno Barcode]],2,FALSE),"")</f>
        <v/>
      </c>
      <c r="G1527" s="13" t="str">
        <f>LEFT(expandedflower[[#This Row],[Pheno Barcode]],7)</f>
        <v/>
      </c>
      <c r="H1527" s="10" t="e">
        <f>_xlfn.IFNA(VLOOKUP(expandedflower[[#This Row],[Strain]],VEGC8[[#All],[Scion METRC '#]:[Health]],5,FALSE),"")</f>
        <v>#REF!</v>
      </c>
      <c r="I1527" s="13"/>
      <c r="J1527" s="13" t="str">
        <f>_xlfn.IFNA(VLOOKUP(expandedflower[[#This Row],[Scion METRC '#]],DEADC8[#Data],2,FALSE),"Alive")</f>
        <v>Alive</v>
      </c>
      <c r="K1527" s="13"/>
      <c r="L1527" s="13" t="str">
        <f>_xlfn.IFNA(VLOOKUP(expandedflower[[#This Row],[Scion METRC '#]],DEADC8[#Data],3,FALSE),"")</f>
        <v/>
      </c>
      <c r="M1527" s="14" t="str">
        <f>_xlfn.IFNA(VLOOKUP(expandedflower[[#This Row],[Scion METRC '#]],DEADC8[#Data],4,FALSE),"")</f>
        <v/>
      </c>
      <c r="N1527" s="13" t="str">
        <f>IF(ISNUMBER(SEARCH(".",expandedflower[[#This Row],[Pheno Barcode]])),CONCATENATE("1A4070000000065000",RIGHT(expandedflower[[#This Row],[Pheno Barcode]],6)),"")</f>
        <v/>
      </c>
      <c r="O15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_TL1-06</v>
      </c>
    </row>
    <row r="1528" spans="1:15" x14ac:dyDescent="0.25">
      <c r="A1528" s="8" t="s">
        <v>556</v>
      </c>
      <c r="B1528" s="9">
        <v>7</v>
      </c>
      <c r="C1528" s="13" t="s">
        <v>577</v>
      </c>
      <c r="D1528" s="13"/>
      <c r="E1528" s="13" t="e">
        <f>_xlfn.IFNA(VLOOKUP(expandedflower[[#This Row],[Scion METRC '#]],[3]!METRCC8[#Data],2,FALSE),"METRC ERROR")</f>
        <v>#REF!</v>
      </c>
      <c r="F1528" s="13" t="str">
        <f>_xlfn.IFNA(VLOOKUP(expandedflower[[#This Row],[Scion METRC '#]],VEGC8[[#All],[Scion METRC '#]:[Pheno Barcode]],2,FALSE),"")</f>
        <v/>
      </c>
      <c r="G1528" s="13" t="str">
        <f>LEFT(expandedflower[[#This Row],[Pheno Barcode]],7)</f>
        <v/>
      </c>
      <c r="H1528" s="10" t="e">
        <f>_xlfn.IFNA(VLOOKUP(expandedflower[[#This Row],[Strain]],VEGC8[[#All],[Scion METRC '#]:[Health]],5,FALSE),"")</f>
        <v>#REF!</v>
      </c>
      <c r="I1528" s="13"/>
      <c r="J1528" s="13" t="str">
        <f>_xlfn.IFNA(VLOOKUP(expandedflower[[#This Row],[Scion METRC '#]],DEADC8[#Data],2,FALSE),"Alive")</f>
        <v>Alive</v>
      </c>
      <c r="K1528" s="13"/>
      <c r="L1528" s="13" t="str">
        <f>_xlfn.IFNA(VLOOKUP(expandedflower[[#This Row],[Scion METRC '#]],DEADC8[#Data],3,FALSE),"")</f>
        <v/>
      </c>
      <c r="M1528" s="14" t="str">
        <f>_xlfn.IFNA(VLOOKUP(expandedflower[[#This Row],[Scion METRC '#]],DEADC8[#Data],4,FALSE),"")</f>
        <v/>
      </c>
      <c r="N1528" s="13" t="str">
        <f>IF(ISNUMBER(SEARCH(".",expandedflower[[#This Row],[Pheno Barcode]])),CONCATENATE("1A4070000000065000",RIGHT(expandedflower[[#This Row],[Pheno Barcode]],6)),"")</f>
        <v/>
      </c>
      <c r="O15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_TL1-07</v>
      </c>
    </row>
    <row r="1529" spans="1:15" x14ac:dyDescent="0.25">
      <c r="A1529" s="8" t="s">
        <v>556</v>
      </c>
      <c r="B1529" s="9">
        <v>8</v>
      </c>
      <c r="C1529" s="13" t="s">
        <v>577</v>
      </c>
      <c r="D1529" s="13"/>
      <c r="E1529" s="13" t="e">
        <f>_xlfn.IFNA(VLOOKUP(expandedflower[[#This Row],[Scion METRC '#]],[3]!METRCC8[#Data],2,FALSE),"METRC ERROR")</f>
        <v>#REF!</v>
      </c>
      <c r="F1529" s="13" t="str">
        <f>_xlfn.IFNA(VLOOKUP(expandedflower[[#This Row],[Scion METRC '#]],VEGC8[[#All],[Scion METRC '#]:[Pheno Barcode]],2,FALSE),"")</f>
        <v/>
      </c>
      <c r="G1529" s="13" t="str">
        <f>LEFT(expandedflower[[#This Row],[Pheno Barcode]],7)</f>
        <v/>
      </c>
      <c r="H1529" s="10" t="e">
        <f>_xlfn.IFNA(VLOOKUP(expandedflower[[#This Row],[Strain]],VEGC8[[#All],[Scion METRC '#]:[Health]],5,FALSE),"")</f>
        <v>#REF!</v>
      </c>
      <c r="I1529" s="13"/>
      <c r="J1529" s="13" t="str">
        <f>_xlfn.IFNA(VLOOKUP(expandedflower[[#This Row],[Scion METRC '#]],DEADC8[#Data],2,FALSE),"Alive")</f>
        <v>Alive</v>
      </c>
      <c r="K1529" s="13"/>
      <c r="L1529" s="13" t="str">
        <f>_xlfn.IFNA(VLOOKUP(expandedflower[[#This Row],[Scion METRC '#]],DEADC8[#Data],3,FALSE),"")</f>
        <v/>
      </c>
      <c r="M1529" s="14" t="str">
        <f>_xlfn.IFNA(VLOOKUP(expandedflower[[#This Row],[Scion METRC '#]],DEADC8[#Data],4,FALSE),"")</f>
        <v/>
      </c>
      <c r="N1529" s="13" t="str">
        <f>IF(ISNUMBER(SEARCH(".",expandedflower[[#This Row],[Pheno Barcode]])),CONCATENATE("1A4070000000065000",RIGHT(expandedflower[[#This Row],[Pheno Barcode]],6)),"")</f>
        <v/>
      </c>
      <c r="O15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_TL1-08</v>
      </c>
    </row>
    <row r="1530" spans="1:15" x14ac:dyDescent="0.25">
      <c r="A1530" s="8" t="s">
        <v>556</v>
      </c>
      <c r="B1530" s="9">
        <v>9</v>
      </c>
      <c r="C1530" s="13" t="s">
        <v>577</v>
      </c>
      <c r="D1530" s="13"/>
      <c r="E1530" s="13" t="e">
        <f>_xlfn.IFNA(VLOOKUP(expandedflower[[#This Row],[Scion METRC '#]],[3]!METRCC8[#Data],2,FALSE),"METRC ERROR")</f>
        <v>#REF!</v>
      </c>
      <c r="F1530" s="13" t="str">
        <f>_xlfn.IFNA(VLOOKUP(expandedflower[[#This Row],[Scion METRC '#]],VEGC8[[#All],[Scion METRC '#]:[Pheno Barcode]],2,FALSE),"")</f>
        <v/>
      </c>
      <c r="G1530" s="13" t="str">
        <f>LEFT(expandedflower[[#This Row],[Pheno Barcode]],7)</f>
        <v/>
      </c>
      <c r="H1530" s="10" t="e">
        <f>_xlfn.IFNA(VLOOKUP(expandedflower[[#This Row],[Strain]],VEGC8[[#All],[Scion METRC '#]:[Health]],5,FALSE),"")</f>
        <v>#REF!</v>
      </c>
      <c r="I1530" s="13"/>
      <c r="J1530" s="13" t="str">
        <f>_xlfn.IFNA(VLOOKUP(expandedflower[[#This Row],[Scion METRC '#]],DEADC8[#Data],2,FALSE),"Alive")</f>
        <v>Alive</v>
      </c>
      <c r="K1530" s="13"/>
      <c r="L1530" s="13" t="str">
        <f>_xlfn.IFNA(VLOOKUP(expandedflower[[#This Row],[Scion METRC '#]],DEADC8[#Data],3,FALSE),"")</f>
        <v/>
      </c>
      <c r="M1530" s="14" t="str">
        <f>_xlfn.IFNA(VLOOKUP(expandedflower[[#This Row],[Scion METRC '#]],DEADC8[#Data],4,FALSE),"")</f>
        <v/>
      </c>
      <c r="N1530" s="13" t="str">
        <f>IF(ISNUMBER(SEARCH(".",expandedflower[[#This Row],[Pheno Barcode]])),CONCATENATE("1A4070000000065000",RIGHT(expandedflower[[#This Row],[Pheno Barcode]],6)),"")</f>
        <v/>
      </c>
      <c r="O15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_TL1-09</v>
      </c>
    </row>
    <row r="1531" spans="1:15" x14ac:dyDescent="0.25">
      <c r="A1531" s="8" t="s">
        <v>556</v>
      </c>
      <c r="B1531" s="9">
        <v>10</v>
      </c>
      <c r="C1531" s="13" t="s">
        <v>577</v>
      </c>
      <c r="D1531" s="13"/>
      <c r="E1531" s="13" t="e">
        <f>_xlfn.IFNA(VLOOKUP(expandedflower[[#This Row],[Scion METRC '#]],[3]!METRCC8[#Data],2,FALSE),"METRC ERROR")</f>
        <v>#REF!</v>
      </c>
      <c r="F1531" s="13" t="str">
        <f>_xlfn.IFNA(VLOOKUP(expandedflower[[#This Row],[Scion METRC '#]],VEGC8[[#All],[Scion METRC '#]:[Pheno Barcode]],2,FALSE),"")</f>
        <v/>
      </c>
      <c r="G1531" s="13" t="str">
        <f>LEFT(expandedflower[[#This Row],[Pheno Barcode]],7)</f>
        <v/>
      </c>
      <c r="H1531" s="10" t="e">
        <f>_xlfn.IFNA(VLOOKUP(expandedflower[[#This Row],[Strain]],VEGC8[[#All],[Scion METRC '#]:[Health]],5,FALSE),"")</f>
        <v>#REF!</v>
      </c>
      <c r="I1531" s="13"/>
      <c r="J1531" s="13" t="str">
        <f>_xlfn.IFNA(VLOOKUP(expandedflower[[#This Row],[Scion METRC '#]],DEADC8[#Data],2,FALSE),"Alive")</f>
        <v>Alive</v>
      </c>
      <c r="K1531" s="13"/>
      <c r="L1531" s="13" t="str">
        <f>_xlfn.IFNA(VLOOKUP(expandedflower[[#This Row],[Scion METRC '#]],DEADC8[#Data],3,FALSE),"")</f>
        <v/>
      </c>
      <c r="M1531" s="14" t="str">
        <f>_xlfn.IFNA(VLOOKUP(expandedflower[[#This Row],[Scion METRC '#]],DEADC8[#Data],4,FALSE),"")</f>
        <v/>
      </c>
      <c r="N1531" s="13" t="str">
        <f>IF(ISNUMBER(SEARCH(".",expandedflower[[#This Row],[Pheno Barcode]])),CONCATENATE("1A4070000000065000",RIGHT(expandedflower[[#This Row],[Pheno Barcode]],6)),"")</f>
        <v/>
      </c>
      <c r="O15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_TL1-10</v>
      </c>
    </row>
    <row r="1532" spans="1:15" x14ac:dyDescent="0.25">
      <c r="A1532" s="8" t="s">
        <v>556</v>
      </c>
      <c r="B1532" s="9">
        <v>11</v>
      </c>
      <c r="C1532" s="13" t="s">
        <v>577</v>
      </c>
      <c r="D1532" s="13"/>
      <c r="E1532" s="13" t="e">
        <f>_xlfn.IFNA(VLOOKUP(expandedflower[[#This Row],[Scion METRC '#]],[3]!METRCC8[#Data],2,FALSE),"METRC ERROR")</f>
        <v>#REF!</v>
      </c>
      <c r="F1532" s="13" t="str">
        <f>_xlfn.IFNA(VLOOKUP(expandedflower[[#This Row],[Scion METRC '#]],VEGC8[[#All],[Scion METRC '#]:[Pheno Barcode]],2,FALSE),"")</f>
        <v/>
      </c>
      <c r="G1532" s="13" t="str">
        <f>LEFT(expandedflower[[#This Row],[Pheno Barcode]],7)</f>
        <v/>
      </c>
      <c r="H1532" s="10" t="e">
        <f>_xlfn.IFNA(VLOOKUP(expandedflower[[#This Row],[Strain]],VEGC8[[#All],[Scion METRC '#]:[Health]],5,FALSE),"")</f>
        <v>#REF!</v>
      </c>
      <c r="I1532" s="13"/>
      <c r="J1532" s="13" t="str">
        <f>_xlfn.IFNA(VLOOKUP(expandedflower[[#This Row],[Scion METRC '#]],DEADC8[#Data],2,FALSE),"Alive")</f>
        <v>Alive</v>
      </c>
      <c r="K1532" s="13"/>
      <c r="L1532" s="13" t="str">
        <f>_xlfn.IFNA(VLOOKUP(expandedflower[[#This Row],[Scion METRC '#]],DEADC8[#Data],3,FALSE),"")</f>
        <v/>
      </c>
      <c r="M1532" s="14" t="str">
        <f>_xlfn.IFNA(VLOOKUP(expandedflower[[#This Row],[Scion METRC '#]],DEADC8[#Data],4,FALSE),"")</f>
        <v/>
      </c>
      <c r="N1532" s="13" t="str">
        <f>IF(ISNUMBER(SEARCH(".",expandedflower[[#This Row],[Pheno Barcode]])),CONCATENATE("1A4070000000065000",RIGHT(expandedflower[[#This Row],[Pheno Barcode]],6)),"")</f>
        <v/>
      </c>
      <c r="O15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_TL1-11</v>
      </c>
    </row>
    <row r="1533" spans="1:15" x14ac:dyDescent="0.25">
      <c r="A1533" s="8" t="s">
        <v>556</v>
      </c>
      <c r="B1533" s="9">
        <v>12</v>
      </c>
      <c r="C1533" s="13" t="s">
        <v>577</v>
      </c>
      <c r="D1533" s="13"/>
      <c r="E1533" s="13" t="e">
        <f>_xlfn.IFNA(VLOOKUP(expandedflower[[#This Row],[Scion METRC '#]],[3]!METRCC8[#Data],2,FALSE),"METRC ERROR")</f>
        <v>#REF!</v>
      </c>
      <c r="F1533" s="13" t="str">
        <f>_xlfn.IFNA(VLOOKUP(expandedflower[[#This Row],[Scion METRC '#]],VEGC8[[#All],[Scion METRC '#]:[Pheno Barcode]],2,FALSE),"")</f>
        <v/>
      </c>
      <c r="G1533" s="13" t="str">
        <f>LEFT(expandedflower[[#This Row],[Pheno Barcode]],7)</f>
        <v/>
      </c>
      <c r="H1533" s="10" t="e">
        <f>_xlfn.IFNA(VLOOKUP(expandedflower[[#This Row],[Strain]],VEGC8[[#All],[Scion METRC '#]:[Health]],5,FALSE),"")</f>
        <v>#REF!</v>
      </c>
      <c r="I1533" s="13"/>
      <c r="J1533" s="13" t="str">
        <f>_xlfn.IFNA(VLOOKUP(expandedflower[[#This Row],[Scion METRC '#]],DEADC8[#Data],2,FALSE),"Alive")</f>
        <v>Alive</v>
      </c>
      <c r="K1533" s="13"/>
      <c r="L1533" s="13" t="str">
        <f>_xlfn.IFNA(VLOOKUP(expandedflower[[#This Row],[Scion METRC '#]],DEADC8[#Data],3,FALSE),"")</f>
        <v/>
      </c>
      <c r="M1533" s="14" t="str">
        <f>_xlfn.IFNA(VLOOKUP(expandedflower[[#This Row],[Scion METRC '#]],DEADC8[#Data],4,FALSE),"")</f>
        <v/>
      </c>
      <c r="N1533" s="13" t="str">
        <f>IF(ISNUMBER(SEARCH(".",expandedflower[[#This Row],[Pheno Barcode]])),CONCATENATE("1A4070000000065000",RIGHT(expandedflower[[#This Row],[Pheno Barcode]],6)),"")</f>
        <v/>
      </c>
      <c r="O15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_TL1-12</v>
      </c>
    </row>
    <row r="1534" spans="1:15" x14ac:dyDescent="0.25">
      <c r="A1534" s="8" t="s">
        <v>556</v>
      </c>
      <c r="B1534" s="9">
        <v>13</v>
      </c>
      <c r="C1534" s="13" t="s">
        <v>577</v>
      </c>
      <c r="D1534" s="13"/>
      <c r="E1534" s="13" t="e">
        <f>_xlfn.IFNA(VLOOKUP(expandedflower[[#This Row],[Scion METRC '#]],[3]!METRCC8[#Data],2,FALSE),"METRC ERROR")</f>
        <v>#REF!</v>
      </c>
      <c r="F1534" s="13" t="str">
        <f>_xlfn.IFNA(VLOOKUP(expandedflower[[#This Row],[Scion METRC '#]],VEGC8[[#All],[Scion METRC '#]:[Pheno Barcode]],2,FALSE),"")</f>
        <v/>
      </c>
      <c r="G1534" s="13" t="str">
        <f>LEFT(expandedflower[[#This Row],[Pheno Barcode]],7)</f>
        <v/>
      </c>
      <c r="H1534" s="10" t="e">
        <f>_xlfn.IFNA(VLOOKUP(expandedflower[[#This Row],[Strain]],VEGC8[[#All],[Scion METRC '#]:[Health]],5,FALSE),"")</f>
        <v>#REF!</v>
      </c>
      <c r="I1534" s="13"/>
      <c r="J1534" s="13" t="str">
        <f>_xlfn.IFNA(VLOOKUP(expandedflower[[#This Row],[Scion METRC '#]],DEADC8[#Data],2,FALSE),"Alive")</f>
        <v>Alive</v>
      </c>
      <c r="K1534" s="13"/>
      <c r="L1534" s="13" t="str">
        <f>_xlfn.IFNA(VLOOKUP(expandedflower[[#This Row],[Scion METRC '#]],DEADC8[#Data],3,FALSE),"")</f>
        <v/>
      </c>
      <c r="M1534" s="14" t="str">
        <f>_xlfn.IFNA(VLOOKUP(expandedflower[[#This Row],[Scion METRC '#]],DEADC8[#Data],4,FALSE),"")</f>
        <v/>
      </c>
      <c r="N1534" s="13" t="str">
        <f>IF(ISNUMBER(SEARCH(".",expandedflower[[#This Row],[Pheno Barcode]])),CONCATENATE("1A4070000000065000",RIGHT(expandedflower[[#This Row],[Pheno Barcode]],6)),"")</f>
        <v/>
      </c>
      <c r="O15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_TL1-13</v>
      </c>
    </row>
    <row r="1535" spans="1:15" x14ac:dyDescent="0.25">
      <c r="A1535" s="8" t="s">
        <v>556</v>
      </c>
      <c r="B1535" s="9">
        <v>14</v>
      </c>
      <c r="C1535" s="13" t="s">
        <v>577</v>
      </c>
      <c r="D1535" s="13"/>
      <c r="E1535" s="13" t="e">
        <f>_xlfn.IFNA(VLOOKUP(expandedflower[[#This Row],[Scion METRC '#]],[3]!METRCC8[#Data],2,FALSE),"METRC ERROR")</f>
        <v>#REF!</v>
      </c>
      <c r="F1535" s="13" t="str">
        <f>_xlfn.IFNA(VLOOKUP(expandedflower[[#This Row],[Scion METRC '#]],VEGC8[[#All],[Scion METRC '#]:[Pheno Barcode]],2,FALSE),"")</f>
        <v/>
      </c>
      <c r="G1535" s="13" t="str">
        <f>LEFT(expandedflower[[#This Row],[Pheno Barcode]],7)</f>
        <v/>
      </c>
      <c r="H1535" s="10" t="e">
        <f>_xlfn.IFNA(VLOOKUP(expandedflower[[#This Row],[Strain]],VEGC8[[#All],[Scion METRC '#]:[Health]],5,FALSE),"")</f>
        <v>#REF!</v>
      </c>
      <c r="I1535" s="13"/>
      <c r="J1535" s="13" t="str">
        <f>_xlfn.IFNA(VLOOKUP(expandedflower[[#This Row],[Scion METRC '#]],DEADC8[#Data],2,FALSE),"Alive")</f>
        <v>Alive</v>
      </c>
      <c r="K1535" s="13"/>
      <c r="L1535" s="13" t="str">
        <f>_xlfn.IFNA(VLOOKUP(expandedflower[[#This Row],[Scion METRC '#]],DEADC8[#Data],3,FALSE),"")</f>
        <v/>
      </c>
      <c r="M1535" s="14" t="str">
        <f>_xlfn.IFNA(VLOOKUP(expandedflower[[#This Row],[Scion METRC '#]],DEADC8[#Data],4,FALSE),"")</f>
        <v/>
      </c>
      <c r="N1535" s="13" t="str">
        <f>IF(ISNUMBER(SEARCH(".",expandedflower[[#This Row],[Pheno Barcode]])),CONCATENATE("1A4070000000065000",RIGHT(expandedflower[[#This Row],[Pheno Barcode]],6)),"")</f>
        <v/>
      </c>
      <c r="O15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_TL1-14</v>
      </c>
    </row>
    <row r="1536" spans="1:15" x14ac:dyDescent="0.25">
      <c r="A1536" s="8" t="s">
        <v>556</v>
      </c>
      <c r="B1536" s="9">
        <v>15</v>
      </c>
      <c r="C1536" s="13" t="s">
        <v>577</v>
      </c>
      <c r="D1536" s="13"/>
      <c r="E1536" s="13" t="e">
        <f>_xlfn.IFNA(VLOOKUP(expandedflower[[#This Row],[Scion METRC '#]],[3]!METRCC8[#Data],2,FALSE),"METRC ERROR")</f>
        <v>#REF!</v>
      </c>
      <c r="F1536" s="13" t="str">
        <f>_xlfn.IFNA(VLOOKUP(expandedflower[[#This Row],[Scion METRC '#]],VEGC8[[#All],[Scion METRC '#]:[Pheno Barcode]],2,FALSE),"")</f>
        <v/>
      </c>
      <c r="G1536" s="13" t="str">
        <f>LEFT(expandedflower[[#This Row],[Pheno Barcode]],7)</f>
        <v/>
      </c>
      <c r="H1536" s="10" t="e">
        <f>_xlfn.IFNA(VLOOKUP(expandedflower[[#This Row],[Strain]],VEGC8[[#All],[Scion METRC '#]:[Health]],5,FALSE),"")</f>
        <v>#REF!</v>
      </c>
      <c r="I1536" s="13"/>
      <c r="J1536" s="13" t="str">
        <f>_xlfn.IFNA(VLOOKUP(expandedflower[[#This Row],[Scion METRC '#]],DEADC8[#Data],2,FALSE),"Alive")</f>
        <v>Alive</v>
      </c>
      <c r="K1536" s="13"/>
      <c r="L1536" s="13" t="str">
        <f>_xlfn.IFNA(VLOOKUP(expandedflower[[#This Row],[Scion METRC '#]],DEADC8[#Data],3,FALSE),"")</f>
        <v/>
      </c>
      <c r="M1536" s="14" t="str">
        <f>_xlfn.IFNA(VLOOKUP(expandedflower[[#This Row],[Scion METRC '#]],DEADC8[#Data],4,FALSE),"")</f>
        <v/>
      </c>
      <c r="N1536" s="13" t="str">
        <f>IF(ISNUMBER(SEARCH(".",expandedflower[[#This Row],[Pheno Barcode]])),CONCATENATE("1A4070000000065000",RIGHT(expandedflower[[#This Row],[Pheno Barcode]],6)),"")</f>
        <v/>
      </c>
      <c r="O15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_TL1-15</v>
      </c>
    </row>
    <row r="1537" spans="1:15" x14ac:dyDescent="0.25">
      <c r="A1537" s="8" t="s">
        <v>556</v>
      </c>
      <c r="B1537" s="9">
        <v>16</v>
      </c>
      <c r="C1537" s="13" t="s">
        <v>577</v>
      </c>
      <c r="D1537" s="13"/>
      <c r="E1537" s="13" t="e">
        <f>_xlfn.IFNA(VLOOKUP(expandedflower[[#This Row],[Scion METRC '#]],[3]!METRCC8[#Data],2,FALSE),"METRC ERROR")</f>
        <v>#REF!</v>
      </c>
      <c r="F1537" s="13" t="str">
        <f>_xlfn.IFNA(VLOOKUP(expandedflower[[#This Row],[Scion METRC '#]],VEGC8[[#All],[Scion METRC '#]:[Pheno Barcode]],2,FALSE),"")</f>
        <v/>
      </c>
      <c r="G1537" s="13" t="str">
        <f>LEFT(expandedflower[[#This Row],[Pheno Barcode]],7)</f>
        <v/>
      </c>
      <c r="H1537" s="10" t="e">
        <f>_xlfn.IFNA(VLOOKUP(expandedflower[[#This Row],[Strain]],VEGC8[[#All],[Scion METRC '#]:[Health]],5,FALSE),"")</f>
        <v>#REF!</v>
      </c>
      <c r="I1537" s="13"/>
      <c r="J1537" s="13" t="str">
        <f>_xlfn.IFNA(VLOOKUP(expandedflower[[#This Row],[Scion METRC '#]],DEADC8[#Data],2,FALSE),"Alive")</f>
        <v>Alive</v>
      </c>
      <c r="K1537" s="13"/>
      <c r="L1537" s="13" t="str">
        <f>_xlfn.IFNA(VLOOKUP(expandedflower[[#This Row],[Scion METRC '#]],DEADC8[#Data],3,FALSE),"")</f>
        <v/>
      </c>
      <c r="M1537" s="14" t="str">
        <f>_xlfn.IFNA(VLOOKUP(expandedflower[[#This Row],[Scion METRC '#]],DEADC8[#Data],4,FALSE),"")</f>
        <v/>
      </c>
      <c r="N1537" s="13" t="str">
        <f>IF(ISNUMBER(SEARCH(".",expandedflower[[#This Row],[Pheno Barcode]])),CONCATENATE("1A4070000000065000",RIGHT(expandedflower[[#This Row],[Pheno Barcode]],6)),"")</f>
        <v/>
      </c>
      <c r="O15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_TL1-16</v>
      </c>
    </row>
    <row r="1538" spans="1:15" x14ac:dyDescent="0.25">
      <c r="A1538" s="8" t="s">
        <v>556</v>
      </c>
      <c r="B1538" s="9">
        <v>1</v>
      </c>
      <c r="C1538" s="13" t="s">
        <v>578</v>
      </c>
      <c r="D1538" s="13"/>
      <c r="E1538" s="13" t="e">
        <f>_xlfn.IFNA(VLOOKUP(expandedflower[[#This Row],[Scion METRC '#]],[3]!METRCC8[#Data],2,FALSE),"METRC ERROR")</f>
        <v>#REF!</v>
      </c>
      <c r="F1538" s="13" t="str">
        <f>_xlfn.IFNA(VLOOKUP(expandedflower[[#This Row],[Scion METRC '#]],VEGC8[[#All],[Scion METRC '#]:[Pheno Barcode]],2,FALSE),"")</f>
        <v/>
      </c>
      <c r="G1538" s="13" t="str">
        <f>LEFT(expandedflower[[#This Row],[Pheno Barcode]],7)</f>
        <v/>
      </c>
      <c r="H1538" s="10" t="e">
        <f>_xlfn.IFNA(VLOOKUP(expandedflower[[#This Row],[Strain]],VEGC8[[#All],[Scion METRC '#]:[Health]],5,FALSE),"")</f>
        <v>#REF!</v>
      </c>
      <c r="I1538" s="13"/>
      <c r="J1538" s="13" t="str">
        <f>_xlfn.IFNA(VLOOKUP(expandedflower[[#This Row],[Scion METRC '#]],DEADC8[#Data],2,FALSE),"Alive")</f>
        <v>Alive</v>
      </c>
      <c r="K1538" s="13"/>
      <c r="L1538" s="13" t="str">
        <f>_xlfn.IFNA(VLOOKUP(expandedflower[[#This Row],[Scion METRC '#]],DEADC8[#Data],3,FALSE),"")</f>
        <v/>
      </c>
      <c r="M1538" s="14" t="str">
        <f>_xlfn.IFNA(VLOOKUP(expandedflower[[#This Row],[Scion METRC '#]],DEADC8[#Data],4,FALSE),"")</f>
        <v/>
      </c>
      <c r="N1538" s="13" t="str">
        <f>IF(ISNUMBER(SEARCH(".",expandedflower[[#This Row],[Pheno Barcode]])),CONCATENATE("1A4070000000065000",RIGHT(expandedflower[[#This Row],[Pheno Barcode]],6)),"")</f>
        <v/>
      </c>
      <c r="O15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_TL2-01</v>
      </c>
    </row>
    <row r="1539" spans="1:15" x14ac:dyDescent="0.25">
      <c r="A1539" s="8" t="s">
        <v>556</v>
      </c>
      <c r="B1539" s="9">
        <v>2</v>
      </c>
      <c r="C1539" s="13" t="s">
        <v>578</v>
      </c>
      <c r="D1539" s="13"/>
      <c r="E1539" s="13" t="e">
        <f>_xlfn.IFNA(VLOOKUP(expandedflower[[#This Row],[Scion METRC '#]],[3]!METRCC8[#Data],2,FALSE),"METRC ERROR")</f>
        <v>#REF!</v>
      </c>
      <c r="F1539" s="13" t="str">
        <f>_xlfn.IFNA(VLOOKUP(expandedflower[[#This Row],[Scion METRC '#]],VEGC8[[#All],[Scion METRC '#]:[Pheno Barcode]],2,FALSE),"")</f>
        <v/>
      </c>
      <c r="G1539" s="13" t="str">
        <f>LEFT(expandedflower[[#This Row],[Pheno Barcode]],7)</f>
        <v/>
      </c>
      <c r="H1539" s="10" t="e">
        <f>_xlfn.IFNA(VLOOKUP(expandedflower[[#This Row],[Strain]],VEGC8[[#All],[Scion METRC '#]:[Health]],5,FALSE),"")</f>
        <v>#REF!</v>
      </c>
      <c r="I1539" s="13"/>
      <c r="J1539" s="13" t="str">
        <f>_xlfn.IFNA(VLOOKUP(expandedflower[[#This Row],[Scion METRC '#]],DEADC8[#Data],2,FALSE),"Alive")</f>
        <v>Alive</v>
      </c>
      <c r="K1539" s="13"/>
      <c r="L1539" s="13" t="str">
        <f>_xlfn.IFNA(VLOOKUP(expandedflower[[#This Row],[Scion METRC '#]],DEADC8[#Data],3,FALSE),"")</f>
        <v/>
      </c>
      <c r="M1539" s="14" t="str">
        <f>_xlfn.IFNA(VLOOKUP(expandedflower[[#This Row],[Scion METRC '#]],DEADC8[#Data],4,FALSE),"")</f>
        <v/>
      </c>
      <c r="N1539" s="13" t="str">
        <f>IF(ISNUMBER(SEARCH(".",expandedflower[[#This Row],[Pheno Barcode]])),CONCATENATE("1A4070000000065000",RIGHT(expandedflower[[#This Row],[Pheno Barcode]],6)),"")</f>
        <v/>
      </c>
      <c r="O15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_TL2-02</v>
      </c>
    </row>
    <row r="1540" spans="1:15" x14ac:dyDescent="0.25">
      <c r="A1540" s="8" t="s">
        <v>556</v>
      </c>
      <c r="B1540" s="9">
        <v>3</v>
      </c>
      <c r="C1540" s="13" t="s">
        <v>578</v>
      </c>
      <c r="D1540" s="13"/>
      <c r="E1540" s="13" t="e">
        <f>_xlfn.IFNA(VLOOKUP(expandedflower[[#This Row],[Scion METRC '#]],[3]!METRCC8[#Data],2,FALSE),"METRC ERROR")</f>
        <v>#REF!</v>
      </c>
      <c r="F1540" s="13" t="str">
        <f>_xlfn.IFNA(VLOOKUP(expandedflower[[#This Row],[Scion METRC '#]],VEGC8[[#All],[Scion METRC '#]:[Pheno Barcode]],2,FALSE),"")</f>
        <v/>
      </c>
      <c r="G1540" s="13" t="str">
        <f>LEFT(expandedflower[[#This Row],[Pheno Barcode]],7)</f>
        <v/>
      </c>
      <c r="H1540" s="10" t="e">
        <f>_xlfn.IFNA(VLOOKUP(expandedflower[[#This Row],[Strain]],VEGC8[[#All],[Scion METRC '#]:[Health]],5,FALSE),"")</f>
        <v>#REF!</v>
      </c>
      <c r="I1540" s="13"/>
      <c r="J1540" s="13" t="str">
        <f>_xlfn.IFNA(VLOOKUP(expandedflower[[#This Row],[Scion METRC '#]],DEADC8[#Data],2,FALSE),"Alive")</f>
        <v>Alive</v>
      </c>
      <c r="K1540" s="13"/>
      <c r="L1540" s="13" t="str">
        <f>_xlfn.IFNA(VLOOKUP(expandedflower[[#This Row],[Scion METRC '#]],DEADC8[#Data],3,FALSE),"")</f>
        <v/>
      </c>
      <c r="M1540" s="14" t="str">
        <f>_xlfn.IFNA(VLOOKUP(expandedflower[[#This Row],[Scion METRC '#]],DEADC8[#Data],4,FALSE),"")</f>
        <v/>
      </c>
      <c r="N1540" s="13" t="str">
        <f>IF(ISNUMBER(SEARCH(".",expandedflower[[#This Row],[Pheno Barcode]])),CONCATENATE("1A4070000000065000",RIGHT(expandedflower[[#This Row],[Pheno Barcode]],6)),"")</f>
        <v/>
      </c>
      <c r="O15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_TL2-03</v>
      </c>
    </row>
    <row r="1541" spans="1:15" x14ac:dyDescent="0.25">
      <c r="A1541" s="8" t="s">
        <v>556</v>
      </c>
      <c r="B1541" s="9">
        <v>4</v>
      </c>
      <c r="C1541" s="13" t="s">
        <v>578</v>
      </c>
      <c r="D1541" s="13"/>
      <c r="E1541" s="13" t="e">
        <f>_xlfn.IFNA(VLOOKUP(expandedflower[[#This Row],[Scion METRC '#]],[3]!METRCC8[#Data],2,FALSE),"METRC ERROR")</f>
        <v>#REF!</v>
      </c>
      <c r="F1541" s="13" t="str">
        <f>_xlfn.IFNA(VLOOKUP(expandedflower[[#This Row],[Scion METRC '#]],VEGC8[[#All],[Scion METRC '#]:[Pheno Barcode]],2,FALSE),"")</f>
        <v/>
      </c>
      <c r="G1541" s="13" t="str">
        <f>LEFT(expandedflower[[#This Row],[Pheno Barcode]],7)</f>
        <v/>
      </c>
      <c r="H1541" s="10" t="e">
        <f>_xlfn.IFNA(VLOOKUP(expandedflower[[#This Row],[Strain]],VEGC8[[#All],[Scion METRC '#]:[Health]],5,FALSE),"")</f>
        <v>#REF!</v>
      </c>
      <c r="I1541" s="13"/>
      <c r="J1541" s="13" t="str">
        <f>_xlfn.IFNA(VLOOKUP(expandedflower[[#This Row],[Scion METRC '#]],DEADC8[#Data],2,FALSE),"Alive")</f>
        <v>Alive</v>
      </c>
      <c r="K1541" s="13"/>
      <c r="L1541" s="13" t="str">
        <f>_xlfn.IFNA(VLOOKUP(expandedflower[[#This Row],[Scion METRC '#]],DEADC8[#Data],3,FALSE),"")</f>
        <v/>
      </c>
      <c r="M1541" s="14" t="str">
        <f>_xlfn.IFNA(VLOOKUP(expandedflower[[#This Row],[Scion METRC '#]],DEADC8[#Data],4,FALSE),"")</f>
        <v/>
      </c>
      <c r="N1541" s="13" t="str">
        <f>IF(ISNUMBER(SEARCH(".",expandedflower[[#This Row],[Pheno Barcode]])),CONCATENATE("1A4070000000065000",RIGHT(expandedflower[[#This Row],[Pheno Barcode]],6)),"")</f>
        <v/>
      </c>
      <c r="O15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_TL2-04</v>
      </c>
    </row>
    <row r="1542" spans="1:15" x14ac:dyDescent="0.25">
      <c r="A1542" s="8" t="s">
        <v>556</v>
      </c>
      <c r="B1542" s="9">
        <v>5</v>
      </c>
      <c r="C1542" s="13" t="s">
        <v>578</v>
      </c>
      <c r="D1542" s="13"/>
      <c r="E1542" s="13" t="e">
        <f>_xlfn.IFNA(VLOOKUP(expandedflower[[#This Row],[Scion METRC '#]],[3]!METRCC8[#Data],2,FALSE),"METRC ERROR")</f>
        <v>#REF!</v>
      </c>
      <c r="F1542" s="13" t="str">
        <f>_xlfn.IFNA(VLOOKUP(expandedflower[[#This Row],[Scion METRC '#]],VEGC8[[#All],[Scion METRC '#]:[Pheno Barcode]],2,FALSE),"")</f>
        <v/>
      </c>
      <c r="G1542" s="13" t="str">
        <f>LEFT(expandedflower[[#This Row],[Pheno Barcode]],7)</f>
        <v/>
      </c>
      <c r="H1542" s="10" t="e">
        <f>_xlfn.IFNA(VLOOKUP(expandedflower[[#This Row],[Strain]],VEGC8[[#All],[Scion METRC '#]:[Health]],5,FALSE),"")</f>
        <v>#REF!</v>
      </c>
      <c r="I1542" s="13"/>
      <c r="J1542" s="13" t="str">
        <f>_xlfn.IFNA(VLOOKUP(expandedflower[[#This Row],[Scion METRC '#]],DEADC8[#Data],2,FALSE),"Alive")</f>
        <v>Alive</v>
      </c>
      <c r="K1542" s="13"/>
      <c r="L1542" s="13" t="str">
        <f>_xlfn.IFNA(VLOOKUP(expandedflower[[#This Row],[Scion METRC '#]],DEADC8[#Data],3,FALSE),"")</f>
        <v/>
      </c>
      <c r="M1542" s="14" t="str">
        <f>_xlfn.IFNA(VLOOKUP(expandedflower[[#This Row],[Scion METRC '#]],DEADC8[#Data],4,FALSE),"")</f>
        <v/>
      </c>
      <c r="N1542" s="13" t="str">
        <f>IF(ISNUMBER(SEARCH(".",expandedflower[[#This Row],[Pheno Barcode]])),CONCATENATE("1A4070000000065000",RIGHT(expandedflower[[#This Row],[Pheno Barcode]],6)),"")</f>
        <v/>
      </c>
      <c r="O15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_TL2-05</v>
      </c>
    </row>
    <row r="1543" spans="1:15" x14ac:dyDescent="0.25">
      <c r="A1543" s="8" t="s">
        <v>556</v>
      </c>
      <c r="B1543" s="9">
        <v>6</v>
      </c>
      <c r="C1543" s="13" t="s">
        <v>578</v>
      </c>
      <c r="D1543" s="13"/>
      <c r="E1543" s="13" t="e">
        <f>_xlfn.IFNA(VLOOKUP(expandedflower[[#This Row],[Scion METRC '#]],[3]!METRCC8[#Data],2,FALSE),"METRC ERROR")</f>
        <v>#REF!</v>
      </c>
      <c r="F1543" s="13" t="str">
        <f>_xlfn.IFNA(VLOOKUP(expandedflower[[#This Row],[Scion METRC '#]],VEGC8[[#All],[Scion METRC '#]:[Pheno Barcode]],2,FALSE),"")</f>
        <v/>
      </c>
      <c r="G1543" s="13" t="str">
        <f>LEFT(expandedflower[[#This Row],[Pheno Barcode]],7)</f>
        <v/>
      </c>
      <c r="H1543" s="10" t="e">
        <f>_xlfn.IFNA(VLOOKUP(expandedflower[[#This Row],[Strain]],VEGC8[[#All],[Scion METRC '#]:[Health]],5,FALSE),"")</f>
        <v>#REF!</v>
      </c>
      <c r="I1543" s="13"/>
      <c r="J1543" s="13" t="str">
        <f>_xlfn.IFNA(VLOOKUP(expandedflower[[#This Row],[Scion METRC '#]],DEADC8[#Data],2,FALSE),"Alive")</f>
        <v>Alive</v>
      </c>
      <c r="K1543" s="13"/>
      <c r="L1543" s="13" t="str">
        <f>_xlfn.IFNA(VLOOKUP(expandedflower[[#This Row],[Scion METRC '#]],DEADC8[#Data],3,FALSE),"")</f>
        <v/>
      </c>
      <c r="M1543" s="14" t="str">
        <f>_xlfn.IFNA(VLOOKUP(expandedflower[[#This Row],[Scion METRC '#]],DEADC8[#Data],4,FALSE),"")</f>
        <v/>
      </c>
      <c r="N1543" s="13" t="str">
        <f>IF(ISNUMBER(SEARCH(".",expandedflower[[#This Row],[Pheno Barcode]])),CONCATENATE("1A4070000000065000",RIGHT(expandedflower[[#This Row],[Pheno Barcode]],6)),"")</f>
        <v/>
      </c>
      <c r="O15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_TL2-06</v>
      </c>
    </row>
    <row r="1544" spans="1:15" x14ac:dyDescent="0.25">
      <c r="A1544" s="8" t="s">
        <v>556</v>
      </c>
      <c r="B1544" s="9">
        <v>7</v>
      </c>
      <c r="C1544" s="13" t="s">
        <v>578</v>
      </c>
      <c r="D1544" s="13"/>
      <c r="E1544" s="13" t="e">
        <f>_xlfn.IFNA(VLOOKUP(expandedflower[[#This Row],[Scion METRC '#]],[3]!METRCC8[#Data],2,FALSE),"METRC ERROR")</f>
        <v>#REF!</v>
      </c>
      <c r="F1544" s="13" t="str">
        <f>_xlfn.IFNA(VLOOKUP(expandedflower[[#This Row],[Scion METRC '#]],VEGC8[[#All],[Scion METRC '#]:[Pheno Barcode]],2,FALSE),"")</f>
        <v/>
      </c>
      <c r="G1544" s="13" t="str">
        <f>LEFT(expandedflower[[#This Row],[Pheno Barcode]],7)</f>
        <v/>
      </c>
      <c r="H1544" s="10" t="e">
        <f>_xlfn.IFNA(VLOOKUP(expandedflower[[#This Row],[Strain]],VEGC8[[#All],[Scion METRC '#]:[Health]],5,FALSE),"")</f>
        <v>#REF!</v>
      </c>
      <c r="I1544" s="13"/>
      <c r="J1544" s="13" t="str">
        <f>_xlfn.IFNA(VLOOKUP(expandedflower[[#This Row],[Scion METRC '#]],DEADC8[#Data],2,FALSE),"Alive")</f>
        <v>Alive</v>
      </c>
      <c r="K1544" s="13"/>
      <c r="L1544" s="13" t="str">
        <f>_xlfn.IFNA(VLOOKUP(expandedflower[[#This Row],[Scion METRC '#]],DEADC8[#Data],3,FALSE),"")</f>
        <v/>
      </c>
      <c r="M1544" s="14" t="str">
        <f>_xlfn.IFNA(VLOOKUP(expandedflower[[#This Row],[Scion METRC '#]],DEADC8[#Data],4,FALSE),"")</f>
        <v/>
      </c>
      <c r="N1544" s="13" t="str">
        <f>IF(ISNUMBER(SEARCH(".",expandedflower[[#This Row],[Pheno Barcode]])),CONCATENATE("1A4070000000065000",RIGHT(expandedflower[[#This Row],[Pheno Barcode]],6)),"")</f>
        <v/>
      </c>
      <c r="O15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_TL2-07</v>
      </c>
    </row>
    <row r="1545" spans="1:15" x14ac:dyDescent="0.25">
      <c r="A1545" s="8" t="s">
        <v>556</v>
      </c>
      <c r="B1545" s="9">
        <v>8</v>
      </c>
      <c r="C1545" s="13" t="s">
        <v>578</v>
      </c>
      <c r="D1545" s="13"/>
      <c r="E1545" s="13" t="e">
        <f>_xlfn.IFNA(VLOOKUP(expandedflower[[#This Row],[Scion METRC '#]],[3]!METRCC8[#Data],2,FALSE),"METRC ERROR")</f>
        <v>#REF!</v>
      </c>
      <c r="F1545" s="13" t="str">
        <f>_xlfn.IFNA(VLOOKUP(expandedflower[[#This Row],[Scion METRC '#]],VEGC8[[#All],[Scion METRC '#]:[Pheno Barcode]],2,FALSE),"")</f>
        <v/>
      </c>
      <c r="G1545" s="13" t="str">
        <f>LEFT(expandedflower[[#This Row],[Pheno Barcode]],7)</f>
        <v/>
      </c>
      <c r="H1545" s="10" t="e">
        <f>_xlfn.IFNA(VLOOKUP(expandedflower[[#This Row],[Strain]],VEGC8[[#All],[Scion METRC '#]:[Health]],5,FALSE),"")</f>
        <v>#REF!</v>
      </c>
      <c r="I1545" s="13"/>
      <c r="J1545" s="13" t="str">
        <f>_xlfn.IFNA(VLOOKUP(expandedflower[[#This Row],[Scion METRC '#]],DEADC8[#Data],2,FALSE),"Alive")</f>
        <v>Alive</v>
      </c>
      <c r="K1545" s="13"/>
      <c r="L1545" s="13" t="str">
        <f>_xlfn.IFNA(VLOOKUP(expandedflower[[#This Row],[Scion METRC '#]],DEADC8[#Data],3,FALSE),"")</f>
        <v/>
      </c>
      <c r="M1545" s="14" t="str">
        <f>_xlfn.IFNA(VLOOKUP(expandedflower[[#This Row],[Scion METRC '#]],DEADC8[#Data],4,FALSE),"")</f>
        <v/>
      </c>
      <c r="N1545" s="13" t="str">
        <f>IF(ISNUMBER(SEARCH(".",expandedflower[[#This Row],[Pheno Barcode]])),CONCATENATE("1A4070000000065000",RIGHT(expandedflower[[#This Row],[Pheno Barcode]],6)),"")</f>
        <v/>
      </c>
      <c r="O15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_TL2-08</v>
      </c>
    </row>
    <row r="1546" spans="1:15" x14ac:dyDescent="0.25">
      <c r="A1546" s="8" t="s">
        <v>556</v>
      </c>
      <c r="B1546" s="9">
        <v>9</v>
      </c>
      <c r="C1546" s="13" t="s">
        <v>578</v>
      </c>
      <c r="D1546" s="13"/>
      <c r="E1546" s="13" t="e">
        <f>_xlfn.IFNA(VLOOKUP(expandedflower[[#This Row],[Scion METRC '#]],[3]!METRCC8[#Data],2,FALSE),"METRC ERROR")</f>
        <v>#REF!</v>
      </c>
      <c r="F1546" s="13" t="str">
        <f>_xlfn.IFNA(VLOOKUP(expandedflower[[#This Row],[Scion METRC '#]],VEGC8[[#All],[Scion METRC '#]:[Pheno Barcode]],2,FALSE),"")</f>
        <v/>
      </c>
      <c r="G1546" s="13" t="str">
        <f>LEFT(expandedflower[[#This Row],[Pheno Barcode]],7)</f>
        <v/>
      </c>
      <c r="H1546" s="10" t="e">
        <f>_xlfn.IFNA(VLOOKUP(expandedflower[[#This Row],[Strain]],VEGC8[[#All],[Scion METRC '#]:[Health]],5,FALSE),"")</f>
        <v>#REF!</v>
      </c>
      <c r="I1546" s="13"/>
      <c r="J1546" s="13" t="str">
        <f>_xlfn.IFNA(VLOOKUP(expandedflower[[#This Row],[Scion METRC '#]],DEADC8[#Data],2,FALSE),"Alive")</f>
        <v>Alive</v>
      </c>
      <c r="K1546" s="13"/>
      <c r="L1546" s="13" t="str">
        <f>_xlfn.IFNA(VLOOKUP(expandedflower[[#This Row],[Scion METRC '#]],DEADC8[#Data],3,FALSE),"")</f>
        <v/>
      </c>
      <c r="M1546" s="14" t="str">
        <f>_xlfn.IFNA(VLOOKUP(expandedflower[[#This Row],[Scion METRC '#]],DEADC8[#Data],4,FALSE),"")</f>
        <v/>
      </c>
      <c r="N1546" s="13" t="str">
        <f>IF(ISNUMBER(SEARCH(".",expandedflower[[#This Row],[Pheno Barcode]])),CONCATENATE("1A4070000000065000",RIGHT(expandedflower[[#This Row],[Pheno Barcode]],6)),"")</f>
        <v/>
      </c>
      <c r="O15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_TL2-09</v>
      </c>
    </row>
    <row r="1547" spans="1:15" x14ac:dyDescent="0.25">
      <c r="A1547" s="8" t="s">
        <v>556</v>
      </c>
      <c r="B1547" s="9">
        <v>10</v>
      </c>
      <c r="C1547" s="13" t="s">
        <v>578</v>
      </c>
      <c r="D1547" s="13"/>
      <c r="E1547" s="13" t="e">
        <f>_xlfn.IFNA(VLOOKUP(expandedflower[[#This Row],[Scion METRC '#]],[3]!METRCC8[#Data],2,FALSE),"METRC ERROR")</f>
        <v>#REF!</v>
      </c>
      <c r="F1547" s="13" t="str">
        <f>_xlfn.IFNA(VLOOKUP(expandedflower[[#This Row],[Scion METRC '#]],VEGC8[[#All],[Scion METRC '#]:[Pheno Barcode]],2,FALSE),"")</f>
        <v/>
      </c>
      <c r="G1547" s="13" t="str">
        <f>LEFT(expandedflower[[#This Row],[Pheno Barcode]],7)</f>
        <v/>
      </c>
      <c r="H1547" s="10" t="e">
        <f>_xlfn.IFNA(VLOOKUP(expandedflower[[#This Row],[Strain]],VEGC8[[#All],[Scion METRC '#]:[Health]],5,FALSE),"")</f>
        <v>#REF!</v>
      </c>
      <c r="I1547" s="13"/>
      <c r="J1547" s="13" t="str">
        <f>_xlfn.IFNA(VLOOKUP(expandedflower[[#This Row],[Scion METRC '#]],DEADC8[#Data],2,FALSE),"Alive")</f>
        <v>Alive</v>
      </c>
      <c r="K1547" s="13"/>
      <c r="L1547" s="13" t="str">
        <f>_xlfn.IFNA(VLOOKUP(expandedflower[[#This Row],[Scion METRC '#]],DEADC8[#Data],3,FALSE),"")</f>
        <v/>
      </c>
      <c r="M1547" s="14" t="str">
        <f>_xlfn.IFNA(VLOOKUP(expandedflower[[#This Row],[Scion METRC '#]],DEADC8[#Data],4,FALSE),"")</f>
        <v/>
      </c>
      <c r="N1547" s="13" t="str">
        <f>IF(ISNUMBER(SEARCH(".",expandedflower[[#This Row],[Pheno Barcode]])),CONCATENATE("1A4070000000065000",RIGHT(expandedflower[[#This Row],[Pheno Barcode]],6)),"")</f>
        <v/>
      </c>
      <c r="O15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_TL2-10</v>
      </c>
    </row>
    <row r="1548" spans="1:15" x14ac:dyDescent="0.25">
      <c r="A1548" s="8" t="s">
        <v>556</v>
      </c>
      <c r="B1548" s="9">
        <v>11</v>
      </c>
      <c r="C1548" s="13" t="s">
        <v>578</v>
      </c>
      <c r="D1548" s="13"/>
      <c r="E1548" s="13" t="e">
        <f>_xlfn.IFNA(VLOOKUP(expandedflower[[#This Row],[Scion METRC '#]],[3]!METRCC8[#Data],2,FALSE),"METRC ERROR")</f>
        <v>#REF!</v>
      </c>
      <c r="F1548" s="13" t="str">
        <f>_xlfn.IFNA(VLOOKUP(expandedflower[[#This Row],[Scion METRC '#]],VEGC8[[#All],[Scion METRC '#]:[Pheno Barcode]],2,FALSE),"")</f>
        <v/>
      </c>
      <c r="G1548" s="13" t="str">
        <f>LEFT(expandedflower[[#This Row],[Pheno Barcode]],7)</f>
        <v/>
      </c>
      <c r="H1548" s="10" t="e">
        <f>_xlfn.IFNA(VLOOKUP(expandedflower[[#This Row],[Strain]],VEGC8[[#All],[Scion METRC '#]:[Health]],5,FALSE),"")</f>
        <v>#REF!</v>
      </c>
      <c r="I1548" s="13"/>
      <c r="J1548" s="13" t="str">
        <f>_xlfn.IFNA(VLOOKUP(expandedflower[[#This Row],[Scion METRC '#]],DEADC8[#Data],2,FALSE),"Alive")</f>
        <v>Alive</v>
      </c>
      <c r="K1548" s="13"/>
      <c r="L1548" s="13" t="str">
        <f>_xlfn.IFNA(VLOOKUP(expandedflower[[#This Row],[Scion METRC '#]],DEADC8[#Data],3,FALSE),"")</f>
        <v/>
      </c>
      <c r="M1548" s="14" t="str">
        <f>_xlfn.IFNA(VLOOKUP(expandedflower[[#This Row],[Scion METRC '#]],DEADC8[#Data],4,FALSE),"")</f>
        <v/>
      </c>
      <c r="N1548" s="13" t="str">
        <f>IF(ISNUMBER(SEARCH(".",expandedflower[[#This Row],[Pheno Barcode]])),CONCATENATE("1A4070000000065000",RIGHT(expandedflower[[#This Row],[Pheno Barcode]],6)),"")</f>
        <v/>
      </c>
      <c r="O15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_TL2-11</v>
      </c>
    </row>
    <row r="1549" spans="1:15" x14ac:dyDescent="0.25">
      <c r="A1549" s="8" t="s">
        <v>556</v>
      </c>
      <c r="B1549" s="9">
        <v>12</v>
      </c>
      <c r="C1549" s="13" t="s">
        <v>578</v>
      </c>
      <c r="D1549" s="13"/>
      <c r="E1549" s="13" t="e">
        <f>_xlfn.IFNA(VLOOKUP(expandedflower[[#This Row],[Scion METRC '#]],[3]!METRCC8[#Data],2,FALSE),"METRC ERROR")</f>
        <v>#REF!</v>
      </c>
      <c r="F1549" s="13" t="str">
        <f>_xlfn.IFNA(VLOOKUP(expandedflower[[#This Row],[Scion METRC '#]],VEGC8[[#All],[Scion METRC '#]:[Pheno Barcode]],2,FALSE),"")</f>
        <v/>
      </c>
      <c r="G1549" s="13" t="str">
        <f>LEFT(expandedflower[[#This Row],[Pheno Barcode]],7)</f>
        <v/>
      </c>
      <c r="H1549" s="10" t="e">
        <f>_xlfn.IFNA(VLOOKUP(expandedflower[[#This Row],[Strain]],VEGC8[[#All],[Scion METRC '#]:[Health]],5,FALSE),"")</f>
        <v>#REF!</v>
      </c>
      <c r="I1549" s="13"/>
      <c r="J1549" s="13" t="str">
        <f>_xlfn.IFNA(VLOOKUP(expandedflower[[#This Row],[Scion METRC '#]],DEADC8[#Data],2,FALSE),"Alive")</f>
        <v>Alive</v>
      </c>
      <c r="K1549" s="13"/>
      <c r="L1549" s="13" t="str">
        <f>_xlfn.IFNA(VLOOKUP(expandedflower[[#This Row],[Scion METRC '#]],DEADC8[#Data],3,FALSE),"")</f>
        <v/>
      </c>
      <c r="M1549" s="14" t="str">
        <f>_xlfn.IFNA(VLOOKUP(expandedflower[[#This Row],[Scion METRC '#]],DEADC8[#Data],4,FALSE),"")</f>
        <v/>
      </c>
      <c r="N1549" s="13" t="str">
        <f>IF(ISNUMBER(SEARCH(".",expandedflower[[#This Row],[Pheno Barcode]])),CONCATENATE("1A4070000000065000",RIGHT(expandedflower[[#This Row],[Pheno Barcode]],6)),"")</f>
        <v/>
      </c>
      <c r="O15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_TL2-12</v>
      </c>
    </row>
    <row r="1550" spans="1:15" x14ac:dyDescent="0.25">
      <c r="A1550" s="8" t="s">
        <v>556</v>
      </c>
      <c r="B1550" s="9">
        <v>13</v>
      </c>
      <c r="C1550" s="13" t="s">
        <v>578</v>
      </c>
      <c r="D1550" s="13"/>
      <c r="E1550" s="13" t="e">
        <f>_xlfn.IFNA(VLOOKUP(expandedflower[[#This Row],[Scion METRC '#]],[3]!METRCC8[#Data],2,FALSE),"METRC ERROR")</f>
        <v>#REF!</v>
      </c>
      <c r="F1550" s="13" t="str">
        <f>_xlfn.IFNA(VLOOKUP(expandedflower[[#This Row],[Scion METRC '#]],VEGC8[[#All],[Scion METRC '#]:[Pheno Barcode]],2,FALSE),"")</f>
        <v/>
      </c>
      <c r="G1550" s="13" t="str">
        <f>LEFT(expandedflower[[#This Row],[Pheno Barcode]],7)</f>
        <v/>
      </c>
      <c r="H1550" s="10" t="e">
        <f>_xlfn.IFNA(VLOOKUP(expandedflower[[#This Row],[Strain]],VEGC8[[#All],[Scion METRC '#]:[Health]],5,FALSE),"")</f>
        <v>#REF!</v>
      </c>
      <c r="I1550" s="13"/>
      <c r="J1550" s="13" t="str">
        <f>_xlfn.IFNA(VLOOKUP(expandedflower[[#This Row],[Scion METRC '#]],DEADC8[#Data],2,FALSE),"Alive")</f>
        <v>Alive</v>
      </c>
      <c r="K1550" s="13"/>
      <c r="L1550" s="13" t="str">
        <f>_xlfn.IFNA(VLOOKUP(expandedflower[[#This Row],[Scion METRC '#]],DEADC8[#Data],3,FALSE),"")</f>
        <v/>
      </c>
      <c r="M1550" s="14" t="str">
        <f>_xlfn.IFNA(VLOOKUP(expandedflower[[#This Row],[Scion METRC '#]],DEADC8[#Data],4,FALSE),"")</f>
        <v/>
      </c>
      <c r="N1550" s="13" t="str">
        <f>IF(ISNUMBER(SEARCH(".",expandedflower[[#This Row],[Pheno Barcode]])),CONCATENATE("1A4070000000065000",RIGHT(expandedflower[[#This Row],[Pheno Barcode]],6)),"")</f>
        <v/>
      </c>
      <c r="O15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_TL2-13</v>
      </c>
    </row>
    <row r="1551" spans="1:15" x14ac:dyDescent="0.25">
      <c r="A1551" s="8" t="s">
        <v>556</v>
      </c>
      <c r="B1551" s="9">
        <v>14</v>
      </c>
      <c r="C1551" s="13" t="s">
        <v>578</v>
      </c>
      <c r="D1551" s="13"/>
      <c r="E1551" s="13" t="e">
        <f>_xlfn.IFNA(VLOOKUP(expandedflower[[#This Row],[Scion METRC '#]],[3]!METRCC8[#Data],2,FALSE),"METRC ERROR")</f>
        <v>#REF!</v>
      </c>
      <c r="F1551" s="13" t="str">
        <f>_xlfn.IFNA(VLOOKUP(expandedflower[[#This Row],[Scion METRC '#]],VEGC8[[#All],[Scion METRC '#]:[Pheno Barcode]],2,FALSE),"")</f>
        <v/>
      </c>
      <c r="G1551" s="13" t="str">
        <f>LEFT(expandedflower[[#This Row],[Pheno Barcode]],7)</f>
        <v/>
      </c>
      <c r="H1551" s="10" t="e">
        <f>_xlfn.IFNA(VLOOKUP(expandedflower[[#This Row],[Strain]],VEGC8[[#All],[Scion METRC '#]:[Health]],5,FALSE),"")</f>
        <v>#REF!</v>
      </c>
      <c r="I1551" s="13"/>
      <c r="J1551" s="13" t="str">
        <f>_xlfn.IFNA(VLOOKUP(expandedflower[[#This Row],[Scion METRC '#]],DEADC8[#Data],2,FALSE),"Alive")</f>
        <v>Alive</v>
      </c>
      <c r="K1551" s="13"/>
      <c r="L1551" s="13" t="str">
        <f>_xlfn.IFNA(VLOOKUP(expandedflower[[#This Row],[Scion METRC '#]],DEADC8[#Data],3,FALSE),"")</f>
        <v/>
      </c>
      <c r="M1551" s="14" t="str">
        <f>_xlfn.IFNA(VLOOKUP(expandedflower[[#This Row],[Scion METRC '#]],DEADC8[#Data],4,FALSE),"")</f>
        <v/>
      </c>
      <c r="N1551" s="13" t="str">
        <f>IF(ISNUMBER(SEARCH(".",expandedflower[[#This Row],[Pheno Barcode]])),CONCATENATE("1A4070000000065000",RIGHT(expandedflower[[#This Row],[Pheno Barcode]],6)),"")</f>
        <v/>
      </c>
      <c r="O15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_TL2-14</v>
      </c>
    </row>
    <row r="1552" spans="1:15" x14ac:dyDescent="0.25">
      <c r="A1552" s="8" t="s">
        <v>556</v>
      </c>
      <c r="B1552" s="9">
        <v>15</v>
      </c>
      <c r="C1552" s="13" t="s">
        <v>578</v>
      </c>
      <c r="D1552" s="13"/>
      <c r="E1552" s="13" t="e">
        <f>_xlfn.IFNA(VLOOKUP(expandedflower[[#This Row],[Scion METRC '#]],[3]!METRCC8[#Data],2,FALSE),"METRC ERROR")</f>
        <v>#REF!</v>
      </c>
      <c r="F1552" s="13" t="str">
        <f>_xlfn.IFNA(VLOOKUP(expandedflower[[#This Row],[Scion METRC '#]],VEGC8[[#All],[Scion METRC '#]:[Pheno Barcode]],2,FALSE),"")</f>
        <v/>
      </c>
      <c r="G1552" s="13" t="str">
        <f>LEFT(expandedflower[[#This Row],[Pheno Barcode]],7)</f>
        <v/>
      </c>
      <c r="H1552" s="10" t="e">
        <f>_xlfn.IFNA(VLOOKUP(expandedflower[[#This Row],[Strain]],VEGC8[[#All],[Scion METRC '#]:[Health]],5,FALSE),"")</f>
        <v>#REF!</v>
      </c>
      <c r="I1552" s="13"/>
      <c r="J1552" s="13" t="str">
        <f>_xlfn.IFNA(VLOOKUP(expandedflower[[#This Row],[Scion METRC '#]],DEADC8[#Data],2,FALSE),"Alive")</f>
        <v>Alive</v>
      </c>
      <c r="K1552" s="13"/>
      <c r="L1552" s="13" t="str">
        <f>_xlfn.IFNA(VLOOKUP(expandedflower[[#This Row],[Scion METRC '#]],DEADC8[#Data],3,FALSE),"")</f>
        <v/>
      </c>
      <c r="M1552" s="14" t="str">
        <f>_xlfn.IFNA(VLOOKUP(expandedflower[[#This Row],[Scion METRC '#]],DEADC8[#Data],4,FALSE),"")</f>
        <v/>
      </c>
      <c r="N1552" s="13" t="str">
        <f>IF(ISNUMBER(SEARCH(".",expandedflower[[#This Row],[Pheno Barcode]])),CONCATENATE("1A4070000000065000",RIGHT(expandedflower[[#This Row],[Pheno Barcode]],6)),"")</f>
        <v/>
      </c>
      <c r="O15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_TL2-15</v>
      </c>
    </row>
    <row r="1553" spans="1:15" x14ac:dyDescent="0.25">
      <c r="A1553" s="8" t="s">
        <v>556</v>
      </c>
      <c r="B1553" s="9">
        <v>16</v>
      </c>
      <c r="C1553" s="13" t="s">
        <v>578</v>
      </c>
      <c r="D1553" s="13"/>
      <c r="E1553" s="13" t="e">
        <f>_xlfn.IFNA(VLOOKUP(expandedflower[[#This Row],[Scion METRC '#]],[3]!METRCC8[#Data],2,FALSE),"METRC ERROR")</f>
        <v>#REF!</v>
      </c>
      <c r="F1553" s="13" t="str">
        <f>_xlfn.IFNA(VLOOKUP(expandedflower[[#This Row],[Scion METRC '#]],VEGC8[[#All],[Scion METRC '#]:[Pheno Barcode]],2,FALSE),"")</f>
        <v/>
      </c>
      <c r="G1553" s="13" t="str">
        <f>LEFT(expandedflower[[#This Row],[Pheno Barcode]],7)</f>
        <v/>
      </c>
      <c r="H1553" s="10" t="e">
        <f>_xlfn.IFNA(VLOOKUP(expandedflower[[#This Row],[Strain]],VEGC8[[#All],[Scion METRC '#]:[Health]],5,FALSE),"")</f>
        <v>#REF!</v>
      </c>
      <c r="I1553" s="13"/>
      <c r="J1553" s="13" t="str">
        <f>_xlfn.IFNA(VLOOKUP(expandedflower[[#This Row],[Scion METRC '#]],DEADC8[#Data],2,FALSE),"Alive")</f>
        <v>Alive</v>
      </c>
      <c r="K1553" s="13"/>
      <c r="L1553" s="13" t="str">
        <f>_xlfn.IFNA(VLOOKUP(expandedflower[[#This Row],[Scion METRC '#]],DEADC8[#Data],3,FALSE),"")</f>
        <v/>
      </c>
      <c r="M1553" s="14" t="str">
        <f>_xlfn.IFNA(VLOOKUP(expandedflower[[#This Row],[Scion METRC '#]],DEADC8[#Data],4,FALSE),"")</f>
        <v/>
      </c>
      <c r="N1553" s="13" t="str">
        <f>IF(ISNUMBER(SEARCH(".",expandedflower[[#This Row],[Pheno Barcode]])),CONCATENATE("1A4070000000065000",RIGHT(expandedflower[[#This Row],[Pheno Barcode]],6)),"")</f>
        <v/>
      </c>
      <c r="O15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_TL2-16</v>
      </c>
    </row>
    <row r="1554" spans="1:15" x14ac:dyDescent="0.25">
      <c r="A1554" s="8" t="s">
        <v>556</v>
      </c>
      <c r="B1554" s="9">
        <v>1</v>
      </c>
      <c r="C1554" s="13" t="s">
        <v>579</v>
      </c>
      <c r="D1554" s="13"/>
      <c r="E1554" s="13" t="e">
        <f>_xlfn.IFNA(VLOOKUP(expandedflower[[#This Row],[Scion METRC '#]],[3]!METRCC8[#Data],2,FALSE),"METRC ERROR")</f>
        <v>#REF!</v>
      </c>
      <c r="F1554" s="13" t="str">
        <f>_xlfn.IFNA(VLOOKUP(expandedflower[[#This Row],[Scion METRC '#]],VEGC8[[#All],[Scion METRC '#]:[Pheno Barcode]],2,FALSE),"")</f>
        <v/>
      </c>
      <c r="G1554" s="13" t="str">
        <f>LEFT(expandedflower[[#This Row],[Pheno Barcode]],7)</f>
        <v/>
      </c>
      <c r="H1554" s="10" t="e">
        <f>_xlfn.IFNA(VLOOKUP(expandedflower[[#This Row],[Strain]],VEGC8[[#All],[Scion METRC '#]:[Health]],5,FALSE),"")</f>
        <v>#REF!</v>
      </c>
      <c r="I1554" s="13"/>
      <c r="J1554" s="13" t="str">
        <f>_xlfn.IFNA(VLOOKUP(expandedflower[[#This Row],[Scion METRC '#]],DEADC8[#Data],2,FALSE),"Alive")</f>
        <v>Alive</v>
      </c>
      <c r="K1554" s="13"/>
      <c r="L1554" s="13" t="str">
        <f>_xlfn.IFNA(VLOOKUP(expandedflower[[#This Row],[Scion METRC '#]],DEADC8[#Data],3,FALSE),"")</f>
        <v/>
      </c>
      <c r="M1554" s="14" t="str">
        <f>_xlfn.IFNA(VLOOKUP(expandedflower[[#This Row],[Scion METRC '#]],DEADC8[#Data],4,FALSE),"")</f>
        <v/>
      </c>
      <c r="N1554" s="13" t="str">
        <f>IF(ISNUMBER(SEARCH(".",expandedflower[[#This Row],[Pheno Barcode]])),CONCATENATE("1A4070000000065000",RIGHT(expandedflower[[#This Row],[Pheno Barcode]],6)),"")</f>
        <v/>
      </c>
      <c r="O15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_TL3-01</v>
      </c>
    </row>
    <row r="1555" spans="1:15" x14ac:dyDescent="0.25">
      <c r="A1555" s="8" t="s">
        <v>556</v>
      </c>
      <c r="B1555" s="9">
        <v>2</v>
      </c>
      <c r="C1555" s="13" t="s">
        <v>579</v>
      </c>
      <c r="D1555" s="13"/>
      <c r="E1555" s="13" t="e">
        <f>_xlfn.IFNA(VLOOKUP(expandedflower[[#This Row],[Scion METRC '#]],[3]!METRCC8[#Data],2,FALSE),"METRC ERROR")</f>
        <v>#REF!</v>
      </c>
      <c r="F1555" s="13" t="str">
        <f>_xlfn.IFNA(VLOOKUP(expandedflower[[#This Row],[Scion METRC '#]],VEGC8[[#All],[Scion METRC '#]:[Pheno Barcode]],2,FALSE),"")</f>
        <v/>
      </c>
      <c r="G1555" s="13" t="str">
        <f>LEFT(expandedflower[[#This Row],[Pheno Barcode]],7)</f>
        <v/>
      </c>
      <c r="H1555" s="10" t="e">
        <f>_xlfn.IFNA(VLOOKUP(expandedflower[[#This Row],[Strain]],VEGC8[[#All],[Scion METRC '#]:[Health]],5,FALSE),"")</f>
        <v>#REF!</v>
      </c>
      <c r="I1555" s="13"/>
      <c r="J1555" s="13" t="str">
        <f>_xlfn.IFNA(VLOOKUP(expandedflower[[#This Row],[Scion METRC '#]],DEADC8[#Data],2,FALSE),"Alive")</f>
        <v>Alive</v>
      </c>
      <c r="K1555" s="13"/>
      <c r="L1555" s="13" t="str">
        <f>_xlfn.IFNA(VLOOKUP(expandedflower[[#This Row],[Scion METRC '#]],DEADC8[#Data],3,FALSE),"")</f>
        <v/>
      </c>
      <c r="M1555" s="14" t="str">
        <f>_xlfn.IFNA(VLOOKUP(expandedflower[[#This Row],[Scion METRC '#]],DEADC8[#Data],4,FALSE),"")</f>
        <v/>
      </c>
      <c r="N1555" s="13" t="str">
        <f>IF(ISNUMBER(SEARCH(".",expandedflower[[#This Row],[Pheno Barcode]])),CONCATENATE("1A4070000000065000",RIGHT(expandedflower[[#This Row],[Pheno Barcode]],6)),"")</f>
        <v/>
      </c>
      <c r="O15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_TL3-02</v>
      </c>
    </row>
    <row r="1556" spans="1:15" x14ac:dyDescent="0.25">
      <c r="A1556" s="8" t="s">
        <v>556</v>
      </c>
      <c r="B1556" s="9">
        <v>3</v>
      </c>
      <c r="C1556" s="13" t="s">
        <v>579</v>
      </c>
      <c r="D1556" s="13"/>
      <c r="E1556" s="13" t="e">
        <f>_xlfn.IFNA(VLOOKUP(expandedflower[[#This Row],[Scion METRC '#]],[3]!METRCC8[#Data],2,FALSE),"METRC ERROR")</f>
        <v>#REF!</v>
      </c>
      <c r="F1556" s="13" t="str">
        <f>_xlfn.IFNA(VLOOKUP(expandedflower[[#This Row],[Scion METRC '#]],VEGC8[[#All],[Scion METRC '#]:[Pheno Barcode]],2,FALSE),"")</f>
        <v/>
      </c>
      <c r="G1556" s="13" t="str">
        <f>LEFT(expandedflower[[#This Row],[Pheno Barcode]],7)</f>
        <v/>
      </c>
      <c r="H1556" s="10" t="e">
        <f>_xlfn.IFNA(VLOOKUP(expandedflower[[#This Row],[Strain]],VEGC8[[#All],[Scion METRC '#]:[Health]],5,FALSE),"")</f>
        <v>#REF!</v>
      </c>
      <c r="I1556" s="13"/>
      <c r="J1556" s="13" t="str">
        <f>_xlfn.IFNA(VLOOKUP(expandedflower[[#This Row],[Scion METRC '#]],DEADC8[#Data],2,FALSE),"Alive")</f>
        <v>Alive</v>
      </c>
      <c r="K1556" s="13"/>
      <c r="L1556" s="13" t="str">
        <f>_xlfn.IFNA(VLOOKUP(expandedflower[[#This Row],[Scion METRC '#]],DEADC8[#Data],3,FALSE),"")</f>
        <v/>
      </c>
      <c r="M1556" s="14" t="str">
        <f>_xlfn.IFNA(VLOOKUP(expandedflower[[#This Row],[Scion METRC '#]],DEADC8[#Data],4,FALSE),"")</f>
        <v/>
      </c>
      <c r="N1556" s="13" t="str">
        <f>IF(ISNUMBER(SEARCH(".",expandedflower[[#This Row],[Pheno Barcode]])),CONCATENATE("1A4070000000065000",RIGHT(expandedflower[[#This Row],[Pheno Barcode]],6)),"")</f>
        <v/>
      </c>
      <c r="O15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_TL3-03</v>
      </c>
    </row>
    <row r="1557" spans="1:15" x14ac:dyDescent="0.25">
      <c r="A1557" s="8" t="s">
        <v>556</v>
      </c>
      <c r="B1557" s="9">
        <v>4</v>
      </c>
      <c r="C1557" s="13" t="s">
        <v>579</v>
      </c>
      <c r="D1557" s="13"/>
      <c r="E1557" s="13" t="e">
        <f>_xlfn.IFNA(VLOOKUP(expandedflower[[#This Row],[Scion METRC '#]],[3]!METRCC8[#Data],2,FALSE),"METRC ERROR")</f>
        <v>#REF!</v>
      </c>
      <c r="F1557" s="13" t="str">
        <f>_xlfn.IFNA(VLOOKUP(expandedflower[[#This Row],[Scion METRC '#]],VEGC8[[#All],[Scion METRC '#]:[Pheno Barcode]],2,FALSE),"")</f>
        <v/>
      </c>
      <c r="G1557" s="13" t="str">
        <f>LEFT(expandedflower[[#This Row],[Pheno Barcode]],7)</f>
        <v/>
      </c>
      <c r="H1557" s="10" t="e">
        <f>_xlfn.IFNA(VLOOKUP(expandedflower[[#This Row],[Strain]],VEGC8[[#All],[Scion METRC '#]:[Health]],5,FALSE),"")</f>
        <v>#REF!</v>
      </c>
      <c r="I1557" s="13"/>
      <c r="J1557" s="13" t="str">
        <f>_xlfn.IFNA(VLOOKUP(expandedflower[[#This Row],[Scion METRC '#]],DEADC8[#Data],2,FALSE),"Alive")</f>
        <v>Alive</v>
      </c>
      <c r="K1557" s="13"/>
      <c r="L1557" s="13" t="str">
        <f>_xlfn.IFNA(VLOOKUP(expandedflower[[#This Row],[Scion METRC '#]],DEADC8[#Data],3,FALSE),"")</f>
        <v/>
      </c>
      <c r="M1557" s="14" t="str">
        <f>_xlfn.IFNA(VLOOKUP(expandedflower[[#This Row],[Scion METRC '#]],DEADC8[#Data],4,FALSE),"")</f>
        <v/>
      </c>
      <c r="N1557" s="13" t="str">
        <f>IF(ISNUMBER(SEARCH(".",expandedflower[[#This Row],[Pheno Barcode]])),CONCATENATE("1A4070000000065000",RIGHT(expandedflower[[#This Row],[Pheno Barcode]],6)),"")</f>
        <v/>
      </c>
      <c r="O15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_TL3-04</v>
      </c>
    </row>
    <row r="1558" spans="1:15" x14ac:dyDescent="0.25">
      <c r="A1558" s="8" t="s">
        <v>556</v>
      </c>
      <c r="B1558" s="9">
        <v>5</v>
      </c>
      <c r="C1558" s="13" t="s">
        <v>579</v>
      </c>
      <c r="D1558" s="13"/>
      <c r="E1558" s="13" t="e">
        <f>_xlfn.IFNA(VLOOKUP(expandedflower[[#This Row],[Scion METRC '#]],[3]!METRCC8[#Data],2,FALSE),"METRC ERROR")</f>
        <v>#REF!</v>
      </c>
      <c r="F1558" s="13" t="str">
        <f>_xlfn.IFNA(VLOOKUP(expandedflower[[#This Row],[Scion METRC '#]],VEGC8[[#All],[Scion METRC '#]:[Pheno Barcode]],2,FALSE),"")</f>
        <v/>
      </c>
      <c r="G1558" s="13" t="str">
        <f>LEFT(expandedflower[[#This Row],[Pheno Barcode]],7)</f>
        <v/>
      </c>
      <c r="H1558" s="10" t="e">
        <f>_xlfn.IFNA(VLOOKUP(expandedflower[[#This Row],[Strain]],VEGC8[[#All],[Scion METRC '#]:[Health]],5,FALSE),"")</f>
        <v>#REF!</v>
      </c>
      <c r="I1558" s="13"/>
      <c r="J1558" s="13" t="str">
        <f>_xlfn.IFNA(VLOOKUP(expandedflower[[#This Row],[Scion METRC '#]],DEADC8[#Data],2,FALSE),"Alive")</f>
        <v>Alive</v>
      </c>
      <c r="K1558" s="13"/>
      <c r="L1558" s="13" t="str">
        <f>_xlfn.IFNA(VLOOKUP(expandedflower[[#This Row],[Scion METRC '#]],DEADC8[#Data],3,FALSE),"")</f>
        <v/>
      </c>
      <c r="M1558" s="14" t="str">
        <f>_xlfn.IFNA(VLOOKUP(expandedflower[[#This Row],[Scion METRC '#]],DEADC8[#Data],4,FALSE),"")</f>
        <v/>
      </c>
      <c r="N1558" s="13" t="str">
        <f>IF(ISNUMBER(SEARCH(".",expandedflower[[#This Row],[Pheno Barcode]])),CONCATENATE("1A4070000000065000",RIGHT(expandedflower[[#This Row],[Pheno Barcode]],6)),"")</f>
        <v/>
      </c>
      <c r="O15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_TL3-05</v>
      </c>
    </row>
    <row r="1559" spans="1:15" x14ac:dyDescent="0.25">
      <c r="A1559" s="8" t="s">
        <v>556</v>
      </c>
      <c r="B1559" s="9">
        <v>6</v>
      </c>
      <c r="C1559" s="13" t="s">
        <v>579</v>
      </c>
      <c r="D1559" s="13"/>
      <c r="E1559" s="13" t="e">
        <f>_xlfn.IFNA(VLOOKUP(expandedflower[[#This Row],[Scion METRC '#]],[3]!METRCC8[#Data],2,FALSE),"METRC ERROR")</f>
        <v>#REF!</v>
      </c>
      <c r="F1559" s="13" t="str">
        <f>_xlfn.IFNA(VLOOKUP(expandedflower[[#This Row],[Scion METRC '#]],VEGC8[[#All],[Scion METRC '#]:[Pheno Barcode]],2,FALSE),"")</f>
        <v/>
      </c>
      <c r="G1559" s="13" t="str">
        <f>LEFT(expandedflower[[#This Row],[Pheno Barcode]],7)</f>
        <v/>
      </c>
      <c r="H1559" s="10" t="e">
        <f>_xlfn.IFNA(VLOOKUP(expandedflower[[#This Row],[Strain]],VEGC8[[#All],[Scion METRC '#]:[Health]],5,FALSE),"")</f>
        <v>#REF!</v>
      </c>
      <c r="I1559" s="13"/>
      <c r="J1559" s="13" t="str">
        <f>_xlfn.IFNA(VLOOKUP(expandedflower[[#This Row],[Scion METRC '#]],DEADC8[#Data],2,FALSE),"Alive")</f>
        <v>Alive</v>
      </c>
      <c r="K1559" s="13"/>
      <c r="L1559" s="13" t="str">
        <f>_xlfn.IFNA(VLOOKUP(expandedflower[[#This Row],[Scion METRC '#]],DEADC8[#Data],3,FALSE),"")</f>
        <v/>
      </c>
      <c r="M1559" s="14" t="str">
        <f>_xlfn.IFNA(VLOOKUP(expandedflower[[#This Row],[Scion METRC '#]],DEADC8[#Data],4,FALSE),"")</f>
        <v/>
      </c>
      <c r="N1559" s="13" t="str">
        <f>IF(ISNUMBER(SEARCH(".",expandedflower[[#This Row],[Pheno Barcode]])),CONCATENATE("1A4070000000065000",RIGHT(expandedflower[[#This Row],[Pheno Barcode]],6)),"")</f>
        <v/>
      </c>
      <c r="O15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_TL3-06</v>
      </c>
    </row>
    <row r="1560" spans="1:15" x14ac:dyDescent="0.25">
      <c r="A1560" s="8" t="s">
        <v>556</v>
      </c>
      <c r="B1560" s="9">
        <v>7</v>
      </c>
      <c r="C1560" s="13" t="s">
        <v>579</v>
      </c>
      <c r="D1560" s="13"/>
      <c r="E1560" s="13" t="e">
        <f>_xlfn.IFNA(VLOOKUP(expandedflower[[#This Row],[Scion METRC '#]],[3]!METRCC8[#Data],2,FALSE),"METRC ERROR")</f>
        <v>#REF!</v>
      </c>
      <c r="F1560" s="13" t="str">
        <f>_xlfn.IFNA(VLOOKUP(expandedflower[[#This Row],[Scion METRC '#]],VEGC8[[#All],[Scion METRC '#]:[Pheno Barcode]],2,FALSE),"")</f>
        <v/>
      </c>
      <c r="G1560" s="13" t="str">
        <f>LEFT(expandedflower[[#This Row],[Pheno Barcode]],7)</f>
        <v/>
      </c>
      <c r="H1560" s="10" t="e">
        <f>_xlfn.IFNA(VLOOKUP(expandedflower[[#This Row],[Strain]],VEGC8[[#All],[Scion METRC '#]:[Health]],5,FALSE),"")</f>
        <v>#REF!</v>
      </c>
      <c r="I1560" s="13"/>
      <c r="J1560" s="13" t="str">
        <f>_xlfn.IFNA(VLOOKUP(expandedflower[[#This Row],[Scion METRC '#]],DEADC8[#Data],2,FALSE),"Alive")</f>
        <v>Alive</v>
      </c>
      <c r="K1560" s="13"/>
      <c r="L1560" s="13" t="str">
        <f>_xlfn.IFNA(VLOOKUP(expandedflower[[#This Row],[Scion METRC '#]],DEADC8[#Data],3,FALSE),"")</f>
        <v/>
      </c>
      <c r="M1560" s="14" t="str">
        <f>_xlfn.IFNA(VLOOKUP(expandedflower[[#This Row],[Scion METRC '#]],DEADC8[#Data],4,FALSE),"")</f>
        <v/>
      </c>
      <c r="N1560" s="13" t="str">
        <f>IF(ISNUMBER(SEARCH(".",expandedflower[[#This Row],[Pheno Barcode]])),CONCATENATE("1A4070000000065000",RIGHT(expandedflower[[#This Row],[Pheno Barcode]],6)),"")</f>
        <v/>
      </c>
      <c r="O15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_TL3-07</v>
      </c>
    </row>
    <row r="1561" spans="1:15" x14ac:dyDescent="0.25">
      <c r="A1561" s="8" t="s">
        <v>556</v>
      </c>
      <c r="B1561" s="9">
        <v>8</v>
      </c>
      <c r="C1561" s="13" t="s">
        <v>579</v>
      </c>
      <c r="D1561" s="13"/>
      <c r="E1561" s="13" t="e">
        <f>_xlfn.IFNA(VLOOKUP(expandedflower[[#This Row],[Scion METRC '#]],[3]!METRCC8[#Data],2,FALSE),"METRC ERROR")</f>
        <v>#REF!</v>
      </c>
      <c r="F1561" s="13" t="str">
        <f>_xlfn.IFNA(VLOOKUP(expandedflower[[#This Row],[Scion METRC '#]],VEGC8[[#All],[Scion METRC '#]:[Pheno Barcode]],2,FALSE),"")</f>
        <v/>
      </c>
      <c r="G1561" s="13" t="str">
        <f>LEFT(expandedflower[[#This Row],[Pheno Barcode]],7)</f>
        <v/>
      </c>
      <c r="H1561" s="10" t="e">
        <f>_xlfn.IFNA(VLOOKUP(expandedflower[[#This Row],[Strain]],VEGC8[[#All],[Scion METRC '#]:[Health]],5,FALSE),"")</f>
        <v>#REF!</v>
      </c>
      <c r="I1561" s="13"/>
      <c r="J1561" s="13" t="str">
        <f>_xlfn.IFNA(VLOOKUP(expandedflower[[#This Row],[Scion METRC '#]],DEADC8[#Data],2,FALSE),"Alive")</f>
        <v>Alive</v>
      </c>
      <c r="K1561" s="13"/>
      <c r="L1561" s="13" t="str">
        <f>_xlfn.IFNA(VLOOKUP(expandedflower[[#This Row],[Scion METRC '#]],DEADC8[#Data],3,FALSE),"")</f>
        <v/>
      </c>
      <c r="M1561" s="14" t="str">
        <f>_xlfn.IFNA(VLOOKUP(expandedflower[[#This Row],[Scion METRC '#]],DEADC8[#Data],4,FALSE),"")</f>
        <v/>
      </c>
      <c r="N1561" s="13" t="str">
        <f>IF(ISNUMBER(SEARCH(".",expandedflower[[#This Row],[Pheno Barcode]])),CONCATENATE("1A4070000000065000",RIGHT(expandedflower[[#This Row],[Pheno Barcode]],6)),"")</f>
        <v/>
      </c>
      <c r="O15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_TL3-08</v>
      </c>
    </row>
    <row r="1562" spans="1:15" x14ac:dyDescent="0.25">
      <c r="A1562" s="8" t="s">
        <v>556</v>
      </c>
      <c r="B1562" s="9">
        <v>9</v>
      </c>
      <c r="C1562" s="13" t="s">
        <v>579</v>
      </c>
      <c r="D1562" s="13"/>
      <c r="E1562" s="13" t="e">
        <f>_xlfn.IFNA(VLOOKUP(expandedflower[[#This Row],[Scion METRC '#]],[3]!METRCC8[#Data],2,FALSE),"METRC ERROR")</f>
        <v>#REF!</v>
      </c>
      <c r="F1562" s="13" t="str">
        <f>_xlfn.IFNA(VLOOKUP(expandedflower[[#This Row],[Scion METRC '#]],VEGC8[[#All],[Scion METRC '#]:[Pheno Barcode]],2,FALSE),"")</f>
        <v/>
      </c>
      <c r="G1562" s="13" t="str">
        <f>LEFT(expandedflower[[#This Row],[Pheno Barcode]],7)</f>
        <v/>
      </c>
      <c r="H1562" s="10" t="e">
        <f>_xlfn.IFNA(VLOOKUP(expandedflower[[#This Row],[Strain]],VEGC8[[#All],[Scion METRC '#]:[Health]],5,FALSE),"")</f>
        <v>#REF!</v>
      </c>
      <c r="I1562" s="13"/>
      <c r="J1562" s="13" t="str">
        <f>_xlfn.IFNA(VLOOKUP(expandedflower[[#This Row],[Scion METRC '#]],DEADC8[#Data],2,FALSE),"Alive")</f>
        <v>Alive</v>
      </c>
      <c r="K1562" s="13"/>
      <c r="L1562" s="13" t="str">
        <f>_xlfn.IFNA(VLOOKUP(expandedflower[[#This Row],[Scion METRC '#]],DEADC8[#Data],3,FALSE),"")</f>
        <v/>
      </c>
      <c r="M1562" s="14" t="str">
        <f>_xlfn.IFNA(VLOOKUP(expandedflower[[#This Row],[Scion METRC '#]],DEADC8[#Data],4,FALSE),"")</f>
        <v/>
      </c>
      <c r="N1562" s="13" t="str">
        <f>IF(ISNUMBER(SEARCH(".",expandedflower[[#This Row],[Pheno Barcode]])),CONCATENATE("1A4070000000065000",RIGHT(expandedflower[[#This Row],[Pheno Barcode]],6)),"")</f>
        <v/>
      </c>
      <c r="O15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_TL3-09</v>
      </c>
    </row>
    <row r="1563" spans="1:15" x14ac:dyDescent="0.25">
      <c r="A1563" s="8" t="s">
        <v>556</v>
      </c>
      <c r="B1563" s="9">
        <v>10</v>
      </c>
      <c r="C1563" s="13" t="s">
        <v>579</v>
      </c>
      <c r="D1563" s="13"/>
      <c r="E1563" s="13" t="e">
        <f>_xlfn.IFNA(VLOOKUP(expandedflower[[#This Row],[Scion METRC '#]],[3]!METRCC8[#Data],2,FALSE),"METRC ERROR")</f>
        <v>#REF!</v>
      </c>
      <c r="F1563" s="13" t="str">
        <f>_xlfn.IFNA(VLOOKUP(expandedflower[[#This Row],[Scion METRC '#]],VEGC8[[#All],[Scion METRC '#]:[Pheno Barcode]],2,FALSE),"")</f>
        <v/>
      </c>
      <c r="G1563" s="13" t="str">
        <f>LEFT(expandedflower[[#This Row],[Pheno Barcode]],7)</f>
        <v/>
      </c>
      <c r="H1563" s="10" t="e">
        <f>_xlfn.IFNA(VLOOKUP(expandedflower[[#This Row],[Strain]],VEGC8[[#All],[Scion METRC '#]:[Health]],5,FALSE),"")</f>
        <v>#REF!</v>
      </c>
      <c r="I1563" s="13"/>
      <c r="J1563" s="13" t="str">
        <f>_xlfn.IFNA(VLOOKUP(expandedflower[[#This Row],[Scion METRC '#]],DEADC8[#Data],2,FALSE),"Alive")</f>
        <v>Alive</v>
      </c>
      <c r="K1563" s="13"/>
      <c r="L1563" s="13" t="str">
        <f>_xlfn.IFNA(VLOOKUP(expandedflower[[#This Row],[Scion METRC '#]],DEADC8[#Data],3,FALSE),"")</f>
        <v/>
      </c>
      <c r="M1563" s="14" t="str">
        <f>_xlfn.IFNA(VLOOKUP(expandedflower[[#This Row],[Scion METRC '#]],DEADC8[#Data],4,FALSE),"")</f>
        <v/>
      </c>
      <c r="N1563" s="13" t="str">
        <f>IF(ISNUMBER(SEARCH(".",expandedflower[[#This Row],[Pheno Barcode]])),CONCATENATE("1A4070000000065000",RIGHT(expandedflower[[#This Row],[Pheno Barcode]],6)),"")</f>
        <v/>
      </c>
      <c r="O15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_TL3-10</v>
      </c>
    </row>
    <row r="1564" spans="1:15" x14ac:dyDescent="0.25">
      <c r="A1564" s="8" t="s">
        <v>556</v>
      </c>
      <c r="B1564" s="9">
        <v>11</v>
      </c>
      <c r="C1564" s="13" t="s">
        <v>579</v>
      </c>
      <c r="D1564" s="13"/>
      <c r="E1564" s="13" t="e">
        <f>_xlfn.IFNA(VLOOKUP(expandedflower[[#This Row],[Scion METRC '#]],[3]!METRCC8[#Data],2,FALSE),"METRC ERROR")</f>
        <v>#REF!</v>
      </c>
      <c r="F1564" s="13" t="str">
        <f>_xlfn.IFNA(VLOOKUP(expandedflower[[#This Row],[Scion METRC '#]],VEGC8[[#All],[Scion METRC '#]:[Pheno Barcode]],2,FALSE),"")</f>
        <v/>
      </c>
      <c r="G1564" s="13" t="str">
        <f>LEFT(expandedflower[[#This Row],[Pheno Barcode]],7)</f>
        <v/>
      </c>
      <c r="H1564" s="10" t="e">
        <f>_xlfn.IFNA(VLOOKUP(expandedflower[[#This Row],[Strain]],VEGC8[[#All],[Scion METRC '#]:[Health]],5,FALSE),"")</f>
        <v>#REF!</v>
      </c>
      <c r="I1564" s="13"/>
      <c r="J1564" s="13" t="str">
        <f>_xlfn.IFNA(VLOOKUP(expandedflower[[#This Row],[Scion METRC '#]],DEADC8[#Data],2,FALSE),"Alive")</f>
        <v>Alive</v>
      </c>
      <c r="K1564" s="13"/>
      <c r="L1564" s="13" t="str">
        <f>_xlfn.IFNA(VLOOKUP(expandedflower[[#This Row],[Scion METRC '#]],DEADC8[#Data],3,FALSE),"")</f>
        <v/>
      </c>
      <c r="M1564" s="14" t="str">
        <f>_xlfn.IFNA(VLOOKUP(expandedflower[[#This Row],[Scion METRC '#]],DEADC8[#Data],4,FALSE),"")</f>
        <v/>
      </c>
      <c r="N1564" s="13" t="str">
        <f>IF(ISNUMBER(SEARCH(".",expandedflower[[#This Row],[Pheno Barcode]])),CONCATENATE("1A4070000000065000",RIGHT(expandedflower[[#This Row],[Pheno Barcode]],6)),"")</f>
        <v/>
      </c>
      <c r="O15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_TL3-11</v>
      </c>
    </row>
    <row r="1565" spans="1:15" x14ac:dyDescent="0.25">
      <c r="A1565" s="8" t="s">
        <v>556</v>
      </c>
      <c r="B1565" s="9">
        <v>12</v>
      </c>
      <c r="C1565" s="13" t="s">
        <v>579</v>
      </c>
      <c r="D1565" s="13"/>
      <c r="E1565" s="13" t="e">
        <f>_xlfn.IFNA(VLOOKUP(expandedflower[[#This Row],[Scion METRC '#]],[3]!METRCC8[#Data],2,FALSE),"METRC ERROR")</f>
        <v>#REF!</v>
      </c>
      <c r="F1565" s="13" t="str">
        <f>_xlfn.IFNA(VLOOKUP(expandedflower[[#This Row],[Scion METRC '#]],VEGC8[[#All],[Scion METRC '#]:[Pheno Barcode]],2,FALSE),"")</f>
        <v/>
      </c>
      <c r="G1565" s="13" t="str">
        <f>LEFT(expandedflower[[#This Row],[Pheno Barcode]],7)</f>
        <v/>
      </c>
      <c r="H1565" s="10" t="e">
        <f>_xlfn.IFNA(VLOOKUP(expandedflower[[#This Row],[Strain]],VEGC8[[#All],[Scion METRC '#]:[Health]],5,FALSE),"")</f>
        <v>#REF!</v>
      </c>
      <c r="I1565" s="13"/>
      <c r="J1565" s="13" t="str">
        <f>_xlfn.IFNA(VLOOKUP(expandedflower[[#This Row],[Scion METRC '#]],DEADC8[#Data],2,FALSE),"Alive")</f>
        <v>Alive</v>
      </c>
      <c r="K1565" s="13"/>
      <c r="L1565" s="13" t="str">
        <f>_xlfn.IFNA(VLOOKUP(expandedflower[[#This Row],[Scion METRC '#]],DEADC8[#Data],3,FALSE),"")</f>
        <v/>
      </c>
      <c r="M1565" s="14" t="str">
        <f>_xlfn.IFNA(VLOOKUP(expandedflower[[#This Row],[Scion METRC '#]],DEADC8[#Data],4,FALSE),"")</f>
        <v/>
      </c>
      <c r="N1565" s="13" t="str">
        <f>IF(ISNUMBER(SEARCH(".",expandedflower[[#This Row],[Pheno Barcode]])),CONCATENATE("1A4070000000065000",RIGHT(expandedflower[[#This Row],[Pheno Barcode]],6)),"")</f>
        <v/>
      </c>
      <c r="O15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_TL3-12</v>
      </c>
    </row>
    <row r="1566" spans="1:15" x14ac:dyDescent="0.25">
      <c r="A1566" s="8" t="s">
        <v>556</v>
      </c>
      <c r="B1566" s="9">
        <v>13</v>
      </c>
      <c r="C1566" s="13" t="s">
        <v>579</v>
      </c>
      <c r="D1566" s="13"/>
      <c r="E1566" s="13" t="e">
        <f>_xlfn.IFNA(VLOOKUP(expandedflower[[#This Row],[Scion METRC '#]],[3]!METRCC8[#Data],2,FALSE),"METRC ERROR")</f>
        <v>#REF!</v>
      </c>
      <c r="F1566" s="13" t="str">
        <f>_xlfn.IFNA(VLOOKUP(expandedflower[[#This Row],[Scion METRC '#]],VEGC8[[#All],[Scion METRC '#]:[Pheno Barcode]],2,FALSE),"")</f>
        <v/>
      </c>
      <c r="G1566" s="13" t="str">
        <f>LEFT(expandedflower[[#This Row],[Pheno Barcode]],7)</f>
        <v/>
      </c>
      <c r="H1566" s="10" t="e">
        <f>_xlfn.IFNA(VLOOKUP(expandedflower[[#This Row],[Strain]],VEGC8[[#All],[Scion METRC '#]:[Health]],5,FALSE),"")</f>
        <v>#REF!</v>
      </c>
      <c r="I1566" s="13"/>
      <c r="J1566" s="13" t="str">
        <f>_xlfn.IFNA(VLOOKUP(expandedflower[[#This Row],[Scion METRC '#]],DEADC8[#Data],2,FALSE),"Alive")</f>
        <v>Alive</v>
      </c>
      <c r="K1566" s="13"/>
      <c r="L1566" s="13" t="str">
        <f>_xlfn.IFNA(VLOOKUP(expandedflower[[#This Row],[Scion METRC '#]],DEADC8[#Data],3,FALSE),"")</f>
        <v/>
      </c>
      <c r="M1566" s="14" t="str">
        <f>_xlfn.IFNA(VLOOKUP(expandedflower[[#This Row],[Scion METRC '#]],DEADC8[#Data],4,FALSE),"")</f>
        <v/>
      </c>
      <c r="N1566" s="13" t="str">
        <f>IF(ISNUMBER(SEARCH(".",expandedflower[[#This Row],[Pheno Barcode]])),CONCATENATE("1A4070000000065000",RIGHT(expandedflower[[#This Row],[Pheno Barcode]],6)),"")</f>
        <v/>
      </c>
      <c r="O15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_TL3-13</v>
      </c>
    </row>
    <row r="1567" spans="1:15" x14ac:dyDescent="0.25">
      <c r="A1567" s="8" t="s">
        <v>556</v>
      </c>
      <c r="B1567" s="9">
        <v>14</v>
      </c>
      <c r="C1567" s="13" t="s">
        <v>579</v>
      </c>
      <c r="D1567" s="13"/>
      <c r="E1567" s="13" t="e">
        <f>_xlfn.IFNA(VLOOKUP(expandedflower[[#This Row],[Scion METRC '#]],[3]!METRCC8[#Data],2,FALSE),"METRC ERROR")</f>
        <v>#REF!</v>
      </c>
      <c r="F1567" s="13" t="str">
        <f>_xlfn.IFNA(VLOOKUP(expandedflower[[#This Row],[Scion METRC '#]],VEGC8[[#All],[Scion METRC '#]:[Pheno Barcode]],2,FALSE),"")</f>
        <v/>
      </c>
      <c r="G1567" s="13" t="str">
        <f>LEFT(expandedflower[[#This Row],[Pheno Barcode]],7)</f>
        <v/>
      </c>
      <c r="H1567" s="10" t="e">
        <f>_xlfn.IFNA(VLOOKUP(expandedflower[[#This Row],[Strain]],VEGC8[[#All],[Scion METRC '#]:[Health]],5,FALSE),"")</f>
        <v>#REF!</v>
      </c>
      <c r="I1567" s="13"/>
      <c r="J1567" s="13" t="str">
        <f>_xlfn.IFNA(VLOOKUP(expandedflower[[#This Row],[Scion METRC '#]],DEADC8[#Data],2,FALSE),"Alive")</f>
        <v>Alive</v>
      </c>
      <c r="K1567" s="13"/>
      <c r="L1567" s="13" t="str">
        <f>_xlfn.IFNA(VLOOKUP(expandedflower[[#This Row],[Scion METRC '#]],DEADC8[#Data],3,FALSE),"")</f>
        <v/>
      </c>
      <c r="M1567" s="14" t="str">
        <f>_xlfn.IFNA(VLOOKUP(expandedflower[[#This Row],[Scion METRC '#]],DEADC8[#Data],4,FALSE),"")</f>
        <v/>
      </c>
      <c r="N1567" s="13" t="str">
        <f>IF(ISNUMBER(SEARCH(".",expandedflower[[#This Row],[Pheno Barcode]])),CONCATENATE("1A4070000000065000",RIGHT(expandedflower[[#This Row],[Pheno Barcode]],6)),"")</f>
        <v/>
      </c>
      <c r="O15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_TL3-14</v>
      </c>
    </row>
    <row r="1568" spans="1:15" x14ac:dyDescent="0.25">
      <c r="A1568" s="8" t="s">
        <v>556</v>
      </c>
      <c r="B1568" s="9">
        <v>15</v>
      </c>
      <c r="C1568" s="13" t="s">
        <v>579</v>
      </c>
      <c r="D1568" s="13"/>
      <c r="E1568" s="13" t="e">
        <f>_xlfn.IFNA(VLOOKUP(expandedflower[[#This Row],[Scion METRC '#]],[3]!METRCC8[#Data],2,FALSE),"METRC ERROR")</f>
        <v>#REF!</v>
      </c>
      <c r="F1568" s="13" t="str">
        <f>_xlfn.IFNA(VLOOKUP(expandedflower[[#This Row],[Scion METRC '#]],VEGC8[[#All],[Scion METRC '#]:[Pheno Barcode]],2,FALSE),"")</f>
        <v/>
      </c>
      <c r="G1568" s="13" t="str">
        <f>LEFT(expandedflower[[#This Row],[Pheno Barcode]],7)</f>
        <v/>
      </c>
      <c r="H1568" s="10" t="e">
        <f>_xlfn.IFNA(VLOOKUP(expandedflower[[#This Row],[Strain]],VEGC8[[#All],[Scion METRC '#]:[Health]],5,FALSE),"")</f>
        <v>#REF!</v>
      </c>
      <c r="I1568" s="13"/>
      <c r="J1568" s="13" t="str">
        <f>_xlfn.IFNA(VLOOKUP(expandedflower[[#This Row],[Scion METRC '#]],DEADC8[#Data],2,FALSE),"Alive")</f>
        <v>Alive</v>
      </c>
      <c r="K1568" s="13"/>
      <c r="L1568" s="13" t="str">
        <f>_xlfn.IFNA(VLOOKUP(expandedflower[[#This Row],[Scion METRC '#]],DEADC8[#Data],3,FALSE),"")</f>
        <v/>
      </c>
      <c r="M1568" s="14" t="str">
        <f>_xlfn.IFNA(VLOOKUP(expandedflower[[#This Row],[Scion METRC '#]],DEADC8[#Data],4,FALSE),"")</f>
        <v/>
      </c>
      <c r="N1568" s="13" t="str">
        <f>IF(ISNUMBER(SEARCH(".",expandedflower[[#This Row],[Pheno Barcode]])),CONCATENATE("1A4070000000065000",RIGHT(expandedflower[[#This Row],[Pheno Barcode]],6)),"")</f>
        <v/>
      </c>
      <c r="O15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_TL3-15</v>
      </c>
    </row>
    <row r="1569" spans="1:15" x14ac:dyDescent="0.25">
      <c r="A1569" s="8" t="s">
        <v>556</v>
      </c>
      <c r="B1569" s="9">
        <v>16</v>
      </c>
      <c r="C1569" s="13" t="s">
        <v>579</v>
      </c>
      <c r="D1569" s="13"/>
      <c r="E1569" s="13" t="e">
        <f>_xlfn.IFNA(VLOOKUP(expandedflower[[#This Row],[Scion METRC '#]],[3]!METRCC8[#Data],2,FALSE),"METRC ERROR")</f>
        <v>#REF!</v>
      </c>
      <c r="F1569" s="13" t="str">
        <f>_xlfn.IFNA(VLOOKUP(expandedflower[[#This Row],[Scion METRC '#]],VEGC8[[#All],[Scion METRC '#]:[Pheno Barcode]],2,FALSE),"")</f>
        <v/>
      </c>
      <c r="G1569" s="13" t="str">
        <f>LEFT(expandedflower[[#This Row],[Pheno Barcode]],7)</f>
        <v/>
      </c>
      <c r="H1569" s="10" t="e">
        <f>_xlfn.IFNA(VLOOKUP(expandedflower[[#This Row],[Strain]],VEGC8[[#All],[Scion METRC '#]:[Health]],5,FALSE),"")</f>
        <v>#REF!</v>
      </c>
      <c r="I1569" s="13"/>
      <c r="J1569" s="13" t="str">
        <f>_xlfn.IFNA(VLOOKUP(expandedflower[[#This Row],[Scion METRC '#]],DEADC8[#Data],2,FALSE),"Alive")</f>
        <v>Alive</v>
      </c>
      <c r="K1569" s="13"/>
      <c r="L1569" s="13" t="str">
        <f>_xlfn.IFNA(VLOOKUP(expandedflower[[#This Row],[Scion METRC '#]],DEADC8[#Data],3,FALSE),"")</f>
        <v/>
      </c>
      <c r="M1569" s="14" t="str">
        <f>_xlfn.IFNA(VLOOKUP(expandedflower[[#This Row],[Scion METRC '#]],DEADC8[#Data],4,FALSE),"")</f>
        <v/>
      </c>
      <c r="N1569" s="13" t="str">
        <f>IF(ISNUMBER(SEARCH(".",expandedflower[[#This Row],[Pheno Barcode]])),CONCATENATE("1A4070000000065000",RIGHT(expandedflower[[#This Row],[Pheno Barcode]],6)),"")</f>
        <v/>
      </c>
      <c r="O15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_TL3-16</v>
      </c>
    </row>
    <row r="1570" spans="1:15" x14ac:dyDescent="0.25">
      <c r="A1570" s="8" t="s">
        <v>556</v>
      </c>
      <c r="B1570" s="9">
        <v>1</v>
      </c>
      <c r="C1570" s="13" t="s">
        <v>580</v>
      </c>
      <c r="D1570" s="13"/>
      <c r="E1570" s="13" t="e">
        <f>_xlfn.IFNA(VLOOKUP(expandedflower[[#This Row],[Scion METRC '#]],[3]!METRCC8[#Data],2,FALSE),"METRC ERROR")</f>
        <v>#REF!</v>
      </c>
      <c r="F1570" s="13" t="str">
        <f>_xlfn.IFNA(VLOOKUP(expandedflower[[#This Row],[Scion METRC '#]],VEGC8[[#All],[Scion METRC '#]:[Pheno Barcode]],2,FALSE),"")</f>
        <v/>
      </c>
      <c r="G1570" s="13" t="str">
        <f>LEFT(expandedflower[[#This Row],[Pheno Barcode]],7)</f>
        <v/>
      </c>
      <c r="H1570" s="10" t="e">
        <f>_xlfn.IFNA(VLOOKUP(expandedflower[[#This Row],[Strain]],VEGC8[[#All],[Scion METRC '#]:[Health]],5,FALSE),"")</f>
        <v>#REF!</v>
      </c>
      <c r="I1570" s="13"/>
      <c r="J1570" s="13" t="str">
        <f>_xlfn.IFNA(VLOOKUP(expandedflower[[#This Row],[Scion METRC '#]],DEADC8[#Data],2,FALSE),"Alive")</f>
        <v>Alive</v>
      </c>
      <c r="K1570" s="13"/>
      <c r="L1570" s="13" t="str">
        <f>_xlfn.IFNA(VLOOKUP(expandedflower[[#This Row],[Scion METRC '#]],DEADC8[#Data],3,FALSE),"")</f>
        <v/>
      </c>
      <c r="M1570" s="14" t="str">
        <f>_xlfn.IFNA(VLOOKUP(expandedflower[[#This Row],[Scion METRC '#]],DEADC8[#Data],4,FALSE),"")</f>
        <v/>
      </c>
      <c r="N1570" s="13" t="str">
        <f>IF(ISNUMBER(SEARCH(".",expandedflower[[#This Row],[Pheno Barcode]])),CONCATENATE("1A4070000000065000",RIGHT(expandedflower[[#This Row],[Pheno Barcode]],6)),"")</f>
        <v/>
      </c>
      <c r="O15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_TL4-01</v>
      </c>
    </row>
    <row r="1571" spans="1:15" x14ac:dyDescent="0.25">
      <c r="A1571" s="8" t="s">
        <v>556</v>
      </c>
      <c r="B1571" s="9">
        <v>2</v>
      </c>
      <c r="C1571" s="13" t="s">
        <v>580</v>
      </c>
      <c r="D1571" s="13"/>
      <c r="E1571" s="13" t="e">
        <f>_xlfn.IFNA(VLOOKUP(expandedflower[[#This Row],[Scion METRC '#]],[3]!METRCC8[#Data],2,FALSE),"METRC ERROR")</f>
        <v>#REF!</v>
      </c>
      <c r="F1571" s="13" t="str">
        <f>_xlfn.IFNA(VLOOKUP(expandedflower[[#This Row],[Scion METRC '#]],VEGC8[[#All],[Scion METRC '#]:[Pheno Barcode]],2,FALSE),"")</f>
        <v/>
      </c>
      <c r="G1571" s="13" t="str">
        <f>LEFT(expandedflower[[#This Row],[Pheno Barcode]],7)</f>
        <v/>
      </c>
      <c r="H1571" s="10" t="e">
        <f>_xlfn.IFNA(VLOOKUP(expandedflower[[#This Row],[Strain]],VEGC8[[#All],[Scion METRC '#]:[Health]],5,FALSE),"")</f>
        <v>#REF!</v>
      </c>
      <c r="I1571" s="13"/>
      <c r="J1571" s="13" t="str">
        <f>_xlfn.IFNA(VLOOKUP(expandedflower[[#This Row],[Scion METRC '#]],DEADC8[#Data],2,FALSE),"Alive")</f>
        <v>Alive</v>
      </c>
      <c r="K1571" s="13"/>
      <c r="L1571" s="13" t="str">
        <f>_xlfn.IFNA(VLOOKUP(expandedflower[[#This Row],[Scion METRC '#]],DEADC8[#Data],3,FALSE),"")</f>
        <v/>
      </c>
      <c r="M1571" s="14" t="str">
        <f>_xlfn.IFNA(VLOOKUP(expandedflower[[#This Row],[Scion METRC '#]],DEADC8[#Data],4,FALSE),"")</f>
        <v/>
      </c>
      <c r="N1571" s="13" t="str">
        <f>IF(ISNUMBER(SEARCH(".",expandedflower[[#This Row],[Pheno Barcode]])),CONCATENATE("1A4070000000065000",RIGHT(expandedflower[[#This Row],[Pheno Barcode]],6)),"")</f>
        <v/>
      </c>
      <c r="O15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_TL4-02</v>
      </c>
    </row>
    <row r="1572" spans="1:15" x14ac:dyDescent="0.25">
      <c r="A1572" s="8" t="s">
        <v>556</v>
      </c>
      <c r="B1572" s="9">
        <v>3</v>
      </c>
      <c r="C1572" s="13" t="s">
        <v>580</v>
      </c>
      <c r="D1572" s="13"/>
      <c r="E1572" s="13" t="e">
        <f>_xlfn.IFNA(VLOOKUP(expandedflower[[#This Row],[Scion METRC '#]],[3]!METRCC8[#Data],2,FALSE),"METRC ERROR")</f>
        <v>#REF!</v>
      </c>
      <c r="F1572" s="13" t="str">
        <f>_xlfn.IFNA(VLOOKUP(expandedflower[[#This Row],[Scion METRC '#]],VEGC8[[#All],[Scion METRC '#]:[Pheno Barcode]],2,FALSE),"")</f>
        <v/>
      </c>
      <c r="G1572" s="13" t="str">
        <f>LEFT(expandedflower[[#This Row],[Pheno Barcode]],7)</f>
        <v/>
      </c>
      <c r="H1572" s="10" t="e">
        <f>_xlfn.IFNA(VLOOKUP(expandedflower[[#This Row],[Strain]],VEGC8[[#All],[Scion METRC '#]:[Health]],5,FALSE),"")</f>
        <v>#REF!</v>
      </c>
      <c r="I1572" s="13"/>
      <c r="J1572" s="13" t="str">
        <f>_xlfn.IFNA(VLOOKUP(expandedflower[[#This Row],[Scion METRC '#]],DEADC8[#Data],2,FALSE),"Alive")</f>
        <v>Alive</v>
      </c>
      <c r="K1572" s="13"/>
      <c r="L1572" s="13" t="str">
        <f>_xlfn.IFNA(VLOOKUP(expandedflower[[#This Row],[Scion METRC '#]],DEADC8[#Data],3,FALSE),"")</f>
        <v/>
      </c>
      <c r="M1572" s="14" t="str">
        <f>_xlfn.IFNA(VLOOKUP(expandedflower[[#This Row],[Scion METRC '#]],DEADC8[#Data],4,FALSE),"")</f>
        <v/>
      </c>
      <c r="N1572" s="13" t="str">
        <f>IF(ISNUMBER(SEARCH(".",expandedflower[[#This Row],[Pheno Barcode]])),CONCATENATE("1A4070000000065000",RIGHT(expandedflower[[#This Row],[Pheno Barcode]],6)),"")</f>
        <v/>
      </c>
      <c r="O15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_TL4-03</v>
      </c>
    </row>
    <row r="1573" spans="1:15" x14ac:dyDescent="0.25">
      <c r="A1573" s="8" t="s">
        <v>556</v>
      </c>
      <c r="B1573" s="9">
        <v>4</v>
      </c>
      <c r="C1573" s="13" t="s">
        <v>580</v>
      </c>
      <c r="D1573" s="13"/>
      <c r="E1573" s="13" t="e">
        <f>_xlfn.IFNA(VLOOKUP(expandedflower[[#This Row],[Scion METRC '#]],[3]!METRCC8[#Data],2,FALSE),"METRC ERROR")</f>
        <v>#REF!</v>
      </c>
      <c r="F1573" s="13" t="str">
        <f>_xlfn.IFNA(VLOOKUP(expandedflower[[#This Row],[Scion METRC '#]],VEGC8[[#All],[Scion METRC '#]:[Pheno Barcode]],2,FALSE),"")</f>
        <v/>
      </c>
      <c r="G1573" s="13" t="str">
        <f>LEFT(expandedflower[[#This Row],[Pheno Barcode]],7)</f>
        <v/>
      </c>
      <c r="H1573" s="10" t="e">
        <f>_xlfn.IFNA(VLOOKUP(expandedflower[[#This Row],[Strain]],VEGC8[[#All],[Scion METRC '#]:[Health]],5,FALSE),"")</f>
        <v>#REF!</v>
      </c>
      <c r="I1573" s="13"/>
      <c r="J1573" s="13" t="str">
        <f>_xlfn.IFNA(VLOOKUP(expandedflower[[#This Row],[Scion METRC '#]],DEADC8[#Data],2,FALSE),"Alive")</f>
        <v>Alive</v>
      </c>
      <c r="K1573" s="13"/>
      <c r="L1573" s="13" t="str">
        <f>_xlfn.IFNA(VLOOKUP(expandedflower[[#This Row],[Scion METRC '#]],DEADC8[#Data],3,FALSE),"")</f>
        <v/>
      </c>
      <c r="M1573" s="14" t="str">
        <f>_xlfn.IFNA(VLOOKUP(expandedflower[[#This Row],[Scion METRC '#]],DEADC8[#Data],4,FALSE),"")</f>
        <v/>
      </c>
      <c r="N1573" s="13" t="str">
        <f>IF(ISNUMBER(SEARCH(".",expandedflower[[#This Row],[Pheno Barcode]])),CONCATENATE("1A4070000000065000",RIGHT(expandedflower[[#This Row],[Pheno Barcode]],6)),"")</f>
        <v/>
      </c>
      <c r="O15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_TL4-04</v>
      </c>
    </row>
    <row r="1574" spans="1:15" x14ac:dyDescent="0.25">
      <c r="A1574" s="8" t="s">
        <v>556</v>
      </c>
      <c r="B1574" s="9">
        <v>5</v>
      </c>
      <c r="C1574" s="13" t="s">
        <v>580</v>
      </c>
      <c r="D1574" s="13"/>
      <c r="E1574" s="13" t="e">
        <f>_xlfn.IFNA(VLOOKUP(expandedflower[[#This Row],[Scion METRC '#]],[3]!METRCC8[#Data],2,FALSE),"METRC ERROR")</f>
        <v>#REF!</v>
      </c>
      <c r="F1574" s="13" t="str">
        <f>_xlfn.IFNA(VLOOKUP(expandedflower[[#This Row],[Scion METRC '#]],VEGC8[[#All],[Scion METRC '#]:[Pheno Barcode]],2,FALSE),"")</f>
        <v/>
      </c>
      <c r="G1574" s="13" t="str">
        <f>LEFT(expandedflower[[#This Row],[Pheno Barcode]],7)</f>
        <v/>
      </c>
      <c r="H1574" s="10" t="e">
        <f>_xlfn.IFNA(VLOOKUP(expandedflower[[#This Row],[Strain]],VEGC8[[#All],[Scion METRC '#]:[Health]],5,FALSE),"")</f>
        <v>#REF!</v>
      </c>
      <c r="I1574" s="13"/>
      <c r="J1574" s="13" t="str">
        <f>_xlfn.IFNA(VLOOKUP(expandedflower[[#This Row],[Scion METRC '#]],DEADC8[#Data],2,FALSE),"Alive")</f>
        <v>Alive</v>
      </c>
      <c r="K1574" s="13"/>
      <c r="L1574" s="13" t="str">
        <f>_xlfn.IFNA(VLOOKUP(expandedflower[[#This Row],[Scion METRC '#]],DEADC8[#Data],3,FALSE),"")</f>
        <v/>
      </c>
      <c r="M1574" s="14" t="str">
        <f>_xlfn.IFNA(VLOOKUP(expandedflower[[#This Row],[Scion METRC '#]],DEADC8[#Data],4,FALSE),"")</f>
        <v/>
      </c>
      <c r="N1574" s="13" t="str">
        <f>IF(ISNUMBER(SEARCH(".",expandedflower[[#This Row],[Pheno Barcode]])),CONCATENATE("1A4070000000065000",RIGHT(expandedflower[[#This Row],[Pheno Barcode]],6)),"")</f>
        <v/>
      </c>
      <c r="O15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_TL4-05</v>
      </c>
    </row>
    <row r="1575" spans="1:15" x14ac:dyDescent="0.25">
      <c r="A1575" s="8" t="s">
        <v>556</v>
      </c>
      <c r="B1575" s="9">
        <v>6</v>
      </c>
      <c r="C1575" s="13" t="s">
        <v>580</v>
      </c>
      <c r="D1575" s="13"/>
      <c r="E1575" s="13" t="e">
        <f>_xlfn.IFNA(VLOOKUP(expandedflower[[#This Row],[Scion METRC '#]],[3]!METRCC8[#Data],2,FALSE),"METRC ERROR")</f>
        <v>#REF!</v>
      </c>
      <c r="F1575" s="13" t="str">
        <f>_xlfn.IFNA(VLOOKUP(expandedflower[[#This Row],[Scion METRC '#]],VEGC8[[#All],[Scion METRC '#]:[Pheno Barcode]],2,FALSE),"")</f>
        <v/>
      </c>
      <c r="G1575" s="13" t="str">
        <f>LEFT(expandedflower[[#This Row],[Pheno Barcode]],7)</f>
        <v/>
      </c>
      <c r="H1575" s="10" t="e">
        <f>_xlfn.IFNA(VLOOKUP(expandedflower[[#This Row],[Strain]],VEGC8[[#All],[Scion METRC '#]:[Health]],5,FALSE),"")</f>
        <v>#REF!</v>
      </c>
      <c r="I1575" s="13"/>
      <c r="J1575" s="13" t="str">
        <f>_xlfn.IFNA(VLOOKUP(expandedflower[[#This Row],[Scion METRC '#]],DEADC8[#Data],2,FALSE),"Alive")</f>
        <v>Alive</v>
      </c>
      <c r="K1575" s="13"/>
      <c r="L1575" s="13" t="str">
        <f>_xlfn.IFNA(VLOOKUP(expandedflower[[#This Row],[Scion METRC '#]],DEADC8[#Data],3,FALSE),"")</f>
        <v/>
      </c>
      <c r="M1575" s="14" t="str">
        <f>_xlfn.IFNA(VLOOKUP(expandedflower[[#This Row],[Scion METRC '#]],DEADC8[#Data],4,FALSE),"")</f>
        <v/>
      </c>
      <c r="N1575" s="13" t="str">
        <f>IF(ISNUMBER(SEARCH(".",expandedflower[[#This Row],[Pheno Barcode]])),CONCATENATE("1A4070000000065000",RIGHT(expandedflower[[#This Row],[Pheno Barcode]],6)),"")</f>
        <v/>
      </c>
      <c r="O15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_TL4-06</v>
      </c>
    </row>
    <row r="1576" spans="1:15" x14ac:dyDescent="0.25">
      <c r="A1576" s="8" t="s">
        <v>556</v>
      </c>
      <c r="B1576" s="9">
        <v>7</v>
      </c>
      <c r="C1576" s="13" t="s">
        <v>580</v>
      </c>
      <c r="D1576" s="13"/>
      <c r="E1576" s="13" t="e">
        <f>_xlfn.IFNA(VLOOKUP(expandedflower[[#This Row],[Scion METRC '#]],[3]!METRCC8[#Data],2,FALSE),"METRC ERROR")</f>
        <v>#REF!</v>
      </c>
      <c r="F1576" s="13" t="str">
        <f>_xlfn.IFNA(VLOOKUP(expandedflower[[#This Row],[Scion METRC '#]],VEGC8[[#All],[Scion METRC '#]:[Pheno Barcode]],2,FALSE),"")</f>
        <v/>
      </c>
      <c r="G1576" s="13" t="str">
        <f>LEFT(expandedflower[[#This Row],[Pheno Barcode]],7)</f>
        <v/>
      </c>
      <c r="H1576" s="10" t="e">
        <f>_xlfn.IFNA(VLOOKUP(expandedflower[[#This Row],[Strain]],VEGC8[[#All],[Scion METRC '#]:[Health]],5,FALSE),"")</f>
        <v>#REF!</v>
      </c>
      <c r="I1576" s="13"/>
      <c r="J1576" s="13" t="str">
        <f>_xlfn.IFNA(VLOOKUP(expandedflower[[#This Row],[Scion METRC '#]],DEADC8[#Data],2,FALSE),"Alive")</f>
        <v>Alive</v>
      </c>
      <c r="K1576" s="13"/>
      <c r="L1576" s="13" t="str">
        <f>_xlfn.IFNA(VLOOKUP(expandedflower[[#This Row],[Scion METRC '#]],DEADC8[#Data],3,FALSE),"")</f>
        <v/>
      </c>
      <c r="M1576" s="14" t="str">
        <f>_xlfn.IFNA(VLOOKUP(expandedflower[[#This Row],[Scion METRC '#]],DEADC8[#Data],4,FALSE),"")</f>
        <v/>
      </c>
      <c r="N1576" s="13" t="str">
        <f>IF(ISNUMBER(SEARCH(".",expandedflower[[#This Row],[Pheno Barcode]])),CONCATENATE("1A4070000000065000",RIGHT(expandedflower[[#This Row],[Pheno Barcode]],6)),"")</f>
        <v/>
      </c>
      <c r="O15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_TL4-07</v>
      </c>
    </row>
    <row r="1577" spans="1:15" x14ac:dyDescent="0.25">
      <c r="A1577" s="8" t="s">
        <v>556</v>
      </c>
      <c r="B1577" s="9">
        <v>8</v>
      </c>
      <c r="C1577" s="13" t="s">
        <v>580</v>
      </c>
      <c r="D1577" s="13"/>
      <c r="E1577" s="13" t="e">
        <f>_xlfn.IFNA(VLOOKUP(expandedflower[[#This Row],[Scion METRC '#]],[3]!METRCC8[#Data],2,FALSE),"METRC ERROR")</f>
        <v>#REF!</v>
      </c>
      <c r="F1577" s="13" t="str">
        <f>_xlfn.IFNA(VLOOKUP(expandedflower[[#This Row],[Scion METRC '#]],VEGC8[[#All],[Scion METRC '#]:[Pheno Barcode]],2,FALSE),"")</f>
        <v/>
      </c>
      <c r="G1577" s="13" t="str">
        <f>LEFT(expandedflower[[#This Row],[Pheno Barcode]],7)</f>
        <v/>
      </c>
      <c r="H1577" s="10" t="e">
        <f>_xlfn.IFNA(VLOOKUP(expandedflower[[#This Row],[Strain]],VEGC8[[#All],[Scion METRC '#]:[Health]],5,FALSE),"")</f>
        <v>#REF!</v>
      </c>
      <c r="I1577" s="13"/>
      <c r="J1577" s="13" t="str">
        <f>_xlfn.IFNA(VLOOKUP(expandedflower[[#This Row],[Scion METRC '#]],DEADC8[#Data],2,FALSE),"Alive")</f>
        <v>Alive</v>
      </c>
      <c r="K1577" s="13"/>
      <c r="L1577" s="13" t="str">
        <f>_xlfn.IFNA(VLOOKUP(expandedflower[[#This Row],[Scion METRC '#]],DEADC8[#Data],3,FALSE),"")</f>
        <v/>
      </c>
      <c r="M1577" s="14" t="str">
        <f>_xlfn.IFNA(VLOOKUP(expandedflower[[#This Row],[Scion METRC '#]],DEADC8[#Data],4,FALSE),"")</f>
        <v/>
      </c>
      <c r="N1577" s="13" t="str">
        <f>IF(ISNUMBER(SEARCH(".",expandedflower[[#This Row],[Pheno Barcode]])),CONCATENATE("1A4070000000065000",RIGHT(expandedflower[[#This Row],[Pheno Barcode]],6)),"")</f>
        <v/>
      </c>
      <c r="O15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_TL4-08</v>
      </c>
    </row>
    <row r="1578" spans="1:15" x14ac:dyDescent="0.25">
      <c r="A1578" s="8" t="s">
        <v>556</v>
      </c>
      <c r="B1578" s="9">
        <v>9</v>
      </c>
      <c r="C1578" s="13" t="s">
        <v>580</v>
      </c>
      <c r="D1578" s="13"/>
      <c r="E1578" s="13" t="e">
        <f>_xlfn.IFNA(VLOOKUP(expandedflower[[#This Row],[Scion METRC '#]],[3]!METRCC8[#Data],2,FALSE),"METRC ERROR")</f>
        <v>#REF!</v>
      </c>
      <c r="F1578" s="13" t="str">
        <f>_xlfn.IFNA(VLOOKUP(expandedflower[[#This Row],[Scion METRC '#]],VEGC8[[#All],[Scion METRC '#]:[Pheno Barcode]],2,FALSE),"")</f>
        <v/>
      </c>
      <c r="G1578" s="13" t="str">
        <f>LEFT(expandedflower[[#This Row],[Pheno Barcode]],7)</f>
        <v/>
      </c>
      <c r="H1578" s="10" t="e">
        <f>_xlfn.IFNA(VLOOKUP(expandedflower[[#This Row],[Strain]],VEGC8[[#All],[Scion METRC '#]:[Health]],5,FALSE),"")</f>
        <v>#REF!</v>
      </c>
      <c r="I1578" s="13"/>
      <c r="J1578" s="13" t="str">
        <f>_xlfn.IFNA(VLOOKUP(expandedflower[[#This Row],[Scion METRC '#]],DEADC8[#Data],2,FALSE),"Alive")</f>
        <v>Alive</v>
      </c>
      <c r="K1578" s="13"/>
      <c r="L1578" s="13" t="str">
        <f>_xlfn.IFNA(VLOOKUP(expandedflower[[#This Row],[Scion METRC '#]],DEADC8[#Data],3,FALSE),"")</f>
        <v/>
      </c>
      <c r="M1578" s="14" t="str">
        <f>_xlfn.IFNA(VLOOKUP(expandedflower[[#This Row],[Scion METRC '#]],DEADC8[#Data],4,FALSE),"")</f>
        <v/>
      </c>
      <c r="N1578" s="13" t="str">
        <f>IF(ISNUMBER(SEARCH(".",expandedflower[[#This Row],[Pheno Barcode]])),CONCATENATE("1A4070000000065000",RIGHT(expandedflower[[#This Row],[Pheno Barcode]],6)),"")</f>
        <v/>
      </c>
      <c r="O15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_TL4-09</v>
      </c>
    </row>
    <row r="1579" spans="1:15" x14ac:dyDescent="0.25">
      <c r="A1579" s="8" t="s">
        <v>556</v>
      </c>
      <c r="B1579" s="9">
        <v>10</v>
      </c>
      <c r="C1579" s="13" t="s">
        <v>580</v>
      </c>
      <c r="D1579" s="13"/>
      <c r="E1579" s="13" t="e">
        <f>_xlfn.IFNA(VLOOKUP(expandedflower[[#This Row],[Scion METRC '#]],[3]!METRCC8[#Data],2,FALSE),"METRC ERROR")</f>
        <v>#REF!</v>
      </c>
      <c r="F1579" s="13" t="str">
        <f>_xlfn.IFNA(VLOOKUP(expandedflower[[#This Row],[Scion METRC '#]],VEGC8[[#All],[Scion METRC '#]:[Pheno Barcode]],2,FALSE),"")</f>
        <v/>
      </c>
      <c r="G1579" s="13" t="str">
        <f>LEFT(expandedflower[[#This Row],[Pheno Barcode]],7)</f>
        <v/>
      </c>
      <c r="H1579" s="10" t="e">
        <f>_xlfn.IFNA(VLOOKUP(expandedflower[[#This Row],[Strain]],VEGC8[[#All],[Scion METRC '#]:[Health]],5,FALSE),"")</f>
        <v>#REF!</v>
      </c>
      <c r="I1579" s="13"/>
      <c r="J1579" s="13" t="str">
        <f>_xlfn.IFNA(VLOOKUP(expandedflower[[#This Row],[Scion METRC '#]],DEADC8[#Data],2,FALSE),"Alive")</f>
        <v>Alive</v>
      </c>
      <c r="K1579" s="13"/>
      <c r="L1579" s="13" t="str">
        <f>_xlfn.IFNA(VLOOKUP(expandedflower[[#This Row],[Scion METRC '#]],DEADC8[#Data],3,FALSE),"")</f>
        <v/>
      </c>
      <c r="M1579" s="14" t="str">
        <f>_xlfn.IFNA(VLOOKUP(expandedflower[[#This Row],[Scion METRC '#]],DEADC8[#Data],4,FALSE),"")</f>
        <v/>
      </c>
      <c r="N1579" s="13" t="str">
        <f>IF(ISNUMBER(SEARCH(".",expandedflower[[#This Row],[Pheno Barcode]])),CONCATENATE("1A4070000000065000",RIGHT(expandedflower[[#This Row],[Pheno Barcode]],6)),"")</f>
        <v/>
      </c>
      <c r="O15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_TL4-10</v>
      </c>
    </row>
    <row r="1580" spans="1:15" x14ac:dyDescent="0.25">
      <c r="A1580" s="8" t="s">
        <v>556</v>
      </c>
      <c r="B1580" s="9">
        <v>11</v>
      </c>
      <c r="C1580" s="13" t="s">
        <v>580</v>
      </c>
      <c r="D1580" s="13"/>
      <c r="E1580" s="13" t="e">
        <f>_xlfn.IFNA(VLOOKUP(expandedflower[[#This Row],[Scion METRC '#]],[3]!METRCC8[#Data],2,FALSE),"METRC ERROR")</f>
        <v>#REF!</v>
      </c>
      <c r="F1580" s="13" t="str">
        <f>_xlfn.IFNA(VLOOKUP(expandedflower[[#This Row],[Scion METRC '#]],VEGC8[[#All],[Scion METRC '#]:[Pheno Barcode]],2,FALSE),"")</f>
        <v/>
      </c>
      <c r="G1580" s="13" t="str">
        <f>LEFT(expandedflower[[#This Row],[Pheno Barcode]],7)</f>
        <v/>
      </c>
      <c r="H1580" s="10" t="e">
        <f>_xlfn.IFNA(VLOOKUP(expandedflower[[#This Row],[Strain]],VEGC8[[#All],[Scion METRC '#]:[Health]],5,FALSE),"")</f>
        <v>#REF!</v>
      </c>
      <c r="I1580" s="13"/>
      <c r="J1580" s="13" t="str">
        <f>_xlfn.IFNA(VLOOKUP(expandedflower[[#This Row],[Scion METRC '#]],DEADC8[#Data],2,FALSE),"Alive")</f>
        <v>Alive</v>
      </c>
      <c r="K1580" s="13"/>
      <c r="L1580" s="13" t="str">
        <f>_xlfn.IFNA(VLOOKUP(expandedflower[[#This Row],[Scion METRC '#]],DEADC8[#Data],3,FALSE),"")</f>
        <v/>
      </c>
      <c r="M1580" s="14" t="str">
        <f>_xlfn.IFNA(VLOOKUP(expandedflower[[#This Row],[Scion METRC '#]],DEADC8[#Data],4,FALSE),"")</f>
        <v/>
      </c>
      <c r="N1580" s="13" t="str">
        <f>IF(ISNUMBER(SEARCH(".",expandedflower[[#This Row],[Pheno Barcode]])),CONCATENATE("1A4070000000065000",RIGHT(expandedflower[[#This Row],[Pheno Barcode]],6)),"")</f>
        <v/>
      </c>
      <c r="O15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_TL4-11</v>
      </c>
    </row>
    <row r="1581" spans="1:15" x14ac:dyDescent="0.25">
      <c r="A1581" s="8" t="s">
        <v>556</v>
      </c>
      <c r="B1581" s="9">
        <v>12</v>
      </c>
      <c r="C1581" s="13" t="s">
        <v>580</v>
      </c>
      <c r="D1581" s="13"/>
      <c r="E1581" s="13" t="e">
        <f>_xlfn.IFNA(VLOOKUP(expandedflower[[#This Row],[Scion METRC '#]],[3]!METRCC8[#Data],2,FALSE),"METRC ERROR")</f>
        <v>#REF!</v>
      </c>
      <c r="F1581" s="13" t="str">
        <f>_xlfn.IFNA(VLOOKUP(expandedflower[[#This Row],[Scion METRC '#]],VEGC8[[#All],[Scion METRC '#]:[Pheno Barcode]],2,FALSE),"")</f>
        <v/>
      </c>
      <c r="G1581" s="13" t="str">
        <f>LEFT(expandedflower[[#This Row],[Pheno Barcode]],7)</f>
        <v/>
      </c>
      <c r="H1581" s="10" t="e">
        <f>_xlfn.IFNA(VLOOKUP(expandedflower[[#This Row],[Strain]],VEGC8[[#All],[Scion METRC '#]:[Health]],5,FALSE),"")</f>
        <v>#REF!</v>
      </c>
      <c r="I1581" s="13"/>
      <c r="J1581" s="13" t="str">
        <f>_xlfn.IFNA(VLOOKUP(expandedflower[[#This Row],[Scion METRC '#]],DEADC8[#Data],2,FALSE),"Alive")</f>
        <v>Alive</v>
      </c>
      <c r="K1581" s="13"/>
      <c r="L1581" s="13" t="str">
        <f>_xlfn.IFNA(VLOOKUP(expandedflower[[#This Row],[Scion METRC '#]],DEADC8[#Data],3,FALSE),"")</f>
        <v/>
      </c>
      <c r="M1581" s="14" t="str">
        <f>_xlfn.IFNA(VLOOKUP(expandedflower[[#This Row],[Scion METRC '#]],DEADC8[#Data],4,FALSE),"")</f>
        <v/>
      </c>
      <c r="N1581" s="13" t="str">
        <f>IF(ISNUMBER(SEARCH(".",expandedflower[[#This Row],[Pheno Barcode]])),CONCATENATE("1A4070000000065000",RIGHT(expandedflower[[#This Row],[Pheno Barcode]],6)),"")</f>
        <v/>
      </c>
      <c r="O15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_TL4-12</v>
      </c>
    </row>
    <row r="1582" spans="1:15" x14ac:dyDescent="0.25">
      <c r="A1582" s="8" t="s">
        <v>556</v>
      </c>
      <c r="B1582" s="9">
        <v>13</v>
      </c>
      <c r="C1582" s="13" t="s">
        <v>580</v>
      </c>
      <c r="D1582" s="13"/>
      <c r="E1582" s="13" t="e">
        <f>_xlfn.IFNA(VLOOKUP(expandedflower[[#This Row],[Scion METRC '#]],[3]!METRCC8[#Data],2,FALSE),"METRC ERROR")</f>
        <v>#REF!</v>
      </c>
      <c r="F1582" s="13" t="str">
        <f>_xlfn.IFNA(VLOOKUP(expandedflower[[#This Row],[Scion METRC '#]],VEGC8[[#All],[Scion METRC '#]:[Pheno Barcode]],2,FALSE),"")</f>
        <v/>
      </c>
      <c r="G1582" s="13" t="str">
        <f>LEFT(expandedflower[[#This Row],[Pheno Barcode]],7)</f>
        <v/>
      </c>
      <c r="H1582" s="10" t="e">
        <f>_xlfn.IFNA(VLOOKUP(expandedflower[[#This Row],[Strain]],VEGC8[[#All],[Scion METRC '#]:[Health]],5,FALSE),"")</f>
        <v>#REF!</v>
      </c>
      <c r="I1582" s="13"/>
      <c r="J1582" s="13" t="str">
        <f>_xlfn.IFNA(VLOOKUP(expandedflower[[#This Row],[Scion METRC '#]],DEADC8[#Data],2,FALSE),"Alive")</f>
        <v>Alive</v>
      </c>
      <c r="K1582" s="13"/>
      <c r="L1582" s="13" t="str">
        <f>_xlfn.IFNA(VLOOKUP(expandedflower[[#This Row],[Scion METRC '#]],DEADC8[#Data],3,FALSE),"")</f>
        <v/>
      </c>
      <c r="M1582" s="14" t="str">
        <f>_xlfn.IFNA(VLOOKUP(expandedflower[[#This Row],[Scion METRC '#]],DEADC8[#Data],4,FALSE),"")</f>
        <v/>
      </c>
      <c r="N1582" s="13" t="str">
        <f>IF(ISNUMBER(SEARCH(".",expandedflower[[#This Row],[Pheno Barcode]])),CONCATENATE("1A4070000000065000",RIGHT(expandedflower[[#This Row],[Pheno Barcode]],6)),"")</f>
        <v/>
      </c>
      <c r="O15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_TL4-13</v>
      </c>
    </row>
    <row r="1583" spans="1:15" x14ac:dyDescent="0.25">
      <c r="A1583" s="8" t="s">
        <v>556</v>
      </c>
      <c r="B1583" s="9">
        <v>14</v>
      </c>
      <c r="C1583" s="13" t="s">
        <v>580</v>
      </c>
      <c r="D1583" s="13"/>
      <c r="E1583" s="13" t="e">
        <f>_xlfn.IFNA(VLOOKUP(expandedflower[[#This Row],[Scion METRC '#]],[3]!METRCC8[#Data],2,FALSE),"METRC ERROR")</f>
        <v>#REF!</v>
      </c>
      <c r="F1583" s="13" t="str">
        <f>_xlfn.IFNA(VLOOKUP(expandedflower[[#This Row],[Scion METRC '#]],VEGC8[[#All],[Scion METRC '#]:[Pheno Barcode]],2,FALSE),"")</f>
        <v/>
      </c>
      <c r="G1583" s="13" t="str">
        <f>LEFT(expandedflower[[#This Row],[Pheno Barcode]],7)</f>
        <v/>
      </c>
      <c r="H1583" s="10" t="e">
        <f>_xlfn.IFNA(VLOOKUP(expandedflower[[#This Row],[Strain]],VEGC8[[#All],[Scion METRC '#]:[Health]],5,FALSE),"")</f>
        <v>#REF!</v>
      </c>
      <c r="I1583" s="13"/>
      <c r="J1583" s="13" t="str">
        <f>_xlfn.IFNA(VLOOKUP(expandedflower[[#This Row],[Scion METRC '#]],DEADC8[#Data],2,FALSE),"Alive")</f>
        <v>Alive</v>
      </c>
      <c r="K1583" s="13"/>
      <c r="L1583" s="13" t="str">
        <f>_xlfn.IFNA(VLOOKUP(expandedflower[[#This Row],[Scion METRC '#]],DEADC8[#Data],3,FALSE),"")</f>
        <v/>
      </c>
      <c r="M1583" s="14" t="str">
        <f>_xlfn.IFNA(VLOOKUP(expandedflower[[#This Row],[Scion METRC '#]],DEADC8[#Data],4,FALSE),"")</f>
        <v/>
      </c>
      <c r="N1583" s="13" t="str">
        <f>IF(ISNUMBER(SEARCH(".",expandedflower[[#This Row],[Pheno Barcode]])),CONCATENATE("1A4070000000065000",RIGHT(expandedflower[[#This Row],[Pheno Barcode]],6)),"")</f>
        <v/>
      </c>
      <c r="O15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_TL4-14</v>
      </c>
    </row>
    <row r="1584" spans="1:15" x14ac:dyDescent="0.25">
      <c r="A1584" s="8" t="s">
        <v>556</v>
      </c>
      <c r="B1584" s="9">
        <v>15</v>
      </c>
      <c r="C1584" s="13" t="s">
        <v>580</v>
      </c>
      <c r="D1584" s="13"/>
      <c r="E1584" s="13" t="e">
        <f>_xlfn.IFNA(VLOOKUP(expandedflower[[#This Row],[Scion METRC '#]],[3]!METRCC8[#Data],2,FALSE),"METRC ERROR")</f>
        <v>#REF!</v>
      </c>
      <c r="F1584" s="13" t="str">
        <f>_xlfn.IFNA(VLOOKUP(expandedflower[[#This Row],[Scion METRC '#]],VEGC8[[#All],[Scion METRC '#]:[Pheno Barcode]],2,FALSE),"")</f>
        <v/>
      </c>
      <c r="G1584" s="13" t="str">
        <f>LEFT(expandedflower[[#This Row],[Pheno Barcode]],7)</f>
        <v/>
      </c>
      <c r="H1584" s="10" t="e">
        <f>_xlfn.IFNA(VLOOKUP(expandedflower[[#This Row],[Strain]],VEGC8[[#All],[Scion METRC '#]:[Health]],5,FALSE),"")</f>
        <v>#REF!</v>
      </c>
      <c r="I1584" s="13"/>
      <c r="J1584" s="13" t="str">
        <f>_xlfn.IFNA(VLOOKUP(expandedflower[[#This Row],[Scion METRC '#]],DEADC8[#Data],2,FALSE),"Alive")</f>
        <v>Alive</v>
      </c>
      <c r="K1584" s="13"/>
      <c r="L1584" s="13" t="str">
        <f>_xlfn.IFNA(VLOOKUP(expandedflower[[#This Row],[Scion METRC '#]],DEADC8[#Data],3,FALSE),"")</f>
        <v/>
      </c>
      <c r="M1584" s="14" t="str">
        <f>_xlfn.IFNA(VLOOKUP(expandedflower[[#This Row],[Scion METRC '#]],DEADC8[#Data],4,FALSE),"")</f>
        <v/>
      </c>
      <c r="N1584" s="13" t="str">
        <f>IF(ISNUMBER(SEARCH(".",expandedflower[[#This Row],[Pheno Barcode]])),CONCATENATE("1A4070000000065000",RIGHT(expandedflower[[#This Row],[Pheno Barcode]],6)),"")</f>
        <v/>
      </c>
      <c r="O15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_TL4-15</v>
      </c>
    </row>
    <row r="1585" spans="1:15" x14ac:dyDescent="0.25">
      <c r="A1585" s="8" t="s">
        <v>556</v>
      </c>
      <c r="B1585" s="9">
        <v>16</v>
      </c>
      <c r="C1585" s="13" t="s">
        <v>580</v>
      </c>
      <c r="D1585" s="13"/>
      <c r="E1585" s="13" t="e">
        <f>_xlfn.IFNA(VLOOKUP(expandedflower[[#This Row],[Scion METRC '#]],[3]!METRCC8[#Data],2,FALSE),"METRC ERROR")</f>
        <v>#REF!</v>
      </c>
      <c r="F1585" s="13" t="str">
        <f>_xlfn.IFNA(VLOOKUP(expandedflower[[#This Row],[Scion METRC '#]],VEGC8[[#All],[Scion METRC '#]:[Pheno Barcode]],2,FALSE),"")</f>
        <v/>
      </c>
      <c r="G1585" s="13" t="str">
        <f>LEFT(expandedflower[[#This Row],[Pheno Barcode]],7)</f>
        <v/>
      </c>
      <c r="H1585" s="10" t="e">
        <f>_xlfn.IFNA(VLOOKUP(expandedflower[[#This Row],[Strain]],VEGC8[[#All],[Scion METRC '#]:[Health]],5,FALSE),"")</f>
        <v>#REF!</v>
      </c>
      <c r="I1585" s="13"/>
      <c r="J1585" s="13" t="str">
        <f>_xlfn.IFNA(VLOOKUP(expandedflower[[#This Row],[Scion METRC '#]],DEADC8[#Data],2,FALSE),"Alive")</f>
        <v>Alive</v>
      </c>
      <c r="K1585" s="13"/>
      <c r="L1585" s="13" t="str">
        <f>_xlfn.IFNA(VLOOKUP(expandedflower[[#This Row],[Scion METRC '#]],DEADC8[#Data],3,FALSE),"")</f>
        <v/>
      </c>
      <c r="M1585" s="14" t="str">
        <f>_xlfn.IFNA(VLOOKUP(expandedflower[[#This Row],[Scion METRC '#]],DEADC8[#Data],4,FALSE),"")</f>
        <v/>
      </c>
      <c r="N1585" s="13" t="str">
        <f>IF(ISNUMBER(SEARCH(".",expandedflower[[#This Row],[Pheno Barcode]])),CONCATENATE("1A4070000000065000",RIGHT(expandedflower[[#This Row],[Pheno Barcode]],6)),"")</f>
        <v/>
      </c>
      <c r="O15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_TL4-16</v>
      </c>
    </row>
    <row r="1586" spans="1:15" x14ac:dyDescent="0.25">
      <c r="A1586" s="8" t="s">
        <v>556</v>
      </c>
      <c r="B1586" s="9">
        <v>1</v>
      </c>
      <c r="C1586" s="13" t="s">
        <v>581</v>
      </c>
      <c r="D1586" s="9"/>
      <c r="E1586" s="9" t="e">
        <f>_xlfn.IFNA(VLOOKUP(expandedflower[[#This Row],[Scion METRC '#]],[3]!METRCC8[#Data],2,FALSE),"METRC ERROR")</f>
        <v>#REF!</v>
      </c>
      <c r="F1586" s="9" t="str">
        <f>_xlfn.IFNA(VLOOKUP(expandedflower[[#This Row],[Scion METRC '#]],VEGC8[[#All],[Scion METRC '#]:[Pheno Barcode]],2,FALSE),"")</f>
        <v/>
      </c>
      <c r="G1586" s="9" t="str">
        <f>LEFT(expandedflower[[#This Row],[Pheno Barcode]],7)</f>
        <v/>
      </c>
      <c r="H1586" s="10" t="e">
        <f>_xlfn.IFNA(VLOOKUP(expandedflower[[#This Row],[Strain]],VEGC8[[#All],[Scion METRC '#]:[Health]],5,FALSE),"")</f>
        <v>#REF!</v>
      </c>
      <c r="I1586" s="9"/>
      <c r="J1586" s="9" t="str">
        <f>_xlfn.IFNA(VLOOKUP(expandedflower[[#This Row],[Scion METRC '#]],DEADC8[#Data],2,FALSE),"Alive")</f>
        <v>Alive</v>
      </c>
      <c r="K1586" s="65"/>
      <c r="L1586" s="13" t="str">
        <f>_xlfn.IFNA(VLOOKUP(expandedflower[[#This Row],[Scion METRC '#]],DEADC8[#Data],3,FALSE),"")</f>
        <v/>
      </c>
      <c r="M1586" s="14" t="str">
        <f>_xlfn.IFNA(VLOOKUP(expandedflower[[#This Row],[Scion METRC '#]],DEADC8[#Data],4,FALSE),"")</f>
        <v/>
      </c>
      <c r="N1586" s="13" t="str">
        <f>IF(ISNUMBER(SEARCH(".",expandedflower[[#This Row],[Pheno Barcode]])),CONCATENATE("1A4070000000065000",RIGHT(expandedflower[[#This Row],[Pheno Barcode]],6)),"")</f>
        <v/>
      </c>
      <c r="O15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_TL5-01</v>
      </c>
    </row>
    <row r="1587" spans="1:15" x14ac:dyDescent="0.25">
      <c r="A1587" s="8" t="s">
        <v>556</v>
      </c>
      <c r="B1587" s="9">
        <v>2</v>
      </c>
      <c r="C1587" s="13" t="s">
        <v>581</v>
      </c>
      <c r="D1587" s="13"/>
      <c r="E1587" s="13" t="e">
        <f>_xlfn.IFNA(VLOOKUP(expandedflower[[#This Row],[Scion METRC '#]],[3]!METRCC8[#Data],2,FALSE),"METRC ERROR")</f>
        <v>#REF!</v>
      </c>
      <c r="F1587" s="13" t="str">
        <f>_xlfn.IFNA(VLOOKUP(expandedflower[[#This Row],[Scion METRC '#]],VEGC8[[#All],[Scion METRC '#]:[Pheno Barcode]],2,FALSE),"")</f>
        <v/>
      </c>
      <c r="G1587" s="13" t="str">
        <f>LEFT(expandedflower[[#This Row],[Pheno Barcode]],7)</f>
        <v/>
      </c>
      <c r="H1587" s="10" t="e">
        <f>_xlfn.IFNA(VLOOKUP(expandedflower[[#This Row],[Strain]],VEGC8[[#All],[Scion METRC '#]:[Health]],5,FALSE),"")</f>
        <v>#REF!</v>
      </c>
      <c r="I1587" s="13"/>
      <c r="J1587" s="13" t="str">
        <f>_xlfn.IFNA(VLOOKUP(expandedflower[[#This Row],[Scion METRC '#]],DEADC8[#Data],2,FALSE),"Alive")</f>
        <v>Alive</v>
      </c>
      <c r="K1587" s="13"/>
      <c r="L1587" s="13" t="str">
        <f>_xlfn.IFNA(VLOOKUP(expandedflower[[#This Row],[Scion METRC '#]],DEADC8[#Data],3,FALSE),"")</f>
        <v/>
      </c>
      <c r="M1587" s="14" t="str">
        <f>_xlfn.IFNA(VLOOKUP(expandedflower[[#This Row],[Scion METRC '#]],DEADC8[#Data],4,FALSE),"")</f>
        <v/>
      </c>
      <c r="N1587" s="13" t="str">
        <f>IF(ISNUMBER(SEARCH(".",expandedflower[[#This Row],[Pheno Barcode]])),CONCATENATE("1A4070000000065000",RIGHT(expandedflower[[#This Row],[Pheno Barcode]],6)),"")</f>
        <v/>
      </c>
      <c r="O15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_TL5-02</v>
      </c>
    </row>
    <row r="1588" spans="1:15" x14ac:dyDescent="0.25">
      <c r="A1588" s="8" t="s">
        <v>556</v>
      </c>
      <c r="B1588" s="9">
        <v>3</v>
      </c>
      <c r="C1588" s="13" t="s">
        <v>581</v>
      </c>
      <c r="D1588" s="13"/>
      <c r="E1588" s="13" t="e">
        <f>_xlfn.IFNA(VLOOKUP(expandedflower[[#This Row],[Scion METRC '#]],[3]!METRCC8[#Data],2,FALSE),"METRC ERROR")</f>
        <v>#REF!</v>
      </c>
      <c r="F1588" s="13" t="str">
        <f>_xlfn.IFNA(VLOOKUP(expandedflower[[#This Row],[Scion METRC '#]],VEGC8[[#All],[Scion METRC '#]:[Pheno Barcode]],2,FALSE),"")</f>
        <v/>
      </c>
      <c r="G1588" s="13" t="str">
        <f>LEFT(expandedflower[[#This Row],[Pheno Barcode]],7)</f>
        <v/>
      </c>
      <c r="H1588" s="10" t="e">
        <f>_xlfn.IFNA(VLOOKUP(expandedflower[[#This Row],[Strain]],VEGC8[[#All],[Scion METRC '#]:[Health]],5,FALSE),"")</f>
        <v>#REF!</v>
      </c>
      <c r="I1588" s="13"/>
      <c r="J1588" s="13" t="str">
        <f>_xlfn.IFNA(VLOOKUP(expandedflower[[#This Row],[Scion METRC '#]],DEADC8[#Data],2,FALSE),"Alive")</f>
        <v>Alive</v>
      </c>
      <c r="K1588" s="13"/>
      <c r="L1588" s="13" t="str">
        <f>_xlfn.IFNA(VLOOKUP(expandedflower[[#This Row],[Scion METRC '#]],DEADC8[#Data],3,FALSE),"")</f>
        <v/>
      </c>
      <c r="M1588" s="14" t="str">
        <f>_xlfn.IFNA(VLOOKUP(expandedflower[[#This Row],[Scion METRC '#]],DEADC8[#Data],4,FALSE),"")</f>
        <v/>
      </c>
      <c r="N1588" s="13" t="str">
        <f>IF(ISNUMBER(SEARCH(".",expandedflower[[#This Row],[Pheno Barcode]])),CONCATENATE("1A4070000000065000",RIGHT(expandedflower[[#This Row],[Pheno Barcode]],6)),"")</f>
        <v/>
      </c>
      <c r="O15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_TL5-03</v>
      </c>
    </row>
    <row r="1589" spans="1:15" x14ac:dyDescent="0.25">
      <c r="A1589" s="8" t="s">
        <v>556</v>
      </c>
      <c r="B1589" s="9">
        <v>4</v>
      </c>
      <c r="C1589" s="13" t="s">
        <v>581</v>
      </c>
      <c r="D1589" s="13"/>
      <c r="E1589" s="13" t="e">
        <f>_xlfn.IFNA(VLOOKUP(expandedflower[[#This Row],[Scion METRC '#]],[3]!METRCC8[#Data],2,FALSE),"METRC ERROR")</f>
        <v>#REF!</v>
      </c>
      <c r="F1589" s="13" t="str">
        <f>_xlfn.IFNA(VLOOKUP(expandedflower[[#This Row],[Scion METRC '#]],VEGC8[[#All],[Scion METRC '#]:[Pheno Barcode]],2,FALSE),"")</f>
        <v/>
      </c>
      <c r="G1589" s="13" t="str">
        <f>LEFT(expandedflower[[#This Row],[Pheno Barcode]],7)</f>
        <v/>
      </c>
      <c r="H1589" s="10" t="e">
        <f>_xlfn.IFNA(VLOOKUP(expandedflower[[#This Row],[Strain]],VEGC8[[#All],[Scion METRC '#]:[Health]],5,FALSE),"")</f>
        <v>#REF!</v>
      </c>
      <c r="I1589" s="13"/>
      <c r="J1589" s="13" t="str">
        <f>_xlfn.IFNA(VLOOKUP(expandedflower[[#This Row],[Scion METRC '#]],DEADC8[#Data],2,FALSE),"Alive")</f>
        <v>Alive</v>
      </c>
      <c r="K1589" s="13"/>
      <c r="L1589" s="13" t="str">
        <f>_xlfn.IFNA(VLOOKUP(expandedflower[[#This Row],[Scion METRC '#]],DEADC8[#Data],3,FALSE),"")</f>
        <v/>
      </c>
      <c r="M1589" s="14" t="str">
        <f>_xlfn.IFNA(VLOOKUP(expandedflower[[#This Row],[Scion METRC '#]],DEADC8[#Data],4,FALSE),"")</f>
        <v/>
      </c>
      <c r="N1589" s="13" t="str">
        <f>IF(ISNUMBER(SEARCH(".",expandedflower[[#This Row],[Pheno Barcode]])),CONCATENATE("1A4070000000065000",RIGHT(expandedflower[[#This Row],[Pheno Barcode]],6)),"")</f>
        <v/>
      </c>
      <c r="O15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_TL5-04</v>
      </c>
    </row>
    <row r="1590" spans="1:15" x14ac:dyDescent="0.25">
      <c r="A1590" s="8" t="s">
        <v>556</v>
      </c>
      <c r="B1590" s="9">
        <v>5</v>
      </c>
      <c r="C1590" s="13" t="s">
        <v>581</v>
      </c>
      <c r="D1590" s="13"/>
      <c r="E1590" s="13" t="e">
        <f>_xlfn.IFNA(VLOOKUP(expandedflower[[#This Row],[Scion METRC '#]],[3]!METRCC8[#Data],2,FALSE),"METRC ERROR")</f>
        <v>#REF!</v>
      </c>
      <c r="F1590" s="13" t="str">
        <f>_xlfn.IFNA(VLOOKUP(expandedflower[[#This Row],[Scion METRC '#]],VEGC8[[#All],[Scion METRC '#]:[Pheno Barcode]],2,FALSE),"")</f>
        <v/>
      </c>
      <c r="G1590" s="13" t="str">
        <f>LEFT(expandedflower[[#This Row],[Pheno Barcode]],7)</f>
        <v/>
      </c>
      <c r="H1590" s="10" t="e">
        <f>_xlfn.IFNA(VLOOKUP(expandedflower[[#This Row],[Strain]],VEGC8[[#All],[Scion METRC '#]:[Health]],5,FALSE),"")</f>
        <v>#REF!</v>
      </c>
      <c r="I1590" s="13"/>
      <c r="J1590" s="13" t="str">
        <f>_xlfn.IFNA(VLOOKUP(expandedflower[[#This Row],[Scion METRC '#]],DEADC8[#Data],2,FALSE),"Alive")</f>
        <v>Alive</v>
      </c>
      <c r="K1590" s="13"/>
      <c r="L1590" s="13" t="str">
        <f>_xlfn.IFNA(VLOOKUP(expandedflower[[#This Row],[Scion METRC '#]],DEADC8[#Data],3,FALSE),"")</f>
        <v/>
      </c>
      <c r="M1590" s="14" t="str">
        <f>_xlfn.IFNA(VLOOKUP(expandedflower[[#This Row],[Scion METRC '#]],DEADC8[#Data],4,FALSE),"")</f>
        <v/>
      </c>
      <c r="N1590" s="13" t="str">
        <f>IF(ISNUMBER(SEARCH(".",expandedflower[[#This Row],[Pheno Barcode]])),CONCATENATE("1A4070000000065000",RIGHT(expandedflower[[#This Row],[Pheno Barcode]],6)),"")</f>
        <v/>
      </c>
      <c r="O15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_TL5-05</v>
      </c>
    </row>
    <row r="1591" spans="1:15" x14ac:dyDescent="0.25">
      <c r="A1591" s="8" t="s">
        <v>556</v>
      </c>
      <c r="B1591" s="9">
        <v>6</v>
      </c>
      <c r="C1591" s="13" t="s">
        <v>581</v>
      </c>
      <c r="D1591" s="13"/>
      <c r="E1591" s="13" t="e">
        <f>_xlfn.IFNA(VLOOKUP(expandedflower[[#This Row],[Scion METRC '#]],[3]!METRCC8[#Data],2,FALSE),"METRC ERROR")</f>
        <v>#REF!</v>
      </c>
      <c r="F1591" s="13" t="str">
        <f>_xlfn.IFNA(VLOOKUP(expandedflower[[#This Row],[Scion METRC '#]],VEGC8[[#All],[Scion METRC '#]:[Pheno Barcode]],2,FALSE),"")</f>
        <v/>
      </c>
      <c r="G1591" s="13" t="str">
        <f>LEFT(expandedflower[[#This Row],[Pheno Barcode]],7)</f>
        <v/>
      </c>
      <c r="H1591" s="10" t="e">
        <f>_xlfn.IFNA(VLOOKUP(expandedflower[[#This Row],[Strain]],VEGC8[[#All],[Scion METRC '#]:[Health]],5,FALSE),"")</f>
        <v>#REF!</v>
      </c>
      <c r="I1591" s="13"/>
      <c r="J1591" s="13" t="str">
        <f>_xlfn.IFNA(VLOOKUP(expandedflower[[#This Row],[Scion METRC '#]],DEADC8[#Data],2,FALSE),"Alive")</f>
        <v>Alive</v>
      </c>
      <c r="K1591" s="13"/>
      <c r="L1591" s="13" t="str">
        <f>_xlfn.IFNA(VLOOKUP(expandedflower[[#This Row],[Scion METRC '#]],DEADC8[#Data],3,FALSE),"")</f>
        <v/>
      </c>
      <c r="M1591" s="14" t="str">
        <f>_xlfn.IFNA(VLOOKUP(expandedflower[[#This Row],[Scion METRC '#]],DEADC8[#Data],4,FALSE),"")</f>
        <v/>
      </c>
      <c r="N1591" s="13" t="str">
        <f>IF(ISNUMBER(SEARCH(".",expandedflower[[#This Row],[Pheno Barcode]])),CONCATENATE("1A4070000000065000",RIGHT(expandedflower[[#This Row],[Pheno Barcode]],6)),"")</f>
        <v/>
      </c>
      <c r="O15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_TL5-06</v>
      </c>
    </row>
    <row r="1592" spans="1:15" x14ac:dyDescent="0.25">
      <c r="A1592" s="8" t="s">
        <v>556</v>
      </c>
      <c r="B1592" s="9">
        <v>7</v>
      </c>
      <c r="C1592" s="13" t="s">
        <v>581</v>
      </c>
      <c r="D1592" s="13"/>
      <c r="E1592" s="13" t="e">
        <f>_xlfn.IFNA(VLOOKUP(expandedflower[[#This Row],[Scion METRC '#]],[3]!METRCC8[#Data],2,FALSE),"METRC ERROR")</f>
        <v>#REF!</v>
      </c>
      <c r="F1592" s="13" t="str">
        <f>_xlfn.IFNA(VLOOKUP(expandedflower[[#This Row],[Scion METRC '#]],VEGC8[[#All],[Scion METRC '#]:[Pheno Barcode]],2,FALSE),"")</f>
        <v/>
      </c>
      <c r="G1592" s="13" t="str">
        <f>LEFT(expandedflower[[#This Row],[Pheno Barcode]],7)</f>
        <v/>
      </c>
      <c r="H1592" s="10" t="e">
        <f>_xlfn.IFNA(VLOOKUP(expandedflower[[#This Row],[Strain]],VEGC8[[#All],[Scion METRC '#]:[Health]],5,FALSE),"")</f>
        <v>#REF!</v>
      </c>
      <c r="I1592" s="13"/>
      <c r="J1592" s="13" t="str">
        <f>_xlfn.IFNA(VLOOKUP(expandedflower[[#This Row],[Scion METRC '#]],DEADC8[#Data],2,FALSE),"Alive")</f>
        <v>Alive</v>
      </c>
      <c r="K1592" s="13"/>
      <c r="L1592" s="13" t="str">
        <f>_xlfn.IFNA(VLOOKUP(expandedflower[[#This Row],[Scion METRC '#]],DEADC8[#Data],3,FALSE),"")</f>
        <v/>
      </c>
      <c r="M1592" s="14" t="str">
        <f>_xlfn.IFNA(VLOOKUP(expandedflower[[#This Row],[Scion METRC '#]],DEADC8[#Data],4,FALSE),"")</f>
        <v/>
      </c>
      <c r="N1592" s="13" t="str">
        <f>IF(ISNUMBER(SEARCH(".",expandedflower[[#This Row],[Pheno Barcode]])),CONCATENATE("1A4070000000065000",RIGHT(expandedflower[[#This Row],[Pheno Barcode]],6)),"")</f>
        <v/>
      </c>
      <c r="O15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_TL5-07</v>
      </c>
    </row>
    <row r="1593" spans="1:15" x14ac:dyDescent="0.25">
      <c r="A1593" s="8" t="s">
        <v>556</v>
      </c>
      <c r="B1593" s="9">
        <v>8</v>
      </c>
      <c r="C1593" s="13" t="s">
        <v>581</v>
      </c>
      <c r="D1593" s="13"/>
      <c r="E1593" s="13" t="e">
        <f>_xlfn.IFNA(VLOOKUP(expandedflower[[#This Row],[Scion METRC '#]],[3]!METRCC8[#Data],2,FALSE),"METRC ERROR")</f>
        <v>#REF!</v>
      </c>
      <c r="F1593" s="13" t="str">
        <f>_xlfn.IFNA(VLOOKUP(expandedflower[[#This Row],[Scion METRC '#]],VEGC8[[#All],[Scion METRC '#]:[Pheno Barcode]],2,FALSE),"")</f>
        <v/>
      </c>
      <c r="G1593" s="13" t="str">
        <f>LEFT(expandedflower[[#This Row],[Pheno Barcode]],7)</f>
        <v/>
      </c>
      <c r="H1593" s="10" t="e">
        <f>_xlfn.IFNA(VLOOKUP(expandedflower[[#This Row],[Strain]],VEGC8[[#All],[Scion METRC '#]:[Health]],5,FALSE),"")</f>
        <v>#REF!</v>
      </c>
      <c r="I1593" s="13"/>
      <c r="J1593" s="13" t="str">
        <f>_xlfn.IFNA(VLOOKUP(expandedflower[[#This Row],[Scion METRC '#]],DEADC8[#Data],2,FALSE),"Alive")</f>
        <v>Alive</v>
      </c>
      <c r="K1593" s="13"/>
      <c r="L1593" s="13" t="str">
        <f>_xlfn.IFNA(VLOOKUP(expandedflower[[#This Row],[Scion METRC '#]],DEADC8[#Data],3,FALSE),"")</f>
        <v/>
      </c>
      <c r="M1593" s="14" t="str">
        <f>_xlfn.IFNA(VLOOKUP(expandedflower[[#This Row],[Scion METRC '#]],DEADC8[#Data],4,FALSE),"")</f>
        <v/>
      </c>
      <c r="N1593" s="13" t="str">
        <f>IF(ISNUMBER(SEARCH(".",expandedflower[[#This Row],[Pheno Barcode]])),CONCATENATE("1A4070000000065000",RIGHT(expandedflower[[#This Row],[Pheno Barcode]],6)),"")</f>
        <v/>
      </c>
      <c r="O15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_TL5-08</v>
      </c>
    </row>
    <row r="1594" spans="1:15" x14ac:dyDescent="0.25">
      <c r="A1594" s="8" t="s">
        <v>556</v>
      </c>
      <c r="B1594" s="9">
        <v>9</v>
      </c>
      <c r="C1594" s="13" t="s">
        <v>581</v>
      </c>
      <c r="D1594" s="13"/>
      <c r="E1594" s="13" t="e">
        <f>_xlfn.IFNA(VLOOKUP(expandedflower[[#This Row],[Scion METRC '#]],[3]!METRCC8[#Data],2,FALSE),"METRC ERROR")</f>
        <v>#REF!</v>
      </c>
      <c r="F1594" s="13" t="str">
        <f>_xlfn.IFNA(VLOOKUP(expandedflower[[#This Row],[Scion METRC '#]],VEGC8[[#All],[Scion METRC '#]:[Pheno Barcode]],2,FALSE),"")</f>
        <v/>
      </c>
      <c r="G1594" s="13" t="str">
        <f>LEFT(expandedflower[[#This Row],[Pheno Barcode]],7)</f>
        <v/>
      </c>
      <c r="H1594" s="10" t="e">
        <f>_xlfn.IFNA(VLOOKUP(expandedflower[[#This Row],[Strain]],VEGC8[[#All],[Scion METRC '#]:[Health]],5,FALSE),"")</f>
        <v>#REF!</v>
      </c>
      <c r="I1594" s="13"/>
      <c r="J1594" s="13" t="str">
        <f>_xlfn.IFNA(VLOOKUP(expandedflower[[#This Row],[Scion METRC '#]],DEADC8[#Data],2,FALSE),"Alive")</f>
        <v>Alive</v>
      </c>
      <c r="K1594" s="13"/>
      <c r="L1594" s="13" t="str">
        <f>_xlfn.IFNA(VLOOKUP(expandedflower[[#This Row],[Scion METRC '#]],DEADC8[#Data],3,FALSE),"")</f>
        <v/>
      </c>
      <c r="M1594" s="14" t="str">
        <f>_xlfn.IFNA(VLOOKUP(expandedflower[[#This Row],[Scion METRC '#]],DEADC8[#Data],4,FALSE),"")</f>
        <v/>
      </c>
      <c r="N1594" s="13" t="str">
        <f>IF(ISNUMBER(SEARCH(".",expandedflower[[#This Row],[Pheno Barcode]])),CONCATENATE("1A4070000000065000",RIGHT(expandedflower[[#This Row],[Pheno Barcode]],6)),"")</f>
        <v/>
      </c>
      <c r="O15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_TL5-09</v>
      </c>
    </row>
    <row r="1595" spans="1:15" x14ac:dyDescent="0.25">
      <c r="A1595" s="8" t="s">
        <v>556</v>
      </c>
      <c r="B1595" s="9">
        <v>10</v>
      </c>
      <c r="C1595" s="13" t="s">
        <v>581</v>
      </c>
      <c r="D1595" s="13"/>
      <c r="E1595" s="13" t="e">
        <f>_xlfn.IFNA(VLOOKUP(expandedflower[[#This Row],[Scion METRC '#]],[3]!METRCC8[#Data],2,FALSE),"METRC ERROR")</f>
        <v>#REF!</v>
      </c>
      <c r="F1595" s="13" t="str">
        <f>_xlfn.IFNA(VLOOKUP(expandedflower[[#This Row],[Scion METRC '#]],VEGC8[[#All],[Scion METRC '#]:[Pheno Barcode]],2,FALSE),"")</f>
        <v/>
      </c>
      <c r="G1595" s="13" t="str">
        <f>LEFT(expandedflower[[#This Row],[Pheno Barcode]],7)</f>
        <v/>
      </c>
      <c r="H1595" s="10" t="e">
        <f>_xlfn.IFNA(VLOOKUP(expandedflower[[#This Row],[Strain]],VEGC8[[#All],[Scion METRC '#]:[Health]],5,FALSE),"")</f>
        <v>#REF!</v>
      </c>
      <c r="I1595" s="13"/>
      <c r="J1595" s="13" t="str">
        <f>_xlfn.IFNA(VLOOKUP(expandedflower[[#This Row],[Scion METRC '#]],DEADC8[#Data],2,FALSE),"Alive")</f>
        <v>Alive</v>
      </c>
      <c r="K1595" s="13"/>
      <c r="L1595" s="13" t="str">
        <f>_xlfn.IFNA(VLOOKUP(expandedflower[[#This Row],[Scion METRC '#]],DEADC8[#Data],3,FALSE),"")</f>
        <v/>
      </c>
      <c r="M1595" s="14" t="str">
        <f>_xlfn.IFNA(VLOOKUP(expandedflower[[#This Row],[Scion METRC '#]],DEADC8[#Data],4,FALSE),"")</f>
        <v/>
      </c>
      <c r="N1595" s="13" t="str">
        <f>IF(ISNUMBER(SEARCH(".",expandedflower[[#This Row],[Pheno Barcode]])),CONCATENATE("1A4070000000065000",RIGHT(expandedflower[[#This Row],[Pheno Barcode]],6)),"")</f>
        <v/>
      </c>
      <c r="O15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_TL5-10</v>
      </c>
    </row>
    <row r="1596" spans="1:15" x14ac:dyDescent="0.25">
      <c r="A1596" s="8" t="s">
        <v>556</v>
      </c>
      <c r="B1596" s="9">
        <v>11</v>
      </c>
      <c r="C1596" s="13" t="s">
        <v>581</v>
      </c>
      <c r="D1596" s="13"/>
      <c r="E1596" s="13" t="e">
        <f>_xlfn.IFNA(VLOOKUP(expandedflower[[#This Row],[Scion METRC '#]],[3]!METRCC8[#Data],2,FALSE),"METRC ERROR")</f>
        <v>#REF!</v>
      </c>
      <c r="F1596" s="13" t="str">
        <f>_xlfn.IFNA(VLOOKUP(expandedflower[[#This Row],[Scion METRC '#]],VEGC8[[#All],[Scion METRC '#]:[Pheno Barcode]],2,FALSE),"")</f>
        <v/>
      </c>
      <c r="G1596" s="13" t="str">
        <f>LEFT(expandedflower[[#This Row],[Pheno Barcode]],7)</f>
        <v/>
      </c>
      <c r="H1596" s="10" t="e">
        <f>_xlfn.IFNA(VLOOKUP(expandedflower[[#This Row],[Strain]],VEGC8[[#All],[Scion METRC '#]:[Health]],5,FALSE),"")</f>
        <v>#REF!</v>
      </c>
      <c r="I1596" s="13"/>
      <c r="J1596" s="13" t="str">
        <f>_xlfn.IFNA(VLOOKUP(expandedflower[[#This Row],[Scion METRC '#]],DEADC8[#Data],2,FALSE),"Alive")</f>
        <v>Alive</v>
      </c>
      <c r="K1596" s="13"/>
      <c r="L1596" s="13" t="str">
        <f>_xlfn.IFNA(VLOOKUP(expandedflower[[#This Row],[Scion METRC '#]],DEADC8[#Data],3,FALSE),"")</f>
        <v/>
      </c>
      <c r="M1596" s="14" t="str">
        <f>_xlfn.IFNA(VLOOKUP(expandedflower[[#This Row],[Scion METRC '#]],DEADC8[#Data],4,FALSE),"")</f>
        <v/>
      </c>
      <c r="N1596" s="13" t="str">
        <f>IF(ISNUMBER(SEARCH(".",expandedflower[[#This Row],[Pheno Barcode]])),CONCATENATE("1A4070000000065000",RIGHT(expandedflower[[#This Row],[Pheno Barcode]],6)),"")</f>
        <v/>
      </c>
      <c r="O15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_TL5-11</v>
      </c>
    </row>
    <row r="1597" spans="1:15" x14ac:dyDescent="0.25">
      <c r="A1597" s="8" t="s">
        <v>556</v>
      </c>
      <c r="B1597" s="9">
        <v>12</v>
      </c>
      <c r="C1597" s="13" t="s">
        <v>581</v>
      </c>
      <c r="D1597" s="13"/>
      <c r="E1597" s="13" t="e">
        <f>_xlfn.IFNA(VLOOKUP(expandedflower[[#This Row],[Scion METRC '#]],[3]!METRCC8[#Data],2,FALSE),"METRC ERROR")</f>
        <v>#REF!</v>
      </c>
      <c r="F1597" s="13" t="str">
        <f>_xlfn.IFNA(VLOOKUP(expandedflower[[#This Row],[Scion METRC '#]],VEGC8[[#All],[Scion METRC '#]:[Pheno Barcode]],2,FALSE),"")</f>
        <v/>
      </c>
      <c r="G1597" s="13" t="str">
        <f>LEFT(expandedflower[[#This Row],[Pheno Barcode]],7)</f>
        <v/>
      </c>
      <c r="H1597" s="10" t="e">
        <f>_xlfn.IFNA(VLOOKUP(expandedflower[[#This Row],[Strain]],VEGC8[[#All],[Scion METRC '#]:[Health]],5,FALSE),"")</f>
        <v>#REF!</v>
      </c>
      <c r="I1597" s="13"/>
      <c r="J1597" s="13" t="str">
        <f>_xlfn.IFNA(VLOOKUP(expandedflower[[#This Row],[Scion METRC '#]],DEADC8[#Data],2,FALSE),"Alive")</f>
        <v>Alive</v>
      </c>
      <c r="K1597" s="13"/>
      <c r="L1597" s="13" t="str">
        <f>_xlfn.IFNA(VLOOKUP(expandedflower[[#This Row],[Scion METRC '#]],DEADC8[#Data],3,FALSE),"")</f>
        <v/>
      </c>
      <c r="M1597" s="14" t="str">
        <f>_xlfn.IFNA(VLOOKUP(expandedflower[[#This Row],[Scion METRC '#]],DEADC8[#Data],4,FALSE),"")</f>
        <v/>
      </c>
      <c r="N1597" s="13" t="str">
        <f>IF(ISNUMBER(SEARCH(".",expandedflower[[#This Row],[Pheno Barcode]])),CONCATENATE("1A4070000000065000",RIGHT(expandedflower[[#This Row],[Pheno Barcode]],6)),"")</f>
        <v/>
      </c>
      <c r="O15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_TL5-12</v>
      </c>
    </row>
    <row r="1598" spans="1:15" x14ac:dyDescent="0.25">
      <c r="A1598" s="8" t="s">
        <v>556</v>
      </c>
      <c r="B1598" s="9">
        <v>13</v>
      </c>
      <c r="C1598" s="13" t="s">
        <v>581</v>
      </c>
      <c r="D1598" s="13"/>
      <c r="E1598" s="13" t="e">
        <f>_xlfn.IFNA(VLOOKUP(expandedflower[[#This Row],[Scion METRC '#]],[3]!METRCC8[#Data],2,FALSE),"METRC ERROR")</f>
        <v>#REF!</v>
      </c>
      <c r="F1598" s="13" t="str">
        <f>_xlfn.IFNA(VLOOKUP(expandedflower[[#This Row],[Scion METRC '#]],VEGC8[[#All],[Scion METRC '#]:[Pheno Barcode]],2,FALSE),"")</f>
        <v/>
      </c>
      <c r="G1598" s="13" t="str">
        <f>LEFT(expandedflower[[#This Row],[Pheno Barcode]],7)</f>
        <v/>
      </c>
      <c r="H1598" s="10" t="e">
        <f>_xlfn.IFNA(VLOOKUP(expandedflower[[#This Row],[Strain]],VEGC8[[#All],[Scion METRC '#]:[Health]],5,FALSE),"")</f>
        <v>#REF!</v>
      </c>
      <c r="I1598" s="13"/>
      <c r="J1598" s="13" t="str">
        <f>_xlfn.IFNA(VLOOKUP(expandedflower[[#This Row],[Scion METRC '#]],DEADC8[#Data],2,FALSE),"Alive")</f>
        <v>Alive</v>
      </c>
      <c r="K1598" s="13"/>
      <c r="L1598" s="13" t="str">
        <f>_xlfn.IFNA(VLOOKUP(expandedflower[[#This Row],[Scion METRC '#]],DEADC8[#Data],3,FALSE),"")</f>
        <v/>
      </c>
      <c r="M1598" s="14" t="str">
        <f>_xlfn.IFNA(VLOOKUP(expandedflower[[#This Row],[Scion METRC '#]],DEADC8[#Data],4,FALSE),"")</f>
        <v/>
      </c>
      <c r="N1598" s="13" t="str">
        <f>IF(ISNUMBER(SEARCH(".",expandedflower[[#This Row],[Pheno Barcode]])),CONCATENATE("1A4070000000065000",RIGHT(expandedflower[[#This Row],[Pheno Barcode]],6)),"")</f>
        <v/>
      </c>
      <c r="O15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_TL5-13</v>
      </c>
    </row>
    <row r="1599" spans="1:15" x14ac:dyDescent="0.25">
      <c r="A1599" s="8" t="s">
        <v>556</v>
      </c>
      <c r="B1599" s="9">
        <v>14</v>
      </c>
      <c r="C1599" s="13" t="s">
        <v>581</v>
      </c>
      <c r="D1599" s="13"/>
      <c r="E1599" s="13" t="e">
        <f>_xlfn.IFNA(VLOOKUP(expandedflower[[#This Row],[Scion METRC '#]],[3]!METRCC8[#Data],2,FALSE),"METRC ERROR")</f>
        <v>#REF!</v>
      </c>
      <c r="F1599" s="13" t="str">
        <f>_xlfn.IFNA(VLOOKUP(expandedflower[[#This Row],[Scion METRC '#]],VEGC8[[#All],[Scion METRC '#]:[Pheno Barcode]],2,FALSE),"")</f>
        <v/>
      </c>
      <c r="G1599" s="13" t="str">
        <f>LEFT(expandedflower[[#This Row],[Pheno Barcode]],7)</f>
        <v/>
      </c>
      <c r="H1599" s="10" t="e">
        <f>_xlfn.IFNA(VLOOKUP(expandedflower[[#This Row],[Strain]],VEGC8[[#All],[Scion METRC '#]:[Health]],5,FALSE),"")</f>
        <v>#REF!</v>
      </c>
      <c r="I1599" s="13"/>
      <c r="J1599" s="13" t="str">
        <f>_xlfn.IFNA(VLOOKUP(expandedflower[[#This Row],[Scion METRC '#]],DEADC8[#Data],2,FALSE),"Alive")</f>
        <v>Alive</v>
      </c>
      <c r="K1599" s="13"/>
      <c r="L1599" s="13" t="str">
        <f>_xlfn.IFNA(VLOOKUP(expandedflower[[#This Row],[Scion METRC '#]],DEADC8[#Data],3,FALSE),"")</f>
        <v/>
      </c>
      <c r="M1599" s="14" t="str">
        <f>_xlfn.IFNA(VLOOKUP(expandedflower[[#This Row],[Scion METRC '#]],DEADC8[#Data],4,FALSE),"")</f>
        <v/>
      </c>
      <c r="N1599" s="13" t="str">
        <f>IF(ISNUMBER(SEARCH(".",expandedflower[[#This Row],[Pheno Barcode]])),CONCATENATE("1A4070000000065000",RIGHT(expandedflower[[#This Row],[Pheno Barcode]],6)),"")</f>
        <v/>
      </c>
      <c r="O15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_TL5-14</v>
      </c>
    </row>
    <row r="1600" spans="1:15" x14ac:dyDescent="0.25">
      <c r="A1600" s="8" t="s">
        <v>556</v>
      </c>
      <c r="B1600" s="9">
        <v>15</v>
      </c>
      <c r="C1600" s="13" t="s">
        <v>581</v>
      </c>
      <c r="D1600" s="13"/>
      <c r="E1600" s="13" t="e">
        <f>_xlfn.IFNA(VLOOKUP(expandedflower[[#This Row],[Scion METRC '#]],[3]!METRCC8[#Data],2,FALSE),"METRC ERROR")</f>
        <v>#REF!</v>
      </c>
      <c r="F1600" s="13" t="str">
        <f>_xlfn.IFNA(VLOOKUP(expandedflower[[#This Row],[Scion METRC '#]],VEGC8[[#All],[Scion METRC '#]:[Pheno Barcode]],2,FALSE),"")</f>
        <v/>
      </c>
      <c r="G1600" s="13" t="str">
        <f>LEFT(expandedflower[[#This Row],[Pheno Barcode]],7)</f>
        <v/>
      </c>
      <c r="H1600" s="10" t="e">
        <f>_xlfn.IFNA(VLOOKUP(expandedflower[[#This Row],[Strain]],VEGC8[[#All],[Scion METRC '#]:[Health]],5,FALSE),"")</f>
        <v>#REF!</v>
      </c>
      <c r="I1600" s="13"/>
      <c r="J1600" s="13" t="str">
        <f>_xlfn.IFNA(VLOOKUP(expandedflower[[#This Row],[Scion METRC '#]],DEADC8[#Data],2,FALSE),"Alive")</f>
        <v>Alive</v>
      </c>
      <c r="K1600" s="13"/>
      <c r="L1600" s="13" t="str">
        <f>_xlfn.IFNA(VLOOKUP(expandedflower[[#This Row],[Scion METRC '#]],DEADC8[#Data],3,FALSE),"")</f>
        <v/>
      </c>
      <c r="M1600" s="14" t="str">
        <f>_xlfn.IFNA(VLOOKUP(expandedflower[[#This Row],[Scion METRC '#]],DEADC8[#Data],4,FALSE),"")</f>
        <v/>
      </c>
      <c r="N1600" s="13" t="str">
        <f>IF(ISNUMBER(SEARCH(".",expandedflower[[#This Row],[Pheno Barcode]])),CONCATENATE("1A4070000000065000",RIGHT(expandedflower[[#This Row],[Pheno Barcode]],6)),"")</f>
        <v/>
      </c>
      <c r="O16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_TL5-15</v>
      </c>
    </row>
    <row r="1601" spans="1:15" x14ac:dyDescent="0.25">
      <c r="A1601" s="8" t="s">
        <v>556</v>
      </c>
      <c r="B1601" s="9">
        <v>16</v>
      </c>
      <c r="C1601" s="13" t="s">
        <v>581</v>
      </c>
      <c r="D1601" s="13"/>
      <c r="E1601" s="13" t="e">
        <f>_xlfn.IFNA(VLOOKUP(expandedflower[[#This Row],[Scion METRC '#]],[3]!METRCC8[#Data],2,FALSE),"METRC ERROR")</f>
        <v>#REF!</v>
      </c>
      <c r="F1601" s="13" t="str">
        <f>_xlfn.IFNA(VLOOKUP(expandedflower[[#This Row],[Scion METRC '#]],VEGC8[[#All],[Scion METRC '#]:[Pheno Barcode]],2,FALSE),"")</f>
        <v/>
      </c>
      <c r="G1601" s="13" t="str">
        <f>LEFT(expandedflower[[#This Row],[Pheno Barcode]],7)</f>
        <v/>
      </c>
      <c r="H1601" s="10" t="e">
        <f>_xlfn.IFNA(VLOOKUP(expandedflower[[#This Row],[Strain]],VEGC8[[#All],[Scion METRC '#]:[Health]],5,FALSE),"")</f>
        <v>#REF!</v>
      </c>
      <c r="I1601" s="13"/>
      <c r="J1601" s="13" t="str">
        <f>_xlfn.IFNA(VLOOKUP(expandedflower[[#This Row],[Scion METRC '#]],DEADC8[#Data],2,FALSE),"Alive")</f>
        <v>Alive</v>
      </c>
      <c r="K1601" s="13"/>
      <c r="L1601" s="13" t="str">
        <f>_xlfn.IFNA(VLOOKUP(expandedflower[[#This Row],[Scion METRC '#]],DEADC8[#Data],3,FALSE),"")</f>
        <v/>
      </c>
      <c r="M1601" s="14" t="str">
        <f>_xlfn.IFNA(VLOOKUP(expandedflower[[#This Row],[Scion METRC '#]],DEADC8[#Data],4,FALSE),"")</f>
        <v/>
      </c>
      <c r="N1601" s="13" t="str">
        <f>IF(ISNUMBER(SEARCH(".",expandedflower[[#This Row],[Pheno Barcode]])),CONCATENATE("1A4070000000065000",RIGHT(expandedflower[[#This Row],[Pheno Barcode]],6)),"")</f>
        <v/>
      </c>
      <c r="O16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_TL5-16</v>
      </c>
    </row>
    <row r="1602" spans="1:15" x14ac:dyDescent="0.25">
      <c r="A1602" s="8" t="s">
        <v>582</v>
      </c>
      <c r="B1602" s="9">
        <v>1</v>
      </c>
      <c r="C1602" s="13" t="s">
        <v>583</v>
      </c>
      <c r="D1602" s="13"/>
      <c r="E1602" s="13" t="e">
        <f>_xlfn.IFNA(VLOOKUP(expandedflower[[#This Row],[Scion METRC '#]],[3]!METRCC8[#Data],2,FALSE),"METRC ERROR")</f>
        <v>#REF!</v>
      </c>
      <c r="F1602" s="13" t="str">
        <f>_xlfn.IFNA(VLOOKUP(expandedflower[[#This Row],[Scion METRC '#]],VEGC8[[#All],[Scion METRC '#]:[Pheno Barcode]],2,FALSE),"")</f>
        <v/>
      </c>
      <c r="G1602" s="13" t="str">
        <f>LEFT(expandedflower[[#This Row],[Pheno Barcode]],7)</f>
        <v/>
      </c>
      <c r="H1602" s="10" t="e">
        <f>_xlfn.IFNA(VLOOKUP(expandedflower[[#This Row],[Strain]],VEGC8[[#All],[Scion METRC '#]:[Health]],5,FALSE),"")</f>
        <v>#REF!</v>
      </c>
      <c r="I1602" s="13"/>
      <c r="J1602" s="13" t="str">
        <f>_xlfn.IFNA(VLOOKUP(expandedflower[[#This Row],[Scion METRC '#]],DEADC8[#Data],2,FALSE),"Alive")</f>
        <v>Alive</v>
      </c>
      <c r="K1602" s="13"/>
      <c r="L1602" s="13" t="str">
        <f>_xlfn.IFNA(VLOOKUP(expandedflower[[#This Row],[Scion METRC '#]],DEADC8[#Data],3,FALSE),"")</f>
        <v/>
      </c>
      <c r="M1602" s="14" t="str">
        <f>_xlfn.IFNA(VLOOKUP(expandedflower[[#This Row],[Scion METRC '#]],DEADC8[#Data],4,FALSE),"")</f>
        <v/>
      </c>
      <c r="N1602" s="13" t="str">
        <f>IF(ISNUMBER(SEARCH(".",expandedflower[[#This Row],[Pheno Barcode]])),CONCATENATE("1A4070000000065000",RIGHT(expandedflower[[#This Row],[Pheno Barcode]],6)),"")</f>
        <v/>
      </c>
      <c r="O16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_UL1-01</v>
      </c>
    </row>
    <row r="1603" spans="1:15" x14ac:dyDescent="0.25">
      <c r="A1603" s="8" t="s">
        <v>582</v>
      </c>
      <c r="B1603" s="9">
        <v>2</v>
      </c>
      <c r="C1603" s="13" t="s">
        <v>583</v>
      </c>
      <c r="D1603" s="13"/>
      <c r="E1603" s="13" t="e">
        <f>_xlfn.IFNA(VLOOKUP(expandedflower[[#This Row],[Scion METRC '#]],[3]!METRCC8[#Data],2,FALSE),"METRC ERROR")</f>
        <v>#REF!</v>
      </c>
      <c r="F1603" s="13" t="str">
        <f>_xlfn.IFNA(VLOOKUP(expandedflower[[#This Row],[Scion METRC '#]],VEGC8[[#All],[Scion METRC '#]:[Pheno Barcode]],2,FALSE),"")</f>
        <v/>
      </c>
      <c r="G1603" s="13" t="str">
        <f>LEFT(expandedflower[[#This Row],[Pheno Barcode]],7)</f>
        <v/>
      </c>
      <c r="H1603" s="10" t="e">
        <f>_xlfn.IFNA(VLOOKUP(expandedflower[[#This Row],[Strain]],VEGC8[[#All],[Scion METRC '#]:[Health]],5,FALSE),"")</f>
        <v>#REF!</v>
      </c>
      <c r="I1603" s="13"/>
      <c r="J1603" s="13" t="str">
        <f>_xlfn.IFNA(VLOOKUP(expandedflower[[#This Row],[Scion METRC '#]],DEADC8[#Data],2,FALSE),"Alive")</f>
        <v>Alive</v>
      </c>
      <c r="K1603" s="13"/>
      <c r="L1603" s="13" t="str">
        <f>_xlfn.IFNA(VLOOKUP(expandedflower[[#This Row],[Scion METRC '#]],DEADC8[#Data],3,FALSE),"")</f>
        <v/>
      </c>
      <c r="M1603" s="14" t="str">
        <f>_xlfn.IFNA(VLOOKUP(expandedflower[[#This Row],[Scion METRC '#]],DEADC8[#Data],4,FALSE),"")</f>
        <v/>
      </c>
      <c r="N1603" s="13" t="str">
        <f>IF(ISNUMBER(SEARCH(".",expandedflower[[#This Row],[Pheno Barcode]])),CONCATENATE("1A4070000000065000",RIGHT(expandedflower[[#This Row],[Pheno Barcode]],6)),"")</f>
        <v/>
      </c>
      <c r="O16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_UL1-02</v>
      </c>
    </row>
    <row r="1604" spans="1:15" x14ac:dyDescent="0.25">
      <c r="A1604" s="8" t="s">
        <v>582</v>
      </c>
      <c r="B1604" s="9">
        <v>3</v>
      </c>
      <c r="C1604" s="13" t="s">
        <v>583</v>
      </c>
      <c r="D1604" s="13"/>
      <c r="E1604" s="13" t="e">
        <f>_xlfn.IFNA(VLOOKUP(expandedflower[[#This Row],[Scion METRC '#]],[3]!METRCC8[#Data],2,FALSE),"METRC ERROR")</f>
        <v>#REF!</v>
      </c>
      <c r="F1604" s="13" t="str">
        <f>_xlfn.IFNA(VLOOKUP(expandedflower[[#This Row],[Scion METRC '#]],VEGC8[[#All],[Scion METRC '#]:[Pheno Barcode]],2,FALSE),"")</f>
        <v/>
      </c>
      <c r="G1604" s="13" t="str">
        <f>LEFT(expandedflower[[#This Row],[Pheno Barcode]],7)</f>
        <v/>
      </c>
      <c r="H1604" s="10" t="e">
        <f>_xlfn.IFNA(VLOOKUP(expandedflower[[#This Row],[Strain]],VEGC8[[#All],[Scion METRC '#]:[Health]],5,FALSE),"")</f>
        <v>#REF!</v>
      </c>
      <c r="I1604" s="13"/>
      <c r="J1604" s="13" t="str">
        <f>_xlfn.IFNA(VLOOKUP(expandedflower[[#This Row],[Scion METRC '#]],DEADC8[#Data],2,FALSE),"Alive")</f>
        <v>Alive</v>
      </c>
      <c r="K1604" s="13"/>
      <c r="L1604" s="13" t="str">
        <f>_xlfn.IFNA(VLOOKUP(expandedflower[[#This Row],[Scion METRC '#]],DEADC8[#Data],3,FALSE),"")</f>
        <v/>
      </c>
      <c r="M1604" s="14" t="str">
        <f>_xlfn.IFNA(VLOOKUP(expandedflower[[#This Row],[Scion METRC '#]],DEADC8[#Data],4,FALSE),"")</f>
        <v/>
      </c>
      <c r="N1604" s="13" t="str">
        <f>IF(ISNUMBER(SEARCH(".",expandedflower[[#This Row],[Pheno Barcode]])),CONCATENATE("1A4070000000065000",RIGHT(expandedflower[[#This Row],[Pheno Barcode]],6)),"")</f>
        <v/>
      </c>
      <c r="O16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_UL1-03</v>
      </c>
    </row>
    <row r="1605" spans="1:15" x14ac:dyDescent="0.25">
      <c r="A1605" s="8" t="s">
        <v>582</v>
      </c>
      <c r="B1605" s="9">
        <v>4</v>
      </c>
      <c r="C1605" s="13" t="s">
        <v>583</v>
      </c>
      <c r="D1605" s="13"/>
      <c r="E1605" s="13" t="e">
        <f>_xlfn.IFNA(VLOOKUP(expandedflower[[#This Row],[Scion METRC '#]],[3]!METRCC8[#Data],2,FALSE),"METRC ERROR")</f>
        <v>#REF!</v>
      </c>
      <c r="F1605" s="13" t="str">
        <f>_xlfn.IFNA(VLOOKUP(expandedflower[[#This Row],[Scion METRC '#]],VEGC8[[#All],[Scion METRC '#]:[Pheno Barcode]],2,FALSE),"")</f>
        <v/>
      </c>
      <c r="G1605" s="13" t="str">
        <f>LEFT(expandedflower[[#This Row],[Pheno Barcode]],7)</f>
        <v/>
      </c>
      <c r="H1605" s="10" t="e">
        <f>_xlfn.IFNA(VLOOKUP(expandedflower[[#This Row],[Strain]],VEGC8[[#All],[Scion METRC '#]:[Health]],5,FALSE),"")</f>
        <v>#REF!</v>
      </c>
      <c r="I1605" s="13"/>
      <c r="J1605" s="13" t="str">
        <f>_xlfn.IFNA(VLOOKUP(expandedflower[[#This Row],[Scion METRC '#]],DEADC8[#Data],2,FALSE),"Alive")</f>
        <v>Alive</v>
      </c>
      <c r="K1605" s="13"/>
      <c r="L1605" s="13" t="str">
        <f>_xlfn.IFNA(VLOOKUP(expandedflower[[#This Row],[Scion METRC '#]],DEADC8[#Data],3,FALSE),"")</f>
        <v/>
      </c>
      <c r="M1605" s="14" t="str">
        <f>_xlfn.IFNA(VLOOKUP(expandedflower[[#This Row],[Scion METRC '#]],DEADC8[#Data],4,FALSE),"")</f>
        <v/>
      </c>
      <c r="N1605" s="13" t="str">
        <f>IF(ISNUMBER(SEARCH(".",expandedflower[[#This Row],[Pheno Barcode]])),CONCATENATE("1A4070000000065000",RIGHT(expandedflower[[#This Row],[Pheno Barcode]],6)),"")</f>
        <v/>
      </c>
      <c r="O16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_UL1-04</v>
      </c>
    </row>
    <row r="1606" spans="1:15" x14ac:dyDescent="0.25">
      <c r="A1606" s="8" t="s">
        <v>582</v>
      </c>
      <c r="B1606" s="9">
        <v>5</v>
      </c>
      <c r="C1606" s="13" t="s">
        <v>583</v>
      </c>
      <c r="D1606" s="13"/>
      <c r="E1606" s="13" t="e">
        <f>_xlfn.IFNA(VLOOKUP(expandedflower[[#This Row],[Scion METRC '#]],[3]!METRCC8[#Data],2,FALSE),"METRC ERROR")</f>
        <v>#REF!</v>
      </c>
      <c r="F1606" s="13" t="str">
        <f>_xlfn.IFNA(VLOOKUP(expandedflower[[#This Row],[Scion METRC '#]],VEGC8[[#All],[Scion METRC '#]:[Pheno Barcode]],2,FALSE),"")</f>
        <v/>
      </c>
      <c r="G1606" s="13" t="str">
        <f>LEFT(expandedflower[[#This Row],[Pheno Barcode]],7)</f>
        <v/>
      </c>
      <c r="H1606" s="10" t="e">
        <f>_xlfn.IFNA(VLOOKUP(expandedflower[[#This Row],[Strain]],VEGC8[[#All],[Scion METRC '#]:[Health]],5,FALSE),"")</f>
        <v>#REF!</v>
      </c>
      <c r="I1606" s="13"/>
      <c r="J1606" s="13" t="str">
        <f>_xlfn.IFNA(VLOOKUP(expandedflower[[#This Row],[Scion METRC '#]],DEADC8[#Data],2,FALSE),"Alive")</f>
        <v>Alive</v>
      </c>
      <c r="K1606" s="13"/>
      <c r="L1606" s="13" t="str">
        <f>_xlfn.IFNA(VLOOKUP(expandedflower[[#This Row],[Scion METRC '#]],DEADC8[#Data],3,FALSE),"")</f>
        <v/>
      </c>
      <c r="M1606" s="14" t="str">
        <f>_xlfn.IFNA(VLOOKUP(expandedflower[[#This Row],[Scion METRC '#]],DEADC8[#Data],4,FALSE),"")</f>
        <v/>
      </c>
      <c r="N1606" s="13" t="str">
        <f>IF(ISNUMBER(SEARCH(".",expandedflower[[#This Row],[Pheno Barcode]])),CONCATENATE("1A4070000000065000",RIGHT(expandedflower[[#This Row],[Pheno Barcode]],6)),"")</f>
        <v/>
      </c>
      <c r="O16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_UL1-05</v>
      </c>
    </row>
    <row r="1607" spans="1:15" x14ac:dyDescent="0.25">
      <c r="A1607" s="8" t="s">
        <v>582</v>
      </c>
      <c r="B1607" s="9">
        <v>6</v>
      </c>
      <c r="C1607" s="13" t="s">
        <v>583</v>
      </c>
      <c r="D1607" s="13"/>
      <c r="E1607" s="13" t="e">
        <f>_xlfn.IFNA(VLOOKUP(expandedflower[[#This Row],[Scion METRC '#]],[3]!METRCC8[#Data],2,FALSE),"METRC ERROR")</f>
        <v>#REF!</v>
      </c>
      <c r="F1607" s="13" t="str">
        <f>_xlfn.IFNA(VLOOKUP(expandedflower[[#This Row],[Scion METRC '#]],VEGC8[[#All],[Scion METRC '#]:[Pheno Barcode]],2,FALSE),"")</f>
        <v/>
      </c>
      <c r="G1607" s="13" t="str">
        <f>LEFT(expandedflower[[#This Row],[Pheno Barcode]],7)</f>
        <v/>
      </c>
      <c r="H1607" s="10" t="e">
        <f>_xlfn.IFNA(VLOOKUP(expandedflower[[#This Row],[Strain]],VEGC8[[#All],[Scion METRC '#]:[Health]],5,FALSE),"")</f>
        <v>#REF!</v>
      </c>
      <c r="I1607" s="13"/>
      <c r="J1607" s="13" t="str">
        <f>_xlfn.IFNA(VLOOKUP(expandedflower[[#This Row],[Scion METRC '#]],DEADC8[#Data],2,FALSE),"Alive")</f>
        <v>Alive</v>
      </c>
      <c r="K1607" s="13"/>
      <c r="L1607" s="13" t="str">
        <f>_xlfn.IFNA(VLOOKUP(expandedflower[[#This Row],[Scion METRC '#]],DEADC8[#Data],3,FALSE),"")</f>
        <v/>
      </c>
      <c r="M1607" s="14" t="str">
        <f>_xlfn.IFNA(VLOOKUP(expandedflower[[#This Row],[Scion METRC '#]],DEADC8[#Data],4,FALSE),"")</f>
        <v/>
      </c>
      <c r="N1607" s="13" t="str">
        <f>IF(ISNUMBER(SEARCH(".",expandedflower[[#This Row],[Pheno Barcode]])),CONCATENATE("1A4070000000065000",RIGHT(expandedflower[[#This Row],[Pheno Barcode]],6)),"")</f>
        <v/>
      </c>
      <c r="O16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_UL1-06</v>
      </c>
    </row>
    <row r="1608" spans="1:15" x14ac:dyDescent="0.25">
      <c r="A1608" s="8" t="s">
        <v>582</v>
      </c>
      <c r="B1608" s="9">
        <v>7</v>
      </c>
      <c r="C1608" s="13" t="s">
        <v>583</v>
      </c>
      <c r="D1608" s="13"/>
      <c r="E1608" s="13" t="e">
        <f>_xlfn.IFNA(VLOOKUP(expandedflower[[#This Row],[Scion METRC '#]],[3]!METRCC8[#Data],2,FALSE),"METRC ERROR")</f>
        <v>#REF!</v>
      </c>
      <c r="F1608" s="13" t="str">
        <f>_xlfn.IFNA(VLOOKUP(expandedflower[[#This Row],[Scion METRC '#]],VEGC8[[#All],[Scion METRC '#]:[Pheno Barcode]],2,FALSE),"")</f>
        <v/>
      </c>
      <c r="G1608" s="13" t="str">
        <f>LEFT(expandedflower[[#This Row],[Pheno Barcode]],7)</f>
        <v/>
      </c>
      <c r="H1608" s="10" t="e">
        <f>_xlfn.IFNA(VLOOKUP(expandedflower[[#This Row],[Strain]],VEGC8[[#All],[Scion METRC '#]:[Health]],5,FALSE),"")</f>
        <v>#REF!</v>
      </c>
      <c r="I1608" s="13"/>
      <c r="J1608" s="13" t="str">
        <f>_xlfn.IFNA(VLOOKUP(expandedflower[[#This Row],[Scion METRC '#]],DEADC8[#Data],2,FALSE),"Alive")</f>
        <v>Alive</v>
      </c>
      <c r="K1608" s="13"/>
      <c r="L1608" s="13" t="str">
        <f>_xlfn.IFNA(VLOOKUP(expandedflower[[#This Row],[Scion METRC '#]],DEADC8[#Data],3,FALSE),"")</f>
        <v/>
      </c>
      <c r="M1608" s="14" t="str">
        <f>_xlfn.IFNA(VLOOKUP(expandedflower[[#This Row],[Scion METRC '#]],DEADC8[#Data],4,FALSE),"")</f>
        <v/>
      </c>
      <c r="N1608" s="13" t="str">
        <f>IF(ISNUMBER(SEARCH(".",expandedflower[[#This Row],[Pheno Barcode]])),CONCATENATE("1A4070000000065000",RIGHT(expandedflower[[#This Row],[Pheno Barcode]],6)),"")</f>
        <v/>
      </c>
      <c r="O16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_UL1-07</v>
      </c>
    </row>
    <row r="1609" spans="1:15" x14ac:dyDescent="0.25">
      <c r="A1609" s="8" t="s">
        <v>582</v>
      </c>
      <c r="B1609" s="9">
        <v>8</v>
      </c>
      <c r="C1609" s="13" t="s">
        <v>583</v>
      </c>
      <c r="D1609" s="13"/>
      <c r="E1609" s="13" t="e">
        <f>_xlfn.IFNA(VLOOKUP(expandedflower[[#This Row],[Scion METRC '#]],[3]!METRCC8[#Data],2,FALSE),"METRC ERROR")</f>
        <v>#REF!</v>
      </c>
      <c r="F1609" s="13" t="str">
        <f>_xlfn.IFNA(VLOOKUP(expandedflower[[#This Row],[Scion METRC '#]],VEGC8[[#All],[Scion METRC '#]:[Pheno Barcode]],2,FALSE),"")</f>
        <v/>
      </c>
      <c r="G1609" s="13" t="str">
        <f>LEFT(expandedflower[[#This Row],[Pheno Barcode]],7)</f>
        <v/>
      </c>
      <c r="H1609" s="10" t="e">
        <f>_xlfn.IFNA(VLOOKUP(expandedflower[[#This Row],[Strain]],VEGC8[[#All],[Scion METRC '#]:[Health]],5,FALSE),"")</f>
        <v>#REF!</v>
      </c>
      <c r="I1609" s="13"/>
      <c r="J1609" s="13" t="str">
        <f>_xlfn.IFNA(VLOOKUP(expandedflower[[#This Row],[Scion METRC '#]],DEADC8[#Data],2,FALSE),"Alive")</f>
        <v>Alive</v>
      </c>
      <c r="K1609" s="13"/>
      <c r="L1609" s="13" t="str">
        <f>_xlfn.IFNA(VLOOKUP(expandedflower[[#This Row],[Scion METRC '#]],DEADC8[#Data],3,FALSE),"")</f>
        <v/>
      </c>
      <c r="M1609" s="14" t="str">
        <f>_xlfn.IFNA(VLOOKUP(expandedflower[[#This Row],[Scion METRC '#]],DEADC8[#Data],4,FALSE),"")</f>
        <v/>
      </c>
      <c r="N1609" s="13" t="str">
        <f>IF(ISNUMBER(SEARCH(".",expandedflower[[#This Row],[Pheno Barcode]])),CONCATENATE("1A4070000000065000",RIGHT(expandedflower[[#This Row],[Pheno Barcode]],6)),"")</f>
        <v/>
      </c>
      <c r="O16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_UL1-08</v>
      </c>
    </row>
    <row r="1610" spans="1:15" x14ac:dyDescent="0.25">
      <c r="A1610" s="8" t="s">
        <v>582</v>
      </c>
      <c r="B1610" s="9">
        <v>9</v>
      </c>
      <c r="C1610" s="13" t="s">
        <v>583</v>
      </c>
      <c r="D1610" s="13"/>
      <c r="E1610" s="13" t="e">
        <f>_xlfn.IFNA(VLOOKUP(expandedflower[[#This Row],[Scion METRC '#]],[3]!METRCC8[#Data],2,FALSE),"METRC ERROR")</f>
        <v>#REF!</v>
      </c>
      <c r="F1610" s="13" t="str">
        <f>_xlfn.IFNA(VLOOKUP(expandedflower[[#This Row],[Scion METRC '#]],VEGC8[[#All],[Scion METRC '#]:[Pheno Barcode]],2,FALSE),"")</f>
        <v/>
      </c>
      <c r="G1610" s="13" t="str">
        <f>LEFT(expandedflower[[#This Row],[Pheno Barcode]],7)</f>
        <v/>
      </c>
      <c r="H1610" s="10" t="e">
        <f>_xlfn.IFNA(VLOOKUP(expandedflower[[#This Row],[Strain]],VEGC8[[#All],[Scion METRC '#]:[Health]],5,FALSE),"")</f>
        <v>#REF!</v>
      </c>
      <c r="I1610" s="13"/>
      <c r="J1610" s="13" t="str">
        <f>_xlfn.IFNA(VLOOKUP(expandedflower[[#This Row],[Scion METRC '#]],DEADC8[#Data],2,FALSE),"Alive")</f>
        <v>Alive</v>
      </c>
      <c r="K1610" s="13"/>
      <c r="L1610" s="13" t="str">
        <f>_xlfn.IFNA(VLOOKUP(expandedflower[[#This Row],[Scion METRC '#]],DEADC8[#Data],3,FALSE),"")</f>
        <v/>
      </c>
      <c r="M1610" s="14" t="str">
        <f>_xlfn.IFNA(VLOOKUP(expandedflower[[#This Row],[Scion METRC '#]],DEADC8[#Data],4,FALSE),"")</f>
        <v/>
      </c>
      <c r="N1610" s="13" t="str">
        <f>IF(ISNUMBER(SEARCH(".",expandedflower[[#This Row],[Pheno Barcode]])),CONCATENATE("1A4070000000065000",RIGHT(expandedflower[[#This Row],[Pheno Barcode]],6)),"")</f>
        <v/>
      </c>
      <c r="O16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_UL1-09</v>
      </c>
    </row>
    <row r="1611" spans="1:15" x14ac:dyDescent="0.25">
      <c r="A1611" s="8" t="s">
        <v>582</v>
      </c>
      <c r="B1611" s="9">
        <v>10</v>
      </c>
      <c r="C1611" s="13" t="s">
        <v>583</v>
      </c>
      <c r="D1611" s="13"/>
      <c r="E1611" s="13" t="e">
        <f>_xlfn.IFNA(VLOOKUP(expandedflower[[#This Row],[Scion METRC '#]],[3]!METRCC8[#Data],2,FALSE),"METRC ERROR")</f>
        <v>#REF!</v>
      </c>
      <c r="F1611" s="13" t="str">
        <f>_xlfn.IFNA(VLOOKUP(expandedflower[[#This Row],[Scion METRC '#]],VEGC8[[#All],[Scion METRC '#]:[Pheno Barcode]],2,FALSE),"")</f>
        <v/>
      </c>
      <c r="G1611" s="13" t="str">
        <f>LEFT(expandedflower[[#This Row],[Pheno Barcode]],7)</f>
        <v/>
      </c>
      <c r="H1611" s="10" t="e">
        <f>_xlfn.IFNA(VLOOKUP(expandedflower[[#This Row],[Strain]],VEGC8[[#All],[Scion METRC '#]:[Health]],5,FALSE),"")</f>
        <v>#REF!</v>
      </c>
      <c r="I1611" s="13"/>
      <c r="J1611" s="13" t="str">
        <f>_xlfn.IFNA(VLOOKUP(expandedflower[[#This Row],[Scion METRC '#]],DEADC8[#Data],2,FALSE),"Alive")</f>
        <v>Alive</v>
      </c>
      <c r="K1611" s="13"/>
      <c r="L1611" s="13" t="str">
        <f>_xlfn.IFNA(VLOOKUP(expandedflower[[#This Row],[Scion METRC '#]],DEADC8[#Data],3,FALSE),"")</f>
        <v/>
      </c>
      <c r="M1611" s="14" t="str">
        <f>_xlfn.IFNA(VLOOKUP(expandedflower[[#This Row],[Scion METRC '#]],DEADC8[#Data],4,FALSE),"")</f>
        <v/>
      </c>
      <c r="N1611" s="13" t="str">
        <f>IF(ISNUMBER(SEARCH(".",expandedflower[[#This Row],[Pheno Barcode]])),CONCATENATE("1A4070000000065000",RIGHT(expandedflower[[#This Row],[Pheno Barcode]],6)),"")</f>
        <v/>
      </c>
      <c r="O16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_UL1-10</v>
      </c>
    </row>
    <row r="1612" spans="1:15" x14ac:dyDescent="0.25">
      <c r="A1612" s="8" t="s">
        <v>582</v>
      </c>
      <c r="B1612" s="9">
        <v>11</v>
      </c>
      <c r="C1612" s="13" t="s">
        <v>583</v>
      </c>
      <c r="D1612" s="13"/>
      <c r="E1612" s="13" t="e">
        <f>_xlfn.IFNA(VLOOKUP(expandedflower[[#This Row],[Scion METRC '#]],[3]!METRCC8[#Data],2,FALSE),"METRC ERROR")</f>
        <v>#REF!</v>
      </c>
      <c r="F1612" s="13" t="str">
        <f>_xlfn.IFNA(VLOOKUP(expandedflower[[#This Row],[Scion METRC '#]],VEGC8[[#All],[Scion METRC '#]:[Pheno Barcode]],2,FALSE),"")</f>
        <v/>
      </c>
      <c r="G1612" s="13" t="str">
        <f>LEFT(expandedflower[[#This Row],[Pheno Barcode]],7)</f>
        <v/>
      </c>
      <c r="H1612" s="10" t="e">
        <f>_xlfn.IFNA(VLOOKUP(expandedflower[[#This Row],[Strain]],VEGC8[[#All],[Scion METRC '#]:[Health]],5,FALSE),"")</f>
        <v>#REF!</v>
      </c>
      <c r="I1612" s="13"/>
      <c r="J1612" s="13" t="str">
        <f>_xlfn.IFNA(VLOOKUP(expandedflower[[#This Row],[Scion METRC '#]],DEADC8[#Data],2,FALSE),"Alive")</f>
        <v>Alive</v>
      </c>
      <c r="K1612" s="13"/>
      <c r="L1612" s="13" t="str">
        <f>_xlfn.IFNA(VLOOKUP(expandedflower[[#This Row],[Scion METRC '#]],DEADC8[#Data],3,FALSE),"")</f>
        <v/>
      </c>
      <c r="M1612" s="14" t="str">
        <f>_xlfn.IFNA(VLOOKUP(expandedflower[[#This Row],[Scion METRC '#]],DEADC8[#Data],4,FALSE),"")</f>
        <v/>
      </c>
      <c r="N1612" s="13" t="str">
        <f>IF(ISNUMBER(SEARCH(".",expandedflower[[#This Row],[Pheno Barcode]])),CONCATENATE("1A4070000000065000",RIGHT(expandedflower[[#This Row],[Pheno Barcode]],6)),"")</f>
        <v/>
      </c>
      <c r="O16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_UL1-11</v>
      </c>
    </row>
    <row r="1613" spans="1:15" x14ac:dyDescent="0.25">
      <c r="A1613" s="8" t="s">
        <v>582</v>
      </c>
      <c r="B1613" s="9">
        <v>12</v>
      </c>
      <c r="C1613" s="13" t="s">
        <v>583</v>
      </c>
      <c r="D1613" s="13"/>
      <c r="E1613" s="13" t="e">
        <f>_xlfn.IFNA(VLOOKUP(expandedflower[[#This Row],[Scion METRC '#]],[3]!METRCC8[#Data],2,FALSE),"METRC ERROR")</f>
        <v>#REF!</v>
      </c>
      <c r="F1613" s="13" t="str">
        <f>_xlfn.IFNA(VLOOKUP(expandedflower[[#This Row],[Scion METRC '#]],VEGC8[[#All],[Scion METRC '#]:[Pheno Barcode]],2,FALSE),"")</f>
        <v/>
      </c>
      <c r="G1613" s="13" t="str">
        <f>LEFT(expandedflower[[#This Row],[Pheno Barcode]],7)</f>
        <v/>
      </c>
      <c r="H1613" s="10" t="e">
        <f>_xlfn.IFNA(VLOOKUP(expandedflower[[#This Row],[Strain]],VEGC8[[#All],[Scion METRC '#]:[Health]],5,FALSE),"")</f>
        <v>#REF!</v>
      </c>
      <c r="I1613" s="13"/>
      <c r="J1613" s="13" t="str">
        <f>_xlfn.IFNA(VLOOKUP(expandedflower[[#This Row],[Scion METRC '#]],DEADC8[#Data],2,FALSE),"Alive")</f>
        <v>Alive</v>
      </c>
      <c r="K1613" s="13"/>
      <c r="L1613" s="13" t="str">
        <f>_xlfn.IFNA(VLOOKUP(expandedflower[[#This Row],[Scion METRC '#]],DEADC8[#Data],3,FALSE),"")</f>
        <v/>
      </c>
      <c r="M1613" s="14" t="str">
        <f>_xlfn.IFNA(VLOOKUP(expandedflower[[#This Row],[Scion METRC '#]],DEADC8[#Data],4,FALSE),"")</f>
        <v/>
      </c>
      <c r="N1613" s="13" t="str">
        <f>IF(ISNUMBER(SEARCH(".",expandedflower[[#This Row],[Pheno Barcode]])),CONCATENATE("1A4070000000065000",RIGHT(expandedflower[[#This Row],[Pheno Barcode]],6)),"")</f>
        <v/>
      </c>
      <c r="O16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_UL1-12</v>
      </c>
    </row>
    <row r="1614" spans="1:15" x14ac:dyDescent="0.25">
      <c r="A1614" s="8" t="s">
        <v>582</v>
      </c>
      <c r="B1614" s="9">
        <v>13</v>
      </c>
      <c r="C1614" s="13" t="s">
        <v>583</v>
      </c>
      <c r="D1614" s="13"/>
      <c r="E1614" s="13" t="e">
        <f>_xlfn.IFNA(VLOOKUP(expandedflower[[#This Row],[Scion METRC '#]],[3]!METRCC8[#Data],2,FALSE),"METRC ERROR")</f>
        <v>#REF!</v>
      </c>
      <c r="F1614" s="13" t="str">
        <f>_xlfn.IFNA(VLOOKUP(expandedflower[[#This Row],[Scion METRC '#]],VEGC8[[#All],[Scion METRC '#]:[Pheno Barcode]],2,FALSE),"")</f>
        <v/>
      </c>
      <c r="G1614" s="13" t="str">
        <f>LEFT(expandedflower[[#This Row],[Pheno Barcode]],7)</f>
        <v/>
      </c>
      <c r="H1614" s="10" t="e">
        <f>_xlfn.IFNA(VLOOKUP(expandedflower[[#This Row],[Strain]],VEGC8[[#All],[Scion METRC '#]:[Health]],5,FALSE),"")</f>
        <v>#REF!</v>
      </c>
      <c r="I1614" s="13"/>
      <c r="J1614" s="13" t="str">
        <f>_xlfn.IFNA(VLOOKUP(expandedflower[[#This Row],[Scion METRC '#]],DEADC8[#Data],2,FALSE),"Alive")</f>
        <v>Alive</v>
      </c>
      <c r="K1614" s="13"/>
      <c r="L1614" s="13" t="str">
        <f>_xlfn.IFNA(VLOOKUP(expandedflower[[#This Row],[Scion METRC '#]],DEADC8[#Data],3,FALSE),"")</f>
        <v/>
      </c>
      <c r="M1614" s="14" t="str">
        <f>_xlfn.IFNA(VLOOKUP(expandedflower[[#This Row],[Scion METRC '#]],DEADC8[#Data],4,FALSE),"")</f>
        <v/>
      </c>
      <c r="N1614" s="13" t="str">
        <f>IF(ISNUMBER(SEARCH(".",expandedflower[[#This Row],[Pheno Barcode]])),CONCATENATE("1A4070000000065000",RIGHT(expandedflower[[#This Row],[Pheno Barcode]],6)),"")</f>
        <v/>
      </c>
      <c r="O16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_UL1-13</v>
      </c>
    </row>
    <row r="1615" spans="1:15" x14ac:dyDescent="0.25">
      <c r="A1615" s="8" t="s">
        <v>582</v>
      </c>
      <c r="B1615" s="9">
        <v>14</v>
      </c>
      <c r="C1615" s="13" t="s">
        <v>583</v>
      </c>
      <c r="D1615" s="13"/>
      <c r="E1615" s="13" t="e">
        <f>_xlfn.IFNA(VLOOKUP(expandedflower[[#This Row],[Scion METRC '#]],[3]!METRCC8[#Data],2,FALSE),"METRC ERROR")</f>
        <v>#REF!</v>
      </c>
      <c r="F1615" s="13" t="str">
        <f>_xlfn.IFNA(VLOOKUP(expandedflower[[#This Row],[Scion METRC '#]],VEGC8[[#All],[Scion METRC '#]:[Pheno Barcode]],2,FALSE),"")</f>
        <v/>
      </c>
      <c r="G1615" s="13" t="str">
        <f>LEFT(expandedflower[[#This Row],[Pheno Barcode]],7)</f>
        <v/>
      </c>
      <c r="H1615" s="10" t="e">
        <f>_xlfn.IFNA(VLOOKUP(expandedflower[[#This Row],[Strain]],VEGC8[[#All],[Scion METRC '#]:[Health]],5,FALSE),"")</f>
        <v>#REF!</v>
      </c>
      <c r="I1615" s="13"/>
      <c r="J1615" s="13" t="str">
        <f>_xlfn.IFNA(VLOOKUP(expandedflower[[#This Row],[Scion METRC '#]],DEADC8[#Data],2,FALSE),"Alive")</f>
        <v>Alive</v>
      </c>
      <c r="K1615" s="13"/>
      <c r="L1615" s="13" t="str">
        <f>_xlfn.IFNA(VLOOKUP(expandedflower[[#This Row],[Scion METRC '#]],DEADC8[#Data],3,FALSE),"")</f>
        <v/>
      </c>
      <c r="M1615" s="14" t="str">
        <f>_xlfn.IFNA(VLOOKUP(expandedflower[[#This Row],[Scion METRC '#]],DEADC8[#Data],4,FALSE),"")</f>
        <v/>
      </c>
      <c r="N1615" s="13" t="str">
        <f>IF(ISNUMBER(SEARCH(".",expandedflower[[#This Row],[Pheno Barcode]])),CONCATENATE("1A4070000000065000",RIGHT(expandedflower[[#This Row],[Pheno Barcode]],6)),"")</f>
        <v/>
      </c>
      <c r="O16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_UL1-14</v>
      </c>
    </row>
    <row r="1616" spans="1:15" x14ac:dyDescent="0.25">
      <c r="A1616" s="8" t="s">
        <v>582</v>
      </c>
      <c r="B1616" s="9">
        <v>15</v>
      </c>
      <c r="C1616" s="13" t="s">
        <v>583</v>
      </c>
      <c r="D1616" s="13"/>
      <c r="E1616" s="13" t="e">
        <f>_xlfn.IFNA(VLOOKUP(expandedflower[[#This Row],[Scion METRC '#]],[3]!METRCC8[#Data],2,FALSE),"METRC ERROR")</f>
        <v>#REF!</v>
      </c>
      <c r="F1616" s="13" t="str">
        <f>_xlfn.IFNA(VLOOKUP(expandedflower[[#This Row],[Scion METRC '#]],VEGC8[[#All],[Scion METRC '#]:[Pheno Barcode]],2,FALSE),"")</f>
        <v/>
      </c>
      <c r="G1616" s="13" t="str">
        <f>LEFT(expandedflower[[#This Row],[Pheno Barcode]],7)</f>
        <v/>
      </c>
      <c r="H1616" s="10" t="e">
        <f>_xlfn.IFNA(VLOOKUP(expandedflower[[#This Row],[Strain]],VEGC8[[#All],[Scion METRC '#]:[Health]],5,FALSE),"")</f>
        <v>#REF!</v>
      </c>
      <c r="I1616" s="13"/>
      <c r="J1616" s="13" t="str">
        <f>_xlfn.IFNA(VLOOKUP(expandedflower[[#This Row],[Scion METRC '#]],DEADC8[#Data],2,FALSE),"Alive")</f>
        <v>Alive</v>
      </c>
      <c r="K1616" s="13"/>
      <c r="L1616" s="13" t="str">
        <f>_xlfn.IFNA(VLOOKUP(expandedflower[[#This Row],[Scion METRC '#]],DEADC8[#Data],3,FALSE),"")</f>
        <v/>
      </c>
      <c r="M1616" s="14" t="str">
        <f>_xlfn.IFNA(VLOOKUP(expandedflower[[#This Row],[Scion METRC '#]],DEADC8[#Data],4,FALSE),"")</f>
        <v/>
      </c>
      <c r="N1616" s="13" t="str">
        <f>IF(ISNUMBER(SEARCH(".",expandedflower[[#This Row],[Pheno Barcode]])),CONCATENATE("1A4070000000065000",RIGHT(expandedflower[[#This Row],[Pheno Barcode]],6)),"")</f>
        <v/>
      </c>
      <c r="O16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_UL1-15</v>
      </c>
    </row>
    <row r="1617" spans="1:15" x14ac:dyDescent="0.25">
      <c r="A1617" s="8" t="s">
        <v>582</v>
      </c>
      <c r="B1617" s="9">
        <v>16</v>
      </c>
      <c r="C1617" s="13" t="s">
        <v>583</v>
      </c>
      <c r="D1617" s="13"/>
      <c r="E1617" s="13" t="e">
        <f>_xlfn.IFNA(VLOOKUP(expandedflower[[#This Row],[Scion METRC '#]],[3]!METRCC8[#Data],2,FALSE),"METRC ERROR")</f>
        <v>#REF!</v>
      </c>
      <c r="F1617" s="13" t="str">
        <f>_xlfn.IFNA(VLOOKUP(expandedflower[[#This Row],[Scion METRC '#]],VEGC8[[#All],[Scion METRC '#]:[Pheno Barcode]],2,FALSE),"")</f>
        <v/>
      </c>
      <c r="G1617" s="13" t="str">
        <f>LEFT(expandedflower[[#This Row],[Pheno Barcode]],7)</f>
        <v/>
      </c>
      <c r="H1617" s="10" t="e">
        <f>_xlfn.IFNA(VLOOKUP(expandedflower[[#This Row],[Strain]],VEGC8[[#All],[Scion METRC '#]:[Health]],5,FALSE),"")</f>
        <v>#REF!</v>
      </c>
      <c r="I1617" s="13"/>
      <c r="J1617" s="13" t="str">
        <f>_xlfn.IFNA(VLOOKUP(expandedflower[[#This Row],[Scion METRC '#]],DEADC8[#Data],2,FALSE),"Alive")</f>
        <v>Alive</v>
      </c>
      <c r="K1617" s="13"/>
      <c r="L1617" s="13" t="str">
        <f>_xlfn.IFNA(VLOOKUP(expandedflower[[#This Row],[Scion METRC '#]],DEADC8[#Data],3,FALSE),"")</f>
        <v/>
      </c>
      <c r="M1617" s="14" t="str">
        <f>_xlfn.IFNA(VLOOKUP(expandedflower[[#This Row],[Scion METRC '#]],DEADC8[#Data],4,FALSE),"")</f>
        <v/>
      </c>
      <c r="N1617" s="13" t="str">
        <f>IF(ISNUMBER(SEARCH(".",expandedflower[[#This Row],[Pheno Barcode]])),CONCATENATE("1A4070000000065000",RIGHT(expandedflower[[#This Row],[Pheno Barcode]],6)),"")</f>
        <v/>
      </c>
      <c r="O16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_UL1-16</v>
      </c>
    </row>
    <row r="1618" spans="1:15" x14ac:dyDescent="0.25">
      <c r="A1618" s="8" t="s">
        <v>582</v>
      </c>
      <c r="B1618" s="9">
        <v>1</v>
      </c>
      <c r="C1618" s="13" t="s">
        <v>584</v>
      </c>
      <c r="D1618" s="13"/>
      <c r="E1618" s="13" t="e">
        <f>_xlfn.IFNA(VLOOKUP(expandedflower[[#This Row],[Scion METRC '#]],[3]!METRCC8[#Data],2,FALSE),"METRC ERROR")</f>
        <v>#REF!</v>
      </c>
      <c r="F1618" s="13" t="str">
        <f>_xlfn.IFNA(VLOOKUP(expandedflower[[#This Row],[Scion METRC '#]],VEGC8[[#All],[Scion METRC '#]:[Pheno Barcode]],2,FALSE),"")</f>
        <v/>
      </c>
      <c r="G1618" s="13" t="str">
        <f>LEFT(expandedflower[[#This Row],[Pheno Barcode]],7)</f>
        <v/>
      </c>
      <c r="H1618" s="10" t="e">
        <f>_xlfn.IFNA(VLOOKUP(expandedflower[[#This Row],[Strain]],VEGC8[[#All],[Scion METRC '#]:[Health]],5,FALSE),"")</f>
        <v>#REF!</v>
      </c>
      <c r="I1618" s="13"/>
      <c r="J1618" s="13" t="str">
        <f>_xlfn.IFNA(VLOOKUP(expandedflower[[#This Row],[Scion METRC '#]],DEADC8[#Data],2,FALSE),"Alive")</f>
        <v>Alive</v>
      </c>
      <c r="K1618" s="13"/>
      <c r="L1618" s="13" t="str">
        <f>_xlfn.IFNA(VLOOKUP(expandedflower[[#This Row],[Scion METRC '#]],DEADC8[#Data],3,FALSE),"")</f>
        <v/>
      </c>
      <c r="M1618" s="14" t="str">
        <f>_xlfn.IFNA(VLOOKUP(expandedflower[[#This Row],[Scion METRC '#]],DEADC8[#Data],4,FALSE),"")</f>
        <v/>
      </c>
      <c r="N1618" s="13" t="str">
        <f>IF(ISNUMBER(SEARCH(".",expandedflower[[#This Row],[Pheno Barcode]])),CONCATENATE("1A4070000000065000",RIGHT(expandedflower[[#This Row],[Pheno Barcode]],6)),"")</f>
        <v/>
      </c>
      <c r="O16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_UL2-01</v>
      </c>
    </row>
    <row r="1619" spans="1:15" x14ac:dyDescent="0.25">
      <c r="A1619" s="8" t="s">
        <v>582</v>
      </c>
      <c r="B1619" s="9">
        <v>2</v>
      </c>
      <c r="C1619" s="13" t="s">
        <v>584</v>
      </c>
      <c r="D1619" s="13"/>
      <c r="E1619" s="13" t="e">
        <f>_xlfn.IFNA(VLOOKUP(expandedflower[[#This Row],[Scion METRC '#]],[3]!METRCC8[#Data],2,FALSE),"METRC ERROR")</f>
        <v>#REF!</v>
      </c>
      <c r="F1619" s="13" t="str">
        <f>_xlfn.IFNA(VLOOKUP(expandedflower[[#This Row],[Scion METRC '#]],VEGC8[[#All],[Scion METRC '#]:[Pheno Barcode]],2,FALSE),"")</f>
        <v/>
      </c>
      <c r="G1619" s="13" t="str">
        <f>LEFT(expandedflower[[#This Row],[Pheno Barcode]],7)</f>
        <v/>
      </c>
      <c r="H1619" s="10" t="e">
        <f>_xlfn.IFNA(VLOOKUP(expandedflower[[#This Row],[Strain]],VEGC8[[#All],[Scion METRC '#]:[Health]],5,FALSE),"")</f>
        <v>#REF!</v>
      </c>
      <c r="I1619" s="13"/>
      <c r="J1619" s="13" t="str">
        <f>_xlfn.IFNA(VLOOKUP(expandedflower[[#This Row],[Scion METRC '#]],DEADC8[#Data],2,FALSE),"Alive")</f>
        <v>Alive</v>
      </c>
      <c r="K1619" s="13"/>
      <c r="L1619" s="13" t="str">
        <f>_xlfn.IFNA(VLOOKUP(expandedflower[[#This Row],[Scion METRC '#]],DEADC8[#Data],3,FALSE),"")</f>
        <v/>
      </c>
      <c r="M1619" s="14" t="str">
        <f>_xlfn.IFNA(VLOOKUP(expandedflower[[#This Row],[Scion METRC '#]],DEADC8[#Data],4,FALSE),"")</f>
        <v/>
      </c>
      <c r="N1619" s="13" t="str">
        <f>IF(ISNUMBER(SEARCH(".",expandedflower[[#This Row],[Pheno Barcode]])),CONCATENATE("1A4070000000065000",RIGHT(expandedflower[[#This Row],[Pheno Barcode]],6)),"")</f>
        <v/>
      </c>
      <c r="O16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_UL2-02</v>
      </c>
    </row>
    <row r="1620" spans="1:15" x14ac:dyDescent="0.25">
      <c r="A1620" s="8" t="s">
        <v>582</v>
      </c>
      <c r="B1620" s="9">
        <v>3</v>
      </c>
      <c r="C1620" s="13" t="s">
        <v>584</v>
      </c>
      <c r="D1620" s="13"/>
      <c r="E1620" s="13" t="e">
        <f>_xlfn.IFNA(VLOOKUP(expandedflower[[#This Row],[Scion METRC '#]],[3]!METRCC8[#Data],2,FALSE),"METRC ERROR")</f>
        <v>#REF!</v>
      </c>
      <c r="F1620" s="13" t="str">
        <f>_xlfn.IFNA(VLOOKUP(expandedflower[[#This Row],[Scion METRC '#]],VEGC8[[#All],[Scion METRC '#]:[Pheno Barcode]],2,FALSE),"")</f>
        <v/>
      </c>
      <c r="G1620" s="13" t="str">
        <f>LEFT(expandedflower[[#This Row],[Pheno Barcode]],7)</f>
        <v/>
      </c>
      <c r="H1620" s="10" t="e">
        <f>_xlfn.IFNA(VLOOKUP(expandedflower[[#This Row],[Strain]],VEGC8[[#All],[Scion METRC '#]:[Health]],5,FALSE),"")</f>
        <v>#REF!</v>
      </c>
      <c r="I1620" s="13"/>
      <c r="J1620" s="13" t="str">
        <f>_xlfn.IFNA(VLOOKUP(expandedflower[[#This Row],[Scion METRC '#]],DEADC8[#Data],2,FALSE),"Alive")</f>
        <v>Alive</v>
      </c>
      <c r="K1620" s="13"/>
      <c r="L1620" s="13" t="str">
        <f>_xlfn.IFNA(VLOOKUP(expandedflower[[#This Row],[Scion METRC '#]],DEADC8[#Data],3,FALSE),"")</f>
        <v/>
      </c>
      <c r="M1620" s="14" t="str">
        <f>_xlfn.IFNA(VLOOKUP(expandedflower[[#This Row],[Scion METRC '#]],DEADC8[#Data],4,FALSE),"")</f>
        <v/>
      </c>
      <c r="N1620" s="13" t="str">
        <f>IF(ISNUMBER(SEARCH(".",expandedflower[[#This Row],[Pheno Barcode]])),CONCATENATE("1A4070000000065000",RIGHT(expandedflower[[#This Row],[Pheno Barcode]],6)),"")</f>
        <v/>
      </c>
      <c r="O16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_UL2-03</v>
      </c>
    </row>
    <row r="1621" spans="1:15" x14ac:dyDescent="0.25">
      <c r="A1621" s="8" t="s">
        <v>582</v>
      </c>
      <c r="B1621" s="9">
        <v>4</v>
      </c>
      <c r="C1621" s="13" t="s">
        <v>584</v>
      </c>
      <c r="D1621" s="13"/>
      <c r="E1621" s="13" t="e">
        <f>_xlfn.IFNA(VLOOKUP(expandedflower[[#This Row],[Scion METRC '#]],[3]!METRCC8[#Data],2,FALSE),"METRC ERROR")</f>
        <v>#REF!</v>
      </c>
      <c r="F1621" s="13" t="str">
        <f>_xlfn.IFNA(VLOOKUP(expandedflower[[#This Row],[Scion METRC '#]],VEGC8[[#All],[Scion METRC '#]:[Pheno Barcode]],2,FALSE),"")</f>
        <v/>
      </c>
      <c r="G1621" s="13" t="str">
        <f>LEFT(expandedflower[[#This Row],[Pheno Barcode]],7)</f>
        <v/>
      </c>
      <c r="H1621" s="10" t="e">
        <f>_xlfn.IFNA(VLOOKUP(expandedflower[[#This Row],[Strain]],VEGC8[[#All],[Scion METRC '#]:[Health]],5,FALSE),"")</f>
        <v>#REF!</v>
      </c>
      <c r="I1621" s="13"/>
      <c r="J1621" s="13" t="str">
        <f>_xlfn.IFNA(VLOOKUP(expandedflower[[#This Row],[Scion METRC '#]],DEADC8[#Data],2,FALSE),"Alive")</f>
        <v>Alive</v>
      </c>
      <c r="K1621" s="13"/>
      <c r="L1621" s="13" t="str">
        <f>_xlfn.IFNA(VLOOKUP(expandedflower[[#This Row],[Scion METRC '#]],DEADC8[#Data],3,FALSE),"")</f>
        <v/>
      </c>
      <c r="M1621" s="14" t="str">
        <f>_xlfn.IFNA(VLOOKUP(expandedflower[[#This Row],[Scion METRC '#]],DEADC8[#Data],4,FALSE),"")</f>
        <v/>
      </c>
      <c r="N1621" s="13" t="str">
        <f>IF(ISNUMBER(SEARCH(".",expandedflower[[#This Row],[Pheno Barcode]])),CONCATENATE("1A4070000000065000",RIGHT(expandedflower[[#This Row],[Pheno Barcode]],6)),"")</f>
        <v/>
      </c>
      <c r="O16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_UL2-04</v>
      </c>
    </row>
    <row r="1622" spans="1:15" x14ac:dyDescent="0.25">
      <c r="A1622" s="8" t="s">
        <v>582</v>
      </c>
      <c r="B1622" s="9">
        <v>5</v>
      </c>
      <c r="C1622" s="13" t="s">
        <v>584</v>
      </c>
      <c r="D1622" s="13"/>
      <c r="E1622" s="13" t="e">
        <f>_xlfn.IFNA(VLOOKUP(expandedflower[[#This Row],[Scion METRC '#]],[3]!METRCC8[#Data],2,FALSE),"METRC ERROR")</f>
        <v>#REF!</v>
      </c>
      <c r="F1622" s="13" t="str">
        <f>_xlfn.IFNA(VLOOKUP(expandedflower[[#This Row],[Scion METRC '#]],VEGC8[[#All],[Scion METRC '#]:[Pheno Barcode]],2,FALSE),"")</f>
        <v/>
      </c>
      <c r="G1622" s="13" t="str">
        <f>LEFT(expandedflower[[#This Row],[Pheno Barcode]],7)</f>
        <v/>
      </c>
      <c r="H1622" s="10" t="e">
        <f>_xlfn.IFNA(VLOOKUP(expandedflower[[#This Row],[Strain]],VEGC8[[#All],[Scion METRC '#]:[Health]],5,FALSE),"")</f>
        <v>#REF!</v>
      </c>
      <c r="I1622" s="13"/>
      <c r="J1622" s="13" t="str">
        <f>_xlfn.IFNA(VLOOKUP(expandedflower[[#This Row],[Scion METRC '#]],DEADC8[#Data],2,FALSE),"Alive")</f>
        <v>Alive</v>
      </c>
      <c r="K1622" s="13"/>
      <c r="L1622" s="13" t="str">
        <f>_xlfn.IFNA(VLOOKUP(expandedflower[[#This Row],[Scion METRC '#]],DEADC8[#Data],3,FALSE),"")</f>
        <v/>
      </c>
      <c r="M1622" s="14" t="str">
        <f>_xlfn.IFNA(VLOOKUP(expandedflower[[#This Row],[Scion METRC '#]],DEADC8[#Data],4,FALSE),"")</f>
        <v/>
      </c>
      <c r="N1622" s="13" t="str">
        <f>IF(ISNUMBER(SEARCH(".",expandedflower[[#This Row],[Pheno Barcode]])),CONCATENATE("1A4070000000065000",RIGHT(expandedflower[[#This Row],[Pheno Barcode]],6)),"")</f>
        <v/>
      </c>
      <c r="O16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_UL2-05</v>
      </c>
    </row>
    <row r="1623" spans="1:15" x14ac:dyDescent="0.25">
      <c r="A1623" s="8" t="s">
        <v>582</v>
      </c>
      <c r="B1623" s="9">
        <v>6</v>
      </c>
      <c r="C1623" s="13" t="s">
        <v>584</v>
      </c>
      <c r="D1623" s="13"/>
      <c r="E1623" s="13" t="e">
        <f>_xlfn.IFNA(VLOOKUP(expandedflower[[#This Row],[Scion METRC '#]],[3]!METRCC8[#Data],2,FALSE),"METRC ERROR")</f>
        <v>#REF!</v>
      </c>
      <c r="F1623" s="13" t="str">
        <f>_xlfn.IFNA(VLOOKUP(expandedflower[[#This Row],[Scion METRC '#]],VEGC8[[#All],[Scion METRC '#]:[Pheno Barcode]],2,FALSE),"")</f>
        <v/>
      </c>
      <c r="G1623" s="13" t="str">
        <f>LEFT(expandedflower[[#This Row],[Pheno Barcode]],7)</f>
        <v/>
      </c>
      <c r="H1623" s="10" t="e">
        <f>_xlfn.IFNA(VLOOKUP(expandedflower[[#This Row],[Strain]],VEGC8[[#All],[Scion METRC '#]:[Health]],5,FALSE),"")</f>
        <v>#REF!</v>
      </c>
      <c r="I1623" s="13"/>
      <c r="J1623" s="13" t="str">
        <f>_xlfn.IFNA(VLOOKUP(expandedflower[[#This Row],[Scion METRC '#]],DEADC8[#Data],2,FALSE),"Alive")</f>
        <v>Alive</v>
      </c>
      <c r="K1623" s="13"/>
      <c r="L1623" s="13" t="str">
        <f>_xlfn.IFNA(VLOOKUP(expandedflower[[#This Row],[Scion METRC '#]],DEADC8[#Data],3,FALSE),"")</f>
        <v/>
      </c>
      <c r="M1623" s="14" t="str">
        <f>_xlfn.IFNA(VLOOKUP(expandedflower[[#This Row],[Scion METRC '#]],DEADC8[#Data],4,FALSE),"")</f>
        <v/>
      </c>
      <c r="N1623" s="13" t="str">
        <f>IF(ISNUMBER(SEARCH(".",expandedflower[[#This Row],[Pheno Barcode]])),CONCATENATE("1A4070000000065000",RIGHT(expandedflower[[#This Row],[Pheno Barcode]],6)),"")</f>
        <v/>
      </c>
      <c r="O16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_UL2-06</v>
      </c>
    </row>
    <row r="1624" spans="1:15" x14ac:dyDescent="0.25">
      <c r="A1624" s="8" t="s">
        <v>582</v>
      </c>
      <c r="B1624" s="9">
        <v>7</v>
      </c>
      <c r="C1624" s="13" t="s">
        <v>584</v>
      </c>
      <c r="D1624" s="13"/>
      <c r="E1624" s="13" t="e">
        <f>_xlfn.IFNA(VLOOKUP(expandedflower[[#This Row],[Scion METRC '#]],[3]!METRCC8[#Data],2,FALSE),"METRC ERROR")</f>
        <v>#REF!</v>
      </c>
      <c r="F1624" s="13" t="str">
        <f>_xlfn.IFNA(VLOOKUP(expandedflower[[#This Row],[Scion METRC '#]],VEGC8[[#All],[Scion METRC '#]:[Pheno Barcode]],2,FALSE),"")</f>
        <v/>
      </c>
      <c r="G1624" s="13" t="str">
        <f>LEFT(expandedflower[[#This Row],[Pheno Barcode]],7)</f>
        <v/>
      </c>
      <c r="H1624" s="10" t="e">
        <f>_xlfn.IFNA(VLOOKUP(expandedflower[[#This Row],[Strain]],VEGC8[[#All],[Scion METRC '#]:[Health]],5,FALSE),"")</f>
        <v>#REF!</v>
      </c>
      <c r="I1624" s="13"/>
      <c r="J1624" s="13" t="str">
        <f>_xlfn.IFNA(VLOOKUP(expandedflower[[#This Row],[Scion METRC '#]],DEADC8[#Data],2,FALSE),"Alive")</f>
        <v>Alive</v>
      </c>
      <c r="K1624" s="13"/>
      <c r="L1624" s="13" t="str">
        <f>_xlfn.IFNA(VLOOKUP(expandedflower[[#This Row],[Scion METRC '#]],DEADC8[#Data],3,FALSE),"")</f>
        <v/>
      </c>
      <c r="M1624" s="14" t="str">
        <f>_xlfn.IFNA(VLOOKUP(expandedflower[[#This Row],[Scion METRC '#]],DEADC8[#Data],4,FALSE),"")</f>
        <v/>
      </c>
      <c r="N1624" s="13" t="str">
        <f>IF(ISNUMBER(SEARCH(".",expandedflower[[#This Row],[Pheno Barcode]])),CONCATENATE("1A4070000000065000",RIGHT(expandedflower[[#This Row],[Pheno Barcode]],6)),"")</f>
        <v/>
      </c>
      <c r="O16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_UL2-07</v>
      </c>
    </row>
    <row r="1625" spans="1:15" x14ac:dyDescent="0.25">
      <c r="A1625" s="8" t="s">
        <v>582</v>
      </c>
      <c r="B1625" s="9">
        <v>8</v>
      </c>
      <c r="C1625" s="13" t="s">
        <v>584</v>
      </c>
      <c r="D1625" s="13"/>
      <c r="E1625" s="13" t="e">
        <f>_xlfn.IFNA(VLOOKUP(expandedflower[[#This Row],[Scion METRC '#]],[3]!METRCC8[#Data],2,FALSE),"METRC ERROR")</f>
        <v>#REF!</v>
      </c>
      <c r="F1625" s="13" t="str">
        <f>_xlfn.IFNA(VLOOKUP(expandedflower[[#This Row],[Scion METRC '#]],VEGC8[[#All],[Scion METRC '#]:[Pheno Barcode]],2,FALSE),"")</f>
        <v/>
      </c>
      <c r="G1625" s="13" t="str">
        <f>LEFT(expandedflower[[#This Row],[Pheno Barcode]],7)</f>
        <v/>
      </c>
      <c r="H1625" s="10" t="e">
        <f>_xlfn.IFNA(VLOOKUP(expandedflower[[#This Row],[Strain]],VEGC8[[#All],[Scion METRC '#]:[Health]],5,FALSE),"")</f>
        <v>#REF!</v>
      </c>
      <c r="I1625" s="13"/>
      <c r="J1625" s="13" t="str">
        <f>_xlfn.IFNA(VLOOKUP(expandedflower[[#This Row],[Scion METRC '#]],DEADC8[#Data],2,FALSE),"Alive")</f>
        <v>Alive</v>
      </c>
      <c r="K1625" s="13"/>
      <c r="L1625" s="13" t="str">
        <f>_xlfn.IFNA(VLOOKUP(expandedflower[[#This Row],[Scion METRC '#]],DEADC8[#Data],3,FALSE),"")</f>
        <v/>
      </c>
      <c r="M1625" s="14" t="str">
        <f>_xlfn.IFNA(VLOOKUP(expandedflower[[#This Row],[Scion METRC '#]],DEADC8[#Data],4,FALSE),"")</f>
        <v/>
      </c>
      <c r="N1625" s="13" t="str">
        <f>IF(ISNUMBER(SEARCH(".",expandedflower[[#This Row],[Pheno Barcode]])),CONCATENATE("1A4070000000065000",RIGHT(expandedflower[[#This Row],[Pheno Barcode]],6)),"")</f>
        <v/>
      </c>
      <c r="O16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_UL2-08</v>
      </c>
    </row>
    <row r="1626" spans="1:15" x14ac:dyDescent="0.25">
      <c r="A1626" s="8" t="s">
        <v>582</v>
      </c>
      <c r="B1626" s="9">
        <v>9</v>
      </c>
      <c r="C1626" s="13" t="s">
        <v>584</v>
      </c>
      <c r="D1626" s="13"/>
      <c r="E1626" s="13" t="e">
        <f>_xlfn.IFNA(VLOOKUP(expandedflower[[#This Row],[Scion METRC '#]],[3]!METRCC8[#Data],2,FALSE),"METRC ERROR")</f>
        <v>#REF!</v>
      </c>
      <c r="F1626" s="13" t="str">
        <f>_xlfn.IFNA(VLOOKUP(expandedflower[[#This Row],[Scion METRC '#]],VEGC8[[#All],[Scion METRC '#]:[Pheno Barcode]],2,FALSE),"")</f>
        <v/>
      </c>
      <c r="G1626" s="13" t="str">
        <f>LEFT(expandedflower[[#This Row],[Pheno Barcode]],7)</f>
        <v/>
      </c>
      <c r="H1626" s="10" t="e">
        <f>_xlfn.IFNA(VLOOKUP(expandedflower[[#This Row],[Strain]],VEGC8[[#All],[Scion METRC '#]:[Health]],5,FALSE),"")</f>
        <v>#REF!</v>
      </c>
      <c r="I1626" s="13"/>
      <c r="J1626" s="13" t="str">
        <f>_xlfn.IFNA(VLOOKUP(expandedflower[[#This Row],[Scion METRC '#]],DEADC8[#Data],2,FALSE),"Alive")</f>
        <v>Alive</v>
      </c>
      <c r="K1626" s="13"/>
      <c r="L1626" s="13" t="str">
        <f>_xlfn.IFNA(VLOOKUP(expandedflower[[#This Row],[Scion METRC '#]],DEADC8[#Data],3,FALSE),"")</f>
        <v/>
      </c>
      <c r="M1626" s="14" t="str">
        <f>_xlfn.IFNA(VLOOKUP(expandedflower[[#This Row],[Scion METRC '#]],DEADC8[#Data],4,FALSE),"")</f>
        <v/>
      </c>
      <c r="N1626" s="13" t="str">
        <f>IF(ISNUMBER(SEARCH(".",expandedflower[[#This Row],[Pheno Barcode]])),CONCATENATE("1A4070000000065000",RIGHT(expandedflower[[#This Row],[Pheno Barcode]],6)),"")</f>
        <v/>
      </c>
      <c r="O16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_UL2-09</v>
      </c>
    </row>
    <row r="1627" spans="1:15" x14ac:dyDescent="0.25">
      <c r="A1627" s="8" t="s">
        <v>582</v>
      </c>
      <c r="B1627" s="9">
        <v>10</v>
      </c>
      <c r="C1627" s="13" t="s">
        <v>584</v>
      </c>
      <c r="D1627" s="13"/>
      <c r="E1627" s="13" t="e">
        <f>_xlfn.IFNA(VLOOKUP(expandedflower[[#This Row],[Scion METRC '#]],[3]!METRCC8[#Data],2,FALSE),"METRC ERROR")</f>
        <v>#REF!</v>
      </c>
      <c r="F1627" s="13" t="str">
        <f>_xlfn.IFNA(VLOOKUP(expandedflower[[#This Row],[Scion METRC '#]],VEGC8[[#All],[Scion METRC '#]:[Pheno Barcode]],2,FALSE),"")</f>
        <v/>
      </c>
      <c r="G1627" s="13" t="str">
        <f>LEFT(expandedflower[[#This Row],[Pheno Barcode]],7)</f>
        <v/>
      </c>
      <c r="H1627" s="10" t="e">
        <f>_xlfn.IFNA(VLOOKUP(expandedflower[[#This Row],[Strain]],VEGC8[[#All],[Scion METRC '#]:[Health]],5,FALSE),"")</f>
        <v>#REF!</v>
      </c>
      <c r="I1627" s="13"/>
      <c r="J1627" s="13" t="str">
        <f>_xlfn.IFNA(VLOOKUP(expandedflower[[#This Row],[Scion METRC '#]],DEADC8[#Data],2,FALSE),"Alive")</f>
        <v>Alive</v>
      </c>
      <c r="K1627" s="13"/>
      <c r="L1627" s="13" t="str">
        <f>_xlfn.IFNA(VLOOKUP(expandedflower[[#This Row],[Scion METRC '#]],DEADC8[#Data],3,FALSE),"")</f>
        <v/>
      </c>
      <c r="M1627" s="14" t="str">
        <f>_xlfn.IFNA(VLOOKUP(expandedflower[[#This Row],[Scion METRC '#]],DEADC8[#Data],4,FALSE),"")</f>
        <v/>
      </c>
      <c r="N1627" s="13" t="str">
        <f>IF(ISNUMBER(SEARCH(".",expandedflower[[#This Row],[Pheno Barcode]])),CONCATENATE("1A4070000000065000",RIGHT(expandedflower[[#This Row],[Pheno Barcode]],6)),"")</f>
        <v/>
      </c>
      <c r="O16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_UL2-10</v>
      </c>
    </row>
    <row r="1628" spans="1:15" x14ac:dyDescent="0.25">
      <c r="A1628" s="8" t="s">
        <v>582</v>
      </c>
      <c r="B1628" s="9">
        <v>11</v>
      </c>
      <c r="C1628" s="13" t="s">
        <v>584</v>
      </c>
      <c r="D1628" s="13"/>
      <c r="E1628" s="13" t="e">
        <f>_xlfn.IFNA(VLOOKUP(expandedflower[[#This Row],[Scion METRC '#]],[3]!METRCC8[#Data],2,FALSE),"METRC ERROR")</f>
        <v>#REF!</v>
      </c>
      <c r="F1628" s="13" t="str">
        <f>_xlfn.IFNA(VLOOKUP(expandedflower[[#This Row],[Scion METRC '#]],VEGC8[[#All],[Scion METRC '#]:[Pheno Barcode]],2,FALSE),"")</f>
        <v/>
      </c>
      <c r="G1628" s="13" t="str">
        <f>LEFT(expandedflower[[#This Row],[Pheno Barcode]],7)</f>
        <v/>
      </c>
      <c r="H1628" s="10" t="e">
        <f>_xlfn.IFNA(VLOOKUP(expandedflower[[#This Row],[Strain]],VEGC8[[#All],[Scion METRC '#]:[Health]],5,FALSE),"")</f>
        <v>#REF!</v>
      </c>
      <c r="I1628" s="13"/>
      <c r="J1628" s="13" t="str">
        <f>_xlfn.IFNA(VLOOKUP(expandedflower[[#This Row],[Scion METRC '#]],DEADC8[#Data],2,FALSE),"Alive")</f>
        <v>Alive</v>
      </c>
      <c r="K1628" s="13"/>
      <c r="L1628" s="13" t="str">
        <f>_xlfn.IFNA(VLOOKUP(expandedflower[[#This Row],[Scion METRC '#]],DEADC8[#Data],3,FALSE),"")</f>
        <v/>
      </c>
      <c r="M1628" s="14" t="str">
        <f>_xlfn.IFNA(VLOOKUP(expandedflower[[#This Row],[Scion METRC '#]],DEADC8[#Data],4,FALSE),"")</f>
        <v/>
      </c>
      <c r="N1628" s="13" t="str">
        <f>IF(ISNUMBER(SEARCH(".",expandedflower[[#This Row],[Pheno Barcode]])),CONCATENATE("1A4070000000065000",RIGHT(expandedflower[[#This Row],[Pheno Barcode]],6)),"")</f>
        <v/>
      </c>
      <c r="O16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_UL2-11</v>
      </c>
    </row>
    <row r="1629" spans="1:15" x14ac:dyDescent="0.25">
      <c r="A1629" s="8" t="s">
        <v>582</v>
      </c>
      <c r="B1629" s="9">
        <v>12</v>
      </c>
      <c r="C1629" s="13" t="s">
        <v>584</v>
      </c>
      <c r="D1629" s="13"/>
      <c r="E1629" s="13" t="e">
        <f>_xlfn.IFNA(VLOOKUP(expandedflower[[#This Row],[Scion METRC '#]],[3]!METRCC8[#Data],2,FALSE),"METRC ERROR")</f>
        <v>#REF!</v>
      </c>
      <c r="F1629" s="13" t="str">
        <f>_xlfn.IFNA(VLOOKUP(expandedflower[[#This Row],[Scion METRC '#]],VEGC8[[#All],[Scion METRC '#]:[Pheno Barcode]],2,FALSE),"")</f>
        <v/>
      </c>
      <c r="G1629" s="13" t="str">
        <f>LEFT(expandedflower[[#This Row],[Pheno Barcode]],7)</f>
        <v/>
      </c>
      <c r="H1629" s="10" t="e">
        <f>_xlfn.IFNA(VLOOKUP(expandedflower[[#This Row],[Strain]],VEGC8[[#All],[Scion METRC '#]:[Health]],5,FALSE),"")</f>
        <v>#REF!</v>
      </c>
      <c r="I1629" s="13"/>
      <c r="J1629" s="13" t="str">
        <f>_xlfn.IFNA(VLOOKUP(expandedflower[[#This Row],[Scion METRC '#]],DEADC8[#Data],2,FALSE),"Alive")</f>
        <v>Alive</v>
      </c>
      <c r="K1629" s="13"/>
      <c r="L1629" s="13" t="str">
        <f>_xlfn.IFNA(VLOOKUP(expandedflower[[#This Row],[Scion METRC '#]],DEADC8[#Data],3,FALSE),"")</f>
        <v/>
      </c>
      <c r="M1629" s="14" t="str">
        <f>_xlfn.IFNA(VLOOKUP(expandedflower[[#This Row],[Scion METRC '#]],DEADC8[#Data],4,FALSE),"")</f>
        <v/>
      </c>
      <c r="N1629" s="13" t="str">
        <f>IF(ISNUMBER(SEARCH(".",expandedflower[[#This Row],[Pheno Barcode]])),CONCATENATE("1A4070000000065000",RIGHT(expandedflower[[#This Row],[Pheno Barcode]],6)),"")</f>
        <v/>
      </c>
      <c r="O16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_UL2-12</v>
      </c>
    </row>
    <row r="1630" spans="1:15" x14ac:dyDescent="0.25">
      <c r="A1630" s="8" t="s">
        <v>582</v>
      </c>
      <c r="B1630" s="9">
        <v>13</v>
      </c>
      <c r="C1630" s="13" t="s">
        <v>584</v>
      </c>
      <c r="D1630" s="13"/>
      <c r="E1630" s="13" t="e">
        <f>_xlfn.IFNA(VLOOKUP(expandedflower[[#This Row],[Scion METRC '#]],[3]!METRCC8[#Data],2,FALSE),"METRC ERROR")</f>
        <v>#REF!</v>
      </c>
      <c r="F1630" s="13" t="str">
        <f>_xlfn.IFNA(VLOOKUP(expandedflower[[#This Row],[Scion METRC '#]],VEGC8[[#All],[Scion METRC '#]:[Pheno Barcode]],2,FALSE),"")</f>
        <v/>
      </c>
      <c r="G1630" s="13" t="str">
        <f>LEFT(expandedflower[[#This Row],[Pheno Barcode]],7)</f>
        <v/>
      </c>
      <c r="H1630" s="10" t="e">
        <f>_xlfn.IFNA(VLOOKUP(expandedflower[[#This Row],[Strain]],VEGC8[[#All],[Scion METRC '#]:[Health]],5,FALSE),"")</f>
        <v>#REF!</v>
      </c>
      <c r="I1630" s="13"/>
      <c r="J1630" s="13" t="str">
        <f>_xlfn.IFNA(VLOOKUP(expandedflower[[#This Row],[Scion METRC '#]],DEADC8[#Data],2,FALSE),"Alive")</f>
        <v>Alive</v>
      </c>
      <c r="K1630" s="13"/>
      <c r="L1630" s="13" t="str">
        <f>_xlfn.IFNA(VLOOKUP(expandedflower[[#This Row],[Scion METRC '#]],DEADC8[#Data],3,FALSE),"")</f>
        <v/>
      </c>
      <c r="M1630" s="14" t="str">
        <f>_xlfn.IFNA(VLOOKUP(expandedflower[[#This Row],[Scion METRC '#]],DEADC8[#Data],4,FALSE),"")</f>
        <v/>
      </c>
      <c r="N1630" s="13" t="str">
        <f>IF(ISNUMBER(SEARCH(".",expandedflower[[#This Row],[Pheno Barcode]])),CONCATENATE("1A4070000000065000",RIGHT(expandedflower[[#This Row],[Pheno Barcode]],6)),"")</f>
        <v/>
      </c>
      <c r="O16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_UL2-13</v>
      </c>
    </row>
    <row r="1631" spans="1:15" x14ac:dyDescent="0.25">
      <c r="A1631" s="8" t="s">
        <v>582</v>
      </c>
      <c r="B1631" s="9">
        <v>14</v>
      </c>
      <c r="C1631" s="13" t="s">
        <v>584</v>
      </c>
      <c r="D1631" s="13"/>
      <c r="E1631" s="13" t="e">
        <f>_xlfn.IFNA(VLOOKUP(expandedflower[[#This Row],[Scion METRC '#]],[3]!METRCC8[#Data],2,FALSE),"METRC ERROR")</f>
        <v>#REF!</v>
      </c>
      <c r="F1631" s="13" t="str">
        <f>_xlfn.IFNA(VLOOKUP(expandedflower[[#This Row],[Scion METRC '#]],VEGC8[[#All],[Scion METRC '#]:[Pheno Barcode]],2,FALSE),"")</f>
        <v/>
      </c>
      <c r="G1631" s="13" t="str">
        <f>LEFT(expandedflower[[#This Row],[Pheno Barcode]],7)</f>
        <v/>
      </c>
      <c r="H1631" s="10" t="e">
        <f>_xlfn.IFNA(VLOOKUP(expandedflower[[#This Row],[Strain]],VEGC8[[#All],[Scion METRC '#]:[Health]],5,FALSE),"")</f>
        <v>#REF!</v>
      </c>
      <c r="I1631" s="13"/>
      <c r="J1631" s="13" t="str">
        <f>_xlfn.IFNA(VLOOKUP(expandedflower[[#This Row],[Scion METRC '#]],DEADC8[#Data],2,FALSE),"Alive")</f>
        <v>Alive</v>
      </c>
      <c r="K1631" s="13"/>
      <c r="L1631" s="13" t="str">
        <f>_xlfn.IFNA(VLOOKUP(expandedflower[[#This Row],[Scion METRC '#]],DEADC8[#Data],3,FALSE),"")</f>
        <v/>
      </c>
      <c r="M1631" s="14" t="str">
        <f>_xlfn.IFNA(VLOOKUP(expandedflower[[#This Row],[Scion METRC '#]],DEADC8[#Data],4,FALSE),"")</f>
        <v/>
      </c>
      <c r="N1631" s="13" t="str">
        <f>IF(ISNUMBER(SEARCH(".",expandedflower[[#This Row],[Pheno Barcode]])),CONCATENATE("1A4070000000065000",RIGHT(expandedflower[[#This Row],[Pheno Barcode]],6)),"")</f>
        <v/>
      </c>
      <c r="O16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_UL2-14</v>
      </c>
    </row>
    <row r="1632" spans="1:15" x14ac:dyDescent="0.25">
      <c r="A1632" s="8" t="s">
        <v>582</v>
      </c>
      <c r="B1632" s="9">
        <v>15</v>
      </c>
      <c r="C1632" s="13" t="s">
        <v>584</v>
      </c>
      <c r="D1632" s="13"/>
      <c r="E1632" s="13" t="e">
        <f>_xlfn.IFNA(VLOOKUP(expandedflower[[#This Row],[Scion METRC '#]],[3]!METRCC8[#Data],2,FALSE),"METRC ERROR")</f>
        <v>#REF!</v>
      </c>
      <c r="F1632" s="13" t="str">
        <f>_xlfn.IFNA(VLOOKUP(expandedflower[[#This Row],[Scion METRC '#]],VEGC8[[#All],[Scion METRC '#]:[Pheno Barcode]],2,FALSE),"")</f>
        <v/>
      </c>
      <c r="G1632" s="13" t="str">
        <f>LEFT(expandedflower[[#This Row],[Pheno Barcode]],7)</f>
        <v/>
      </c>
      <c r="H1632" s="10" t="e">
        <f>_xlfn.IFNA(VLOOKUP(expandedflower[[#This Row],[Strain]],VEGC8[[#All],[Scion METRC '#]:[Health]],5,FALSE),"")</f>
        <v>#REF!</v>
      </c>
      <c r="I1632" s="13"/>
      <c r="J1632" s="13" t="str">
        <f>_xlfn.IFNA(VLOOKUP(expandedflower[[#This Row],[Scion METRC '#]],DEADC8[#Data],2,FALSE),"Alive")</f>
        <v>Alive</v>
      </c>
      <c r="K1632" s="13"/>
      <c r="L1632" s="13" t="str">
        <f>_xlfn.IFNA(VLOOKUP(expandedflower[[#This Row],[Scion METRC '#]],DEADC8[#Data],3,FALSE),"")</f>
        <v/>
      </c>
      <c r="M1632" s="14" t="str">
        <f>_xlfn.IFNA(VLOOKUP(expandedflower[[#This Row],[Scion METRC '#]],DEADC8[#Data],4,FALSE),"")</f>
        <v/>
      </c>
      <c r="N1632" s="13" t="str">
        <f>IF(ISNUMBER(SEARCH(".",expandedflower[[#This Row],[Pheno Barcode]])),CONCATENATE("1A4070000000065000",RIGHT(expandedflower[[#This Row],[Pheno Barcode]],6)),"")</f>
        <v/>
      </c>
      <c r="O16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_UL2-15</v>
      </c>
    </row>
    <row r="1633" spans="1:15" x14ac:dyDescent="0.25">
      <c r="A1633" s="8" t="s">
        <v>582</v>
      </c>
      <c r="B1633" s="9">
        <v>16</v>
      </c>
      <c r="C1633" s="13" t="s">
        <v>584</v>
      </c>
      <c r="D1633" s="13"/>
      <c r="E1633" s="13" t="e">
        <f>_xlfn.IFNA(VLOOKUP(expandedflower[[#This Row],[Scion METRC '#]],[3]!METRCC8[#Data],2,FALSE),"METRC ERROR")</f>
        <v>#REF!</v>
      </c>
      <c r="F1633" s="13" t="str">
        <f>_xlfn.IFNA(VLOOKUP(expandedflower[[#This Row],[Scion METRC '#]],VEGC8[[#All],[Scion METRC '#]:[Pheno Barcode]],2,FALSE),"")</f>
        <v/>
      </c>
      <c r="G1633" s="13" t="str">
        <f>LEFT(expandedflower[[#This Row],[Pheno Barcode]],7)</f>
        <v/>
      </c>
      <c r="H1633" s="10" t="e">
        <f>_xlfn.IFNA(VLOOKUP(expandedflower[[#This Row],[Strain]],VEGC8[[#All],[Scion METRC '#]:[Health]],5,FALSE),"")</f>
        <v>#REF!</v>
      </c>
      <c r="I1633" s="13"/>
      <c r="J1633" s="13" t="str">
        <f>_xlfn.IFNA(VLOOKUP(expandedflower[[#This Row],[Scion METRC '#]],DEADC8[#Data],2,FALSE),"Alive")</f>
        <v>Alive</v>
      </c>
      <c r="K1633" s="13"/>
      <c r="L1633" s="13" t="str">
        <f>_xlfn.IFNA(VLOOKUP(expandedflower[[#This Row],[Scion METRC '#]],DEADC8[#Data],3,FALSE),"")</f>
        <v/>
      </c>
      <c r="M1633" s="14" t="str">
        <f>_xlfn.IFNA(VLOOKUP(expandedflower[[#This Row],[Scion METRC '#]],DEADC8[#Data],4,FALSE),"")</f>
        <v/>
      </c>
      <c r="N1633" s="13" t="str">
        <f>IF(ISNUMBER(SEARCH(".",expandedflower[[#This Row],[Pheno Barcode]])),CONCATENATE("1A4070000000065000",RIGHT(expandedflower[[#This Row],[Pheno Barcode]],6)),"")</f>
        <v/>
      </c>
      <c r="O16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_UL2-16</v>
      </c>
    </row>
    <row r="1634" spans="1:15" x14ac:dyDescent="0.25">
      <c r="A1634" s="8" t="s">
        <v>582</v>
      </c>
      <c r="B1634" s="9">
        <v>1</v>
      </c>
      <c r="C1634" s="13" t="s">
        <v>585</v>
      </c>
      <c r="D1634" s="13"/>
      <c r="E1634" s="13" t="e">
        <f>_xlfn.IFNA(VLOOKUP(expandedflower[[#This Row],[Scion METRC '#]],[3]!METRCC8[#Data],2,FALSE),"METRC ERROR")</f>
        <v>#REF!</v>
      </c>
      <c r="F1634" s="13" t="str">
        <f>_xlfn.IFNA(VLOOKUP(expandedflower[[#This Row],[Scion METRC '#]],VEGC8[[#All],[Scion METRC '#]:[Pheno Barcode]],2,FALSE),"")</f>
        <v/>
      </c>
      <c r="G1634" s="13" t="str">
        <f>LEFT(expandedflower[[#This Row],[Pheno Barcode]],7)</f>
        <v/>
      </c>
      <c r="H1634" s="10" t="e">
        <f>_xlfn.IFNA(VLOOKUP(expandedflower[[#This Row],[Strain]],VEGC8[[#All],[Scion METRC '#]:[Health]],5,FALSE),"")</f>
        <v>#REF!</v>
      </c>
      <c r="I1634" s="13"/>
      <c r="J1634" s="13" t="str">
        <f>_xlfn.IFNA(VLOOKUP(expandedflower[[#This Row],[Scion METRC '#]],DEADC8[#Data],2,FALSE),"Alive")</f>
        <v>Alive</v>
      </c>
      <c r="K1634" s="13"/>
      <c r="L1634" s="13" t="str">
        <f>_xlfn.IFNA(VLOOKUP(expandedflower[[#This Row],[Scion METRC '#]],DEADC8[#Data],3,FALSE),"")</f>
        <v/>
      </c>
      <c r="M1634" s="14" t="str">
        <f>_xlfn.IFNA(VLOOKUP(expandedflower[[#This Row],[Scion METRC '#]],DEADC8[#Data],4,FALSE),"")</f>
        <v/>
      </c>
      <c r="N1634" s="13" t="str">
        <f>IF(ISNUMBER(SEARCH(".",expandedflower[[#This Row],[Pheno Barcode]])),CONCATENATE("1A4070000000065000",RIGHT(expandedflower[[#This Row],[Pheno Barcode]],6)),"")</f>
        <v/>
      </c>
      <c r="O16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_UL3-01</v>
      </c>
    </row>
    <row r="1635" spans="1:15" x14ac:dyDescent="0.25">
      <c r="A1635" s="8" t="s">
        <v>582</v>
      </c>
      <c r="B1635" s="9">
        <v>2</v>
      </c>
      <c r="C1635" s="13" t="s">
        <v>585</v>
      </c>
      <c r="D1635" s="13"/>
      <c r="E1635" s="13" t="e">
        <f>_xlfn.IFNA(VLOOKUP(expandedflower[[#This Row],[Scion METRC '#]],[3]!METRCC8[#Data],2,FALSE),"METRC ERROR")</f>
        <v>#REF!</v>
      </c>
      <c r="F1635" s="13" t="str">
        <f>_xlfn.IFNA(VLOOKUP(expandedflower[[#This Row],[Scion METRC '#]],VEGC8[[#All],[Scion METRC '#]:[Pheno Barcode]],2,FALSE),"")</f>
        <v/>
      </c>
      <c r="G1635" s="13" t="str">
        <f>LEFT(expandedflower[[#This Row],[Pheno Barcode]],7)</f>
        <v/>
      </c>
      <c r="H1635" s="10" t="e">
        <f>_xlfn.IFNA(VLOOKUP(expandedflower[[#This Row],[Strain]],VEGC8[[#All],[Scion METRC '#]:[Health]],5,FALSE),"")</f>
        <v>#REF!</v>
      </c>
      <c r="I1635" s="13"/>
      <c r="J1635" s="13" t="str">
        <f>_xlfn.IFNA(VLOOKUP(expandedflower[[#This Row],[Scion METRC '#]],DEADC8[#Data],2,FALSE),"Alive")</f>
        <v>Alive</v>
      </c>
      <c r="K1635" s="13"/>
      <c r="L1635" s="13" t="str">
        <f>_xlfn.IFNA(VLOOKUP(expandedflower[[#This Row],[Scion METRC '#]],DEADC8[#Data],3,FALSE),"")</f>
        <v/>
      </c>
      <c r="M1635" s="14" t="str">
        <f>_xlfn.IFNA(VLOOKUP(expandedflower[[#This Row],[Scion METRC '#]],DEADC8[#Data],4,FALSE),"")</f>
        <v/>
      </c>
      <c r="N1635" s="13" t="str">
        <f>IF(ISNUMBER(SEARCH(".",expandedflower[[#This Row],[Pheno Barcode]])),CONCATENATE("1A4070000000065000",RIGHT(expandedflower[[#This Row],[Pheno Barcode]],6)),"")</f>
        <v/>
      </c>
      <c r="O16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_UL3-02</v>
      </c>
    </row>
    <row r="1636" spans="1:15" x14ac:dyDescent="0.25">
      <c r="A1636" s="8" t="s">
        <v>582</v>
      </c>
      <c r="B1636" s="9">
        <v>3</v>
      </c>
      <c r="C1636" s="13" t="s">
        <v>585</v>
      </c>
      <c r="D1636" s="13"/>
      <c r="E1636" s="13" t="e">
        <f>_xlfn.IFNA(VLOOKUP(expandedflower[[#This Row],[Scion METRC '#]],[3]!METRCC8[#Data],2,FALSE),"METRC ERROR")</f>
        <v>#REF!</v>
      </c>
      <c r="F1636" s="13" t="str">
        <f>_xlfn.IFNA(VLOOKUP(expandedflower[[#This Row],[Scion METRC '#]],VEGC8[[#All],[Scion METRC '#]:[Pheno Barcode]],2,FALSE),"")</f>
        <v/>
      </c>
      <c r="G1636" s="13" t="str">
        <f>LEFT(expandedflower[[#This Row],[Pheno Barcode]],7)</f>
        <v/>
      </c>
      <c r="H1636" s="10" t="e">
        <f>_xlfn.IFNA(VLOOKUP(expandedflower[[#This Row],[Strain]],VEGC8[[#All],[Scion METRC '#]:[Health]],5,FALSE),"")</f>
        <v>#REF!</v>
      </c>
      <c r="I1636" s="13"/>
      <c r="J1636" s="13" t="str">
        <f>_xlfn.IFNA(VLOOKUP(expandedflower[[#This Row],[Scion METRC '#]],DEADC8[#Data],2,FALSE),"Alive")</f>
        <v>Alive</v>
      </c>
      <c r="K1636" s="13"/>
      <c r="L1636" s="13" t="str">
        <f>_xlfn.IFNA(VLOOKUP(expandedflower[[#This Row],[Scion METRC '#]],DEADC8[#Data],3,FALSE),"")</f>
        <v/>
      </c>
      <c r="M1636" s="14" t="str">
        <f>_xlfn.IFNA(VLOOKUP(expandedflower[[#This Row],[Scion METRC '#]],DEADC8[#Data],4,FALSE),"")</f>
        <v/>
      </c>
      <c r="N1636" s="13" t="str">
        <f>IF(ISNUMBER(SEARCH(".",expandedflower[[#This Row],[Pheno Barcode]])),CONCATENATE("1A4070000000065000",RIGHT(expandedflower[[#This Row],[Pheno Barcode]],6)),"")</f>
        <v/>
      </c>
      <c r="O16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_UL3-03</v>
      </c>
    </row>
    <row r="1637" spans="1:15" x14ac:dyDescent="0.25">
      <c r="A1637" s="8" t="s">
        <v>582</v>
      </c>
      <c r="B1637" s="9">
        <v>4</v>
      </c>
      <c r="C1637" s="13" t="s">
        <v>585</v>
      </c>
      <c r="D1637" s="13"/>
      <c r="E1637" s="13" t="e">
        <f>_xlfn.IFNA(VLOOKUP(expandedflower[[#This Row],[Scion METRC '#]],[3]!METRCC8[#Data],2,FALSE),"METRC ERROR")</f>
        <v>#REF!</v>
      </c>
      <c r="F1637" s="13" t="str">
        <f>_xlfn.IFNA(VLOOKUP(expandedflower[[#This Row],[Scion METRC '#]],VEGC8[[#All],[Scion METRC '#]:[Pheno Barcode]],2,FALSE),"")</f>
        <v/>
      </c>
      <c r="G1637" s="13" t="str">
        <f>LEFT(expandedflower[[#This Row],[Pheno Barcode]],7)</f>
        <v/>
      </c>
      <c r="H1637" s="10" t="e">
        <f>_xlfn.IFNA(VLOOKUP(expandedflower[[#This Row],[Strain]],VEGC8[[#All],[Scion METRC '#]:[Health]],5,FALSE),"")</f>
        <v>#REF!</v>
      </c>
      <c r="I1637" s="13"/>
      <c r="J1637" s="13" t="str">
        <f>_xlfn.IFNA(VLOOKUP(expandedflower[[#This Row],[Scion METRC '#]],DEADC8[#Data],2,FALSE),"Alive")</f>
        <v>Alive</v>
      </c>
      <c r="K1637" s="13"/>
      <c r="L1637" s="13" t="str">
        <f>_xlfn.IFNA(VLOOKUP(expandedflower[[#This Row],[Scion METRC '#]],DEADC8[#Data],3,FALSE),"")</f>
        <v/>
      </c>
      <c r="M1637" s="14" t="str">
        <f>_xlfn.IFNA(VLOOKUP(expandedflower[[#This Row],[Scion METRC '#]],DEADC8[#Data],4,FALSE),"")</f>
        <v/>
      </c>
      <c r="N1637" s="13" t="str">
        <f>IF(ISNUMBER(SEARCH(".",expandedflower[[#This Row],[Pheno Barcode]])),CONCATENATE("1A4070000000065000",RIGHT(expandedflower[[#This Row],[Pheno Barcode]],6)),"")</f>
        <v/>
      </c>
      <c r="O16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_UL3-04</v>
      </c>
    </row>
    <row r="1638" spans="1:15" x14ac:dyDescent="0.25">
      <c r="A1638" s="8" t="s">
        <v>582</v>
      </c>
      <c r="B1638" s="9">
        <v>5</v>
      </c>
      <c r="C1638" s="13" t="s">
        <v>585</v>
      </c>
      <c r="D1638" s="13"/>
      <c r="E1638" s="13" t="e">
        <f>_xlfn.IFNA(VLOOKUP(expandedflower[[#This Row],[Scion METRC '#]],[3]!METRCC8[#Data],2,FALSE),"METRC ERROR")</f>
        <v>#REF!</v>
      </c>
      <c r="F1638" s="13" t="str">
        <f>_xlfn.IFNA(VLOOKUP(expandedflower[[#This Row],[Scion METRC '#]],VEGC8[[#All],[Scion METRC '#]:[Pheno Barcode]],2,FALSE),"")</f>
        <v/>
      </c>
      <c r="G1638" s="13" t="str">
        <f>LEFT(expandedflower[[#This Row],[Pheno Barcode]],7)</f>
        <v/>
      </c>
      <c r="H1638" s="10" t="e">
        <f>_xlfn.IFNA(VLOOKUP(expandedflower[[#This Row],[Strain]],VEGC8[[#All],[Scion METRC '#]:[Health]],5,FALSE),"")</f>
        <v>#REF!</v>
      </c>
      <c r="I1638" s="13"/>
      <c r="J1638" s="13" t="str">
        <f>_xlfn.IFNA(VLOOKUP(expandedflower[[#This Row],[Scion METRC '#]],DEADC8[#Data],2,FALSE),"Alive")</f>
        <v>Alive</v>
      </c>
      <c r="K1638" s="13"/>
      <c r="L1638" s="13" t="str">
        <f>_xlfn.IFNA(VLOOKUP(expandedflower[[#This Row],[Scion METRC '#]],DEADC8[#Data],3,FALSE),"")</f>
        <v/>
      </c>
      <c r="M1638" s="14" t="str">
        <f>_xlfn.IFNA(VLOOKUP(expandedflower[[#This Row],[Scion METRC '#]],DEADC8[#Data],4,FALSE),"")</f>
        <v/>
      </c>
      <c r="N1638" s="13" t="str">
        <f>IF(ISNUMBER(SEARCH(".",expandedflower[[#This Row],[Pheno Barcode]])),CONCATENATE("1A4070000000065000",RIGHT(expandedflower[[#This Row],[Pheno Barcode]],6)),"")</f>
        <v/>
      </c>
      <c r="O16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_UL3-05</v>
      </c>
    </row>
    <row r="1639" spans="1:15" x14ac:dyDescent="0.25">
      <c r="A1639" s="8" t="s">
        <v>582</v>
      </c>
      <c r="B1639" s="9">
        <v>6</v>
      </c>
      <c r="C1639" s="13" t="s">
        <v>585</v>
      </c>
      <c r="D1639" s="13"/>
      <c r="E1639" s="13" t="e">
        <f>_xlfn.IFNA(VLOOKUP(expandedflower[[#This Row],[Scion METRC '#]],[3]!METRCC8[#Data],2,FALSE),"METRC ERROR")</f>
        <v>#REF!</v>
      </c>
      <c r="F1639" s="13" t="str">
        <f>_xlfn.IFNA(VLOOKUP(expandedflower[[#This Row],[Scion METRC '#]],VEGC8[[#All],[Scion METRC '#]:[Pheno Barcode]],2,FALSE),"")</f>
        <v/>
      </c>
      <c r="G1639" s="13" t="str">
        <f>LEFT(expandedflower[[#This Row],[Pheno Barcode]],7)</f>
        <v/>
      </c>
      <c r="H1639" s="10" t="e">
        <f>_xlfn.IFNA(VLOOKUP(expandedflower[[#This Row],[Strain]],VEGC8[[#All],[Scion METRC '#]:[Health]],5,FALSE),"")</f>
        <v>#REF!</v>
      </c>
      <c r="I1639" s="13"/>
      <c r="J1639" s="13" t="str">
        <f>_xlfn.IFNA(VLOOKUP(expandedflower[[#This Row],[Scion METRC '#]],DEADC8[#Data],2,FALSE),"Alive")</f>
        <v>Alive</v>
      </c>
      <c r="K1639" s="13"/>
      <c r="L1639" s="13" t="str">
        <f>_xlfn.IFNA(VLOOKUP(expandedflower[[#This Row],[Scion METRC '#]],DEADC8[#Data],3,FALSE),"")</f>
        <v/>
      </c>
      <c r="M1639" s="14" t="str">
        <f>_xlfn.IFNA(VLOOKUP(expandedflower[[#This Row],[Scion METRC '#]],DEADC8[#Data],4,FALSE),"")</f>
        <v/>
      </c>
      <c r="N1639" s="13" t="str">
        <f>IF(ISNUMBER(SEARCH(".",expandedflower[[#This Row],[Pheno Barcode]])),CONCATENATE("1A4070000000065000",RIGHT(expandedflower[[#This Row],[Pheno Barcode]],6)),"")</f>
        <v/>
      </c>
      <c r="O16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_UL3-06</v>
      </c>
    </row>
    <row r="1640" spans="1:15" x14ac:dyDescent="0.25">
      <c r="A1640" s="8" t="s">
        <v>582</v>
      </c>
      <c r="B1640" s="9">
        <v>7</v>
      </c>
      <c r="C1640" s="13" t="s">
        <v>585</v>
      </c>
      <c r="D1640" s="13"/>
      <c r="E1640" s="13" t="e">
        <f>_xlfn.IFNA(VLOOKUP(expandedflower[[#This Row],[Scion METRC '#]],[3]!METRCC8[#Data],2,FALSE),"METRC ERROR")</f>
        <v>#REF!</v>
      </c>
      <c r="F1640" s="13" t="str">
        <f>_xlfn.IFNA(VLOOKUP(expandedflower[[#This Row],[Scion METRC '#]],VEGC8[[#All],[Scion METRC '#]:[Pheno Barcode]],2,FALSE),"")</f>
        <v/>
      </c>
      <c r="G1640" s="13" t="str">
        <f>LEFT(expandedflower[[#This Row],[Pheno Barcode]],7)</f>
        <v/>
      </c>
      <c r="H1640" s="10" t="e">
        <f>_xlfn.IFNA(VLOOKUP(expandedflower[[#This Row],[Strain]],VEGC8[[#All],[Scion METRC '#]:[Health]],5,FALSE),"")</f>
        <v>#REF!</v>
      </c>
      <c r="I1640" s="13"/>
      <c r="J1640" s="13" t="str">
        <f>_xlfn.IFNA(VLOOKUP(expandedflower[[#This Row],[Scion METRC '#]],DEADC8[#Data],2,FALSE),"Alive")</f>
        <v>Alive</v>
      </c>
      <c r="K1640" s="13"/>
      <c r="L1640" s="13" t="str">
        <f>_xlfn.IFNA(VLOOKUP(expandedflower[[#This Row],[Scion METRC '#]],DEADC8[#Data],3,FALSE),"")</f>
        <v/>
      </c>
      <c r="M1640" s="14" t="str">
        <f>_xlfn.IFNA(VLOOKUP(expandedflower[[#This Row],[Scion METRC '#]],DEADC8[#Data],4,FALSE),"")</f>
        <v/>
      </c>
      <c r="N1640" s="13" t="str">
        <f>IF(ISNUMBER(SEARCH(".",expandedflower[[#This Row],[Pheno Barcode]])),CONCATENATE("1A4070000000065000",RIGHT(expandedflower[[#This Row],[Pheno Barcode]],6)),"")</f>
        <v/>
      </c>
      <c r="O16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_UL3-07</v>
      </c>
    </row>
    <row r="1641" spans="1:15" x14ac:dyDescent="0.25">
      <c r="A1641" s="8" t="s">
        <v>582</v>
      </c>
      <c r="B1641" s="9">
        <v>8</v>
      </c>
      <c r="C1641" s="13" t="s">
        <v>585</v>
      </c>
      <c r="D1641" s="13"/>
      <c r="E1641" s="13" t="e">
        <f>_xlfn.IFNA(VLOOKUP(expandedflower[[#This Row],[Scion METRC '#]],[3]!METRCC8[#Data],2,FALSE),"METRC ERROR")</f>
        <v>#REF!</v>
      </c>
      <c r="F1641" s="13" t="str">
        <f>_xlfn.IFNA(VLOOKUP(expandedflower[[#This Row],[Scion METRC '#]],VEGC8[[#All],[Scion METRC '#]:[Pheno Barcode]],2,FALSE),"")</f>
        <v/>
      </c>
      <c r="G1641" s="13" t="str">
        <f>LEFT(expandedflower[[#This Row],[Pheno Barcode]],7)</f>
        <v/>
      </c>
      <c r="H1641" s="10" t="e">
        <f>_xlfn.IFNA(VLOOKUP(expandedflower[[#This Row],[Strain]],VEGC8[[#All],[Scion METRC '#]:[Health]],5,FALSE),"")</f>
        <v>#REF!</v>
      </c>
      <c r="I1641" s="13"/>
      <c r="J1641" s="13" t="str">
        <f>_xlfn.IFNA(VLOOKUP(expandedflower[[#This Row],[Scion METRC '#]],DEADC8[#Data],2,FALSE),"Alive")</f>
        <v>Alive</v>
      </c>
      <c r="K1641" s="13"/>
      <c r="L1641" s="13" t="str">
        <f>_xlfn.IFNA(VLOOKUP(expandedflower[[#This Row],[Scion METRC '#]],DEADC8[#Data],3,FALSE),"")</f>
        <v/>
      </c>
      <c r="M1641" s="14" t="str">
        <f>_xlfn.IFNA(VLOOKUP(expandedflower[[#This Row],[Scion METRC '#]],DEADC8[#Data],4,FALSE),"")</f>
        <v/>
      </c>
      <c r="N1641" s="13" t="str">
        <f>IF(ISNUMBER(SEARCH(".",expandedflower[[#This Row],[Pheno Barcode]])),CONCATENATE("1A4070000000065000",RIGHT(expandedflower[[#This Row],[Pheno Barcode]],6)),"")</f>
        <v/>
      </c>
      <c r="O16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_UL3-08</v>
      </c>
    </row>
    <row r="1642" spans="1:15" x14ac:dyDescent="0.25">
      <c r="A1642" s="8" t="s">
        <v>582</v>
      </c>
      <c r="B1642" s="9">
        <v>9</v>
      </c>
      <c r="C1642" s="13" t="s">
        <v>585</v>
      </c>
      <c r="D1642" s="13"/>
      <c r="E1642" s="13" t="e">
        <f>_xlfn.IFNA(VLOOKUP(expandedflower[[#This Row],[Scion METRC '#]],[3]!METRCC8[#Data],2,FALSE),"METRC ERROR")</f>
        <v>#REF!</v>
      </c>
      <c r="F1642" s="13" t="str">
        <f>_xlfn.IFNA(VLOOKUP(expandedflower[[#This Row],[Scion METRC '#]],VEGC8[[#All],[Scion METRC '#]:[Pheno Barcode]],2,FALSE),"")</f>
        <v/>
      </c>
      <c r="G1642" s="13" t="str">
        <f>LEFT(expandedflower[[#This Row],[Pheno Barcode]],7)</f>
        <v/>
      </c>
      <c r="H1642" s="10" t="e">
        <f>_xlfn.IFNA(VLOOKUP(expandedflower[[#This Row],[Strain]],VEGC8[[#All],[Scion METRC '#]:[Health]],5,FALSE),"")</f>
        <v>#REF!</v>
      </c>
      <c r="I1642" s="13"/>
      <c r="J1642" s="13" t="str">
        <f>_xlfn.IFNA(VLOOKUP(expandedflower[[#This Row],[Scion METRC '#]],DEADC8[#Data],2,FALSE),"Alive")</f>
        <v>Alive</v>
      </c>
      <c r="K1642" s="13"/>
      <c r="L1642" s="13" t="str">
        <f>_xlfn.IFNA(VLOOKUP(expandedflower[[#This Row],[Scion METRC '#]],DEADC8[#Data],3,FALSE),"")</f>
        <v/>
      </c>
      <c r="M1642" s="14" t="str">
        <f>_xlfn.IFNA(VLOOKUP(expandedflower[[#This Row],[Scion METRC '#]],DEADC8[#Data],4,FALSE),"")</f>
        <v/>
      </c>
      <c r="N1642" s="13" t="str">
        <f>IF(ISNUMBER(SEARCH(".",expandedflower[[#This Row],[Pheno Barcode]])),CONCATENATE("1A4070000000065000",RIGHT(expandedflower[[#This Row],[Pheno Barcode]],6)),"")</f>
        <v/>
      </c>
      <c r="O16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_UL3-09</v>
      </c>
    </row>
    <row r="1643" spans="1:15" x14ac:dyDescent="0.25">
      <c r="A1643" s="8" t="s">
        <v>582</v>
      </c>
      <c r="B1643" s="9">
        <v>10</v>
      </c>
      <c r="C1643" s="13" t="s">
        <v>585</v>
      </c>
      <c r="D1643" s="13"/>
      <c r="E1643" s="13" t="e">
        <f>_xlfn.IFNA(VLOOKUP(expandedflower[[#This Row],[Scion METRC '#]],[3]!METRCC8[#Data],2,FALSE),"METRC ERROR")</f>
        <v>#REF!</v>
      </c>
      <c r="F1643" s="13" t="str">
        <f>_xlfn.IFNA(VLOOKUP(expandedflower[[#This Row],[Scion METRC '#]],VEGC8[[#All],[Scion METRC '#]:[Pheno Barcode]],2,FALSE),"")</f>
        <v/>
      </c>
      <c r="G1643" s="13" t="str">
        <f>LEFT(expandedflower[[#This Row],[Pheno Barcode]],7)</f>
        <v/>
      </c>
      <c r="H1643" s="10" t="e">
        <f>_xlfn.IFNA(VLOOKUP(expandedflower[[#This Row],[Strain]],VEGC8[[#All],[Scion METRC '#]:[Health]],5,FALSE),"")</f>
        <v>#REF!</v>
      </c>
      <c r="I1643" s="13"/>
      <c r="J1643" s="13" t="str">
        <f>_xlfn.IFNA(VLOOKUP(expandedflower[[#This Row],[Scion METRC '#]],DEADC8[#Data],2,FALSE),"Alive")</f>
        <v>Alive</v>
      </c>
      <c r="K1643" s="13"/>
      <c r="L1643" s="13" t="str">
        <f>_xlfn.IFNA(VLOOKUP(expandedflower[[#This Row],[Scion METRC '#]],DEADC8[#Data],3,FALSE),"")</f>
        <v/>
      </c>
      <c r="M1643" s="14" t="str">
        <f>_xlfn.IFNA(VLOOKUP(expandedflower[[#This Row],[Scion METRC '#]],DEADC8[#Data],4,FALSE),"")</f>
        <v/>
      </c>
      <c r="N1643" s="13" t="str">
        <f>IF(ISNUMBER(SEARCH(".",expandedflower[[#This Row],[Pheno Barcode]])),CONCATENATE("1A4070000000065000",RIGHT(expandedflower[[#This Row],[Pheno Barcode]],6)),"")</f>
        <v/>
      </c>
      <c r="O16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_UL3-10</v>
      </c>
    </row>
    <row r="1644" spans="1:15" x14ac:dyDescent="0.25">
      <c r="A1644" s="8" t="s">
        <v>582</v>
      </c>
      <c r="B1644" s="9">
        <v>11</v>
      </c>
      <c r="C1644" s="13" t="s">
        <v>585</v>
      </c>
      <c r="D1644" s="13"/>
      <c r="E1644" s="13" t="e">
        <f>_xlfn.IFNA(VLOOKUP(expandedflower[[#This Row],[Scion METRC '#]],[3]!METRCC8[#Data],2,FALSE),"METRC ERROR")</f>
        <v>#REF!</v>
      </c>
      <c r="F1644" s="13" t="str">
        <f>_xlfn.IFNA(VLOOKUP(expandedflower[[#This Row],[Scion METRC '#]],VEGC8[[#All],[Scion METRC '#]:[Pheno Barcode]],2,FALSE),"")</f>
        <v/>
      </c>
      <c r="G1644" s="13" t="str">
        <f>LEFT(expandedflower[[#This Row],[Pheno Barcode]],7)</f>
        <v/>
      </c>
      <c r="H1644" s="10" t="e">
        <f>_xlfn.IFNA(VLOOKUP(expandedflower[[#This Row],[Strain]],VEGC8[[#All],[Scion METRC '#]:[Health]],5,FALSE),"")</f>
        <v>#REF!</v>
      </c>
      <c r="I1644" s="13"/>
      <c r="J1644" s="13" t="str">
        <f>_xlfn.IFNA(VLOOKUP(expandedflower[[#This Row],[Scion METRC '#]],DEADC8[#Data],2,FALSE),"Alive")</f>
        <v>Alive</v>
      </c>
      <c r="K1644" s="13"/>
      <c r="L1644" s="13" t="str">
        <f>_xlfn.IFNA(VLOOKUP(expandedflower[[#This Row],[Scion METRC '#]],DEADC8[#Data],3,FALSE),"")</f>
        <v/>
      </c>
      <c r="M1644" s="14" t="str">
        <f>_xlfn.IFNA(VLOOKUP(expandedflower[[#This Row],[Scion METRC '#]],DEADC8[#Data],4,FALSE),"")</f>
        <v/>
      </c>
      <c r="N1644" s="13" t="str">
        <f>IF(ISNUMBER(SEARCH(".",expandedflower[[#This Row],[Pheno Barcode]])),CONCATENATE("1A4070000000065000",RIGHT(expandedflower[[#This Row],[Pheno Barcode]],6)),"")</f>
        <v/>
      </c>
      <c r="O16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_UL3-11</v>
      </c>
    </row>
    <row r="1645" spans="1:15" x14ac:dyDescent="0.25">
      <c r="A1645" s="8" t="s">
        <v>582</v>
      </c>
      <c r="B1645" s="9">
        <v>12</v>
      </c>
      <c r="C1645" s="13" t="s">
        <v>585</v>
      </c>
      <c r="D1645" s="13"/>
      <c r="E1645" s="13" t="e">
        <f>_xlfn.IFNA(VLOOKUP(expandedflower[[#This Row],[Scion METRC '#]],[3]!METRCC8[#Data],2,FALSE),"METRC ERROR")</f>
        <v>#REF!</v>
      </c>
      <c r="F1645" s="13" t="str">
        <f>_xlfn.IFNA(VLOOKUP(expandedflower[[#This Row],[Scion METRC '#]],VEGC8[[#All],[Scion METRC '#]:[Pheno Barcode]],2,FALSE),"")</f>
        <v/>
      </c>
      <c r="G1645" s="13" t="str">
        <f>LEFT(expandedflower[[#This Row],[Pheno Barcode]],7)</f>
        <v/>
      </c>
      <c r="H1645" s="10" t="e">
        <f>_xlfn.IFNA(VLOOKUP(expandedflower[[#This Row],[Strain]],VEGC8[[#All],[Scion METRC '#]:[Health]],5,FALSE),"")</f>
        <v>#REF!</v>
      </c>
      <c r="I1645" s="13"/>
      <c r="J1645" s="13" t="str">
        <f>_xlfn.IFNA(VLOOKUP(expandedflower[[#This Row],[Scion METRC '#]],DEADC8[#Data],2,FALSE),"Alive")</f>
        <v>Alive</v>
      </c>
      <c r="K1645" s="13"/>
      <c r="L1645" s="13" t="str">
        <f>_xlfn.IFNA(VLOOKUP(expandedflower[[#This Row],[Scion METRC '#]],DEADC8[#Data],3,FALSE),"")</f>
        <v/>
      </c>
      <c r="M1645" s="14" t="str">
        <f>_xlfn.IFNA(VLOOKUP(expandedflower[[#This Row],[Scion METRC '#]],DEADC8[#Data],4,FALSE),"")</f>
        <v/>
      </c>
      <c r="N1645" s="13" t="str">
        <f>IF(ISNUMBER(SEARCH(".",expandedflower[[#This Row],[Pheno Barcode]])),CONCATENATE("1A4070000000065000",RIGHT(expandedflower[[#This Row],[Pheno Barcode]],6)),"")</f>
        <v/>
      </c>
      <c r="O16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_UL3-12</v>
      </c>
    </row>
    <row r="1646" spans="1:15" x14ac:dyDescent="0.25">
      <c r="A1646" s="8" t="s">
        <v>582</v>
      </c>
      <c r="B1646" s="9">
        <v>13</v>
      </c>
      <c r="C1646" s="13" t="s">
        <v>585</v>
      </c>
      <c r="D1646" s="13"/>
      <c r="E1646" s="13" t="e">
        <f>_xlfn.IFNA(VLOOKUP(expandedflower[[#This Row],[Scion METRC '#]],[3]!METRCC8[#Data],2,FALSE),"METRC ERROR")</f>
        <v>#REF!</v>
      </c>
      <c r="F1646" s="13" t="str">
        <f>_xlfn.IFNA(VLOOKUP(expandedflower[[#This Row],[Scion METRC '#]],VEGC8[[#All],[Scion METRC '#]:[Pheno Barcode]],2,FALSE),"")</f>
        <v/>
      </c>
      <c r="G1646" s="13" t="str">
        <f>LEFT(expandedflower[[#This Row],[Pheno Barcode]],7)</f>
        <v/>
      </c>
      <c r="H1646" s="10" t="e">
        <f>_xlfn.IFNA(VLOOKUP(expandedflower[[#This Row],[Strain]],VEGC8[[#All],[Scion METRC '#]:[Health]],5,FALSE),"")</f>
        <v>#REF!</v>
      </c>
      <c r="I1646" s="13"/>
      <c r="J1646" s="13" t="str">
        <f>_xlfn.IFNA(VLOOKUP(expandedflower[[#This Row],[Scion METRC '#]],DEADC8[#Data],2,FALSE),"Alive")</f>
        <v>Alive</v>
      </c>
      <c r="K1646" s="13"/>
      <c r="L1646" s="13" t="str">
        <f>_xlfn.IFNA(VLOOKUP(expandedflower[[#This Row],[Scion METRC '#]],DEADC8[#Data],3,FALSE),"")</f>
        <v/>
      </c>
      <c r="M1646" s="14" t="str">
        <f>_xlfn.IFNA(VLOOKUP(expandedflower[[#This Row],[Scion METRC '#]],DEADC8[#Data],4,FALSE),"")</f>
        <v/>
      </c>
      <c r="N1646" s="13" t="str">
        <f>IF(ISNUMBER(SEARCH(".",expandedflower[[#This Row],[Pheno Barcode]])),CONCATENATE("1A4070000000065000",RIGHT(expandedflower[[#This Row],[Pheno Barcode]],6)),"")</f>
        <v/>
      </c>
      <c r="O16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_UL3-13</v>
      </c>
    </row>
    <row r="1647" spans="1:15" x14ac:dyDescent="0.25">
      <c r="A1647" s="8" t="s">
        <v>582</v>
      </c>
      <c r="B1647" s="9">
        <v>14</v>
      </c>
      <c r="C1647" s="13" t="s">
        <v>585</v>
      </c>
      <c r="D1647" s="13"/>
      <c r="E1647" s="13" t="e">
        <f>_xlfn.IFNA(VLOOKUP(expandedflower[[#This Row],[Scion METRC '#]],[3]!METRCC8[#Data],2,FALSE),"METRC ERROR")</f>
        <v>#REF!</v>
      </c>
      <c r="F1647" s="13" t="str">
        <f>_xlfn.IFNA(VLOOKUP(expandedflower[[#This Row],[Scion METRC '#]],VEGC8[[#All],[Scion METRC '#]:[Pheno Barcode]],2,FALSE),"")</f>
        <v/>
      </c>
      <c r="G1647" s="13" t="str">
        <f>LEFT(expandedflower[[#This Row],[Pheno Barcode]],7)</f>
        <v/>
      </c>
      <c r="H1647" s="10" t="e">
        <f>_xlfn.IFNA(VLOOKUP(expandedflower[[#This Row],[Strain]],VEGC8[[#All],[Scion METRC '#]:[Health]],5,FALSE),"")</f>
        <v>#REF!</v>
      </c>
      <c r="I1647" s="13"/>
      <c r="J1647" s="13" t="str">
        <f>_xlfn.IFNA(VLOOKUP(expandedflower[[#This Row],[Scion METRC '#]],DEADC8[#Data],2,FALSE),"Alive")</f>
        <v>Alive</v>
      </c>
      <c r="K1647" s="13"/>
      <c r="L1647" s="13" t="str">
        <f>_xlfn.IFNA(VLOOKUP(expandedflower[[#This Row],[Scion METRC '#]],DEADC8[#Data],3,FALSE),"")</f>
        <v/>
      </c>
      <c r="M1647" s="14" t="str">
        <f>_xlfn.IFNA(VLOOKUP(expandedflower[[#This Row],[Scion METRC '#]],DEADC8[#Data],4,FALSE),"")</f>
        <v/>
      </c>
      <c r="N1647" s="13" t="str">
        <f>IF(ISNUMBER(SEARCH(".",expandedflower[[#This Row],[Pheno Barcode]])),CONCATENATE("1A4070000000065000",RIGHT(expandedflower[[#This Row],[Pheno Barcode]],6)),"")</f>
        <v/>
      </c>
      <c r="O16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_UL3-14</v>
      </c>
    </row>
    <row r="1648" spans="1:15" x14ac:dyDescent="0.25">
      <c r="A1648" s="8" t="s">
        <v>582</v>
      </c>
      <c r="B1648" s="9">
        <v>15</v>
      </c>
      <c r="C1648" s="13" t="s">
        <v>585</v>
      </c>
      <c r="D1648" s="13"/>
      <c r="E1648" s="13" t="e">
        <f>_xlfn.IFNA(VLOOKUP(expandedflower[[#This Row],[Scion METRC '#]],[3]!METRCC8[#Data],2,FALSE),"METRC ERROR")</f>
        <v>#REF!</v>
      </c>
      <c r="F1648" s="13" t="str">
        <f>_xlfn.IFNA(VLOOKUP(expandedflower[[#This Row],[Scion METRC '#]],VEGC8[[#All],[Scion METRC '#]:[Pheno Barcode]],2,FALSE),"")</f>
        <v/>
      </c>
      <c r="G1648" s="13" t="str">
        <f>LEFT(expandedflower[[#This Row],[Pheno Barcode]],7)</f>
        <v/>
      </c>
      <c r="H1648" s="10" t="e">
        <f>_xlfn.IFNA(VLOOKUP(expandedflower[[#This Row],[Strain]],VEGC8[[#All],[Scion METRC '#]:[Health]],5,FALSE),"")</f>
        <v>#REF!</v>
      </c>
      <c r="I1648" s="13"/>
      <c r="J1648" s="13" t="str">
        <f>_xlfn.IFNA(VLOOKUP(expandedflower[[#This Row],[Scion METRC '#]],DEADC8[#Data],2,FALSE),"Alive")</f>
        <v>Alive</v>
      </c>
      <c r="K1648" s="13"/>
      <c r="L1648" s="13" t="str">
        <f>_xlfn.IFNA(VLOOKUP(expandedflower[[#This Row],[Scion METRC '#]],DEADC8[#Data],3,FALSE),"")</f>
        <v/>
      </c>
      <c r="M1648" s="14" t="str">
        <f>_xlfn.IFNA(VLOOKUP(expandedflower[[#This Row],[Scion METRC '#]],DEADC8[#Data],4,FALSE),"")</f>
        <v/>
      </c>
      <c r="N1648" s="13" t="str">
        <f>IF(ISNUMBER(SEARCH(".",expandedflower[[#This Row],[Pheno Barcode]])),CONCATENATE("1A4070000000065000",RIGHT(expandedflower[[#This Row],[Pheno Barcode]],6)),"")</f>
        <v/>
      </c>
      <c r="O16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_UL3-15</v>
      </c>
    </row>
    <row r="1649" spans="1:15" x14ac:dyDescent="0.25">
      <c r="A1649" s="8" t="s">
        <v>582</v>
      </c>
      <c r="B1649" s="9">
        <v>16</v>
      </c>
      <c r="C1649" s="13" t="s">
        <v>585</v>
      </c>
      <c r="D1649" s="13"/>
      <c r="E1649" s="13" t="e">
        <f>_xlfn.IFNA(VLOOKUP(expandedflower[[#This Row],[Scion METRC '#]],[3]!METRCC8[#Data],2,FALSE),"METRC ERROR")</f>
        <v>#REF!</v>
      </c>
      <c r="F1649" s="13" t="str">
        <f>_xlfn.IFNA(VLOOKUP(expandedflower[[#This Row],[Scion METRC '#]],VEGC8[[#All],[Scion METRC '#]:[Pheno Barcode]],2,FALSE),"")</f>
        <v/>
      </c>
      <c r="G1649" s="13" t="str">
        <f>LEFT(expandedflower[[#This Row],[Pheno Barcode]],7)</f>
        <v/>
      </c>
      <c r="H1649" s="10" t="e">
        <f>_xlfn.IFNA(VLOOKUP(expandedflower[[#This Row],[Strain]],VEGC8[[#All],[Scion METRC '#]:[Health]],5,FALSE),"")</f>
        <v>#REF!</v>
      </c>
      <c r="I1649" s="13"/>
      <c r="J1649" s="13" t="str">
        <f>_xlfn.IFNA(VLOOKUP(expandedflower[[#This Row],[Scion METRC '#]],DEADC8[#Data],2,FALSE),"Alive")</f>
        <v>Alive</v>
      </c>
      <c r="K1649" s="13"/>
      <c r="L1649" s="13" t="str">
        <f>_xlfn.IFNA(VLOOKUP(expandedflower[[#This Row],[Scion METRC '#]],DEADC8[#Data],3,FALSE),"")</f>
        <v/>
      </c>
      <c r="M1649" s="14" t="str">
        <f>_xlfn.IFNA(VLOOKUP(expandedflower[[#This Row],[Scion METRC '#]],DEADC8[#Data],4,FALSE),"")</f>
        <v/>
      </c>
      <c r="N1649" s="13" t="str">
        <f>IF(ISNUMBER(SEARCH(".",expandedflower[[#This Row],[Pheno Barcode]])),CONCATENATE("1A4070000000065000",RIGHT(expandedflower[[#This Row],[Pheno Barcode]],6)),"")</f>
        <v/>
      </c>
      <c r="O16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_UL3-16</v>
      </c>
    </row>
    <row r="1650" spans="1:15" x14ac:dyDescent="0.25">
      <c r="A1650" s="8" t="s">
        <v>582</v>
      </c>
      <c r="B1650" s="9">
        <v>1</v>
      </c>
      <c r="C1650" s="13" t="s">
        <v>586</v>
      </c>
      <c r="D1650" s="13"/>
      <c r="E1650" s="13" t="e">
        <f>_xlfn.IFNA(VLOOKUP(expandedflower[[#This Row],[Scion METRC '#]],[3]!METRCC8[#Data],2,FALSE),"METRC ERROR")</f>
        <v>#REF!</v>
      </c>
      <c r="F1650" s="13" t="str">
        <f>_xlfn.IFNA(VLOOKUP(expandedflower[[#This Row],[Scion METRC '#]],VEGC8[[#All],[Scion METRC '#]:[Pheno Barcode]],2,FALSE),"")</f>
        <v/>
      </c>
      <c r="G1650" s="13" t="str">
        <f>LEFT(expandedflower[[#This Row],[Pheno Barcode]],7)</f>
        <v/>
      </c>
      <c r="H1650" s="10" t="e">
        <f>_xlfn.IFNA(VLOOKUP(expandedflower[[#This Row],[Strain]],VEGC8[[#All],[Scion METRC '#]:[Health]],5,FALSE),"")</f>
        <v>#REF!</v>
      </c>
      <c r="I1650" s="13"/>
      <c r="J1650" s="13" t="str">
        <f>_xlfn.IFNA(VLOOKUP(expandedflower[[#This Row],[Scion METRC '#]],DEADC8[#Data],2,FALSE),"Alive")</f>
        <v>Alive</v>
      </c>
      <c r="K1650" s="13"/>
      <c r="L1650" s="13" t="str">
        <f>_xlfn.IFNA(VLOOKUP(expandedflower[[#This Row],[Scion METRC '#]],DEADC8[#Data],3,FALSE),"")</f>
        <v/>
      </c>
      <c r="M1650" s="14" t="str">
        <f>_xlfn.IFNA(VLOOKUP(expandedflower[[#This Row],[Scion METRC '#]],DEADC8[#Data],4,FALSE),"")</f>
        <v/>
      </c>
      <c r="N1650" s="13" t="str">
        <f>IF(ISNUMBER(SEARCH(".",expandedflower[[#This Row],[Pheno Barcode]])),CONCATENATE("1A4070000000065000",RIGHT(expandedflower[[#This Row],[Pheno Barcode]],6)),"")</f>
        <v/>
      </c>
      <c r="O16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_UL4-01</v>
      </c>
    </row>
    <row r="1651" spans="1:15" x14ac:dyDescent="0.25">
      <c r="A1651" s="8" t="s">
        <v>582</v>
      </c>
      <c r="B1651" s="9">
        <v>2</v>
      </c>
      <c r="C1651" s="13" t="s">
        <v>586</v>
      </c>
      <c r="D1651" s="13"/>
      <c r="E1651" s="13" t="e">
        <f>_xlfn.IFNA(VLOOKUP(expandedflower[[#This Row],[Scion METRC '#]],[3]!METRCC8[#Data],2,FALSE),"METRC ERROR")</f>
        <v>#REF!</v>
      </c>
      <c r="F1651" s="13" t="str">
        <f>_xlfn.IFNA(VLOOKUP(expandedflower[[#This Row],[Scion METRC '#]],VEGC8[[#All],[Scion METRC '#]:[Pheno Barcode]],2,FALSE),"")</f>
        <v/>
      </c>
      <c r="G1651" s="13" t="str">
        <f>LEFT(expandedflower[[#This Row],[Pheno Barcode]],7)</f>
        <v/>
      </c>
      <c r="H1651" s="10" t="e">
        <f>_xlfn.IFNA(VLOOKUP(expandedflower[[#This Row],[Strain]],VEGC8[[#All],[Scion METRC '#]:[Health]],5,FALSE),"")</f>
        <v>#REF!</v>
      </c>
      <c r="I1651" s="13"/>
      <c r="J1651" s="13" t="str">
        <f>_xlfn.IFNA(VLOOKUP(expandedflower[[#This Row],[Scion METRC '#]],DEADC8[#Data],2,FALSE),"Alive")</f>
        <v>Alive</v>
      </c>
      <c r="K1651" s="13"/>
      <c r="L1651" s="13" t="str">
        <f>_xlfn.IFNA(VLOOKUP(expandedflower[[#This Row],[Scion METRC '#]],DEADC8[#Data],3,FALSE),"")</f>
        <v/>
      </c>
      <c r="M1651" s="14" t="str">
        <f>_xlfn.IFNA(VLOOKUP(expandedflower[[#This Row],[Scion METRC '#]],DEADC8[#Data],4,FALSE),"")</f>
        <v/>
      </c>
      <c r="N1651" s="13" t="str">
        <f>IF(ISNUMBER(SEARCH(".",expandedflower[[#This Row],[Pheno Barcode]])),CONCATENATE("1A4070000000065000",RIGHT(expandedflower[[#This Row],[Pheno Barcode]],6)),"")</f>
        <v/>
      </c>
      <c r="O16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_UL4-02</v>
      </c>
    </row>
    <row r="1652" spans="1:15" x14ac:dyDescent="0.25">
      <c r="A1652" s="8" t="s">
        <v>582</v>
      </c>
      <c r="B1652" s="9">
        <v>3</v>
      </c>
      <c r="C1652" s="13" t="s">
        <v>586</v>
      </c>
      <c r="D1652" s="13"/>
      <c r="E1652" s="13" t="e">
        <f>_xlfn.IFNA(VLOOKUP(expandedflower[[#This Row],[Scion METRC '#]],[3]!METRCC8[#Data],2,FALSE),"METRC ERROR")</f>
        <v>#REF!</v>
      </c>
      <c r="F1652" s="13" t="str">
        <f>_xlfn.IFNA(VLOOKUP(expandedflower[[#This Row],[Scion METRC '#]],VEGC8[[#All],[Scion METRC '#]:[Pheno Barcode]],2,FALSE),"")</f>
        <v/>
      </c>
      <c r="G1652" s="13" t="str">
        <f>LEFT(expandedflower[[#This Row],[Pheno Barcode]],7)</f>
        <v/>
      </c>
      <c r="H1652" s="10" t="e">
        <f>_xlfn.IFNA(VLOOKUP(expandedflower[[#This Row],[Strain]],VEGC8[[#All],[Scion METRC '#]:[Health]],5,FALSE),"")</f>
        <v>#REF!</v>
      </c>
      <c r="I1652" s="13"/>
      <c r="J1652" s="13" t="str">
        <f>_xlfn.IFNA(VLOOKUP(expandedflower[[#This Row],[Scion METRC '#]],DEADC8[#Data],2,FALSE),"Alive")</f>
        <v>Alive</v>
      </c>
      <c r="K1652" s="13"/>
      <c r="L1652" s="13" t="str">
        <f>_xlfn.IFNA(VLOOKUP(expandedflower[[#This Row],[Scion METRC '#]],DEADC8[#Data],3,FALSE),"")</f>
        <v/>
      </c>
      <c r="M1652" s="14" t="str">
        <f>_xlfn.IFNA(VLOOKUP(expandedflower[[#This Row],[Scion METRC '#]],DEADC8[#Data],4,FALSE),"")</f>
        <v/>
      </c>
      <c r="N1652" s="13" t="str">
        <f>IF(ISNUMBER(SEARCH(".",expandedflower[[#This Row],[Pheno Barcode]])),CONCATENATE("1A4070000000065000",RIGHT(expandedflower[[#This Row],[Pheno Barcode]],6)),"")</f>
        <v/>
      </c>
      <c r="O16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_UL4-03</v>
      </c>
    </row>
    <row r="1653" spans="1:15" x14ac:dyDescent="0.25">
      <c r="A1653" s="8" t="s">
        <v>582</v>
      </c>
      <c r="B1653" s="9">
        <v>4</v>
      </c>
      <c r="C1653" s="13" t="s">
        <v>586</v>
      </c>
      <c r="D1653" s="13"/>
      <c r="E1653" s="13" t="e">
        <f>_xlfn.IFNA(VLOOKUP(expandedflower[[#This Row],[Scion METRC '#]],[3]!METRCC8[#Data],2,FALSE),"METRC ERROR")</f>
        <v>#REF!</v>
      </c>
      <c r="F1653" s="13" t="str">
        <f>_xlfn.IFNA(VLOOKUP(expandedflower[[#This Row],[Scion METRC '#]],VEGC8[[#All],[Scion METRC '#]:[Pheno Barcode]],2,FALSE),"")</f>
        <v/>
      </c>
      <c r="G1653" s="13" t="str">
        <f>LEFT(expandedflower[[#This Row],[Pheno Barcode]],7)</f>
        <v/>
      </c>
      <c r="H1653" s="10" t="e">
        <f>_xlfn.IFNA(VLOOKUP(expandedflower[[#This Row],[Strain]],VEGC8[[#All],[Scion METRC '#]:[Health]],5,FALSE),"")</f>
        <v>#REF!</v>
      </c>
      <c r="I1653" s="13"/>
      <c r="J1653" s="13" t="str">
        <f>_xlfn.IFNA(VLOOKUP(expandedflower[[#This Row],[Scion METRC '#]],DEADC8[#Data],2,FALSE),"Alive")</f>
        <v>Alive</v>
      </c>
      <c r="K1653" s="13"/>
      <c r="L1653" s="13" t="str">
        <f>_xlfn.IFNA(VLOOKUP(expandedflower[[#This Row],[Scion METRC '#]],DEADC8[#Data],3,FALSE),"")</f>
        <v/>
      </c>
      <c r="M1653" s="14" t="str">
        <f>_xlfn.IFNA(VLOOKUP(expandedflower[[#This Row],[Scion METRC '#]],DEADC8[#Data],4,FALSE),"")</f>
        <v/>
      </c>
      <c r="N1653" s="13" t="str">
        <f>IF(ISNUMBER(SEARCH(".",expandedflower[[#This Row],[Pheno Barcode]])),CONCATENATE("1A4070000000065000",RIGHT(expandedflower[[#This Row],[Pheno Barcode]],6)),"")</f>
        <v/>
      </c>
      <c r="O16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_UL4-04</v>
      </c>
    </row>
    <row r="1654" spans="1:15" x14ac:dyDescent="0.25">
      <c r="A1654" s="8" t="s">
        <v>582</v>
      </c>
      <c r="B1654" s="9">
        <v>5</v>
      </c>
      <c r="C1654" s="13" t="s">
        <v>586</v>
      </c>
      <c r="D1654" s="13"/>
      <c r="E1654" s="13" t="e">
        <f>_xlfn.IFNA(VLOOKUP(expandedflower[[#This Row],[Scion METRC '#]],[3]!METRCC8[#Data],2,FALSE),"METRC ERROR")</f>
        <v>#REF!</v>
      </c>
      <c r="F1654" s="13" t="str">
        <f>_xlfn.IFNA(VLOOKUP(expandedflower[[#This Row],[Scion METRC '#]],VEGC8[[#All],[Scion METRC '#]:[Pheno Barcode]],2,FALSE),"")</f>
        <v/>
      </c>
      <c r="G1654" s="13" t="str">
        <f>LEFT(expandedflower[[#This Row],[Pheno Barcode]],7)</f>
        <v/>
      </c>
      <c r="H1654" s="10" t="e">
        <f>_xlfn.IFNA(VLOOKUP(expandedflower[[#This Row],[Strain]],VEGC8[[#All],[Scion METRC '#]:[Health]],5,FALSE),"")</f>
        <v>#REF!</v>
      </c>
      <c r="I1654" s="13"/>
      <c r="J1654" s="13" t="str">
        <f>_xlfn.IFNA(VLOOKUP(expandedflower[[#This Row],[Scion METRC '#]],DEADC8[#Data],2,FALSE),"Alive")</f>
        <v>Alive</v>
      </c>
      <c r="K1654" s="13"/>
      <c r="L1654" s="13" t="str">
        <f>_xlfn.IFNA(VLOOKUP(expandedflower[[#This Row],[Scion METRC '#]],DEADC8[#Data],3,FALSE),"")</f>
        <v/>
      </c>
      <c r="M1654" s="14" t="str">
        <f>_xlfn.IFNA(VLOOKUP(expandedflower[[#This Row],[Scion METRC '#]],DEADC8[#Data],4,FALSE),"")</f>
        <v/>
      </c>
      <c r="N1654" s="13" t="str">
        <f>IF(ISNUMBER(SEARCH(".",expandedflower[[#This Row],[Pheno Barcode]])),CONCATENATE("1A4070000000065000",RIGHT(expandedflower[[#This Row],[Pheno Barcode]],6)),"")</f>
        <v/>
      </c>
      <c r="O16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_UL4-05</v>
      </c>
    </row>
    <row r="1655" spans="1:15" x14ac:dyDescent="0.25">
      <c r="A1655" s="8" t="s">
        <v>582</v>
      </c>
      <c r="B1655" s="9">
        <v>6</v>
      </c>
      <c r="C1655" s="13" t="s">
        <v>586</v>
      </c>
      <c r="D1655" s="13"/>
      <c r="E1655" s="13" t="e">
        <f>_xlfn.IFNA(VLOOKUP(expandedflower[[#This Row],[Scion METRC '#]],[3]!METRCC8[#Data],2,FALSE),"METRC ERROR")</f>
        <v>#REF!</v>
      </c>
      <c r="F1655" s="13" t="str">
        <f>_xlfn.IFNA(VLOOKUP(expandedflower[[#This Row],[Scion METRC '#]],VEGC8[[#All],[Scion METRC '#]:[Pheno Barcode]],2,FALSE),"")</f>
        <v/>
      </c>
      <c r="G1655" s="13" t="str">
        <f>LEFT(expandedflower[[#This Row],[Pheno Barcode]],7)</f>
        <v/>
      </c>
      <c r="H1655" s="10" t="e">
        <f>_xlfn.IFNA(VLOOKUP(expandedflower[[#This Row],[Strain]],VEGC8[[#All],[Scion METRC '#]:[Health]],5,FALSE),"")</f>
        <v>#REF!</v>
      </c>
      <c r="I1655" s="13"/>
      <c r="J1655" s="13" t="str">
        <f>_xlfn.IFNA(VLOOKUP(expandedflower[[#This Row],[Scion METRC '#]],DEADC8[#Data],2,FALSE),"Alive")</f>
        <v>Alive</v>
      </c>
      <c r="K1655" s="13"/>
      <c r="L1655" s="13" t="str">
        <f>_xlfn.IFNA(VLOOKUP(expandedflower[[#This Row],[Scion METRC '#]],DEADC8[#Data],3,FALSE),"")</f>
        <v/>
      </c>
      <c r="M1655" s="14" t="str">
        <f>_xlfn.IFNA(VLOOKUP(expandedflower[[#This Row],[Scion METRC '#]],DEADC8[#Data],4,FALSE),"")</f>
        <v/>
      </c>
      <c r="N1655" s="13" t="str">
        <f>IF(ISNUMBER(SEARCH(".",expandedflower[[#This Row],[Pheno Barcode]])),CONCATENATE("1A4070000000065000",RIGHT(expandedflower[[#This Row],[Pheno Barcode]],6)),"")</f>
        <v/>
      </c>
      <c r="O16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_UL4-06</v>
      </c>
    </row>
    <row r="1656" spans="1:15" x14ac:dyDescent="0.25">
      <c r="A1656" s="8" t="s">
        <v>582</v>
      </c>
      <c r="B1656" s="9">
        <v>7</v>
      </c>
      <c r="C1656" s="13" t="s">
        <v>586</v>
      </c>
      <c r="D1656" s="13"/>
      <c r="E1656" s="13" t="e">
        <f>_xlfn.IFNA(VLOOKUP(expandedflower[[#This Row],[Scion METRC '#]],[3]!METRCC8[#Data],2,FALSE),"METRC ERROR")</f>
        <v>#REF!</v>
      </c>
      <c r="F1656" s="13" t="str">
        <f>_xlfn.IFNA(VLOOKUP(expandedflower[[#This Row],[Scion METRC '#]],VEGC8[[#All],[Scion METRC '#]:[Pheno Barcode]],2,FALSE),"")</f>
        <v/>
      </c>
      <c r="G1656" s="13" t="str">
        <f>LEFT(expandedflower[[#This Row],[Pheno Barcode]],7)</f>
        <v/>
      </c>
      <c r="H1656" s="10" t="e">
        <f>_xlfn.IFNA(VLOOKUP(expandedflower[[#This Row],[Strain]],VEGC8[[#All],[Scion METRC '#]:[Health]],5,FALSE),"")</f>
        <v>#REF!</v>
      </c>
      <c r="I1656" s="13"/>
      <c r="J1656" s="13" t="str">
        <f>_xlfn.IFNA(VLOOKUP(expandedflower[[#This Row],[Scion METRC '#]],DEADC8[#Data],2,FALSE),"Alive")</f>
        <v>Alive</v>
      </c>
      <c r="K1656" s="13"/>
      <c r="L1656" s="13" t="str">
        <f>_xlfn.IFNA(VLOOKUP(expandedflower[[#This Row],[Scion METRC '#]],DEADC8[#Data],3,FALSE),"")</f>
        <v/>
      </c>
      <c r="M1656" s="14" t="str">
        <f>_xlfn.IFNA(VLOOKUP(expandedflower[[#This Row],[Scion METRC '#]],DEADC8[#Data],4,FALSE),"")</f>
        <v/>
      </c>
      <c r="N1656" s="13" t="str">
        <f>IF(ISNUMBER(SEARCH(".",expandedflower[[#This Row],[Pheno Barcode]])),CONCATENATE("1A4070000000065000",RIGHT(expandedflower[[#This Row],[Pheno Barcode]],6)),"")</f>
        <v/>
      </c>
      <c r="O16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_UL4-07</v>
      </c>
    </row>
    <row r="1657" spans="1:15" x14ac:dyDescent="0.25">
      <c r="A1657" s="8" t="s">
        <v>582</v>
      </c>
      <c r="B1657" s="9">
        <v>8</v>
      </c>
      <c r="C1657" s="13" t="s">
        <v>586</v>
      </c>
      <c r="D1657" s="13"/>
      <c r="E1657" s="13" t="e">
        <f>_xlfn.IFNA(VLOOKUP(expandedflower[[#This Row],[Scion METRC '#]],[3]!METRCC8[#Data],2,FALSE),"METRC ERROR")</f>
        <v>#REF!</v>
      </c>
      <c r="F1657" s="13" t="str">
        <f>_xlfn.IFNA(VLOOKUP(expandedflower[[#This Row],[Scion METRC '#]],VEGC8[[#All],[Scion METRC '#]:[Pheno Barcode]],2,FALSE),"")</f>
        <v/>
      </c>
      <c r="G1657" s="13" t="str">
        <f>LEFT(expandedflower[[#This Row],[Pheno Barcode]],7)</f>
        <v/>
      </c>
      <c r="H1657" s="10" t="e">
        <f>_xlfn.IFNA(VLOOKUP(expandedflower[[#This Row],[Strain]],VEGC8[[#All],[Scion METRC '#]:[Health]],5,FALSE),"")</f>
        <v>#REF!</v>
      </c>
      <c r="I1657" s="13"/>
      <c r="J1657" s="13" t="str">
        <f>_xlfn.IFNA(VLOOKUP(expandedflower[[#This Row],[Scion METRC '#]],DEADC8[#Data],2,FALSE),"Alive")</f>
        <v>Alive</v>
      </c>
      <c r="K1657" s="13"/>
      <c r="L1657" s="13" t="str">
        <f>_xlfn.IFNA(VLOOKUP(expandedflower[[#This Row],[Scion METRC '#]],DEADC8[#Data],3,FALSE),"")</f>
        <v/>
      </c>
      <c r="M1657" s="14" t="str">
        <f>_xlfn.IFNA(VLOOKUP(expandedflower[[#This Row],[Scion METRC '#]],DEADC8[#Data],4,FALSE),"")</f>
        <v/>
      </c>
      <c r="N1657" s="13" t="str">
        <f>IF(ISNUMBER(SEARCH(".",expandedflower[[#This Row],[Pheno Barcode]])),CONCATENATE("1A4070000000065000",RIGHT(expandedflower[[#This Row],[Pheno Barcode]],6)),"")</f>
        <v/>
      </c>
      <c r="O16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_UL4-08</v>
      </c>
    </row>
    <row r="1658" spans="1:15" x14ac:dyDescent="0.25">
      <c r="A1658" s="8" t="s">
        <v>582</v>
      </c>
      <c r="B1658" s="9">
        <v>9</v>
      </c>
      <c r="C1658" s="13" t="s">
        <v>586</v>
      </c>
      <c r="D1658" s="13"/>
      <c r="E1658" s="13" t="e">
        <f>_xlfn.IFNA(VLOOKUP(expandedflower[[#This Row],[Scion METRC '#]],[3]!METRCC8[#Data],2,FALSE),"METRC ERROR")</f>
        <v>#REF!</v>
      </c>
      <c r="F1658" s="13" t="str">
        <f>_xlfn.IFNA(VLOOKUP(expandedflower[[#This Row],[Scion METRC '#]],VEGC8[[#All],[Scion METRC '#]:[Pheno Barcode]],2,FALSE),"")</f>
        <v/>
      </c>
      <c r="G1658" s="13" t="str">
        <f>LEFT(expandedflower[[#This Row],[Pheno Barcode]],7)</f>
        <v/>
      </c>
      <c r="H1658" s="10" t="e">
        <f>_xlfn.IFNA(VLOOKUP(expandedflower[[#This Row],[Strain]],VEGC8[[#All],[Scion METRC '#]:[Health]],5,FALSE),"")</f>
        <v>#REF!</v>
      </c>
      <c r="I1658" s="13"/>
      <c r="J1658" s="13" t="str">
        <f>_xlfn.IFNA(VLOOKUP(expandedflower[[#This Row],[Scion METRC '#]],DEADC8[#Data],2,FALSE),"Alive")</f>
        <v>Alive</v>
      </c>
      <c r="K1658" s="13"/>
      <c r="L1658" s="13" t="str">
        <f>_xlfn.IFNA(VLOOKUP(expandedflower[[#This Row],[Scion METRC '#]],DEADC8[#Data],3,FALSE),"")</f>
        <v/>
      </c>
      <c r="M1658" s="14" t="str">
        <f>_xlfn.IFNA(VLOOKUP(expandedflower[[#This Row],[Scion METRC '#]],DEADC8[#Data],4,FALSE),"")</f>
        <v/>
      </c>
      <c r="N1658" s="13" t="str">
        <f>IF(ISNUMBER(SEARCH(".",expandedflower[[#This Row],[Pheno Barcode]])),CONCATENATE("1A4070000000065000",RIGHT(expandedflower[[#This Row],[Pheno Barcode]],6)),"")</f>
        <v/>
      </c>
      <c r="O16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_UL4-09</v>
      </c>
    </row>
    <row r="1659" spans="1:15" x14ac:dyDescent="0.25">
      <c r="A1659" s="8" t="s">
        <v>582</v>
      </c>
      <c r="B1659" s="9">
        <v>10</v>
      </c>
      <c r="C1659" s="13" t="s">
        <v>586</v>
      </c>
      <c r="D1659" s="13"/>
      <c r="E1659" s="13" t="e">
        <f>_xlfn.IFNA(VLOOKUP(expandedflower[[#This Row],[Scion METRC '#]],[3]!METRCC8[#Data],2,FALSE),"METRC ERROR")</f>
        <v>#REF!</v>
      </c>
      <c r="F1659" s="13" t="str">
        <f>_xlfn.IFNA(VLOOKUP(expandedflower[[#This Row],[Scion METRC '#]],VEGC8[[#All],[Scion METRC '#]:[Pheno Barcode]],2,FALSE),"")</f>
        <v/>
      </c>
      <c r="G1659" s="13" t="str">
        <f>LEFT(expandedflower[[#This Row],[Pheno Barcode]],7)</f>
        <v/>
      </c>
      <c r="H1659" s="10" t="e">
        <f>_xlfn.IFNA(VLOOKUP(expandedflower[[#This Row],[Strain]],VEGC8[[#All],[Scion METRC '#]:[Health]],5,FALSE),"")</f>
        <v>#REF!</v>
      </c>
      <c r="I1659" s="13"/>
      <c r="J1659" s="13" t="str">
        <f>_xlfn.IFNA(VLOOKUP(expandedflower[[#This Row],[Scion METRC '#]],DEADC8[#Data],2,FALSE),"Alive")</f>
        <v>Alive</v>
      </c>
      <c r="K1659" s="13"/>
      <c r="L1659" s="13" t="str">
        <f>_xlfn.IFNA(VLOOKUP(expandedflower[[#This Row],[Scion METRC '#]],DEADC8[#Data],3,FALSE),"")</f>
        <v/>
      </c>
      <c r="M1659" s="14" t="str">
        <f>_xlfn.IFNA(VLOOKUP(expandedflower[[#This Row],[Scion METRC '#]],DEADC8[#Data],4,FALSE),"")</f>
        <v/>
      </c>
      <c r="N1659" s="13" t="str">
        <f>IF(ISNUMBER(SEARCH(".",expandedflower[[#This Row],[Pheno Barcode]])),CONCATENATE("1A4070000000065000",RIGHT(expandedflower[[#This Row],[Pheno Barcode]],6)),"")</f>
        <v/>
      </c>
      <c r="O16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_UL4-10</v>
      </c>
    </row>
    <row r="1660" spans="1:15" x14ac:dyDescent="0.25">
      <c r="A1660" s="8" t="s">
        <v>582</v>
      </c>
      <c r="B1660" s="9">
        <v>11</v>
      </c>
      <c r="C1660" s="13" t="s">
        <v>586</v>
      </c>
      <c r="D1660" s="13"/>
      <c r="E1660" s="13" t="e">
        <f>_xlfn.IFNA(VLOOKUP(expandedflower[[#This Row],[Scion METRC '#]],[3]!METRCC8[#Data],2,FALSE),"METRC ERROR")</f>
        <v>#REF!</v>
      </c>
      <c r="F1660" s="13" t="str">
        <f>_xlfn.IFNA(VLOOKUP(expandedflower[[#This Row],[Scion METRC '#]],VEGC8[[#All],[Scion METRC '#]:[Pheno Barcode]],2,FALSE),"")</f>
        <v/>
      </c>
      <c r="G1660" s="13" t="str">
        <f>LEFT(expandedflower[[#This Row],[Pheno Barcode]],7)</f>
        <v/>
      </c>
      <c r="H1660" s="10" t="e">
        <f>_xlfn.IFNA(VLOOKUP(expandedflower[[#This Row],[Strain]],VEGC8[[#All],[Scion METRC '#]:[Health]],5,FALSE),"")</f>
        <v>#REF!</v>
      </c>
      <c r="I1660" s="13"/>
      <c r="J1660" s="13" t="str">
        <f>_xlfn.IFNA(VLOOKUP(expandedflower[[#This Row],[Scion METRC '#]],DEADC8[#Data],2,FALSE),"Alive")</f>
        <v>Alive</v>
      </c>
      <c r="K1660" s="13"/>
      <c r="L1660" s="13" t="str">
        <f>_xlfn.IFNA(VLOOKUP(expandedflower[[#This Row],[Scion METRC '#]],DEADC8[#Data],3,FALSE),"")</f>
        <v/>
      </c>
      <c r="M1660" s="14" t="str">
        <f>_xlfn.IFNA(VLOOKUP(expandedflower[[#This Row],[Scion METRC '#]],DEADC8[#Data],4,FALSE),"")</f>
        <v/>
      </c>
      <c r="N1660" s="13" t="str">
        <f>IF(ISNUMBER(SEARCH(".",expandedflower[[#This Row],[Pheno Barcode]])),CONCATENATE("1A4070000000065000",RIGHT(expandedflower[[#This Row],[Pheno Barcode]],6)),"")</f>
        <v/>
      </c>
      <c r="O16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_UL4-11</v>
      </c>
    </row>
    <row r="1661" spans="1:15" x14ac:dyDescent="0.25">
      <c r="A1661" s="8" t="s">
        <v>582</v>
      </c>
      <c r="B1661" s="9">
        <v>12</v>
      </c>
      <c r="C1661" s="13" t="s">
        <v>586</v>
      </c>
      <c r="D1661" s="13"/>
      <c r="E1661" s="13" t="e">
        <f>_xlfn.IFNA(VLOOKUP(expandedflower[[#This Row],[Scion METRC '#]],[3]!METRCC8[#Data],2,FALSE),"METRC ERROR")</f>
        <v>#REF!</v>
      </c>
      <c r="F1661" s="13" t="str">
        <f>_xlfn.IFNA(VLOOKUP(expandedflower[[#This Row],[Scion METRC '#]],VEGC8[[#All],[Scion METRC '#]:[Pheno Barcode]],2,FALSE),"")</f>
        <v/>
      </c>
      <c r="G1661" s="13" t="str">
        <f>LEFT(expandedflower[[#This Row],[Pheno Barcode]],7)</f>
        <v/>
      </c>
      <c r="H1661" s="10" t="e">
        <f>_xlfn.IFNA(VLOOKUP(expandedflower[[#This Row],[Strain]],VEGC8[[#All],[Scion METRC '#]:[Health]],5,FALSE),"")</f>
        <v>#REF!</v>
      </c>
      <c r="I1661" s="13"/>
      <c r="J1661" s="13" t="str">
        <f>_xlfn.IFNA(VLOOKUP(expandedflower[[#This Row],[Scion METRC '#]],DEADC8[#Data],2,FALSE),"Alive")</f>
        <v>Alive</v>
      </c>
      <c r="K1661" s="13"/>
      <c r="L1661" s="13" t="str">
        <f>_xlfn.IFNA(VLOOKUP(expandedflower[[#This Row],[Scion METRC '#]],DEADC8[#Data],3,FALSE),"")</f>
        <v/>
      </c>
      <c r="M1661" s="14" t="str">
        <f>_xlfn.IFNA(VLOOKUP(expandedflower[[#This Row],[Scion METRC '#]],DEADC8[#Data],4,FALSE),"")</f>
        <v/>
      </c>
      <c r="N1661" s="13" t="str">
        <f>IF(ISNUMBER(SEARCH(".",expandedflower[[#This Row],[Pheno Barcode]])),CONCATENATE("1A4070000000065000",RIGHT(expandedflower[[#This Row],[Pheno Barcode]],6)),"")</f>
        <v/>
      </c>
      <c r="O16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_UL4-12</v>
      </c>
    </row>
    <row r="1662" spans="1:15" x14ac:dyDescent="0.25">
      <c r="A1662" s="8" t="s">
        <v>582</v>
      </c>
      <c r="B1662" s="9">
        <v>13</v>
      </c>
      <c r="C1662" s="13" t="s">
        <v>586</v>
      </c>
      <c r="D1662" s="13"/>
      <c r="E1662" s="13" t="e">
        <f>_xlfn.IFNA(VLOOKUP(expandedflower[[#This Row],[Scion METRC '#]],[3]!METRCC8[#Data],2,FALSE),"METRC ERROR")</f>
        <v>#REF!</v>
      </c>
      <c r="F1662" s="13" t="str">
        <f>_xlfn.IFNA(VLOOKUP(expandedflower[[#This Row],[Scion METRC '#]],VEGC8[[#All],[Scion METRC '#]:[Pheno Barcode]],2,FALSE),"")</f>
        <v/>
      </c>
      <c r="G1662" s="13" t="str">
        <f>LEFT(expandedflower[[#This Row],[Pheno Barcode]],7)</f>
        <v/>
      </c>
      <c r="H1662" s="10" t="e">
        <f>_xlfn.IFNA(VLOOKUP(expandedflower[[#This Row],[Strain]],VEGC8[[#All],[Scion METRC '#]:[Health]],5,FALSE),"")</f>
        <v>#REF!</v>
      </c>
      <c r="I1662" s="13"/>
      <c r="J1662" s="13" t="str">
        <f>_xlfn.IFNA(VLOOKUP(expandedflower[[#This Row],[Scion METRC '#]],DEADC8[#Data],2,FALSE),"Alive")</f>
        <v>Alive</v>
      </c>
      <c r="K1662" s="13"/>
      <c r="L1662" s="13" t="str">
        <f>_xlfn.IFNA(VLOOKUP(expandedflower[[#This Row],[Scion METRC '#]],DEADC8[#Data],3,FALSE),"")</f>
        <v/>
      </c>
      <c r="M1662" s="14" t="str">
        <f>_xlfn.IFNA(VLOOKUP(expandedflower[[#This Row],[Scion METRC '#]],DEADC8[#Data],4,FALSE),"")</f>
        <v/>
      </c>
      <c r="N1662" s="13" t="str">
        <f>IF(ISNUMBER(SEARCH(".",expandedflower[[#This Row],[Pheno Barcode]])),CONCATENATE("1A4070000000065000",RIGHT(expandedflower[[#This Row],[Pheno Barcode]],6)),"")</f>
        <v/>
      </c>
      <c r="O16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_UL4-13</v>
      </c>
    </row>
    <row r="1663" spans="1:15" x14ac:dyDescent="0.25">
      <c r="A1663" s="8" t="s">
        <v>582</v>
      </c>
      <c r="B1663" s="9">
        <v>14</v>
      </c>
      <c r="C1663" s="13" t="s">
        <v>586</v>
      </c>
      <c r="D1663" s="13"/>
      <c r="E1663" s="13" t="e">
        <f>_xlfn.IFNA(VLOOKUP(expandedflower[[#This Row],[Scion METRC '#]],[3]!METRCC8[#Data],2,FALSE),"METRC ERROR")</f>
        <v>#REF!</v>
      </c>
      <c r="F1663" s="13" t="str">
        <f>_xlfn.IFNA(VLOOKUP(expandedflower[[#This Row],[Scion METRC '#]],VEGC8[[#All],[Scion METRC '#]:[Pheno Barcode]],2,FALSE),"")</f>
        <v/>
      </c>
      <c r="G1663" s="13" t="str">
        <f>LEFT(expandedflower[[#This Row],[Pheno Barcode]],7)</f>
        <v/>
      </c>
      <c r="H1663" s="10" t="e">
        <f>_xlfn.IFNA(VLOOKUP(expandedflower[[#This Row],[Strain]],VEGC8[[#All],[Scion METRC '#]:[Health]],5,FALSE),"")</f>
        <v>#REF!</v>
      </c>
      <c r="I1663" s="13"/>
      <c r="J1663" s="13" t="str">
        <f>_xlfn.IFNA(VLOOKUP(expandedflower[[#This Row],[Scion METRC '#]],DEADC8[#Data],2,FALSE),"Alive")</f>
        <v>Alive</v>
      </c>
      <c r="K1663" s="13"/>
      <c r="L1663" s="13" t="str">
        <f>_xlfn.IFNA(VLOOKUP(expandedflower[[#This Row],[Scion METRC '#]],DEADC8[#Data],3,FALSE),"")</f>
        <v/>
      </c>
      <c r="M1663" s="14" t="str">
        <f>_xlfn.IFNA(VLOOKUP(expandedflower[[#This Row],[Scion METRC '#]],DEADC8[#Data],4,FALSE),"")</f>
        <v/>
      </c>
      <c r="N1663" s="13" t="str">
        <f>IF(ISNUMBER(SEARCH(".",expandedflower[[#This Row],[Pheno Barcode]])),CONCATENATE("1A4070000000065000",RIGHT(expandedflower[[#This Row],[Pheno Barcode]],6)),"")</f>
        <v/>
      </c>
      <c r="O16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_UL4-14</v>
      </c>
    </row>
    <row r="1664" spans="1:15" x14ac:dyDescent="0.25">
      <c r="A1664" s="8" t="s">
        <v>582</v>
      </c>
      <c r="B1664" s="9">
        <v>15</v>
      </c>
      <c r="C1664" s="13" t="s">
        <v>586</v>
      </c>
      <c r="D1664" s="13"/>
      <c r="E1664" s="13" t="e">
        <f>_xlfn.IFNA(VLOOKUP(expandedflower[[#This Row],[Scion METRC '#]],[3]!METRCC8[#Data],2,FALSE),"METRC ERROR")</f>
        <v>#REF!</v>
      </c>
      <c r="F1664" s="13" t="str">
        <f>_xlfn.IFNA(VLOOKUP(expandedflower[[#This Row],[Scion METRC '#]],VEGC8[[#All],[Scion METRC '#]:[Pheno Barcode]],2,FALSE),"")</f>
        <v/>
      </c>
      <c r="G1664" s="13" t="str">
        <f>LEFT(expandedflower[[#This Row],[Pheno Barcode]],7)</f>
        <v/>
      </c>
      <c r="H1664" s="10" t="e">
        <f>_xlfn.IFNA(VLOOKUP(expandedflower[[#This Row],[Strain]],VEGC8[[#All],[Scion METRC '#]:[Health]],5,FALSE),"")</f>
        <v>#REF!</v>
      </c>
      <c r="I1664" s="13"/>
      <c r="J1664" s="13" t="str">
        <f>_xlfn.IFNA(VLOOKUP(expandedflower[[#This Row],[Scion METRC '#]],DEADC8[#Data],2,FALSE),"Alive")</f>
        <v>Alive</v>
      </c>
      <c r="K1664" s="13"/>
      <c r="L1664" s="13" t="str">
        <f>_xlfn.IFNA(VLOOKUP(expandedflower[[#This Row],[Scion METRC '#]],DEADC8[#Data],3,FALSE),"")</f>
        <v/>
      </c>
      <c r="M1664" s="14" t="str">
        <f>_xlfn.IFNA(VLOOKUP(expandedflower[[#This Row],[Scion METRC '#]],DEADC8[#Data],4,FALSE),"")</f>
        <v/>
      </c>
      <c r="N1664" s="13" t="str">
        <f>IF(ISNUMBER(SEARCH(".",expandedflower[[#This Row],[Pheno Barcode]])),CONCATENATE("1A4070000000065000",RIGHT(expandedflower[[#This Row],[Pheno Barcode]],6)),"")</f>
        <v/>
      </c>
      <c r="O16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_UL4-15</v>
      </c>
    </row>
    <row r="1665" spans="1:15" x14ac:dyDescent="0.25">
      <c r="A1665" s="8" t="s">
        <v>582</v>
      </c>
      <c r="B1665" s="9">
        <v>16</v>
      </c>
      <c r="C1665" s="13" t="s">
        <v>586</v>
      </c>
      <c r="D1665" s="13"/>
      <c r="E1665" s="13" t="e">
        <f>_xlfn.IFNA(VLOOKUP(expandedflower[[#This Row],[Scion METRC '#]],[3]!METRCC8[#Data],2,FALSE),"METRC ERROR")</f>
        <v>#REF!</v>
      </c>
      <c r="F1665" s="13" t="str">
        <f>_xlfn.IFNA(VLOOKUP(expandedflower[[#This Row],[Scion METRC '#]],VEGC8[[#All],[Scion METRC '#]:[Pheno Barcode]],2,FALSE),"")</f>
        <v/>
      </c>
      <c r="G1665" s="13" t="str">
        <f>LEFT(expandedflower[[#This Row],[Pheno Barcode]],7)</f>
        <v/>
      </c>
      <c r="H1665" s="10" t="e">
        <f>_xlfn.IFNA(VLOOKUP(expandedflower[[#This Row],[Strain]],VEGC8[[#All],[Scion METRC '#]:[Health]],5,FALSE),"")</f>
        <v>#REF!</v>
      </c>
      <c r="I1665" s="13"/>
      <c r="J1665" s="13" t="str">
        <f>_xlfn.IFNA(VLOOKUP(expandedflower[[#This Row],[Scion METRC '#]],DEADC8[#Data],2,FALSE),"Alive")</f>
        <v>Alive</v>
      </c>
      <c r="K1665" s="13"/>
      <c r="L1665" s="13" t="str">
        <f>_xlfn.IFNA(VLOOKUP(expandedflower[[#This Row],[Scion METRC '#]],DEADC8[#Data],3,FALSE),"")</f>
        <v/>
      </c>
      <c r="M1665" s="14" t="str">
        <f>_xlfn.IFNA(VLOOKUP(expandedflower[[#This Row],[Scion METRC '#]],DEADC8[#Data],4,FALSE),"")</f>
        <v/>
      </c>
      <c r="N1665" s="13" t="str">
        <f>IF(ISNUMBER(SEARCH(".",expandedflower[[#This Row],[Pheno Barcode]])),CONCATENATE("1A4070000000065000",RIGHT(expandedflower[[#This Row],[Pheno Barcode]],6)),"")</f>
        <v/>
      </c>
      <c r="O16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_UL4-16</v>
      </c>
    </row>
    <row r="1666" spans="1:15" x14ac:dyDescent="0.25">
      <c r="A1666" s="8" t="s">
        <v>582</v>
      </c>
      <c r="B1666" s="9">
        <v>1</v>
      </c>
      <c r="C1666" s="13" t="s">
        <v>587</v>
      </c>
      <c r="D1666" s="13"/>
      <c r="E1666" s="9" t="e">
        <f>_xlfn.IFNA(VLOOKUP(expandedflower[[#This Row],[Scion METRC '#]],[3]!METRCC8[#Data],2,FALSE),"METRC ERROR")</f>
        <v>#REF!</v>
      </c>
      <c r="F1666" s="9" t="str">
        <f>_xlfn.IFNA(VLOOKUP(expandedflower[[#This Row],[Scion METRC '#]],VEGC8[[#All],[Scion METRC '#]:[Pheno Barcode]],2,FALSE),"")</f>
        <v/>
      </c>
      <c r="G1666" s="9" t="str">
        <f>LEFT(expandedflower[[#This Row],[Pheno Barcode]],7)</f>
        <v/>
      </c>
      <c r="H1666" s="10" t="e">
        <f>_xlfn.IFNA(VLOOKUP(expandedflower[[#This Row],[Strain]],VEGC8[[#All],[Scion METRC '#]:[Health]],5,FALSE),"")</f>
        <v>#REF!</v>
      </c>
      <c r="I1666" s="9"/>
      <c r="J1666" s="9" t="str">
        <f>_xlfn.IFNA(VLOOKUP(expandedflower[[#This Row],[Scion METRC '#]],DEADC8[#Data],2,FALSE),"Alive")</f>
        <v>Alive</v>
      </c>
      <c r="K1666" s="65"/>
      <c r="L1666" s="13" t="str">
        <f>_xlfn.IFNA(VLOOKUP(expandedflower[[#This Row],[Scion METRC '#]],DEADC8[#Data],3,FALSE),"")</f>
        <v/>
      </c>
      <c r="M1666" s="14" t="str">
        <f>_xlfn.IFNA(VLOOKUP(expandedflower[[#This Row],[Scion METRC '#]],DEADC8[#Data],4,FALSE),"")</f>
        <v/>
      </c>
      <c r="N1666" s="13" t="str">
        <f>IF(ISNUMBER(SEARCH(".",expandedflower[[#This Row],[Pheno Barcode]])),CONCATENATE("1A4070000000065000",RIGHT(expandedflower[[#This Row],[Pheno Barcode]],6)),"")</f>
        <v/>
      </c>
      <c r="O16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_UL5-01</v>
      </c>
    </row>
    <row r="1667" spans="1:15" x14ac:dyDescent="0.25">
      <c r="A1667" s="8" t="s">
        <v>582</v>
      </c>
      <c r="B1667" s="9">
        <v>2</v>
      </c>
      <c r="C1667" s="13" t="s">
        <v>587</v>
      </c>
      <c r="D1667" s="13"/>
      <c r="E1667" s="13" t="e">
        <f>_xlfn.IFNA(VLOOKUP(expandedflower[[#This Row],[Scion METRC '#]],[3]!METRCC8[#Data],2,FALSE),"METRC ERROR")</f>
        <v>#REF!</v>
      </c>
      <c r="F1667" s="13" t="str">
        <f>_xlfn.IFNA(VLOOKUP(expandedflower[[#This Row],[Scion METRC '#]],VEGC8[[#All],[Scion METRC '#]:[Pheno Barcode]],2,FALSE),"")</f>
        <v/>
      </c>
      <c r="G1667" s="13" t="str">
        <f>LEFT(expandedflower[[#This Row],[Pheno Barcode]],7)</f>
        <v/>
      </c>
      <c r="H1667" s="10" t="e">
        <f>_xlfn.IFNA(VLOOKUP(expandedflower[[#This Row],[Strain]],VEGC8[[#All],[Scion METRC '#]:[Health]],5,FALSE),"")</f>
        <v>#REF!</v>
      </c>
      <c r="I1667" s="13"/>
      <c r="J1667" s="13" t="str">
        <f>_xlfn.IFNA(VLOOKUP(expandedflower[[#This Row],[Scion METRC '#]],DEADC8[#Data],2,FALSE),"Alive")</f>
        <v>Alive</v>
      </c>
      <c r="K1667" s="13"/>
      <c r="L1667" s="13" t="str">
        <f>_xlfn.IFNA(VLOOKUP(expandedflower[[#This Row],[Scion METRC '#]],DEADC8[#Data],3,FALSE),"")</f>
        <v/>
      </c>
      <c r="M1667" s="14" t="str">
        <f>_xlfn.IFNA(VLOOKUP(expandedflower[[#This Row],[Scion METRC '#]],DEADC8[#Data],4,FALSE),"")</f>
        <v/>
      </c>
      <c r="N1667" s="13" t="str">
        <f>IF(ISNUMBER(SEARCH(".",expandedflower[[#This Row],[Pheno Barcode]])),CONCATENATE("1A4070000000065000",RIGHT(expandedflower[[#This Row],[Pheno Barcode]],6)),"")</f>
        <v/>
      </c>
      <c r="O16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_UL5-02</v>
      </c>
    </row>
    <row r="1668" spans="1:15" x14ac:dyDescent="0.25">
      <c r="A1668" s="8" t="s">
        <v>582</v>
      </c>
      <c r="B1668" s="9">
        <v>3</v>
      </c>
      <c r="C1668" s="13" t="s">
        <v>587</v>
      </c>
      <c r="D1668" s="13"/>
      <c r="E1668" s="13" t="e">
        <f>_xlfn.IFNA(VLOOKUP(expandedflower[[#This Row],[Scion METRC '#]],[3]!METRCC8[#Data],2,FALSE),"METRC ERROR")</f>
        <v>#REF!</v>
      </c>
      <c r="F1668" s="13" t="str">
        <f>_xlfn.IFNA(VLOOKUP(expandedflower[[#This Row],[Scion METRC '#]],VEGC8[[#All],[Scion METRC '#]:[Pheno Barcode]],2,FALSE),"")</f>
        <v/>
      </c>
      <c r="G1668" s="13" t="str">
        <f>LEFT(expandedflower[[#This Row],[Pheno Barcode]],7)</f>
        <v/>
      </c>
      <c r="H1668" s="10" t="e">
        <f>_xlfn.IFNA(VLOOKUP(expandedflower[[#This Row],[Strain]],VEGC8[[#All],[Scion METRC '#]:[Health]],5,FALSE),"")</f>
        <v>#REF!</v>
      </c>
      <c r="I1668" s="13"/>
      <c r="J1668" s="13" t="str">
        <f>_xlfn.IFNA(VLOOKUP(expandedflower[[#This Row],[Scion METRC '#]],DEADC8[#Data],2,FALSE),"Alive")</f>
        <v>Alive</v>
      </c>
      <c r="K1668" s="13"/>
      <c r="L1668" s="13" t="str">
        <f>_xlfn.IFNA(VLOOKUP(expandedflower[[#This Row],[Scion METRC '#]],DEADC8[#Data],3,FALSE),"")</f>
        <v/>
      </c>
      <c r="M1668" s="14" t="str">
        <f>_xlfn.IFNA(VLOOKUP(expandedflower[[#This Row],[Scion METRC '#]],DEADC8[#Data],4,FALSE),"")</f>
        <v/>
      </c>
      <c r="N1668" s="13" t="str">
        <f>IF(ISNUMBER(SEARCH(".",expandedflower[[#This Row],[Pheno Barcode]])),CONCATENATE("1A4070000000065000",RIGHT(expandedflower[[#This Row],[Pheno Barcode]],6)),"")</f>
        <v/>
      </c>
      <c r="O16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_UL5-03</v>
      </c>
    </row>
    <row r="1669" spans="1:15" x14ac:dyDescent="0.25">
      <c r="A1669" s="8" t="s">
        <v>582</v>
      </c>
      <c r="B1669" s="9">
        <v>4</v>
      </c>
      <c r="C1669" s="13" t="s">
        <v>587</v>
      </c>
      <c r="D1669" s="13"/>
      <c r="E1669" s="13" t="e">
        <f>_xlfn.IFNA(VLOOKUP(expandedflower[[#This Row],[Scion METRC '#]],[3]!METRCC8[#Data],2,FALSE),"METRC ERROR")</f>
        <v>#REF!</v>
      </c>
      <c r="F1669" s="13" t="str">
        <f>_xlfn.IFNA(VLOOKUP(expandedflower[[#This Row],[Scion METRC '#]],VEGC8[[#All],[Scion METRC '#]:[Pheno Barcode]],2,FALSE),"")</f>
        <v/>
      </c>
      <c r="G1669" s="13" t="str">
        <f>LEFT(expandedflower[[#This Row],[Pheno Barcode]],7)</f>
        <v/>
      </c>
      <c r="H1669" s="10" t="e">
        <f>_xlfn.IFNA(VLOOKUP(expandedflower[[#This Row],[Strain]],VEGC8[[#All],[Scion METRC '#]:[Health]],5,FALSE),"")</f>
        <v>#REF!</v>
      </c>
      <c r="I1669" s="13"/>
      <c r="J1669" s="13" t="str">
        <f>_xlfn.IFNA(VLOOKUP(expandedflower[[#This Row],[Scion METRC '#]],DEADC8[#Data],2,FALSE),"Alive")</f>
        <v>Alive</v>
      </c>
      <c r="K1669" s="13"/>
      <c r="L1669" s="13" t="str">
        <f>_xlfn.IFNA(VLOOKUP(expandedflower[[#This Row],[Scion METRC '#]],DEADC8[#Data],3,FALSE),"")</f>
        <v/>
      </c>
      <c r="M1669" s="14" t="str">
        <f>_xlfn.IFNA(VLOOKUP(expandedflower[[#This Row],[Scion METRC '#]],DEADC8[#Data],4,FALSE),"")</f>
        <v/>
      </c>
      <c r="N1669" s="13" t="str">
        <f>IF(ISNUMBER(SEARCH(".",expandedflower[[#This Row],[Pheno Barcode]])),CONCATENATE("1A4070000000065000",RIGHT(expandedflower[[#This Row],[Pheno Barcode]],6)),"")</f>
        <v/>
      </c>
      <c r="O16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_UL5-04</v>
      </c>
    </row>
    <row r="1670" spans="1:15" x14ac:dyDescent="0.25">
      <c r="A1670" s="8" t="s">
        <v>582</v>
      </c>
      <c r="B1670" s="9">
        <v>5</v>
      </c>
      <c r="C1670" s="13" t="s">
        <v>587</v>
      </c>
      <c r="D1670" s="13"/>
      <c r="E1670" s="13" t="e">
        <f>_xlfn.IFNA(VLOOKUP(expandedflower[[#This Row],[Scion METRC '#]],[3]!METRCC8[#Data],2,FALSE),"METRC ERROR")</f>
        <v>#REF!</v>
      </c>
      <c r="F1670" s="13" t="str">
        <f>_xlfn.IFNA(VLOOKUP(expandedflower[[#This Row],[Scion METRC '#]],VEGC8[[#All],[Scion METRC '#]:[Pheno Barcode]],2,FALSE),"")</f>
        <v/>
      </c>
      <c r="G1670" s="13" t="str">
        <f>LEFT(expandedflower[[#This Row],[Pheno Barcode]],7)</f>
        <v/>
      </c>
      <c r="H1670" s="10" t="e">
        <f>_xlfn.IFNA(VLOOKUP(expandedflower[[#This Row],[Strain]],VEGC8[[#All],[Scion METRC '#]:[Health]],5,FALSE),"")</f>
        <v>#REF!</v>
      </c>
      <c r="I1670" s="13"/>
      <c r="J1670" s="13" t="str">
        <f>_xlfn.IFNA(VLOOKUP(expandedflower[[#This Row],[Scion METRC '#]],DEADC8[#Data],2,FALSE),"Alive")</f>
        <v>Alive</v>
      </c>
      <c r="K1670" s="13"/>
      <c r="L1670" s="13" t="str">
        <f>_xlfn.IFNA(VLOOKUP(expandedflower[[#This Row],[Scion METRC '#]],DEADC8[#Data],3,FALSE),"")</f>
        <v/>
      </c>
      <c r="M1670" s="14" t="str">
        <f>_xlfn.IFNA(VLOOKUP(expandedflower[[#This Row],[Scion METRC '#]],DEADC8[#Data],4,FALSE),"")</f>
        <v/>
      </c>
      <c r="N1670" s="13" t="str">
        <f>IF(ISNUMBER(SEARCH(".",expandedflower[[#This Row],[Pheno Barcode]])),CONCATENATE("1A4070000000065000",RIGHT(expandedflower[[#This Row],[Pheno Barcode]],6)),"")</f>
        <v/>
      </c>
      <c r="O16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_UL5-05</v>
      </c>
    </row>
    <row r="1671" spans="1:15" x14ac:dyDescent="0.25">
      <c r="A1671" s="8" t="s">
        <v>582</v>
      </c>
      <c r="B1671" s="9">
        <v>6</v>
      </c>
      <c r="C1671" s="13" t="s">
        <v>587</v>
      </c>
      <c r="D1671" s="13"/>
      <c r="E1671" s="13" t="e">
        <f>_xlfn.IFNA(VLOOKUP(expandedflower[[#This Row],[Scion METRC '#]],[3]!METRCC8[#Data],2,FALSE),"METRC ERROR")</f>
        <v>#REF!</v>
      </c>
      <c r="F1671" s="13" t="str">
        <f>_xlfn.IFNA(VLOOKUP(expandedflower[[#This Row],[Scion METRC '#]],VEGC8[[#All],[Scion METRC '#]:[Pheno Barcode]],2,FALSE),"")</f>
        <v/>
      </c>
      <c r="G1671" s="13" t="str">
        <f>LEFT(expandedflower[[#This Row],[Pheno Barcode]],7)</f>
        <v/>
      </c>
      <c r="H1671" s="10" t="e">
        <f>_xlfn.IFNA(VLOOKUP(expandedflower[[#This Row],[Strain]],VEGC8[[#All],[Scion METRC '#]:[Health]],5,FALSE),"")</f>
        <v>#REF!</v>
      </c>
      <c r="I1671" s="13"/>
      <c r="J1671" s="13" t="str">
        <f>_xlfn.IFNA(VLOOKUP(expandedflower[[#This Row],[Scion METRC '#]],DEADC8[#Data],2,FALSE),"Alive")</f>
        <v>Alive</v>
      </c>
      <c r="K1671" s="13"/>
      <c r="L1671" s="13" t="str">
        <f>_xlfn.IFNA(VLOOKUP(expandedflower[[#This Row],[Scion METRC '#]],DEADC8[#Data],3,FALSE),"")</f>
        <v/>
      </c>
      <c r="M1671" s="14" t="str">
        <f>_xlfn.IFNA(VLOOKUP(expandedflower[[#This Row],[Scion METRC '#]],DEADC8[#Data],4,FALSE),"")</f>
        <v/>
      </c>
      <c r="N1671" s="13" t="str">
        <f>IF(ISNUMBER(SEARCH(".",expandedflower[[#This Row],[Pheno Barcode]])),CONCATENATE("1A4070000000065000",RIGHT(expandedflower[[#This Row],[Pheno Barcode]],6)),"")</f>
        <v/>
      </c>
      <c r="O16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_UL5-06</v>
      </c>
    </row>
    <row r="1672" spans="1:15" x14ac:dyDescent="0.25">
      <c r="A1672" s="8" t="s">
        <v>582</v>
      </c>
      <c r="B1672" s="9">
        <v>7</v>
      </c>
      <c r="C1672" s="13" t="s">
        <v>587</v>
      </c>
      <c r="D1672" s="13"/>
      <c r="E1672" s="13" t="e">
        <f>_xlfn.IFNA(VLOOKUP(expandedflower[[#This Row],[Scion METRC '#]],[3]!METRCC8[#Data],2,FALSE),"METRC ERROR")</f>
        <v>#REF!</v>
      </c>
      <c r="F1672" s="13" t="str">
        <f>_xlfn.IFNA(VLOOKUP(expandedflower[[#This Row],[Scion METRC '#]],VEGC8[[#All],[Scion METRC '#]:[Pheno Barcode]],2,FALSE),"")</f>
        <v/>
      </c>
      <c r="G1672" s="13" t="str">
        <f>LEFT(expandedflower[[#This Row],[Pheno Barcode]],7)</f>
        <v/>
      </c>
      <c r="H1672" s="10" t="e">
        <f>_xlfn.IFNA(VLOOKUP(expandedflower[[#This Row],[Strain]],VEGC8[[#All],[Scion METRC '#]:[Health]],5,FALSE),"")</f>
        <v>#REF!</v>
      </c>
      <c r="I1672" s="13"/>
      <c r="J1672" s="13" t="str">
        <f>_xlfn.IFNA(VLOOKUP(expandedflower[[#This Row],[Scion METRC '#]],DEADC8[#Data],2,FALSE),"Alive")</f>
        <v>Alive</v>
      </c>
      <c r="K1672" s="13"/>
      <c r="L1672" s="13" t="str">
        <f>_xlfn.IFNA(VLOOKUP(expandedflower[[#This Row],[Scion METRC '#]],DEADC8[#Data],3,FALSE),"")</f>
        <v/>
      </c>
      <c r="M1672" s="14" t="str">
        <f>_xlfn.IFNA(VLOOKUP(expandedflower[[#This Row],[Scion METRC '#]],DEADC8[#Data],4,FALSE),"")</f>
        <v/>
      </c>
      <c r="N1672" s="13" t="str">
        <f>IF(ISNUMBER(SEARCH(".",expandedflower[[#This Row],[Pheno Barcode]])),CONCATENATE("1A4070000000065000",RIGHT(expandedflower[[#This Row],[Pheno Barcode]],6)),"")</f>
        <v/>
      </c>
      <c r="O16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_UL5-07</v>
      </c>
    </row>
    <row r="1673" spans="1:15" x14ac:dyDescent="0.25">
      <c r="A1673" s="8" t="s">
        <v>582</v>
      </c>
      <c r="B1673" s="9">
        <v>8</v>
      </c>
      <c r="C1673" s="13" t="s">
        <v>587</v>
      </c>
      <c r="D1673" s="13"/>
      <c r="E1673" s="13" t="e">
        <f>_xlfn.IFNA(VLOOKUP(expandedflower[[#This Row],[Scion METRC '#]],[3]!METRCC8[#Data],2,FALSE),"METRC ERROR")</f>
        <v>#REF!</v>
      </c>
      <c r="F1673" s="13" t="str">
        <f>_xlfn.IFNA(VLOOKUP(expandedflower[[#This Row],[Scion METRC '#]],VEGC8[[#All],[Scion METRC '#]:[Pheno Barcode]],2,FALSE),"")</f>
        <v/>
      </c>
      <c r="G1673" s="13" t="str">
        <f>LEFT(expandedflower[[#This Row],[Pheno Barcode]],7)</f>
        <v/>
      </c>
      <c r="H1673" s="10" t="e">
        <f>_xlfn.IFNA(VLOOKUP(expandedflower[[#This Row],[Strain]],VEGC8[[#All],[Scion METRC '#]:[Health]],5,FALSE),"")</f>
        <v>#REF!</v>
      </c>
      <c r="I1673" s="13"/>
      <c r="J1673" s="13" t="str">
        <f>_xlfn.IFNA(VLOOKUP(expandedflower[[#This Row],[Scion METRC '#]],DEADC8[#Data],2,FALSE),"Alive")</f>
        <v>Alive</v>
      </c>
      <c r="K1673" s="13"/>
      <c r="L1673" s="13" t="str">
        <f>_xlfn.IFNA(VLOOKUP(expandedflower[[#This Row],[Scion METRC '#]],DEADC8[#Data],3,FALSE),"")</f>
        <v/>
      </c>
      <c r="M1673" s="14" t="str">
        <f>_xlfn.IFNA(VLOOKUP(expandedflower[[#This Row],[Scion METRC '#]],DEADC8[#Data],4,FALSE),"")</f>
        <v/>
      </c>
      <c r="N1673" s="13" t="str">
        <f>IF(ISNUMBER(SEARCH(".",expandedflower[[#This Row],[Pheno Barcode]])),CONCATENATE("1A4070000000065000",RIGHT(expandedflower[[#This Row],[Pheno Barcode]],6)),"")</f>
        <v/>
      </c>
      <c r="O16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_UL5-08</v>
      </c>
    </row>
    <row r="1674" spans="1:15" x14ac:dyDescent="0.25">
      <c r="A1674" s="8" t="s">
        <v>582</v>
      </c>
      <c r="B1674" s="9">
        <v>9</v>
      </c>
      <c r="C1674" s="13" t="s">
        <v>587</v>
      </c>
      <c r="D1674" s="13"/>
      <c r="E1674" s="13" t="e">
        <f>_xlfn.IFNA(VLOOKUP(expandedflower[[#This Row],[Scion METRC '#]],[3]!METRCC8[#Data],2,FALSE),"METRC ERROR")</f>
        <v>#REF!</v>
      </c>
      <c r="F1674" s="13" t="str">
        <f>_xlfn.IFNA(VLOOKUP(expandedflower[[#This Row],[Scion METRC '#]],VEGC8[[#All],[Scion METRC '#]:[Pheno Barcode]],2,FALSE),"")</f>
        <v/>
      </c>
      <c r="G1674" s="13" t="str">
        <f>LEFT(expandedflower[[#This Row],[Pheno Barcode]],7)</f>
        <v/>
      </c>
      <c r="H1674" s="10" t="e">
        <f>_xlfn.IFNA(VLOOKUP(expandedflower[[#This Row],[Strain]],VEGC8[[#All],[Scion METRC '#]:[Health]],5,FALSE),"")</f>
        <v>#REF!</v>
      </c>
      <c r="I1674" s="13"/>
      <c r="J1674" s="13" t="str">
        <f>_xlfn.IFNA(VLOOKUP(expandedflower[[#This Row],[Scion METRC '#]],DEADC8[#Data],2,FALSE),"Alive")</f>
        <v>Alive</v>
      </c>
      <c r="K1674" s="13"/>
      <c r="L1674" s="13" t="str">
        <f>_xlfn.IFNA(VLOOKUP(expandedflower[[#This Row],[Scion METRC '#]],DEADC8[#Data],3,FALSE),"")</f>
        <v/>
      </c>
      <c r="M1674" s="14" t="str">
        <f>_xlfn.IFNA(VLOOKUP(expandedflower[[#This Row],[Scion METRC '#]],DEADC8[#Data],4,FALSE),"")</f>
        <v/>
      </c>
      <c r="N1674" s="13" t="str">
        <f>IF(ISNUMBER(SEARCH(".",expandedflower[[#This Row],[Pheno Barcode]])),CONCATENATE("1A4070000000065000",RIGHT(expandedflower[[#This Row],[Pheno Barcode]],6)),"")</f>
        <v/>
      </c>
      <c r="O16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_UL5-09</v>
      </c>
    </row>
    <row r="1675" spans="1:15" x14ac:dyDescent="0.25">
      <c r="A1675" s="8" t="s">
        <v>582</v>
      </c>
      <c r="B1675" s="9">
        <v>10</v>
      </c>
      <c r="C1675" s="13" t="s">
        <v>587</v>
      </c>
      <c r="D1675" s="13"/>
      <c r="E1675" s="13" t="e">
        <f>_xlfn.IFNA(VLOOKUP(expandedflower[[#This Row],[Scion METRC '#]],[3]!METRCC8[#Data],2,FALSE),"METRC ERROR")</f>
        <v>#REF!</v>
      </c>
      <c r="F1675" s="13" t="str">
        <f>_xlfn.IFNA(VLOOKUP(expandedflower[[#This Row],[Scion METRC '#]],VEGC8[[#All],[Scion METRC '#]:[Pheno Barcode]],2,FALSE),"")</f>
        <v/>
      </c>
      <c r="G1675" s="13" t="str">
        <f>LEFT(expandedflower[[#This Row],[Pheno Barcode]],7)</f>
        <v/>
      </c>
      <c r="H1675" s="10" t="e">
        <f>_xlfn.IFNA(VLOOKUP(expandedflower[[#This Row],[Strain]],VEGC8[[#All],[Scion METRC '#]:[Health]],5,FALSE),"")</f>
        <v>#REF!</v>
      </c>
      <c r="I1675" s="13"/>
      <c r="J1675" s="13" t="str">
        <f>_xlfn.IFNA(VLOOKUP(expandedflower[[#This Row],[Scion METRC '#]],DEADC8[#Data],2,FALSE),"Alive")</f>
        <v>Alive</v>
      </c>
      <c r="K1675" s="13"/>
      <c r="L1675" s="13" t="str">
        <f>_xlfn.IFNA(VLOOKUP(expandedflower[[#This Row],[Scion METRC '#]],DEADC8[#Data],3,FALSE),"")</f>
        <v/>
      </c>
      <c r="M1675" s="14" t="str">
        <f>_xlfn.IFNA(VLOOKUP(expandedflower[[#This Row],[Scion METRC '#]],DEADC8[#Data],4,FALSE),"")</f>
        <v/>
      </c>
      <c r="N1675" s="13" t="str">
        <f>IF(ISNUMBER(SEARCH(".",expandedflower[[#This Row],[Pheno Barcode]])),CONCATENATE("1A4070000000065000",RIGHT(expandedflower[[#This Row],[Pheno Barcode]],6)),"")</f>
        <v/>
      </c>
      <c r="O16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_UL5-10</v>
      </c>
    </row>
    <row r="1676" spans="1:15" x14ac:dyDescent="0.25">
      <c r="A1676" s="8" t="s">
        <v>582</v>
      </c>
      <c r="B1676" s="9">
        <v>11</v>
      </c>
      <c r="C1676" s="13" t="s">
        <v>587</v>
      </c>
      <c r="D1676" s="13"/>
      <c r="E1676" s="13" t="e">
        <f>_xlfn.IFNA(VLOOKUP(expandedflower[[#This Row],[Scion METRC '#]],[3]!METRCC8[#Data],2,FALSE),"METRC ERROR")</f>
        <v>#REF!</v>
      </c>
      <c r="F1676" s="13" t="str">
        <f>_xlfn.IFNA(VLOOKUP(expandedflower[[#This Row],[Scion METRC '#]],VEGC8[[#All],[Scion METRC '#]:[Pheno Barcode]],2,FALSE),"")</f>
        <v/>
      </c>
      <c r="G1676" s="13" t="str">
        <f>LEFT(expandedflower[[#This Row],[Pheno Barcode]],7)</f>
        <v/>
      </c>
      <c r="H1676" s="10" t="e">
        <f>_xlfn.IFNA(VLOOKUP(expandedflower[[#This Row],[Strain]],VEGC8[[#All],[Scion METRC '#]:[Health]],5,FALSE),"")</f>
        <v>#REF!</v>
      </c>
      <c r="I1676" s="13"/>
      <c r="J1676" s="13" t="str">
        <f>_xlfn.IFNA(VLOOKUP(expandedflower[[#This Row],[Scion METRC '#]],DEADC8[#Data],2,FALSE),"Alive")</f>
        <v>Alive</v>
      </c>
      <c r="K1676" s="13"/>
      <c r="L1676" s="13" t="str">
        <f>_xlfn.IFNA(VLOOKUP(expandedflower[[#This Row],[Scion METRC '#]],DEADC8[#Data],3,FALSE),"")</f>
        <v/>
      </c>
      <c r="M1676" s="14" t="str">
        <f>_xlfn.IFNA(VLOOKUP(expandedflower[[#This Row],[Scion METRC '#]],DEADC8[#Data],4,FALSE),"")</f>
        <v/>
      </c>
      <c r="N1676" s="13" t="str">
        <f>IF(ISNUMBER(SEARCH(".",expandedflower[[#This Row],[Pheno Barcode]])),CONCATENATE("1A4070000000065000",RIGHT(expandedflower[[#This Row],[Pheno Barcode]],6)),"")</f>
        <v/>
      </c>
      <c r="O16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_UL5-11</v>
      </c>
    </row>
    <row r="1677" spans="1:15" x14ac:dyDescent="0.25">
      <c r="A1677" s="8" t="s">
        <v>582</v>
      </c>
      <c r="B1677" s="9">
        <v>12</v>
      </c>
      <c r="C1677" s="13" t="s">
        <v>587</v>
      </c>
      <c r="D1677" s="13"/>
      <c r="E1677" s="13" t="e">
        <f>_xlfn.IFNA(VLOOKUP(expandedflower[[#This Row],[Scion METRC '#]],[3]!METRCC8[#Data],2,FALSE),"METRC ERROR")</f>
        <v>#REF!</v>
      </c>
      <c r="F1677" s="13" t="str">
        <f>_xlfn.IFNA(VLOOKUP(expandedflower[[#This Row],[Scion METRC '#]],VEGC8[[#All],[Scion METRC '#]:[Pheno Barcode]],2,FALSE),"")</f>
        <v/>
      </c>
      <c r="G1677" s="13" t="str">
        <f>LEFT(expandedflower[[#This Row],[Pheno Barcode]],7)</f>
        <v/>
      </c>
      <c r="H1677" s="10" t="e">
        <f>_xlfn.IFNA(VLOOKUP(expandedflower[[#This Row],[Strain]],VEGC8[[#All],[Scion METRC '#]:[Health]],5,FALSE),"")</f>
        <v>#REF!</v>
      </c>
      <c r="I1677" s="13"/>
      <c r="J1677" s="13" t="str">
        <f>_xlfn.IFNA(VLOOKUP(expandedflower[[#This Row],[Scion METRC '#]],DEADC8[#Data],2,FALSE),"Alive")</f>
        <v>Alive</v>
      </c>
      <c r="K1677" s="13"/>
      <c r="L1677" s="13" t="str">
        <f>_xlfn.IFNA(VLOOKUP(expandedflower[[#This Row],[Scion METRC '#]],DEADC8[#Data],3,FALSE),"")</f>
        <v/>
      </c>
      <c r="M1677" s="14" t="str">
        <f>_xlfn.IFNA(VLOOKUP(expandedflower[[#This Row],[Scion METRC '#]],DEADC8[#Data],4,FALSE),"")</f>
        <v/>
      </c>
      <c r="N1677" s="13" t="str">
        <f>IF(ISNUMBER(SEARCH(".",expandedflower[[#This Row],[Pheno Barcode]])),CONCATENATE("1A4070000000065000",RIGHT(expandedflower[[#This Row],[Pheno Barcode]],6)),"")</f>
        <v/>
      </c>
      <c r="O16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_UL5-12</v>
      </c>
    </row>
    <row r="1678" spans="1:15" x14ac:dyDescent="0.25">
      <c r="A1678" s="8" t="s">
        <v>582</v>
      </c>
      <c r="B1678" s="9">
        <v>13</v>
      </c>
      <c r="C1678" s="13" t="s">
        <v>587</v>
      </c>
      <c r="D1678" s="13"/>
      <c r="E1678" s="13" t="e">
        <f>_xlfn.IFNA(VLOOKUP(expandedflower[[#This Row],[Scion METRC '#]],[3]!METRCC8[#Data],2,FALSE),"METRC ERROR")</f>
        <v>#REF!</v>
      </c>
      <c r="F1678" s="13" t="str">
        <f>_xlfn.IFNA(VLOOKUP(expandedflower[[#This Row],[Scion METRC '#]],VEGC8[[#All],[Scion METRC '#]:[Pheno Barcode]],2,FALSE),"")</f>
        <v/>
      </c>
      <c r="G1678" s="13" t="str">
        <f>LEFT(expandedflower[[#This Row],[Pheno Barcode]],7)</f>
        <v/>
      </c>
      <c r="H1678" s="10" t="e">
        <f>_xlfn.IFNA(VLOOKUP(expandedflower[[#This Row],[Strain]],VEGC8[[#All],[Scion METRC '#]:[Health]],5,FALSE),"")</f>
        <v>#REF!</v>
      </c>
      <c r="I1678" s="13"/>
      <c r="J1678" s="13" t="str">
        <f>_xlfn.IFNA(VLOOKUP(expandedflower[[#This Row],[Scion METRC '#]],DEADC8[#Data],2,FALSE),"Alive")</f>
        <v>Alive</v>
      </c>
      <c r="K1678" s="13"/>
      <c r="L1678" s="13" t="str">
        <f>_xlfn.IFNA(VLOOKUP(expandedflower[[#This Row],[Scion METRC '#]],DEADC8[#Data],3,FALSE),"")</f>
        <v/>
      </c>
      <c r="M1678" s="14" t="str">
        <f>_xlfn.IFNA(VLOOKUP(expandedflower[[#This Row],[Scion METRC '#]],DEADC8[#Data],4,FALSE),"")</f>
        <v/>
      </c>
      <c r="N1678" s="13" t="str">
        <f>IF(ISNUMBER(SEARCH(".",expandedflower[[#This Row],[Pheno Barcode]])),CONCATENATE("1A4070000000065000",RIGHT(expandedflower[[#This Row],[Pheno Barcode]],6)),"")</f>
        <v/>
      </c>
      <c r="O16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_UL5-13</v>
      </c>
    </row>
    <row r="1679" spans="1:15" x14ac:dyDescent="0.25">
      <c r="A1679" s="8" t="s">
        <v>582</v>
      </c>
      <c r="B1679" s="9">
        <v>14</v>
      </c>
      <c r="C1679" s="13" t="s">
        <v>587</v>
      </c>
      <c r="D1679" s="13"/>
      <c r="E1679" s="13" t="e">
        <f>_xlfn.IFNA(VLOOKUP(expandedflower[[#This Row],[Scion METRC '#]],[3]!METRCC8[#Data],2,FALSE),"METRC ERROR")</f>
        <v>#REF!</v>
      </c>
      <c r="F1679" s="13" t="str">
        <f>_xlfn.IFNA(VLOOKUP(expandedflower[[#This Row],[Scion METRC '#]],VEGC8[[#All],[Scion METRC '#]:[Pheno Barcode]],2,FALSE),"")</f>
        <v/>
      </c>
      <c r="G1679" s="13" t="str">
        <f>LEFT(expandedflower[[#This Row],[Pheno Barcode]],7)</f>
        <v/>
      </c>
      <c r="H1679" s="10" t="e">
        <f>_xlfn.IFNA(VLOOKUP(expandedflower[[#This Row],[Strain]],VEGC8[[#All],[Scion METRC '#]:[Health]],5,FALSE),"")</f>
        <v>#REF!</v>
      </c>
      <c r="I1679" s="13"/>
      <c r="J1679" s="13" t="str">
        <f>_xlfn.IFNA(VLOOKUP(expandedflower[[#This Row],[Scion METRC '#]],DEADC8[#Data],2,FALSE),"Alive")</f>
        <v>Alive</v>
      </c>
      <c r="K1679" s="13"/>
      <c r="L1679" s="13" t="str">
        <f>_xlfn.IFNA(VLOOKUP(expandedflower[[#This Row],[Scion METRC '#]],DEADC8[#Data],3,FALSE),"")</f>
        <v/>
      </c>
      <c r="M1679" s="14" t="str">
        <f>_xlfn.IFNA(VLOOKUP(expandedflower[[#This Row],[Scion METRC '#]],DEADC8[#Data],4,FALSE),"")</f>
        <v/>
      </c>
      <c r="N1679" s="13" t="str">
        <f>IF(ISNUMBER(SEARCH(".",expandedflower[[#This Row],[Pheno Barcode]])),CONCATENATE("1A4070000000065000",RIGHT(expandedflower[[#This Row],[Pheno Barcode]],6)),"")</f>
        <v/>
      </c>
      <c r="O16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_UL5-14</v>
      </c>
    </row>
    <row r="1680" spans="1:15" x14ac:dyDescent="0.25">
      <c r="A1680" s="8" t="s">
        <v>582</v>
      </c>
      <c r="B1680" s="9">
        <v>15</v>
      </c>
      <c r="C1680" s="13" t="s">
        <v>587</v>
      </c>
      <c r="D1680" s="13"/>
      <c r="E1680" s="13" t="e">
        <f>_xlfn.IFNA(VLOOKUP(expandedflower[[#This Row],[Scion METRC '#]],[3]!METRCC8[#Data],2,FALSE),"METRC ERROR")</f>
        <v>#REF!</v>
      </c>
      <c r="F1680" s="13" t="str">
        <f>_xlfn.IFNA(VLOOKUP(expandedflower[[#This Row],[Scion METRC '#]],VEGC8[[#All],[Scion METRC '#]:[Pheno Barcode]],2,FALSE),"")</f>
        <v/>
      </c>
      <c r="G1680" s="13" t="str">
        <f>LEFT(expandedflower[[#This Row],[Pheno Barcode]],7)</f>
        <v/>
      </c>
      <c r="H1680" s="10" t="e">
        <f>_xlfn.IFNA(VLOOKUP(expandedflower[[#This Row],[Strain]],VEGC8[[#All],[Scion METRC '#]:[Health]],5,FALSE),"")</f>
        <v>#REF!</v>
      </c>
      <c r="I1680" s="13"/>
      <c r="J1680" s="13" t="str">
        <f>_xlfn.IFNA(VLOOKUP(expandedflower[[#This Row],[Scion METRC '#]],DEADC8[#Data],2,FALSE),"Alive")</f>
        <v>Alive</v>
      </c>
      <c r="K1680" s="13"/>
      <c r="L1680" s="13" t="str">
        <f>_xlfn.IFNA(VLOOKUP(expandedflower[[#This Row],[Scion METRC '#]],DEADC8[#Data],3,FALSE),"")</f>
        <v/>
      </c>
      <c r="M1680" s="14" t="str">
        <f>_xlfn.IFNA(VLOOKUP(expandedflower[[#This Row],[Scion METRC '#]],DEADC8[#Data],4,FALSE),"")</f>
        <v/>
      </c>
      <c r="N1680" s="13" t="str">
        <f>IF(ISNUMBER(SEARCH(".",expandedflower[[#This Row],[Pheno Barcode]])),CONCATENATE("1A4070000000065000",RIGHT(expandedflower[[#This Row],[Pheno Barcode]],6)),"")</f>
        <v/>
      </c>
      <c r="O16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_UL5-15</v>
      </c>
    </row>
    <row r="1681" spans="1:15" x14ac:dyDescent="0.25">
      <c r="A1681" s="8" t="s">
        <v>582</v>
      </c>
      <c r="B1681" s="9">
        <v>16</v>
      </c>
      <c r="C1681" s="13" t="s">
        <v>587</v>
      </c>
      <c r="D1681" s="13"/>
      <c r="E1681" s="13" t="e">
        <f>_xlfn.IFNA(VLOOKUP(expandedflower[[#This Row],[Scion METRC '#]],[3]!METRCC8[#Data],2,FALSE),"METRC ERROR")</f>
        <v>#REF!</v>
      </c>
      <c r="F1681" s="13" t="str">
        <f>_xlfn.IFNA(VLOOKUP(expandedflower[[#This Row],[Scion METRC '#]],VEGC8[[#All],[Scion METRC '#]:[Pheno Barcode]],2,FALSE),"")</f>
        <v/>
      </c>
      <c r="G1681" s="13" t="str">
        <f>LEFT(expandedflower[[#This Row],[Pheno Barcode]],7)</f>
        <v/>
      </c>
      <c r="H1681" s="10" t="e">
        <f>_xlfn.IFNA(VLOOKUP(expandedflower[[#This Row],[Strain]],VEGC8[[#All],[Scion METRC '#]:[Health]],5,FALSE),"")</f>
        <v>#REF!</v>
      </c>
      <c r="I1681" s="13"/>
      <c r="J1681" s="13" t="str">
        <f>_xlfn.IFNA(VLOOKUP(expandedflower[[#This Row],[Scion METRC '#]],DEADC8[#Data],2,FALSE),"Alive")</f>
        <v>Alive</v>
      </c>
      <c r="K1681" s="13"/>
      <c r="L1681" s="13" t="str">
        <f>_xlfn.IFNA(VLOOKUP(expandedflower[[#This Row],[Scion METRC '#]],DEADC8[#Data],3,FALSE),"")</f>
        <v/>
      </c>
      <c r="M1681" s="14" t="str">
        <f>_xlfn.IFNA(VLOOKUP(expandedflower[[#This Row],[Scion METRC '#]],DEADC8[#Data],4,FALSE),"")</f>
        <v/>
      </c>
      <c r="N1681" s="13" t="str">
        <f>IF(ISNUMBER(SEARCH(".",expandedflower[[#This Row],[Pheno Barcode]])),CONCATENATE("1A4070000000065000",RIGHT(expandedflower[[#This Row],[Pheno Barcode]],6)),"")</f>
        <v/>
      </c>
      <c r="O16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_UL5-16</v>
      </c>
    </row>
    <row r="1682" spans="1:15" x14ac:dyDescent="0.25">
      <c r="A1682" s="8" t="s">
        <v>582</v>
      </c>
      <c r="B1682" s="9">
        <v>1</v>
      </c>
      <c r="C1682" s="13" t="s">
        <v>588</v>
      </c>
      <c r="D1682" s="13"/>
      <c r="E1682" s="13" t="e">
        <f>_xlfn.IFNA(VLOOKUP(expandedflower[[#This Row],[Scion METRC '#]],[3]!METRCC8[#Data],2,FALSE),"METRC ERROR")</f>
        <v>#REF!</v>
      </c>
      <c r="F1682" s="13" t="str">
        <f>_xlfn.IFNA(VLOOKUP(expandedflower[[#This Row],[Scion METRC '#]],VEGC8[[#All],[Scion METRC '#]:[Pheno Barcode]],2,FALSE),"")</f>
        <v/>
      </c>
      <c r="G1682" s="13" t="str">
        <f>LEFT(expandedflower[[#This Row],[Pheno Barcode]],7)</f>
        <v/>
      </c>
      <c r="H1682" s="10" t="e">
        <f>_xlfn.IFNA(VLOOKUP(expandedflower[[#This Row],[Strain]],VEGC8[[#All],[Scion METRC '#]:[Health]],5,FALSE),"")</f>
        <v>#REF!</v>
      </c>
      <c r="I1682" s="13"/>
      <c r="J1682" s="13" t="str">
        <f>_xlfn.IFNA(VLOOKUP(expandedflower[[#This Row],[Scion METRC '#]],DEADC8[#Data],2,FALSE),"Alive")</f>
        <v>Alive</v>
      </c>
      <c r="K1682" s="13"/>
      <c r="L1682" s="13" t="str">
        <f>_xlfn.IFNA(VLOOKUP(expandedflower[[#This Row],[Scion METRC '#]],DEADC8[#Data],3,FALSE),"")</f>
        <v/>
      </c>
      <c r="M1682" s="14" t="str">
        <f>_xlfn.IFNA(VLOOKUP(expandedflower[[#This Row],[Scion METRC '#]],DEADC8[#Data],4,FALSE),"")</f>
        <v/>
      </c>
      <c r="N1682" s="13" t="str">
        <f>IF(ISNUMBER(SEARCH(".",expandedflower[[#This Row],[Pheno Barcode]])),CONCATENATE("1A4070000000065000",RIGHT(expandedflower[[#This Row],[Pheno Barcode]],6)),"")</f>
        <v/>
      </c>
      <c r="O16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_VL1-01</v>
      </c>
    </row>
    <row r="1683" spans="1:15" x14ac:dyDescent="0.25">
      <c r="A1683" s="8" t="s">
        <v>582</v>
      </c>
      <c r="B1683" s="9">
        <v>2</v>
      </c>
      <c r="C1683" s="13" t="s">
        <v>588</v>
      </c>
      <c r="D1683" s="13"/>
      <c r="E1683" s="13" t="e">
        <f>_xlfn.IFNA(VLOOKUP(expandedflower[[#This Row],[Scion METRC '#]],[3]!METRCC8[#Data],2,FALSE),"METRC ERROR")</f>
        <v>#REF!</v>
      </c>
      <c r="F1683" s="13" t="str">
        <f>_xlfn.IFNA(VLOOKUP(expandedflower[[#This Row],[Scion METRC '#]],VEGC8[[#All],[Scion METRC '#]:[Pheno Barcode]],2,FALSE),"")</f>
        <v/>
      </c>
      <c r="G1683" s="13" t="str">
        <f>LEFT(expandedflower[[#This Row],[Pheno Barcode]],7)</f>
        <v/>
      </c>
      <c r="H1683" s="10" t="e">
        <f>_xlfn.IFNA(VLOOKUP(expandedflower[[#This Row],[Strain]],VEGC8[[#All],[Scion METRC '#]:[Health]],5,FALSE),"")</f>
        <v>#REF!</v>
      </c>
      <c r="I1683" s="13"/>
      <c r="J1683" s="13" t="str">
        <f>_xlfn.IFNA(VLOOKUP(expandedflower[[#This Row],[Scion METRC '#]],DEADC8[#Data],2,FALSE),"Alive")</f>
        <v>Alive</v>
      </c>
      <c r="K1683" s="13"/>
      <c r="L1683" s="13" t="str">
        <f>_xlfn.IFNA(VLOOKUP(expandedflower[[#This Row],[Scion METRC '#]],DEADC8[#Data],3,FALSE),"")</f>
        <v/>
      </c>
      <c r="M1683" s="14" t="str">
        <f>_xlfn.IFNA(VLOOKUP(expandedflower[[#This Row],[Scion METRC '#]],DEADC8[#Data],4,FALSE),"")</f>
        <v/>
      </c>
      <c r="N1683" s="13" t="str">
        <f>IF(ISNUMBER(SEARCH(".",expandedflower[[#This Row],[Pheno Barcode]])),CONCATENATE("1A4070000000065000",RIGHT(expandedflower[[#This Row],[Pheno Barcode]],6)),"")</f>
        <v/>
      </c>
      <c r="O16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_VL1-02</v>
      </c>
    </row>
    <row r="1684" spans="1:15" x14ac:dyDescent="0.25">
      <c r="A1684" s="8" t="s">
        <v>582</v>
      </c>
      <c r="B1684" s="9">
        <v>3</v>
      </c>
      <c r="C1684" s="13" t="s">
        <v>588</v>
      </c>
      <c r="D1684" s="13"/>
      <c r="E1684" s="13" t="e">
        <f>_xlfn.IFNA(VLOOKUP(expandedflower[[#This Row],[Scion METRC '#]],[3]!METRCC8[#Data],2,FALSE),"METRC ERROR")</f>
        <v>#REF!</v>
      </c>
      <c r="F1684" s="13" t="str">
        <f>_xlfn.IFNA(VLOOKUP(expandedflower[[#This Row],[Scion METRC '#]],VEGC8[[#All],[Scion METRC '#]:[Pheno Barcode]],2,FALSE),"")</f>
        <v/>
      </c>
      <c r="G1684" s="13" t="str">
        <f>LEFT(expandedflower[[#This Row],[Pheno Barcode]],7)</f>
        <v/>
      </c>
      <c r="H1684" s="10" t="e">
        <f>_xlfn.IFNA(VLOOKUP(expandedflower[[#This Row],[Strain]],VEGC8[[#All],[Scion METRC '#]:[Health]],5,FALSE),"")</f>
        <v>#REF!</v>
      </c>
      <c r="I1684" s="13"/>
      <c r="J1684" s="13" t="str">
        <f>_xlfn.IFNA(VLOOKUP(expandedflower[[#This Row],[Scion METRC '#]],DEADC8[#Data],2,FALSE),"Alive")</f>
        <v>Alive</v>
      </c>
      <c r="K1684" s="13"/>
      <c r="L1684" s="13" t="str">
        <f>_xlfn.IFNA(VLOOKUP(expandedflower[[#This Row],[Scion METRC '#]],DEADC8[#Data],3,FALSE),"")</f>
        <v/>
      </c>
      <c r="M1684" s="14" t="str">
        <f>_xlfn.IFNA(VLOOKUP(expandedflower[[#This Row],[Scion METRC '#]],DEADC8[#Data],4,FALSE),"")</f>
        <v/>
      </c>
      <c r="N1684" s="13" t="str">
        <f>IF(ISNUMBER(SEARCH(".",expandedflower[[#This Row],[Pheno Barcode]])),CONCATENATE("1A4070000000065000",RIGHT(expandedflower[[#This Row],[Pheno Barcode]],6)),"")</f>
        <v/>
      </c>
      <c r="O16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_VL1-03</v>
      </c>
    </row>
    <row r="1685" spans="1:15" x14ac:dyDescent="0.25">
      <c r="A1685" s="8" t="s">
        <v>582</v>
      </c>
      <c r="B1685" s="9">
        <v>4</v>
      </c>
      <c r="C1685" s="13" t="s">
        <v>588</v>
      </c>
      <c r="D1685" s="13"/>
      <c r="E1685" s="13" t="e">
        <f>_xlfn.IFNA(VLOOKUP(expandedflower[[#This Row],[Scion METRC '#]],[3]!METRCC8[#Data],2,FALSE),"METRC ERROR")</f>
        <v>#REF!</v>
      </c>
      <c r="F1685" s="13" t="str">
        <f>_xlfn.IFNA(VLOOKUP(expandedflower[[#This Row],[Scion METRC '#]],VEGC8[[#All],[Scion METRC '#]:[Pheno Barcode]],2,FALSE),"")</f>
        <v/>
      </c>
      <c r="G1685" s="13" t="str">
        <f>LEFT(expandedflower[[#This Row],[Pheno Barcode]],7)</f>
        <v/>
      </c>
      <c r="H1685" s="10" t="e">
        <f>_xlfn.IFNA(VLOOKUP(expandedflower[[#This Row],[Strain]],VEGC8[[#All],[Scion METRC '#]:[Health]],5,FALSE),"")</f>
        <v>#REF!</v>
      </c>
      <c r="I1685" s="13"/>
      <c r="J1685" s="13" t="str">
        <f>_xlfn.IFNA(VLOOKUP(expandedflower[[#This Row],[Scion METRC '#]],DEADC8[#Data],2,FALSE),"Alive")</f>
        <v>Alive</v>
      </c>
      <c r="K1685" s="13"/>
      <c r="L1685" s="13" t="str">
        <f>_xlfn.IFNA(VLOOKUP(expandedflower[[#This Row],[Scion METRC '#]],DEADC8[#Data],3,FALSE),"")</f>
        <v/>
      </c>
      <c r="M1685" s="14" t="str">
        <f>_xlfn.IFNA(VLOOKUP(expandedflower[[#This Row],[Scion METRC '#]],DEADC8[#Data],4,FALSE),"")</f>
        <v/>
      </c>
      <c r="N1685" s="13" t="str">
        <f>IF(ISNUMBER(SEARCH(".",expandedflower[[#This Row],[Pheno Barcode]])),CONCATENATE("1A4070000000065000",RIGHT(expandedflower[[#This Row],[Pheno Barcode]],6)),"")</f>
        <v/>
      </c>
      <c r="O16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_VL1-04</v>
      </c>
    </row>
    <row r="1686" spans="1:15" x14ac:dyDescent="0.25">
      <c r="A1686" s="8" t="s">
        <v>582</v>
      </c>
      <c r="B1686" s="9">
        <v>5</v>
      </c>
      <c r="C1686" s="13" t="s">
        <v>588</v>
      </c>
      <c r="D1686" s="13"/>
      <c r="E1686" s="13" t="e">
        <f>_xlfn.IFNA(VLOOKUP(expandedflower[[#This Row],[Scion METRC '#]],[3]!METRCC8[#Data],2,FALSE),"METRC ERROR")</f>
        <v>#REF!</v>
      </c>
      <c r="F1686" s="13" t="str">
        <f>_xlfn.IFNA(VLOOKUP(expandedflower[[#This Row],[Scion METRC '#]],VEGC8[[#All],[Scion METRC '#]:[Pheno Barcode]],2,FALSE),"")</f>
        <v/>
      </c>
      <c r="G1686" s="13" t="str">
        <f>LEFT(expandedflower[[#This Row],[Pheno Barcode]],7)</f>
        <v/>
      </c>
      <c r="H1686" s="10" t="e">
        <f>_xlfn.IFNA(VLOOKUP(expandedflower[[#This Row],[Strain]],VEGC8[[#All],[Scion METRC '#]:[Health]],5,FALSE),"")</f>
        <v>#REF!</v>
      </c>
      <c r="I1686" s="13"/>
      <c r="J1686" s="13" t="str">
        <f>_xlfn.IFNA(VLOOKUP(expandedflower[[#This Row],[Scion METRC '#]],DEADC8[#Data],2,FALSE),"Alive")</f>
        <v>Alive</v>
      </c>
      <c r="K1686" s="13"/>
      <c r="L1686" s="13" t="str">
        <f>_xlfn.IFNA(VLOOKUP(expandedflower[[#This Row],[Scion METRC '#]],DEADC8[#Data],3,FALSE),"")</f>
        <v/>
      </c>
      <c r="M1686" s="14" t="str">
        <f>_xlfn.IFNA(VLOOKUP(expandedflower[[#This Row],[Scion METRC '#]],DEADC8[#Data],4,FALSE),"")</f>
        <v/>
      </c>
      <c r="N1686" s="13" t="str">
        <f>IF(ISNUMBER(SEARCH(".",expandedflower[[#This Row],[Pheno Barcode]])),CONCATENATE("1A4070000000065000",RIGHT(expandedflower[[#This Row],[Pheno Barcode]],6)),"")</f>
        <v/>
      </c>
      <c r="O16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_VL1-05</v>
      </c>
    </row>
    <row r="1687" spans="1:15" x14ac:dyDescent="0.25">
      <c r="A1687" s="8" t="s">
        <v>582</v>
      </c>
      <c r="B1687" s="9">
        <v>6</v>
      </c>
      <c r="C1687" s="13" t="s">
        <v>588</v>
      </c>
      <c r="D1687" s="13"/>
      <c r="E1687" s="13" t="e">
        <f>_xlfn.IFNA(VLOOKUP(expandedflower[[#This Row],[Scion METRC '#]],[3]!METRCC8[#Data],2,FALSE),"METRC ERROR")</f>
        <v>#REF!</v>
      </c>
      <c r="F1687" s="13" t="str">
        <f>_xlfn.IFNA(VLOOKUP(expandedflower[[#This Row],[Scion METRC '#]],VEGC8[[#All],[Scion METRC '#]:[Pheno Barcode]],2,FALSE),"")</f>
        <v/>
      </c>
      <c r="G1687" s="13" t="str">
        <f>LEFT(expandedflower[[#This Row],[Pheno Barcode]],7)</f>
        <v/>
      </c>
      <c r="H1687" s="10" t="e">
        <f>_xlfn.IFNA(VLOOKUP(expandedflower[[#This Row],[Strain]],VEGC8[[#All],[Scion METRC '#]:[Health]],5,FALSE),"")</f>
        <v>#REF!</v>
      </c>
      <c r="I1687" s="13"/>
      <c r="J1687" s="13" t="str">
        <f>_xlfn.IFNA(VLOOKUP(expandedflower[[#This Row],[Scion METRC '#]],DEADC8[#Data],2,FALSE),"Alive")</f>
        <v>Alive</v>
      </c>
      <c r="K1687" s="13"/>
      <c r="L1687" s="13" t="str">
        <f>_xlfn.IFNA(VLOOKUP(expandedflower[[#This Row],[Scion METRC '#]],DEADC8[#Data],3,FALSE),"")</f>
        <v/>
      </c>
      <c r="M1687" s="14" t="str">
        <f>_xlfn.IFNA(VLOOKUP(expandedflower[[#This Row],[Scion METRC '#]],DEADC8[#Data],4,FALSE),"")</f>
        <v/>
      </c>
      <c r="N1687" s="13" t="str">
        <f>IF(ISNUMBER(SEARCH(".",expandedflower[[#This Row],[Pheno Barcode]])),CONCATENATE("1A4070000000065000",RIGHT(expandedflower[[#This Row],[Pheno Barcode]],6)),"")</f>
        <v/>
      </c>
      <c r="O16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_VL1-06</v>
      </c>
    </row>
    <row r="1688" spans="1:15" x14ac:dyDescent="0.25">
      <c r="A1688" s="8" t="s">
        <v>582</v>
      </c>
      <c r="B1688" s="9">
        <v>7</v>
      </c>
      <c r="C1688" s="13" t="s">
        <v>588</v>
      </c>
      <c r="D1688" s="13"/>
      <c r="E1688" s="13" t="e">
        <f>_xlfn.IFNA(VLOOKUP(expandedflower[[#This Row],[Scion METRC '#]],[3]!METRCC8[#Data],2,FALSE),"METRC ERROR")</f>
        <v>#REF!</v>
      </c>
      <c r="F1688" s="13" t="str">
        <f>_xlfn.IFNA(VLOOKUP(expandedflower[[#This Row],[Scion METRC '#]],VEGC8[[#All],[Scion METRC '#]:[Pheno Barcode]],2,FALSE),"")</f>
        <v/>
      </c>
      <c r="G1688" s="13" t="str">
        <f>LEFT(expandedflower[[#This Row],[Pheno Barcode]],7)</f>
        <v/>
      </c>
      <c r="H1688" s="10" t="e">
        <f>_xlfn.IFNA(VLOOKUP(expandedflower[[#This Row],[Strain]],VEGC8[[#All],[Scion METRC '#]:[Health]],5,FALSE),"")</f>
        <v>#REF!</v>
      </c>
      <c r="I1688" s="13"/>
      <c r="J1688" s="13" t="str">
        <f>_xlfn.IFNA(VLOOKUP(expandedflower[[#This Row],[Scion METRC '#]],DEADC8[#Data],2,FALSE),"Alive")</f>
        <v>Alive</v>
      </c>
      <c r="K1688" s="13"/>
      <c r="L1688" s="13" t="str">
        <f>_xlfn.IFNA(VLOOKUP(expandedflower[[#This Row],[Scion METRC '#]],DEADC8[#Data],3,FALSE),"")</f>
        <v/>
      </c>
      <c r="M1688" s="14" t="str">
        <f>_xlfn.IFNA(VLOOKUP(expandedflower[[#This Row],[Scion METRC '#]],DEADC8[#Data],4,FALSE),"")</f>
        <v/>
      </c>
      <c r="N1688" s="13" t="str">
        <f>IF(ISNUMBER(SEARCH(".",expandedflower[[#This Row],[Pheno Barcode]])),CONCATENATE("1A4070000000065000",RIGHT(expandedflower[[#This Row],[Pheno Barcode]],6)),"")</f>
        <v/>
      </c>
      <c r="O16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_VL1-07</v>
      </c>
    </row>
    <row r="1689" spans="1:15" x14ac:dyDescent="0.25">
      <c r="A1689" s="8" t="s">
        <v>582</v>
      </c>
      <c r="B1689" s="9">
        <v>8</v>
      </c>
      <c r="C1689" s="13" t="s">
        <v>588</v>
      </c>
      <c r="D1689" s="13"/>
      <c r="E1689" s="13" t="e">
        <f>_xlfn.IFNA(VLOOKUP(expandedflower[[#This Row],[Scion METRC '#]],[3]!METRCC8[#Data],2,FALSE),"METRC ERROR")</f>
        <v>#REF!</v>
      </c>
      <c r="F1689" s="13" t="str">
        <f>_xlfn.IFNA(VLOOKUP(expandedflower[[#This Row],[Scion METRC '#]],VEGC8[[#All],[Scion METRC '#]:[Pheno Barcode]],2,FALSE),"")</f>
        <v/>
      </c>
      <c r="G1689" s="13" t="str">
        <f>LEFT(expandedflower[[#This Row],[Pheno Barcode]],7)</f>
        <v/>
      </c>
      <c r="H1689" s="10" t="e">
        <f>_xlfn.IFNA(VLOOKUP(expandedflower[[#This Row],[Strain]],VEGC8[[#All],[Scion METRC '#]:[Health]],5,FALSE),"")</f>
        <v>#REF!</v>
      </c>
      <c r="I1689" s="13"/>
      <c r="J1689" s="13" t="str">
        <f>_xlfn.IFNA(VLOOKUP(expandedflower[[#This Row],[Scion METRC '#]],DEADC8[#Data],2,FALSE),"Alive")</f>
        <v>Alive</v>
      </c>
      <c r="K1689" s="13"/>
      <c r="L1689" s="13" t="str">
        <f>_xlfn.IFNA(VLOOKUP(expandedflower[[#This Row],[Scion METRC '#]],DEADC8[#Data],3,FALSE),"")</f>
        <v/>
      </c>
      <c r="M1689" s="14" t="str">
        <f>_xlfn.IFNA(VLOOKUP(expandedflower[[#This Row],[Scion METRC '#]],DEADC8[#Data],4,FALSE),"")</f>
        <v/>
      </c>
      <c r="N1689" s="13" t="str">
        <f>IF(ISNUMBER(SEARCH(".",expandedflower[[#This Row],[Pheno Barcode]])),CONCATENATE("1A4070000000065000",RIGHT(expandedflower[[#This Row],[Pheno Barcode]],6)),"")</f>
        <v/>
      </c>
      <c r="O16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_VL1-08</v>
      </c>
    </row>
    <row r="1690" spans="1:15" x14ac:dyDescent="0.25">
      <c r="A1690" s="8" t="s">
        <v>582</v>
      </c>
      <c r="B1690" s="9">
        <v>9</v>
      </c>
      <c r="C1690" s="13" t="s">
        <v>588</v>
      </c>
      <c r="D1690" s="13"/>
      <c r="E1690" s="13" t="e">
        <f>_xlfn.IFNA(VLOOKUP(expandedflower[[#This Row],[Scion METRC '#]],[3]!METRCC8[#Data],2,FALSE),"METRC ERROR")</f>
        <v>#REF!</v>
      </c>
      <c r="F1690" s="13" t="str">
        <f>_xlfn.IFNA(VLOOKUP(expandedflower[[#This Row],[Scion METRC '#]],VEGC8[[#All],[Scion METRC '#]:[Pheno Barcode]],2,FALSE),"")</f>
        <v/>
      </c>
      <c r="G1690" s="13" t="str">
        <f>LEFT(expandedflower[[#This Row],[Pheno Barcode]],7)</f>
        <v/>
      </c>
      <c r="H1690" s="10" t="e">
        <f>_xlfn.IFNA(VLOOKUP(expandedflower[[#This Row],[Strain]],VEGC8[[#All],[Scion METRC '#]:[Health]],5,FALSE),"")</f>
        <v>#REF!</v>
      </c>
      <c r="I1690" s="13"/>
      <c r="J1690" s="13" t="str">
        <f>_xlfn.IFNA(VLOOKUP(expandedflower[[#This Row],[Scion METRC '#]],DEADC8[#Data],2,FALSE),"Alive")</f>
        <v>Alive</v>
      </c>
      <c r="K1690" s="13"/>
      <c r="L1690" s="13" t="str">
        <f>_xlfn.IFNA(VLOOKUP(expandedflower[[#This Row],[Scion METRC '#]],DEADC8[#Data],3,FALSE),"")</f>
        <v/>
      </c>
      <c r="M1690" s="14" t="str">
        <f>_xlfn.IFNA(VLOOKUP(expandedflower[[#This Row],[Scion METRC '#]],DEADC8[#Data],4,FALSE),"")</f>
        <v/>
      </c>
      <c r="N1690" s="13" t="str">
        <f>IF(ISNUMBER(SEARCH(".",expandedflower[[#This Row],[Pheno Barcode]])),CONCATENATE("1A4070000000065000",RIGHT(expandedflower[[#This Row],[Pheno Barcode]],6)),"")</f>
        <v/>
      </c>
      <c r="O16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_VL1-09</v>
      </c>
    </row>
    <row r="1691" spans="1:15" x14ac:dyDescent="0.25">
      <c r="A1691" s="8" t="s">
        <v>582</v>
      </c>
      <c r="B1691" s="9">
        <v>10</v>
      </c>
      <c r="C1691" s="13" t="s">
        <v>588</v>
      </c>
      <c r="D1691" s="13"/>
      <c r="E1691" s="13" t="e">
        <f>_xlfn.IFNA(VLOOKUP(expandedflower[[#This Row],[Scion METRC '#]],[3]!METRCC8[#Data],2,FALSE),"METRC ERROR")</f>
        <v>#REF!</v>
      </c>
      <c r="F1691" s="13" t="str">
        <f>_xlfn.IFNA(VLOOKUP(expandedflower[[#This Row],[Scion METRC '#]],VEGC8[[#All],[Scion METRC '#]:[Pheno Barcode]],2,FALSE),"")</f>
        <v/>
      </c>
      <c r="G1691" s="13" t="str">
        <f>LEFT(expandedflower[[#This Row],[Pheno Barcode]],7)</f>
        <v/>
      </c>
      <c r="H1691" s="10" t="e">
        <f>_xlfn.IFNA(VLOOKUP(expandedflower[[#This Row],[Strain]],VEGC8[[#All],[Scion METRC '#]:[Health]],5,FALSE),"")</f>
        <v>#REF!</v>
      </c>
      <c r="I1691" s="13"/>
      <c r="J1691" s="13" t="str">
        <f>_xlfn.IFNA(VLOOKUP(expandedflower[[#This Row],[Scion METRC '#]],DEADC8[#Data],2,FALSE),"Alive")</f>
        <v>Alive</v>
      </c>
      <c r="K1691" s="13"/>
      <c r="L1691" s="13" t="str">
        <f>_xlfn.IFNA(VLOOKUP(expandedflower[[#This Row],[Scion METRC '#]],DEADC8[#Data],3,FALSE),"")</f>
        <v/>
      </c>
      <c r="M1691" s="14" t="str">
        <f>_xlfn.IFNA(VLOOKUP(expandedflower[[#This Row],[Scion METRC '#]],DEADC8[#Data],4,FALSE),"")</f>
        <v/>
      </c>
      <c r="N1691" s="13" t="str">
        <f>IF(ISNUMBER(SEARCH(".",expandedflower[[#This Row],[Pheno Barcode]])),CONCATENATE("1A4070000000065000",RIGHT(expandedflower[[#This Row],[Pheno Barcode]],6)),"")</f>
        <v/>
      </c>
      <c r="O16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_VL1-10</v>
      </c>
    </row>
    <row r="1692" spans="1:15" x14ac:dyDescent="0.25">
      <c r="A1692" s="8" t="s">
        <v>582</v>
      </c>
      <c r="B1692" s="9">
        <v>11</v>
      </c>
      <c r="C1692" s="13" t="s">
        <v>588</v>
      </c>
      <c r="D1692" s="13"/>
      <c r="E1692" s="13" t="e">
        <f>_xlfn.IFNA(VLOOKUP(expandedflower[[#This Row],[Scion METRC '#]],[3]!METRCC8[#Data],2,FALSE),"METRC ERROR")</f>
        <v>#REF!</v>
      </c>
      <c r="F1692" s="13" t="str">
        <f>_xlfn.IFNA(VLOOKUP(expandedflower[[#This Row],[Scion METRC '#]],VEGC8[[#All],[Scion METRC '#]:[Pheno Barcode]],2,FALSE),"")</f>
        <v/>
      </c>
      <c r="G1692" s="13" t="str">
        <f>LEFT(expandedflower[[#This Row],[Pheno Barcode]],7)</f>
        <v/>
      </c>
      <c r="H1692" s="10" t="e">
        <f>_xlfn.IFNA(VLOOKUP(expandedflower[[#This Row],[Strain]],VEGC8[[#All],[Scion METRC '#]:[Health]],5,FALSE),"")</f>
        <v>#REF!</v>
      </c>
      <c r="I1692" s="13"/>
      <c r="J1692" s="13" t="str">
        <f>_xlfn.IFNA(VLOOKUP(expandedflower[[#This Row],[Scion METRC '#]],DEADC8[#Data],2,FALSE),"Alive")</f>
        <v>Alive</v>
      </c>
      <c r="K1692" s="13"/>
      <c r="L1692" s="13" t="str">
        <f>_xlfn.IFNA(VLOOKUP(expandedflower[[#This Row],[Scion METRC '#]],DEADC8[#Data],3,FALSE),"")</f>
        <v/>
      </c>
      <c r="M1692" s="14" t="str">
        <f>_xlfn.IFNA(VLOOKUP(expandedflower[[#This Row],[Scion METRC '#]],DEADC8[#Data],4,FALSE),"")</f>
        <v/>
      </c>
      <c r="N1692" s="13" t="str">
        <f>IF(ISNUMBER(SEARCH(".",expandedflower[[#This Row],[Pheno Barcode]])),CONCATENATE("1A4070000000065000",RIGHT(expandedflower[[#This Row],[Pheno Barcode]],6)),"")</f>
        <v/>
      </c>
      <c r="O16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_VL1-11</v>
      </c>
    </row>
    <row r="1693" spans="1:15" x14ac:dyDescent="0.25">
      <c r="A1693" s="8" t="s">
        <v>582</v>
      </c>
      <c r="B1693" s="9">
        <v>12</v>
      </c>
      <c r="C1693" s="13" t="s">
        <v>588</v>
      </c>
      <c r="D1693" s="13"/>
      <c r="E1693" s="13" t="e">
        <f>_xlfn.IFNA(VLOOKUP(expandedflower[[#This Row],[Scion METRC '#]],[3]!METRCC8[#Data],2,FALSE),"METRC ERROR")</f>
        <v>#REF!</v>
      </c>
      <c r="F1693" s="13" t="str">
        <f>_xlfn.IFNA(VLOOKUP(expandedflower[[#This Row],[Scion METRC '#]],VEGC8[[#All],[Scion METRC '#]:[Pheno Barcode]],2,FALSE),"")</f>
        <v/>
      </c>
      <c r="G1693" s="13" t="str">
        <f>LEFT(expandedflower[[#This Row],[Pheno Barcode]],7)</f>
        <v/>
      </c>
      <c r="H1693" s="10" t="e">
        <f>_xlfn.IFNA(VLOOKUP(expandedflower[[#This Row],[Strain]],VEGC8[[#All],[Scion METRC '#]:[Health]],5,FALSE),"")</f>
        <v>#REF!</v>
      </c>
      <c r="I1693" s="13"/>
      <c r="J1693" s="13" t="str">
        <f>_xlfn.IFNA(VLOOKUP(expandedflower[[#This Row],[Scion METRC '#]],DEADC8[#Data],2,FALSE),"Alive")</f>
        <v>Alive</v>
      </c>
      <c r="K1693" s="13"/>
      <c r="L1693" s="13" t="str">
        <f>_xlfn.IFNA(VLOOKUP(expandedflower[[#This Row],[Scion METRC '#]],DEADC8[#Data],3,FALSE),"")</f>
        <v/>
      </c>
      <c r="M1693" s="14" t="str">
        <f>_xlfn.IFNA(VLOOKUP(expandedflower[[#This Row],[Scion METRC '#]],DEADC8[#Data],4,FALSE),"")</f>
        <v/>
      </c>
      <c r="N1693" s="13" t="str">
        <f>IF(ISNUMBER(SEARCH(".",expandedflower[[#This Row],[Pheno Barcode]])),CONCATENATE("1A4070000000065000",RIGHT(expandedflower[[#This Row],[Pheno Barcode]],6)),"")</f>
        <v/>
      </c>
      <c r="O16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_VL1-12</v>
      </c>
    </row>
    <row r="1694" spans="1:15" x14ac:dyDescent="0.25">
      <c r="A1694" s="8" t="s">
        <v>582</v>
      </c>
      <c r="B1694" s="9">
        <v>13</v>
      </c>
      <c r="C1694" s="13" t="s">
        <v>588</v>
      </c>
      <c r="D1694" s="13"/>
      <c r="E1694" s="13" t="e">
        <f>_xlfn.IFNA(VLOOKUP(expandedflower[[#This Row],[Scion METRC '#]],[3]!METRCC8[#Data],2,FALSE),"METRC ERROR")</f>
        <v>#REF!</v>
      </c>
      <c r="F1694" s="13" t="str">
        <f>_xlfn.IFNA(VLOOKUP(expandedflower[[#This Row],[Scion METRC '#]],VEGC8[[#All],[Scion METRC '#]:[Pheno Barcode]],2,FALSE),"")</f>
        <v/>
      </c>
      <c r="G1694" s="13" t="str">
        <f>LEFT(expandedflower[[#This Row],[Pheno Barcode]],7)</f>
        <v/>
      </c>
      <c r="H1694" s="10" t="e">
        <f>_xlfn.IFNA(VLOOKUP(expandedflower[[#This Row],[Strain]],VEGC8[[#All],[Scion METRC '#]:[Health]],5,FALSE),"")</f>
        <v>#REF!</v>
      </c>
      <c r="I1694" s="13"/>
      <c r="J1694" s="13" t="str">
        <f>_xlfn.IFNA(VLOOKUP(expandedflower[[#This Row],[Scion METRC '#]],DEADC8[#Data],2,FALSE),"Alive")</f>
        <v>Alive</v>
      </c>
      <c r="K1694" s="13"/>
      <c r="L1694" s="13" t="str">
        <f>_xlfn.IFNA(VLOOKUP(expandedflower[[#This Row],[Scion METRC '#]],DEADC8[#Data],3,FALSE),"")</f>
        <v/>
      </c>
      <c r="M1694" s="14" t="str">
        <f>_xlfn.IFNA(VLOOKUP(expandedflower[[#This Row],[Scion METRC '#]],DEADC8[#Data],4,FALSE),"")</f>
        <v/>
      </c>
      <c r="N1694" s="13" t="str">
        <f>IF(ISNUMBER(SEARCH(".",expandedflower[[#This Row],[Pheno Barcode]])),CONCATENATE("1A4070000000065000",RIGHT(expandedflower[[#This Row],[Pheno Barcode]],6)),"")</f>
        <v/>
      </c>
      <c r="O16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_VL1-13</v>
      </c>
    </row>
    <row r="1695" spans="1:15" x14ac:dyDescent="0.25">
      <c r="A1695" s="8" t="s">
        <v>582</v>
      </c>
      <c r="B1695" s="9">
        <v>14</v>
      </c>
      <c r="C1695" s="13" t="s">
        <v>588</v>
      </c>
      <c r="D1695" s="13"/>
      <c r="E1695" s="13" t="e">
        <f>_xlfn.IFNA(VLOOKUP(expandedflower[[#This Row],[Scion METRC '#]],[3]!METRCC8[#Data],2,FALSE),"METRC ERROR")</f>
        <v>#REF!</v>
      </c>
      <c r="F1695" s="13" t="str">
        <f>_xlfn.IFNA(VLOOKUP(expandedflower[[#This Row],[Scion METRC '#]],VEGC8[[#All],[Scion METRC '#]:[Pheno Barcode]],2,FALSE),"")</f>
        <v/>
      </c>
      <c r="G1695" s="13" t="str">
        <f>LEFT(expandedflower[[#This Row],[Pheno Barcode]],7)</f>
        <v/>
      </c>
      <c r="H1695" s="10" t="e">
        <f>_xlfn.IFNA(VLOOKUP(expandedflower[[#This Row],[Strain]],VEGC8[[#All],[Scion METRC '#]:[Health]],5,FALSE),"")</f>
        <v>#REF!</v>
      </c>
      <c r="I1695" s="13"/>
      <c r="J1695" s="13" t="str">
        <f>_xlfn.IFNA(VLOOKUP(expandedflower[[#This Row],[Scion METRC '#]],DEADC8[#Data],2,FALSE),"Alive")</f>
        <v>Alive</v>
      </c>
      <c r="K1695" s="13"/>
      <c r="L1695" s="13" t="str">
        <f>_xlfn.IFNA(VLOOKUP(expandedflower[[#This Row],[Scion METRC '#]],DEADC8[#Data],3,FALSE),"")</f>
        <v/>
      </c>
      <c r="M1695" s="14" t="str">
        <f>_xlfn.IFNA(VLOOKUP(expandedflower[[#This Row],[Scion METRC '#]],DEADC8[#Data],4,FALSE),"")</f>
        <v/>
      </c>
      <c r="N1695" s="13" t="str">
        <f>IF(ISNUMBER(SEARCH(".",expandedflower[[#This Row],[Pheno Barcode]])),CONCATENATE("1A4070000000065000",RIGHT(expandedflower[[#This Row],[Pheno Barcode]],6)),"")</f>
        <v/>
      </c>
      <c r="O16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_VL1-14</v>
      </c>
    </row>
    <row r="1696" spans="1:15" x14ac:dyDescent="0.25">
      <c r="A1696" s="8" t="s">
        <v>582</v>
      </c>
      <c r="B1696" s="9">
        <v>15</v>
      </c>
      <c r="C1696" s="13" t="s">
        <v>588</v>
      </c>
      <c r="D1696" s="13"/>
      <c r="E1696" s="13" t="e">
        <f>_xlfn.IFNA(VLOOKUP(expandedflower[[#This Row],[Scion METRC '#]],[3]!METRCC8[#Data],2,FALSE),"METRC ERROR")</f>
        <v>#REF!</v>
      </c>
      <c r="F1696" s="13" t="str">
        <f>_xlfn.IFNA(VLOOKUP(expandedflower[[#This Row],[Scion METRC '#]],VEGC8[[#All],[Scion METRC '#]:[Pheno Barcode]],2,FALSE),"")</f>
        <v/>
      </c>
      <c r="G1696" s="13" t="str">
        <f>LEFT(expandedflower[[#This Row],[Pheno Barcode]],7)</f>
        <v/>
      </c>
      <c r="H1696" s="10" t="e">
        <f>_xlfn.IFNA(VLOOKUP(expandedflower[[#This Row],[Strain]],VEGC8[[#All],[Scion METRC '#]:[Health]],5,FALSE),"")</f>
        <v>#REF!</v>
      </c>
      <c r="I1696" s="13"/>
      <c r="J1696" s="13" t="str">
        <f>_xlfn.IFNA(VLOOKUP(expandedflower[[#This Row],[Scion METRC '#]],DEADC8[#Data],2,FALSE),"Alive")</f>
        <v>Alive</v>
      </c>
      <c r="K1696" s="13"/>
      <c r="L1696" s="13" t="str">
        <f>_xlfn.IFNA(VLOOKUP(expandedflower[[#This Row],[Scion METRC '#]],DEADC8[#Data],3,FALSE),"")</f>
        <v/>
      </c>
      <c r="M1696" s="14" t="str">
        <f>_xlfn.IFNA(VLOOKUP(expandedflower[[#This Row],[Scion METRC '#]],DEADC8[#Data],4,FALSE),"")</f>
        <v/>
      </c>
      <c r="N1696" s="13" t="str">
        <f>IF(ISNUMBER(SEARCH(".",expandedflower[[#This Row],[Pheno Barcode]])),CONCATENATE("1A4070000000065000",RIGHT(expandedflower[[#This Row],[Pheno Barcode]],6)),"")</f>
        <v/>
      </c>
      <c r="O16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_VL1-15</v>
      </c>
    </row>
    <row r="1697" spans="1:15" x14ac:dyDescent="0.25">
      <c r="A1697" s="8" t="s">
        <v>582</v>
      </c>
      <c r="B1697" s="9">
        <v>16</v>
      </c>
      <c r="C1697" s="13" t="s">
        <v>588</v>
      </c>
      <c r="D1697" s="13"/>
      <c r="E1697" s="13" t="e">
        <f>_xlfn.IFNA(VLOOKUP(expandedflower[[#This Row],[Scion METRC '#]],[3]!METRCC8[#Data],2,FALSE),"METRC ERROR")</f>
        <v>#REF!</v>
      </c>
      <c r="F1697" s="13" t="str">
        <f>_xlfn.IFNA(VLOOKUP(expandedflower[[#This Row],[Scion METRC '#]],VEGC8[[#All],[Scion METRC '#]:[Pheno Barcode]],2,FALSE),"")</f>
        <v/>
      </c>
      <c r="G1697" s="13" t="str">
        <f>LEFT(expandedflower[[#This Row],[Pheno Barcode]],7)</f>
        <v/>
      </c>
      <c r="H1697" s="10" t="e">
        <f>_xlfn.IFNA(VLOOKUP(expandedflower[[#This Row],[Strain]],VEGC8[[#All],[Scion METRC '#]:[Health]],5,FALSE),"")</f>
        <v>#REF!</v>
      </c>
      <c r="I1697" s="13"/>
      <c r="J1697" s="13" t="str">
        <f>_xlfn.IFNA(VLOOKUP(expandedflower[[#This Row],[Scion METRC '#]],DEADC8[#Data],2,FALSE),"Alive")</f>
        <v>Alive</v>
      </c>
      <c r="K1697" s="13"/>
      <c r="L1697" s="13" t="str">
        <f>_xlfn.IFNA(VLOOKUP(expandedflower[[#This Row],[Scion METRC '#]],DEADC8[#Data],3,FALSE),"")</f>
        <v/>
      </c>
      <c r="M1697" s="14" t="str">
        <f>_xlfn.IFNA(VLOOKUP(expandedflower[[#This Row],[Scion METRC '#]],DEADC8[#Data],4,FALSE),"")</f>
        <v/>
      </c>
      <c r="N1697" s="13" t="str">
        <f>IF(ISNUMBER(SEARCH(".",expandedflower[[#This Row],[Pheno Barcode]])),CONCATENATE("1A4070000000065000",RIGHT(expandedflower[[#This Row],[Pheno Barcode]],6)),"")</f>
        <v/>
      </c>
      <c r="O16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_VL1-16</v>
      </c>
    </row>
    <row r="1698" spans="1:15" x14ac:dyDescent="0.25">
      <c r="A1698" s="8" t="s">
        <v>582</v>
      </c>
      <c r="B1698" s="9">
        <v>1</v>
      </c>
      <c r="C1698" s="13" t="s">
        <v>589</v>
      </c>
      <c r="D1698" s="13"/>
      <c r="E1698" s="13" t="e">
        <f>_xlfn.IFNA(VLOOKUP(expandedflower[[#This Row],[Scion METRC '#]],[3]!METRCC8[#Data],2,FALSE),"METRC ERROR")</f>
        <v>#REF!</v>
      </c>
      <c r="F1698" s="13" t="str">
        <f>_xlfn.IFNA(VLOOKUP(expandedflower[[#This Row],[Scion METRC '#]],VEGC8[[#All],[Scion METRC '#]:[Pheno Barcode]],2,FALSE),"")</f>
        <v/>
      </c>
      <c r="G1698" s="13" t="str">
        <f>LEFT(expandedflower[[#This Row],[Pheno Barcode]],7)</f>
        <v/>
      </c>
      <c r="H1698" s="10" t="e">
        <f>_xlfn.IFNA(VLOOKUP(expandedflower[[#This Row],[Strain]],VEGC8[[#All],[Scion METRC '#]:[Health]],5,FALSE),"")</f>
        <v>#REF!</v>
      </c>
      <c r="I1698" s="13"/>
      <c r="J1698" s="13" t="str">
        <f>_xlfn.IFNA(VLOOKUP(expandedflower[[#This Row],[Scion METRC '#]],DEADC8[#Data],2,FALSE),"Alive")</f>
        <v>Alive</v>
      </c>
      <c r="K1698" s="13"/>
      <c r="L1698" s="13" t="str">
        <f>_xlfn.IFNA(VLOOKUP(expandedflower[[#This Row],[Scion METRC '#]],DEADC8[#Data],3,FALSE),"")</f>
        <v/>
      </c>
      <c r="M1698" s="14" t="str">
        <f>_xlfn.IFNA(VLOOKUP(expandedflower[[#This Row],[Scion METRC '#]],DEADC8[#Data],4,FALSE),"")</f>
        <v/>
      </c>
      <c r="N1698" s="13" t="str">
        <f>IF(ISNUMBER(SEARCH(".",expandedflower[[#This Row],[Pheno Barcode]])),CONCATENATE("1A4070000000065000",RIGHT(expandedflower[[#This Row],[Pheno Barcode]],6)),"")</f>
        <v/>
      </c>
      <c r="O16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_VL2-01</v>
      </c>
    </row>
    <row r="1699" spans="1:15" x14ac:dyDescent="0.25">
      <c r="A1699" s="8" t="s">
        <v>582</v>
      </c>
      <c r="B1699" s="9">
        <v>2</v>
      </c>
      <c r="C1699" s="13" t="s">
        <v>589</v>
      </c>
      <c r="D1699" s="13"/>
      <c r="E1699" s="13" t="e">
        <f>_xlfn.IFNA(VLOOKUP(expandedflower[[#This Row],[Scion METRC '#]],[3]!METRCC8[#Data],2,FALSE),"METRC ERROR")</f>
        <v>#REF!</v>
      </c>
      <c r="F1699" s="13" t="str">
        <f>_xlfn.IFNA(VLOOKUP(expandedflower[[#This Row],[Scion METRC '#]],VEGC8[[#All],[Scion METRC '#]:[Pheno Barcode]],2,FALSE),"")</f>
        <v/>
      </c>
      <c r="G1699" s="13" t="str">
        <f>LEFT(expandedflower[[#This Row],[Pheno Barcode]],7)</f>
        <v/>
      </c>
      <c r="H1699" s="10" t="e">
        <f>_xlfn.IFNA(VLOOKUP(expandedflower[[#This Row],[Strain]],VEGC8[[#All],[Scion METRC '#]:[Health]],5,FALSE),"")</f>
        <v>#REF!</v>
      </c>
      <c r="I1699" s="13"/>
      <c r="J1699" s="13" t="str">
        <f>_xlfn.IFNA(VLOOKUP(expandedflower[[#This Row],[Scion METRC '#]],DEADC8[#Data],2,FALSE),"Alive")</f>
        <v>Alive</v>
      </c>
      <c r="K1699" s="13"/>
      <c r="L1699" s="13" t="str">
        <f>_xlfn.IFNA(VLOOKUP(expandedflower[[#This Row],[Scion METRC '#]],DEADC8[#Data],3,FALSE),"")</f>
        <v/>
      </c>
      <c r="M1699" s="14" t="str">
        <f>_xlfn.IFNA(VLOOKUP(expandedflower[[#This Row],[Scion METRC '#]],DEADC8[#Data],4,FALSE),"")</f>
        <v/>
      </c>
      <c r="N1699" s="13" t="str">
        <f>IF(ISNUMBER(SEARCH(".",expandedflower[[#This Row],[Pheno Barcode]])),CONCATENATE("1A4070000000065000",RIGHT(expandedflower[[#This Row],[Pheno Barcode]],6)),"")</f>
        <v/>
      </c>
      <c r="O16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_VL2-02</v>
      </c>
    </row>
    <row r="1700" spans="1:15" x14ac:dyDescent="0.25">
      <c r="A1700" s="8" t="s">
        <v>582</v>
      </c>
      <c r="B1700" s="9">
        <v>3</v>
      </c>
      <c r="C1700" s="13" t="s">
        <v>589</v>
      </c>
      <c r="D1700" s="13"/>
      <c r="E1700" s="13" t="e">
        <f>_xlfn.IFNA(VLOOKUP(expandedflower[[#This Row],[Scion METRC '#]],[3]!METRCC8[#Data],2,FALSE),"METRC ERROR")</f>
        <v>#REF!</v>
      </c>
      <c r="F1700" s="13" t="str">
        <f>_xlfn.IFNA(VLOOKUP(expandedflower[[#This Row],[Scion METRC '#]],VEGC8[[#All],[Scion METRC '#]:[Pheno Barcode]],2,FALSE),"")</f>
        <v/>
      </c>
      <c r="G1700" s="13" t="str">
        <f>LEFT(expandedflower[[#This Row],[Pheno Barcode]],7)</f>
        <v/>
      </c>
      <c r="H1700" s="10" t="e">
        <f>_xlfn.IFNA(VLOOKUP(expandedflower[[#This Row],[Strain]],VEGC8[[#All],[Scion METRC '#]:[Health]],5,FALSE),"")</f>
        <v>#REF!</v>
      </c>
      <c r="I1700" s="13"/>
      <c r="J1700" s="13" t="str">
        <f>_xlfn.IFNA(VLOOKUP(expandedflower[[#This Row],[Scion METRC '#]],DEADC8[#Data],2,FALSE),"Alive")</f>
        <v>Alive</v>
      </c>
      <c r="K1700" s="13"/>
      <c r="L1700" s="13" t="str">
        <f>_xlfn.IFNA(VLOOKUP(expandedflower[[#This Row],[Scion METRC '#]],DEADC8[#Data],3,FALSE),"")</f>
        <v/>
      </c>
      <c r="M1700" s="14" t="str">
        <f>_xlfn.IFNA(VLOOKUP(expandedflower[[#This Row],[Scion METRC '#]],DEADC8[#Data],4,FALSE),"")</f>
        <v/>
      </c>
      <c r="N1700" s="13" t="str">
        <f>IF(ISNUMBER(SEARCH(".",expandedflower[[#This Row],[Pheno Barcode]])),CONCATENATE("1A4070000000065000",RIGHT(expandedflower[[#This Row],[Pheno Barcode]],6)),"")</f>
        <v/>
      </c>
      <c r="O17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_VL2-03</v>
      </c>
    </row>
    <row r="1701" spans="1:15" x14ac:dyDescent="0.25">
      <c r="A1701" s="8" t="s">
        <v>582</v>
      </c>
      <c r="B1701" s="9">
        <v>4</v>
      </c>
      <c r="C1701" s="13" t="s">
        <v>589</v>
      </c>
      <c r="D1701" s="13"/>
      <c r="E1701" s="13" t="e">
        <f>_xlfn.IFNA(VLOOKUP(expandedflower[[#This Row],[Scion METRC '#]],[3]!METRCC8[#Data],2,FALSE),"METRC ERROR")</f>
        <v>#REF!</v>
      </c>
      <c r="F1701" s="13" t="str">
        <f>_xlfn.IFNA(VLOOKUP(expandedflower[[#This Row],[Scion METRC '#]],VEGC8[[#All],[Scion METRC '#]:[Pheno Barcode]],2,FALSE),"")</f>
        <v/>
      </c>
      <c r="G1701" s="13" t="str">
        <f>LEFT(expandedflower[[#This Row],[Pheno Barcode]],7)</f>
        <v/>
      </c>
      <c r="H1701" s="10" t="e">
        <f>_xlfn.IFNA(VLOOKUP(expandedflower[[#This Row],[Strain]],VEGC8[[#All],[Scion METRC '#]:[Health]],5,FALSE),"")</f>
        <v>#REF!</v>
      </c>
      <c r="I1701" s="13"/>
      <c r="J1701" s="13" t="str">
        <f>_xlfn.IFNA(VLOOKUP(expandedflower[[#This Row],[Scion METRC '#]],DEADC8[#Data],2,FALSE),"Alive")</f>
        <v>Alive</v>
      </c>
      <c r="K1701" s="13"/>
      <c r="L1701" s="13" t="str">
        <f>_xlfn.IFNA(VLOOKUP(expandedflower[[#This Row],[Scion METRC '#]],DEADC8[#Data],3,FALSE),"")</f>
        <v/>
      </c>
      <c r="M1701" s="14" t="str">
        <f>_xlfn.IFNA(VLOOKUP(expandedflower[[#This Row],[Scion METRC '#]],DEADC8[#Data],4,FALSE),"")</f>
        <v/>
      </c>
      <c r="N1701" s="13" t="str">
        <f>IF(ISNUMBER(SEARCH(".",expandedflower[[#This Row],[Pheno Barcode]])),CONCATENATE("1A4070000000065000",RIGHT(expandedflower[[#This Row],[Pheno Barcode]],6)),"")</f>
        <v/>
      </c>
      <c r="O17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_VL2-04</v>
      </c>
    </row>
    <row r="1702" spans="1:15" x14ac:dyDescent="0.25">
      <c r="A1702" s="8" t="s">
        <v>582</v>
      </c>
      <c r="B1702" s="9">
        <v>5</v>
      </c>
      <c r="C1702" s="13" t="s">
        <v>589</v>
      </c>
      <c r="D1702" s="13"/>
      <c r="E1702" s="13" t="e">
        <f>_xlfn.IFNA(VLOOKUP(expandedflower[[#This Row],[Scion METRC '#]],[3]!METRCC8[#Data],2,FALSE),"METRC ERROR")</f>
        <v>#REF!</v>
      </c>
      <c r="F1702" s="13" t="str">
        <f>_xlfn.IFNA(VLOOKUP(expandedflower[[#This Row],[Scion METRC '#]],VEGC8[[#All],[Scion METRC '#]:[Pheno Barcode]],2,FALSE),"")</f>
        <v/>
      </c>
      <c r="G1702" s="13" t="str">
        <f>LEFT(expandedflower[[#This Row],[Pheno Barcode]],7)</f>
        <v/>
      </c>
      <c r="H1702" s="10" t="e">
        <f>_xlfn.IFNA(VLOOKUP(expandedflower[[#This Row],[Strain]],VEGC8[[#All],[Scion METRC '#]:[Health]],5,FALSE),"")</f>
        <v>#REF!</v>
      </c>
      <c r="I1702" s="13"/>
      <c r="J1702" s="13" t="str">
        <f>_xlfn.IFNA(VLOOKUP(expandedflower[[#This Row],[Scion METRC '#]],DEADC8[#Data],2,FALSE),"Alive")</f>
        <v>Alive</v>
      </c>
      <c r="K1702" s="13"/>
      <c r="L1702" s="13" t="str">
        <f>_xlfn.IFNA(VLOOKUP(expandedflower[[#This Row],[Scion METRC '#]],DEADC8[#Data],3,FALSE),"")</f>
        <v/>
      </c>
      <c r="M1702" s="14" t="str">
        <f>_xlfn.IFNA(VLOOKUP(expandedflower[[#This Row],[Scion METRC '#]],DEADC8[#Data],4,FALSE),"")</f>
        <v/>
      </c>
      <c r="N1702" s="13" t="str">
        <f>IF(ISNUMBER(SEARCH(".",expandedflower[[#This Row],[Pheno Barcode]])),CONCATENATE("1A4070000000065000",RIGHT(expandedflower[[#This Row],[Pheno Barcode]],6)),"")</f>
        <v/>
      </c>
      <c r="O17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_VL2-05</v>
      </c>
    </row>
    <row r="1703" spans="1:15" x14ac:dyDescent="0.25">
      <c r="A1703" s="8" t="s">
        <v>582</v>
      </c>
      <c r="B1703" s="9">
        <v>6</v>
      </c>
      <c r="C1703" s="13" t="s">
        <v>589</v>
      </c>
      <c r="D1703" s="13"/>
      <c r="E1703" s="13" t="e">
        <f>_xlfn.IFNA(VLOOKUP(expandedflower[[#This Row],[Scion METRC '#]],[3]!METRCC8[#Data],2,FALSE),"METRC ERROR")</f>
        <v>#REF!</v>
      </c>
      <c r="F1703" s="13" t="str">
        <f>_xlfn.IFNA(VLOOKUP(expandedflower[[#This Row],[Scion METRC '#]],VEGC8[[#All],[Scion METRC '#]:[Pheno Barcode]],2,FALSE),"")</f>
        <v/>
      </c>
      <c r="G1703" s="13" t="str">
        <f>LEFT(expandedflower[[#This Row],[Pheno Barcode]],7)</f>
        <v/>
      </c>
      <c r="H1703" s="10" t="e">
        <f>_xlfn.IFNA(VLOOKUP(expandedflower[[#This Row],[Strain]],VEGC8[[#All],[Scion METRC '#]:[Health]],5,FALSE),"")</f>
        <v>#REF!</v>
      </c>
      <c r="I1703" s="13"/>
      <c r="J1703" s="13" t="str">
        <f>_xlfn.IFNA(VLOOKUP(expandedflower[[#This Row],[Scion METRC '#]],DEADC8[#Data],2,FALSE),"Alive")</f>
        <v>Alive</v>
      </c>
      <c r="K1703" s="13"/>
      <c r="L1703" s="13" t="str">
        <f>_xlfn.IFNA(VLOOKUP(expandedflower[[#This Row],[Scion METRC '#]],DEADC8[#Data],3,FALSE),"")</f>
        <v/>
      </c>
      <c r="M1703" s="14" t="str">
        <f>_xlfn.IFNA(VLOOKUP(expandedflower[[#This Row],[Scion METRC '#]],DEADC8[#Data],4,FALSE),"")</f>
        <v/>
      </c>
      <c r="N1703" s="13" t="str">
        <f>IF(ISNUMBER(SEARCH(".",expandedflower[[#This Row],[Pheno Barcode]])),CONCATENATE("1A4070000000065000",RIGHT(expandedflower[[#This Row],[Pheno Barcode]],6)),"")</f>
        <v/>
      </c>
      <c r="O17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_VL2-06</v>
      </c>
    </row>
    <row r="1704" spans="1:15" x14ac:dyDescent="0.25">
      <c r="A1704" s="8" t="s">
        <v>582</v>
      </c>
      <c r="B1704" s="9">
        <v>7</v>
      </c>
      <c r="C1704" s="13" t="s">
        <v>589</v>
      </c>
      <c r="D1704" s="13"/>
      <c r="E1704" s="13" t="e">
        <f>_xlfn.IFNA(VLOOKUP(expandedflower[[#This Row],[Scion METRC '#]],[3]!METRCC8[#Data],2,FALSE),"METRC ERROR")</f>
        <v>#REF!</v>
      </c>
      <c r="F1704" s="13" t="str">
        <f>_xlfn.IFNA(VLOOKUP(expandedflower[[#This Row],[Scion METRC '#]],VEGC8[[#All],[Scion METRC '#]:[Pheno Barcode]],2,FALSE),"")</f>
        <v/>
      </c>
      <c r="G1704" s="13" t="str">
        <f>LEFT(expandedflower[[#This Row],[Pheno Barcode]],7)</f>
        <v/>
      </c>
      <c r="H1704" s="10" t="e">
        <f>_xlfn.IFNA(VLOOKUP(expandedflower[[#This Row],[Strain]],VEGC8[[#All],[Scion METRC '#]:[Health]],5,FALSE),"")</f>
        <v>#REF!</v>
      </c>
      <c r="I1704" s="13"/>
      <c r="J1704" s="13" t="str">
        <f>_xlfn.IFNA(VLOOKUP(expandedflower[[#This Row],[Scion METRC '#]],DEADC8[#Data],2,FALSE),"Alive")</f>
        <v>Alive</v>
      </c>
      <c r="K1704" s="13"/>
      <c r="L1704" s="13" t="str">
        <f>_xlfn.IFNA(VLOOKUP(expandedflower[[#This Row],[Scion METRC '#]],DEADC8[#Data],3,FALSE),"")</f>
        <v/>
      </c>
      <c r="M1704" s="14" t="str">
        <f>_xlfn.IFNA(VLOOKUP(expandedflower[[#This Row],[Scion METRC '#]],DEADC8[#Data],4,FALSE),"")</f>
        <v/>
      </c>
      <c r="N1704" s="13" t="str">
        <f>IF(ISNUMBER(SEARCH(".",expandedflower[[#This Row],[Pheno Barcode]])),CONCATENATE("1A4070000000065000",RIGHT(expandedflower[[#This Row],[Pheno Barcode]],6)),"")</f>
        <v/>
      </c>
      <c r="O17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_VL2-07</v>
      </c>
    </row>
    <row r="1705" spans="1:15" x14ac:dyDescent="0.25">
      <c r="A1705" s="8" t="s">
        <v>582</v>
      </c>
      <c r="B1705" s="9">
        <v>8</v>
      </c>
      <c r="C1705" s="13" t="s">
        <v>589</v>
      </c>
      <c r="D1705" s="13"/>
      <c r="E1705" s="13" t="e">
        <f>_xlfn.IFNA(VLOOKUP(expandedflower[[#This Row],[Scion METRC '#]],[3]!METRCC8[#Data],2,FALSE),"METRC ERROR")</f>
        <v>#REF!</v>
      </c>
      <c r="F1705" s="13" t="str">
        <f>_xlfn.IFNA(VLOOKUP(expandedflower[[#This Row],[Scion METRC '#]],VEGC8[[#All],[Scion METRC '#]:[Pheno Barcode]],2,FALSE),"")</f>
        <v/>
      </c>
      <c r="G1705" s="13" t="str">
        <f>LEFT(expandedflower[[#This Row],[Pheno Barcode]],7)</f>
        <v/>
      </c>
      <c r="H1705" s="10" t="e">
        <f>_xlfn.IFNA(VLOOKUP(expandedflower[[#This Row],[Strain]],VEGC8[[#All],[Scion METRC '#]:[Health]],5,FALSE),"")</f>
        <v>#REF!</v>
      </c>
      <c r="I1705" s="13"/>
      <c r="J1705" s="13" t="str">
        <f>_xlfn.IFNA(VLOOKUP(expandedflower[[#This Row],[Scion METRC '#]],DEADC8[#Data],2,FALSE),"Alive")</f>
        <v>Alive</v>
      </c>
      <c r="K1705" s="13"/>
      <c r="L1705" s="13" t="str">
        <f>_xlfn.IFNA(VLOOKUP(expandedflower[[#This Row],[Scion METRC '#]],DEADC8[#Data],3,FALSE),"")</f>
        <v/>
      </c>
      <c r="M1705" s="14" t="str">
        <f>_xlfn.IFNA(VLOOKUP(expandedflower[[#This Row],[Scion METRC '#]],DEADC8[#Data],4,FALSE),"")</f>
        <v/>
      </c>
      <c r="N1705" s="13" t="str">
        <f>IF(ISNUMBER(SEARCH(".",expandedflower[[#This Row],[Pheno Barcode]])),CONCATENATE("1A4070000000065000",RIGHT(expandedflower[[#This Row],[Pheno Barcode]],6)),"")</f>
        <v/>
      </c>
      <c r="O17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_VL2-08</v>
      </c>
    </row>
    <row r="1706" spans="1:15" x14ac:dyDescent="0.25">
      <c r="A1706" s="8" t="s">
        <v>582</v>
      </c>
      <c r="B1706" s="9">
        <v>9</v>
      </c>
      <c r="C1706" s="13" t="s">
        <v>589</v>
      </c>
      <c r="D1706" s="13"/>
      <c r="E1706" s="13" t="e">
        <f>_xlfn.IFNA(VLOOKUP(expandedflower[[#This Row],[Scion METRC '#]],[3]!METRCC8[#Data],2,FALSE),"METRC ERROR")</f>
        <v>#REF!</v>
      </c>
      <c r="F1706" s="13" t="str">
        <f>_xlfn.IFNA(VLOOKUP(expandedflower[[#This Row],[Scion METRC '#]],VEGC8[[#All],[Scion METRC '#]:[Pheno Barcode]],2,FALSE),"")</f>
        <v/>
      </c>
      <c r="G1706" s="13" t="str">
        <f>LEFT(expandedflower[[#This Row],[Pheno Barcode]],7)</f>
        <v/>
      </c>
      <c r="H1706" s="10" t="e">
        <f>_xlfn.IFNA(VLOOKUP(expandedflower[[#This Row],[Strain]],VEGC8[[#All],[Scion METRC '#]:[Health]],5,FALSE),"")</f>
        <v>#REF!</v>
      </c>
      <c r="I1706" s="13"/>
      <c r="J1706" s="13" t="str">
        <f>_xlfn.IFNA(VLOOKUP(expandedflower[[#This Row],[Scion METRC '#]],DEADC8[#Data],2,FALSE),"Alive")</f>
        <v>Alive</v>
      </c>
      <c r="K1706" s="13"/>
      <c r="L1706" s="13" t="str">
        <f>_xlfn.IFNA(VLOOKUP(expandedflower[[#This Row],[Scion METRC '#]],DEADC8[#Data],3,FALSE),"")</f>
        <v/>
      </c>
      <c r="M1706" s="14" t="str">
        <f>_xlfn.IFNA(VLOOKUP(expandedflower[[#This Row],[Scion METRC '#]],DEADC8[#Data],4,FALSE),"")</f>
        <v/>
      </c>
      <c r="N1706" s="13" t="str">
        <f>IF(ISNUMBER(SEARCH(".",expandedflower[[#This Row],[Pheno Barcode]])),CONCATENATE("1A4070000000065000",RIGHT(expandedflower[[#This Row],[Pheno Barcode]],6)),"")</f>
        <v/>
      </c>
      <c r="O17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_VL2-09</v>
      </c>
    </row>
    <row r="1707" spans="1:15" x14ac:dyDescent="0.25">
      <c r="A1707" s="8" t="s">
        <v>582</v>
      </c>
      <c r="B1707" s="9">
        <v>10</v>
      </c>
      <c r="C1707" s="13" t="s">
        <v>589</v>
      </c>
      <c r="D1707" s="13"/>
      <c r="E1707" s="13" t="e">
        <f>_xlfn.IFNA(VLOOKUP(expandedflower[[#This Row],[Scion METRC '#]],[3]!METRCC8[#Data],2,FALSE),"METRC ERROR")</f>
        <v>#REF!</v>
      </c>
      <c r="F1707" s="13" t="str">
        <f>_xlfn.IFNA(VLOOKUP(expandedflower[[#This Row],[Scion METRC '#]],VEGC8[[#All],[Scion METRC '#]:[Pheno Barcode]],2,FALSE),"")</f>
        <v/>
      </c>
      <c r="G1707" s="13" t="str">
        <f>LEFT(expandedflower[[#This Row],[Pheno Barcode]],7)</f>
        <v/>
      </c>
      <c r="H1707" s="10" t="e">
        <f>_xlfn.IFNA(VLOOKUP(expandedflower[[#This Row],[Strain]],VEGC8[[#All],[Scion METRC '#]:[Health]],5,FALSE),"")</f>
        <v>#REF!</v>
      </c>
      <c r="I1707" s="13"/>
      <c r="J1707" s="13" t="str">
        <f>_xlfn.IFNA(VLOOKUP(expandedflower[[#This Row],[Scion METRC '#]],DEADC8[#Data],2,FALSE),"Alive")</f>
        <v>Alive</v>
      </c>
      <c r="K1707" s="13"/>
      <c r="L1707" s="13" t="str">
        <f>_xlfn.IFNA(VLOOKUP(expandedflower[[#This Row],[Scion METRC '#]],DEADC8[#Data],3,FALSE),"")</f>
        <v/>
      </c>
      <c r="M1707" s="14" t="str">
        <f>_xlfn.IFNA(VLOOKUP(expandedflower[[#This Row],[Scion METRC '#]],DEADC8[#Data],4,FALSE),"")</f>
        <v/>
      </c>
      <c r="N1707" s="13" t="str">
        <f>IF(ISNUMBER(SEARCH(".",expandedflower[[#This Row],[Pheno Barcode]])),CONCATENATE("1A4070000000065000",RIGHT(expandedflower[[#This Row],[Pheno Barcode]],6)),"")</f>
        <v/>
      </c>
      <c r="O17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_VL2-10</v>
      </c>
    </row>
    <row r="1708" spans="1:15" x14ac:dyDescent="0.25">
      <c r="A1708" s="8" t="s">
        <v>582</v>
      </c>
      <c r="B1708" s="9">
        <v>11</v>
      </c>
      <c r="C1708" s="13" t="s">
        <v>589</v>
      </c>
      <c r="D1708" s="13"/>
      <c r="E1708" s="13" t="e">
        <f>_xlfn.IFNA(VLOOKUP(expandedflower[[#This Row],[Scion METRC '#]],[3]!METRCC8[#Data],2,FALSE),"METRC ERROR")</f>
        <v>#REF!</v>
      </c>
      <c r="F1708" s="13" t="str">
        <f>_xlfn.IFNA(VLOOKUP(expandedflower[[#This Row],[Scion METRC '#]],VEGC8[[#All],[Scion METRC '#]:[Pheno Barcode]],2,FALSE),"")</f>
        <v/>
      </c>
      <c r="G1708" s="13" t="str">
        <f>LEFT(expandedflower[[#This Row],[Pheno Barcode]],7)</f>
        <v/>
      </c>
      <c r="H1708" s="10" t="e">
        <f>_xlfn.IFNA(VLOOKUP(expandedflower[[#This Row],[Strain]],VEGC8[[#All],[Scion METRC '#]:[Health]],5,FALSE),"")</f>
        <v>#REF!</v>
      </c>
      <c r="I1708" s="13"/>
      <c r="J1708" s="13" t="str">
        <f>_xlfn.IFNA(VLOOKUP(expandedflower[[#This Row],[Scion METRC '#]],DEADC8[#Data],2,FALSE),"Alive")</f>
        <v>Alive</v>
      </c>
      <c r="K1708" s="13"/>
      <c r="L1708" s="13" t="str">
        <f>_xlfn.IFNA(VLOOKUP(expandedflower[[#This Row],[Scion METRC '#]],DEADC8[#Data],3,FALSE),"")</f>
        <v/>
      </c>
      <c r="M1708" s="14" t="str">
        <f>_xlfn.IFNA(VLOOKUP(expandedflower[[#This Row],[Scion METRC '#]],DEADC8[#Data],4,FALSE),"")</f>
        <v/>
      </c>
      <c r="N1708" s="13" t="str">
        <f>IF(ISNUMBER(SEARCH(".",expandedflower[[#This Row],[Pheno Barcode]])),CONCATENATE("1A4070000000065000",RIGHT(expandedflower[[#This Row],[Pheno Barcode]],6)),"")</f>
        <v/>
      </c>
      <c r="O17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_VL2-11</v>
      </c>
    </row>
    <row r="1709" spans="1:15" x14ac:dyDescent="0.25">
      <c r="A1709" s="8" t="s">
        <v>582</v>
      </c>
      <c r="B1709" s="9">
        <v>12</v>
      </c>
      <c r="C1709" s="13" t="s">
        <v>589</v>
      </c>
      <c r="D1709" s="13"/>
      <c r="E1709" s="13" t="e">
        <f>_xlfn.IFNA(VLOOKUP(expandedflower[[#This Row],[Scion METRC '#]],[3]!METRCC8[#Data],2,FALSE),"METRC ERROR")</f>
        <v>#REF!</v>
      </c>
      <c r="F1709" s="13" t="str">
        <f>_xlfn.IFNA(VLOOKUP(expandedflower[[#This Row],[Scion METRC '#]],VEGC8[[#All],[Scion METRC '#]:[Pheno Barcode]],2,FALSE),"")</f>
        <v/>
      </c>
      <c r="G1709" s="13" t="str">
        <f>LEFT(expandedflower[[#This Row],[Pheno Barcode]],7)</f>
        <v/>
      </c>
      <c r="H1709" s="10" t="e">
        <f>_xlfn.IFNA(VLOOKUP(expandedflower[[#This Row],[Strain]],VEGC8[[#All],[Scion METRC '#]:[Health]],5,FALSE),"")</f>
        <v>#REF!</v>
      </c>
      <c r="I1709" s="13"/>
      <c r="J1709" s="13" t="str">
        <f>_xlfn.IFNA(VLOOKUP(expandedflower[[#This Row],[Scion METRC '#]],DEADC8[#Data],2,FALSE),"Alive")</f>
        <v>Alive</v>
      </c>
      <c r="K1709" s="13"/>
      <c r="L1709" s="13" t="str">
        <f>_xlfn.IFNA(VLOOKUP(expandedflower[[#This Row],[Scion METRC '#]],DEADC8[#Data],3,FALSE),"")</f>
        <v/>
      </c>
      <c r="M1709" s="14" t="str">
        <f>_xlfn.IFNA(VLOOKUP(expandedflower[[#This Row],[Scion METRC '#]],DEADC8[#Data],4,FALSE),"")</f>
        <v/>
      </c>
      <c r="N1709" s="13" t="str">
        <f>IF(ISNUMBER(SEARCH(".",expandedflower[[#This Row],[Pheno Barcode]])),CONCATENATE("1A4070000000065000",RIGHT(expandedflower[[#This Row],[Pheno Barcode]],6)),"")</f>
        <v/>
      </c>
      <c r="O17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_VL2-12</v>
      </c>
    </row>
    <row r="1710" spans="1:15" x14ac:dyDescent="0.25">
      <c r="A1710" s="8" t="s">
        <v>582</v>
      </c>
      <c r="B1710" s="9">
        <v>13</v>
      </c>
      <c r="C1710" s="13" t="s">
        <v>589</v>
      </c>
      <c r="D1710" s="13"/>
      <c r="E1710" s="13" t="e">
        <f>_xlfn.IFNA(VLOOKUP(expandedflower[[#This Row],[Scion METRC '#]],[3]!METRCC8[#Data],2,FALSE),"METRC ERROR")</f>
        <v>#REF!</v>
      </c>
      <c r="F1710" s="13" t="str">
        <f>_xlfn.IFNA(VLOOKUP(expandedflower[[#This Row],[Scion METRC '#]],VEGC8[[#All],[Scion METRC '#]:[Pheno Barcode]],2,FALSE),"")</f>
        <v/>
      </c>
      <c r="G1710" s="13" t="str">
        <f>LEFT(expandedflower[[#This Row],[Pheno Barcode]],7)</f>
        <v/>
      </c>
      <c r="H1710" s="10" t="e">
        <f>_xlfn.IFNA(VLOOKUP(expandedflower[[#This Row],[Strain]],VEGC8[[#All],[Scion METRC '#]:[Health]],5,FALSE),"")</f>
        <v>#REF!</v>
      </c>
      <c r="I1710" s="13"/>
      <c r="J1710" s="13" t="str">
        <f>_xlfn.IFNA(VLOOKUP(expandedflower[[#This Row],[Scion METRC '#]],DEADC8[#Data],2,FALSE),"Alive")</f>
        <v>Alive</v>
      </c>
      <c r="K1710" s="13"/>
      <c r="L1710" s="13" t="str">
        <f>_xlfn.IFNA(VLOOKUP(expandedflower[[#This Row],[Scion METRC '#]],DEADC8[#Data],3,FALSE),"")</f>
        <v/>
      </c>
      <c r="M1710" s="14" t="str">
        <f>_xlfn.IFNA(VLOOKUP(expandedflower[[#This Row],[Scion METRC '#]],DEADC8[#Data],4,FALSE),"")</f>
        <v/>
      </c>
      <c r="N1710" s="13" t="str">
        <f>IF(ISNUMBER(SEARCH(".",expandedflower[[#This Row],[Pheno Barcode]])),CONCATENATE("1A4070000000065000",RIGHT(expandedflower[[#This Row],[Pheno Barcode]],6)),"")</f>
        <v/>
      </c>
      <c r="O17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_VL2-13</v>
      </c>
    </row>
    <row r="1711" spans="1:15" x14ac:dyDescent="0.25">
      <c r="A1711" s="8" t="s">
        <v>582</v>
      </c>
      <c r="B1711" s="9">
        <v>14</v>
      </c>
      <c r="C1711" s="13" t="s">
        <v>589</v>
      </c>
      <c r="D1711" s="13"/>
      <c r="E1711" s="13" t="e">
        <f>_xlfn.IFNA(VLOOKUP(expandedflower[[#This Row],[Scion METRC '#]],[3]!METRCC8[#Data],2,FALSE),"METRC ERROR")</f>
        <v>#REF!</v>
      </c>
      <c r="F1711" s="13" t="str">
        <f>_xlfn.IFNA(VLOOKUP(expandedflower[[#This Row],[Scion METRC '#]],VEGC8[[#All],[Scion METRC '#]:[Pheno Barcode]],2,FALSE),"")</f>
        <v/>
      </c>
      <c r="G1711" s="13" t="str">
        <f>LEFT(expandedflower[[#This Row],[Pheno Barcode]],7)</f>
        <v/>
      </c>
      <c r="H1711" s="10" t="e">
        <f>_xlfn.IFNA(VLOOKUP(expandedflower[[#This Row],[Strain]],VEGC8[[#All],[Scion METRC '#]:[Health]],5,FALSE),"")</f>
        <v>#REF!</v>
      </c>
      <c r="I1711" s="13"/>
      <c r="J1711" s="13" t="str">
        <f>_xlfn.IFNA(VLOOKUP(expandedflower[[#This Row],[Scion METRC '#]],DEADC8[#Data],2,FALSE),"Alive")</f>
        <v>Alive</v>
      </c>
      <c r="K1711" s="13"/>
      <c r="L1711" s="13" t="str">
        <f>_xlfn.IFNA(VLOOKUP(expandedflower[[#This Row],[Scion METRC '#]],DEADC8[#Data],3,FALSE),"")</f>
        <v/>
      </c>
      <c r="M1711" s="14" t="str">
        <f>_xlfn.IFNA(VLOOKUP(expandedflower[[#This Row],[Scion METRC '#]],DEADC8[#Data],4,FALSE),"")</f>
        <v/>
      </c>
      <c r="N1711" s="13" t="str">
        <f>IF(ISNUMBER(SEARCH(".",expandedflower[[#This Row],[Pheno Barcode]])),CONCATENATE("1A4070000000065000",RIGHT(expandedflower[[#This Row],[Pheno Barcode]],6)),"")</f>
        <v/>
      </c>
      <c r="O17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_VL2-14</v>
      </c>
    </row>
    <row r="1712" spans="1:15" x14ac:dyDescent="0.25">
      <c r="A1712" s="8" t="s">
        <v>582</v>
      </c>
      <c r="B1712" s="9">
        <v>15</v>
      </c>
      <c r="C1712" s="13" t="s">
        <v>589</v>
      </c>
      <c r="D1712" s="13"/>
      <c r="E1712" s="13" t="e">
        <f>_xlfn.IFNA(VLOOKUP(expandedflower[[#This Row],[Scion METRC '#]],[3]!METRCC8[#Data],2,FALSE),"METRC ERROR")</f>
        <v>#REF!</v>
      </c>
      <c r="F1712" s="13" t="str">
        <f>_xlfn.IFNA(VLOOKUP(expandedflower[[#This Row],[Scion METRC '#]],VEGC8[[#All],[Scion METRC '#]:[Pheno Barcode]],2,FALSE),"")</f>
        <v/>
      </c>
      <c r="G1712" s="13" t="str">
        <f>LEFT(expandedflower[[#This Row],[Pheno Barcode]],7)</f>
        <v/>
      </c>
      <c r="H1712" s="10" t="e">
        <f>_xlfn.IFNA(VLOOKUP(expandedflower[[#This Row],[Strain]],VEGC8[[#All],[Scion METRC '#]:[Health]],5,FALSE),"")</f>
        <v>#REF!</v>
      </c>
      <c r="I1712" s="13"/>
      <c r="J1712" s="13" t="str">
        <f>_xlfn.IFNA(VLOOKUP(expandedflower[[#This Row],[Scion METRC '#]],DEADC8[#Data],2,FALSE),"Alive")</f>
        <v>Alive</v>
      </c>
      <c r="K1712" s="13"/>
      <c r="L1712" s="13" t="str">
        <f>_xlfn.IFNA(VLOOKUP(expandedflower[[#This Row],[Scion METRC '#]],DEADC8[#Data],3,FALSE),"")</f>
        <v/>
      </c>
      <c r="M1712" s="14" t="str">
        <f>_xlfn.IFNA(VLOOKUP(expandedflower[[#This Row],[Scion METRC '#]],DEADC8[#Data],4,FALSE),"")</f>
        <v/>
      </c>
      <c r="N1712" s="13" t="str">
        <f>IF(ISNUMBER(SEARCH(".",expandedflower[[#This Row],[Pheno Barcode]])),CONCATENATE("1A4070000000065000",RIGHT(expandedflower[[#This Row],[Pheno Barcode]],6)),"")</f>
        <v/>
      </c>
      <c r="O17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_VL2-15</v>
      </c>
    </row>
    <row r="1713" spans="1:15" x14ac:dyDescent="0.25">
      <c r="A1713" s="8" t="s">
        <v>582</v>
      </c>
      <c r="B1713" s="9">
        <v>16</v>
      </c>
      <c r="C1713" s="13" t="s">
        <v>589</v>
      </c>
      <c r="D1713" s="13"/>
      <c r="E1713" s="13" t="e">
        <f>_xlfn.IFNA(VLOOKUP(expandedflower[[#This Row],[Scion METRC '#]],[3]!METRCC8[#Data],2,FALSE),"METRC ERROR")</f>
        <v>#REF!</v>
      </c>
      <c r="F1713" s="13" t="str">
        <f>_xlfn.IFNA(VLOOKUP(expandedflower[[#This Row],[Scion METRC '#]],VEGC8[[#All],[Scion METRC '#]:[Pheno Barcode]],2,FALSE),"")</f>
        <v/>
      </c>
      <c r="G1713" s="13" t="str">
        <f>LEFT(expandedflower[[#This Row],[Pheno Barcode]],7)</f>
        <v/>
      </c>
      <c r="H1713" s="10" t="e">
        <f>_xlfn.IFNA(VLOOKUP(expandedflower[[#This Row],[Strain]],VEGC8[[#All],[Scion METRC '#]:[Health]],5,FALSE),"")</f>
        <v>#REF!</v>
      </c>
      <c r="I1713" s="13"/>
      <c r="J1713" s="13" t="str">
        <f>_xlfn.IFNA(VLOOKUP(expandedflower[[#This Row],[Scion METRC '#]],DEADC8[#Data],2,FALSE),"Alive")</f>
        <v>Alive</v>
      </c>
      <c r="K1713" s="13"/>
      <c r="L1713" s="13" t="str">
        <f>_xlfn.IFNA(VLOOKUP(expandedflower[[#This Row],[Scion METRC '#]],DEADC8[#Data],3,FALSE),"")</f>
        <v/>
      </c>
      <c r="M1713" s="14" t="str">
        <f>_xlfn.IFNA(VLOOKUP(expandedflower[[#This Row],[Scion METRC '#]],DEADC8[#Data],4,FALSE),"")</f>
        <v/>
      </c>
      <c r="N1713" s="13" t="str">
        <f>IF(ISNUMBER(SEARCH(".",expandedflower[[#This Row],[Pheno Barcode]])),CONCATENATE("1A4070000000065000",RIGHT(expandedflower[[#This Row],[Pheno Barcode]],6)),"")</f>
        <v/>
      </c>
      <c r="O17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_VL2-16</v>
      </c>
    </row>
    <row r="1714" spans="1:15" x14ac:dyDescent="0.25">
      <c r="A1714" s="8" t="s">
        <v>582</v>
      </c>
      <c r="B1714" s="9">
        <v>1</v>
      </c>
      <c r="C1714" s="13" t="s">
        <v>590</v>
      </c>
      <c r="D1714" s="13"/>
      <c r="E1714" s="13" t="e">
        <f>_xlfn.IFNA(VLOOKUP(expandedflower[[#This Row],[Scion METRC '#]],[3]!METRCC8[#Data],2,FALSE),"METRC ERROR")</f>
        <v>#REF!</v>
      </c>
      <c r="F1714" s="13" t="str">
        <f>_xlfn.IFNA(VLOOKUP(expandedflower[[#This Row],[Scion METRC '#]],VEGC8[[#All],[Scion METRC '#]:[Pheno Barcode]],2,FALSE),"")</f>
        <v/>
      </c>
      <c r="G1714" s="13" t="str">
        <f>LEFT(expandedflower[[#This Row],[Pheno Barcode]],7)</f>
        <v/>
      </c>
      <c r="H1714" s="10" t="e">
        <f>_xlfn.IFNA(VLOOKUP(expandedflower[[#This Row],[Strain]],VEGC8[[#All],[Scion METRC '#]:[Health]],5,FALSE),"")</f>
        <v>#REF!</v>
      </c>
      <c r="I1714" s="13"/>
      <c r="J1714" s="13" t="str">
        <f>_xlfn.IFNA(VLOOKUP(expandedflower[[#This Row],[Scion METRC '#]],DEADC8[#Data],2,FALSE),"Alive")</f>
        <v>Alive</v>
      </c>
      <c r="K1714" s="13"/>
      <c r="L1714" s="13" t="str">
        <f>_xlfn.IFNA(VLOOKUP(expandedflower[[#This Row],[Scion METRC '#]],DEADC8[#Data],3,FALSE),"")</f>
        <v/>
      </c>
      <c r="M1714" s="14" t="str">
        <f>_xlfn.IFNA(VLOOKUP(expandedflower[[#This Row],[Scion METRC '#]],DEADC8[#Data],4,FALSE),"")</f>
        <v/>
      </c>
      <c r="N1714" s="13" t="str">
        <f>IF(ISNUMBER(SEARCH(".",expandedflower[[#This Row],[Pheno Barcode]])),CONCATENATE("1A4070000000065000",RIGHT(expandedflower[[#This Row],[Pheno Barcode]],6)),"")</f>
        <v/>
      </c>
      <c r="O17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_VL3-01</v>
      </c>
    </row>
    <row r="1715" spans="1:15" x14ac:dyDescent="0.25">
      <c r="A1715" s="8" t="s">
        <v>582</v>
      </c>
      <c r="B1715" s="9">
        <v>2</v>
      </c>
      <c r="C1715" s="13" t="s">
        <v>590</v>
      </c>
      <c r="D1715" s="13"/>
      <c r="E1715" s="13" t="e">
        <f>_xlfn.IFNA(VLOOKUP(expandedflower[[#This Row],[Scion METRC '#]],[3]!METRCC8[#Data],2,FALSE),"METRC ERROR")</f>
        <v>#REF!</v>
      </c>
      <c r="F1715" s="13" t="str">
        <f>_xlfn.IFNA(VLOOKUP(expandedflower[[#This Row],[Scion METRC '#]],VEGC8[[#All],[Scion METRC '#]:[Pheno Barcode]],2,FALSE),"")</f>
        <v/>
      </c>
      <c r="G1715" s="13" t="str">
        <f>LEFT(expandedflower[[#This Row],[Pheno Barcode]],7)</f>
        <v/>
      </c>
      <c r="H1715" s="10" t="e">
        <f>_xlfn.IFNA(VLOOKUP(expandedflower[[#This Row],[Strain]],VEGC8[[#All],[Scion METRC '#]:[Health]],5,FALSE),"")</f>
        <v>#REF!</v>
      </c>
      <c r="I1715" s="13"/>
      <c r="J1715" s="13" t="str">
        <f>_xlfn.IFNA(VLOOKUP(expandedflower[[#This Row],[Scion METRC '#]],DEADC8[#Data],2,FALSE),"Alive")</f>
        <v>Alive</v>
      </c>
      <c r="K1715" s="13"/>
      <c r="L1715" s="13" t="str">
        <f>_xlfn.IFNA(VLOOKUP(expandedflower[[#This Row],[Scion METRC '#]],DEADC8[#Data],3,FALSE),"")</f>
        <v/>
      </c>
      <c r="M1715" s="14" t="str">
        <f>_xlfn.IFNA(VLOOKUP(expandedflower[[#This Row],[Scion METRC '#]],DEADC8[#Data],4,FALSE),"")</f>
        <v/>
      </c>
      <c r="N1715" s="13" t="str">
        <f>IF(ISNUMBER(SEARCH(".",expandedflower[[#This Row],[Pheno Barcode]])),CONCATENATE("1A4070000000065000",RIGHT(expandedflower[[#This Row],[Pheno Barcode]],6)),"")</f>
        <v/>
      </c>
      <c r="O17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_VL3-02</v>
      </c>
    </row>
    <row r="1716" spans="1:15" x14ac:dyDescent="0.25">
      <c r="A1716" s="8" t="s">
        <v>582</v>
      </c>
      <c r="B1716" s="9">
        <v>3</v>
      </c>
      <c r="C1716" s="13" t="s">
        <v>590</v>
      </c>
      <c r="D1716" s="13"/>
      <c r="E1716" s="13" t="e">
        <f>_xlfn.IFNA(VLOOKUP(expandedflower[[#This Row],[Scion METRC '#]],[3]!METRCC8[#Data],2,FALSE),"METRC ERROR")</f>
        <v>#REF!</v>
      </c>
      <c r="F1716" s="13" t="str">
        <f>_xlfn.IFNA(VLOOKUP(expandedflower[[#This Row],[Scion METRC '#]],VEGC8[[#All],[Scion METRC '#]:[Pheno Barcode]],2,FALSE),"")</f>
        <v/>
      </c>
      <c r="G1716" s="13" t="str">
        <f>LEFT(expandedflower[[#This Row],[Pheno Barcode]],7)</f>
        <v/>
      </c>
      <c r="H1716" s="10" t="e">
        <f>_xlfn.IFNA(VLOOKUP(expandedflower[[#This Row],[Strain]],VEGC8[[#All],[Scion METRC '#]:[Health]],5,FALSE),"")</f>
        <v>#REF!</v>
      </c>
      <c r="I1716" s="13"/>
      <c r="J1716" s="13" t="str">
        <f>_xlfn.IFNA(VLOOKUP(expandedflower[[#This Row],[Scion METRC '#]],DEADC8[#Data],2,FALSE),"Alive")</f>
        <v>Alive</v>
      </c>
      <c r="K1716" s="13"/>
      <c r="L1716" s="13" t="str">
        <f>_xlfn.IFNA(VLOOKUP(expandedflower[[#This Row],[Scion METRC '#]],DEADC8[#Data],3,FALSE),"")</f>
        <v/>
      </c>
      <c r="M1716" s="14" t="str">
        <f>_xlfn.IFNA(VLOOKUP(expandedflower[[#This Row],[Scion METRC '#]],DEADC8[#Data],4,FALSE),"")</f>
        <v/>
      </c>
      <c r="N1716" s="13" t="str">
        <f>IF(ISNUMBER(SEARCH(".",expandedflower[[#This Row],[Pheno Barcode]])),CONCATENATE("1A4070000000065000",RIGHT(expandedflower[[#This Row],[Pheno Barcode]],6)),"")</f>
        <v/>
      </c>
      <c r="O17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_VL3-03</v>
      </c>
    </row>
    <row r="1717" spans="1:15" x14ac:dyDescent="0.25">
      <c r="A1717" s="8" t="s">
        <v>582</v>
      </c>
      <c r="B1717" s="9">
        <v>4</v>
      </c>
      <c r="C1717" s="13" t="s">
        <v>590</v>
      </c>
      <c r="D1717" s="13"/>
      <c r="E1717" s="13" t="e">
        <f>_xlfn.IFNA(VLOOKUP(expandedflower[[#This Row],[Scion METRC '#]],[3]!METRCC8[#Data],2,FALSE),"METRC ERROR")</f>
        <v>#REF!</v>
      </c>
      <c r="F1717" s="13" t="str">
        <f>_xlfn.IFNA(VLOOKUP(expandedflower[[#This Row],[Scion METRC '#]],VEGC8[[#All],[Scion METRC '#]:[Pheno Barcode]],2,FALSE),"")</f>
        <v/>
      </c>
      <c r="G1717" s="13" t="str">
        <f>LEFT(expandedflower[[#This Row],[Pheno Barcode]],7)</f>
        <v/>
      </c>
      <c r="H1717" s="10" t="e">
        <f>_xlfn.IFNA(VLOOKUP(expandedflower[[#This Row],[Strain]],VEGC8[[#All],[Scion METRC '#]:[Health]],5,FALSE),"")</f>
        <v>#REF!</v>
      </c>
      <c r="I1717" s="13"/>
      <c r="J1717" s="13" t="str">
        <f>_xlfn.IFNA(VLOOKUP(expandedflower[[#This Row],[Scion METRC '#]],DEADC8[#Data],2,FALSE),"Alive")</f>
        <v>Alive</v>
      </c>
      <c r="K1717" s="13"/>
      <c r="L1717" s="13" t="str">
        <f>_xlfn.IFNA(VLOOKUP(expandedflower[[#This Row],[Scion METRC '#]],DEADC8[#Data],3,FALSE),"")</f>
        <v/>
      </c>
      <c r="M1717" s="14" t="str">
        <f>_xlfn.IFNA(VLOOKUP(expandedflower[[#This Row],[Scion METRC '#]],DEADC8[#Data],4,FALSE),"")</f>
        <v/>
      </c>
      <c r="N1717" s="13" t="str">
        <f>IF(ISNUMBER(SEARCH(".",expandedflower[[#This Row],[Pheno Barcode]])),CONCATENATE("1A4070000000065000",RIGHT(expandedflower[[#This Row],[Pheno Barcode]],6)),"")</f>
        <v/>
      </c>
      <c r="O17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_VL3-04</v>
      </c>
    </row>
    <row r="1718" spans="1:15" x14ac:dyDescent="0.25">
      <c r="A1718" s="8" t="s">
        <v>582</v>
      </c>
      <c r="B1718" s="9">
        <v>5</v>
      </c>
      <c r="C1718" s="13" t="s">
        <v>590</v>
      </c>
      <c r="D1718" s="13"/>
      <c r="E1718" s="13" t="e">
        <f>_xlfn.IFNA(VLOOKUP(expandedflower[[#This Row],[Scion METRC '#]],[3]!METRCC8[#Data],2,FALSE),"METRC ERROR")</f>
        <v>#REF!</v>
      </c>
      <c r="F1718" s="13" t="str">
        <f>_xlfn.IFNA(VLOOKUP(expandedflower[[#This Row],[Scion METRC '#]],VEGC8[[#All],[Scion METRC '#]:[Pheno Barcode]],2,FALSE),"")</f>
        <v/>
      </c>
      <c r="G1718" s="13" t="str">
        <f>LEFT(expandedflower[[#This Row],[Pheno Barcode]],7)</f>
        <v/>
      </c>
      <c r="H1718" s="10" t="e">
        <f>_xlfn.IFNA(VLOOKUP(expandedflower[[#This Row],[Strain]],VEGC8[[#All],[Scion METRC '#]:[Health]],5,FALSE),"")</f>
        <v>#REF!</v>
      </c>
      <c r="I1718" s="13"/>
      <c r="J1718" s="13" t="str">
        <f>_xlfn.IFNA(VLOOKUP(expandedflower[[#This Row],[Scion METRC '#]],DEADC8[#Data],2,FALSE),"Alive")</f>
        <v>Alive</v>
      </c>
      <c r="K1718" s="13"/>
      <c r="L1718" s="13" t="str">
        <f>_xlfn.IFNA(VLOOKUP(expandedflower[[#This Row],[Scion METRC '#]],DEADC8[#Data],3,FALSE),"")</f>
        <v/>
      </c>
      <c r="M1718" s="14" t="str">
        <f>_xlfn.IFNA(VLOOKUP(expandedflower[[#This Row],[Scion METRC '#]],DEADC8[#Data],4,FALSE),"")</f>
        <v/>
      </c>
      <c r="N1718" s="13" t="str">
        <f>IF(ISNUMBER(SEARCH(".",expandedflower[[#This Row],[Pheno Barcode]])),CONCATENATE("1A4070000000065000",RIGHT(expandedflower[[#This Row],[Pheno Barcode]],6)),"")</f>
        <v/>
      </c>
      <c r="O17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_VL3-05</v>
      </c>
    </row>
    <row r="1719" spans="1:15" x14ac:dyDescent="0.25">
      <c r="A1719" s="8" t="s">
        <v>582</v>
      </c>
      <c r="B1719" s="9">
        <v>6</v>
      </c>
      <c r="C1719" s="13" t="s">
        <v>590</v>
      </c>
      <c r="D1719" s="13"/>
      <c r="E1719" s="13" t="e">
        <f>_xlfn.IFNA(VLOOKUP(expandedflower[[#This Row],[Scion METRC '#]],[3]!METRCC8[#Data],2,FALSE),"METRC ERROR")</f>
        <v>#REF!</v>
      </c>
      <c r="F1719" s="13" t="str">
        <f>_xlfn.IFNA(VLOOKUP(expandedflower[[#This Row],[Scion METRC '#]],VEGC8[[#All],[Scion METRC '#]:[Pheno Barcode]],2,FALSE),"")</f>
        <v/>
      </c>
      <c r="G1719" s="13" t="str">
        <f>LEFT(expandedflower[[#This Row],[Pheno Barcode]],7)</f>
        <v/>
      </c>
      <c r="H1719" s="10" t="e">
        <f>_xlfn.IFNA(VLOOKUP(expandedflower[[#This Row],[Strain]],VEGC8[[#All],[Scion METRC '#]:[Health]],5,FALSE),"")</f>
        <v>#REF!</v>
      </c>
      <c r="I1719" s="13"/>
      <c r="J1719" s="13" t="str">
        <f>_xlfn.IFNA(VLOOKUP(expandedflower[[#This Row],[Scion METRC '#]],DEADC8[#Data],2,FALSE),"Alive")</f>
        <v>Alive</v>
      </c>
      <c r="K1719" s="13"/>
      <c r="L1719" s="13" t="str">
        <f>_xlfn.IFNA(VLOOKUP(expandedflower[[#This Row],[Scion METRC '#]],DEADC8[#Data],3,FALSE),"")</f>
        <v/>
      </c>
      <c r="M1719" s="14" t="str">
        <f>_xlfn.IFNA(VLOOKUP(expandedflower[[#This Row],[Scion METRC '#]],DEADC8[#Data],4,FALSE),"")</f>
        <v/>
      </c>
      <c r="N1719" s="13" t="str">
        <f>IF(ISNUMBER(SEARCH(".",expandedflower[[#This Row],[Pheno Barcode]])),CONCATENATE("1A4070000000065000",RIGHT(expandedflower[[#This Row],[Pheno Barcode]],6)),"")</f>
        <v/>
      </c>
      <c r="O17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_VL3-06</v>
      </c>
    </row>
    <row r="1720" spans="1:15" x14ac:dyDescent="0.25">
      <c r="A1720" s="8" t="s">
        <v>582</v>
      </c>
      <c r="B1720" s="9">
        <v>7</v>
      </c>
      <c r="C1720" s="13" t="s">
        <v>590</v>
      </c>
      <c r="D1720" s="13"/>
      <c r="E1720" s="13" t="e">
        <f>_xlfn.IFNA(VLOOKUP(expandedflower[[#This Row],[Scion METRC '#]],[3]!METRCC8[#Data],2,FALSE),"METRC ERROR")</f>
        <v>#REF!</v>
      </c>
      <c r="F1720" s="13" t="str">
        <f>_xlfn.IFNA(VLOOKUP(expandedflower[[#This Row],[Scion METRC '#]],VEGC8[[#All],[Scion METRC '#]:[Pheno Barcode]],2,FALSE),"")</f>
        <v/>
      </c>
      <c r="G1720" s="13" t="str">
        <f>LEFT(expandedflower[[#This Row],[Pheno Barcode]],7)</f>
        <v/>
      </c>
      <c r="H1720" s="10" t="e">
        <f>_xlfn.IFNA(VLOOKUP(expandedflower[[#This Row],[Strain]],VEGC8[[#All],[Scion METRC '#]:[Health]],5,FALSE),"")</f>
        <v>#REF!</v>
      </c>
      <c r="I1720" s="13"/>
      <c r="J1720" s="13" t="str">
        <f>_xlfn.IFNA(VLOOKUP(expandedflower[[#This Row],[Scion METRC '#]],DEADC8[#Data],2,FALSE),"Alive")</f>
        <v>Alive</v>
      </c>
      <c r="K1720" s="13"/>
      <c r="L1720" s="13" t="str">
        <f>_xlfn.IFNA(VLOOKUP(expandedflower[[#This Row],[Scion METRC '#]],DEADC8[#Data],3,FALSE),"")</f>
        <v/>
      </c>
      <c r="M1720" s="14" t="str">
        <f>_xlfn.IFNA(VLOOKUP(expandedflower[[#This Row],[Scion METRC '#]],DEADC8[#Data],4,FALSE),"")</f>
        <v/>
      </c>
      <c r="N1720" s="13" t="str">
        <f>IF(ISNUMBER(SEARCH(".",expandedflower[[#This Row],[Pheno Barcode]])),CONCATENATE("1A4070000000065000",RIGHT(expandedflower[[#This Row],[Pheno Barcode]],6)),"")</f>
        <v/>
      </c>
      <c r="O17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_VL3-07</v>
      </c>
    </row>
    <row r="1721" spans="1:15" x14ac:dyDescent="0.25">
      <c r="A1721" s="8" t="s">
        <v>582</v>
      </c>
      <c r="B1721" s="9">
        <v>8</v>
      </c>
      <c r="C1721" s="13" t="s">
        <v>590</v>
      </c>
      <c r="D1721" s="13"/>
      <c r="E1721" s="13" t="e">
        <f>_xlfn.IFNA(VLOOKUP(expandedflower[[#This Row],[Scion METRC '#]],[3]!METRCC8[#Data],2,FALSE),"METRC ERROR")</f>
        <v>#REF!</v>
      </c>
      <c r="F1721" s="13" t="str">
        <f>_xlfn.IFNA(VLOOKUP(expandedflower[[#This Row],[Scion METRC '#]],VEGC8[[#All],[Scion METRC '#]:[Pheno Barcode]],2,FALSE),"")</f>
        <v/>
      </c>
      <c r="G1721" s="13" t="str">
        <f>LEFT(expandedflower[[#This Row],[Pheno Barcode]],7)</f>
        <v/>
      </c>
      <c r="H1721" s="10" t="e">
        <f>_xlfn.IFNA(VLOOKUP(expandedflower[[#This Row],[Strain]],VEGC8[[#All],[Scion METRC '#]:[Health]],5,FALSE),"")</f>
        <v>#REF!</v>
      </c>
      <c r="I1721" s="13"/>
      <c r="J1721" s="13" t="str">
        <f>_xlfn.IFNA(VLOOKUP(expandedflower[[#This Row],[Scion METRC '#]],DEADC8[#Data],2,FALSE),"Alive")</f>
        <v>Alive</v>
      </c>
      <c r="K1721" s="13"/>
      <c r="L1721" s="13" t="str">
        <f>_xlfn.IFNA(VLOOKUP(expandedflower[[#This Row],[Scion METRC '#]],DEADC8[#Data],3,FALSE),"")</f>
        <v/>
      </c>
      <c r="M1721" s="14" t="str">
        <f>_xlfn.IFNA(VLOOKUP(expandedflower[[#This Row],[Scion METRC '#]],DEADC8[#Data],4,FALSE),"")</f>
        <v/>
      </c>
      <c r="N1721" s="13" t="str">
        <f>IF(ISNUMBER(SEARCH(".",expandedflower[[#This Row],[Pheno Barcode]])),CONCATENATE("1A4070000000065000",RIGHT(expandedflower[[#This Row],[Pheno Barcode]],6)),"")</f>
        <v/>
      </c>
      <c r="O17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_VL3-08</v>
      </c>
    </row>
    <row r="1722" spans="1:15" x14ac:dyDescent="0.25">
      <c r="A1722" s="8" t="s">
        <v>582</v>
      </c>
      <c r="B1722" s="9">
        <v>9</v>
      </c>
      <c r="C1722" s="13" t="s">
        <v>590</v>
      </c>
      <c r="D1722" s="13"/>
      <c r="E1722" s="13" t="e">
        <f>_xlfn.IFNA(VLOOKUP(expandedflower[[#This Row],[Scion METRC '#]],[3]!METRCC8[#Data],2,FALSE),"METRC ERROR")</f>
        <v>#REF!</v>
      </c>
      <c r="F1722" s="13" t="str">
        <f>_xlfn.IFNA(VLOOKUP(expandedflower[[#This Row],[Scion METRC '#]],VEGC8[[#All],[Scion METRC '#]:[Pheno Barcode]],2,FALSE),"")</f>
        <v/>
      </c>
      <c r="G1722" s="13" t="str">
        <f>LEFT(expandedflower[[#This Row],[Pheno Barcode]],7)</f>
        <v/>
      </c>
      <c r="H1722" s="10" t="e">
        <f>_xlfn.IFNA(VLOOKUP(expandedflower[[#This Row],[Strain]],VEGC8[[#All],[Scion METRC '#]:[Health]],5,FALSE),"")</f>
        <v>#REF!</v>
      </c>
      <c r="I1722" s="13"/>
      <c r="J1722" s="13" t="str">
        <f>_xlfn.IFNA(VLOOKUP(expandedflower[[#This Row],[Scion METRC '#]],DEADC8[#Data],2,FALSE),"Alive")</f>
        <v>Alive</v>
      </c>
      <c r="K1722" s="13"/>
      <c r="L1722" s="13" t="str">
        <f>_xlfn.IFNA(VLOOKUP(expandedflower[[#This Row],[Scion METRC '#]],DEADC8[#Data],3,FALSE),"")</f>
        <v/>
      </c>
      <c r="M1722" s="14" t="str">
        <f>_xlfn.IFNA(VLOOKUP(expandedflower[[#This Row],[Scion METRC '#]],DEADC8[#Data],4,FALSE),"")</f>
        <v/>
      </c>
      <c r="N1722" s="13" t="str">
        <f>IF(ISNUMBER(SEARCH(".",expandedflower[[#This Row],[Pheno Barcode]])),CONCATENATE("1A4070000000065000",RIGHT(expandedflower[[#This Row],[Pheno Barcode]],6)),"")</f>
        <v/>
      </c>
      <c r="O17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_VL3-09</v>
      </c>
    </row>
    <row r="1723" spans="1:15" x14ac:dyDescent="0.25">
      <c r="A1723" s="8" t="s">
        <v>582</v>
      </c>
      <c r="B1723" s="9">
        <v>10</v>
      </c>
      <c r="C1723" s="13" t="s">
        <v>590</v>
      </c>
      <c r="D1723" s="13"/>
      <c r="E1723" s="13" t="e">
        <f>_xlfn.IFNA(VLOOKUP(expandedflower[[#This Row],[Scion METRC '#]],[3]!METRCC8[#Data],2,FALSE),"METRC ERROR")</f>
        <v>#REF!</v>
      </c>
      <c r="F1723" s="13" t="str">
        <f>_xlfn.IFNA(VLOOKUP(expandedflower[[#This Row],[Scion METRC '#]],VEGC8[[#All],[Scion METRC '#]:[Pheno Barcode]],2,FALSE),"")</f>
        <v/>
      </c>
      <c r="G1723" s="13" t="str">
        <f>LEFT(expandedflower[[#This Row],[Pheno Barcode]],7)</f>
        <v/>
      </c>
      <c r="H1723" s="10" t="e">
        <f>_xlfn.IFNA(VLOOKUP(expandedflower[[#This Row],[Strain]],VEGC8[[#All],[Scion METRC '#]:[Health]],5,FALSE),"")</f>
        <v>#REF!</v>
      </c>
      <c r="I1723" s="13"/>
      <c r="J1723" s="13" t="str">
        <f>_xlfn.IFNA(VLOOKUP(expandedflower[[#This Row],[Scion METRC '#]],DEADC8[#Data],2,FALSE),"Alive")</f>
        <v>Alive</v>
      </c>
      <c r="K1723" s="13"/>
      <c r="L1723" s="13" t="str">
        <f>_xlfn.IFNA(VLOOKUP(expandedflower[[#This Row],[Scion METRC '#]],DEADC8[#Data],3,FALSE),"")</f>
        <v/>
      </c>
      <c r="M1723" s="14" t="str">
        <f>_xlfn.IFNA(VLOOKUP(expandedflower[[#This Row],[Scion METRC '#]],DEADC8[#Data],4,FALSE),"")</f>
        <v/>
      </c>
      <c r="N1723" s="13" t="str">
        <f>IF(ISNUMBER(SEARCH(".",expandedflower[[#This Row],[Pheno Barcode]])),CONCATENATE("1A4070000000065000",RIGHT(expandedflower[[#This Row],[Pheno Barcode]],6)),"")</f>
        <v/>
      </c>
      <c r="O17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_VL3-10</v>
      </c>
    </row>
    <row r="1724" spans="1:15" x14ac:dyDescent="0.25">
      <c r="A1724" s="8" t="s">
        <v>582</v>
      </c>
      <c r="B1724" s="9">
        <v>11</v>
      </c>
      <c r="C1724" s="13" t="s">
        <v>590</v>
      </c>
      <c r="D1724" s="13"/>
      <c r="E1724" s="13" t="e">
        <f>_xlfn.IFNA(VLOOKUP(expandedflower[[#This Row],[Scion METRC '#]],[3]!METRCC8[#Data],2,FALSE),"METRC ERROR")</f>
        <v>#REF!</v>
      </c>
      <c r="F1724" s="13" t="str">
        <f>_xlfn.IFNA(VLOOKUP(expandedflower[[#This Row],[Scion METRC '#]],VEGC8[[#All],[Scion METRC '#]:[Pheno Barcode]],2,FALSE),"")</f>
        <v/>
      </c>
      <c r="G1724" s="13" t="str">
        <f>LEFT(expandedflower[[#This Row],[Pheno Barcode]],7)</f>
        <v/>
      </c>
      <c r="H1724" s="10" t="e">
        <f>_xlfn.IFNA(VLOOKUP(expandedflower[[#This Row],[Strain]],VEGC8[[#All],[Scion METRC '#]:[Health]],5,FALSE),"")</f>
        <v>#REF!</v>
      </c>
      <c r="I1724" s="13"/>
      <c r="J1724" s="13" t="str">
        <f>_xlfn.IFNA(VLOOKUP(expandedflower[[#This Row],[Scion METRC '#]],DEADC8[#Data],2,FALSE),"Alive")</f>
        <v>Alive</v>
      </c>
      <c r="K1724" s="13"/>
      <c r="L1724" s="13" t="str">
        <f>_xlfn.IFNA(VLOOKUP(expandedflower[[#This Row],[Scion METRC '#]],DEADC8[#Data],3,FALSE),"")</f>
        <v/>
      </c>
      <c r="M1724" s="14" t="str">
        <f>_xlfn.IFNA(VLOOKUP(expandedflower[[#This Row],[Scion METRC '#]],DEADC8[#Data],4,FALSE),"")</f>
        <v/>
      </c>
      <c r="N1724" s="13" t="str">
        <f>IF(ISNUMBER(SEARCH(".",expandedflower[[#This Row],[Pheno Barcode]])),CONCATENATE("1A4070000000065000",RIGHT(expandedflower[[#This Row],[Pheno Barcode]],6)),"")</f>
        <v/>
      </c>
      <c r="O17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_VL3-11</v>
      </c>
    </row>
    <row r="1725" spans="1:15" x14ac:dyDescent="0.25">
      <c r="A1725" s="8" t="s">
        <v>582</v>
      </c>
      <c r="B1725" s="9">
        <v>12</v>
      </c>
      <c r="C1725" s="13" t="s">
        <v>590</v>
      </c>
      <c r="D1725" s="13"/>
      <c r="E1725" s="13" t="e">
        <f>_xlfn.IFNA(VLOOKUP(expandedflower[[#This Row],[Scion METRC '#]],[3]!METRCC8[#Data],2,FALSE),"METRC ERROR")</f>
        <v>#REF!</v>
      </c>
      <c r="F1725" s="13" t="str">
        <f>_xlfn.IFNA(VLOOKUP(expandedflower[[#This Row],[Scion METRC '#]],VEGC8[[#All],[Scion METRC '#]:[Pheno Barcode]],2,FALSE),"")</f>
        <v/>
      </c>
      <c r="G1725" s="13" t="str">
        <f>LEFT(expandedflower[[#This Row],[Pheno Barcode]],7)</f>
        <v/>
      </c>
      <c r="H1725" s="10" t="e">
        <f>_xlfn.IFNA(VLOOKUP(expandedflower[[#This Row],[Strain]],VEGC8[[#All],[Scion METRC '#]:[Health]],5,FALSE),"")</f>
        <v>#REF!</v>
      </c>
      <c r="I1725" s="13"/>
      <c r="J1725" s="13" t="str">
        <f>_xlfn.IFNA(VLOOKUP(expandedflower[[#This Row],[Scion METRC '#]],DEADC8[#Data],2,FALSE),"Alive")</f>
        <v>Alive</v>
      </c>
      <c r="K1725" s="13"/>
      <c r="L1725" s="13" t="str">
        <f>_xlfn.IFNA(VLOOKUP(expandedflower[[#This Row],[Scion METRC '#]],DEADC8[#Data],3,FALSE),"")</f>
        <v/>
      </c>
      <c r="M1725" s="14" t="str">
        <f>_xlfn.IFNA(VLOOKUP(expandedflower[[#This Row],[Scion METRC '#]],DEADC8[#Data],4,FALSE),"")</f>
        <v/>
      </c>
      <c r="N1725" s="13" t="str">
        <f>IF(ISNUMBER(SEARCH(".",expandedflower[[#This Row],[Pheno Barcode]])),CONCATENATE("1A4070000000065000",RIGHT(expandedflower[[#This Row],[Pheno Barcode]],6)),"")</f>
        <v/>
      </c>
      <c r="O17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_VL3-12</v>
      </c>
    </row>
    <row r="1726" spans="1:15" x14ac:dyDescent="0.25">
      <c r="A1726" s="8" t="s">
        <v>582</v>
      </c>
      <c r="B1726" s="9">
        <v>13</v>
      </c>
      <c r="C1726" s="13" t="s">
        <v>590</v>
      </c>
      <c r="D1726" s="13"/>
      <c r="E1726" s="13" t="e">
        <f>_xlfn.IFNA(VLOOKUP(expandedflower[[#This Row],[Scion METRC '#]],[3]!METRCC8[#Data],2,FALSE),"METRC ERROR")</f>
        <v>#REF!</v>
      </c>
      <c r="F1726" s="13" t="str">
        <f>_xlfn.IFNA(VLOOKUP(expandedflower[[#This Row],[Scion METRC '#]],VEGC8[[#All],[Scion METRC '#]:[Pheno Barcode]],2,FALSE),"")</f>
        <v/>
      </c>
      <c r="G1726" s="13" t="str">
        <f>LEFT(expandedflower[[#This Row],[Pheno Barcode]],7)</f>
        <v/>
      </c>
      <c r="H1726" s="10" t="e">
        <f>_xlfn.IFNA(VLOOKUP(expandedflower[[#This Row],[Strain]],VEGC8[[#All],[Scion METRC '#]:[Health]],5,FALSE),"")</f>
        <v>#REF!</v>
      </c>
      <c r="I1726" s="13"/>
      <c r="J1726" s="13" t="str">
        <f>_xlfn.IFNA(VLOOKUP(expandedflower[[#This Row],[Scion METRC '#]],DEADC8[#Data],2,FALSE),"Alive")</f>
        <v>Alive</v>
      </c>
      <c r="K1726" s="13"/>
      <c r="L1726" s="13" t="str">
        <f>_xlfn.IFNA(VLOOKUP(expandedflower[[#This Row],[Scion METRC '#]],DEADC8[#Data],3,FALSE),"")</f>
        <v/>
      </c>
      <c r="M1726" s="14" t="str">
        <f>_xlfn.IFNA(VLOOKUP(expandedflower[[#This Row],[Scion METRC '#]],DEADC8[#Data],4,FALSE),"")</f>
        <v/>
      </c>
      <c r="N1726" s="13" t="str">
        <f>IF(ISNUMBER(SEARCH(".",expandedflower[[#This Row],[Pheno Barcode]])),CONCATENATE("1A4070000000065000",RIGHT(expandedflower[[#This Row],[Pheno Barcode]],6)),"")</f>
        <v/>
      </c>
      <c r="O17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_VL3-13</v>
      </c>
    </row>
    <row r="1727" spans="1:15" x14ac:dyDescent="0.25">
      <c r="A1727" s="8" t="s">
        <v>582</v>
      </c>
      <c r="B1727" s="9">
        <v>14</v>
      </c>
      <c r="C1727" s="13" t="s">
        <v>590</v>
      </c>
      <c r="D1727" s="13"/>
      <c r="E1727" s="13" t="e">
        <f>_xlfn.IFNA(VLOOKUP(expandedflower[[#This Row],[Scion METRC '#]],[3]!METRCC8[#Data],2,FALSE),"METRC ERROR")</f>
        <v>#REF!</v>
      </c>
      <c r="F1727" s="13" t="str">
        <f>_xlfn.IFNA(VLOOKUP(expandedflower[[#This Row],[Scion METRC '#]],VEGC8[[#All],[Scion METRC '#]:[Pheno Barcode]],2,FALSE),"")</f>
        <v/>
      </c>
      <c r="G1727" s="13" t="str">
        <f>LEFT(expandedflower[[#This Row],[Pheno Barcode]],7)</f>
        <v/>
      </c>
      <c r="H1727" s="10" t="e">
        <f>_xlfn.IFNA(VLOOKUP(expandedflower[[#This Row],[Strain]],VEGC8[[#All],[Scion METRC '#]:[Health]],5,FALSE),"")</f>
        <v>#REF!</v>
      </c>
      <c r="I1727" s="13"/>
      <c r="J1727" s="13" t="str">
        <f>_xlfn.IFNA(VLOOKUP(expandedflower[[#This Row],[Scion METRC '#]],DEADC8[#Data],2,FALSE),"Alive")</f>
        <v>Alive</v>
      </c>
      <c r="K1727" s="13"/>
      <c r="L1727" s="13" t="str">
        <f>_xlfn.IFNA(VLOOKUP(expandedflower[[#This Row],[Scion METRC '#]],DEADC8[#Data],3,FALSE),"")</f>
        <v/>
      </c>
      <c r="M1727" s="14" t="str">
        <f>_xlfn.IFNA(VLOOKUP(expandedflower[[#This Row],[Scion METRC '#]],DEADC8[#Data],4,FALSE),"")</f>
        <v/>
      </c>
      <c r="N1727" s="13" t="str">
        <f>IF(ISNUMBER(SEARCH(".",expandedflower[[#This Row],[Pheno Barcode]])),CONCATENATE("1A4070000000065000",RIGHT(expandedflower[[#This Row],[Pheno Barcode]],6)),"")</f>
        <v/>
      </c>
      <c r="O17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_VL3-14</v>
      </c>
    </row>
    <row r="1728" spans="1:15" x14ac:dyDescent="0.25">
      <c r="A1728" s="8" t="s">
        <v>582</v>
      </c>
      <c r="B1728" s="9">
        <v>15</v>
      </c>
      <c r="C1728" s="13" t="s">
        <v>590</v>
      </c>
      <c r="D1728" s="13"/>
      <c r="E1728" s="13" t="e">
        <f>_xlfn.IFNA(VLOOKUP(expandedflower[[#This Row],[Scion METRC '#]],[3]!METRCC8[#Data],2,FALSE),"METRC ERROR")</f>
        <v>#REF!</v>
      </c>
      <c r="F1728" s="13" t="str">
        <f>_xlfn.IFNA(VLOOKUP(expandedflower[[#This Row],[Scion METRC '#]],VEGC8[[#All],[Scion METRC '#]:[Pheno Barcode]],2,FALSE),"")</f>
        <v/>
      </c>
      <c r="G1728" s="13" t="str">
        <f>LEFT(expandedflower[[#This Row],[Pheno Barcode]],7)</f>
        <v/>
      </c>
      <c r="H1728" s="10" t="e">
        <f>_xlfn.IFNA(VLOOKUP(expandedflower[[#This Row],[Strain]],VEGC8[[#All],[Scion METRC '#]:[Health]],5,FALSE),"")</f>
        <v>#REF!</v>
      </c>
      <c r="I1728" s="13"/>
      <c r="J1728" s="13" t="str">
        <f>_xlfn.IFNA(VLOOKUP(expandedflower[[#This Row],[Scion METRC '#]],DEADC8[#Data],2,FALSE),"Alive")</f>
        <v>Alive</v>
      </c>
      <c r="K1728" s="13"/>
      <c r="L1728" s="13" t="str">
        <f>_xlfn.IFNA(VLOOKUP(expandedflower[[#This Row],[Scion METRC '#]],DEADC8[#Data],3,FALSE),"")</f>
        <v/>
      </c>
      <c r="M1728" s="14" t="str">
        <f>_xlfn.IFNA(VLOOKUP(expandedflower[[#This Row],[Scion METRC '#]],DEADC8[#Data],4,FALSE),"")</f>
        <v/>
      </c>
      <c r="N1728" s="13" t="str">
        <f>IF(ISNUMBER(SEARCH(".",expandedflower[[#This Row],[Pheno Barcode]])),CONCATENATE("1A4070000000065000",RIGHT(expandedflower[[#This Row],[Pheno Barcode]],6)),"")</f>
        <v/>
      </c>
      <c r="O17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_VL3-15</v>
      </c>
    </row>
    <row r="1729" spans="1:15" x14ac:dyDescent="0.25">
      <c r="A1729" s="8" t="s">
        <v>582</v>
      </c>
      <c r="B1729" s="9">
        <v>16</v>
      </c>
      <c r="C1729" s="13" t="s">
        <v>590</v>
      </c>
      <c r="D1729" s="13"/>
      <c r="E1729" s="13" t="e">
        <f>_xlfn.IFNA(VLOOKUP(expandedflower[[#This Row],[Scion METRC '#]],[3]!METRCC8[#Data],2,FALSE),"METRC ERROR")</f>
        <v>#REF!</v>
      </c>
      <c r="F1729" s="13" t="str">
        <f>_xlfn.IFNA(VLOOKUP(expandedflower[[#This Row],[Scion METRC '#]],VEGC8[[#All],[Scion METRC '#]:[Pheno Barcode]],2,FALSE),"")</f>
        <v/>
      </c>
      <c r="G1729" s="13" t="str">
        <f>LEFT(expandedflower[[#This Row],[Pheno Barcode]],7)</f>
        <v/>
      </c>
      <c r="H1729" s="10" t="e">
        <f>_xlfn.IFNA(VLOOKUP(expandedflower[[#This Row],[Strain]],VEGC8[[#All],[Scion METRC '#]:[Health]],5,FALSE),"")</f>
        <v>#REF!</v>
      </c>
      <c r="I1729" s="13"/>
      <c r="J1729" s="13" t="str">
        <f>_xlfn.IFNA(VLOOKUP(expandedflower[[#This Row],[Scion METRC '#]],DEADC8[#Data],2,FALSE),"Alive")</f>
        <v>Alive</v>
      </c>
      <c r="K1729" s="13"/>
      <c r="L1729" s="13" t="str">
        <f>_xlfn.IFNA(VLOOKUP(expandedflower[[#This Row],[Scion METRC '#]],DEADC8[#Data],3,FALSE),"")</f>
        <v/>
      </c>
      <c r="M1729" s="14" t="str">
        <f>_xlfn.IFNA(VLOOKUP(expandedflower[[#This Row],[Scion METRC '#]],DEADC8[#Data],4,FALSE),"")</f>
        <v/>
      </c>
      <c r="N1729" s="13" t="str">
        <f>IF(ISNUMBER(SEARCH(".",expandedflower[[#This Row],[Pheno Barcode]])),CONCATENATE("1A4070000000065000",RIGHT(expandedflower[[#This Row],[Pheno Barcode]],6)),"")</f>
        <v/>
      </c>
      <c r="O17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_VL3-16</v>
      </c>
    </row>
    <row r="1730" spans="1:15" x14ac:dyDescent="0.25">
      <c r="A1730" s="8" t="s">
        <v>582</v>
      </c>
      <c r="B1730" s="9">
        <v>1</v>
      </c>
      <c r="C1730" s="13" t="s">
        <v>591</v>
      </c>
      <c r="D1730" s="13"/>
      <c r="E1730" s="13" t="e">
        <f>_xlfn.IFNA(VLOOKUP(expandedflower[[#This Row],[Scion METRC '#]],[3]!METRCC8[#Data],2,FALSE),"METRC ERROR")</f>
        <v>#REF!</v>
      </c>
      <c r="F1730" s="13" t="str">
        <f>_xlfn.IFNA(VLOOKUP(expandedflower[[#This Row],[Scion METRC '#]],VEGC8[[#All],[Scion METRC '#]:[Pheno Barcode]],2,FALSE),"")</f>
        <v/>
      </c>
      <c r="G1730" s="13" t="str">
        <f>LEFT(expandedflower[[#This Row],[Pheno Barcode]],7)</f>
        <v/>
      </c>
      <c r="H1730" s="10" t="e">
        <f>_xlfn.IFNA(VLOOKUP(expandedflower[[#This Row],[Strain]],VEGC8[[#All],[Scion METRC '#]:[Health]],5,FALSE),"")</f>
        <v>#REF!</v>
      </c>
      <c r="I1730" s="13"/>
      <c r="J1730" s="13" t="str">
        <f>_xlfn.IFNA(VLOOKUP(expandedflower[[#This Row],[Scion METRC '#]],DEADC8[#Data],2,FALSE),"Alive")</f>
        <v>Alive</v>
      </c>
      <c r="K1730" s="13"/>
      <c r="L1730" s="13" t="str">
        <f>_xlfn.IFNA(VLOOKUP(expandedflower[[#This Row],[Scion METRC '#]],DEADC8[#Data],3,FALSE),"")</f>
        <v/>
      </c>
      <c r="M1730" s="14" t="str">
        <f>_xlfn.IFNA(VLOOKUP(expandedflower[[#This Row],[Scion METRC '#]],DEADC8[#Data],4,FALSE),"")</f>
        <v/>
      </c>
      <c r="N1730" s="13" t="str">
        <f>IF(ISNUMBER(SEARCH(".",expandedflower[[#This Row],[Pheno Barcode]])),CONCATENATE("1A4070000000065000",RIGHT(expandedflower[[#This Row],[Pheno Barcode]],6)),"")</f>
        <v/>
      </c>
      <c r="O17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_VL4-01</v>
      </c>
    </row>
    <row r="1731" spans="1:15" x14ac:dyDescent="0.25">
      <c r="A1731" s="8" t="s">
        <v>582</v>
      </c>
      <c r="B1731" s="9">
        <v>2</v>
      </c>
      <c r="C1731" s="13" t="s">
        <v>591</v>
      </c>
      <c r="D1731" s="13"/>
      <c r="E1731" s="13" t="e">
        <f>_xlfn.IFNA(VLOOKUP(expandedflower[[#This Row],[Scion METRC '#]],[3]!METRCC8[#Data],2,FALSE),"METRC ERROR")</f>
        <v>#REF!</v>
      </c>
      <c r="F1731" s="13" t="str">
        <f>_xlfn.IFNA(VLOOKUP(expandedflower[[#This Row],[Scion METRC '#]],VEGC8[[#All],[Scion METRC '#]:[Pheno Barcode]],2,FALSE),"")</f>
        <v/>
      </c>
      <c r="G1731" s="13" t="str">
        <f>LEFT(expandedflower[[#This Row],[Pheno Barcode]],7)</f>
        <v/>
      </c>
      <c r="H1731" s="10" t="e">
        <f>_xlfn.IFNA(VLOOKUP(expandedflower[[#This Row],[Strain]],VEGC8[[#All],[Scion METRC '#]:[Health]],5,FALSE),"")</f>
        <v>#REF!</v>
      </c>
      <c r="I1731" s="13"/>
      <c r="J1731" s="13" t="str">
        <f>_xlfn.IFNA(VLOOKUP(expandedflower[[#This Row],[Scion METRC '#]],DEADC8[#Data],2,FALSE),"Alive")</f>
        <v>Alive</v>
      </c>
      <c r="K1731" s="13"/>
      <c r="L1731" s="13" t="str">
        <f>_xlfn.IFNA(VLOOKUP(expandedflower[[#This Row],[Scion METRC '#]],DEADC8[#Data],3,FALSE),"")</f>
        <v/>
      </c>
      <c r="M1731" s="14" t="str">
        <f>_xlfn.IFNA(VLOOKUP(expandedflower[[#This Row],[Scion METRC '#]],DEADC8[#Data],4,FALSE),"")</f>
        <v/>
      </c>
      <c r="N1731" s="13" t="str">
        <f>IF(ISNUMBER(SEARCH(".",expandedflower[[#This Row],[Pheno Barcode]])),CONCATENATE("1A4070000000065000",RIGHT(expandedflower[[#This Row],[Pheno Barcode]],6)),"")</f>
        <v/>
      </c>
      <c r="O17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_VL4-02</v>
      </c>
    </row>
    <row r="1732" spans="1:15" x14ac:dyDescent="0.25">
      <c r="A1732" s="8" t="s">
        <v>582</v>
      </c>
      <c r="B1732" s="9">
        <v>3</v>
      </c>
      <c r="C1732" s="13" t="s">
        <v>591</v>
      </c>
      <c r="D1732" s="13"/>
      <c r="E1732" s="13" t="e">
        <f>_xlfn.IFNA(VLOOKUP(expandedflower[[#This Row],[Scion METRC '#]],[3]!METRCC8[#Data],2,FALSE),"METRC ERROR")</f>
        <v>#REF!</v>
      </c>
      <c r="F1732" s="13" t="str">
        <f>_xlfn.IFNA(VLOOKUP(expandedflower[[#This Row],[Scion METRC '#]],VEGC8[[#All],[Scion METRC '#]:[Pheno Barcode]],2,FALSE),"")</f>
        <v/>
      </c>
      <c r="G1732" s="13" t="str">
        <f>LEFT(expandedflower[[#This Row],[Pheno Barcode]],7)</f>
        <v/>
      </c>
      <c r="H1732" s="10" t="e">
        <f>_xlfn.IFNA(VLOOKUP(expandedflower[[#This Row],[Strain]],VEGC8[[#All],[Scion METRC '#]:[Health]],5,FALSE),"")</f>
        <v>#REF!</v>
      </c>
      <c r="I1732" s="13"/>
      <c r="J1732" s="13" t="str">
        <f>_xlfn.IFNA(VLOOKUP(expandedflower[[#This Row],[Scion METRC '#]],DEADC8[#Data],2,FALSE),"Alive")</f>
        <v>Alive</v>
      </c>
      <c r="K1732" s="13"/>
      <c r="L1732" s="13" t="str">
        <f>_xlfn.IFNA(VLOOKUP(expandedflower[[#This Row],[Scion METRC '#]],DEADC8[#Data],3,FALSE),"")</f>
        <v/>
      </c>
      <c r="M1732" s="14" t="str">
        <f>_xlfn.IFNA(VLOOKUP(expandedflower[[#This Row],[Scion METRC '#]],DEADC8[#Data],4,FALSE),"")</f>
        <v/>
      </c>
      <c r="N1732" s="13" t="str">
        <f>IF(ISNUMBER(SEARCH(".",expandedflower[[#This Row],[Pheno Barcode]])),CONCATENATE("1A4070000000065000",RIGHT(expandedflower[[#This Row],[Pheno Barcode]],6)),"")</f>
        <v/>
      </c>
      <c r="O17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_VL4-03</v>
      </c>
    </row>
    <row r="1733" spans="1:15" x14ac:dyDescent="0.25">
      <c r="A1733" s="8" t="s">
        <v>582</v>
      </c>
      <c r="B1733" s="9">
        <v>4</v>
      </c>
      <c r="C1733" s="13" t="s">
        <v>591</v>
      </c>
      <c r="D1733" s="13"/>
      <c r="E1733" s="13" t="e">
        <f>_xlfn.IFNA(VLOOKUP(expandedflower[[#This Row],[Scion METRC '#]],[3]!METRCC8[#Data],2,FALSE),"METRC ERROR")</f>
        <v>#REF!</v>
      </c>
      <c r="F1733" s="13" t="str">
        <f>_xlfn.IFNA(VLOOKUP(expandedflower[[#This Row],[Scion METRC '#]],VEGC8[[#All],[Scion METRC '#]:[Pheno Barcode]],2,FALSE),"")</f>
        <v/>
      </c>
      <c r="G1733" s="13" t="str">
        <f>LEFT(expandedflower[[#This Row],[Pheno Barcode]],7)</f>
        <v/>
      </c>
      <c r="H1733" s="10" t="e">
        <f>_xlfn.IFNA(VLOOKUP(expandedflower[[#This Row],[Strain]],VEGC8[[#All],[Scion METRC '#]:[Health]],5,FALSE),"")</f>
        <v>#REF!</v>
      </c>
      <c r="I1733" s="13"/>
      <c r="J1733" s="13" t="str">
        <f>_xlfn.IFNA(VLOOKUP(expandedflower[[#This Row],[Scion METRC '#]],DEADC8[#Data],2,FALSE),"Alive")</f>
        <v>Alive</v>
      </c>
      <c r="K1733" s="13"/>
      <c r="L1733" s="13" t="str">
        <f>_xlfn.IFNA(VLOOKUP(expandedflower[[#This Row],[Scion METRC '#]],DEADC8[#Data],3,FALSE),"")</f>
        <v/>
      </c>
      <c r="M1733" s="14" t="str">
        <f>_xlfn.IFNA(VLOOKUP(expandedflower[[#This Row],[Scion METRC '#]],DEADC8[#Data],4,FALSE),"")</f>
        <v/>
      </c>
      <c r="N1733" s="13" t="str">
        <f>IF(ISNUMBER(SEARCH(".",expandedflower[[#This Row],[Pheno Barcode]])),CONCATENATE("1A4070000000065000",RIGHT(expandedflower[[#This Row],[Pheno Barcode]],6)),"")</f>
        <v/>
      </c>
      <c r="O17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_VL4-04</v>
      </c>
    </row>
    <row r="1734" spans="1:15" x14ac:dyDescent="0.25">
      <c r="A1734" s="8" t="s">
        <v>582</v>
      </c>
      <c r="B1734" s="9">
        <v>5</v>
      </c>
      <c r="C1734" s="13" t="s">
        <v>591</v>
      </c>
      <c r="D1734" s="13"/>
      <c r="E1734" s="13" t="e">
        <f>_xlfn.IFNA(VLOOKUP(expandedflower[[#This Row],[Scion METRC '#]],[3]!METRCC8[#Data],2,FALSE),"METRC ERROR")</f>
        <v>#REF!</v>
      </c>
      <c r="F1734" s="13" t="str">
        <f>_xlfn.IFNA(VLOOKUP(expandedflower[[#This Row],[Scion METRC '#]],VEGC8[[#All],[Scion METRC '#]:[Pheno Barcode]],2,FALSE),"")</f>
        <v/>
      </c>
      <c r="G1734" s="13" t="str">
        <f>LEFT(expandedflower[[#This Row],[Pheno Barcode]],7)</f>
        <v/>
      </c>
      <c r="H1734" s="10" t="e">
        <f>_xlfn.IFNA(VLOOKUP(expandedflower[[#This Row],[Strain]],VEGC8[[#All],[Scion METRC '#]:[Health]],5,FALSE),"")</f>
        <v>#REF!</v>
      </c>
      <c r="I1734" s="13"/>
      <c r="J1734" s="13" t="str">
        <f>_xlfn.IFNA(VLOOKUP(expandedflower[[#This Row],[Scion METRC '#]],DEADC8[#Data],2,FALSE),"Alive")</f>
        <v>Alive</v>
      </c>
      <c r="K1734" s="13"/>
      <c r="L1734" s="13" t="str">
        <f>_xlfn.IFNA(VLOOKUP(expandedflower[[#This Row],[Scion METRC '#]],DEADC8[#Data],3,FALSE),"")</f>
        <v/>
      </c>
      <c r="M1734" s="14" t="str">
        <f>_xlfn.IFNA(VLOOKUP(expandedflower[[#This Row],[Scion METRC '#]],DEADC8[#Data],4,FALSE),"")</f>
        <v/>
      </c>
      <c r="N1734" s="13" t="str">
        <f>IF(ISNUMBER(SEARCH(".",expandedflower[[#This Row],[Pheno Barcode]])),CONCATENATE("1A4070000000065000",RIGHT(expandedflower[[#This Row],[Pheno Barcode]],6)),"")</f>
        <v/>
      </c>
      <c r="O17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_VL4-05</v>
      </c>
    </row>
    <row r="1735" spans="1:15" x14ac:dyDescent="0.25">
      <c r="A1735" s="8" t="s">
        <v>582</v>
      </c>
      <c r="B1735" s="9">
        <v>6</v>
      </c>
      <c r="C1735" s="13" t="s">
        <v>591</v>
      </c>
      <c r="D1735" s="13"/>
      <c r="E1735" s="13" t="e">
        <f>_xlfn.IFNA(VLOOKUP(expandedflower[[#This Row],[Scion METRC '#]],[3]!METRCC8[#Data],2,FALSE),"METRC ERROR")</f>
        <v>#REF!</v>
      </c>
      <c r="F1735" s="13" t="str">
        <f>_xlfn.IFNA(VLOOKUP(expandedflower[[#This Row],[Scion METRC '#]],VEGC8[[#All],[Scion METRC '#]:[Pheno Barcode]],2,FALSE),"")</f>
        <v/>
      </c>
      <c r="G1735" s="13" t="str">
        <f>LEFT(expandedflower[[#This Row],[Pheno Barcode]],7)</f>
        <v/>
      </c>
      <c r="H1735" s="10" t="e">
        <f>_xlfn.IFNA(VLOOKUP(expandedflower[[#This Row],[Strain]],VEGC8[[#All],[Scion METRC '#]:[Health]],5,FALSE),"")</f>
        <v>#REF!</v>
      </c>
      <c r="I1735" s="13"/>
      <c r="J1735" s="13" t="str">
        <f>_xlfn.IFNA(VLOOKUP(expandedflower[[#This Row],[Scion METRC '#]],DEADC8[#Data],2,FALSE),"Alive")</f>
        <v>Alive</v>
      </c>
      <c r="K1735" s="13"/>
      <c r="L1735" s="13" t="str">
        <f>_xlfn.IFNA(VLOOKUP(expandedflower[[#This Row],[Scion METRC '#]],DEADC8[#Data],3,FALSE),"")</f>
        <v/>
      </c>
      <c r="M1735" s="14" t="str">
        <f>_xlfn.IFNA(VLOOKUP(expandedflower[[#This Row],[Scion METRC '#]],DEADC8[#Data],4,FALSE),"")</f>
        <v/>
      </c>
      <c r="N1735" s="13" t="str">
        <f>IF(ISNUMBER(SEARCH(".",expandedflower[[#This Row],[Pheno Barcode]])),CONCATENATE("1A4070000000065000",RIGHT(expandedflower[[#This Row],[Pheno Barcode]],6)),"")</f>
        <v/>
      </c>
      <c r="O17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_VL4-06</v>
      </c>
    </row>
    <row r="1736" spans="1:15" x14ac:dyDescent="0.25">
      <c r="A1736" s="8" t="s">
        <v>582</v>
      </c>
      <c r="B1736" s="9">
        <v>7</v>
      </c>
      <c r="C1736" s="13" t="s">
        <v>591</v>
      </c>
      <c r="D1736" s="13"/>
      <c r="E1736" s="13" t="e">
        <f>_xlfn.IFNA(VLOOKUP(expandedflower[[#This Row],[Scion METRC '#]],[3]!METRCC8[#Data],2,FALSE),"METRC ERROR")</f>
        <v>#REF!</v>
      </c>
      <c r="F1736" s="13" t="str">
        <f>_xlfn.IFNA(VLOOKUP(expandedflower[[#This Row],[Scion METRC '#]],VEGC8[[#All],[Scion METRC '#]:[Pheno Barcode]],2,FALSE),"")</f>
        <v/>
      </c>
      <c r="G1736" s="13" t="str">
        <f>LEFT(expandedflower[[#This Row],[Pheno Barcode]],7)</f>
        <v/>
      </c>
      <c r="H1736" s="10" t="e">
        <f>_xlfn.IFNA(VLOOKUP(expandedflower[[#This Row],[Strain]],VEGC8[[#All],[Scion METRC '#]:[Health]],5,FALSE),"")</f>
        <v>#REF!</v>
      </c>
      <c r="I1736" s="13"/>
      <c r="J1736" s="13" t="str">
        <f>_xlfn.IFNA(VLOOKUP(expandedflower[[#This Row],[Scion METRC '#]],DEADC8[#Data],2,FALSE),"Alive")</f>
        <v>Alive</v>
      </c>
      <c r="K1736" s="13"/>
      <c r="L1736" s="13" t="str">
        <f>_xlfn.IFNA(VLOOKUP(expandedflower[[#This Row],[Scion METRC '#]],DEADC8[#Data],3,FALSE),"")</f>
        <v/>
      </c>
      <c r="M1736" s="14" t="str">
        <f>_xlfn.IFNA(VLOOKUP(expandedflower[[#This Row],[Scion METRC '#]],DEADC8[#Data],4,FALSE),"")</f>
        <v/>
      </c>
      <c r="N1736" s="13" t="str">
        <f>IF(ISNUMBER(SEARCH(".",expandedflower[[#This Row],[Pheno Barcode]])),CONCATENATE("1A4070000000065000",RIGHT(expandedflower[[#This Row],[Pheno Barcode]],6)),"")</f>
        <v/>
      </c>
      <c r="O17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_VL4-07</v>
      </c>
    </row>
    <row r="1737" spans="1:15" x14ac:dyDescent="0.25">
      <c r="A1737" s="8" t="s">
        <v>582</v>
      </c>
      <c r="B1737" s="9">
        <v>8</v>
      </c>
      <c r="C1737" s="13" t="s">
        <v>591</v>
      </c>
      <c r="D1737" s="13"/>
      <c r="E1737" s="13" t="e">
        <f>_xlfn.IFNA(VLOOKUP(expandedflower[[#This Row],[Scion METRC '#]],[3]!METRCC8[#Data],2,FALSE),"METRC ERROR")</f>
        <v>#REF!</v>
      </c>
      <c r="F1737" s="13" t="str">
        <f>_xlfn.IFNA(VLOOKUP(expandedflower[[#This Row],[Scion METRC '#]],VEGC8[[#All],[Scion METRC '#]:[Pheno Barcode]],2,FALSE),"")</f>
        <v/>
      </c>
      <c r="G1737" s="13" t="str">
        <f>LEFT(expandedflower[[#This Row],[Pheno Barcode]],7)</f>
        <v/>
      </c>
      <c r="H1737" s="10" t="e">
        <f>_xlfn.IFNA(VLOOKUP(expandedflower[[#This Row],[Strain]],VEGC8[[#All],[Scion METRC '#]:[Health]],5,FALSE),"")</f>
        <v>#REF!</v>
      </c>
      <c r="I1737" s="13"/>
      <c r="J1737" s="13" t="str">
        <f>_xlfn.IFNA(VLOOKUP(expandedflower[[#This Row],[Scion METRC '#]],DEADC8[#Data],2,FALSE),"Alive")</f>
        <v>Alive</v>
      </c>
      <c r="K1737" s="13"/>
      <c r="L1737" s="13" t="str">
        <f>_xlfn.IFNA(VLOOKUP(expandedflower[[#This Row],[Scion METRC '#]],DEADC8[#Data],3,FALSE),"")</f>
        <v/>
      </c>
      <c r="M1737" s="14" t="str">
        <f>_xlfn.IFNA(VLOOKUP(expandedflower[[#This Row],[Scion METRC '#]],DEADC8[#Data],4,FALSE),"")</f>
        <v/>
      </c>
      <c r="N1737" s="13" t="str">
        <f>IF(ISNUMBER(SEARCH(".",expandedflower[[#This Row],[Pheno Barcode]])),CONCATENATE("1A4070000000065000",RIGHT(expandedflower[[#This Row],[Pheno Barcode]],6)),"")</f>
        <v/>
      </c>
      <c r="O17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_VL4-08</v>
      </c>
    </row>
    <row r="1738" spans="1:15" x14ac:dyDescent="0.25">
      <c r="A1738" s="8" t="s">
        <v>582</v>
      </c>
      <c r="B1738" s="9">
        <v>9</v>
      </c>
      <c r="C1738" s="13" t="s">
        <v>591</v>
      </c>
      <c r="D1738" s="13"/>
      <c r="E1738" s="13" t="e">
        <f>_xlfn.IFNA(VLOOKUP(expandedflower[[#This Row],[Scion METRC '#]],[3]!METRCC8[#Data],2,FALSE),"METRC ERROR")</f>
        <v>#REF!</v>
      </c>
      <c r="F1738" s="13" t="str">
        <f>_xlfn.IFNA(VLOOKUP(expandedflower[[#This Row],[Scion METRC '#]],VEGC8[[#All],[Scion METRC '#]:[Pheno Barcode]],2,FALSE),"")</f>
        <v/>
      </c>
      <c r="G1738" s="13" t="str">
        <f>LEFT(expandedflower[[#This Row],[Pheno Barcode]],7)</f>
        <v/>
      </c>
      <c r="H1738" s="10" t="e">
        <f>_xlfn.IFNA(VLOOKUP(expandedflower[[#This Row],[Strain]],VEGC8[[#All],[Scion METRC '#]:[Health]],5,FALSE),"")</f>
        <v>#REF!</v>
      </c>
      <c r="I1738" s="13"/>
      <c r="J1738" s="13" t="str">
        <f>_xlfn.IFNA(VLOOKUP(expandedflower[[#This Row],[Scion METRC '#]],DEADC8[#Data],2,FALSE),"Alive")</f>
        <v>Alive</v>
      </c>
      <c r="K1738" s="13"/>
      <c r="L1738" s="13" t="str">
        <f>_xlfn.IFNA(VLOOKUP(expandedflower[[#This Row],[Scion METRC '#]],DEADC8[#Data],3,FALSE),"")</f>
        <v/>
      </c>
      <c r="M1738" s="14" t="str">
        <f>_xlfn.IFNA(VLOOKUP(expandedflower[[#This Row],[Scion METRC '#]],DEADC8[#Data],4,FALSE),"")</f>
        <v/>
      </c>
      <c r="N1738" s="13" t="str">
        <f>IF(ISNUMBER(SEARCH(".",expandedflower[[#This Row],[Pheno Barcode]])),CONCATENATE("1A4070000000065000",RIGHT(expandedflower[[#This Row],[Pheno Barcode]],6)),"")</f>
        <v/>
      </c>
      <c r="O17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_VL4-09</v>
      </c>
    </row>
    <row r="1739" spans="1:15" x14ac:dyDescent="0.25">
      <c r="A1739" s="8" t="s">
        <v>582</v>
      </c>
      <c r="B1739" s="9">
        <v>10</v>
      </c>
      <c r="C1739" s="13" t="s">
        <v>591</v>
      </c>
      <c r="D1739" s="13"/>
      <c r="E1739" s="13" t="e">
        <f>_xlfn.IFNA(VLOOKUP(expandedflower[[#This Row],[Scion METRC '#]],[3]!METRCC8[#Data],2,FALSE),"METRC ERROR")</f>
        <v>#REF!</v>
      </c>
      <c r="F1739" s="13" t="str">
        <f>_xlfn.IFNA(VLOOKUP(expandedflower[[#This Row],[Scion METRC '#]],VEGC8[[#All],[Scion METRC '#]:[Pheno Barcode]],2,FALSE),"")</f>
        <v/>
      </c>
      <c r="G1739" s="13" t="str">
        <f>LEFT(expandedflower[[#This Row],[Pheno Barcode]],7)</f>
        <v/>
      </c>
      <c r="H1739" s="10" t="e">
        <f>_xlfn.IFNA(VLOOKUP(expandedflower[[#This Row],[Strain]],VEGC8[[#All],[Scion METRC '#]:[Health]],5,FALSE),"")</f>
        <v>#REF!</v>
      </c>
      <c r="I1739" s="13"/>
      <c r="J1739" s="13" t="str">
        <f>_xlfn.IFNA(VLOOKUP(expandedflower[[#This Row],[Scion METRC '#]],DEADC8[#Data],2,FALSE),"Alive")</f>
        <v>Alive</v>
      </c>
      <c r="K1739" s="13"/>
      <c r="L1739" s="13" t="str">
        <f>_xlfn.IFNA(VLOOKUP(expandedflower[[#This Row],[Scion METRC '#]],DEADC8[#Data],3,FALSE),"")</f>
        <v/>
      </c>
      <c r="M1739" s="14" t="str">
        <f>_xlfn.IFNA(VLOOKUP(expandedflower[[#This Row],[Scion METRC '#]],DEADC8[#Data],4,FALSE),"")</f>
        <v/>
      </c>
      <c r="N1739" s="13" t="str">
        <f>IF(ISNUMBER(SEARCH(".",expandedflower[[#This Row],[Pheno Barcode]])),CONCATENATE("1A4070000000065000",RIGHT(expandedflower[[#This Row],[Pheno Barcode]],6)),"")</f>
        <v/>
      </c>
      <c r="O17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_VL4-10</v>
      </c>
    </row>
    <row r="1740" spans="1:15" x14ac:dyDescent="0.25">
      <c r="A1740" s="8" t="s">
        <v>582</v>
      </c>
      <c r="B1740" s="9">
        <v>11</v>
      </c>
      <c r="C1740" s="13" t="s">
        <v>591</v>
      </c>
      <c r="D1740" s="13"/>
      <c r="E1740" s="13" t="e">
        <f>_xlfn.IFNA(VLOOKUP(expandedflower[[#This Row],[Scion METRC '#]],[3]!METRCC8[#Data],2,FALSE),"METRC ERROR")</f>
        <v>#REF!</v>
      </c>
      <c r="F1740" s="13" t="str">
        <f>_xlfn.IFNA(VLOOKUP(expandedflower[[#This Row],[Scion METRC '#]],VEGC8[[#All],[Scion METRC '#]:[Pheno Barcode]],2,FALSE),"")</f>
        <v/>
      </c>
      <c r="G1740" s="13" t="str">
        <f>LEFT(expandedflower[[#This Row],[Pheno Barcode]],7)</f>
        <v/>
      </c>
      <c r="H1740" s="10" t="e">
        <f>_xlfn.IFNA(VLOOKUP(expandedflower[[#This Row],[Strain]],VEGC8[[#All],[Scion METRC '#]:[Health]],5,FALSE),"")</f>
        <v>#REF!</v>
      </c>
      <c r="I1740" s="13"/>
      <c r="J1740" s="13" t="str">
        <f>_xlfn.IFNA(VLOOKUP(expandedflower[[#This Row],[Scion METRC '#]],DEADC8[#Data],2,FALSE),"Alive")</f>
        <v>Alive</v>
      </c>
      <c r="K1740" s="13"/>
      <c r="L1740" s="13" t="str">
        <f>_xlfn.IFNA(VLOOKUP(expandedflower[[#This Row],[Scion METRC '#]],DEADC8[#Data],3,FALSE),"")</f>
        <v/>
      </c>
      <c r="M1740" s="14" t="str">
        <f>_xlfn.IFNA(VLOOKUP(expandedflower[[#This Row],[Scion METRC '#]],DEADC8[#Data],4,FALSE),"")</f>
        <v/>
      </c>
      <c r="N1740" s="13" t="str">
        <f>IF(ISNUMBER(SEARCH(".",expandedflower[[#This Row],[Pheno Barcode]])),CONCATENATE("1A4070000000065000",RIGHT(expandedflower[[#This Row],[Pheno Barcode]],6)),"")</f>
        <v/>
      </c>
      <c r="O17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_VL4-11</v>
      </c>
    </row>
    <row r="1741" spans="1:15" x14ac:dyDescent="0.25">
      <c r="A1741" s="8" t="s">
        <v>582</v>
      </c>
      <c r="B1741" s="9">
        <v>12</v>
      </c>
      <c r="C1741" s="13" t="s">
        <v>591</v>
      </c>
      <c r="D1741" s="13"/>
      <c r="E1741" s="13" t="e">
        <f>_xlfn.IFNA(VLOOKUP(expandedflower[[#This Row],[Scion METRC '#]],[3]!METRCC8[#Data],2,FALSE),"METRC ERROR")</f>
        <v>#REF!</v>
      </c>
      <c r="F1741" s="13" t="str">
        <f>_xlfn.IFNA(VLOOKUP(expandedflower[[#This Row],[Scion METRC '#]],VEGC8[[#All],[Scion METRC '#]:[Pheno Barcode]],2,FALSE),"")</f>
        <v/>
      </c>
      <c r="G1741" s="13" t="str">
        <f>LEFT(expandedflower[[#This Row],[Pheno Barcode]],7)</f>
        <v/>
      </c>
      <c r="H1741" s="10" t="e">
        <f>_xlfn.IFNA(VLOOKUP(expandedflower[[#This Row],[Strain]],VEGC8[[#All],[Scion METRC '#]:[Health]],5,FALSE),"")</f>
        <v>#REF!</v>
      </c>
      <c r="I1741" s="13"/>
      <c r="J1741" s="13" t="str">
        <f>_xlfn.IFNA(VLOOKUP(expandedflower[[#This Row],[Scion METRC '#]],DEADC8[#Data],2,FALSE),"Alive")</f>
        <v>Alive</v>
      </c>
      <c r="K1741" s="13"/>
      <c r="L1741" s="13" t="str">
        <f>_xlfn.IFNA(VLOOKUP(expandedflower[[#This Row],[Scion METRC '#]],DEADC8[#Data],3,FALSE),"")</f>
        <v/>
      </c>
      <c r="M1741" s="14" t="str">
        <f>_xlfn.IFNA(VLOOKUP(expandedflower[[#This Row],[Scion METRC '#]],DEADC8[#Data],4,FALSE),"")</f>
        <v/>
      </c>
      <c r="N1741" s="13" t="str">
        <f>IF(ISNUMBER(SEARCH(".",expandedflower[[#This Row],[Pheno Barcode]])),CONCATENATE("1A4070000000065000",RIGHT(expandedflower[[#This Row],[Pheno Barcode]],6)),"")</f>
        <v/>
      </c>
      <c r="O17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_VL4-12</v>
      </c>
    </row>
    <row r="1742" spans="1:15" x14ac:dyDescent="0.25">
      <c r="A1742" s="8" t="s">
        <v>582</v>
      </c>
      <c r="B1742" s="9">
        <v>13</v>
      </c>
      <c r="C1742" s="13" t="s">
        <v>591</v>
      </c>
      <c r="D1742" s="13"/>
      <c r="E1742" s="13" t="e">
        <f>_xlfn.IFNA(VLOOKUP(expandedflower[[#This Row],[Scion METRC '#]],[3]!METRCC8[#Data],2,FALSE),"METRC ERROR")</f>
        <v>#REF!</v>
      </c>
      <c r="F1742" s="13" t="str">
        <f>_xlfn.IFNA(VLOOKUP(expandedflower[[#This Row],[Scion METRC '#]],VEGC8[[#All],[Scion METRC '#]:[Pheno Barcode]],2,FALSE),"")</f>
        <v/>
      </c>
      <c r="G1742" s="13" t="str">
        <f>LEFT(expandedflower[[#This Row],[Pheno Barcode]],7)</f>
        <v/>
      </c>
      <c r="H1742" s="10" t="e">
        <f>_xlfn.IFNA(VLOOKUP(expandedflower[[#This Row],[Strain]],VEGC8[[#All],[Scion METRC '#]:[Health]],5,FALSE),"")</f>
        <v>#REF!</v>
      </c>
      <c r="I1742" s="13"/>
      <c r="J1742" s="13" t="str">
        <f>_xlfn.IFNA(VLOOKUP(expandedflower[[#This Row],[Scion METRC '#]],DEADC8[#Data],2,FALSE),"Alive")</f>
        <v>Alive</v>
      </c>
      <c r="K1742" s="13"/>
      <c r="L1742" s="13" t="str">
        <f>_xlfn.IFNA(VLOOKUP(expandedflower[[#This Row],[Scion METRC '#]],DEADC8[#Data],3,FALSE),"")</f>
        <v/>
      </c>
      <c r="M1742" s="14" t="str">
        <f>_xlfn.IFNA(VLOOKUP(expandedflower[[#This Row],[Scion METRC '#]],DEADC8[#Data],4,FALSE),"")</f>
        <v/>
      </c>
      <c r="N1742" s="13" t="str">
        <f>IF(ISNUMBER(SEARCH(".",expandedflower[[#This Row],[Pheno Barcode]])),CONCATENATE("1A4070000000065000",RIGHT(expandedflower[[#This Row],[Pheno Barcode]],6)),"")</f>
        <v/>
      </c>
      <c r="O17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_VL4-13</v>
      </c>
    </row>
    <row r="1743" spans="1:15" x14ac:dyDescent="0.25">
      <c r="A1743" s="8" t="s">
        <v>582</v>
      </c>
      <c r="B1743" s="9">
        <v>14</v>
      </c>
      <c r="C1743" s="13" t="s">
        <v>591</v>
      </c>
      <c r="D1743" s="13"/>
      <c r="E1743" s="13" t="e">
        <f>_xlfn.IFNA(VLOOKUP(expandedflower[[#This Row],[Scion METRC '#]],[3]!METRCC8[#Data],2,FALSE),"METRC ERROR")</f>
        <v>#REF!</v>
      </c>
      <c r="F1743" s="13" t="str">
        <f>_xlfn.IFNA(VLOOKUP(expandedflower[[#This Row],[Scion METRC '#]],VEGC8[[#All],[Scion METRC '#]:[Pheno Barcode]],2,FALSE),"")</f>
        <v/>
      </c>
      <c r="G1743" s="13" t="str">
        <f>LEFT(expandedflower[[#This Row],[Pheno Barcode]],7)</f>
        <v/>
      </c>
      <c r="H1743" s="10" t="e">
        <f>_xlfn.IFNA(VLOOKUP(expandedflower[[#This Row],[Strain]],VEGC8[[#All],[Scion METRC '#]:[Health]],5,FALSE),"")</f>
        <v>#REF!</v>
      </c>
      <c r="I1743" s="13"/>
      <c r="J1743" s="13" t="str">
        <f>_xlfn.IFNA(VLOOKUP(expandedflower[[#This Row],[Scion METRC '#]],DEADC8[#Data],2,FALSE),"Alive")</f>
        <v>Alive</v>
      </c>
      <c r="K1743" s="13"/>
      <c r="L1743" s="13" t="str">
        <f>_xlfn.IFNA(VLOOKUP(expandedflower[[#This Row],[Scion METRC '#]],DEADC8[#Data],3,FALSE),"")</f>
        <v/>
      </c>
      <c r="M1743" s="14" t="str">
        <f>_xlfn.IFNA(VLOOKUP(expandedflower[[#This Row],[Scion METRC '#]],DEADC8[#Data],4,FALSE),"")</f>
        <v/>
      </c>
      <c r="N1743" s="13" t="str">
        <f>IF(ISNUMBER(SEARCH(".",expandedflower[[#This Row],[Pheno Barcode]])),CONCATENATE("1A4070000000065000",RIGHT(expandedflower[[#This Row],[Pheno Barcode]],6)),"")</f>
        <v/>
      </c>
      <c r="O17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_VL4-14</v>
      </c>
    </row>
    <row r="1744" spans="1:15" x14ac:dyDescent="0.25">
      <c r="A1744" s="8" t="s">
        <v>582</v>
      </c>
      <c r="B1744" s="9">
        <v>15</v>
      </c>
      <c r="C1744" s="13" t="s">
        <v>591</v>
      </c>
      <c r="D1744" s="13"/>
      <c r="E1744" s="13" t="e">
        <f>_xlfn.IFNA(VLOOKUP(expandedflower[[#This Row],[Scion METRC '#]],[3]!METRCC8[#Data],2,FALSE),"METRC ERROR")</f>
        <v>#REF!</v>
      </c>
      <c r="F1744" s="13" t="str">
        <f>_xlfn.IFNA(VLOOKUP(expandedflower[[#This Row],[Scion METRC '#]],VEGC8[[#All],[Scion METRC '#]:[Pheno Barcode]],2,FALSE),"")</f>
        <v/>
      </c>
      <c r="G1744" s="13" t="str">
        <f>LEFT(expandedflower[[#This Row],[Pheno Barcode]],7)</f>
        <v/>
      </c>
      <c r="H1744" s="10" t="e">
        <f>_xlfn.IFNA(VLOOKUP(expandedflower[[#This Row],[Strain]],VEGC8[[#All],[Scion METRC '#]:[Health]],5,FALSE),"")</f>
        <v>#REF!</v>
      </c>
      <c r="I1744" s="13"/>
      <c r="J1744" s="13" t="str">
        <f>_xlfn.IFNA(VLOOKUP(expandedflower[[#This Row],[Scion METRC '#]],DEADC8[#Data],2,FALSE),"Alive")</f>
        <v>Alive</v>
      </c>
      <c r="K1744" s="13"/>
      <c r="L1744" s="13" t="str">
        <f>_xlfn.IFNA(VLOOKUP(expandedflower[[#This Row],[Scion METRC '#]],DEADC8[#Data],3,FALSE),"")</f>
        <v/>
      </c>
      <c r="M1744" s="14" t="str">
        <f>_xlfn.IFNA(VLOOKUP(expandedflower[[#This Row],[Scion METRC '#]],DEADC8[#Data],4,FALSE),"")</f>
        <v/>
      </c>
      <c r="N1744" s="13" t="str">
        <f>IF(ISNUMBER(SEARCH(".",expandedflower[[#This Row],[Pheno Barcode]])),CONCATENATE("1A4070000000065000",RIGHT(expandedflower[[#This Row],[Pheno Barcode]],6)),"")</f>
        <v/>
      </c>
      <c r="O17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_VL4-15</v>
      </c>
    </row>
    <row r="1745" spans="1:15" x14ac:dyDescent="0.25">
      <c r="A1745" s="8" t="s">
        <v>582</v>
      </c>
      <c r="B1745" s="9">
        <v>16</v>
      </c>
      <c r="C1745" s="13" t="s">
        <v>591</v>
      </c>
      <c r="D1745" s="13"/>
      <c r="E1745" s="13" t="e">
        <f>_xlfn.IFNA(VLOOKUP(expandedflower[[#This Row],[Scion METRC '#]],[3]!METRCC8[#Data],2,FALSE),"METRC ERROR")</f>
        <v>#REF!</v>
      </c>
      <c r="F1745" s="13" t="str">
        <f>_xlfn.IFNA(VLOOKUP(expandedflower[[#This Row],[Scion METRC '#]],VEGC8[[#All],[Scion METRC '#]:[Pheno Barcode]],2,FALSE),"")</f>
        <v/>
      </c>
      <c r="G1745" s="13" t="str">
        <f>LEFT(expandedflower[[#This Row],[Pheno Barcode]],7)</f>
        <v/>
      </c>
      <c r="H1745" s="10" t="e">
        <f>_xlfn.IFNA(VLOOKUP(expandedflower[[#This Row],[Strain]],VEGC8[[#All],[Scion METRC '#]:[Health]],5,FALSE),"")</f>
        <v>#REF!</v>
      </c>
      <c r="I1745" s="13"/>
      <c r="J1745" s="13" t="str">
        <f>_xlfn.IFNA(VLOOKUP(expandedflower[[#This Row],[Scion METRC '#]],DEADC8[#Data],2,FALSE),"Alive")</f>
        <v>Alive</v>
      </c>
      <c r="K1745" s="13"/>
      <c r="L1745" s="13" t="str">
        <f>_xlfn.IFNA(VLOOKUP(expandedflower[[#This Row],[Scion METRC '#]],DEADC8[#Data],3,FALSE),"")</f>
        <v/>
      </c>
      <c r="M1745" s="14" t="str">
        <f>_xlfn.IFNA(VLOOKUP(expandedflower[[#This Row],[Scion METRC '#]],DEADC8[#Data],4,FALSE),"")</f>
        <v/>
      </c>
      <c r="N1745" s="13" t="str">
        <f>IF(ISNUMBER(SEARCH(".",expandedflower[[#This Row],[Pheno Barcode]])),CONCATENATE("1A4070000000065000",RIGHT(expandedflower[[#This Row],[Pheno Barcode]],6)),"")</f>
        <v/>
      </c>
      <c r="O17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_VL4-16</v>
      </c>
    </row>
    <row r="1746" spans="1:15" x14ac:dyDescent="0.25">
      <c r="A1746" s="8" t="s">
        <v>582</v>
      </c>
      <c r="B1746" s="9">
        <v>1</v>
      </c>
      <c r="C1746" s="13" t="s">
        <v>592</v>
      </c>
      <c r="D1746" s="13"/>
      <c r="E1746" s="9" t="e">
        <f>_xlfn.IFNA(VLOOKUP(expandedflower[[#This Row],[Scion METRC '#]],[3]!METRCC8[#Data],2,FALSE),"METRC ERROR")</f>
        <v>#REF!</v>
      </c>
      <c r="F1746" s="9" t="str">
        <f>_xlfn.IFNA(VLOOKUP(expandedflower[[#This Row],[Scion METRC '#]],VEGC8[[#All],[Scion METRC '#]:[Pheno Barcode]],2,FALSE),"")</f>
        <v/>
      </c>
      <c r="G1746" s="9" t="str">
        <f>LEFT(expandedflower[[#This Row],[Pheno Barcode]],7)</f>
        <v/>
      </c>
      <c r="H1746" s="10" t="e">
        <f>_xlfn.IFNA(VLOOKUP(expandedflower[[#This Row],[Strain]],VEGC8[[#All],[Scion METRC '#]:[Health]],5,FALSE),"")</f>
        <v>#REF!</v>
      </c>
      <c r="I1746" s="9"/>
      <c r="J1746" s="9" t="str">
        <f>_xlfn.IFNA(VLOOKUP(expandedflower[[#This Row],[Scion METRC '#]],DEADC8[#Data],2,FALSE),"Alive")</f>
        <v>Alive</v>
      </c>
      <c r="K1746" s="65"/>
      <c r="L1746" s="13" t="str">
        <f>_xlfn.IFNA(VLOOKUP(expandedflower[[#This Row],[Scion METRC '#]],DEADC8[#Data],3,FALSE),"")</f>
        <v/>
      </c>
      <c r="M1746" s="14" t="str">
        <f>_xlfn.IFNA(VLOOKUP(expandedflower[[#This Row],[Scion METRC '#]],DEADC8[#Data],4,FALSE),"")</f>
        <v/>
      </c>
      <c r="N1746" s="13" t="str">
        <f>IF(ISNUMBER(SEARCH(".",expandedflower[[#This Row],[Pheno Barcode]])),CONCATENATE("1A4070000000065000",RIGHT(expandedflower[[#This Row],[Pheno Barcode]],6)),"")</f>
        <v/>
      </c>
      <c r="O17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_VL5-01</v>
      </c>
    </row>
    <row r="1747" spans="1:15" x14ac:dyDescent="0.25">
      <c r="A1747" s="8" t="s">
        <v>582</v>
      </c>
      <c r="B1747" s="9">
        <v>2</v>
      </c>
      <c r="C1747" s="13" t="s">
        <v>592</v>
      </c>
      <c r="D1747" s="13"/>
      <c r="E1747" s="13" t="e">
        <f>_xlfn.IFNA(VLOOKUP(expandedflower[[#This Row],[Scion METRC '#]],[3]!METRCC8[#Data],2,FALSE),"METRC ERROR")</f>
        <v>#REF!</v>
      </c>
      <c r="F1747" s="13" t="str">
        <f>_xlfn.IFNA(VLOOKUP(expandedflower[[#This Row],[Scion METRC '#]],VEGC8[[#All],[Scion METRC '#]:[Pheno Barcode]],2,FALSE),"")</f>
        <v/>
      </c>
      <c r="G1747" s="13" t="str">
        <f>LEFT(expandedflower[[#This Row],[Pheno Barcode]],7)</f>
        <v/>
      </c>
      <c r="H1747" s="10" t="e">
        <f>_xlfn.IFNA(VLOOKUP(expandedflower[[#This Row],[Strain]],VEGC8[[#All],[Scion METRC '#]:[Health]],5,FALSE),"")</f>
        <v>#REF!</v>
      </c>
      <c r="I1747" s="13"/>
      <c r="J1747" s="13" t="str">
        <f>_xlfn.IFNA(VLOOKUP(expandedflower[[#This Row],[Scion METRC '#]],DEADC8[#Data],2,FALSE),"Alive")</f>
        <v>Alive</v>
      </c>
      <c r="K1747" s="13"/>
      <c r="L1747" s="13" t="str">
        <f>_xlfn.IFNA(VLOOKUP(expandedflower[[#This Row],[Scion METRC '#]],DEADC8[#Data],3,FALSE),"")</f>
        <v/>
      </c>
      <c r="M1747" s="14" t="str">
        <f>_xlfn.IFNA(VLOOKUP(expandedflower[[#This Row],[Scion METRC '#]],DEADC8[#Data],4,FALSE),"")</f>
        <v/>
      </c>
      <c r="N1747" s="13" t="str">
        <f>IF(ISNUMBER(SEARCH(".",expandedflower[[#This Row],[Pheno Barcode]])),CONCATENATE("1A4070000000065000",RIGHT(expandedflower[[#This Row],[Pheno Barcode]],6)),"")</f>
        <v/>
      </c>
      <c r="O17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_VL5-02</v>
      </c>
    </row>
    <row r="1748" spans="1:15" x14ac:dyDescent="0.25">
      <c r="A1748" s="8" t="s">
        <v>582</v>
      </c>
      <c r="B1748" s="9">
        <v>3</v>
      </c>
      <c r="C1748" s="13" t="s">
        <v>592</v>
      </c>
      <c r="D1748" s="13"/>
      <c r="E1748" s="13" t="e">
        <f>_xlfn.IFNA(VLOOKUP(expandedflower[[#This Row],[Scion METRC '#]],[3]!METRCC8[#Data],2,FALSE),"METRC ERROR")</f>
        <v>#REF!</v>
      </c>
      <c r="F1748" s="13" t="str">
        <f>_xlfn.IFNA(VLOOKUP(expandedflower[[#This Row],[Scion METRC '#]],VEGC8[[#All],[Scion METRC '#]:[Pheno Barcode]],2,FALSE),"")</f>
        <v/>
      </c>
      <c r="G1748" s="13" t="str">
        <f>LEFT(expandedflower[[#This Row],[Pheno Barcode]],7)</f>
        <v/>
      </c>
      <c r="H1748" s="10" t="e">
        <f>_xlfn.IFNA(VLOOKUP(expandedflower[[#This Row],[Strain]],VEGC8[[#All],[Scion METRC '#]:[Health]],5,FALSE),"")</f>
        <v>#REF!</v>
      </c>
      <c r="I1748" s="13"/>
      <c r="J1748" s="13" t="str">
        <f>_xlfn.IFNA(VLOOKUP(expandedflower[[#This Row],[Scion METRC '#]],DEADC8[#Data],2,FALSE),"Alive")</f>
        <v>Alive</v>
      </c>
      <c r="K1748" s="13"/>
      <c r="L1748" s="13" t="str">
        <f>_xlfn.IFNA(VLOOKUP(expandedflower[[#This Row],[Scion METRC '#]],DEADC8[#Data],3,FALSE),"")</f>
        <v/>
      </c>
      <c r="M1748" s="14" t="str">
        <f>_xlfn.IFNA(VLOOKUP(expandedflower[[#This Row],[Scion METRC '#]],DEADC8[#Data],4,FALSE),"")</f>
        <v/>
      </c>
      <c r="N1748" s="13" t="str">
        <f>IF(ISNUMBER(SEARCH(".",expandedflower[[#This Row],[Pheno Barcode]])),CONCATENATE("1A4070000000065000",RIGHT(expandedflower[[#This Row],[Pheno Barcode]],6)),"")</f>
        <v/>
      </c>
      <c r="O17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_VL5-03</v>
      </c>
    </row>
    <row r="1749" spans="1:15" x14ac:dyDescent="0.25">
      <c r="A1749" s="8" t="s">
        <v>582</v>
      </c>
      <c r="B1749" s="9">
        <v>4</v>
      </c>
      <c r="C1749" s="13" t="s">
        <v>592</v>
      </c>
      <c r="D1749" s="13"/>
      <c r="E1749" s="13" t="e">
        <f>_xlfn.IFNA(VLOOKUP(expandedflower[[#This Row],[Scion METRC '#]],[3]!METRCC8[#Data],2,FALSE),"METRC ERROR")</f>
        <v>#REF!</v>
      </c>
      <c r="F1749" s="13" t="str">
        <f>_xlfn.IFNA(VLOOKUP(expandedflower[[#This Row],[Scion METRC '#]],VEGC8[[#All],[Scion METRC '#]:[Pheno Barcode]],2,FALSE),"")</f>
        <v/>
      </c>
      <c r="G1749" s="13" t="str">
        <f>LEFT(expandedflower[[#This Row],[Pheno Barcode]],7)</f>
        <v/>
      </c>
      <c r="H1749" s="10" t="e">
        <f>_xlfn.IFNA(VLOOKUP(expandedflower[[#This Row],[Strain]],VEGC8[[#All],[Scion METRC '#]:[Health]],5,FALSE),"")</f>
        <v>#REF!</v>
      </c>
      <c r="I1749" s="13"/>
      <c r="J1749" s="13" t="str">
        <f>_xlfn.IFNA(VLOOKUP(expandedflower[[#This Row],[Scion METRC '#]],DEADC8[#Data],2,FALSE),"Alive")</f>
        <v>Alive</v>
      </c>
      <c r="K1749" s="13"/>
      <c r="L1749" s="13" t="str">
        <f>_xlfn.IFNA(VLOOKUP(expandedflower[[#This Row],[Scion METRC '#]],DEADC8[#Data],3,FALSE),"")</f>
        <v/>
      </c>
      <c r="M1749" s="14" t="str">
        <f>_xlfn.IFNA(VLOOKUP(expandedflower[[#This Row],[Scion METRC '#]],DEADC8[#Data],4,FALSE),"")</f>
        <v/>
      </c>
      <c r="N1749" s="13" t="str">
        <f>IF(ISNUMBER(SEARCH(".",expandedflower[[#This Row],[Pheno Barcode]])),CONCATENATE("1A4070000000065000",RIGHT(expandedflower[[#This Row],[Pheno Barcode]],6)),"")</f>
        <v/>
      </c>
      <c r="O17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_VL5-04</v>
      </c>
    </row>
    <row r="1750" spans="1:15" x14ac:dyDescent="0.25">
      <c r="A1750" s="8" t="s">
        <v>582</v>
      </c>
      <c r="B1750" s="9">
        <v>5</v>
      </c>
      <c r="C1750" s="13" t="s">
        <v>592</v>
      </c>
      <c r="D1750" s="13"/>
      <c r="E1750" s="13" t="e">
        <f>_xlfn.IFNA(VLOOKUP(expandedflower[[#This Row],[Scion METRC '#]],[3]!METRCC8[#Data],2,FALSE),"METRC ERROR")</f>
        <v>#REF!</v>
      </c>
      <c r="F1750" s="13" t="str">
        <f>_xlfn.IFNA(VLOOKUP(expandedflower[[#This Row],[Scion METRC '#]],VEGC8[[#All],[Scion METRC '#]:[Pheno Barcode]],2,FALSE),"")</f>
        <v/>
      </c>
      <c r="G1750" s="13" t="str">
        <f>LEFT(expandedflower[[#This Row],[Pheno Barcode]],7)</f>
        <v/>
      </c>
      <c r="H1750" s="10" t="e">
        <f>_xlfn.IFNA(VLOOKUP(expandedflower[[#This Row],[Strain]],VEGC8[[#All],[Scion METRC '#]:[Health]],5,FALSE),"")</f>
        <v>#REF!</v>
      </c>
      <c r="I1750" s="13"/>
      <c r="J1750" s="13" t="str">
        <f>_xlfn.IFNA(VLOOKUP(expandedflower[[#This Row],[Scion METRC '#]],DEADC8[#Data],2,FALSE),"Alive")</f>
        <v>Alive</v>
      </c>
      <c r="K1750" s="13"/>
      <c r="L1750" s="13" t="str">
        <f>_xlfn.IFNA(VLOOKUP(expandedflower[[#This Row],[Scion METRC '#]],DEADC8[#Data],3,FALSE),"")</f>
        <v/>
      </c>
      <c r="M1750" s="14" t="str">
        <f>_xlfn.IFNA(VLOOKUP(expandedflower[[#This Row],[Scion METRC '#]],DEADC8[#Data],4,FALSE),"")</f>
        <v/>
      </c>
      <c r="N1750" s="13" t="str">
        <f>IF(ISNUMBER(SEARCH(".",expandedflower[[#This Row],[Pheno Barcode]])),CONCATENATE("1A4070000000065000",RIGHT(expandedflower[[#This Row],[Pheno Barcode]],6)),"")</f>
        <v/>
      </c>
      <c r="O17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_VL5-05</v>
      </c>
    </row>
    <row r="1751" spans="1:15" x14ac:dyDescent="0.25">
      <c r="A1751" s="8" t="s">
        <v>582</v>
      </c>
      <c r="B1751" s="9">
        <v>6</v>
      </c>
      <c r="C1751" s="13" t="s">
        <v>592</v>
      </c>
      <c r="D1751" s="13"/>
      <c r="E1751" s="13" t="e">
        <f>_xlfn.IFNA(VLOOKUP(expandedflower[[#This Row],[Scion METRC '#]],[3]!METRCC8[#Data],2,FALSE),"METRC ERROR")</f>
        <v>#REF!</v>
      </c>
      <c r="F1751" s="13" t="str">
        <f>_xlfn.IFNA(VLOOKUP(expandedflower[[#This Row],[Scion METRC '#]],VEGC8[[#All],[Scion METRC '#]:[Pheno Barcode]],2,FALSE),"")</f>
        <v/>
      </c>
      <c r="G1751" s="13" t="str">
        <f>LEFT(expandedflower[[#This Row],[Pheno Barcode]],7)</f>
        <v/>
      </c>
      <c r="H1751" s="10" t="e">
        <f>_xlfn.IFNA(VLOOKUP(expandedflower[[#This Row],[Strain]],VEGC8[[#All],[Scion METRC '#]:[Health]],5,FALSE),"")</f>
        <v>#REF!</v>
      </c>
      <c r="I1751" s="13"/>
      <c r="J1751" s="13" t="str">
        <f>_xlfn.IFNA(VLOOKUP(expandedflower[[#This Row],[Scion METRC '#]],DEADC8[#Data],2,FALSE),"Alive")</f>
        <v>Alive</v>
      </c>
      <c r="K1751" s="13"/>
      <c r="L1751" s="13" t="str">
        <f>_xlfn.IFNA(VLOOKUP(expandedflower[[#This Row],[Scion METRC '#]],DEADC8[#Data],3,FALSE),"")</f>
        <v/>
      </c>
      <c r="M1751" s="14" t="str">
        <f>_xlfn.IFNA(VLOOKUP(expandedflower[[#This Row],[Scion METRC '#]],DEADC8[#Data],4,FALSE),"")</f>
        <v/>
      </c>
      <c r="N1751" s="13" t="str">
        <f>IF(ISNUMBER(SEARCH(".",expandedflower[[#This Row],[Pheno Barcode]])),CONCATENATE("1A4070000000065000",RIGHT(expandedflower[[#This Row],[Pheno Barcode]],6)),"")</f>
        <v/>
      </c>
      <c r="O17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_VL5-06</v>
      </c>
    </row>
    <row r="1752" spans="1:15" x14ac:dyDescent="0.25">
      <c r="A1752" s="8" t="s">
        <v>582</v>
      </c>
      <c r="B1752" s="9">
        <v>7</v>
      </c>
      <c r="C1752" s="13" t="s">
        <v>592</v>
      </c>
      <c r="D1752" s="13"/>
      <c r="E1752" s="13" t="e">
        <f>_xlfn.IFNA(VLOOKUP(expandedflower[[#This Row],[Scion METRC '#]],[3]!METRCC8[#Data],2,FALSE),"METRC ERROR")</f>
        <v>#REF!</v>
      </c>
      <c r="F1752" s="13" t="str">
        <f>_xlfn.IFNA(VLOOKUP(expandedflower[[#This Row],[Scion METRC '#]],VEGC8[[#All],[Scion METRC '#]:[Pheno Barcode]],2,FALSE),"")</f>
        <v/>
      </c>
      <c r="G1752" s="13" t="str">
        <f>LEFT(expandedflower[[#This Row],[Pheno Barcode]],7)</f>
        <v/>
      </c>
      <c r="H1752" s="10" t="e">
        <f>_xlfn.IFNA(VLOOKUP(expandedflower[[#This Row],[Strain]],VEGC8[[#All],[Scion METRC '#]:[Health]],5,FALSE),"")</f>
        <v>#REF!</v>
      </c>
      <c r="I1752" s="13"/>
      <c r="J1752" s="13" t="str">
        <f>_xlfn.IFNA(VLOOKUP(expandedflower[[#This Row],[Scion METRC '#]],DEADC8[#Data],2,FALSE),"Alive")</f>
        <v>Alive</v>
      </c>
      <c r="K1752" s="13"/>
      <c r="L1752" s="13" t="str">
        <f>_xlfn.IFNA(VLOOKUP(expandedflower[[#This Row],[Scion METRC '#]],DEADC8[#Data],3,FALSE),"")</f>
        <v/>
      </c>
      <c r="M1752" s="14" t="str">
        <f>_xlfn.IFNA(VLOOKUP(expandedflower[[#This Row],[Scion METRC '#]],DEADC8[#Data],4,FALSE),"")</f>
        <v/>
      </c>
      <c r="N1752" s="13" t="str">
        <f>IF(ISNUMBER(SEARCH(".",expandedflower[[#This Row],[Pheno Barcode]])),CONCATENATE("1A4070000000065000",RIGHT(expandedflower[[#This Row],[Pheno Barcode]],6)),"")</f>
        <v/>
      </c>
      <c r="O17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_VL5-07</v>
      </c>
    </row>
    <row r="1753" spans="1:15" x14ac:dyDescent="0.25">
      <c r="A1753" s="8" t="s">
        <v>582</v>
      </c>
      <c r="B1753" s="9">
        <v>8</v>
      </c>
      <c r="C1753" s="13" t="s">
        <v>592</v>
      </c>
      <c r="D1753" s="13"/>
      <c r="E1753" s="13" t="e">
        <f>_xlfn.IFNA(VLOOKUP(expandedflower[[#This Row],[Scion METRC '#]],[3]!METRCC8[#Data],2,FALSE),"METRC ERROR")</f>
        <v>#REF!</v>
      </c>
      <c r="F1753" s="13" t="str">
        <f>_xlfn.IFNA(VLOOKUP(expandedflower[[#This Row],[Scion METRC '#]],VEGC8[[#All],[Scion METRC '#]:[Pheno Barcode]],2,FALSE),"")</f>
        <v/>
      </c>
      <c r="G1753" s="13" t="str">
        <f>LEFT(expandedflower[[#This Row],[Pheno Barcode]],7)</f>
        <v/>
      </c>
      <c r="H1753" s="10" t="e">
        <f>_xlfn.IFNA(VLOOKUP(expandedflower[[#This Row],[Strain]],VEGC8[[#All],[Scion METRC '#]:[Health]],5,FALSE),"")</f>
        <v>#REF!</v>
      </c>
      <c r="I1753" s="13"/>
      <c r="J1753" s="13" t="str">
        <f>_xlfn.IFNA(VLOOKUP(expandedflower[[#This Row],[Scion METRC '#]],DEADC8[#Data],2,FALSE),"Alive")</f>
        <v>Alive</v>
      </c>
      <c r="K1753" s="13"/>
      <c r="L1753" s="13" t="str">
        <f>_xlfn.IFNA(VLOOKUP(expandedflower[[#This Row],[Scion METRC '#]],DEADC8[#Data],3,FALSE),"")</f>
        <v/>
      </c>
      <c r="M1753" s="14" t="str">
        <f>_xlfn.IFNA(VLOOKUP(expandedflower[[#This Row],[Scion METRC '#]],DEADC8[#Data],4,FALSE),"")</f>
        <v/>
      </c>
      <c r="N1753" s="13" t="str">
        <f>IF(ISNUMBER(SEARCH(".",expandedflower[[#This Row],[Pheno Barcode]])),CONCATENATE("1A4070000000065000",RIGHT(expandedflower[[#This Row],[Pheno Barcode]],6)),"")</f>
        <v/>
      </c>
      <c r="O17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_VL5-08</v>
      </c>
    </row>
    <row r="1754" spans="1:15" x14ac:dyDescent="0.25">
      <c r="A1754" s="8" t="s">
        <v>582</v>
      </c>
      <c r="B1754" s="9">
        <v>9</v>
      </c>
      <c r="C1754" s="13" t="s">
        <v>592</v>
      </c>
      <c r="D1754" s="13"/>
      <c r="E1754" s="13" t="e">
        <f>_xlfn.IFNA(VLOOKUP(expandedflower[[#This Row],[Scion METRC '#]],[3]!METRCC8[#Data],2,FALSE),"METRC ERROR")</f>
        <v>#REF!</v>
      </c>
      <c r="F1754" s="13" t="str">
        <f>_xlfn.IFNA(VLOOKUP(expandedflower[[#This Row],[Scion METRC '#]],VEGC8[[#All],[Scion METRC '#]:[Pheno Barcode]],2,FALSE),"")</f>
        <v/>
      </c>
      <c r="G1754" s="13" t="str">
        <f>LEFT(expandedflower[[#This Row],[Pheno Barcode]],7)</f>
        <v/>
      </c>
      <c r="H1754" s="10" t="e">
        <f>_xlfn.IFNA(VLOOKUP(expandedflower[[#This Row],[Strain]],VEGC8[[#All],[Scion METRC '#]:[Health]],5,FALSE),"")</f>
        <v>#REF!</v>
      </c>
      <c r="I1754" s="13"/>
      <c r="J1754" s="13" t="str">
        <f>_xlfn.IFNA(VLOOKUP(expandedflower[[#This Row],[Scion METRC '#]],DEADC8[#Data],2,FALSE),"Alive")</f>
        <v>Alive</v>
      </c>
      <c r="K1754" s="13"/>
      <c r="L1754" s="13" t="str">
        <f>_xlfn.IFNA(VLOOKUP(expandedflower[[#This Row],[Scion METRC '#]],DEADC8[#Data],3,FALSE),"")</f>
        <v/>
      </c>
      <c r="M1754" s="14" t="str">
        <f>_xlfn.IFNA(VLOOKUP(expandedflower[[#This Row],[Scion METRC '#]],DEADC8[#Data],4,FALSE),"")</f>
        <v/>
      </c>
      <c r="N1754" s="13" t="str">
        <f>IF(ISNUMBER(SEARCH(".",expandedflower[[#This Row],[Pheno Barcode]])),CONCATENATE("1A4070000000065000",RIGHT(expandedflower[[#This Row],[Pheno Barcode]],6)),"")</f>
        <v/>
      </c>
      <c r="O17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_VL5-09</v>
      </c>
    </row>
    <row r="1755" spans="1:15" x14ac:dyDescent="0.25">
      <c r="A1755" s="8" t="s">
        <v>582</v>
      </c>
      <c r="B1755" s="9">
        <v>10</v>
      </c>
      <c r="C1755" s="13" t="s">
        <v>592</v>
      </c>
      <c r="D1755" s="13"/>
      <c r="E1755" s="13" t="e">
        <f>_xlfn.IFNA(VLOOKUP(expandedflower[[#This Row],[Scion METRC '#]],[3]!METRCC8[#Data],2,FALSE),"METRC ERROR")</f>
        <v>#REF!</v>
      </c>
      <c r="F1755" s="13" t="str">
        <f>_xlfn.IFNA(VLOOKUP(expandedflower[[#This Row],[Scion METRC '#]],VEGC8[[#All],[Scion METRC '#]:[Pheno Barcode]],2,FALSE),"")</f>
        <v/>
      </c>
      <c r="G1755" s="13" t="str">
        <f>LEFT(expandedflower[[#This Row],[Pheno Barcode]],7)</f>
        <v/>
      </c>
      <c r="H1755" s="10" t="e">
        <f>_xlfn.IFNA(VLOOKUP(expandedflower[[#This Row],[Strain]],VEGC8[[#All],[Scion METRC '#]:[Health]],5,FALSE),"")</f>
        <v>#REF!</v>
      </c>
      <c r="I1755" s="13"/>
      <c r="J1755" s="13" t="str">
        <f>_xlfn.IFNA(VLOOKUP(expandedflower[[#This Row],[Scion METRC '#]],DEADC8[#Data],2,FALSE),"Alive")</f>
        <v>Alive</v>
      </c>
      <c r="K1755" s="13"/>
      <c r="L1755" s="13" t="str">
        <f>_xlfn.IFNA(VLOOKUP(expandedflower[[#This Row],[Scion METRC '#]],DEADC8[#Data],3,FALSE),"")</f>
        <v/>
      </c>
      <c r="M1755" s="14" t="str">
        <f>_xlfn.IFNA(VLOOKUP(expandedflower[[#This Row],[Scion METRC '#]],DEADC8[#Data],4,FALSE),"")</f>
        <v/>
      </c>
      <c r="N1755" s="13" t="str">
        <f>IF(ISNUMBER(SEARCH(".",expandedflower[[#This Row],[Pheno Barcode]])),CONCATENATE("1A4070000000065000",RIGHT(expandedflower[[#This Row],[Pheno Barcode]],6)),"")</f>
        <v/>
      </c>
      <c r="O17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_VL5-10</v>
      </c>
    </row>
    <row r="1756" spans="1:15" x14ac:dyDescent="0.25">
      <c r="A1756" s="8" t="s">
        <v>582</v>
      </c>
      <c r="B1756" s="9">
        <v>11</v>
      </c>
      <c r="C1756" s="13" t="s">
        <v>592</v>
      </c>
      <c r="D1756" s="13"/>
      <c r="E1756" s="13" t="e">
        <f>_xlfn.IFNA(VLOOKUP(expandedflower[[#This Row],[Scion METRC '#]],[3]!METRCC8[#Data],2,FALSE),"METRC ERROR")</f>
        <v>#REF!</v>
      </c>
      <c r="F1756" s="13" t="str">
        <f>_xlfn.IFNA(VLOOKUP(expandedflower[[#This Row],[Scion METRC '#]],VEGC8[[#All],[Scion METRC '#]:[Pheno Barcode]],2,FALSE),"")</f>
        <v/>
      </c>
      <c r="G1756" s="13" t="str">
        <f>LEFT(expandedflower[[#This Row],[Pheno Barcode]],7)</f>
        <v/>
      </c>
      <c r="H1756" s="10" t="e">
        <f>_xlfn.IFNA(VLOOKUP(expandedflower[[#This Row],[Strain]],VEGC8[[#All],[Scion METRC '#]:[Health]],5,FALSE),"")</f>
        <v>#REF!</v>
      </c>
      <c r="I1756" s="13"/>
      <c r="J1756" s="13" t="str">
        <f>_xlfn.IFNA(VLOOKUP(expandedflower[[#This Row],[Scion METRC '#]],DEADC8[#Data],2,FALSE),"Alive")</f>
        <v>Alive</v>
      </c>
      <c r="K1756" s="13"/>
      <c r="L1756" s="13" t="str">
        <f>_xlfn.IFNA(VLOOKUP(expandedflower[[#This Row],[Scion METRC '#]],DEADC8[#Data],3,FALSE),"")</f>
        <v/>
      </c>
      <c r="M1756" s="14" t="str">
        <f>_xlfn.IFNA(VLOOKUP(expandedflower[[#This Row],[Scion METRC '#]],DEADC8[#Data],4,FALSE),"")</f>
        <v/>
      </c>
      <c r="N1756" s="13" t="str">
        <f>IF(ISNUMBER(SEARCH(".",expandedflower[[#This Row],[Pheno Barcode]])),CONCATENATE("1A4070000000065000",RIGHT(expandedflower[[#This Row],[Pheno Barcode]],6)),"")</f>
        <v/>
      </c>
      <c r="O17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_VL5-11</v>
      </c>
    </row>
    <row r="1757" spans="1:15" x14ac:dyDescent="0.25">
      <c r="A1757" s="8" t="s">
        <v>582</v>
      </c>
      <c r="B1757" s="9">
        <v>12</v>
      </c>
      <c r="C1757" s="13" t="s">
        <v>592</v>
      </c>
      <c r="D1757" s="13"/>
      <c r="E1757" s="13" t="e">
        <f>_xlfn.IFNA(VLOOKUP(expandedflower[[#This Row],[Scion METRC '#]],[3]!METRCC8[#Data],2,FALSE),"METRC ERROR")</f>
        <v>#REF!</v>
      </c>
      <c r="F1757" s="13" t="str">
        <f>_xlfn.IFNA(VLOOKUP(expandedflower[[#This Row],[Scion METRC '#]],VEGC8[[#All],[Scion METRC '#]:[Pheno Barcode]],2,FALSE),"")</f>
        <v/>
      </c>
      <c r="G1757" s="13" t="str">
        <f>LEFT(expandedflower[[#This Row],[Pheno Barcode]],7)</f>
        <v/>
      </c>
      <c r="H1757" s="10" t="e">
        <f>_xlfn.IFNA(VLOOKUP(expandedflower[[#This Row],[Strain]],VEGC8[[#All],[Scion METRC '#]:[Health]],5,FALSE),"")</f>
        <v>#REF!</v>
      </c>
      <c r="I1757" s="13"/>
      <c r="J1757" s="13" t="str">
        <f>_xlfn.IFNA(VLOOKUP(expandedflower[[#This Row],[Scion METRC '#]],DEADC8[#Data],2,FALSE),"Alive")</f>
        <v>Alive</v>
      </c>
      <c r="K1757" s="13"/>
      <c r="L1757" s="13" t="str">
        <f>_xlfn.IFNA(VLOOKUP(expandedflower[[#This Row],[Scion METRC '#]],DEADC8[#Data],3,FALSE),"")</f>
        <v/>
      </c>
      <c r="M1757" s="14" t="str">
        <f>_xlfn.IFNA(VLOOKUP(expandedflower[[#This Row],[Scion METRC '#]],DEADC8[#Data],4,FALSE),"")</f>
        <v/>
      </c>
      <c r="N1757" s="13" t="str">
        <f>IF(ISNUMBER(SEARCH(".",expandedflower[[#This Row],[Pheno Barcode]])),CONCATENATE("1A4070000000065000",RIGHT(expandedflower[[#This Row],[Pheno Barcode]],6)),"")</f>
        <v/>
      </c>
      <c r="O17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_VL5-12</v>
      </c>
    </row>
    <row r="1758" spans="1:15" x14ac:dyDescent="0.25">
      <c r="A1758" s="8" t="s">
        <v>582</v>
      </c>
      <c r="B1758" s="9">
        <v>13</v>
      </c>
      <c r="C1758" s="13" t="s">
        <v>592</v>
      </c>
      <c r="D1758" s="13"/>
      <c r="E1758" s="13" t="e">
        <f>_xlfn.IFNA(VLOOKUP(expandedflower[[#This Row],[Scion METRC '#]],[3]!METRCC8[#Data],2,FALSE),"METRC ERROR")</f>
        <v>#REF!</v>
      </c>
      <c r="F1758" s="13" t="str">
        <f>_xlfn.IFNA(VLOOKUP(expandedflower[[#This Row],[Scion METRC '#]],VEGC8[[#All],[Scion METRC '#]:[Pheno Barcode]],2,FALSE),"")</f>
        <v/>
      </c>
      <c r="G1758" s="13" t="str">
        <f>LEFT(expandedflower[[#This Row],[Pheno Barcode]],7)</f>
        <v/>
      </c>
      <c r="H1758" s="10" t="e">
        <f>_xlfn.IFNA(VLOOKUP(expandedflower[[#This Row],[Strain]],VEGC8[[#All],[Scion METRC '#]:[Health]],5,FALSE),"")</f>
        <v>#REF!</v>
      </c>
      <c r="I1758" s="13"/>
      <c r="J1758" s="13" t="str">
        <f>_xlfn.IFNA(VLOOKUP(expandedflower[[#This Row],[Scion METRC '#]],DEADC8[#Data],2,FALSE),"Alive")</f>
        <v>Alive</v>
      </c>
      <c r="K1758" s="13"/>
      <c r="L1758" s="13" t="str">
        <f>_xlfn.IFNA(VLOOKUP(expandedflower[[#This Row],[Scion METRC '#]],DEADC8[#Data],3,FALSE),"")</f>
        <v/>
      </c>
      <c r="M1758" s="14" t="str">
        <f>_xlfn.IFNA(VLOOKUP(expandedflower[[#This Row],[Scion METRC '#]],DEADC8[#Data],4,FALSE),"")</f>
        <v/>
      </c>
      <c r="N1758" s="13" t="str">
        <f>IF(ISNUMBER(SEARCH(".",expandedflower[[#This Row],[Pheno Barcode]])),CONCATENATE("1A4070000000065000",RIGHT(expandedflower[[#This Row],[Pheno Barcode]],6)),"")</f>
        <v/>
      </c>
      <c r="O17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_VL5-13</v>
      </c>
    </row>
    <row r="1759" spans="1:15" x14ac:dyDescent="0.25">
      <c r="A1759" s="8" t="s">
        <v>582</v>
      </c>
      <c r="B1759" s="9">
        <v>14</v>
      </c>
      <c r="C1759" s="13" t="s">
        <v>592</v>
      </c>
      <c r="D1759" s="13"/>
      <c r="E1759" s="13" t="e">
        <f>_xlfn.IFNA(VLOOKUP(expandedflower[[#This Row],[Scion METRC '#]],[3]!METRCC8[#Data],2,FALSE),"METRC ERROR")</f>
        <v>#REF!</v>
      </c>
      <c r="F1759" s="13" t="str">
        <f>_xlfn.IFNA(VLOOKUP(expandedflower[[#This Row],[Scion METRC '#]],VEGC8[[#All],[Scion METRC '#]:[Pheno Barcode]],2,FALSE),"")</f>
        <v/>
      </c>
      <c r="G1759" s="13" t="str">
        <f>LEFT(expandedflower[[#This Row],[Pheno Barcode]],7)</f>
        <v/>
      </c>
      <c r="H1759" s="10" t="e">
        <f>_xlfn.IFNA(VLOOKUP(expandedflower[[#This Row],[Strain]],VEGC8[[#All],[Scion METRC '#]:[Health]],5,FALSE),"")</f>
        <v>#REF!</v>
      </c>
      <c r="I1759" s="13"/>
      <c r="J1759" s="13" t="str">
        <f>_xlfn.IFNA(VLOOKUP(expandedflower[[#This Row],[Scion METRC '#]],DEADC8[#Data],2,FALSE),"Alive")</f>
        <v>Alive</v>
      </c>
      <c r="K1759" s="13"/>
      <c r="L1759" s="13" t="str">
        <f>_xlfn.IFNA(VLOOKUP(expandedflower[[#This Row],[Scion METRC '#]],DEADC8[#Data],3,FALSE),"")</f>
        <v/>
      </c>
      <c r="M1759" s="14" t="str">
        <f>_xlfn.IFNA(VLOOKUP(expandedflower[[#This Row],[Scion METRC '#]],DEADC8[#Data],4,FALSE),"")</f>
        <v/>
      </c>
      <c r="N1759" s="13" t="str">
        <f>IF(ISNUMBER(SEARCH(".",expandedflower[[#This Row],[Pheno Barcode]])),CONCATENATE("1A4070000000065000",RIGHT(expandedflower[[#This Row],[Pheno Barcode]],6)),"")</f>
        <v/>
      </c>
      <c r="O17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_VL5-14</v>
      </c>
    </row>
    <row r="1760" spans="1:15" x14ac:dyDescent="0.25">
      <c r="A1760" s="8" t="s">
        <v>582</v>
      </c>
      <c r="B1760" s="9">
        <v>15</v>
      </c>
      <c r="C1760" s="13" t="s">
        <v>592</v>
      </c>
      <c r="D1760" s="13"/>
      <c r="E1760" s="13" t="e">
        <f>_xlfn.IFNA(VLOOKUP(expandedflower[[#This Row],[Scion METRC '#]],[3]!METRCC8[#Data],2,FALSE),"METRC ERROR")</f>
        <v>#REF!</v>
      </c>
      <c r="F1760" s="13" t="str">
        <f>_xlfn.IFNA(VLOOKUP(expandedflower[[#This Row],[Scion METRC '#]],VEGC8[[#All],[Scion METRC '#]:[Pheno Barcode]],2,FALSE),"")</f>
        <v/>
      </c>
      <c r="G1760" s="13" t="str">
        <f>LEFT(expandedflower[[#This Row],[Pheno Barcode]],7)</f>
        <v/>
      </c>
      <c r="H1760" s="10" t="e">
        <f>_xlfn.IFNA(VLOOKUP(expandedflower[[#This Row],[Strain]],VEGC8[[#All],[Scion METRC '#]:[Health]],5,FALSE),"")</f>
        <v>#REF!</v>
      </c>
      <c r="I1760" s="13"/>
      <c r="J1760" s="13" t="str">
        <f>_xlfn.IFNA(VLOOKUP(expandedflower[[#This Row],[Scion METRC '#]],DEADC8[#Data],2,FALSE),"Alive")</f>
        <v>Alive</v>
      </c>
      <c r="K1760" s="13"/>
      <c r="L1760" s="13" t="str">
        <f>_xlfn.IFNA(VLOOKUP(expandedflower[[#This Row],[Scion METRC '#]],DEADC8[#Data],3,FALSE),"")</f>
        <v/>
      </c>
      <c r="M1760" s="14" t="str">
        <f>_xlfn.IFNA(VLOOKUP(expandedflower[[#This Row],[Scion METRC '#]],DEADC8[#Data],4,FALSE),"")</f>
        <v/>
      </c>
      <c r="N1760" s="13" t="str">
        <f>IF(ISNUMBER(SEARCH(".",expandedflower[[#This Row],[Pheno Barcode]])),CONCATENATE("1A4070000000065000",RIGHT(expandedflower[[#This Row],[Pheno Barcode]],6)),"")</f>
        <v/>
      </c>
      <c r="O17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_VL5-15</v>
      </c>
    </row>
    <row r="1761" spans="1:15" x14ac:dyDescent="0.25">
      <c r="A1761" s="8" t="s">
        <v>582</v>
      </c>
      <c r="B1761" s="9">
        <v>16</v>
      </c>
      <c r="C1761" s="13" t="s">
        <v>592</v>
      </c>
      <c r="D1761" s="13"/>
      <c r="E1761" s="13" t="e">
        <f>_xlfn.IFNA(VLOOKUP(expandedflower[[#This Row],[Scion METRC '#]],[3]!METRCC8[#Data],2,FALSE),"METRC ERROR")</f>
        <v>#REF!</v>
      </c>
      <c r="F1761" s="13" t="str">
        <f>_xlfn.IFNA(VLOOKUP(expandedflower[[#This Row],[Scion METRC '#]],VEGC8[[#All],[Scion METRC '#]:[Pheno Barcode]],2,FALSE),"")</f>
        <v/>
      </c>
      <c r="G1761" s="13" t="str">
        <f>LEFT(expandedflower[[#This Row],[Pheno Barcode]],7)</f>
        <v/>
      </c>
      <c r="H1761" s="10" t="e">
        <f>_xlfn.IFNA(VLOOKUP(expandedflower[[#This Row],[Strain]],VEGC8[[#All],[Scion METRC '#]:[Health]],5,FALSE),"")</f>
        <v>#REF!</v>
      </c>
      <c r="I1761" s="13"/>
      <c r="J1761" s="13" t="str">
        <f>_xlfn.IFNA(VLOOKUP(expandedflower[[#This Row],[Scion METRC '#]],DEADC8[#Data],2,FALSE),"Alive")</f>
        <v>Alive</v>
      </c>
      <c r="K1761" s="13"/>
      <c r="L1761" s="13" t="str">
        <f>_xlfn.IFNA(VLOOKUP(expandedflower[[#This Row],[Scion METRC '#]],DEADC8[#Data],3,FALSE),"")</f>
        <v/>
      </c>
      <c r="M1761" s="14" t="str">
        <f>_xlfn.IFNA(VLOOKUP(expandedflower[[#This Row],[Scion METRC '#]],DEADC8[#Data],4,FALSE),"")</f>
        <v/>
      </c>
      <c r="N1761" s="13" t="str">
        <f>IF(ISNUMBER(SEARCH(".",expandedflower[[#This Row],[Pheno Barcode]])),CONCATENATE("1A4070000000065000",RIGHT(expandedflower[[#This Row],[Pheno Barcode]],6)),"")</f>
        <v/>
      </c>
      <c r="O17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_VL5-16</v>
      </c>
    </row>
    <row r="1762" spans="1:15" x14ac:dyDescent="0.25">
      <c r="A1762" s="8" t="s">
        <v>582</v>
      </c>
      <c r="B1762" s="9">
        <v>1</v>
      </c>
      <c r="C1762" s="13" t="s">
        <v>593</v>
      </c>
      <c r="D1762" s="13"/>
      <c r="E1762" s="13" t="e">
        <f>_xlfn.IFNA(VLOOKUP(expandedflower[[#This Row],[Scion METRC '#]],[3]!METRCC8[#Data],2,FALSE),"METRC ERROR")</f>
        <v>#REF!</v>
      </c>
      <c r="F1762" s="13" t="str">
        <f>_xlfn.IFNA(VLOOKUP(expandedflower[[#This Row],[Scion METRC '#]],VEGC8[[#All],[Scion METRC '#]:[Pheno Barcode]],2,FALSE),"")</f>
        <v/>
      </c>
      <c r="G1762" s="13" t="str">
        <f>LEFT(expandedflower[[#This Row],[Pheno Barcode]],7)</f>
        <v/>
      </c>
      <c r="H1762" s="10" t="e">
        <f>_xlfn.IFNA(VLOOKUP(expandedflower[[#This Row],[Strain]],VEGC8[[#All],[Scion METRC '#]:[Health]],5,FALSE),"")</f>
        <v>#REF!</v>
      </c>
      <c r="I1762" s="13"/>
      <c r="J1762" s="13" t="str">
        <f>_xlfn.IFNA(VLOOKUP(expandedflower[[#This Row],[Scion METRC '#]],DEADC8[#Data],2,FALSE),"Alive")</f>
        <v>Alive</v>
      </c>
      <c r="K1762" s="13"/>
      <c r="L1762" s="13" t="str">
        <f>_xlfn.IFNA(VLOOKUP(expandedflower[[#This Row],[Scion METRC '#]],DEADC8[#Data],3,FALSE),"")</f>
        <v/>
      </c>
      <c r="M1762" s="14" t="str">
        <f>_xlfn.IFNA(VLOOKUP(expandedflower[[#This Row],[Scion METRC '#]],DEADC8[#Data],4,FALSE),"")</f>
        <v/>
      </c>
      <c r="N1762" s="13" t="str">
        <f>IF(ISNUMBER(SEARCH(".",expandedflower[[#This Row],[Pheno Barcode]])),CONCATENATE("1A4070000000065000",RIGHT(expandedflower[[#This Row],[Pheno Barcode]],6)),"")</f>
        <v/>
      </c>
      <c r="O17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_WL1-01</v>
      </c>
    </row>
    <row r="1763" spans="1:15" x14ac:dyDescent="0.25">
      <c r="A1763" s="8" t="s">
        <v>582</v>
      </c>
      <c r="B1763" s="9">
        <v>2</v>
      </c>
      <c r="C1763" s="13" t="s">
        <v>593</v>
      </c>
      <c r="D1763" s="13"/>
      <c r="E1763" s="13" t="e">
        <f>_xlfn.IFNA(VLOOKUP(expandedflower[[#This Row],[Scion METRC '#]],[3]!METRCC8[#Data],2,FALSE),"METRC ERROR")</f>
        <v>#REF!</v>
      </c>
      <c r="F1763" s="13" t="str">
        <f>_xlfn.IFNA(VLOOKUP(expandedflower[[#This Row],[Scion METRC '#]],VEGC8[[#All],[Scion METRC '#]:[Pheno Barcode]],2,FALSE),"")</f>
        <v/>
      </c>
      <c r="G1763" s="13" t="str">
        <f>LEFT(expandedflower[[#This Row],[Pheno Barcode]],7)</f>
        <v/>
      </c>
      <c r="H1763" s="10" t="e">
        <f>_xlfn.IFNA(VLOOKUP(expandedflower[[#This Row],[Strain]],VEGC8[[#All],[Scion METRC '#]:[Health]],5,FALSE),"")</f>
        <v>#REF!</v>
      </c>
      <c r="I1763" s="13"/>
      <c r="J1763" s="13" t="str">
        <f>_xlfn.IFNA(VLOOKUP(expandedflower[[#This Row],[Scion METRC '#]],DEADC8[#Data],2,FALSE),"Alive")</f>
        <v>Alive</v>
      </c>
      <c r="K1763" s="13"/>
      <c r="L1763" s="13" t="str">
        <f>_xlfn.IFNA(VLOOKUP(expandedflower[[#This Row],[Scion METRC '#]],DEADC8[#Data],3,FALSE),"")</f>
        <v/>
      </c>
      <c r="M1763" s="14" t="str">
        <f>_xlfn.IFNA(VLOOKUP(expandedflower[[#This Row],[Scion METRC '#]],DEADC8[#Data],4,FALSE),"")</f>
        <v/>
      </c>
      <c r="N1763" s="13" t="str">
        <f>IF(ISNUMBER(SEARCH(".",expandedflower[[#This Row],[Pheno Barcode]])),CONCATENATE("1A4070000000065000",RIGHT(expandedflower[[#This Row],[Pheno Barcode]],6)),"")</f>
        <v/>
      </c>
      <c r="O17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_WL1-02</v>
      </c>
    </row>
    <row r="1764" spans="1:15" x14ac:dyDescent="0.25">
      <c r="A1764" s="8" t="s">
        <v>582</v>
      </c>
      <c r="B1764" s="9">
        <v>3</v>
      </c>
      <c r="C1764" s="13" t="s">
        <v>593</v>
      </c>
      <c r="D1764" s="13"/>
      <c r="E1764" s="13" t="e">
        <f>_xlfn.IFNA(VLOOKUP(expandedflower[[#This Row],[Scion METRC '#]],[3]!METRCC8[#Data],2,FALSE),"METRC ERROR")</f>
        <v>#REF!</v>
      </c>
      <c r="F1764" s="13" t="str">
        <f>_xlfn.IFNA(VLOOKUP(expandedflower[[#This Row],[Scion METRC '#]],VEGC8[[#All],[Scion METRC '#]:[Pheno Barcode]],2,FALSE),"")</f>
        <v/>
      </c>
      <c r="G1764" s="13" t="str">
        <f>LEFT(expandedflower[[#This Row],[Pheno Barcode]],7)</f>
        <v/>
      </c>
      <c r="H1764" s="10" t="e">
        <f>_xlfn.IFNA(VLOOKUP(expandedflower[[#This Row],[Strain]],VEGC8[[#All],[Scion METRC '#]:[Health]],5,FALSE),"")</f>
        <v>#REF!</v>
      </c>
      <c r="I1764" s="13"/>
      <c r="J1764" s="13" t="str">
        <f>_xlfn.IFNA(VLOOKUP(expandedflower[[#This Row],[Scion METRC '#]],DEADC8[#Data],2,FALSE),"Alive")</f>
        <v>Alive</v>
      </c>
      <c r="K1764" s="13"/>
      <c r="L1764" s="13" t="str">
        <f>_xlfn.IFNA(VLOOKUP(expandedflower[[#This Row],[Scion METRC '#]],DEADC8[#Data],3,FALSE),"")</f>
        <v/>
      </c>
      <c r="M1764" s="14" t="str">
        <f>_xlfn.IFNA(VLOOKUP(expandedflower[[#This Row],[Scion METRC '#]],DEADC8[#Data],4,FALSE),"")</f>
        <v/>
      </c>
      <c r="N1764" s="13" t="str">
        <f>IF(ISNUMBER(SEARCH(".",expandedflower[[#This Row],[Pheno Barcode]])),CONCATENATE("1A4070000000065000",RIGHT(expandedflower[[#This Row],[Pheno Barcode]],6)),"")</f>
        <v/>
      </c>
      <c r="O17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_WL1-03</v>
      </c>
    </row>
    <row r="1765" spans="1:15" x14ac:dyDescent="0.25">
      <c r="A1765" s="8" t="s">
        <v>582</v>
      </c>
      <c r="B1765" s="9">
        <v>4</v>
      </c>
      <c r="C1765" s="13" t="s">
        <v>593</v>
      </c>
      <c r="D1765" s="13"/>
      <c r="E1765" s="13" t="e">
        <f>_xlfn.IFNA(VLOOKUP(expandedflower[[#This Row],[Scion METRC '#]],[3]!METRCC8[#Data],2,FALSE),"METRC ERROR")</f>
        <v>#REF!</v>
      </c>
      <c r="F1765" s="13" t="str">
        <f>_xlfn.IFNA(VLOOKUP(expandedflower[[#This Row],[Scion METRC '#]],VEGC8[[#All],[Scion METRC '#]:[Pheno Barcode]],2,FALSE),"")</f>
        <v/>
      </c>
      <c r="G1765" s="13" t="str">
        <f>LEFT(expandedflower[[#This Row],[Pheno Barcode]],7)</f>
        <v/>
      </c>
      <c r="H1765" s="10" t="e">
        <f>_xlfn.IFNA(VLOOKUP(expandedflower[[#This Row],[Strain]],VEGC8[[#All],[Scion METRC '#]:[Health]],5,FALSE),"")</f>
        <v>#REF!</v>
      </c>
      <c r="I1765" s="13"/>
      <c r="J1765" s="13" t="str">
        <f>_xlfn.IFNA(VLOOKUP(expandedflower[[#This Row],[Scion METRC '#]],DEADC8[#Data],2,FALSE),"Alive")</f>
        <v>Alive</v>
      </c>
      <c r="K1765" s="13"/>
      <c r="L1765" s="13" t="str">
        <f>_xlfn.IFNA(VLOOKUP(expandedflower[[#This Row],[Scion METRC '#]],DEADC8[#Data],3,FALSE),"")</f>
        <v/>
      </c>
      <c r="M1765" s="14" t="str">
        <f>_xlfn.IFNA(VLOOKUP(expandedflower[[#This Row],[Scion METRC '#]],DEADC8[#Data],4,FALSE),"")</f>
        <v/>
      </c>
      <c r="N1765" s="13" t="str">
        <f>IF(ISNUMBER(SEARCH(".",expandedflower[[#This Row],[Pheno Barcode]])),CONCATENATE("1A4070000000065000",RIGHT(expandedflower[[#This Row],[Pheno Barcode]],6)),"")</f>
        <v/>
      </c>
      <c r="O17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_WL1-04</v>
      </c>
    </row>
    <row r="1766" spans="1:15" x14ac:dyDescent="0.25">
      <c r="A1766" s="8" t="s">
        <v>582</v>
      </c>
      <c r="B1766" s="9">
        <v>5</v>
      </c>
      <c r="C1766" s="13" t="s">
        <v>593</v>
      </c>
      <c r="D1766" s="13"/>
      <c r="E1766" s="13" t="e">
        <f>_xlfn.IFNA(VLOOKUP(expandedflower[[#This Row],[Scion METRC '#]],[3]!METRCC8[#Data],2,FALSE),"METRC ERROR")</f>
        <v>#REF!</v>
      </c>
      <c r="F1766" s="13" t="str">
        <f>_xlfn.IFNA(VLOOKUP(expandedflower[[#This Row],[Scion METRC '#]],VEGC8[[#All],[Scion METRC '#]:[Pheno Barcode]],2,FALSE),"")</f>
        <v/>
      </c>
      <c r="G1766" s="13" t="str">
        <f>LEFT(expandedflower[[#This Row],[Pheno Barcode]],7)</f>
        <v/>
      </c>
      <c r="H1766" s="10" t="e">
        <f>_xlfn.IFNA(VLOOKUP(expandedflower[[#This Row],[Strain]],VEGC8[[#All],[Scion METRC '#]:[Health]],5,FALSE),"")</f>
        <v>#REF!</v>
      </c>
      <c r="I1766" s="13"/>
      <c r="J1766" s="13" t="str">
        <f>_xlfn.IFNA(VLOOKUP(expandedflower[[#This Row],[Scion METRC '#]],DEADC8[#Data],2,FALSE),"Alive")</f>
        <v>Alive</v>
      </c>
      <c r="K1766" s="13"/>
      <c r="L1766" s="13" t="str">
        <f>_xlfn.IFNA(VLOOKUP(expandedflower[[#This Row],[Scion METRC '#]],DEADC8[#Data],3,FALSE),"")</f>
        <v/>
      </c>
      <c r="M1766" s="14" t="str">
        <f>_xlfn.IFNA(VLOOKUP(expandedflower[[#This Row],[Scion METRC '#]],DEADC8[#Data],4,FALSE),"")</f>
        <v/>
      </c>
      <c r="N1766" s="13" t="str">
        <f>IF(ISNUMBER(SEARCH(".",expandedflower[[#This Row],[Pheno Barcode]])),CONCATENATE("1A4070000000065000",RIGHT(expandedflower[[#This Row],[Pheno Barcode]],6)),"")</f>
        <v/>
      </c>
      <c r="O17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_WL1-05</v>
      </c>
    </row>
    <row r="1767" spans="1:15" x14ac:dyDescent="0.25">
      <c r="A1767" s="8" t="s">
        <v>582</v>
      </c>
      <c r="B1767" s="9">
        <v>6</v>
      </c>
      <c r="C1767" s="13" t="s">
        <v>593</v>
      </c>
      <c r="D1767" s="13"/>
      <c r="E1767" s="13" t="e">
        <f>_xlfn.IFNA(VLOOKUP(expandedflower[[#This Row],[Scion METRC '#]],[3]!METRCC8[#Data],2,FALSE),"METRC ERROR")</f>
        <v>#REF!</v>
      </c>
      <c r="F1767" s="13" t="str">
        <f>_xlfn.IFNA(VLOOKUP(expandedflower[[#This Row],[Scion METRC '#]],VEGC8[[#All],[Scion METRC '#]:[Pheno Barcode]],2,FALSE),"")</f>
        <v/>
      </c>
      <c r="G1767" s="13" t="str">
        <f>LEFT(expandedflower[[#This Row],[Pheno Barcode]],7)</f>
        <v/>
      </c>
      <c r="H1767" s="10" t="e">
        <f>_xlfn.IFNA(VLOOKUP(expandedflower[[#This Row],[Strain]],VEGC8[[#All],[Scion METRC '#]:[Health]],5,FALSE),"")</f>
        <v>#REF!</v>
      </c>
      <c r="I1767" s="13"/>
      <c r="J1767" s="13" t="str">
        <f>_xlfn.IFNA(VLOOKUP(expandedflower[[#This Row],[Scion METRC '#]],DEADC8[#Data],2,FALSE),"Alive")</f>
        <v>Alive</v>
      </c>
      <c r="K1767" s="13"/>
      <c r="L1767" s="13" t="str">
        <f>_xlfn.IFNA(VLOOKUP(expandedflower[[#This Row],[Scion METRC '#]],DEADC8[#Data],3,FALSE),"")</f>
        <v/>
      </c>
      <c r="M1767" s="14" t="str">
        <f>_xlfn.IFNA(VLOOKUP(expandedflower[[#This Row],[Scion METRC '#]],DEADC8[#Data],4,FALSE),"")</f>
        <v/>
      </c>
      <c r="N1767" s="13" t="str">
        <f>IF(ISNUMBER(SEARCH(".",expandedflower[[#This Row],[Pheno Barcode]])),CONCATENATE("1A4070000000065000",RIGHT(expandedflower[[#This Row],[Pheno Barcode]],6)),"")</f>
        <v/>
      </c>
      <c r="O17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_WL1-06</v>
      </c>
    </row>
    <row r="1768" spans="1:15" x14ac:dyDescent="0.25">
      <c r="A1768" s="8" t="s">
        <v>582</v>
      </c>
      <c r="B1768" s="9">
        <v>7</v>
      </c>
      <c r="C1768" s="13" t="s">
        <v>593</v>
      </c>
      <c r="D1768" s="13"/>
      <c r="E1768" s="13" t="e">
        <f>_xlfn.IFNA(VLOOKUP(expandedflower[[#This Row],[Scion METRC '#]],[3]!METRCC8[#Data],2,FALSE),"METRC ERROR")</f>
        <v>#REF!</v>
      </c>
      <c r="F1768" s="13" t="str">
        <f>_xlfn.IFNA(VLOOKUP(expandedflower[[#This Row],[Scion METRC '#]],VEGC8[[#All],[Scion METRC '#]:[Pheno Barcode]],2,FALSE),"")</f>
        <v/>
      </c>
      <c r="G1768" s="13" t="str">
        <f>LEFT(expandedflower[[#This Row],[Pheno Barcode]],7)</f>
        <v/>
      </c>
      <c r="H1768" s="10" t="e">
        <f>_xlfn.IFNA(VLOOKUP(expandedflower[[#This Row],[Strain]],VEGC8[[#All],[Scion METRC '#]:[Health]],5,FALSE),"")</f>
        <v>#REF!</v>
      </c>
      <c r="I1768" s="13"/>
      <c r="J1768" s="13" t="str">
        <f>_xlfn.IFNA(VLOOKUP(expandedflower[[#This Row],[Scion METRC '#]],DEADC8[#Data],2,FALSE),"Alive")</f>
        <v>Alive</v>
      </c>
      <c r="K1768" s="13"/>
      <c r="L1768" s="13" t="str">
        <f>_xlfn.IFNA(VLOOKUP(expandedflower[[#This Row],[Scion METRC '#]],DEADC8[#Data],3,FALSE),"")</f>
        <v/>
      </c>
      <c r="M1768" s="14" t="str">
        <f>_xlfn.IFNA(VLOOKUP(expandedflower[[#This Row],[Scion METRC '#]],DEADC8[#Data],4,FALSE),"")</f>
        <v/>
      </c>
      <c r="N1768" s="13" t="str">
        <f>IF(ISNUMBER(SEARCH(".",expandedflower[[#This Row],[Pheno Barcode]])),CONCATENATE("1A4070000000065000",RIGHT(expandedflower[[#This Row],[Pheno Barcode]],6)),"")</f>
        <v/>
      </c>
      <c r="O17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_WL1-07</v>
      </c>
    </row>
    <row r="1769" spans="1:15" x14ac:dyDescent="0.25">
      <c r="A1769" s="8" t="s">
        <v>582</v>
      </c>
      <c r="B1769" s="9">
        <v>8</v>
      </c>
      <c r="C1769" s="13" t="s">
        <v>593</v>
      </c>
      <c r="D1769" s="13"/>
      <c r="E1769" s="13" t="e">
        <f>_xlfn.IFNA(VLOOKUP(expandedflower[[#This Row],[Scion METRC '#]],[3]!METRCC8[#Data],2,FALSE),"METRC ERROR")</f>
        <v>#REF!</v>
      </c>
      <c r="F1769" s="13" t="str">
        <f>_xlfn.IFNA(VLOOKUP(expandedflower[[#This Row],[Scion METRC '#]],VEGC8[[#All],[Scion METRC '#]:[Pheno Barcode]],2,FALSE),"")</f>
        <v/>
      </c>
      <c r="G1769" s="13" t="str">
        <f>LEFT(expandedflower[[#This Row],[Pheno Barcode]],7)</f>
        <v/>
      </c>
      <c r="H1769" s="10" t="e">
        <f>_xlfn.IFNA(VLOOKUP(expandedflower[[#This Row],[Strain]],VEGC8[[#All],[Scion METRC '#]:[Health]],5,FALSE),"")</f>
        <v>#REF!</v>
      </c>
      <c r="I1769" s="13"/>
      <c r="J1769" s="13" t="str">
        <f>_xlfn.IFNA(VLOOKUP(expandedflower[[#This Row],[Scion METRC '#]],DEADC8[#Data],2,FALSE),"Alive")</f>
        <v>Alive</v>
      </c>
      <c r="K1769" s="13"/>
      <c r="L1769" s="13" t="str">
        <f>_xlfn.IFNA(VLOOKUP(expandedflower[[#This Row],[Scion METRC '#]],DEADC8[#Data],3,FALSE),"")</f>
        <v/>
      </c>
      <c r="M1769" s="14" t="str">
        <f>_xlfn.IFNA(VLOOKUP(expandedflower[[#This Row],[Scion METRC '#]],DEADC8[#Data],4,FALSE),"")</f>
        <v/>
      </c>
      <c r="N1769" s="13" t="str">
        <f>IF(ISNUMBER(SEARCH(".",expandedflower[[#This Row],[Pheno Barcode]])),CONCATENATE("1A4070000000065000",RIGHT(expandedflower[[#This Row],[Pheno Barcode]],6)),"")</f>
        <v/>
      </c>
      <c r="O17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_WL1-08</v>
      </c>
    </row>
    <row r="1770" spans="1:15" x14ac:dyDescent="0.25">
      <c r="A1770" s="8" t="s">
        <v>582</v>
      </c>
      <c r="B1770" s="9">
        <v>9</v>
      </c>
      <c r="C1770" s="13" t="s">
        <v>593</v>
      </c>
      <c r="D1770" s="13"/>
      <c r="E1770" s="13" t="e">
        <f>_xlfn.IFNA(VLOOKUP(expandedflower[[#This Row],[Scion METRC '#]],[3]!METRCC8[#Data],2,FALSE),"METRC ERROR")</f>
        <v>#REF!</v>
      </c>
      <c r="F1770" s="13" t="str">
        <f>_xlfn.IFNA(VLOOKUP(expandedflower[[#This Row],[Scion METRC '#]],VEGC8[[#All],[Scion METRC '#]:[Pheno Barcode]],2,FALSE),"")</f>
        <v/>
      </c>
      <c r="G1770" s="13" t="str">
        <f>LEFT(expandedflower[[#This Row],[Pheno Barcode]],7)</f>
        <v/>
      </c>
      <c r="H1770" s="10" t="e">
        <f>_xlfn.IFNA(VLOOKUP(expandedflower[[#This Row],[Strain]],VEGC8[[#All],[Scion METRC '#]:[Health]],5,FALSE),"")</f>
        <v>#REF!</v>
      </c>
      <c r="I1770" s="13"/>
      <c r="J1770" s="13" t="str">
        <f>_xlfn.IFNA(VLOOKUP(expandedflower[[#This Row],[Scion METRC '#]],DEADC8[#Data],2,FALSE),"Alive")</f>
        <v>Alive</v>
      </c>
      <c r="K1770" s="13"/>
      <c r="L1770" s="13" t="str">
        <f>_xlfn.IFNA(VLOOKUP(expandedflower[[#This Row],[Scion METRC '#]],DEADC8[#Data],3,FALSE),"")</f>
        <v/>
      </c>
      <c r="M1770" s="14" t="str">
        <f>_xlfn.IFNA(VLOOKUP(expandedflower[[#This Row],[Scion METRC '#]],DEADC8[#Data],4,FALSE),"")</f>
        <v/>
      </c>
      <c r="N1770" s="13" t="str">
        <f>IF(ISNUMBER(SEARCH(".",expandedflower[[#This Row],[Pheno Barcode]])),CONCATENATE("1A4070000000065000",RIGHT(expandedflower[[#This Row],[Pheno Barcode]],6)),"")</f>
        <v/>
      </c>
      <c r="O17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_WL1-09</v>
      </c>
    </row>
    <row r="1771" spans="1:15" x14ac:dyDescent="0.25">
      <c r="A1771" s="8" t="s">
        <v>582</v>
      </c>
      <c r="B1771" s="9">
        <v>10</v>
      </c>
      <c r="C1771" s="13" t="s">
        <v>593</v>
      </c>
      <c r="D1771" s="13"/>
      <c r="E1771" s="13" t="e">
        <f>_xlfn.IFNA(VLOOKUP(expandedflower[[#This Row],[Scion METRC '#]],[3]!METRCC8[#Data],2,FALSE),"METRC ERROR")</f>
        <v>#REF!</v>
      </c>
      <c r="F1771" s="13" t="str">
        <f>_xlfn.IFNA(VLOOKUP(expandedflower[[#This Row],[Scion METRC '#]],VEGC8[[#All],[Scion METRC '#]:[Pheno Barcode]],2,FALSE),"")</f>
        <v/>
      </c>
      <c r="G1771" s="13" t="str">
        <f>LEFT(expandedflower[[#This Row],[Pheno Barcode]],7)</f>
        <v/>
      </c>
      <c r="H1771" s="10" t="e">
        <f>_xlfn.IFNA(VLOOKUP(expandedflower[[#This Row],[Strain]],VEGC8[[#All],[Scion METRC '#]:[Health]],5,FALSE),"")</f>
        <v>#REF!</v>
      </c>
      <c r="I1771" s="13"/>
      <c r="J1771" s="13" t="str">
        <f>_xlfn.IFNA(VLOOKUP(expandedflower[[#This Row],[Scion METRC '#]],DEADC8[#Data],2,FALSE),"Alive")</f>
        <v>Alive</v>
      </c>
      <c r="K1771" s="13"/>
      <c r="L1771" s="13" t="str">
        <f>_xlfn.IFNA(VLOOKUP(expandedflower[[#This Row],[Scion METRC '#]],DEADC8[#Data],3,FALSE),"")</f>
        <v/>
      </c>
      <c r="M1771" s="14" t="str">
        <f>_xlfn.IFNA(VLOOKUP(expandedflower[[#This Row],[Scion METRC '#]],DEADC8[#Data],4,FALSE),"")</f>
        <v/>
      </c>
      <c r="N1771" s="13" t="str">
        <f>IF(ISNUMBER(SEARCH(".",expandedflower[[#This Row],[Pheno Barcode]])),CONCATENATE("1A4070000000065000",RIGHT(expandedflower[[#This Row],[Pheno Barcode]],6)),"")</f>
        <v/>
      </c>
      <c r="O17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_WL1-10</v>
      </c>
    </row>
    <row r="1772" spans="1:15" x14ac:dyDescent="0.25">
      <c r="A1772" s="8" t="s">
        <v>582</v>
      </c>
      <c r="B1772" s="9">
        <v>11</v>
      </c>
      <c r="C1772" s="13" t="s">
        <v>593</v>
      </c>
      <c r="D1772" s="13"/>
      <c r="E1772" s="13" t="e">
        <f>_xlfn.IFNA(VLOOKUP(expandedflower[[#This Row],[Scion METRC '#]],[3]!METRCC8[#Data],2,FALSE),"METRC ERROR")</f>
        <v>#REF!</v>
      </c>
      <c r="F1772" s="13" t="str">
        <f>_xlfn.IFNA(VLOOKUP(expandedflower[[#This Row],[Scion METRC '#]],VEGC8[[#All],[Scion METRC '#]:[Pheno Barcode]],2,FALSE),"")</f>
        <v/>
      </c>
      <c r="G1772" s="13" t="str">
        <f>LEFT(expandedflower[[#This Row],[Pheno Barcode]],7)</f>
        <v/>
      </c>
      <c r="H1772" s="10" t="e">
        <f>_xlfn.IFNA(VLOOKUP(expandedflower[[#This Row],[Strain]],VEGC8[[#All],[Scion METRC '#]:[Health]],5,FALSE),"")</f>
        <v>#REF!</v>
      </c>
      <c r="I1772" s="13"/>
      <c r="J1772" s="13" t="str">
        <f>_xlfn.IFNA(VLOOKUP(expandedflower[[#This Row],[Scion METRC '#]],DEADC8[#Data],2,FALSE),"Alive")</f>
        <v>Alive</v>
      </c>
      <c r="K1772" s="13"/>
      <c r="L1772" s="13" t="str">
        <f>_xlfn.IFNA(VLOOKUP(expandedflower[[#This Row],[Scion METRC '#]],DEADC8[#Data],3,FALSE),"")</f>
        <v/>
      </c>
      <c r="M1772" s="14" t="str">
        <f>_xlfn.IFNA(VLOOKUP(expandedflower[[#This Row],[Scion METRC '#]],DEADC8[#Data],4,FALSE),"")</f>
        <v/>
      </c>
      <c r="N1772" s="13" t="str">
        <f>IF(ISNUMBER(SEARCH(".",expandedflower[[#This Row],[Pheno Barcode]])),CONCATENATE("1A4070000000065000",RIGHT(expandedflower[[#This Row],[Pheno Barcode]],6)),"")</f>
        <v/>
      </c>
      <c r="O17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_WL1-11</v>
      </c>
    </row>
    <row r="1773" spans="1:15" x14ac:dyDescent="0.25">
      <c r="A1773" s="8" t="s">
        <v>582</v>
      </c>
      <c r="B1773" s="9">
        <v>12</v>
      </c>
      <c r="C1773" s="13" t="s">
        <v>593</v>
      </c>
      <c r="D1773" s="13"/>
      <c r="E1773" s="13" t="e">
        <f>_xlfn.IFNA(VLOOKUP(expandedflower[[#This Row],[Scion METRC '#]],[3]!METRCC8[#Data],2,FALSE),"METRC ERROR")</f>
        <v>#REF!</v>
      </c>
      <c r="F1773" s="13" t="str">
        <f>_xlfn.IFNA(VLOOKUP(expandedflower[[#This Row],[Scion METRC '#]],VEGC8[[#All],[Scion METRC '#]:[Pheno Barcode]],2,FALSE),"")</f>
        <v/>
      </c>
      <c r="G1773" s="13" t="str">
        <f>LEFT(expandedflower[[#This Row],[Pheno Barcode]],7)</f>
        <v/>
      </c>
      <c r="H1773" s="10" t="e">
        <f>_xlfn.IFNA(VLOOKUP(expandedflower[[#This Row],[Strain]],VEGC8[[#All],[Scion METRC '#]:[Health]],5,FALSE),"")</f>
        <v>#REF!</v>
      </c>
      <c r="I1773" s="13"/>
      <c r="J1773" s="13" t="str">
        <f>_xlfn.IFNA(VLOOKUP(expandedflower[[#This Row],[Scion METRC '#]],DEADC8[#Data],2,FALSE),"Alive")</f>
        <v>Alive</v>
      </c>
      <c r="K1773" s="13"/>
      <c r="L1773" s="13" t="str">
        <f>_xlfn.IFNA(VLOOKUP(expandedflower[[#This Row],[Scion METRC '#]],DEADC8[#Data],3,FALSE),"")</f>
        <v/>
      </c>
      <c r="M1773" s="14" t="str">
        <f>_xlfn.IFNA(VLOOKUP(expandedflower[[#This Row],[Scion METRC '#]],DEADC8[#Data],4,FALSE),"")</f>
        <v/>
      </c>
      <c r="N1773" s="13" t="str">
        <f>IF(ISNUMBER(SEARCH(".",expandedflower[[#This Row],[Pheno Barcode]])),CONCATENATE("1A4070000000065000",RIGHT(expandedflower[[#This Row],[Pheno Barcode]],6)),"")</f>
        <v/>
      </c>
      <c r="O17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_WL1-12</v>
      </c>
    </row>
    <row r="1774" spans="1:15" x14ac:dyDescent="0.25">
      <c r="A1774" s="8" t="s">
        <v>582</v>
      </c>
      <c r="B1774" s="9">
        <v>13</v>
      </c>
      <c r="C1774" s="13" t="s">
        <v>593</v>
      </c>
      <c r="D1774" s="13"/>
      <c r="E1774" s="13" t="e">
        <f>_xlfn.IFNA(VLOOKUP(expandedflower[[#This Row],[Scion METRC '#]],[3]!METRCC8[#Data],2,FALSE),"METRC ERROR")</f>
        <v>#REF!</v>
      </c>
      <c r="F1774" s="13" t="str">
        <f>_xlfn.IFNA(VLOOKUP(expandedflower[[#This Row],[Scion METRC '#]],VEGC8[[#All],[Scion METRC '#]:[Pheno Barcode]],2,FALSE),"")</f>
        <v/>
      </c>
      <c r="G1774" s="13" t="str">
        <f>LEFT(expandedflower[[#This Row],[Pheno Barcode]],7)</f>
        <v/>
      </c>
      <c r="H1774" s="10" t="e">
        <f>_xlfn.IFNA(VLOOKUP(expandedflower[[#This Row],[Strain]],VEGC8[[#All],[Scion METRC '#]:[Health]],5,FALSE),"")</f>
        <v>#REF!</v>
      </c>
      <c r="I1774" s="13"/>
      <c r="J1774" s="13" t="str">
        <f>_xlfn.IFNA(VLOOKUP(expandedflower[[#This Row],[Scion METRC '#]],DEADC8[#Data],2,FALSE),"Alive")</f>
        <v>Alive</v>
      </c>
      <c r="K1774" s="13"/>
      <c r="L1774" s="13" t="str">
        <f>_xlfn.IFNA(VLOOKUP(expandedflower[[#This Row],[Scion METRC '#]],DEADC8[#Data],3,FALSE),"")</f>
        <v/>
      </c>
      <c r="M1774" s="14" t="str">
        <f>_xlfn.IFNA(VLOOKUP(expandedflower[[#This Row],[Scion METRC '#]],DEADC8[#Data],4,FALSE),"")</f>
        <v/>
      </c>
      <c r="N1774" s="13" t="str">
        <f>IF(ISNUMBER(SEARCH(".",expandedflower[[#This Row],[Pheno Barcode]])),CONCATENATE("1A4070000000065000",RIGHT(expandedflower[[#This Row],[Pheno Barcode]],6)),"")</f>
        <v/>
      </c>
      <c r="O17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_WL1-13</v>
      </c>
    </row>
    <row r="1775" spans="1:15" x14ac:dyDescent="0.25">
      <c r="A1775" s="8" t="s">
        <v>582</v>
      </c>
      <c r="B1775" s="9">
        <v>14</v>
      </c>
      <c r="C1775" s="13" t="s">
        <v>593</v>
      </c>
      <c r="D1775" s="13"/>
      <c r="E1775" s="13" t="e">
        <f>_xlfn.IFNA(VLOOKUP(expandedflower[[#This Row],[Scion METRC '#]],[3]!METRCC8[#Data],2,FALSE),"METRC ERROR")</f>
        <v>#REF!</v>
      </c>
      <c r="F1775" s="13" t="str">
        <f>_xlfn.IFNA(VLOOKUP(expandedflower[[#This Row],[Scion METRC '#]],VEGC8[[#All],[Scion METRC '#]:[Pheno Barcode]],2,FALSE),"")</f>
        <v/>
      </c>
      <c r="G1775" s="13" t="str">
        <f>LEFT(expandedflower[[#This Row],[Pheno Barcode]],7)</f>
        <v/>
      </c>
      <c r="H1775" s="10" t="e">
        <f>_xlfn.IFNA(VLOOKUP(expandedflower[[#This Row],[Strain]],VEGC8[[#All],[Scion METRC '#]:[Health]],5,FALSE),"")</f>
        <v>#REF!</v>
      </c>
      <c r="I1775" s="13"/>
      <c r="J1775" s="13" t="str">
        <f>_xlfn.IFNA(VLOOKUP(expandedflower[[#This Row],[Scion METRC '#]],DEADC8[#Data],2,FALSE),"Alive")</f>
        <v>Alive</v>
      </c>
      <c r="K1775" s="13"/>
      <c r="L1775" s="13" t="str">
        <f>_xlfn.IFNA(VLOOKUP(expandedflower[[#This Row],[Scion METRC '#]],DEADC8[#Data],3,FALSE),"")</f>
        <v/>
      </c>
      <c r="M1775" s="14" t="str">
        <f>_xlfn.IFNA(VLOOKUP(expandedflower[[#This Row],[Scion METRC '#]],DEADC8[#Data],4,FALSE),"")</f>
        <v/>
      </c>
      <c r="N1775" s="13" t="str">
        <f>IF(ISNUMBER(SEARCH(".",expandedflower[[#This Row],[Pheno Barcode]])),CONCATENATE("1A4070000000065000",RIGHT(expandedflower[[#This Row],[Pheno Barcode]],6)),"")</f>
        <v/>
      </c>
      <c r="O17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_WL1-14</v>
      </c>
    </row>
    <row r="1776" spans="1:15" x14ac:dyDescent="0.25">
      <c r="A1776" s="8" t="s">
        <v>582</v>
      </c>
      <c r="B1776" s="9">
        <v>15</v>
      </c>
      <c r="C1776" s="13" t="s">
        <v>593</v>
      </c>
      <c r="D1776" s="13"/>
      <c r="E1776" s="13" t="e">
        <f>_xlfn.IFNA(VLOOKUP(expandedflower[[#This Row],[Scion METRC '#]],[3]!METRCC8[#Data],2,FALSE),"METRC ERROR")</f>
        <v>#REF!</v>
      </c>
      <c r="F1776" s="13" t="str">
        <f>_xlfn.IFNA(VLOOKUP(expandedflower[[#This Row],[Scion METRC '#]],VEGC8[[#All],[Scion METRC '#]:[Pheno Barcode]],2,FALSE),"")</f>
        <v/>
      </c>
      <c r="G1776" s="13" t="str">
        <f>LEFT(expandedflower[[#This Row],[Pheno Barcode]],7)</f>
        <v/>
      </c>
      <c r="H1776" s="10" t="e">
        <f>_xlfn.IFNA(VLOOKUP(expandedflower[[#This Row],[Strain]],VEGC8[[#All],[Scion METRC '#]:[Health]],5,FALSE),"")</f>
        <v>#REF!</v>
      </c>
      <c r="I1776" s="13"/>
      <c r="J1776" s="13" t="str">
        <f>_xlfn.IFNA(VLOOKUP(expandedflower[[#This Row],[Scion METRC '#]],DEADC8[#Data],2,FALSE),"Alive")</f>
        <v>Alive</v>
      </c>
      <c r="K1776" s="13"/>
      <c r="L1776" s="13" t="str">
        <f>_xlfn.IFNA(VLOOKUP(expandedflower[[#This Row],[Scion METRC '#]],DEADC8[#Data],3,FALSE),"")</f>
        <v/>
      </c>
      <c r="M1776" s="14" t="str">
        <f>_xlfn.IFNA(VLOOKUP(expandedflower[[#This Row],[Scion METRC '#]],DEADC8[#Data],4,FALSE),"")</f>
        <v/>
      </c>
      <c r="N1776" s="13" t="str">
        <f>IF(ISNUMBER(SEARCH(".",expandedflower[[#This Row],[Pheno Barcode]])),CONCATENATE("1A4070000000065000",RIGHT(expandedflower[[#This Row],[Pheno Barcode]],6)),"")</f>
        <v/>
      </c>
      <c r="O17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_WL1-15</v>
      </c>
    </row>
    <row r="1777" spans="1:15" x14ac:dyDescent="0.25">
      <c r="A1777" s="8" t="s">
        <v>582</v>
      </c>
      <c r="B1777" s="9">
        <v>16</v>
      </c>
      <c r="C1777" s="13" t="s">
        <v>593</v>
      </c>
      <c r="D1777" s="13"/>
      <c r="E1777" s="13" t="e">
        <f>_xlfn.IFNA(VLOOKUP(expandedflower[[#This Row],[Scion METRC '#]],[3]!METRCC8[#Data],2,FALSE),"METRC ERROR")</f>
        <v>#REF!</v>
      </c>
      <c r="F1777" s="13" t="str">
        <f>_xlfn.IFNA(VLOOKUP(expandedflower[[#This Row],[Scion METRC '#]],VEGC8[[#All],[Scion METRC '#]:[Pheno Barcode]],2,FALSE),"")</f>
        <v/>
      </c>
      <c r="G1777" s="13" t="str">
        <f>LEFT(expandedflower[[#This Row],[Pheno Barcode]],7)</f>
        <v/>
      </c>
      <c r="H1777" s="10" t="e">
        <f>_xlfn.IFNA(VLOOKUP(expandedflower[[#This Row],[Strain]],VEGC8[[#All],[Scion METRC '#]:[Health]],5,FALSE),"")</f>
        <v>#REF!</v>
      </c>
      <c r="I1777" s="13"/>
      <c r="J1777" s="13" t="str">
        <f>_xlfn.IFNA(VLOOKUP(expandedflower[[#This Row],[Scion METRC '#]],DEADC8[#Data],2,FALSE),"Alive")</f>
        <v>Alive</v>
      </c>
      <c r="K1777" s="13"/>
      <c r="L1777" s="13" t="str">
        <f>_xlfn.IFNA(VLOOKUP(expandedflower[[#This Row],[Scion METRC '#]],DEADC8[#Data],3,FALSE),"")</f>
        <v/>
      </c>
      <c r="M1777" s="14" t="str">
        <f>_xlfn.IFNA(VLOOKUP(expandedflower[[#This Row],[Scion METRC '#]],DEADC8[#Data],4,FALSE),"")</f>
        <v/>
      </c>
      <c r="N1777" s="13" t="str">
        <f>IF(ISNUMBER(SEARCH(".",expandedflower[[#This Row],[Pheno Barcode]])),CONCATENATE("1A4070000000065000",RIGHT(expandedflower[[#This Row],[Pheno Barcode]],6)),"")</f>
        <v/>
      </c>
      <c r="O17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_WL1-16</v>
      </c>
    </row>
    <row r="1778" spans="1:15" x14ac:dyDescent="0.25">
      <c r="A1778" s="8" t="s">
        <v>582</v>
      </c>
      <c r="B1778" s="9">
        <v>1</v>
      </c>
      <c r="C1778" s="13" t="s">
        <v>594</v>
      </c>
      <c r="D1778" s="13"/>
      <c r="E1778" s="13" t="e">
        <f>_xlfn.IFNA(VLOOKUP(expandedflower[[#This Row],[Scion METRC '#]],[3]!METRCC8[#Data],2,FALSE),"METRC ERROR")</f>
        <v>#REF!</v>
      </c>
      <c r="F1778" s="13" t="str">
        <f>_xlfn.IFNA(VLOOKUP(expandedflower[[#This Row],[Scion METRC '#]],VEGC8[[#All],[Scion METRC '#]:[Pheno Barcode]],2,FALSE),"")</f>
        <v/>
      </c>
      <c r="G1778" s="13" t="str">
        <f>LEFT(expandedflower[[#This Row],[Pheno Barcode]],7)</f>
        <v/>
      </c>
      <c r="H1778" s="10" t="e">
        <f>_xlfn.IFNA(VLOOKUP(expandedflower[[#This Row],[Strain]],VEGC8[[#All],[Scion METRC '#]:[Health]],5,FALSE),"")</f>
        <v>#REF!</v>
      </c>
      <c r="I1778" s="13"/>
      <c r="J1778" s="13" t="str">
        <f>_xlfn.IFNA(VLOOKUP(expandedflower[[#This Row],[Scion METRC '#]],DEADC8[#Data],2,FALSE),"Alive")</f>
        <v>Alive</v>
      </c>
      <c r="K1778" s="13"/>
      <c r="L1778" s="13" t="str">
        <f>_xlfn.IFNA(VLOOKUP(expandedflower[[#This Row],[Scion METRC '#]],DEADC8[#Data],3,FALSE),"")</f>
        <v/>
      </c>
      <c r="M1778" s="14" t="str">
        <f>_xlfn.IFNA(VLOOKUP(expandedflower[[#This Row],[Scion METRC '#]],DEADC8[#Data],4,FALSE),"")</f>
        <v/>
      </c>
      <c r="N1778" s="13" t="str">
        <f>IF(ISNUMBER(SEARCH(".",expandedflower[[#This Row],[Pheno Barcode]])),CONCATENATE("1A4070000000065000",RIGHT(expandedflower[[#This Row],[Pheno Barcode]],6)),"")</f>
        <v/>
      </c>
      <c r="O17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_WL2-01</v>
      </c>
    </row>
    <row r="1779" spans="1:15" x14ac:dyDescent="0.25">
      <c r="A1779" s="8" t="s">
        <v>582</v>
      </c>
      <c r="B1779" s="9">
        <v>2</v>
      </c>
      <c r="C1779" s="13" t="s">
        <v>594</v>
      </c>
      <c r="D1779" s="13"/>
      <c r="E1779" s="13" t="e">
        <f>_xlfn.IFNA(VLOOKUP(expandedflower[[#This Row],[Scion METRC '#]],[3]!METRCC8[#Data],2,FALSE),"METRC ERROR")</f>
        <v>#REF!</v>
      </c>
      <c r="F1779" s="13" t="str">
        <f>_xlfn.IFNA(VLOOKUP(expandedflower[[#This Row],[Scion METRC '#]],VEGC8[[#All],[Scion METRC '#]:[Pheno Barcode]],2,FALSE),"")</f>
        <v/>
      </c>
      <c r="G1779" s="13" t="str">
        <f>LEFT(expandedflower[[#This Row],[Pheno Barcode]],7)</f>
        <v/>
      </c>
      <c r="H1779" s="10" t="e">
        <f>_xlfn.IFNA(VLOOKUP(expandedflower[[#This Row],[Strain]],VEGC8[[#All],[Scion METRC '#]:[Health]],5,FALSE),"")</f>
        <v>#REF!</v>
      </c>
      <c r="I1779" s="13"/>
      <c r="J1779" s="13" t="str">
        <f>_xlfn.IFNA(VLOOKUP(expandedflower[[#This Row],[Scion METRC '#]],DEADC8[#Data],2,FALSE),"Alive")</f>
        <v>Alive</v>
      </c>
      <c r="K1779" s="13"/>
      <c r="L1779" s="13" t="str">
        <f>_xlfn.IFNA(VLOOKUP(expandedflower[[#This Row],[Scion METRC '#]],DEADC8[#Data],3,FALSE),"")</f>
        <v/>
      </c>
      <c r="M1779" s="14" t="str">
        <f>_xlfn.IFNA(VLOOKUP(expandedflower[[#This Row],[Scion METRC '#]],DEADC8[#Data],4,FALSE),"")</f>
        <v/>
      </c>
      <c r="N1779" s="13" t="str">
        <f>IF(ISNUMBER(SEARCH(".",expandedflower[[#This Row],[Pheno Barcode]])),CONCATENATE("1A4070000000065000",RIGHT(expandedflower[[#This Row],[Pheno Barcode]],6)),"")</f>
        <v/>
      </c>
      <c r="O17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_WL2-02</v>
      </c>
    </row>
    <row r="1780" spans="1:15" x14ac:dyDescent="0.25">
      <c r="A1780" s="8" t="s">
        <v>582</v>
      </c>
      <c r="B1780" s="9">
        <v>3</v>
      </c>
      <c r="C1780" s="13" t="s">
        <v>594</v>
      </c>
      <c r="D1780" s="13"/>
      <c r="E1780" s="13" t="e">
        <f>_xlfn.IFNA(VLOOKUP(expandedflower[[#This Row],[Scion METRC '#]],[3]!METRCC8[#Data],2,FALSE),"METRC ERROR")</f>
        <v>#REF!</v>
      </c>
      <c r="F1780" s="13" t="str">
        <f>_xlfn.IFNA(VLOOKUP(expandedflower[[#This Row],[Scion METRC '#]],VEGC8[[#All],[Scion METRC '#]:[Pheno Barcode]],2,FALSE),"")</f>
        <v/>
      </c>
      <c r="G1780" s="13" t="str">
        <f>LEFT(expandedflower[[#This Row],[Pheno Barcode]],7)</f>
        <v/>
      </c>
      <c r="H1780" s="10" t="e">
        <f>_xlfn.IFNA(VLOOKUP(expandedflower[[#This Row],[Strain]],VEGC8[[#All],[Scion METRC '#]:[Health]],5,FALSE),"")</f>
        <v>#REF!</v>
      </c>
      <c r="I1780" s="13"/>
      <c r="J1780" s="13" t="str">
        <f>_xlfn.IFNA(VLOOKUP(expandedflower[[#This Row],[Scion METRC '#]],DEADC8[#Data],2,FALSE),"Alive")</f>
        <v>Alive</v>
      </c>
      <c r="K1780" s="13"/>
      <c r="L1780" s="13" t="str">
        <f>_xlfn.IFNA(VLOOKUP(expandedflower[[#This Row],[Scion METRC '#]],DEADC8[#Data],3,FALSE),"")</f>
        <v/>
      </c>
      <c r="M1780" s="14" t="str">
        <f>_xlfn.IFNA(VLOOKUP(expandedflower[[#This Row],[Scion METRC '#]],DEADC8[#Data],4,FALSE),"")</f>
        <v/>
      </c>
      <c r="N1780" s="13" t="str">
        <f>IF(ISNUMBER(SEARCH(".",expandedflower[[#This Row],[Pheno Barcode]])),CONCATENATE("1A4070000000065000",RIGHT(expandedflower[[#This Row],[Pheno Barcode]],6)),"")</f>
        <v/>
      </c>
      <c r="O17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_WL2-03</v>
      </c>
    </row>
    <row r="1781" spans="1:15" x14ac:dyDescent="0.25">
      <c r="A1781" s="8" t="s">
        <v>582</v>
      </c>
      <c r="B1781" s="9">
        <v>4</v>
      </c>
      <c r="C1781" s="13" t="s">
        <v>594</v>
      </c>
      <c r="D1781" s="13"/>
      <c r="E1781" s="13" t="e">
        <f>_xlfn.IFNA(VLOOKUP(expandedflower[[#This Row],[Scion METRC '#]],[3]!METRCC8[#Data],2,FALSE),"METRC ERROR")</f>
        <v>#REF!</v>
      </c>
      <c r="F1781" s="13" t="str">
        <f>_xlfn.IFNA(VLOOKUP(expandedflower[[#This Row],[Scion METRC '#]],VEGC8[[#All],[Scion METRC '#]:[Pheno Barcode]],2,FALSE),"")</f>
        <v/>
      </c>
      <c r="G1781" s="13" t="str">
        <f>LEFT(expandedflower[[#This Row],[Pheno Barcode]],7)</f>
        <v/>
      </c>
      <c r="H1781" s="10" t="e">
        <f>_xlfn.IFNA(VLOOKUP(expandedflower[[#This Row],[Strain]],VEGC8[[#All],[Scion METRC '#]:[Health]],5,FALSE),"")</f>
        <v>#REF!</v>
      </c>
      <c r="I1781" s="13"/>
      <c r="J1781" s="13" t="str">
        <f>_xlfn.IFNA(VLOOKUP(expandedflower[[#This Row],[Scion METRC '#]],DEADC8[#Data],2,FALSE),"Alive")</f>
        <v>Alive</v>
      </c>
      <c r="K1781" s="13"/>
      <c r="L1781" s="13" t="str">
        <f>_xlfn.IFNA(VLOOKUP(expandedflower[[#This Row],[Scion METRC '#]],DEADC8[#Data],3,FALSE),"")</f>
        <v/>
      </c>
      <c r="M1781" s="14" t="str">
        <f>_xlfn.IFNA(VLOOKUP(expandedflower[[#This Row],[Scion METRC '#]],DEADC8[#Data],4,FALSE),"")</f>
        <v/>
      </c>
      <c r="N1781" s="13" t="str">
        <f>IF(ISNUMBER(SEARCH(".",expandedflower[[#This Row],[Pheno Barcode]])),CONCATENATE("1A4070000000065000",RIGHT(expandedflower[[#This Row],[Pheno Barcode]],6)),"")</f>
        <v/>
      </c>
      <c r="O17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_WL2-04</v>
      </c>
    </row>
    <row r="1782" spans="1:15" x14ac:dyDescent="0.25">
      <c r="A1782" s="8" t="s">
        <v>582</v>
      </c>
      <c r="B1782" s="9">
        <v>5</v>
      </c>
      <c r="C1782" s="13" t="s">
        <v>594</v>
      </c>
      <c r="D1782" s="13"/>
      <c r="E1782" s="13" t="e">
        <f>_xlfn.IFNA(VLOOKUP(expandedflower[[#This Row],[Scion METRC '#]],[3]!METRCC8[#Data],2,FALSE),"METRC ERROR")</f>
        <v>#REF!</v>
      </c>
      <c r="F1782" s="13" t="str">
        <f>_xlfn.IFNA(VLOOKUP(expandedflower[[#This Row],[Scion METRC '#]],VEGC8[[#All],[Scion METRC '#]:[Pheno Barcode]],2,FALSE),"")</f>
        <v/>
      </c>
      <c r="G1782" s="13" t="str">
        <f>LEFT(expandedflower[[#This Row],[Pheno Barcode]],7)</f>
        <v/>
      </c>
      <c r="H1782" s="10" t="e">
        <f>_xlfn.IFNA(VLOOKUP(expandedflower[[#This Row],[Strain]],VEGC8[[#All],[Scion METRC '#]:[Health]],5,FALSE),"")</f>
        <v>#REF!</v>
      </c>
      <c r="I1782" s="13"/>
      <c r="J1782" s="13" t="str">
        <f>_xlfn.IFNA(VLOOKUP(expandedflower[[#This Row],[Scion METRC '#]],DEADC8[#Data],2,FALSE),"Alive")</f>
        <v>Alive</v>
      </c>
      <c r="K1782" s="13"/>
      <c r="L1782" s="13" t="str">
        <f>_xlfn.IFNA(VLOOKUP(expandedflower[[#This Row],[Scion METRC '#]],DEADC8[#Data],3,FALSE),"")</f>
        <v/>
      </c>
      <c r="M1782" s="14" t="str">
        <f>_xlfn.IFNA(VLOOKUP(expandedflower[[#This Row],[Scion METRC '#]],DEADC8[#Data],4,FALSE),"")</f>
        <v/>
      </c>
      <c r="N1782" s="13" t="str">
        <f>IF(ISNUMBER(SEARCH(".",expandedflower[[#This Row],[Pheno Barcode]])),CONCATENATE("1A4070000000065000",RIGHT(expandedflower[[#This Row],[Pheno Barcode]],6)),"")</f>
        <v/>
      </c>
      <c r="O17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_WL2-05</v>
      </c>
    </row>
    <row r="1783" spans="1:15" x14ac:dyDescent="0.25">
      <c r="A1783" s="8" t="s">
        <v>582</v>
      </c>
      <c r="B1783" s="9">
        <v>6</v>
      </c>
      <c r="C1783" s="13" t="s">
        <v>594</v>
      </c>
      <c r="D1783" s="13"/>
      <c r="E1783" s="13" t="e">
        <f>_xlfn.IFNA(VLOOKUP(expandedflower[[#This Row],[Scion METRC '#]],[3]!METRCC8[#Data],2,FALSE),"METRC ERROR")</f>
        <v>#REF!</v>
      </c>
      <c r="F1783" s="13" t="str">
        <f>_xlfn.IFNA(VLOOKUP(expandedflower[[#This Row],[Scion METRC '#]],VEGC8[[#All],[Scion METRC '#]:[Pheno Barcode]],2,FALSE),"")</f>
        <v/>
      </c>
      <c r="G1783" s="13" t="str">
        <f>LEFT(expandedflower[[#This Row],[Pheno Barcode]],7)</f>
        <v/>
      </c>
      <c r="H1783" s="10" t="e">
        <f>_xlfn.IFNA(VLOOKUP(expandedflower[[#This Row],[Strain]],VEGC8[[#All],[Scion METRC '#]:[Health]],5,FALSE),"")</f>
        <v>#REF!</v>
      </c>
      <c r="I1783" s="13"/>
      <c r="J1783" s="13" t="str">
        <f>_xlfn.IFNA(VLOOKUP(expandedflower[[#This Row],[Scion METRC '#]],DEADC8[#Data],2,FALSE),"Alive")</f>
        <v>Alive</v>
      </c>
      <c r="K1783" s="13"/>
      <c r="L1783" s="13" t="str">
        <f>_xlfn.IFNA(VLOOKUP(expandedflower[[#This Row],[Scion METRC '#]],DEADC8[#Data],3,FALSE),"")</f>
        <v/>
      </c>
      <c r="M1783" s="14" t="str">
        <f>_xlfn.IFNA(VLOOKUP(expandedflower[[#This Row],[Scion METRC '#]],DEADC8[#Data],4,FALSE),"")</f>
        <v/>
      </c>
      <c r="N1783" s="13" t="str">
        <f>IF(ISNUMBER(SEARCH(".",expandedflower[[#This Row],[Pheno Barcode]])),CONCATENATE("1A4070000000065000",RIGHT(expandedflower[[#This Row],[Pheno Barcode]],6)),"")</f>
        <v/>
      </c>
      <c r="O17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_WL2-06</v>
      </c>
    </row>
    <row r="1784" spans="1:15" x14ac:dyDescent="0.25">
      <c r="A1784" s="8" t="s">
        <v>582</v>
      </c>
      <c r="B1784" s="9">
        <v>7</v>
      </c>
      <c r="C1784" s="13" t="s">
        <v>594</v>
      </c>
      <c r="D1784" s="13"/>
      <c r="E1784" s="13" t="e">
        <f>_xlfn.IFNA(VLOOKUP(expandedflower[[#This Row],[Scion METRC '#]],[3]!METRCC8[#Data],2,FALSE),"METRC ERROR")</f>
        <v>#REF!</v>
      </c>
      <c r="F1784" s="13" t="str">
        <f>_xlfn.IFNA(VLOOKUP(expandedflower[[#This Row],[Scion METRC '#]],VEGC8[[#All],[Scion METRC '#]:[Pheno Barcode]],2,FALSE),"")</f>
        <v/>
      </c>
      <c r="G1784" s="13" t="str">
        <f>LEFT(expandedflower[[#This Row],[Pheno Barcode]],7)</f>
        <v/>
      </c>
      <c r="H1784" s="10" t="e">
        <f>_xlfn.IFNA(VLOOKUP(expandedflower[[#This Row],[Strain]],VEGC8[[#All],[Scion METRC '#]:[Health]],5,FALSE),"")</f>
        <v>#REF!</v>
      </c>
      <c r="I1784" s="13"/>
      <c r="J1784" s="13" t="str">
        <f>_xlfn.IFNA(VLOOKUP(expandedflower[[#This Row],[Scion METRC '#]],DEADC8[#Data],2,FALSE),"Alive")</f>
        <v>Alive</v>
      </c>
      <c r="K1784" s="13"/>
      <c r="L1784" s="13" t="str">
        <f>_xlfn.IFNA(VLOOKUP(expandedflower[[#This Row],[Scion METRC '#]],DEADC8[#Data],3,FALSE),"")</f>
        <v/>
      </c>
      <c r="M1784" s="14" t="str">
        <f>_xlfn.IFNA(VLOOKUP(expandedflower[[#This Row],[Scion METRC '#]],DEADC8[#Data],4,FALSE),"")</f>
        <v/>
      </c>
      <c r="N1784" s="13" t="str">
        <f>IF(ISNUMBER(SEARCH(".",expandedflower[[#This Row],[Pheno Barcode]])),CONCATENATE("1A4070000000065000",RIGHT(expandedflower[[#This Row],[Pheno Barcode]],6)),"")</f>
        <v/>
      </c>
      <c r="O17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_WL2-07</v>
      </c>
    </row>
    <row r="1785" spans="1:15" x14ac:dyDescent="0.25">
      <c r="A1785" s="8" t="s">
        <v>582</v>
      </c>
      <c r="B1785" s="9">
        <v>8</v>
      </c>
      <c r="C1785" s="13" t="s">
        <v>594</v>
      </c>
      <c r="D1785" s="13"/>
      <c r="E1785" s="13" t="e">
        <f>_xlfn.IFNA(VLOOKUP(expandedflower[[#This Row],[Scion METRC '#]],[3]!METRCC8[#Data],2,FALSE),"METRC ERROR")</f>
        <v>#REF!</v>
      </c>
      <c r="F1785" s="13" t="str">
        <f>_xlfn.IFNA(VLOOKUP(expandedflower[[#This Row],[Scion METRC '#]],VEGC8[[#All],[Scion METRC '#]:[Pheno Barcode]],2,FALSE),"")</f>
        <v/>
      </c>
      <c r="G1785" s="13" t="str">
        <f>LEFT(expandedflower[[#This Row],[Pheno Barcode]],7)</f>
        <v/>
      </c>
      <c r="H1785" s="10" t="e">
        <f>_xlfn.IFNA(VLOOKUP(expandedflower[[#This Row],[Strain]],VEGC8[[#All],[Scion METRC '#]:[Health]],5,FALSE),"")</f>
        <v>#REF!</v>
      </c>
      <c r="I1785" s="13"/>
      <c r="J1785" s="13" t="str">
        <f>_xlfn.IFNA(VLOOKUP(expandedflower[[#This Row],[Scion METRC '#]],DEADC8[#Data],2,FALSE),"Alive")</f>
        <v>Alive</v>
      </c>
      <c r="K1785" s="13"/>
      <c r="L1785" s="13" t="str">
        <f>_xlfn.IFNA(VLOOKUP(expandedflower[[#This Row],[Scion METRC '#]],DEADC8[#Data],3,FALSE),"")</f>
        <v/>
      </c>
      <c r="M1785" s="14" t="str">
        <f>_xlfn.IFNA(VLOOKUP(expandedflower[[#This Row],[Scion METRC '#]],DEADC8[#Data],4,FALSE),"")</f>
        <v/>
      </c>
      <c r="N1785" s="13" t="str">
        <f>IF(ISNUMBER(SEARCH(".",expandedflower[[#This Row],[Pheno Barcode]])),CONCATENATE("1A4070000000065000",RIGHT(expandedflower[[#This Row],[Pheno Barcode]],6)),"")</f>
        <v/>
      </c>
      <c r="O17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_WL2-08</v>
      </c>
    </row>
    <row r="1786" spans="1:15" x14ac:dyDescent="0.25">
      <c r="A1786" s="8" t="s">
        <v>582</v>
      </c>
      <c r="B1786" s="9">
        <v>9</v>
      </c>
      <c r="C1786" s="13" t="s">
        <v>594</v>
      </c>
      <c r="D1786" s="13"/>
      <c r="E1786" s="13" t="e">
        <f>_xlfn.IFNA(VLOOKUP(expandedflower[[#This Row],[Scion METRC '#]],[3]!METRCC8[#Data],2,FALSE),"METRC ERROR")</f>
        <v>#REF!</v>
      </c>
      <c r="F1786" s="13" t="str">
        <f>_xlfn.IFNA(VLOOKUP(expandedflower[[#This Row],[Scion METRC '#]],VEGC8[[#All],[Scion METRC '#]:[Pheno Barcode]],2,FALSE),"")</f>
        <v/>
      </c>
      <c r="G1786" s="13" t="str">
        <f>LEFT(expandedflower[[#This Row],[Pheno Barcode]],7)</f>
        <v/>
      </c>
      <c r="H1786" s="10" t="e">
        <f>_xlfn.IFNA(VLOOKUP(expandedflower[[#This Row],[Strain]],VEGC8[[#All],[Scion METRC '#]:[Health]],5,FALSE),"")</f>
        <v>#REF!</v>
      </c>
      <c r="I1786" s="13"/>
      <c r="J1786" s="13" t="str">
        <f>_xlfn.IFNA(VLOOKUP(expandedflower[[#This Row],[Scion METRC '#]],DEADC8[#Data],2,FALSE),"Alive")</f>
        <v>Alive</v>
      </c>
      <c r="K1786" s="13"/>
      <c r="L1786" s="13" t="str">
        <f>_xlfn.IFNA(VLOOKUP(expandedflower[[#This Row],[Scion METRC '#]],DEADC8[#Data],3,FALSE),"")</f>
        <v/>
      </c>
      <c r="M1786" s="14" t="str">
        <f>_xlfn.IFNA(VLOOKUP(expandedflower[[#This Row],[Scion METRC '#]],DEADC8[#Data],4,FALSE),"")</f>
        <v/>
      </c>
      <c r="N1786" s="13" t="str">
        <f>IF(ISNUMBER(SEARCH(".",expandedflower[[#This Row],[Pheno Barcode]])),CONCATENATE("1A4070000000065000",RIGHT(expandedflower[[#This Row],[Pheno Barcode]],6)),"")</f>
        <v/>
      </c>
      <c r="O17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_WL2-09</v>
      </c>
    </row>
    <row r="1787" spans="1:15" x14ac:dyDescent="0.25">
      <c r="A1787" s="8" t="s">
        <v>582</v>
      </c>
      <c r="B1787" s="9">
        <v>10</v>
      </c>
      <c r="C1787" s="13" t="s">
        <v>594</v>
      </c>
      <c r="D1787" s="13"/>
      <c r="E1787" s="13" t="e">
        <f>_xlfn.IFNA(VLOOKUP(expandedflower[[#This Row],[Scion METRC '#]],[3]!METRCC8[#Data],2,FALSE),"METRC ERROR")</f>
        <v>#REF!</v>
      </c>
      <c r="F1787" s="13" t="str">
        <f>_xlfn.IFNA(VLOOKUP(expandedflower[[#This Row],[Scion METRC '#]],VEGC8[[#All],[Scion METRC '#]:[Pheno Barcode]],2,FALSE),"")</f>
        <v/>
      </c>
      <c r="G1787" s="13" t="str">
        <f>LEFT(expandedflower[[#This Row],[Pheno Barcode]],7)</f>
        <v/>
      </c>
      <c r="H1787" s="10" t="e">
        <f>_xlfn.IFNA(VLOOKUP(expandedflower[[#This Row],[Strain]],VEGC8[[#All],[Scion METRC '#]:[Health]],5,FALSE),"")</f>
        <v>#REF!</v>
      </c>
      <c r="I1787" s="13"/>
      <c r="J1787" s="13" t="str">
        <f>_xlfn.IFNA(VLOOKUP(expandedflower[[#This Row],[Scion METRC '#]],DEADC8[#Data],2,FALSE),"Alive")</f>
        <v>Alive</v>
      </c>
      <c r="K1787" s="13"/>
      <c r="L1787" s="13" t="str">
        <f>_xlfn.IFNA(VLOOKUP(expandedflower[[#This Row],[Scion METRC '#]],DEADC8[#Data],3,FALSE),"")</f>
        <v/>
      </c>
      <c r="M1787" s="14" t="str">
        <f>_xlfn.IFNA(VLOOKUP(expandedflower[[#This Row],[Scion METRC '#]],DEADC8[#Data],4,FALSE),"")</f>
        <v/>
      </c>
      <c r="N1787" s="13" t="str">
        <f>IF(ISNUMBER(SEARCH(".",expandedflower[[#This Row],[Pheno Barcode]])),CONCATENATE("1A4070000000065000",RIGHT(expandedflower[[#This Row],[Pheno Barcode]],6)),"")</f>
        <v/>
      </c>
      <c r="O17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_WL2-10</v>
      </c>
    </row>
    <row r="1788" spans="1:15" x14ac:dyDescent="0.25">
      <c r="A1788" s="8" t="s">
        <v>582</v>
      </c>
      <c r="B1788" s="9">
        <v>11</v>
      </c>
      <c r="C1788" s="13" t="s">
        <v>594</v>
      </c>
      <c r="D1788" s="13"/>
      <c r="E1788" s="13" t="e">
        <f>_xlfn.IFNA(VLOOKUP(expandedflower[[#This Row],[Scion METRC '#]],[3]!METRCC8[#Data],2,FALSE),"METRC ERROR")</f>
        <v>#REF!</v>
      </c>
      <c r="F1788" s="13" t="str">
        <f>_xlfn.IFNA(VLOOKUP(expandedflower[[#This Row],[Scion METRC '#]],VEGC8[[#All],[Scion METRC '#]:[Pheno Barcode]],2,FALSE),"")</f>
        <v/>
      </c>
      <c r="G1788" s="13" t="str">
        <f>LEFT(expandedflower[[#This Row],[Pheno Barcode]],7)</f>
        <v/>
      </c>
      <c r="H1788" s="10" t="e">
        <f>_xlfn.IFNA(VLOOKUP(expandedflower[[#This Row],[Strain]],VEGC8[[#All],[Scion METRC '#]:[Health]],5,FALSE),"")</f>
        <v>#REF!</v>
      </c>
      <c r="I1788" s="13"/>
      <c r="J1788" s="13" t="str">
        <f>_xlfn.IFNA(VLOOKUP(expandedflower[[#This Row],[Scion METRC '#]],DEADC8[#Data],2,FALSE),"Alive")</f>
        <v>Alive</v>
      </c>
      <c r="K1788" s="13"/>
      <c r="L1788" s="13" t="str">
        <f>_xlfn.IFNA(VLOOKUP(expandedflower[[#This Row],[Scion METRC '#]],DEADC8[#Data],3,FALSE),"")</f>
        <v/>
      </c>
      <c r="M1788" s="14" t="str">
        <f>_xlfn.IFNA(VLOOKUP(expandedflower[[#This Row],[Scion METRC '#]],DEADC8[#Data],4,FALSE),"")</f>
        <v/>
      </c>
      <c r="N1788" s="13" t="str">
        <f>IF(ISNUMBER(SEARCH(".",expandedflower[[#This Row],[Pheno Barcode]])),CONCATENATE("1A4070000000065000",RIGHT(expandedflower[[#This Row],[Pheno Barcode]],6)),"")</f>
        <v/>
      </c>
      <c r="O17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_WL2-11</v>
      </c>
    </row>
    <row r="1789" spans="1:15" x14ac:dyDescent="0.25">
      <c r="A1789" s="8" t="s">
        <v>582</v>
      </c>
      <c r="B1789" s="9">
        <v>12</v>
      </c>
      <c r="C1789" s="13" t="s">
        <v>594</v>
      </c>
      <c r="D1789" s="13"/>
      <c r="E1789" s="13" t="e">
        <f>_xlfn.IFNA(VLOOKUP(expandedflower[[#This Row],[Scion METRC '#]],[3]!METRCC8[#Data],2,FALSE),"METRC ERROR")</f>
        <v>#REF!</v>
      </c>
      <c r="F1789" s="13" t="str">
        <f>_xlfn.IFNA(VLOOKUP(expandedflower[[#This Row],[Scion METRC '#]],VEGC8[[#All],[Scion METRC '#]:[Pheno Barcode]],2,FALSE),"")</f>
        <v/>
      </c>
      <c r="G1789" s="13" t="str">
        <f>LEFT(expandedflower[[#This Row],[Pheno Barcode]],7)</f>
        <v/>
      </c>
      <c r="H1789" s="10" t="e">
        <f>_xlfn.IFNA(VLOOKUP(expandedflower[[#This Row],[Strain]],VEGC8[[#All],[Scion METRC '#]:[Health]],5,FALSE),"")</f>
        <v>#REF!</v>
      </c>
      <c r="I1789" s="13"/>
      <c r="J1789" s="13" t="str">
        <f>_xlfn.IFNA(VLOOKUP(expandedflower[[#This Row],[Scion METRC '#]],DEADC8[#Data],2,FALSE),"Alive")</f>
        <v>Alive</v>
      </c>
      <c r="K1789" s="13"/>
      <c r="L1789" s="13" t="str">
        <f>_xlfn.IFNA(VLOOKUP(expandedflower[[#This Row],[Scion METRC '#]],DEADC8[#Data],3,FALSE),"")</f>
        <v/>
      </c>
      <c r="M1789" s="14" t="str">
        <f>_xlfn.IFNA(VLOOKUP(expandedflower[[#This Row],[Scion METRC '#]],DEADC8[#Data],4,FALSE),"")</f>
        <v/>
      </c>
      <c r="N1789" s="13" t="str">
        <f>IF(ISNUMBER(SEARCH(".",expandedflower[[#This Row],[Pheno Barcode]])),CONCATENATE("1A4070000000065000",RIGHT(expandedflower[[#This Row],[Pheno Barcode]],6)),"")</f>
        <v/>
      </c>
      <c r="O17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_WL2-12</v>
      </c>
    </row>
    <row r="1790" spans="1:15" x14ac:dyDescent="0.25">
      <c r="A1790" s="8" t="s">
        <v>582</v>
      </c>
      <c r="B1790" s="9">
        <v>13</v>
      </c>
      <c r="C1790" s="13" t="s">
        <v>594</v>
      </c>
      <c r="D1790" s="13"/>
      <c r="E1790" s="13" t="e">
        <f>_xlfn.IFNA(VLOOKUP(expandedflower[[#This Row],[Scion METRC '#]],[3]!METRCC8[#Data],2,FALSE),"METRC ERROR")</f>
        <v>#REF!</v>
      </c>
      <c r="F1790" s="13" t="str">
        <f>_xlfn.IFNA(VLOOKUP(expandedflower[[#This Row],[Scion METRC '#]],VEGC8[[#All],[Scion METRC '#]:[Pheno Barcode]],2,FALSE),"")</f>
        <v/>
      </c>
      <c r="G1790" s="13" t="str">
        <f>LEFT(expandedflower[[#This Row],[Pheno Barcode]],7)</f>
        <v/>
      </c>
      <c r="H1790" s="10" t="e">
        <f>_xlfn.IFNA(VLOOKUP(expandedflower[[#This Row],[Strain]],VEGC8[[#All],[Scion METRC '#]:[Health]],5,FALSE),"")</f>
        <v>#REF!</v>
      </c>
      <c r="I1790" s="13"/>
      <c r="J1790" s="13" t="str">
        <f>_xlfn.IFNA(VLOOKUP(expandedflower[[#This Row],[Scion METRC '#]],DEADC8[#Data],2,FALSE),"Alive")</f>
        <v>Alive</v>
      </c>
      <c r="K1790" s="13"/>
      <c r="L1790" s="13" t="str">
        <f>_xlfn.IFNA(VLOOKUP(expandedflower[[#This Row],[Scion METRC '#]],DEADC8[#Data],3,FALSE),"")</f>
        <v/>
      </c>
      <c r="M1790" s="14" t="str">
        <f>_xlfn.IFNA(VLOOKUP(expandedflower[[#This Row],[Scion METRC '#]],DEADC8[#Data],4,FALSE),"")</f>
        <v/>
      </c>
      <c r="N1790" s="13" t="str">
        <f>IF(ISNUMBER(SEARCH(".",expandedflower[[#This Row],[Pheno Barcode]])),CONCATENATE("1A4070000000065000",RIGHT(expandedflower[[#This Row],[Pheno Barcode]],6)),"")</f>
        <v/>
      </c>
      <c r="O17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_WL2-13</v>
      </c>
    </row>
    <row r="1791" spans="1:15" x14ac:dyDescent="0.25">
      <c r="A1791" s="8" t="s">
        <v>582</v>
      </c>
      <c r="B1791" s="9">
        <v>14</v>
      </c>
      <c r="C1791" s="13" t="s">
        <v>594</v>
      </c>
      <c r="D1791" s="13"/>
      <c r="E1791" s="13" t="e">
        <f>_xlfn.IFNA(VLOOKUP(expandedflower[[#This Row],[Scion METRC '#]],[3]!METRCC8[#Data],2,FALSE),"METRC ERROR")</f>
        <v>#REF!</v>
      </c>
      <c r="F1791" s="13" t="str">
        <f>_xlfn.IFNA(VLOOKUP(expandedflower[[#This Row],[Scion METRC '#]],VEGC8[[#All],[Scion METRC '#]:[Pheno Barcode]],2,FALSE),"")</f>
        <v/>
      </c>
      <c r="G1791" s="13" t="str">
        <f>LEFT(expandedflower[[#This Row],[Pheno Barcode]],7)</f>
        <v/>
      </c>
      <c r="H1791" s="10" t="e">
        <f>_xlfn.IFNA(VLOOKUP(expandedflower[[#This Row],[Strain]],VEGC8[[#All],[Scion METRC '#]:[Health]],5,FALSE),"")</f>
        <v>#REF!</v>
      </c>
      <c r="I1791" s="13"/>
      <c r="J1791" s="13" t="str">
        <f>_xlfn.IFNA(VLOOKUP(expandedflower[[#This Row],[Scion METRC '#]],DEADC8[#Data],2,FALSE),"Alive")</f>
        <v>Alive</v>
      </c>
      <c r="K1791" s="13"/>
      <c r="L1791" s="13" t="str">
        <f>_xlfn.IFNA(VLOOKUP(expandedflower[[#This Row],[Scion METRC '#]],DEADC8[#Data],3,FALSE),"")</f>
        <v/>
      </c>
      <c r="M1791" s="14" t="str">
        <f>_xlfn.IFNA(VLOOKUP(expandedflower[[#This Row],[Scion METRC '#]],DEADC8[#Data],4,FALSE),"")</f>
        <v/>
      </c>
      <c r="N1791" s="13" t="str">
        <f>IF(ISNUMBER(SEARCH(".",expandedflower[[#This Row],[Pheno Barcode]])),CONCATENATE("1A4070000000065000",RIGHT(expandedflower[[#This Row],[Pheno Barcode]],6)),"")</f>
        <v/>
      </c>
      <c r="O17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_WL2-14</v>
      </c>
    </row>
    <row r="1792" spans="1:15" x14ac:dyDescent="0.25">
      <c r="A1792" s="8" t="s">
        <v>582</v>
      </c>
      <c r="B1792" s="9">
        <v>15</v>
      </c>
      <c r="C1792" s="13" t="s">
        <v>594</v>
      </c>
      <c r="D1792" s="13"/>
      <c r="E1792" s="13" t="e">
        <f>_xlfn.IFNA(VLOOKUP(expandedflower[[#This Row],[Scion METRC '#]],[3]!METRCC8[#Data],2,FALSE),"METRC ERROR")</f>
        <v>#REF!</v>
      </c>
      <c r="F1792" s="13" t="str">
        <f>_xlfn.IFNA(VLOOKUP(expandedflower[[#This Row],[Scion METRC '#]],VEGC8[[#All],[Scion METRC '#]:[Pheno Barcode]],2,FALSE),"")</f>
        <v/>
      </c>
      <c r="G1792" s="13" t="str">
        <f>LEFT(expandedflower[[#This Row],[Pheno Barcode]],7)</f>
        <v/>
      </c>
      <c r="H1792" s="10" t="e">
        <f>_xlfn.IFNA(VLOOKUP(expandedflower[[#This Row],[Strain]],VEGC8[[#All],[Scion METRC '#]:[Health]],5,FALSE),"")</f>
        <v>#REF!</v>
      </c>
      <c r="I1792" s="13"/>
      <c r="J1792" s="13" t="str">
        <f>_xlfn.IFNA(VLOOKUP(expandedflower[[#This Row],[Scion METRC '#]],DEADC8[#Data],2,FALSE),"Alive")</f>
        <v>Alive</v>
      </c>
      <c r="K1792" s="13"/>
      <c r="L1792" s="13" t="str">
        <f>_xlfn.IFNA(VLOOKUP(expandedflower[[#This Row],[Scion METRC '#]],DEADC8[#Data],3,FALSE),"")</f>
        <v/>
      </c>
      <c r="M1792" s="14" t="str">
        <f>_xlfn.IFNA(VLOOKUP(expandedflower[[#This Row],[Scion METRC '#]],DEADC8[#Data],4,FALSE),"")</f>
        <v/>
      </c>
      <c r="N1792" s="13" t="str">
        <f>IF(ISNUMBER(SEARCH(".",expandedflower[[#This Row],[Pheno Barcode]])),CONCATENATE("1A4070000000065000",RIGHT(expandedflower[[#This Row],[Pheno Barcode]],6)),"")</f>
        <v/>
      </c>
      <c r="O17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_WL2-15</v>
      </c>
    </row>
    <row r="1793" spans="1:15" x14ac:dyDescent="0.25">
      <c r="A1793" s="8" t="s">
        <v>582</v>
      </c>
      <c r="B1793" s="9">
        <v>16</v>
      </c>
      <c r="C1793" s="13" t="s">
        <v>594</v>
      </c>
      <c r="D1793" s="13"/>
      <c r="E1793" s="13" t="e">
        <f>_xlfn.IFNA(VLOOKUP(expandedflower[[#This Row],[Scion METRC '#]],[3]!METRCC8[#Data],2,FALSE),"METRC ERROR")</f>
        <v>#REF!</v>
      </c>
      <c r="F1793" s="13" t="str">
        <f>_xlfn.IFNA(VLOOKUP(expandedflower[[#This Row],[Scion METRC '#]],VEGC8[[#All],[Scion METRC '#]:[Pheno Barcode]],2,FALSE),"")</f>
        <v/>
      </c>
      <c r="G1793" s="13" t="str">
        <f>LEFT(expandedflower[[#This Row],[Pheno Barcode]],7)</f>
        <v/>
      </c>
      <c r="H1793" s="10" t="e">
        <f>_xlfn.IFNA(VLOOKUP(expandedflower[[#This Row],[Strain]],VEGC8[[#All],[Scion METRC '#]:[Health]],5,FALSE),"")</f>
        <v>#REF!</v>
      </c>
      <c r="I1793" s="13"/>
      <c r="J1793" s="13" t="str">
        <f>_xlfn.IFNA(VLOOKUP(expandedflower[[#This Row],[Scion METRC '#]],DEADC8[#Data],2,FALSE),"Alive")</f>
        <v>Alive</v>
      </c>
      <c r="K1793" s="13"/>
      <c r="L1793" s="13" t="str">
        <f>_xlfn.IFNA(VLOOKUP(expandedflower[[#This Row],[Scion METRC '#]],DEADC8[#Data],3,FALSE),"")</f>
        <v/>
      </c>
      <c r="M1793" s="14" t="str">
        <f>_xlfn.IFNA(VLOOKUP(expandedflower[[#This Row],[Scion METRC '#]],DEADC8[#Data],4,FALSE),"")</f>
        <v/>
      </c>
      <c r="N1793" s="13" t="str">
        <f>IF(ISNUMBER(SEARCH(".",expandedflower[[#This Row],[Pheno Barcode]])),CONCATENATE("1A4070000000065000",RIGHT(expandedflower[[#This Row],[Pheno Barcode]],6)),"")</f>
        <v/>
      </c>
      <c r="O17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_WL2-16</v>
      </c>
    </row>
    <row r="1794" spans="1:15" x14ac:dyDescent="0.25">
      <c r="A1794" s="8" t="s">
        <v>582</v>
      </c>
      <c r="B1794" s="9">
        <v>1</v>
      </c>
      <c r="C1794" s="13" t="s">
        <v>595</v>
      </c>
      <c r="D1794" s="13"/>
      <c r="E1794" s="13" t="e">
        <f>_xlfn.IFNA(VLOOKUP(expandedflower[[#This Row],[Scion METRC '#]],[3]!METRCC8[#Data],2,FALSE),"METRC ERROR")</f>
        <v>#REF!</v>
      </c>
      <c r="F1794" s="13" t="str">
        <f>_xlfn.IFNA(VLOOKUP(expandedflower[[#This Row],[Scion METRC '#]],VEGC8[[#All],[Scion METRC '#]:[Pheno Barcode]],2,FALSE),"")</f>
        <v/>
      </c>
      <c r="G1794" s="13" t="str">
        <f>LEFT(expandedflower[[#This Row],[Pheno Barcode]],7)</f>
        <v/>
      </c>
      <c r="H1794" s="10" t="e">
        <f>_xlfn.IFNA(VLOOKUP(expandedflower[[#This Row],[Strain]],VEGC8[[#All],[Scion METRC '#]:[Health]],5,FALSE),"")</f>
        <v>#REF!</v>
      </c>
      <c r="I1794" s="13"/>
      <c r="J1794" s="13" t="str">
        <f>_xlfn.IFNA(VLOOKUP(expandedflower[[#This Row],[Scion METRC '#]],DEADC8[#Data],2,FALSE),"Alive")</f>
        <v>Alive</v>
      </c>
      <c r="K1794" s="13"/>
      <c r="L1794" s="13" t="str">
        <f>_xlfn.IFNA(VLOOKUP(expandedflower[[#This Row],[Scion METRC '#]],DEADC8[#Data],3,FALSE),"")</f>
        <v/>
      </c>
      <c r="M1794" s="14" t="str">
        <f>_xlfn.IFNA(VLOOKUP(expandedflower[[#This Row],[Scion METRC '#]],DEADC8[#Data],4,FALSE),"")</f>
        <v/>
      </c>
      <c r="N1794" s="13" t="str">
        <f>IF(ISNUMBER(SEARCH(".",expandedflower[[#This Row],[Pheno Barcode]])),CONCATENATE("1A4070000000065000",RIGHT(expandedflower[[#This Row],[Pheno Barcode]],6)),"")</f>
        <v/>
      </c>
      <c r="O17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_WL3-01</v>
      </c>
    </row>
    <row r="1795" spans="1:15" x14ac:dyDescent="0.25">
      <c r="A1795" s="8" t="s">
        <v>582</v>
      </c>
      <c r="B1795" s="9">
        <v>2</v>
      </c>
      <c r="C1795" s="13" t="s">
        <v>595</v>
      </c>
      <c r="D1795" s="13"/>
      <c r="E1795" s="13" t="e">
        <f>_xlfn.IFNA(VLOOKUP(expandedflower[[#This Row],[Scion METRC '#]],[3]!METRCC8[#Data],2,FALSE),"METRC ERROR")</f>
        <v>#REF!</v>
      </c>
      <c r="F1795" s="13" t="str">
        <f>_xlfn.IFNA(VLOOKUP(expandedflower[[#This Row],[Scion METRC '#]],VEGC8[[#All],[Scion METRC '#]:[Pheno Barcode]],2,FALSE),"")</f>
        <v/>
      </c>
      <c r="G1795" s="13" t="str">
        <f>LEFT(expandedflower[[#This Row],[Pheno Barcode]],7)</f>
        <v/>
      </c>
      <c r="H1795" s="10" t="e">
        <f>_xlfn.IFNA(VLOOKUP(expandedflower[[#This Row],[Strain]],VEGC8[[#All],[Scion METRC '#]:[Health]],5,FALSE),"")</f>
        <v>#REF!</v>
      </c>
      <c r="I1795" s="13"/>
      <c r="J1795" s="13" t="str">
        <f>_xlfn.IFNA(VLOOKUP(expandedflower[[#This Row],[Scion METRC '#]],DEADC8[#Data],2,FALSE),"Alive")</f>
        <v>Alive</v>
      </c>
      <c r="K1795" s="13"/>
      <c r="L1795" s="13" t="str">
        <f>_xlfn.IFNA(VLOOKUP(expandedflower[[#This Row],[Scion METRC '#]],DEADC8[#Data],3,FALSE),"")</f>
        <v/>
      </c>
      <c r="M1795" s="14" t="str">
        <f>_xlfn.IFNA(VLOOKUP(expandedflower[[#This Row],[Scion METRC '#]],DEADC8[#Data],4,FALSE),"")</f>
        <v/>
      </c>
      <c r="N1795" s="13" t="str">
        <f>IF(ISNUMBER(SEARCH(".",expandedflower[[#This Row],[Pheno Barcode]])),CONCATENATE("1A4070000000065000",RIGHT(expandedflower[[#This Row],[Pheno Barcode]],6)),"")</f>
        <v/>
      </c>
      <c r="O17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_WL3-02</v>
      </c>
    </row>
    <row r="1796" spans="1:15" x14ac:dyDescent="0.25">
      <c r="A1796" s="8" t="s">
        <v>582</v>
      </c>
      <c r="B1796" s="9">
        <v>3</v>
      </c>
      <c r="C1796" s="13" t="s">
        <v>595</v>
      </c>
      <c r="D1796" s="13"/>
      <c r="E1796" s="13" t="e">
        <f>_xlfn.IFNA(VLOOKUP(expandedflower[[#This Row],[Scion METRC '#]],[3]!METRCC8[#Data],2,FALSE),"METRC ERROR")</f>
        <v>#REF!</v>
      </c>
      <c r="F1796" s="13" t="str">
        <f>_xlfn.IFNA(VLOOKUP(expandedflower[[#This Row],[Scion METRC '#]],VEGC8[[#All],[Scion METRC '#]:[Pheno Barcode]],2,FALSE),"")</f>
        <v/>
      </c>
      <c r="G1796" s="13" t="str">
        <f>LEFT(expandedflower[[#This Row],[Pheno Barcode]],7)</f>
        <v/>
      </c>
      <c r="H1796" s="10" t="e">
        <f>_xlfn.IFNA(VLOOKUP(expandedflower[[#This Row],[Strain]],VEGC8[[#All],[Scion METRC '#]:[Health]],5,FALSE),"")</f>
        <v>#REF!</v>
      </c>
      <c r="I1796" s="13"/>
      <c r="J1796" s="13" t="str">
        <f>_xlfn.IFNA(VLOOKUP(expandedflower[[#This Row],[Scion METRC '#]],DEADC8[#Data],2,FALSE),"Alive")</f>
        <v>Alive</v>
      </c>
      <c r="K1796" s="13"/>
      <c r="L1796" s="13" t="str">
        <f>_xlfn.IFNA(VLOOKUP(expandedflower[[#This Row],[Scion METRC '#]],DEADC8[#Data],3,FALSE),"")</f>
        <v/>
      </c>
      <c r="M1796" s="14" t="str">
        <f>_xlfn.IFNA(VLOOKUP(expandedflower[[#This Row],[Scion METRC '#]],DEADC8[#Data],4,FALSE),"")</f>
        <v/>
      </c>
      <c r="N1796" s="13" t="str">
        <f>IF(ISNUMBER(SEARCH(".",expandedflower[[#This Row],[Pheno Barcode]])),CONCATENATE("1A4070000000065000",RIGHT(expandedflower[[#This Row],[Pheno Barcode]],6)),"")</f>
        <v/>
      </c>
      <c r="O17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_WL3-03</v>
      </c>
    </row>
    <row r="1797" spans="1:15" x14ac:dyDescent="0.25">
      <c r="A1797" s="8" t="s">
        <v>582</v>
      </c>
      <c r="B1797" s="9">
        <v>4</v>
      </c>
      <c r="C1797" s="13" t="s">
        <v>595</v>
      </c>
      <c r="D1797" s="13"/>
      <c r="E1797" s="13" t="e">
        <f>_xlfn.IFNA(VLOOKUP(expandedflower[[#This Row],[Scion METRC '#]],[3]!METRCC8[#Data],2,FALSE),"METRC ERROR")</f>
        <v>#REF!</v>
      </c>
      <c r="F1797" s="13" t="str">
        <f>_xlfn.IFNA(VLOOKUP(expandedflower[[#This Row],[Scion METRC '#]],VEGC8[[#All],[Scion METRC '#]:[Pheno Barcode]],2,FALSE),"")</f>
        <v/>
      </c>
      <c r="G1797" s="13" t="str">
        <f>LEFT(expandedflower[[#This Row],[Pheno Barcode]],7)</f>
        <v/>
      </c>
      <c r="H1797" s="10" t="e">
        <f>_xlfn.IFNA(VLOOKUP(expandedflower[[#This Row],[Strain]],VEGC8[[#All],[Scion METRC '#]:[Health]],5,FALSE),"")</f>
        <v>#REF!</v>
      </c>
      <c r="I1797" s="13"/>
      <c r="J1797" s="13" t="str">
        <f>_xlfn.IFNA(VLOOKUP(expandedflower[[#This Row],[Scion METRC '#]],DEADC8[#Data],2,FALSE),"Alive")</f>
        <v>Alive</v>
      </c>
      <c r="K1797" s="13"/>
      <c r="L1797" s="13" t="str">
        <f>_xlfn.IFNA(VLOOKUP(expandedflower[[#This Row],[Scion METRC '#]],DEADC8[#Data],3,FALSE),"")</f>
        <v/>
      </c>
      <c r="M1797" s="14" t="str">
        <f>_xlfn.IFNA(VLOOKUP(expandedflower[[#This Row],[Scion METRC '#]],DEADC8[#Data],4,FALSE),"")</f>
        <v/>
      </c>
      <c r="N1797" s="13" t="str">
        <f>IF(ISNUMBER(SEARCH(".",expandedflower[[#This Row],[Pheno Barcode]])),CONCATENATE("1A4070000000065000",RIGHT(expandedflower[[#This Row],[Pheno Barcode]],6)),"")</f>
        <v/>
      </c>
      <c r="O17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_WL3-04</v>
      </c>
    </row>
    <row r="1798" spans="1:15" x14ac:dyDescent="0.25">
      <c r="A1798" s="8" t="s">
        <v>582</v>
      </c>
      <c r="B1798" s="9">
        <v>5</v>
      </c>
      <c r="C1798" s="13" t="s">
        <v>595</v>
      </c>
      <c r="D1798" s="13"/>
      <c r="E1798" s="13" t="e">
        <f>_xlfn.IFNA(VLOOKUP(expandedflower[[#This Row],[Scion METRC '#]],[3]!METRCC8[#Data],2,FALSE),"METRC ERROR")</f>
        <v>#REF!</v>
      </c>
      <c r="F1798" s="13" t="str">
        <f>_xlfn.IFNA(VLOOKUP(expandedflower[[#This Row],[Scion METRC '#]],VEGC8[[#All],[Scion METRC '#]:[Pheno Barcode]],2,FALSE),"")</f>
        <v/>
      </c>
      <c r="G1798" s="13" t="str">
        <f>LEFT(expandedflower[[#This Row],[Pheno Barcode]],7)</f>
        <v/>
      </c>
      <c r="H1798" s="10" t="e">
        <f>_xlfn.IFNA(VLOOKUP(expandedflower[[#This Row],[Strain]],VEGC8[[#All],[Scion METRC '#]:[Health]],5,FALSE),"")</f>
        <v>#REF!</v>
      </c>
      <c r="I1798" s="13"/>
      <c r="J1798" s="13" t="str">
        <f>_xlfn.IFNA(VLOOKUP(expandedflower[[#This Row],[Scion METRC '#]],DEADC8[#Data],2,FALSE),"Alive")</f>
        <v>Alive</v>
      </c>
      <c r="K1798" s="13"/>
      <c r="L1798" s="13" t="str">
        <f>_xlfn.IFNA(VLOOKUP(expandedflower[[#This Row],[Scion METRC '#]],DEADC8[#Data],3,FALSE),"")</f>
        <v/>
      </c>
      <c r="M1798" s="14" t="str">
        <f>_xlfn.IFNA(VLOOKUP(expandedflower[[#This Row],[Scion METRC '#]],DEADC8[#Data],4,FALSE),"")</f>
        <v/>
      </c>
      <c r="N1798" s="13" t="str">
        <f>IF(ISNUMBER(SEARCH(".",expandedflower[[#This Row],[Pheno Barcode]])),CONCATENATE("1A4070000000065000",RIGHT(expandedflower[[#This Row],[Pheno Barcode]],6)),"")</f>
        <v/>
      </c>
      <c r="O17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_WL3-05</v>
      </c>
    </row>
    <row r="1799" spans="1:15" x14ac:dyDescent="0.25">
      <c r="A1799" s="8" t="s">
        <v>582</v>
      </c>
      <c r="B1799" s="9">
        <v>6</v>
      </c>
      <c r="C1799" s="13" t="s">
        <v>595</v>
      </c>
      <c r="D1799" s="13"/>
      <c r="E1799" s="13" t="e">
        <f>_xlfn.IFNA(VLOOKUP(expandedflower[[#This Row],[Scion METRC '#]],[3]!METRCC8[#Data],2,FALSE),"METRC ERROR")</f>
        <v>#REF!</v>
      </c>
      <c r="F1799" s="13" t="str">
        <f>_xlfn.IFNA(VLOOKUP(expandedflower[[#This Row],[Scion METRC '#]],VEGC8[[#All],[Scion METRC '#]:[Pheno Barcode]],2,FALSE),"")</f>
        <v/>
      </c>
      <c r="G1799" s="13" t="str">
        <f>LEFT(expandedflower[[#This Row],[Pheno Barcode]],7)</f>
        <v/>
      </c>
      <c r="H1799" s="10" t="e">
        <f>_xlfn.IFNA(VLOOKUP(expandedflower[[#This Row],[Strain]],VEGC8[[#All],[Scion METRC '#]:[Health]],5,FALSE),"")</f>
        <v>#REF!</v>
      </c>
      <c r="I1799" s="13"/>
      <c r="J1799" s="13" t="str">
        <f>_xlfn.IFNA(VLOOKUP(expandedflower[[#This Row],[Scion METRC '#]],DEADC8[#Data],2,FALSE),"Alive")</f>
        <v>Alive</v>
      </c>
      <c r="K1799" s="13"/>
      <c r="L1799" s="13" t="str">
        <f>_xlfn.IFNA(VLOOKUP(expandedflower[[#This Row],[Scion METRC '#]],DEADC8[#Data],3,FALSE),"")</f>
        <v/>
      </c>
      <c r="M1799" s="14" t="str">
        <f>_xlfn.IFNA(VLOOKUP(expandedflower[[#This Row],[Scion METRC '#]],DEADC8[#Data],4,FALSE),"")</f>
        <v/>
      </c>
      <c r="N1799" s="13" t="str">
        <f>IF(ISNUMBER(SEARCH(".",expandedflower[[#This Row],[Pheno Barcode]])),CONCATENATE("1A4070000000065000",RIGHT(expandedflower[[#This Row],[Pheno Barcode]],6)),"")</f>
        <v/>
      </c>
      <c r="O17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_WL3-06</v>
      </c>
    </row>
    <row r="1800" spans="1:15" x14ac:dyDescent="0.25">
      <c r="A1800" s="8" t="s">
        <v>582</v>
      </c>
      <c r="B1800" s="9">
        <v>7</v>
      </c>
      <c r="C1800" s="13" t="s">
        <v>595</v>
      </c>
      <c r="D1800" s="13"/>
      <c r="E1800" s="13" t="e">
        <f>_xlfn.IFNA(VLOOKUP(expandedflower[[#This Row],[Scion METRC '#]],[3]!METRCC8[#Data],2,FALSE),"METRC ERROR")</f>
        <v>#REF!</v>
      </c>
      <c r="F1800" s="13" t="str">
        <f>_xlfn.IFNA(VLOOKUP(expandedflower[[#This Row],[Scion METRC '#]],VEGC8[[#All],[Scion METRC '#]:[Pheno Barcode]],2,FALSE),"")</f>
        <v/>
      </c>
      <c r="G1800" s="13" t="str">
        <f>LEFT(expandedflower[[#This Row],[Pheno Barcode]],7)</f>
        <v/>
      </c>
      <c r="H1800" s="10" t="e">
        <f>_xlfn.IFNA(VLOOKUP(expandedflower[[#This Row],[Strain]],VEGC8[[#All],[Scion METRC '#]:[Health]],5,FALSE),"")</f>
        <v>#REF!</v>
      </c>
      <c r="I1800" s="13"/>
      <c r="J1800" s="13" t="str">
        <f>_xlfn.IFNA(VLOOKUP(expandedflower[[#This Row],[Scion METRC '#]],DEADC8[#Data],2,FALSE),"Alive")</f>
        <v>Alive</v>
      </c>
      <c r="K1800" s="13"/>
      <c r="L1800" s="13" t="str">
        <f>_xlfn.IFNA(VLOOKUP(expandedflower[[#This Row],[Scion METRC '#]],DEADC8[#Data],3,FALSE),"")</f>
        <v/>
      </c>
      <c r="M1800" s="14" t="str">
        <f>_xlfn.IFNA(VLOOKUP(expandedflower[[#This Row],[Scion METRC '#]],DEADC8[#Data],4,FALSE),"")</f>
        <v/>
      </c>
      <c r="N1800" s="13" t="str">
        <f>IF(ISNUMBER(SEARCH(".",expandedflower[[#This Row],[Pheno Barcode]])),CONCATENATE("1A4070000000065000",RIGHT(expandedflower[[#This Row],[Pheno Barcode]],6)),"")</f>
        <v/>
      </c>
      <c r="O18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_WL3-07</v>
      </c>
    </row>
    <row r="1801" spans="1:15" x14ac:dyDescent="0.25">
      <c r="A1801" s="8" t="s">
        <v>582</v>
      </c>
      <c r="B1801" s="9">
        <v>8</v>
      </c>
      <c r="C1801" s="13" t="s">
        <v>595</v>
      </c>
      <c r="D1801" s="13"/>
      <c r="E1801" s="13" t="e">
        <f>_xlfn.IFNA(VLOOKUP(expandedflower[[#This Row],[Scion METRC '#]],[3]!METRCC8[#Data],2,FALSE),"METRC ERROR")</f>
        <v>#REF!</v>
      </c>
      <c r="F1801" s="13" t="str">
        <f>_xlfn.IFNA(VLOOKUP(expandedflower[[#This Row],[Scion METRC '#]],VEGC8[[#All],[Scion METRC '#]:[Pheno Barcode]],2,FALSE),"")</f>
        <v/>
      </c>
      <c r="G1801" s="13" t="str">
        <f>LEFT(expandedflower[[#This Row],[Pheno Barcode]],7)</f>
        <v/>
      </c>
      <c r="H1801" s="10" t="e">
        <f>_xlfn.IFNA(VLOOKUP(expandedflower[[#This Row],[Strain]],VEGC8[[#All],[Scion METRC '#]:[Health]],5,FALSE),"")</f>
        <v>#REF!</v>
      </c>
      <c r="I1801" s="13"/>
      <c r="J1801" s="13" t="str">
        <f>_xlfn.IFNA(VLOOKUP(expandedflower[[#This Row],[Scion METRC '#]],DEADC8[#Data],2,FALSE),"Alive")</f>
        <v>Alive</v>
      </c>
      <c r="K1801" s="13"/>
      <c r="L1801" s="13" t="str">
        <f>_xlfn.IFNA(VLOOKUP(expandedflower[[#This Row],[Scion METRC '#]],DEADC8[#Data],3,FALSE),"")</f>
        <v/>
      </c>
      <c r="M1801" s="14" t="str">
        <f>_xlfn.IFNA(VLOOKUP(expandedflower[[#This Row],[Scion METRC '#]],DEADC8[#Data],4,FALSE),"")</f>
        <v/>
      </c>
      <c r="N1801" s="13" t="str">
        <f>IF(ISNUMBER(SEARCH(".",expandedflower[[#This Row],[Pheno Barcode]])),CONCATENATE("1A4070000000065000",RIGHT(expandedflower[[#This Row],[Pheno Barcode]],6)),"")</f>
        <v/>
      </c>
      <c r="O18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_WL3-08</v>
      </c>
    </row>
    <row r="1802" spans="1:15" x14ac:dyDescent="0.25">
      <c r="A1802" s="8" t="s">
        <v>582</v>
      </c>
      <c r="B1802" s="9">
        <v>9</v>
      </c>
      <c r="C1802" s="13" t="s">
        <v>595</v>
      </c>
      <c r="D1802" s="13"/>
      <c r="E1802" s="13" t="e">
        <f>_xlfn.IFNA(VLOOKUP(expandedflower[[#This Row],[Scion METRC '#]],[3]!METRCC8[#Data],2,FALSE),"METRC ERROR")</f>
        <v>#REF!</v>
      </c>
      <c r="F1802" s="13" t="str">
        <f>_xlfn.IFNA(VLOOKUP(expandedflower[[#This Row],[Scion METRC '#]],VEGC8[[#All],[Scion METRC '#]:[Pheno Barcode]],2,FALSE),"")</f>
        <v/>
      </c>
      <c r="G1802" s="13" t="str">
        <f>LEFT(expandedflower[[#This Row],[Pheno Barcode]],7)</f>
        <v/>
      </c>
      <c r="H1802" s="10" t="e">
        <f>_xlfn.IFNA(VLOOKUP(expandedflower[[#This Row],[Strain]],VEGC8[[#All],[Scion METRC '#]:[Health]],5,FALSE),"")</f>
        <v>#REF!</v>
      </c>
      <c r="I1802" s="13"/>
      <c r="J1802" s="13" t="str">
        <f>_xlfn.IFNA(VLOOKUP(expandedflower[[#This Row],[Scion METRC '#]],DEADC8[#Data],2,FALSE),"Alive")</f>
        <v>Alive</v>
      </c>
      <c r="K1802" s="13"/>
      <c r="L1802" s="13" t="str">
        <f>_xlfn.IFNA(VLOOKUP(expandedflower[[#This Row],[Scion METRC '#]],DEADC8[#Data],3,FALSE),"")</f>
        <v/>
      </c>
      <c r="M1802" s="14" t="str">
        <f>_xlfn.IFNA(VLOOKUP(expandedflower[[#This Row],[Scion METRC '#]],DEADC8[#Data],4,FALSE),"")</f>
        <v/>
      </c>
      <c r="N1802" s="13" t="str">
        <f>IF(ISNUMBER(SEARCH(".",expandedflower[[#This Row],[Pheno Barcode]])),CONCATENATE("1A4070000000065000",RIGHT(expandedflower[[#This Row],[Pheno Barcode]],6)),"")</f>
        <v/>
      </c>
      <c r="O18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_WL3-09</v>
      </c>
    </row>
    <row r="1803" spans="1:15" x14ac:dyDescent="0.25">
      <c r="A1803" s="8" t="s">
        <v>582</v>
      </c>
      <c r="B1803" s="9">
        <v>10</v>
      </c>
      <c r="C1803" s="13" t="s">
        <v>595</v>
      </c>
      <c r="D1803" s="13"/>
      <c r="E1803" s="13" t="e">
        <f>_xlfn.IFNA(VLOOKUP(expandedflower[[#This Row],[Scion METRC '#]],[3]!METRCC8[#Data],2,FALSE),"METRC ERROR")</f>
        <v>#REF!</v>
      </c>
      <c r="F1803" s="13" t="str">
        <f>_xlfn.IFNA(VLOOKUP(expandedflower[[#This Row],[Scion METRC '#]],VEGC8[[#All],[Scion METRC '#]:[Pheno Barcode]],2,FALSE),"")</f>
        <v/>
      </c>
      <c r="G1803" s="13" t="str">
        <f>LEFT(expandedflower[[#This Row],[Pheno Barcode]],7)</f>
        <v/>
      </c>
      <c r="H1803" s="10" t="e">
        <f>_xlfn.IFNA(VLOOKUP(expandedflower[[#This Row],[Strain]],VEGC8[[#All],[Scion METRC '#]:[Health]],5,FALSE),"")</f>
        <v>#REF!</v>
      </c>
      <c r="I1803" s="13"/>
      <c r="J1803" s="13" t="str">
        <f>_xlfn.IFNA(VLOOKUP(expandedflower[[#This Row],[Scion METRC '#]],DEADC8[#Data],2,FALSE),"Alive")</f>
        <v>Alive</v>
      </c>
      <c r="K1803" s="13"/>
      <c r="L1803" s="13" t="str">
        <f>_xlfn.IFNA(VLOOKUP(expandedflower[[#This Row],[Scion METRC '#]],DEADC8[#Data],3,FALSE),"")</f>
        <v/>
      </c>
      <c r="M1803" s="14" t="str">
        <f>_xlfn.IFNA(VLOOKUP(expandedflower[[#This Row],[Scion METRC '#]],DEADC8[#Data],4,FALSE),"")</f>
        <v/>
      </c>
      <c r="N1803" s="13" t="str">
        <f>IF(ISNUMBER(SEARCH(".",expandedflower[[#This Row],[Pheno Barcode]])),CONCATENATE("1A4070000000065000",RIGHT(expandedflower[[#This Row],[Pheno Barcode]],6)),"")</f>
        <v/>
      </c>
      <c r="O18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_WL3-10</v>
      </c>
    </row>
    <row r="1804" spans="1:15" x14ac:dyDescent="0.25">
      <c r="A1804" s="8" t="s">
        <v>582</v>
      </c>
      <c r="B1804" s="9">
        <v>11</v>
      </c>
      <c r="C1804" s="13" t="s">
        <v>595</v>
      </c>
      <c r="D1804" s="13"/>
      <c r="E1804" s="13" t="e">
        <f>_xlfn.IFNA(VLOOKUP(expandedflower[[#This Row],[Scion METRC '#]],[3]!METRCC8[#Data],2,FALSE),"METRC ERROR")</f>
        <v>#REF!</v>
      </c>
      <c r="F1804" s="13" t="str">
        <f>_xlfn.IFNA(VLOOKUP(expandedflower[[#This Row],[Scion METRC '#]],VEGC8[[#All],[Scion METRC '#]:[Pheno Barcode]],2,FALSE),"")</f>
        <v/>
      </c>
      <c r="G1804" s="13" t="str">
        <f>LEFT(expandedflower[[#This Row],[Pheno Barcode]],7)</f>
        <v/>
      </c>
      <c r="H1804" s="10" t="e">
        <f>_xlfn.IFNA(VLOOKUP(expandedflower[[#This Row],[Strain]],VEGC8[[#All],[Scion METRC '#]:[Health]],5,FALSE),"")</f>
        <v>#REF!</v>
      </c>
      <c r="I1804" s="13"/>
      <c r="J1804" s="13" t="str">
        <f>_xlfn.IFNA(VLOOKUP(expandedflower[[#This Row],[Scion METRC '#]],DEADC8[#Data],2,FALSE),"Alive")</f>
        <v>Alive</v>
      </c>
      <c r="K1804" s="13"/>
      <c r="L1804" s="13" t="str">
        <f>_xlfn.IFNA(VLOOKUP(expandedflower[[#This Row],[Scion METRC '#]],DEADC8[#Data],3,FALSE),"")</f>
        <v/>
      </c>
      <c r="M1804" s="14" t="str">
        <f>_xlfn.IFNA(VLOOKUP(expandedflower[[#This Row],[Scion METRC '#]],DEADC8[#Data],4,FALSE),"")</f>
        <v/>
      </c>
      <c r="N1804" s="13" t="str">
        <f>IF(ISNUMBER(SEARCH(".",expandedflower[[#This Row],[Pheno Barcode]])),CONCATENATE("1A4070000000065000",RIGHT(expandedflower[[#This Row],[Pheno Barcode]],6)),"")</f>
        <v/>
      </c>
      <c r="O18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_WL3-11</v>
      </c>
    </row>
    <row r="1805" spans="1:15" x14ac:dyDescent="0.25">
      <c r="A1805" s="8" t="s">
        <v>582</v>
      </c>
      <c r="B1805" s="9">
        <v>12</v>
      </c>
      <c r="C1805" s="13" t="s">
        <v>595</v>
      </c>
      <c r="D1805" s="13"/>
      <c r="E1805" s="13" t="e">
        <f>_xlfn.IFNA(VLOOKUP(expandedflower[[#This Row],[Scion METRC '#]],[3]!METRCC8[#Data],2,FALSE),"METRC ERROR")</f>
        <v>#REF!</v>
      </c>
      <c r="F1805" s="13" t="str">
        <f>_xlfn.IFNA(VLOOKUP(expandedflower[[#This Row],[Scion METRC '#]],VEGC8[[#All],[Scion METRC '#]:[Pheno Barcode]],2,FALSE),"")</f>
        <v/>
      </c>
      <c r="G1805" s="13" t="str">
        <f>LEFT(expandedflower[[#This Row],[Pheno Barcode]],7)</f>
        <v/>
      </c>
      <c r="H1805" s="10" t="e">
        <f>_xlfn.IFNA(VLOOKUP(expandedflower[[#This Row],[Strain]],VEGC8[[#All],[Scion METRC '#]:[Health]],5,FALSE),"")</f>
        <v>#REF!</v>
      </c>
      <c r="I1805" s="13"/>
      <c r="J1805" s="13" t="str">
        <f>_xlfn.IFNA(VLOOKUP(expandedflower[[#This Row],[Scion METRC '#]],DEADC8[#Data],2,FALSE),"Alive")</f>
        <v>Alive</v>
      </c>
      <c r="K1805" s="13"/>
      <c r="L1805" s="13" t="str">
        <f>_xlfn.IFNA(VLOOKUP(expandedflower[[#This Row],[Scion METRC '#]],DEADC8[#Data],3,FALSE),"")</f>
        <v/>
      </c>
      <c r="M1805" s="14" t="str">
        <f>_xlfn.IFNA(VLOOKUP(expandedflower[[#This Row],[Scion METRC '#]],DEADC8[#Data],4,FALSE),"")</f>
        <v/>
      </c>
      <c r="N1805" s="13" t="str">
        <f>IF(ISNUMBER(SEARCH(".",expandedflower[[#This Row],[Pheno Barcode]])),CONCATENATE("1A4070000000065000",RIGHT(expandedflower[[#This Row],[Pheno Barcode]],6)),"")</f>
        <v/>
      </c>
      <c r="O18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_WL3-12</v>
      </c>
    </row>
    <row r="1806" spans="1:15" x14ac:dyDescent="0.25">
      <c r="A1806" s="8" t="s">
        <v>582</v>
      </c>
      <c r="B1806" s="9">
        <v>13</v>
      </c>
      <c r="C1806" s="13" t="s">
        <v>595</v>
      </c>
      <c r="D1806" s="13"/>
      <c r="E1806" s="13" t="e">
        <f>_xlfn.IFNA(VLOOKUP(expandedflower[[#This Row],[Scion METRC '#]],[3]!METRCC8[#Data],2,FALSE),"METRC ERROR")</f>
        <v>#REF!</v>
      </c>
      <c r="F1806" s="13" t="str">
        <f>_xlfn.IFNA(VLOOKUP(expandedflower[[#This Row],[Scion METRC '#]],VEGC8[[#All],[Scion METRC '#]:[Pheno Barcode]],2,FALSE),"")</f>
        <v/>
      </c>
      <c r="G1806" s="13" t="str">
        <f>LEFT(expandedflower[[#This Row],[Pheno Barcode]],7)</f>
        <v/>
      </c>
      <c r="H1806" s="10" t="e">
        <f>_xlfn.IFNA(VLOOKUP(expandedflower[[#This Row],[Strain]],VEGC8[[#All],[Scion METRC '#]:[Health]],5,FALSE),"")</f>
        <v>#REF!</v>
      </c>
      <c r="I1806" s="13"/>
      <c r="J1806" s="13" t="str">
        <f>_xlfn.IFNA(VLOOKUP(expandedflower[[#This Row],[Scion METRC '#]],DEADC8[#Data],2,FALSE),"Alive")</f>
        <v>Alive</v>
      </c>
      <c r="K1806" s="13"/>
      <c r="L1806" s="13" t="str">
        <f>_xlfn.IFNA(VLOOKUP(expandedflower[[#This Row],[Scion METRC '#]],DEADC8[#Data],3,FALSE),"")</f>
        <v/>
      </c>
      <c r="M1806" s="14" t="str">
        <f>_xlfn.IFNA(VLOOKUP(expandedflower[[#This Row],[Scion METRC '#]],DEADC8[#Data],4,FALSE),"")</f>
        <v/>
      </c>
      <c r="N1806" s="13" t="str">
        <f>IF(ISNUMBER(SEARCH(".",expandedflower[[#This Row],[Pheno Barcode]])),CONCATENATE("1A4070000000065000",RIGHT(expandedflower[[#This Row],[Pheno Barcode]],6)),"")</f>
        <v/>
      </c>
      <c r="O18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_WL3-13</v>
      </c>
    </row>
    <row r="1807" spans="1:15" x14ac:dyDescent="0.25">
      <c r="A1807" s="8" t="s">
        <v>582</v>
      </c>
      <c r="B1807" s="9">
        <v>14</v>
      </c>
      <c r="C1807" s="13" t="s">
        <v>595</v>
      </c>
      <c r="D1807" s="13"/>
      <c r="E1807" s="13" t="e">
        <f>_xlfn.IFNA(VLOOKUP(expandedflower[[#This Row],[Scion METRC '#]],[3]!METRCC8[#Data],2,FALSE),"METRC ERROR")</f>
        <v>#REF!</v>
      </c>
      <c r="F1807" s="13" t="str">
        <f>_xlfn.IFNA(VLOOKUP(expandedflower[[#This Row],[Scion METRC '#]],VEGC8[[#All],[Scion METRC '#]:[Pheno Barcode]],2,FALSE),"")</f>
        <v/>
      </c>
      <c r="G1807" s="13" t="str">
        <f>LEFT(expandedflower[[#This Row],[Pheno Barcode]],7)</f>
        <v/>
      </c>
      <c r="H1807" s="10" t="e">
        <f>_xlfn.IFNA(VLOOKUP(expandedflower[[#This Row],[Strain]],VEGC8[[#All],[Scion METRC '#]:[Health]],5,FALSE),"")</f>
        <v>#REF!</v>
      </c>
      <c r="I1807" s="13"/>
      <c r="J1807" s="13" t="str">
        <f>_xlfn.IFNA(VLOOKUP(expandedflower[[#This Row],[Scion METRC '#]],DEADC8[#Data],2,FALSE),"Alive")</f>
        <v>Alive</v>
      </c>
      <c r="K1807" s="13"/>
      <c r="L1807" s="13" t="str">
        <f>_xlfn.IFNA(VLOOKUP(expandedflower[[#This Row],[Scion METRC '#]],DEADC8[#Data],3,FALSE),"")</f>
        <v/>
      </c>
      <c r="M1807" s="14" t="str">
        <f>_xlfn.IFNA(VLOOKUP(expandedflower[[#This Row],[Scion METRC '#]],DEADC8[#Data],4,FALSE),"")</f>
        <v/>
      </c>
      <c r="N1807" s="13" t="str">
        <f>IF(ISNUMBER(SEARCH(".",expandedflower[[#This Row],[Pheno Barcode]])),CONCATENATE("1A4070000000065000",RIGHT(expandedflower[[#This Row],[Pheno Barcode]],6)),"")</f>
        <v/>
      </c>
      <c r="O18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_WL3-14</v>
      </c>
    </row>
    <row r="1808" spans="1:15" x14ac:dyDescent="0.25">
      <c r="A1808" s="8" t="s">
        <v>582</v>
      </c>
      <c r="B1808" s="9">
        <v>15</v>
      </c>
      <c r="C1808" s="13" t="s">
        <v>595</v>
      </c>
      <c r="D1808" s="13"/>
      <c r="E1808" s="13" t="e">
        <f>_xlfn.IFNA(VLOOKUP(expandedflower[[#This Row],[Scion METRC '#]],[3]!METRCC8[#Data],2,FALSE),"METRC ERROR")</f>
        <v>#REF!</v>
      </c>
      <c r="F1808" s="13" t="str">
        <f>_xlfn.IFNA(VLOOKUP(expandedflower[[#This Row],[Scion METRC '#]],VEGC8[[#All],[Scion METRC '#]:[Pheno Barcode]],2,FALSE),"")</f>
        <v/>
      </c>
      <c r="G1808" s="13" t="str">
        <f>LEFT(expandedflower[[#This Row],[Pheno Barcode]],7)</f>
        <v/>
      </c>
      <c r="H1808" s="10" t="e">
        <f>_xlfn.IFNA(VLOOKUP(expandedflower[[#This Row],[Strain]],VEGC8[[#All],[Scion METRC '#]:[Health]],5,FALSE),"")</f>
        <v>#REF!</v>
      </c>
      <c r="I1808" s="13"/>
      <c r="J1808" s="13" t="str">
        <f>_xlfn.IFNA(VLOOKUP(expandedflower[[#This Row],[Scion METRC '#]],DEADC8[#Data],2,FALSE),"Alive")</f>
        <v>Alive</v>
      </c>
      <c r="K1808" s="13"/>
      <c r="L1808" s="13" t="str">
        <f>_xlfn.IFNA(VLOOKUP(expandedflower[[#This Row],[Scion METRC '#]],DEADC8[#Data],3,FALSE),"")</f>
        <v/>
      </c>
      <c r="M1808" s="14" t="str">
        <f>_xlfn.IFNA(VLOOKUP(expandedflower[[#This Row],[Scion METRC '#]],DEADC8[#Data],4,FALSE),"")</f>
        <v/>
      </c>
      <c r="N1808" s="13" t="str">
        <f>IF(ISNUMBER(SEARCH(".",expandedflower[[#This Row],[Pheno Barcode]])),CONCATENATE("1A4070000000065000",RIGHT(expandedflower[[#This Row],[Pheno Barcode]],6)),"")</f>
        <v/>
      </c>
      <c r="O18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_WL3-15</v>
      </c>
    </row>
    <row r="1809" spans="1:15" x14ac:dyDescent="0.25">
      <c r="A1809" s="8" t="s">
        <v>582</v>
      </c>
      <c r="B1809" s="9">
        <v>16</v>
      </c>
      <c r="C1809" s="13" t="s">
        <v>595</v>
      </c>
      <c r="D1809" s="13"/>
      <c r="E1809" s="13" t="e">
        <f>_xlfn.IFNA(VLOOKUP(expandedflower[[#This Row],[Scion METRC '#]],[3]!METRCC8[#Data],2,FALSE),"METRC ERROR")</f>
        <v>#REF!</v>
      </c>
      <c r="F1809" s="13" t="str">
        <f>_xlfn.IFNA(VLOOKUP(expandedflower[[#This Row],[Scion METRC '#]],VEGC8[[#All],[Scion METRC '#]:[Pheno Barcode]],2,FALSE),"")</f>
        <v/>
      </c>
      <c r="G1809" s="13" t="str">
        <f>LEFT(expandedflower[[#This Row],[Pheno Barcode]],7)</f>
        <v/>
      </c>
      <c r="H1809" s="10" t="e">
        <f>_xlfn.IFNA(VLOOKUP(expandedflower[[#This Row],[Strain]],VEGC8[[#All],[Scion METRC '#]:[Health]],5,FALSE),"")</f>
        <v>#REF!</v>
      </c>
      <c r="I1809" s="13"/>
      <c r="J1809" s="13" t="str">
        <f>_xlfn.IFNA(VLOOKUP(expandedflower[[#This Row],[Scion METRC '#]],DEADC8[#Data],2,FALSE),"Alive")</f>
        <v>Alive</v>
      </c>
      <c r="K1809" s="13"/>
      <c r="L1809" s="13" t="str">
        <f>_xlfn.IFNA(VLOOKUP(expandedflower[[#This Row],[Scion METRC '#]],DEADC8[#Data],3,FALSE),"")</f>
        <v/>
      </c>
      <c r="M1809" s="14" t="str">
        <f>_xlfn.IFNA(VLOOKUP(expandedflower[[#This Row],[Scion METRC '#]],DEADC8[#Data],4,FALSE),"")</f>
        <v/>
      </c>
      <c r="N1809" s="13" t="str">
        <f>IF(ISNUMBER(SEARCH(".",expandedflower[[#This Row],[Pheno Barcode]])),CONCATENATE("1A4070000000065000",RIGHT(expandedflower[[#This Row],[Pheno Barcode]],6)),"")</f>
        <v/>
      </c>
      <c r="O18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_WL3-16</v>
      </c>
    </row>
    <row r="1810" spans="1:15" x14ac:dyDescent="0.25">
      <c r="A1810" s="8" t="s">
        <v>582</v>
      </c>
      <c r="B1810" s="9">
        <v>1</v>
      </c>
      <c r="C1810" s="13" t="s">
        <v>596</v>
      </c>
      <c r="D1810" s="13"/>
      <c r="E1810" s="13" t="e">
        <f>_xlfn.IFNA(VLOOKUP(expandedflower[[#This Row],[Scion METRC '#]],[3]!METRCC8[#Data],2,FALSE),"METRC ERROR")</f>
        <v>#REF!</v>
      </c>
      <c r="F1810" s="13" t="str">
        <f>_xlfn.IFNA(VLOOKUP(expandedflower[[#This Row],[Scion METRC '#]],VEGC8[[#All],[Scion METRC '#]:[Pheno Barcode]],2,FALSE),"")</f>
        <v/>
      </c>
      <c r="G1810" s="13" t="str">
        <f>LEFT(expandedflower[[#This Row],[Pheno Barcode]],7)</f>
        <v/>
      </c>
      <c r="H1810" s="10" t="e">
        <f>_xlfn.IFNA(VLOOKUP(expandedflower[[#This Row],[Strain]],VEGC8[[#All],[Scion METRC '#]:[Health]],5,FALSE),"")</f>
        <v>#REF!</v>
      </c>
      <c r="I1810" s="13"/>
      <c r="J1810" s="13" t="str">
        <f>_xlfn.IFNA(VLOOKUP(expandedflower[[#This Row],[Scion METRC '#]],DEADC8[#Data],2,FALSE),"Alive")</f>
        <v>Alive</v>
      </c>
      <c r="K1810" s="13"/>
      <c r="L1810" s="13" t="str">
        <f>_xlfn.IFNA(VLOOKUP(expandedflower[[#This Row],[Scion METRC '#]],DEADC8[#Data],3,FALSE),"")</f>
        <v/>
      </c>
      <c r="M1810" s="14" t="str">
        <f>_xlfn.IFNA(VLOOKUP(expandedflower[[#This Row],[Scion METRC '#]],DEADC8[#Data],4,FALSE),"")</f>
        <v/>
      </c>
      <c r="N1810" s="13" t="str">
        <f>IF(ISNUMBER(SEARCH(".",expandedflower[[#This Row],[Pheno Barcode]])),CONCATENATE("1A4070000000065000",RIGHT(expandedflower[[#This Row],[Pheno Barcode]],6)),"")</f>
        <v/>
      </c>
      <c r="O18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_WL4-01</v>
      </c>
    </row>
    <row r="1811" spans="1:15" x14ac:dyDescent="0.25">
      <c r="A1811" s="8" t="s">
        <v>582</v>
      </c>
      <c r="B1811" s="9">
        <v>2</v>
      </c>
      <c r="C1811" s="13" t="s">
        <v>596</v>
      </c>
      <c r="D1811" s="13"/>
      <c r="E1811" s="13" t="e">
        <f>_xlfn.IFNA(VLOOKUP(expandedflower[[#This Row],[Scion METRC '#]],[3]!METRCC8[#Data],2,FALSE),"METRC ERROR")</f>
        <v>#REF!</v>
      </c>
      <c r="F1811" s="13" t="str">
        <f>_xlfn.IFNA(VLOOKUP(expandedflower[[#This Row],[Scion METRC '#]],VEGC8[[#All],[Scion METRC '#]:[Pheno Barcode]],2,FALSE),"")</f>
        <v/>
      </c>
      <c r="G1811" s="13" t="str">
        <f>LEFT(expandedflower[[#This Row],[Pheno Barcode]],7)</f>
        <v/>
      </c>
      <c r="H1811" s="10" t="e">
        <f>_xlfn.IFNA(VLOOKUP(expandedflower[[#This Row],[Strain]],VEGC8[[#All],[Scion METRC '#]:[Health]],5,FALSE),"")</f>
        <v>#REF!</v>
      </c>
      <c r="I1811" s="13"/>
      <c r="J1811" s="13" t="str">
        <f>_xlfn.IFNA(VLOOKUP(expandedflower[[#This Row],[Scion METRC '#]],DEADC8[#Data],2,FALSE),"Alive")</f>
        <v>Alive</v>
      </c>
      <c r="K1811" s="13"/>
      <c r="L1811" s="13" t="str">
        <f>_xlfn.IFNA(VLOOKUP(expandedflower[[#This Row],[Scion METRC '#]],DEADC8[#Data],3,FALSE),"")</f>
        <v/>
      </c>
      <c r="M1811" s="14" t="str">
        <f>_xlfn.IFNA(VLOOKUP(expandedflower[[#This Row],[Scion METRC '#]],DEADC8[#Data],4,FALSE),"")</f>
        <v/>
      </c>
      <c r="N1811" s="13" t="str">
        <f>IF(ISNUMBER(SEARCH(".",expandedflower[[#This Row],[Pheno Barcode]])),CONCATENATE("1A4070000000065000",RIGHT(expandedflower[[#This Row],[Pheno Barcode]],6)),"")</f>
        <v/>
      </c>
      <c r="O18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_WL4-02</v>
      </c>
    </row>
    <row r="1812" spans="1:15" x14ac:dyDescent="0.25">
      <c r="A1812" s="8" t="s">
        <v>582</v>
      </c>
      <c r="B1812" s="9">
        <v>3</v>
      </c>
      <c r="C1812" s="13" t="s">
        <v>596</v>
      </c>
      <c r="D1812" s="13"/>
      <c r="E1812" s="13" t="e">
        <f>_xlfn.IFNA(VLOOKUP(expandedflower[[#This Row],[Scion METRC '#]],[3]!METRCC8[#Data],2,FALSE),"METRC ERROR")</f>
        <v>#REF!</v>
      </c>
      <c r="F1812" s="13" t="str">
        <f>_xlfn.IFNA(VLOOKUP(expandedflower[[#This Row],[Scion METRC '#]],VEGC8[[#All],[Scion METRC '#]:[Pheno Barcode]],2,FALSE),"")</f>
        <v/>
      </c>
      <c r="G1812" s="13" t="str">
        <f>LEFT(expandedflower[[#This Row],[Pheno Barcode]],7)</f>
        <v/>
      </c>
      <c r="H1812" s="10" t="e">
        <f>_xlfn.IFNA(VLOOKUP(expandedflower[[#This Row],[Strain]],VEGC8[[#All],[Scion METRC '#]:[Health]],5,FALSE),"")</f>
        <v>#REF!</v>
      </c>
      <c r="I1812" s="13"/>
      <c r="J1812" s="13" t="str">
        <f>_xlfn.IFNA(VLOOKUP(expandedflower[[#This Row],[Scion METRC '#]],DEADC8[#Data],2,FALSE),"Alive")</f>
        <v>Alive</v>
      </c>
      <c r="K1812" s="13"/>
      <c r="L1812" s="13" t="str">
        <f>_xlfn.IFNA(VLOOKUP(expandedflower[[#This Row],[Scion METRC '#]],DEADC8[#Data],3,FALSE),"")</f>
        <v/>
      </c>
      <c r="M1812" s="14" t="str">
        <f>_xlfn.IFNA(VLOOKUP(expandedflower[[#This Row],[Scion METRC '#]],DEADC8[#Data],4,FALSE),"")</f>
        <v/>
      </c>
      <c r="N1812" s="13" t="str">
        <f>IF(ISNUMBER(SEARCH(".",expandedflower[[#This Row],[Pheno Barcode]])),CONCATENATE("1A4070000000065000",RIGHT(expandedflower[[#This Row],[Pheno Barcode]],6)),"")</f>
        <v/>
      </c>
      <c r="O18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_WL4-03</v>
      </c>
    </row>
    <row r="1813" spans="1:15" x14ac:dyDescent="0.25">
      <c r="A1813" s="8" t="s">
        <v>582</v>
      </c>
      <c r="B1813" s="9">
        <v>4</v>
      </c>
      <c r="C1813" s="13" t="s">
        <v>596</v>
      </c>
      <c r="D1813" s="13"/>
      <c r="E1813" s="13" t="e">
        <f>_xlfn.IFNA(VLOOKUP(expandedflower[[#This Row],[Scion METRC '#]],[3]!METRCC8[#Data],2,FALSE),"METRC ERROR")</f>
        <v>#REF!</v>
      </c>
      <c r="F1813" s="13" t="str">
        <f>_xlfn.IFNA(VLOOKUP(expandedflower[[#This Row],[Scion METRC '#]],VEGC8[[#All],[Scion METRC '#]:[Pheno Barcode]],2,FALSE),"")</f>
        <v/>
      </c>
      <c r="G1813" s="13" t="str">
        <f>LEFT(expandedflower[[#This Row],[Pheno Barcode]],7)</f>
        <v/>
      </c>
      <c r="H1813" s="10" t="e">
        <f>_xlfn.IFNA(VLOOKUP(expandedflower[[#This Row],[Strain]],VEGC8[[#All],[Scion METRC '#]:[Health]],5,FALSE),"")</f>
        <v>#REF!</v>
      </c>
      <c r="I1813" s="13"/>
      <c r="J1813" s="13" t="str">
        <f>_xlfn.IFNA(VLOOKUP(expandedflower[[#This Row],[Scion METRC '#]],DEADC8[#Data],2,FALSE),"Alive")</f>
        <v>Alive</v>
      </c>
      <c r="K1813" s="13"/>
      <c r="L1813" s="13" t="str">
        <f>_xlfn.IFNA(VLOOKUP(expandedflower[[#This Row],[Scion METRC '#]],DEADC8[#Data],3,FALSE),"")</f>
        <v/>
      </c>
      <c r="M1813" s="14" t="str">
        <f>_xlfn.IFNA(VLOOKUP(expandedflower[[#This Row],[Scion METRC '#]],DEADC8[#Data],4,FALSE),"")</f>
        <v/>
      </c>
      <c r="N1813" s="13" t="str">
        <f>IF(ISNUMBER(SEARCH(".",expandedflower[[#This Row],[Pheno Barcode]])),CONCATENATE("1A4070000000065000",RIGHT(expandedflower[[#This Row],[Pheno Barcode]],6)),"")</f>
        <v/>
      </c>
      <c r="O18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_WL4-04</v>
      </c>
    </row>
    <row r="1814" spans="1:15" x14ac:dyDescent="0.25">
      <c r="A1814" s="8" t="s">
        <v>582</v>
      </c>
      <c r="B1814" s="9">
        <v>5</v>
      </c>
      <c r="C1814" s="13" t="s">
        <v>596</v>
      </c>
      <c r="D1814" s="13"/>
      <c r="E1814" s="13" t="e">
        <f>_xlfn.IFNA(VLOOKUP(expandedflower[[#This Row],[Scion METRC '#]],[3]!METRCC8[#Data],2,FALSE),"METRC ERROR")</f>
        <v>#REF!</v>
      </c>
      <c r="F1814" s="13" t="str">
        <f>_xlfn.IFNA(VLOOKUP(expandedflower[[#This Row],[Scion METRC '#]],VEGC8[[#All],[Scion METRC '#]:[Pheno Barcode]],2,FALSE),"")</f>
        <v/>
      </c>
      <c r="G1814" s="13" t="str">
        <f>LEFT(expandedflower[[#This Row],[Pheno Barcode]],7)</f>
        <v/>
      </c>
      <c r="H1814" s="10" t="e">
        <f>_xlfn.IFNA(VLOOKUP(expandedflower[[#This Row],[Strain]],VEGC8[[#All],[Scion METRC '#]:[Health]],5,FALSE),"")</f>
        <v>#REF!</v>
      </c>
      <c r="I1814" s="13"/>
      <c r="J1814" s="13" t="str">
        <f>_xlfn.IFNA(VLOOKUP(expandedflower[[#This Row],[Scion METRC '#]],DEADC8[#Data],2,FALSE),"Alive")</f>
        <v>Alive</v>
      </c>
      <c r="K1814" s="13"/>
      <c r="L1814" s="13" t="str">
        <f>_xlfn.IFNA(VLOOKUP(expandedflower[[#This Row],[Scion METRC '#]],DEADC8[#Data],3,FALSE),"")</f>
        <v/>
      </c>
      <c r="M1814" s="14" t="str">
        <f>_xlfn.IFNA(VLOOKUP(expandedflower[[#This Row],[Scion METRC '#]],DEADC8[#Data],4,FALSE),"")</f>
        <v/>
      </c>
      <c r="N1814" s="13" t="str">
        <f>IF(ISNUMBER(SEARCH(".",expandedflower[[#This Row],[Pheno Barcode]])),CONCATENATE("1A4070000000065000",RIGHT(expandedflower[[#This Row],[Pheno Barcode]],6)),"")</f>
        <v/>
      </c>
      <c r="O18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_WL4-05</v>
      </c>
    </row>
    <row r="1815" spans="1:15" x14ac:dyDescent="0.25">
      <c r="A1815" s="8" t="s">
        <v>582</v>
      </c>
      <c r="B1815" s="9">
        <v>6</v>
      </c>
      <c r="C1815" s="13" t="s">
        <v>596</v>
      </c>
      <c r="D1815" s="13"/>
      <c r="E1815" s="13" t="e">
        <f>_xlfn.IFNA(VLOOKUP(expandedflower[[#This Row],[Scion METRC '#]],[3]!METRCC8[#Data],2,FALSE),"METRC ERROR")</f>
        <v>#REF!</v>
      </c>
      <c r="F1815" s="13" t="str">
        <f>_xlfn.IFNA(VLOOKUP(expandedflower[[#This Row],[Scion METRC '#]],VEGC8[[#All],[Scion METRC '#]:[Pheno Barcode]],2,FALSE),"")</f>
        <v/>
      </c>
      <c r="G1815" s="13" t="str">
        <f>LEFT(expandedflower[[#This Row],[Pheno Barcode]],7)</f>
        <v/>
      </c>
      <c r="H1815" s="10" t="e">
        <f>_xlfn.IFNA(VLOOKUP(expandedflower[[#This Row],[Strain]],VEGC8[[#All],[Scion METRC '#]:[Health]],5,FALSE),"")</f>
        <v>#REF!</v>
      </c>
      <c r="I1815" s="13"/>
      <c r="J1815" s="13" t="str">
        <f>_xlfn.IFNA(VLOOKUP(expandedflower[[#This Row],[Scion METRC '#]],DEADC8[#Data],2,FALSE),"Alive")</f>
        <v>Alive</v>
      </c>
      <c r="K1815" s="13"/>
      <c r="L1815" s="13" t="str">
        <f>_xlfn.IFNA(VLOOKUP(expandedflower[[#This Row],[Scion METRC '#]],DEADC8[#Data],3,FALSE),"")</f>
        <v/>
      </c>
      <c r="M1815" s="14" t="str">
        <f>_xlfn.IFNA(VLOOKUP(expandedflower[[#This Row],[Scion METRC '#]],DEADC8[#Data],4,FALSE),"")</f>
        <v/>
      </c>
      <c r="N1815" s="13" t="str">
        <f>IF(ISNUMBER(SEARCH(".",expandedflower[[#This Row],[Pheno Barcode]])),CONCATENATE("1A4070000000065000",RIGHT(expandedflower[[#This Row],[Pheno Barcode]],6)),"")</f>
        <v/>
      </c>
      <c r="O18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_WL4-06</v>
      </c>
    </row>
    <row r="1816" spans="1:15" x14ac:dyDescent="0.25">
      <c r="A1816" s="8" t="s">
        <v>582</v>
      </c>
      <c r="B1816" s="9">
        <v>7</v>
      </c>
      <c r="C1816" s="13" t="s">
        <v>596</v>
      </c>
      <c r="D1816" s="13"/>
      <c r="E1816" s="13" t="e">
        <f>_xlfn.IFNA(VLOOKUP(expandedflower[[#This Row],[Scion METRC '#]],[3]!METRCC8[#Data],2,FALSE),"METRC ERROR")</f>
        <v>#REF!</v>
      </c>
      <c r="F1816" s="13" t="str">
        <f>_xlfn.IFNA(VLOOKUP(expandedflower[[#This Row],[Scion METRC '#]],VEGC8[[#All],[Scion METRC '#]:[Pheno Barcode]],2,FALSE),"")</f>
        <v/>
      </c>
      <c r="G1816" s="13" t="str">
        <f>LEFT(expandedflower[[#This Row],[Pheno Barcode]],7)</f>
        <v/>
      </c>
      <c r="H1816" s="10" t="e">
        <f>_xlfn.IFNA(VLOOKUP(expandedflower[[#This Row],[Strain]],VEGC8[[#All],[Scion METRC '#]:[Health]],5,FALSE),"")</f>
        <v>#REF!</v>
      </c>
      <c r="I1816" s="13"/>
      <c r="J1816" s="13" t="str">
        <f>_xlfn.IFNA(VLOOKUP(expandedflower[[#This Row],[Scion METRC '#]],DEADC8[#Data],2,FALSE),"Alive")</f>
        <v>Alive</v>
      </c>
      <c r="K1816" s="13"/>
      <c r="L1816" s="13" t="str">
        <f>_xlfn.IFNA(VLOOKUP(expandedflower[[#This Row],[Scion METRC '#]],DEADC8[#Data],3,FALSE),"")</f>
        <v/>
      </c>
      <c r="M1816" s="14" t="str">
        <f>_xlfn.IFNA(VLOOKUP(expandedflower[[#This Row],[Scion METRC '#]],DEADC8[#Data],4,FALSE),"")</f>
        <v/>
      </c>
      <c r="N1816" s="13" t="str">
        <f>IF(ISNUMBER(SEARCH(".",expandedflower[[#This Row],[Pheno Barcode]])),CONCATENATE("1A4070000000065000",RIGHT(expandedflower[[#This Row],[Pheno Barcode]],6)),"")</f>
        <v/>
      </c>
      <c r="O18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_WL4-07</v>
      </c>
    </row>
    <row r="1817" spans="1:15" x14ac:dyDescent="0.25">
      <c r="A1817" s="8" t="s">
        <v>582</v>
      </c>
      <c r="B1817" s="9">
        <v>8</v>
      </c>
      <c r="C1817" s="13" t="s">
        <v>596</v>
      </c>
      <c r="D1817" s="13"/>
      <c r="E1817" s="13" t="e">
        <f>_xlfn.IFNA(VLOOKUP(expandedflower[[#This Row],[Scion METRC '#]],[3]!METRCC8[#Data],2,FALSE),"METRC ERROR")</f>
        <v>#REF!</v>
      </c>
      <c r="F1817" s="13" t="str">
        <f>_xlfn.IFNA(VLOOKUP(expandedflower[[#This Row],[Scion METRC '#]],VEGC8[[#All],[Scion METRC '#]:[Pheno Barcode]],2,FALSE),"")</f>
        <v/>
      </c>
      <c r="G1817" s="13" t="str">
        <f>LEFT(expandedflower[[#This Row],[Pheno Barcode]],7)</f>
        <v/>
      </c>
      <c r="H1817" s="10" t="e">
        <f>_xlfn.IFNA(VLOOKUP(expandedflower[[#This Row],[Strain]],VEGC8[[#All],[Scion METRC '#]:[Health]],5,FALSE),"")</f>
        <v>#REF!</v>
      </c>
      <c r="I1817" s="13"/>
      <c r="J1817" s="13" t="str">
        <f>_xlfn.IFNA(VLOOKUP(expandedflower[[#This Row],[Scion METRC '#]],DEADC8[#Data],2,FALSE),"Alive")</f>
        <v>Alive</v>
      </c>
      <c r="K1817" s="13"/>
      <c r="L1817" s="13" t="str">
        <f>_xlfn.IFNA(VLOOKUP(expandedflower[[#This Row],[Scion METRC '#]],DEADC8[#Data],3,FALSE),"")</f>
        <v/>
      </c>
      <c r="M1817" s="14" t="str">
        <f>_xlfn.IFNA(VLOOKUP(expandedflower[[#This Row],[Scion METRC '#]],DEADC8[#Data],4,FALSE),"")</f>
        <v/>
      </c>
      <c r="N1817" s="13" t="str">
        <f>IF(ISNUMBER(SEARCH(".",expandedflower[[#This Row],[Pheno Barcode]])),CONCATENATE("1A4070000000065000",RIGHT(expandedflower[[#This Row],[Pheno Barcode]],6)),"")</f>
        <v/>
      </c>
      <c r="O18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_WL4-08</v>
      </c>
    </row>
    <row r="1818" spans="1:15" x14ac:dyDescent="0.25">
      <c r="A1818" s="8" t="s">
        <v>582</v>
      </c>
      <c r="B1818" s="9">
        <v>9</v>
      </c>
      <c r="C1818" s="13" t="s">
        <v>596</v>
      </c>
      <c r="D1818" s="13"/>
      <c r="E1818" s="13" t="e">
        <f>_xlfn.IFNA(VLOOKUP(expandedflower[[#This Row],[Scion METRC '#]],[3]!METRCC8[#Data],2,FALSE),"METRC ERROR")</f>
        <v>#REF!</v>
      </c>
      <c r="F1818" s="13" t="str">
        <f>_xlfn.IFNA(VLOOKUP(expandedflower[[#This Row],[Scion METRC '#]],VEGC8[[#All],[Scion METRC '#]:[Pheno Barcode]],2,FALSE),"")</f>
        <v/>
      </c>
      <c r="G1818" s="13" t="str">
        <f>LEFT(expandedflower[[#This Row],[Pheno Barcode]],7)</f>
        <v/>
      </c>
      <c r="H1818" s="10" t="e">
        <f>_xlfn.IFNA(VLOOKUP(expandedflower[[#This Row],[Strain]],VEGC8[[#All],[Scion METRC '#]:[Health]],5,FALSE),"")</f>
        <v>#REF!</v>
      </c>
      <c r="I1818" s="13"/>
      <c r="J1818" s="13" t="str">
        <f>_xlfn.IFNA(VLOOKUP(expandedflower[[#This Row],[Scion METRC '#]],DEADC8[#Data],2,FALSE),"Alive")</f>
        <v>Alive</v>
      </c>
      <c r="K1818" s="13"/>
      <c r="L1818" s="13" t="str">
        <f>_xlfn.IFNA(VLOOKUP(expandedflower[[#This Row],[Scion METRC '#]],DEADC8[#Data],3,FALSE),"")</f>
        <v/>
      </c>
      <c r="M1818" s="14" t="str">
        <f>_xlfn.IFNA(VLOOKUP(expandedflower[[#This Row],[Scion METRC '#]],DEADC8[#Data],4,FALSE),"")</f>
        <v/>
      </c>
      <c r="N1818" s="13" t="str">
        <f>IF(ISNUMBER(SEARCH(".",expandedflower[[#This Row],[Pheno Barcode]])),CONCATENATE("1A4070000000065000",RIGHT(expandedflower[[#This Row],[Pheno Barcode]],6)),"")</f>
        <v/>
      </c>
      <c r="O18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_WL4-09</v>
      </c>
    </row>
    <row r="1819" spans="1:15" x14ac:dyDescent="0.25">
      <c r="A1819" s="8" t="s">
        <v>582</v>
      </c>
      <c r="B1819" s="9">
        <v>10</v>
      </c>
      <c r="C1819" s="13" t="s">
        <v>596</v>
      </c>
      <c r="D1819" s="13"/>
      <c r="E1819" s="13" t="e">
        <f>_xlfn.IFNA(VLOOKUP(expandedflower[[#This Row],[Scion METRC '#]],[3]!METRCC8[#Data],2,FALSE),"METRC ERROR")</f>
        <v>#REF!</v>
      </c>
      <c r="F1819" s="13" t="str">
        <f>_xlfn.IFNA(VLOOKUP(expandedflower[[#This Row],[Scion METRC '#]],VEGC8[[#All],[Scion METRC '#]:[Pheno Barcode]],2,FALSE),"")</f>
        <v/>
      </c>
      <c r="G1819" s="13" t="str">
        <f>LEFT(expandedflower[[#This Row],[Pheno Barcode]],7)</f>
        <v/>
      </c>
      <c r="H1819" s="10" t="e">
        <f>_xlfn.IFNA(VLOOKUP(expandedflower[[#This Row],[Strain]],VEGC8[[#All],[Scion METRC '#]:[Health]],5,FALSE),"")</f>
        <v>#REF!</v>
      </c>
      <c r="I1819" s="13"/>
      <c r="J1819" s="13" t="str">
        <f>_xlfn.IFNA(VLOOKUP(expandedflower[[#This Row],[Scion METRC '#]],DEADC8[#Data],2,FALSE),"Alive")</f>
        <v>Alive</v>
      </c>
      <c r="K1819" s="13"/>
      <c r="L1819" s="13" t="str">
        <f>_xlfn.IFNA(VLOOKUP(expandedflower[[#This Row],[Scion METRC '#]],DEADC8[#Data],3,FALSE),"")</f>
        <v/>
      </c>
      <c r="M1819" s="14" t="str">
        <f>_xlfn.IFNA(VLOOKUP(expandedflower[[#This Row],[Scion METRC '#]],DEADC8[#Data],4,FALSE),"")</f>
        <v/>
      </c>
      <c r="N1819" s="13" t="str">
        <f>IF(ISNUMBER(SEARCH(".",expandedflower[[#This Row],[Pheno Barcode]])),CONCATENATE("1A4070000000065000",RIGHT(expandedflower[[#This Row],[Pheno Barcode]],6)),"")</f>
        <v/>
      </c>
      <c r="O18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_WL4-10</v>
      </c>
    </row>
    <row r="1820" spans="1:15" x14ac:dyDescent="0.25">
      <c r="A1820" s="8" t="s">
        <v>582</v>
      </c>
      <c r="B1820" s="9">
        <v>11</v>
      </c>
      <c r="C1820" s="13" t="s">
        <v>596</v>
      </c>
      <c r="D1820" s="13"/>
      <c r="E1820" s="13" t="e">
        <f>_xlfn.IFNA(VLOOKUP(expandedflower[[#This Row],[Scion METRC '#]],[3]!METRCC8[#Data],2,FALSE),"METRC ERROR")</f>
        <v>#REF!</v>
      </c>
      <c r="F1820" s="13" t="str">
        <f>_xlfn.IFNA(VLOOKUP(expandedflower[[#This Row],[Scion METRC '#]],VEGC8[[#All],[Scion METRC '#]:[Pheno Barcode]],2,FALSE),"")</f>
        <v/>
      </c>
      <c r="G1820" s="13" t="str">
        <f>LEFT(expandedflower[[#This Row],[Pheno Barcode]],7)</f>
        <v/>
      </c>
      <c r="H1820" s="10" t="e">
        <f>_xlfn.IFNA(VLOOKUP(expandedflower[[#This Row],[Strain]],VEGC8[[#All],[Scion METRC '#]:[Health]],5,FALSE),"")</f>
        <v>#REF!</v>
      </c>
      <c r="I1820" s="13"/>
      <c r="J1820" s="13" t="str">
        <f>_xlfn.IFNA(VLOOKUP(expandedflower[[#This Row],[Scion METRC '#]],DEADC8[#Data],2,FALSE),"Alive")</f>
        <v>Alive</v>
      </c>
      <c r="K1820" s="13"/>
      <c r="L1820" s="13" t="str">
        <f>_xlfn.IFNA(VLOOKUP(expandedflower[[#This Row],[Scion METRC '#]],DEADC8[#Data],3,FALSE),"")</f>
        <v/>
      </c>
      <c r="M1820" s="14" t="str">
        <f>_xlfn.IFNA(VLOOKUP(expandedflower[[#This Row],[Scion METRC '#]],DEADC8[#Data],4,FALSE),"")</f>
        <v/>
      </c>
      <c r="N1820" s="13" t="str">
        <f>IF(ISNUMBER(SEARCH(".",expandedflower[[#This Row],[Pheno Barcode]])),CONCATENATE("1A4070000000065000",RIGHT(expandedflower[[#This Row],[Pheno Barcode]],6)),"")</f>
        <v/>
      </c>
      <c r="O18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_WL4-11</v>
      </c>
    </row>
    <row r="1821" spans="1:15" x14ac:dyDescent="0.25">
      <c r="A1821" s="8" t="s">
        <v>582</v>
      </c>
      <c r="B1821" s="9">
        <v>12</v>
      </c>
      <c r="C1821" s="13" t="s">
        <v>596</v>
      </c>
      <c r="D1821" s="13"/>
      <c r="E1821" s="13" t="e">
        <f>_xlfn.IFNA(VLOOKUP(expandedflower[[#This Row],[Scion METRC '#]],[3]!METRCC8[#Data],2,FALSE),"METRC ERROR")</f>
        <v>#REF!</v>
      </c>
      <c r="F1821" s="13" t="str">
        <f>_xlfn.IFNA(VLOOKUP(expandedflower[[#This Row],[Scion METRC '#]],VEGC8[[#All],[Scion METRC '#]:[Pheno Barcode]],2,FALSE),"")</f>
        <v/>
      </c>
      <c r="G1821" s="13" t="str">
        <f>LEFT(expandedflower[[#This Row],[Pheno Barcode]],7)</f>
        <v/>
      </c>
      <c r="H1821" s="10" t="e">
        <f>_xlfn.IFNA(VLOOKUP(expandedflower[[#This Row],[Strain]],VEGC8[[#All],[Scion METRC '#]:[Health]],5,FALSE),"")</f>
        <v>#REF!</v>
      </c>
      <c r="I1821" s="13"/>
      <c r="J1821" s="13" t="str">
        <f>_xlfn.IFNA(VLOOKUP(expandedflower[[#This Row],[Scion METRC '#]],DEADC8[#Data],2,FALSE),"Alive")</f>
        <v>Alive</v>
      </c>
      <c r="K1821" s="13"/>
      <c r="L1821" s="13" t="str">
        <f>_xlfn.IFNA(VLOOKUP(expandedflower[[#This Row],[Scion METRC '#]],DEADC8[#Data],3,FALSE),"")</f>
        <v/>
      </c>
      <c r="M1821" s="14" t="str">
        <f>_xlfn.IFNA(VLOOKUP(expandedflower[[#This Row],[Scion METRC '#]],DEADC8[#Data],4,FALSE),"")</f>
        <v/>
      </c>
      <c r="N1821" s="13" t="str">
        <f>IF(ISNUMBER(SEARCH(".",expandedflower[[#This Row],[Pheno Barcode]])),CONCATENATE("1A4070000000065000",RIGHT(expandedflower[[#This Row],[Pheno Barcode]],6)),"")</f>
        <v/>
      </c>
      <c r="O18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_WL4-12</v>
      </c>
    </row>
    <row r="1822" spans="1:15" x14ac:dyDescent="0.25">
      <c r="A1822" s="8" t="s">
        <v>582</v>
      </c>
      <c r="B1822" s="9">
        <v>13</v>
      </c>
      <c r="C1822" s="13" t="s">
        <v>596</v>
      </c>
      <c r="D1822" s="13"/>
      <c r="E1822" s="13" t="e">
        <f>_xlfn.IFNA(VLOOKUP(expandedflower[[#This Row],[Scion METRC '#]],[3]!METRCC8[#Data],2,FALSE),"METRC ERROR")</f>
        <v>#REF!</v>
      </c>
      <c r="F1822" s="13" t="str">
        <f>_xlfn.IFNA(VLOOKUP(expandedflower[[#This Row],[Scion METRC '#]],VEGC8[[#All],[Scion METRC '#]:[Pheno Barcode]],2,FALSE),"")</f>
        <v/>
      </c>
      <c r="G1822" s="13" t="str">
        <f>LEFT(expandedflower[[#This Row],[Pheno Barcode]],7)</f>
        <v/>
      </c>
      <c r="H1822" s="10" t="e">
        <f>_xlfn.IFNA(VLOOKUP(expandedflower[[#This Row],[Strain]],VEGC8[[#All],[Scion METRC '#]:[Health]],5,FALSE),"")</f>
        <v>#REF!</v>
      </c>
      <c r="I1822" s="13"/>
      <c r="J1822" s="13" t="str">
        <f>_xlfn.IFNA(VLOOKUP(expandedflower[[#This Row],[Scion METRC '#]],DEADC8[#Data],2,FALSE),"Alive")</f>
        <v>Alive</v>
      </c>
      <c r="K1822" s="13"/>
      <c r="L1822" s="13" t="str">
        <f>_xlfn.IFNA(VLOOKUP(expandedflower[[#This Row],[Scion METRC '#]],DEADC8[#Data],3,FALSE),"")</f>
        <v/>
      </c>
      <c r="M1822" s="14" t="str">
        <f>_xlfn.IFNA(VLOOKUP(expandedflower[[#This Row],[Scion METRC '#]],DEADC8[#Data],4,FALSE),"")</f>
        <v/>
      </c>
      <c r="N1822" s="13" t="str">
        <f>IF(ISNUMBER(SEARCH(".",expandedflower[[#This Row],[Pheno Barcode]])),CONCATENATE("1A4070000000065000",RIGHT(expandedflower[[#This Row],[Pheno Barcode]],6)),"")</f>
        <v/>
      </c>
      <c r="O18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_WL4-13</v>
      </c>
    </row>
    <row r="1823" spans="1:15" x14ac:dyDescent="0.25">
      <c r="A1823" s="8" t="s">
        <v>582</v>
      </c>
      <c r="B1823" s="9">
        <v>14</v>
      </c>
      <c r="C1823" s="13" t="s">
        <v>596</v>
      </c>
      <c r="D1823" s="13"/>
      <c r="E1823" s="13" t="e">
        <f>_xlfn.IFNA(VLOOKUP(expandedflower[[#This Row],[Scion METRC '#]],[3]!METRCC8[#Data],2,FALSE),"METRC ERROR")</f>
        <v>#REF!</v>
      </c>
      <c r="F1823" s="13" t="str">
        <f>_xlfn.IFNA(VLOOKUP(expandedflower[[#This Row],[Scion METRC '#]],VEGC8[[#All],[Scion METRC '#]:[Pheno Barcode]],2,FALSE),"")</f>
        <v/>
      </c>
      <c r="G1823" s="13" t="str">
        <f>LEFT(expandedflower[[#This Row],[Pheno Barcode]],7)</f>
        <v/>
      </c>
      <c r="H1823" s="10" t="e">
        <f>_xlfn.IFNA(VLOOKUP(expandedflower[[#This Row],[Strain]],VEGC8[[#All],[Scion METRC '#]:[Health]],5,FALSE),"")</f>
        <v>#REF!</v>
      </c>
      <c r="I1823" s="13"/>
      <c r="J1823" s="13" t="str">
        <f>_xlfn.IFNA(VLOOKUP(expandedflower[[#This Row],[Scion METRC '#]],DEADC8[#Data],2,FALSE),"Alive")</f>
        <v>Alive</v>
      </c>
      <c r="K1823" s="13"/>
      <c r="L1823" s="13" t="str">
        <f>_xlfn.IFNA(VLOOKUP(expandedflower[[#This Row],[Scion METRC '#]],DEADC8[#Data],3,FALSE),"")</f>
        <v/>
      </c>
      <c r="M1823" s="14" t="str">
        <f>_xlfn.IFNA(VLOOKUP(expandedflower[[#This Row],[Scion METRC '#]],DEADC8[#Data],4,FALSE),"")</f>
        <v/>
      </c>
      <c r="N1823" s="13" t="str">
        <f>IF(ISNUMBER(SEARCH(".",expandedflower[[#This Row],[Pheno Barcode]])),CONCATENATE("1A4070000000065000",RIGHT(expandedflower[[#This Row],[Pheno Barcode]],6)),"")</f>
        <v/>
      </c>
      <c r="O18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_WL4-14</v>
      </c>
    </row>
    <row r="1824" spans="1:15" x14ac:dyDescent="0.25">
      <c r="A1824" s="8" t="s">
        <v>582</v>
      </c>
      <c r="B1824" s="9">
        <v>15</v>
      </c>
      <c r="C1824" s="13" t="s">
        <v>596</v>
      </c>
      <c r="D1824" s="13"/>
      <c r="E1824" s="13" t="e">
        <f>_xlfn.IFNA(VLOOKUP(expandedflower[[#This Row],[Scion METRC '#]],[3]!METRCC8[#Data],2,FALSE),"METRC ERROR")</f>
        <v>#REF!</v>
      </c>
      <c r="F1824" s="13" t="str">
        <f>_xlfn.IFNA(VLOOKUP(expandedflower[[#This Row],[Scion METRC '#]],VEGC8[[#All],[Scion METRC '#]:[Pheno Barcode]],2,FALSE),"")</f>
        <v/>
      </c>
      <c r="G1824" s="13" t="str">
        <f>LEFT(expandedflower[[#This Row],[Pheno Barcode]],7)</f>
        <v/>
      </c>
      <c r="H1824" s="10" t="e">
        <f>_xlfn.IFNA(VLOOKUP(expandedflower[[#This Row],[Strain]],VEGC8[[#All],[Scion METRC '#]:[Health]],5,FALSE),"")</f>
        <v>#REF!</v>
      </c>
      <c r="I1824" s="13"/>
      <c r="J1824" s="13" t="str">
        <f>_xlfn.IFNA(VLOOKUP(expandedflower[[#This Row],[Scion METRC '#]],DEADC8[#Data],2,FALSE),"Alive")</f>
        <v>Alive</v>
      </c>
      <c r="K1824" s="13"/>
      <c r="L1824" s="13" t="str">
        <f>_xlfn.IFNA(VLOOKUP(expandedflower[[#This Row],[Scion METRC '#]],DEADC8[#Data],3,FALSE),"")</f>
        <v/>
      </c>
      <c r="M1824" s="14" t="str">
        <f>_xlfn.IFNA(VLOOKUP(expandedflower[[#This Row],[Scion METRC '#]],DEADC8[#Data],4,FALSE),"")</f>
        <v/>
      </c>
      <c r="N1824" s="13" t="str">
        <f>IF(ISNUMBER(SEARCH(".",expandedflower[[#This Row],[Pheno Barcode]])),CONCATENATE("1A4070000000065000",RIGHT(expandedflower[[#This Row],[Pheno Barcode]],6)),"")</f>
        <v/>
      </c>
      <c r="O18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_WL4-15</v>
      </c>
    </row>
    <row r="1825" spans="1:15" x14ac:dyDescent="0.25">
      <c r="A1825" s="8" t="s">
        <v>582</v>
      </c>
      <c r="B1825" s="9">
        <v>16</v>
      </c>
      <c r="C1825" s="13" t="s">
        <v>596</v>
      </c>
      <c r="D1825" s="13"/>
      <c r="E1825" s="13" t="e">
        <f>_xlfn.IFNA(VLOOKUP(expandedflower[[#This Row],[Scion METRC '#]],[3]!METRCC8[#Data],2,FALSE),"METRC ERROR")</f>
        <v>#REF!</v>
      </c>
      <c r="F1825" s="13" t="str">
        <f>_xlfn.IFNA(VLOOKUP(expandedflower[[#This Row],[Scion METRC '#]],VEGC8[[#All],[Scion METRC '#]:[Pheno Barcode]],2,FALSE),"")</f>
        <v/>
      </c>
      <c r="G1825" s="13" t="str">
        <f>LEFT(expandedflower[[#This Row],[Pheno Barcode]],7)</f>
        <v/>
      </c>
      <c r="H1825" s="10" t="e">
        <f>_xlfn.IFNA(VLOOKUP(expandedflower[[#This Row],[Strain]],VEGC8[[#All],[Scion METRC '#]:[Health]],5,FALSE),"")</f>
        <v>#REF!</v>
      </c>
      <c r="I1825" s="13"/>
      <c r="J1825" s="13" t="str">
        <f>_xlfn.IFNA(VLOOKUP(expandedflower[[#This Row],[Scion METRC '#]],DEADC8[#Data],2,FALSE),"Alive")</f>
        <v>Alive</v>
      </c>
      <c r="K1825" s="13"/>
      <c r="L1825" s="13" t="str">
        <f>_xlfn.IFNA(VLOOKUP(expandedflower[[#This Row],[Scion METRC '#]],DEADC8[#Data],3,FALSE),"")</f>
        <v/>
      </c>
      <c r="M1825" s="14" t="str">
        <f>_xlfn.IFNA(VLOOKUP(expandedflower[[#This Row],[Scion METRC '#]],DEADC8[#Data],4,FALSE),"")</f>
        <v/>
      </c>
      <c r="N1825" s="13" t="str">
        <f>IF(ISNUMBER(SEARCH(".",expandedflower[[#This Row],[Pheno Barcode]])),CONCATENATE("1A4070000000065000",RIGHT(expandedflower[[#This Row],[Pheno Barcode]],6)),"")</f>
        <v/>
      </c>
      <c r="O18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_WL4-16</v>
      </c>
    </row>
    <row r="1826" spans="1:15" x14ac:dyDescent="0.25">
      <c r="A1826" s="8" t="s">
        <v>582</v>
      </c>
      <c r="B1826" s="9">
        <v>1</v>
      </c>
      <c r="C1826" s="13" t="s">
        <v>597</v>
      </c>
      <c r="D1826" s="13"/>
      <c r="E1826" s="9" t="e">
        <f>_xlfn.IFNA(VLOOKUP(expandedflower[[#This Row],[Scion METRC '#]],[3]!METRCC8[#Data],2,FALSE),"METRC ERROR")</f>
        <v>#REF!</v>
      </c>
      <c r="F1826" s="9" t="str">
        <f>_xlfn.IFNA(VLOOKUP(expandedflower[[#This Row],[Scion METRC '#]],VEGC8[[#All],[Scion METRC '#]:[Pheno Barcode]],2,FALSE),"")</f>
        <v/>
      </c>
      <c r="G1826" s="9" t="str">
        <f>LEFT(expandedflower[[#This Row],[Pheno Barcode]],7)</f>
        <v/>
      </c>
      <c r="H1826" s="10" t="e">
        <f>_xlfn.IFNA(VLOOKUP(expandedflower[[#This Row],[Strain]],VEGC8[[#All],[Scion METRC '#]:[Health]],5,FALSE),"")</f>
        <v>#REF!</v>
      </c>
      <c r="I1826" s="9"/>
      <c r="J1826" s="9" t="str">
        <f>_xlfn.IFNA(VLOOKUP(expandedflower[[#This Row],[Scion METRC '#]],DEADC8[#Data],2,FALSE),"Alive")</f>
        <v>Alive</v>
      </c>
      <c r="K1826" s="65"/>
      <c r="L1826" s="13" t="str">
        <f>_xlfn.IFNA(VLOOKUP(expandedflower[[#This Row],[Scion METRC '#]],DEADC8[#Data],3,FALSE),"")</f>
        <v/>
      </c>
      <c r="M1826" s="14" t="str">
        <f>_xlfn.IFNA(VLOOKUP(expandedflower[[#This Row],[Scion METRC '#]],DEADC8[#Data],4,FALSE),"")</f>
        <v/>
      </c>
      <c r="N1826" s="13" t="str">
        <f>IF(ISNUMBER(SEARCH(".",expandedflower[[#This Row],[Pheno Barcode]])),CONCATENATE("1A4070000000065000",RIGHT(expandedflower[[#This Row],[Pheno Barcode]],6)),"")</f>
        <v/>
      </c>
      <c r="O18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_WL5-01</v>
      </c>
    </row>
    <row r="1827" spans="1:15" x14ac:dyDescent="0.25">
      <c r="A1827" s="8" t="s">
        <v>582</v>
      </c>
      <c r="B1827" s="9">
        <v>2</v>
      </c>
      <c r="C1827" s="13" t="s">
        <v>597</v>
      </c>
      <c r="D1827" s="13"/>
      <c r="E1827" s="13" t="e">
        <f>_xlfn.IFNA(VLOOKUP(expandedflower[[#This Row],[Scion METRC '#]],[3]!METRCC8[#Data],2,FALSE),"METRC ERROR")</f>
        <v>#REF!</v>
      </c>
      <c r="F1827" s="13" t="str">
        <f>_xlfn.IFNA(VLOOKUP(expandedflower[[#This Row],[Scion METRC '#]],VEGC8[[#All],[Scion METRC '#]:[Pheno Barcode]],2,FALSE),"")</f>
        <v/>
      </c>
      <c r="G1827" s="13" t="str">
        <f>LEFT(expandedflower[[#This Row],[Pheno Barcode]],7)</f>
        <v/>
      </c>
      <c r="H1827" s="10" t="e">
        <f>_xlfn.IFNA(VLOOKUP(expandedflower[[#This Row],[Strain]],VEGC8[[#All],[Scion METRC '#]:[Health]],5,FALSE),"")</f>
        <v>#REF!</v>
      </c>
      <c r="I1827" s="13"/>
      <c r="J1827" s="13" t="str">
        <f>_xlfn.IFNA(VLOOKUP(expandedflower[[#This Row],[Scion METRC '#]],DEADC8[#Data],2,FALSE),"Alive")</f>
        <v>Alive</v>
      </c>
      <c r="K1827" s="13"/>
      <c r="L1827" s="13" t="str">
        <f>_xlfn.IFNA(VLOOKUP(expandedflower[[#This Row],[Scion METRC '#]],DEADC8[#Data],3,FALSE),"")</f>
        <v/>
      </c>
      <c r="M1827" s="14" t="str">
        <f>_xlfn.IFNA(VLOOKUP(expandedflower[[#This Row],[Scion METRC '#]],DEADC8[#Data],4,FALSE),"")</f>
        <v/>
      </c>
      <c r="N1827" s="13" t="str">
        <f>IF(ISNUMBER(SEARCH(".",expandedflower[[#This Row],[Pheno Barcode]])),CONCATENATE("1A4070000000065000",RIGHT(expandedflower[[#This Row],[Pheno Barcode]],6)),"")</f>
        <v/>
      </c>
      <c r="O18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_WL5-02</v>
      </c>
    </row>
    <row r="1828" spans="1:15" x14ac:dyDescent="0.25">
      <c r="A1828" s="8" t="s">
        <v>582</v>
      </c>
      <c r="B1828" s="9">
        <v>3</v>
      </c>
      <c r="C1828" s="13" t="s">
        <v>597</v>
      </c>
      <c r="D1828" s="13"/>
      <c r="E1828" s="13" t="e">
        <f>_xlfn.IFNA(VLOOKUP(expandedflower[[#This Row],[Scion METRC '#]],[3]!METRCC8[#Data],2,FALSE),"METRC ERROR")</f>
        <v>#REF!</v>
      </c>
      <c r="F1828" s="13" t="str">
        <f>_xlfn.IFNA(VLOOKUP(expandedflower[[#This Row],[Scion METRC '#]],VEGC8[[#All],[Scion METRC '#]:[Pheno Barcode]],2,FALSE),"")</f>
        <v/>
      </c>
      <c r="G1828" s="13" t="str">
        <f>LEFT(expandedflower[[#This Row],[Pheno Barcode]],7)</f>
        <v/>
      </c>
      <c r="H1828" s="10" t="e">
        <f>_xlfn.IFNA(VLOOKUP(expandedflower[[#This Row],[Strain]],VEGC8[[#All],[Scion METRC '#]:[Health]],5,FALSE),"")</f>
        <v>#REF!</v>
      </c>
      <c r="I1828" s="13"/>
      <c r="J1828" s="13" t="str">
        <f>_xlfn.IFNA(VLOOKUP(expandedflower[[#This Row],[Scion METRC '#]],DEADC8[#Data],2,FALSE),"Alive")</f>
        <v>Alive</v>
      </c>
      <c r="K1828" s="13"/>
      <c r="L1828" s="13" t="str">
        <f>_xlfn.IFNA(VLOOKUP(expandedflower[[#This Row],[Scion METRC '#]],DEADC8[#Data],3,FALSE),"")</f>
        <v/>
      </c>
      <c r="M1828" s="14" t="str">
        <f>_xlfn.IFNA(VLOOKUP(expandedflower[[#This Row],[Scion METRC '#]],DEADC8[#Data],4,FALSE),"")</f>
        <v/>
      </c>
      <c r="N1828" s="13" t="str">
        <f>IF(ISNUMBER(SEARCH(".",expandedflower[[#This Row],[Pheno Barcode]])),CONCATENATE("1A4070000000065000",RIGHT(expandedflower[[#This Row],[Pheno Barcode]],6)),"")</f>
        <v/>
      </c>
      <c r="O18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_WL5-03</v>
      </c>
    </row>
    <row r="1829" spans="1:15" x14ac:dyDescent="0.25">
      <c r="A1829" s="8" t="s">
        <v>582</v>
      </c>
      <c r="B1829" s="9">
        <v>4</v>
      </c>
      <c r="C1829" s="13" t="s">
        <v>597</v>
      </c>
      <c r="D1829" s="13"/>
      <c r="E1829" s="13" t="e">
        <f>_xlfn.IFNA(VLOOKUP(expandedflower[[#This Row],[Scion METRC '#]],[3]!METRCC8[#Data],2,FALSE),"METRC ERROR")</f>
        <v>#REF!</v>
      </c>
      <c r="F1829" s="13" t="str">
        <f>_xlfn.IFNA(VLOOKUP(expandedflower[[#This Row],[Scion METRC '#]],VEGC8[[#All],[Scion METRC '#]:[Pheno Barcode]],2,FALSE),"")</f>
        <v/>
      </c>
      <c r="G1829" s="13" t="str">
        <f>LEFT(expandedflower[[#This Row],[Pheno Barcode]],7)</f>
        <v/>
      </c>
      <c r="H1829" s="10" t="e">
        <f>_xlfn.IFNA(VLOOKUP(expandedflower[[#This Row],[Strain]],VEGC8[[#All],[Scion METRC '#]:[Health]],5,FALSE),"")</f>
        <v>#REF!</v>
      </c>
      <c r="I1829" s="13"/>
      <c r="J1829" s="13" t="str">
        <f>_xlfn.IFNA(VLOOKUP(expandedflower[[#This Row],[Scion METRC '#]],DEADC8[#Data],2,FALSE),"Alive")</f>
        <v>Alive</v>
      </c>
      <c r="K1829" s="13"/>
      <c r="L1829" s="13" t="str">
        <f>_xlfn.IFNA(VLOOKUP(expandedflower[[#This Row],[Scion METRC '#]],DEADC8[#Data],3,FALSE),"")</f>
        <v/>
      </c>
      <c r="M1829" s="14" t="str">
        <f>_xlfn.IFNA(VLOOKUP(expandedflower[[#This Row],[Scion METRC '#]],DEADC8[#Data],4,FALSE),"")</f>
        <v/>
      </c>
      <c r="N1829" s="13" t="str">
        <f>IF(ISNUMBER(SEARCH(".",expandedflower[[#This Row],[Pheno Barcode]])),CONCATENATE("1A4070000000065000",RIGHT(expandedflower[[#This Row],[Pheno Barcode]],6)),"")</f>
        <v/>
      </c>
      <c r="O18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_WL5-04</v>
      </c>
    </row>
    <row r="1830" spans="1:15" x14ac:dyDescent="0.25">
      <c r="A1830" s="8" t="s">
        <v>582</v>
      </c>
      <c r="B1830" s="9">
        <v>5</v>
      </c>
      <c r="C1830" s="13" t="s">
        <v>597</v>
      </c>
      <c r="D1830" s="13"/>
      <c r="E1830" s="13" t="e">
        <f>_xlfn.IFNA(VLOOKUP(expandedflower[[#This Row],[Scion METRC '#]],[3]!METRCC8[#Data],2,FALSE),"METRC ERROR")</f>
        <v>#REF!</v>
      </c>
      <c r="F1830" s="13" t="str">
        <f>_xlfn.IFNA(VLOOKUP(expandedflower[[#This Row],[Scion METRC '#]],VEGC8[[#All],[Scion METRC '#]:[Pheno Barcode]],2,FALSE),"")</f>
        <v/>
      </c>
      <c r="G1830" s="13" t="str">
        <f>LEFT(expandedflower[[#This Row],[Pheno Barcode]],7)</f>
        <v/>
      </c>
      <c r="H1830" s="10" t="e">
        <f>_xlfn.IFNA(VLOOKUP(expandedflower[[#This Row],[Strain]],VEGC8[[#All],[Scion METRC '#]:[Health]],5,FALSE),"")</f>
        <v>#REF!</v>
      </c>
      <c r="I1830" s="13"/>
      <c r="J1830" s="13" t="str">
        <f>_xlfn.IFNA(VLOOKUP(expandedflower[[#This Row],[Scion METRC '#]],DEADC8[#Data],2,FALSE),"Alive")</f>
        <v>Alive</v>
      </c>
      <c r="K1830" s="13"/>
      <c r="L1830" s="13" t="str">
        <f>_xlfn.IFNA(VLOOKUP(expandedflower[[#This Row],[Scion METRC '#]],DEADC8[#Data],3,FALSE),"")</f>
        <v/>
      </c>
      <c r="M1830" s="14" t="str">
        <f>_xlfn.IFNA(VLOOKUP(expandedflower[[#This Row],[Scion METRC '#]],DEADC8[#Data],4,FALSE),"")</f>
        <v/>
      </c>
      <c r="N1830" s="13" t="str">
        <f>IF(ISNUMBER(SEARCH(".",expandedflower[[#This Row],[Pheno Barcode]])),CONCATENATE("1A4070000000065000",RIGHT(expandedflower[[#This Row],[Pheno Barcode]],6)),"")</f>
        <v/>
      </c>
      <c r="O18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_WL5-05</v>
      </c>
    </row>
    <row r="1831" spans="1:15" x14ac:dyDescent="0.25">
      <c r="A1831" s="8" t="s">
        <v>582</v>
      </c>
      <c r="B1831" s="9">
        <v>6</v>
      </c>
      <c r="C1831" s="13" t="s">
        <v>597</v>
      </c>
      <c r="D1831" s="13"/>
      <c r="E1831" s="13" t="e">
        <f>_xlfn.IFNA(VLOOKUP(expandedflower[[#This Row],[Scion METRC '#]],[3]!METRCC8[#Data],2,FALSE),"METRC ERROR")</f>
        <v>#REF!</v>
      </c>
      <c r="F1831" s="13" t="str">
        <f>_xlfn.IFNA(VLOOKUP(expandedflower[[#This Row],[Scion METRC '#]],VEGC8[[#All],[Scion METRC '#]:[Pheno Barcode]],2,FALSE),"")</f>
        <v/>
      </c>
      <c r="G1831" s="13" t="str">
        <f>LEFT(expandedflower[[#This Row],[Pheno Barcode]],7)</f>
        <v/>
      </c>
      <c r="H1831" s="10" t="e">
        <f>_xlfn.IFNA(VLOOKUP(expandedflower[[#This Row],[Strain]],VEGC8[[#All],[Scion METRC '#]:[Health]],5,FALSE),"")</f>
        <v>#REF!</v>
      </c>
      <c r="I1831" s="13"/>
      <c r="J1831" s="13" t="str">
        <f>_xlfn.IFNA(VLOOKUP(expandedflower[[#This Row],[Scion METRC '#]],DEADC8[#Data],2,FALSE),"Alive")</f>
        <v>Alive</v>
      </c>
      <c r="K1831" s="13"/>
      <c r="L1831" s="13" t="str">
        <f>_xlfn.IFNA(VLOOKUP(expandedflower[[#This Row],[Scion METRC '#]],DEADC8[#Data],3,FALSE),"")</f>
        <v/>
      </c>
      <c r="M1831" s="14" t="str">
        <f>_xlfn.IFNA(VLOOKUP(expandedflower[[#This Row],[Scion METRC '#]],DEADC8[#Data],4,FALSE),"")</f>
        <v/>
      </c>
      <c r="N1831" s="13" t="str">
        <f>IF(ISNUMBER(SEARCH(".",expandedflower[[#This Row],[Pheno Barcode]])),CONCATENATE("1A4070000000065000",RIGHT(expandedflower[[#This Row],[Pheno Barcode]],6)),"")</f>
        <v/>
      </c>
      <c r="O18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_WL5-06</v>
      </c>
    </row>
    <row r="1832" spans="1:15" x14ac:dyDescent="0.25">
      <c r="A1832" s="8" t="s">
        <v>582</v>
      </c>
      <c r="B1832" s="9">
        <v>7</v>
      </c>
      <c r="C1832" s="13" t="s">
        <v>597</v>
      </c>
      <c r="D1832" s="13"/>
      <c r="E1832" s="13" t="e">
        <f>_xlfn.IFNA(VLOOKUP(expandedflower[[#This Row],[Scion METRC '#]],[3]!METRCC8[#Data],2,FALSE),"METRC ERROR")</f>
        <v>#REF!</v>
      </c>
      <c r="F1832" s="13" t="str">
        <f>_xlfn.IFNA(VLOOKUP(expandedflower[[#This Row],[Scion METRC '#]],VEGC8[[#All],[Scion METRC '#]:[Pheno Barcode]],2,FALSE),"")</f>
        <v/>
      </c>
      <c r="G1832" s="13" t="str">
        <f>LEFT(expandedflower[[#This Row],[Pheno Barcode]],7)</f>
        <v/>
      </c>
      <c r="H1832" s="10" t="e">
        <f>_xlfn.IFNA(VLOOKUP(expandedflower[[#This Row],[Strain]],VEGC8[[#All],[Scion METRC '#]:[Health]],5,FALSE),"")</f>
        <v>#REF!</v>
      </c>
      <c r="I1832" s="13"/>
      <c r="J1832" s="13" t="str">
        <f>_xlfn.IFNA(VLOOKUP(expandedflower[[#This Row],[Scion METRC '#]],DEADC8[#Data],2,FALSE),"Alive")</f>
        <v>Alive</v>
      </c>
      <c r="K1832" s="13"/>
      <c r="L1832" s="13" t="str">
        <f>_xlfn.IFNA(VLOOKUP(expandedflower[[#This Row],[Scion METRC '#]],DEADC8[#Data],3,FALSE),"")</f>
        <v/>
      </c>
      <c r="M1832" s="14" t="str">
        <f>_xlfn.IFNA(VLOOKUP(expandedflower[[#This Row],[Scion METRC '#]],DEADC8[#Data],4,FALSE),"")</f>
        <v/>
      </c>
      <c r="N1832" s="13" t="str">
        <f>IF(ISNUMBER(SEARCH(".",expandedflower[[#This Row],[Pheno Barcode]])),CONCATENATE("1A4070000000065000",RIGHT(expandedflower[[#This Row],[Pheno Barcode]],6)),"")</f>
        <v/>
      </c>
      <c r="O18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_WL5-07</v>
      </c>
    </row>
    <row r="1833" spans="1:15" x14ac:dyDescent="0.25">
      <c r="A1833" s="8" t="s">
        <v>582</v>
      </c>
      <c r="B1833" s="9">
        <v>8</v>
      </c>
      <c r="C1833" s="13" t="s">
        <v>597</v>
      </c>
      <c r="D1833" s="13"/>
      <c r="E1833" s="13" t="e">
        <f>_xlfn.IFNA(VLOOKUP(expandedflower[[#This Row],[Scion METRC '#]],[3]!METRCC8[#Data],2,FALSE),"METRC ERROR")</f>
        <v>#REF!</v>
      </c>
      <c r="F1833" s="13" t="str">
        <f>_xlfn.IFNA(VLOOKUP(expandedflower[[#This Row],[Scion METRC '#]],VEGC8[[#All],[Scion METRC '#]:[Pheno Barcode]],2,FALSE),"")</f>
        <v/>
      </c>
      <c r="G1833" s="13" t="str">
        <f>LEFT(expandedflower[[#This Row],[Pheno Barcode]],7)</f>
        <v/>
      </c>
      <c r="H1833" s="10" t="e">
        <f>_xlfn.IFNA(VLOOKUP(expandedflower[[#This Row],[Strain]],VEGC8[[#All],[Scion METRC '#]:[Health]],5,FALSE),"")</f>
        <v>#REF!</v>
      </c>
      <c r="I1833" s="13"/>
      <c r="J1833" s="13" t="str">
        <f>_xlfn.IFNA(VLOOKUP(expandedflower[[#This Row],[Scion METRC '#]],DEADC8[#Data],2,FALSE),"Alive")</f>
        <v>Alive</v>
      </c>
      <c r="K1833" s="13"/>
      <c r="L1833" s="13" t="str">
        <f>_xlfn.IFNA(VLOOKUP(expandedflower[[#This Row],[Scion METRC '#]],DEADC8[#Data],3,FALSE),"")</f>
        <v/>
      </c>
      <c r="M1833" s="14" t="str">
        <f>_xlfn.IFNA(VLOOKUP(expandedflower[[#This Row],[Scion METRC '#]],DEADC8[#Data],4,FALSE),"")</f>
        <v/>
      </c>
      <c r="N1833" s="13" t="str">
        <f>IF(ISNUMBER(SEARCH(".",expandedflower[[#This Row],[Pheno Barcode]])),CONCATENATE("1A4070000000065000",RIGHT(expandedflower[[#This Row],[Pheno Barcode]],6)),"")</f>
        <v/>
      </c>
      <c r="O18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_WL5-08</v>
      </c>
    </row>
    <row r="1834" spans="1:15" x14ac:dyDescent="0.25">
      <c r="A1834" s="8" t="s">
        <v>582</v>
      </c>
      <c r="B1834" s="9">
        <v>9</v>
      </c>
      <c r="C1834" s="13" t="s">
        <v>597</v>
      </c>
      <c r="D1834" s="13"/>
      <c r="E1834" s="13" t="e">
        <f>_xlfn.IFNA(VLOOKUP(expandedflower[[#This Row],[Scion METRC '#]],[3]!METRCC8[#Data],2,FALSE),"METRC ERROR")</f>
        <v>#REF!</v>
      </c>
      <c r="F1834" s="13" t="str">
        <f>_xlfn.IFNA(VLOOKUP(expandedflower[[#This Row],[Scion METRC '#]],VEGC8[[#All],[Scion METRC '#]:[Pheno Barcode]],2,FALSE),"")</f>
        <v/>
      </c>
      <c r="G1834" s="13" t="str">
        <f>LEFT(expandedflower[[#This Row],[Pheno Barcode]],7)</f>
        <v/>
      </c>
      <c r="H1834" s="10" t="e">
        <f>_xlfn.IFNA(VLOOKUP(expandedflower[[#This Row],[Strain]],VEGC8[[#All],[Scion METRC '#]:[Health]],5,FALSE),"")</f>
        <v>#REF!</v>
      </c>
      <c r="I1834" s="13"/>
      <c r="J1834" s="13" t="str">
        <f>_xlfn.IFNA(VLOOKUP(expandedflower[[#This Row],[Scion METRC '#]],DEADC8[#Data],2,FALSE),"Alive")</f>
        <v>Alive</v>
      </c>
      <c r="K1834" s="13"/>
      <c r="L1834" s="13" t="str">
        <f>_xlfn.IFNA(VLOOKUP(expandedflower[[#This Row],[Scion METRC '#]],DEADC8[#Data],3,FALSE),"")</f>
        <v/>
      </c>
      <c r="M1834" s="14" t="str">
        <f>_xlfn.IFNA(VLOOKUP(expandedflower[[#This Row],[Scion METRC '#]],DEADC8[#Data],4,FALSE),"")</f>
        <v/>
      </c>
      <c r="N1834" s="13" t="str">
        <f>IF(ISNUMBER(SEARCH(".",expandedflower[[#This Row],[Pheno Barcode]])),CONCATENATE("1A4070000000065000",RIGHT(expandedflower[[#This Row],[Pheno Barcode]],6)),"")</f>
        <v/>
      </c>
      <c r="O18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_WL5-09</v>
      </c>
    </row>
    <row r="1835" spans="1:15" x14ac:dyDescent="0.25">
      <c r="A1835" s="8" t="s">
        <v>582</v>
      </c>
      <c r="B1835" s="9">
        <v>10</v>
      </c>
      <c r="C1835" s="13" t="s">
        <v>597</v>
      </c>
      <c r="D1835" s="13"/>
      <c r="E1835" s="13" t="e">
        <f>_xlfn.IFNA(VLOOKUP(expandedflower[[#This Row],[Scion METRC '#]],[3]!METRCC8[#Data],2,FALSE),"METRC ERROR")</f>
        <v>#REF!</v>
      </c>
      <c r="F1835" s="13" t="str">
        <f>_xlfn.IFNA(VLOOKUP(expandedflower[[#This Row],[Scion METRC '#]],VEGC8[[#All],[Scion METRC '#]:[Pheno Barcode]],2,FALSE),"")</f>
        <v/>
      </c>
      <c r="G1835" s="13" t="str">
        <f>LEFT(expandedflower[[#This Row],[Pheno Barcode]],7)</f>
        <v/>
      </c>
      <c r="H1835" s="10" t="e">
        <f>_xlfn.IFNA(VLOOKUP(expandedflower[[#This Row],[Strain]],VEGC8[[#All],[Scion METRC '#]:[Health]],5,FALSE),"")</f>
        <v>#REF!</v>
      </c>
      <c r="I1835" s="13"/>
      <c r="J1835" s="13" t="str">
        <f>_xlfn.IFNA(VLOOKUP(expandedflower[[#This Row],[Scion METRC '#]],DEADC8[#Data],2,FALSE),"Alive")</f>
        <v>Alive</v>
      </c>
      <c r="K1835" s="13"/>
      <c r="L1835" s="13" t="str">
        <f>_xlfn.IFNA(VLOOKUP(expandedflower[[#This Row],[Scion METRC '#]],DEADC8[#Data],3,FALSE),"")</f>
        <v/>
      </c>
      <c r="M1835" s="14" t="str">
        <f>_xlfn.IFNA(VLOOKUP(expandedflower[[#This Row],[Scion METRC '#]],DEADC8[#Data],4,FALSE),"")</f>
        <v/>
      </c>
      <c r="N1835" s="13" t="str">
        <f>IF(ISNUMBER(SEARCH(".",expandedflower[[#This Row],[Pheno Barcode]])),CONCATENATE("1A4070000000065000",RIGHT(expandedflower[[#This Row],[Pheno Barcode]],6)),"")</f>
        <v/>
      </c>
      <c r="O18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_WL5-10</v>
      </c>
    </row>
    <row r="1836" spans="1:15" x14ac:dyDescent="0.25">
      <c r="A1836" s="8" t="s">
        <v>582</v>
      </c>
      <c r="B1836" s="9">
        <v>11</v>
      </c>
      <c r="C1836" s="13" t="s">
        <v>597</v>
      </c>
      <c r="D1836" s="13"/>
      <c r="E1836" s="13" t="e">
        <f>_xlfn.IFNA(VLOOKUP(expandedflower[[#This Row],[Scion METRC '#]],[3]!METRCC8[#Data],2,FALSE),"METRC ERROR")</f>
        <v>#REF!</v>
      </c>
      <c r="F1836" s="13" t="str">
        <f>_xlfn.IFNA(VLOOKUP(expandedflower[[#This Row],[Scion METRC '#]],VEGC8[[#All],[Scion METRC '#]:[Pheno Barcode]],2,FALSE),"")</f>
        <v/>
      </c>
      <c r="G1836" s="13" t="str">
        <f>LEFT(expandedflower[[#This Row],[Pheno Barcode]],7)</f>
        <v/>
      </c>
      <c r="H1836" s="10" t="e">
        <f>_xlfn.IFNA(VLOOKUP(expandedflower[[#This Row],[Strain]],VEGC8[[#All],[Scion METRC '#]:[Health]],5,FALSE),"")</f>
        <v>#REF!</v>
      </c>
      <c r="I1836" s="13"/>
      <c r="J1836" s="13" t="str">
        <f>_xlfn.IFNA(VLOOKUP(expandedflower[[#This Row],[Scion METRC '#]],DEADC8[#Data],2,FALSE),"Alive")</f>
        <v>Alive</v>
      </c>
      <c r="K1836" s="13"/>
      <c r="L1836" s="13" t="str">
        <f>_xlfn.IFNA(VLOOKUP(expandedflower[[#This Row],[Scion METRC '#]],DEADC8[#Data],3,FALSE),"")</f>
        <v/>
      </c>
      <c r="M1836" s="14" t="str">
        <f>_xlfn.IFNA(VLOOKUP(expandedflower[[#This Row],[Scion METRC '#]],DEADC8[#Data],4,FALSE),"")</f>
        <v/>
      </c>
      <c r="N1836" s="13" t="str">
        <f>IF(ISNUMBER(SEARCH(".",expandedflower[[#This Row],[Pheno Barcode]])),CONCATENATE("1A4070000000065000",RIGHT(expandedflower[[#This Row],[Pheno Barcode]],6)),"")</f>
        <v/>
      </c>
      <c r="O18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_WL5-11</v>
      </c>
    </row>
    <row r="1837" spans="1:15" x14ac:dyDescent="0.25">
      <c r="A1837" s="8" t="s">
        <v>582</v>
      </c>
      <c r="B1837" s="9">
        <v>12</v>
      </c>
      <c r="C1837" s="13" t="s">
        <v>597</v>
      </c>
      <c r="D1837" s="13"/>
      <c r="E1837" s="13" t="e">
        <f>_xlfn.IFNA(VLOOKUP(expandedflower[[#This Row],[Scion METRC '#]],[3]!METRCC8[#Data],2,FALSE),"METRC ERROR")</f>
        <v>#REF!</v>
      </c>
      <c r="F1837" s="13" t="str">
        <f>_xlfn.IFNA(VLOOKUP(expandedflower[[#This Row],[Scion METRC '#]],VEGC8[[#All],[Scion METRC '#]:[Pheno Barcode]],2,FALSE),"")</f>
        <v/>
      </c>
      <c r="G1837" s="13" t="str">
        <f>LEFT(expandedflower[[#This Row],[Pheno Barcode]],7)</f>
        <v/>
      </c>
      <c r="H1837" s="10" t="e">
        <f>_xlfn.IFNA(VLOOKUP(expandedflower[[#This Row],[Strain]],VEGC8[[#All],[Scion METRC '#]:[Health]],5,FALSE),"")</f>
        <v>#REF!</v>
      </c>
      <c r="I1837" s="13"/>
      <c r="J1837" s="13" t="str">
        <f>_xlfn.IFNA(VLOOKUP(expandedflower[[#This Row],[Scion METRC '#]],DEADC8[#Data],2,FALSE),"Alive")</f>
        <v>Alive</v>
      </c>
      <c r="K1837" s="13"/>
      <c r="L1837" s="13" t="str">
        <f>_xlfn.IFNA(VLOOKUP(expandedflower[[#This Row],[Scion METRC '#]],DEADC8[#Data],3,FALSE),"")</f>
        <v/>
      </c>
      <c r="M1837" s="14" t="str">
        <f>_xlfn.IFNA(VLOOKUP(expandedflower[[#This Row],[Scion METRC '#]],DEADC8[#Data],4,FALSE),"")</f>
        <v/>
      </c>
      <c r="N1837" s="13" t="str">
        <f>IF(ISNUMBER(SEARCH(".",expandedflower[[#This Row],[Pheno Barcode]])),CONCATENATE("1A4070000000065000",RIGHT(expandedflower[[#This Row],[Pheno Barcode]],6)),"")</f>
        <v/>
      </c>
      <c r="O18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_WL5-12</v>
      </c>
    </row>
    <row r="1838" spans="1:15" x14ac:dyDescent="0.25">
      <c r="A1838" s="8" t="s">
        <v>582</v>
      </c>
      <c r="B1838" s="9">
        <v>13</v>
      </c>
      <c r="C1838" s="13" t="s">
        <v>597</v>
      </c>
      <c r="D1838" s="13"/>
      <c r="E1838" s="13" t="e">
        <f>_xlfn.IFNA(VLOOKUP(expandedflower[[#This Row],[Scion METRC '#]],[3]!METRCC8[#Data],2,FALSE),"METRC ERROR")</f>
        <v>#REF!</v>
      </c>
      <c r="F1838" s="13" t="str">
        <f>_xlfn.IFNA(VLOOKUP(expandedflower[[#This Row],[Scion METRC '#]],VEGC8[[#All],[Scion METRC '#]:[Pheno Barcode]],2,FALSE),"")</f>
        <v/>
      </c>
      <c r="G1838" s="13" t="str">
        <f>LEFT(expandedflower[[#This Row],[Pheno Barcode]],7)</f>
        <v/>
      </c>
      <c r="H1838" s="10" t="e">
        <f>_xlfn.IFNA(VLOOKUP(expandedflower[[#This Row],[Strain]],VEGC8[[#All],[Scion METRC '#]:[Health]],5,FALSE),"")</f>
        <v>#REF!</v>
      </c>
      <c r="I1838" s="13"/>
      <c r="J1838" s="13" t="str">
        <f>_xlfn.IFNA(VLOOKUP(expandedflower[[#This Row],[Scion METRC '#]],DEADC8[#Data],2,FALSE),"Alive")</f>
        <v>Alive</v>
      </c>
      <c r="K1838" s="13"/>
      <c r="L1838" s="13" t="str">
        <f>_xlfn.IFNA(VLOOKUP(expandedflower[[#This Row],[Scion METRC '#]],DEADC8[#Data],3,FALSE),"")</f>
        <v/>
      </c>
      <c r="M1838" s="14" t="str">
        <f>_xlfn.IFNA(VLOOKUP(expandedflower[[#This Row],[Scion METRC '#]],DEADC8[#Data],4,FALSE),"")</f>
        <v/>
      </c>
      <c r="N1838" s="13" t="str">
        <f>IF(ISNUMBER(SEARCH(".",expandedflower[[#This Row],[Pheno Barcode]])),CONCATENATE("1A4070000000065000",RIGHT(expandedflower[[#This Row],[Pheno Barcode]],6)),"")</f>
        <v/>
      </c>
      <c r="O18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_WL5-13</v>
      </c>
    </row>
    <row r="1839" spans="1:15" x14ac:dyDescent="0.25">
      <c r="A1839" s="8" t="s">
        <v>582</v>
      </c>
      <c r="B1839" s="9">
        <v>14</v>
      </c>
      <c r="C1839" s="13" t="s">
        <v>597</v>
      </c>
      <c r="D1839" s="13"/>
      <c r="E1839" s="13" t="e">
        <f>_xlfn.IFNA(VLOOKUP(expandedflower[[#This Row],[Scion METRC '#]],[3]!METRCC8[#Data],2,FALSE),"METRC ERROR")</f>
        <v>#REF!</v>
      </c>
      <c r="F1839" s="13" t="str">
        <f>_xlfn.IFNA(VLOOKUP(expandedflower[[#This Row],[Scion METRC '#]],VEGC8[[#All],[Scion METRC '#]:[Pheno Barcode]],2,FALSE),"")</f>
        <v/>
      </c>
      <c r="G1839" s="13" t="str">
        <f>LEFT(expandedflower[[#This Row],[Pheno Barcode]],7)</f>
        <v/>
      </c>
      <c r="H1839" s="10" t="e">
        <f>_xlfn.IFNA(VLOOKUP(expandedflower[[#This Row],[Strain]],VEGC8[[#All],[Scion METRC '#]:[Health]],5,FALSE),"")</f>
        <v>#REF!</v>
      </c>
      <c r="I1839" s="13"/>
      <c r="J1839" s="13" t="str">
        <f>_xlfn.IFNA(VLOOKUP(expandedflower[[#This Row],[Scion METRC '#]],DEADC8[#Data],2,FALSE),"Alive")</f>
        <v>Alive</v>
      </c>
      <c r="K1839" s="13"/>
      <c r="L1839" s="13" t="str">
        <f>_xlfn.IFNA(VLOOKUP(expandedflower[[#This Row],[Scion METRC '#]],DEADC8[#Data],3,FALSE),"")</f>
        <v/>
      </c>
      <c r="M1839" s="14" t="str">
        <f>_xlfn.IFNA(VLOOKUP(expandedflower[[#This Row],[Scion METRC '#]],DEADC8[#Data],4,FALSE),"")</f>
        <v/>
      </c>
      <c r="N1839" s="13" t="str">
        <f>IF(ISNUMBER(SEARCH(".",expandedflower[[#This Row],[Pheno Barcode]])),CONCATENATE("1A4070000000065000",RIGHT(expandedflower[[#This Row],[Pheno Barcode]],6)),"")</f>
        <v/>
      </c>
      <c r="O18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_WL5-14</v>
      </c>
    </row>
    <row r="1840" spans="1:15" x14ac:dyDescent="0.25">
      <c r="A1840" s="8" t="s">
        <v>582</v>
      </c>
      <c r="B1840" s="9">
        <v>15</v>
      </c>
      <c r="C1840" s="13" t="s">
        <v>597</v>
      </c>
      <c r="D1840" s="13"/>
      <c r="E1840" s="13" t="e">
        <f>_xlfn.IFNA(VLOOKUP(expandedflower[[#This Row],[Scion METRC '#]],[3]!METRCC8[#Data],2,FALSE),"METRC ERROR")</f>
        <v>#REF!</v>
      </c>
      <c r="F1840" s="13" t="str">
        <f>_xlfn.IFNA(VLOOKUP(expandedflower[[#This Row],[Scion METRC '#]],VEGC8[[#All],[Scion METRC '#]:[Pheno Barcode]],2,FALSE),"")</f>
        <v/>
      </c>
      <c r="G1840" s="13" t="str">
        <f>LEFT(expandedflower[[#This Row],[Pheno Barcode]],7)</f>
        <v/>
      </c>
      <c r="H1840" s="10" t="e">
        <f>_xlfn.IFNA(VLOOKUP(expandedflower[[#This Row],[Strain]],VEGC8[[#All],[Scion METRC '#]:[Health]],5,FALSE),"")</f>
        <v>#REF!</v>
      </c>
      <c r="I1840" s="13"/>
      <c r="J1840" s="13" t="str">
        <f>_xlfn.IFNA(VLOOKUP(expandedflower[[#This Row],[Scion METRC '#]],DEADC8[#Data],2,FALSE),"Alive")</f>
        <v>Alive</v>
      </c>
      <c r="K1840" s="13"/>
      <c r="L1840" s="13" t="str">
        <f>_xlfn.IFNA(VLOOKUP(expandedflower[[#This Row],[Scion METRC '#]],DEADC8[#Data],3,FALSE),"")</f>
        <v/>
      </c>
      <c r="M1840" s="14" t="str">
        <f>_xlfn.IFNA(VLOOKUP(expandedflower[[#This Row],[Scion METRC '#]],DEADC8[#Data],4,FALSE),"")</f>
        <v/>
      </c>
      <c r="N1840" s="13" t="str">
        <f>IF(ISNUMBER(SEARCH(".",expandedflower[[#This Row],[Pheno Barcode]])),CONCATENATE("1A4070000000065000",RIGHT(expandedflower[[#This Row],[Pheno Barcode]],6)),"")</f>
        <v/>
      </c>
      <c r="O18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_WL5-15</v>
      </c>
    </row>
    <row r="1841" spans="1:15" x14ac:dyDescent="0.25">
      <c r="A1841" s="8" t="s">
        <v>582</v>
      </c>
      <c r="B1841" s="9">
        <v>16</v>
      </c>
      <c r="C1841" s="13" t="s">
        <v>597</v>
      </c>
      <c r="D1841" s="13"/>
      <c r="E1841" s="13" t="e">
        <f>_xlfn.IFNA(VLOOKUP(expandedflower[[#This Row],[Scion METRC '#]],[3]!METRCC8[#Data],2,FALSE),"METRC ERROR")</f>
        <v>#REF!</v>
      </c>
      <c r="F1841" s="13" t="str">
        <f>_xlfn.IFNA(VLOOKUP(expandedflower[[#This Row],[Scion METRC '#]],VEGC8[[#All],[Scion METRC '#]:[Pheno Barcode]],2,FALSE),"")</f>
        <v/>
      </c>
      <c r="G1841" s="13" t="str">
        <f>LEFT(expandedflower[[#This Row],[Pheno Barcode]],7)</f>
        <v/>
      </c>
      <c r="H1841" s="10" t="e">
        <f>_xlfn.IFNA(VLOOKUP(expandedflower[[#This Row],[Strain]],VEGC8[[#All],[Scion METRC '#]:[Health]],5,FALSE),"")</f>
        <v>#REF!</v>
      </c>
      <c r="I1841" s="13"/>
      <c r="J1841" s="13" t="str">
        <f>_xlfn.IFNA(VLOOKUP(expandedflower[[#This Row],[Scion METRC '#]],DEADC8[#Data],2,FALSE),"Alive")</f>
        <v>Alive</v>
      </c>
      <c r="K1841" s="13"/>
      <c r="L1841" s="13" t="str">
        <f>_xlfn.IFNA(VLOOKUP(expandedflower[[#This Row],[Scion METRC '#]],DEADC8[#Data],3,FALSE),"")</f>
        <v/>
      </c>
      <c r="M1841" s="14" t="str">
        <f>_xlfn.IFNA(VLOOKUP(expandedflower[[#This Row],[Scion METRC '#]],DEADC8[#Data],4,FALSE),"")</f>
        <v/>
      </c>
      <c r="N1841" s="13" t="str">
        <f>IF(ISNUMBER(SEARCH(".",expandedflower[[#This Row],[Pheno Barcode]])),CONCATENATE("1A4070000000065000",RIGHT(expandedflower[[#This Row],[Pheno Barcode]],6)),"")</f>
        <v/>
      </c>
      <c r="O18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_WL5-16</v>
      </c>
    </row>
    <row r="1842" spans="1:15" x14ac:dyDescent="0.25">
      <c r="A1842" s="8" t="s">
        <v>582</v>
      </c>
      <c r="B1842" s="9">
        <v>1</v>
      </c>
      <c r="C1842" s="13" t="s">
        <v>598</v>
      </c>
      <c r="D1842" s="13"/>
      <c r="E1842" s="13" t="e">
        <f>_xlfn.IFNA(VLOOKUP(expandedflower[[#This Row],[Scion METRC '#]],[3]!METRCC8[#Data],2,FALSE),"METRC ERROR")</f>
        <v>#REF!</v>
      </c>
      <c r="F1842" s="13" t="str">
        <f>_xlfn.IFNA(VLOOKUP(expandedflower[[#This Row],[Scion METRC '#]],VEGC8[[#All],[Scion METRC '#]:[Pheno Barcode]],2,FALSE),"")</f>
        <v/>
      </c>
      <c r="G1842" s="13" t="str">
        <f>LEFT(expandedflower[[#This Row],[Pheno Barcode]],7)</f>
        <v/>
      </c>
      <c r="H1842" s="10" t="e">
        <f>_xlfn.IFNA(VLOOKUP(expandedflower[[#This Row],[Strain]],VEGC8[[#All],[Scion METRC '#]:[Health]],5,FALSE),"")</f>
        <v>#REF!</v>
      </c>
      <c r="I1842" s="13"/>
      <c r="J1842" s="13" t="str">
        <f>_xlfn.IFNA(VLOOKUP(expandedflower[[#This Row],[Scion METRC '#]],DEADC8[#Data],2,FALSE),"Alive")</f>
        <v>Alive</v>
      </c>
      <c r="K1842" s="13"/>
      <c r="L1842" s="13" t="str">
        <f>_xlfn.IFNA(VLOOKUP(expandedflower[[#This Row],[Scion METRC '#]],DEADC8[#Data],3,FALSE),"")</f>
        <v/>
      </c>
      <c r="M1842" s="14" t="str">
        <f>_xlfn.IFNA(VLOOKUP(expandedflower[[#This Row],[Scion METRC '#]],DEADC8[#Data],4,FALSE),"")</f>
        <v/>
      </c>
      <c r="N1842" s="13" t="str">
        <f>IF(ISNUMBER(SEARCH(".",expandedflower[[#This Row],[Pheno Barcode]])),CONCATENATE("1A4070000000065000",RIGHT(expandedflower[[#This Row],[Pheno Barcode]],6)),"")</f>
        <v/>
      </c>
      <c r="O18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_XL1-01</v>
      </c>
    </row>
    <row r="1843" spans="1:15" x14ac:dyDescent="0.25">
      <c r="A1843" s="8" t="s">
        <v>582</v>
      </c>
      <c r="B1843" s="9">
        <v>2</v>
      </c>
      <c r="C1843" s="13" t="s">
        <v>598</v>
      </c>
      <c r="D1843" s="13"/>
      <c r="E1843" s="13" t="e">
        <f>_xlfn.IFNA(VLOOKUP(expandedflower[[#This Row],[Scion METRC '#]],[3]!METRCC8[#Data],2,FALSE),"METRC ERROR")</f>
        <v>#REF!</v>
      </c>
      <c r="F1843" s="13" t="str">
        <f>_xlfn.IFNA(VLOOKUP(expandedflower[[#This Row],[Scion METRC '#]],VEGC8[[#All],[Scion METRC '#]:[Pheno Barcode]],2,FALSE),"")</f>
        <v/>
      </c>
      <c r="G1843" s="13" t="str">
        <f>LEFT(expandedflower[[#This Row],[Pheno Barcode]],7)</f>
        <v/>
      </c>
      <c r="H1843" s="10" t="e">
        <f>_xlfn.IFNA(VLOOKUP(expandedflower[[#This Row],[Strain]],VEGC8[[#All],[Scion METRC '#]:[Health]],5,FALSE),"")</f>
        <v>#REF!</v>
      </c>
      <c r="I1843" s="13"/>
      <c r="J1843" s="13" t="str">
        <f>_xlfn.IFNA(VLOOKUP(expandedflower[[#This Row],[Scion METRC '#]],DEADC8[#Data],2,FALSE),"Alive")</f>
        <v>Alive</v>
      </c>
      <c r="K1843" s="13"/>
      <c r="L1843" s="13" t="str">
        <f>_xlfn.IFNA(VLOOKUP(expandedflower[[#This Row],[Scion METRC '#]],DEADC8[#Data],3,FALSE),"")</f>
        <v/>
      </c>
      <c r="M1843" s="14" t="str">
        <f>_xlfn.IFNA(VLOOKUP(expandedflower[[#This Row],[Scion METRC '#]],DEADC8[#Data],4,FALSE),"")</f>
        <v/>
      </c>
      <c r="N1843" s="13" t="str">
        <f>IF(ISNUMBER(SEARCH(".",expandedflower[[#This Row],[Pheno Barcode]])),CONCATENATE("1A4070000000065000",RIGHT(expandedflower[[#This Row],[Pheno Barcode]],6)),"")</f>
        <v/>
      </c>
      <c r="O18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_XL1-02</v>
      </c>
    </row>
    <row r="1844" spans="1:15" x14ac:dyDescent="0.25">
      <c r="A1844" s="8" t="s">
        <v>582</v>
      </c>
      <c r="B1844" s="9">
        <v>3</v>
      </c>
      <c r="C1844" s="13" t="s">
        <v>598</v>
      </c>
      <c r="D1844" s="13"/>
      <c r="E1844" s="13" t="e">
        <f>_xlfn.IFNA(VLOOKUP(expandedflower[[#This Row],[Scion METRC '#]],[3]!METRCC8[#Data],2,FALSE),"METRC ERROR")</f>
        <v>#REF!</v>
      </c>
      <c r="F1844" s="13" t="str">
        <f>_xlfn.IFNA(VLOOKUP(expandedflower[[#This Row],[Scion METRC '#]],VEGC8[[#All],[Scion METRC '#]:[Pheno Barcode]],2,FALSE),"")</f>
        <v/>
      </c>
      <c r="G1844" s="13" t="str">
        <f>LEFT(expandedflower[[#This Row],[Pheno Barcode]],7)</f>
        <v/>
      </c>
      <c r="H1844" s="10" t="e">
        <f>_xlfn.IFNA(VLOOKUP(expandedflower[[#This Row],[Strain]],VEGC8[[#All],[Scion METRC '#]:[Health]],5,FALSE),"")</f>
        <v>#REF!</v>
      </c>
      <c r="I1844" s="13"/>
      <c r="J1844" s="13" t="str">
        <f>_xlfn.IFNA(VLOOKUP(expandedflower[[#This Row],[Scion METRC '#]],DEADC8[#Data],2,FALSE),"Alive")</f>
        <v>Alive</v>
      </c>
      <c r="K1844" s="13"/>
      <c r="L1844" s="13" t="str">
        <f>_xlfn.IFNA(VLOOKUP(expandedflower[[#This Row],[Scion METRC '#]],DEADC8[#Data],3,FALSE),"")</f>
        <v/>
      </c>
      <c r="M1844" s="14" t="str">
        <f>_xlfn.IFNA(VLOOKUP(expandedflower[[#This Row],[Scion METRC '#]],DEADC8[#Data],4,FALSE),"")</f>
        <v/>
      </c>
      <c r="N1844" s="13" t="str">
        <f>IF(ISNUMBER(SEARCH(".",expandedflower[[#This Row],[Pheno Barcode]])),CONCATENATE("1A4070000000065000",RIGHT(expandedflower[[#This Row],[Pheno Barcode]],6)),"")</f>
        <v/>
      </c>
      <c r="O18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_XL1-03</v>
      </c>
    </row>
    <row r="1845" spans="1:15" x14ac:dyDescent="0.25">
      <c r="A1845" s="8" t="s">
        <v>582</v>
      </c>
      <c r="B1845" s="9">
        <v>4</v>
      </c>
      <c r="C1845" s="13" t="s">
        <v>598</v>
      </c>
      <c r="D1845" s="13"/>
      <c r="E1845" s="13" t="e">
        <f>_xlfn.IFNA(VLOOKUP(expandedflower[[#This Row],[Scion METRC '#]],[3]!METRCC8[#Data],2,FALSE),"METRC ERROR")</f>
        <v>#REF!</v>
      </c>
      <c r="F1845" s="13" t="str">
        <f>_xlfn.IFNA(VLOOKUP(expandedflower[[#This Row],[Scion METRC '#]],VEGC8[[#All],[Scion METRC '#]:[Pheno Barcode]],2,FALSE),"")</f>
        <v/>
      </c>
      <c r="G1845" s="13" t="str">
        <f>LEFT(expandedflower[[#This Row],[Pheno Barcode]],7)</f>
        <v/>
      </c>
      <c r="H1845" s="10" t="e">
        <f>_xlfn.IFNA(VLOOKUP(expandedflower[[#This Row],[Strain]],VEGC8[[#All],[Scion METRC '#]:[Health]],5,FALSE),"")</f>
        <v>#REF!</v>
      </c>
      <c r="I1845" s="13"/>
      <c r="J1845" s="13" t="str">
        <f>_xlfn.IFNA(VLOOKUP(expandedflower[[#This Row],[Scion METRC '#]],DEADC8[#Data],2,FALSE),"Alive")</f>
        <v>Alive</v>
      </c>
      <c r="K1845" s="13"/>
      <c r="L1845" s="13" t="str">
        <f>_xlfn.IFNA(VLOOKUP(expandedflower[[#This Row],[Scion METRC '#]],DEADC8[#Data],3,FALSE),"")</f>
        <v/>
      </c>
      <c r="M1845" s="14" t="str">
        <f>_xlfn.IFNA(VLOOKUP(expandedflower[[#This Row],[Scion METRC '#]],DEADC8[#Data],4,FALSE),"")</f>
        <v/>
      </c>
      <c r="N1845" s="13" t="str">
        <f>IF(ISNUMBER(SEARCH(".",expandedflower[[#This Row],[Pheno Barcode]])),CONCATENATE("1A4070000000065000",RIGHT(expandedflower[[#This Row],[Pheno Barcode]],6)),"")</f>
        <v/>
      </c>
      <c r="O18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_XL1-04</v>
      </c>
    </row>
    <row r="1846" spans="1:15" x14ac:dyDescent="0.25">
      <c r="A1846" s="8" t="s">
        <v>582</v>
      </c>
      <c r="B1846" s="9">
        <v>5</v>
      </c>
      <c r="C1846" s="13" t="s">
        <v>598</v>
      </c>
      <c r="D1846" s="13"/>
      <c r="E1846" s="13" t="e">
        <f>_xlfn.IFNA(VLOOKUP(expandedflower[[#This Row],[Scion METRC '#]],[3]!METRCC8[#Data],2,FALSE),"METRC ERROR")</f>
        <v>#REF!</v>
      </c>
      <c r="F1846" s="13" t="str">
        <f>_xlfn.IFNA(VLOOKUP(expandedflower[[#This Row],[Scion METRC '#]],VEGC8[[#All],[Scion METRC '#]:[Pheno Barcode]],2,FALSE),"")</f>
        <v/>
      </c>
      <c r="G1846" s="13" t="str">
        <f>LEFT(expandedflower[[#This Row],[Pheno Barcode]],7)</f>
        <v/>
      </c>
      <c r="H1846" s="10" t="e">
        <f>_xlfn.IFNA(VLOOKUP(expandedflower[[#This Row],[Strain]],VEGC8[[#All],[Scion METRC '#]:[Health]],5,FALSE),"")</f>
        <v>#REF!</v>
      </c>
      <c r="I1846" s="13"/>
      <c r="J1846" s="13" t="str">
        <f>_xlfn.IFNA(VLOOKUP(expandedflower[[#This Row],[Scion METRC '#]],DEADC8[#Data],2,FALSE),"Alive")</f>
        <v>Alive</v>
      </c>
      <c r="K1846" s="13"/>
      <c r="L1846" s="13" t="str">
        <f>_xlfn.IFNA(VLOOKUP(expandedflower[[#This Row],[Scion METRC '#]],DEADC8[#Data],3,FALSE),"")</f>
        <v/>
      </c>
      <c r="M1846" s="14" t="str">
        <f>_xlfn.IFNA(VLOOKUP(expandedflower[[#This Row],[Scion METRC '#]],DEADC8[#Data],4,FALSE),"")</f>
        <v/>
      </c>
      <c r="N1846" s="13" t="str">
        <f>IF(ISNUMBER(SEARCH(".",expandedflower[[#This Row],[Pheno Barcode]])),CONCATENATE("1A4070000000065000",RIGHT(expandedflower[[#This Row],[Pheno Barcode]],6)),"")</f>
        <v/>
      </c>
      <c r="O18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_XL1-05</v>
      </c>
    </row>
    <row r="1847" spans="1:15" x14ac:dyDescent="0.25">
      <c r="A1847" s="8" t="s">
        <v>582</v>
      </c>
      <c r="B1847" s="9">
        <v>6</v>
      </c>
      <c r="C1847" s="13" t="s">
        <v>598</v>
      </c>
      <c r="D1847" s="13"/>
      <c r="E1847" s="13" t="e">
        <f>_xlfn.IFNA(VLOOKUP(expandedflower[[#This Row],[Scion METRC '#]],[3]!METRCC8[#Data],2,FALSE),"METRC ERROR")</f>
        <v>#REF!</v>
      </c>
      <c r="F1847" s="13" t="str">
        <f>_xlfn.IFNA(VLOOKUP(expandedflower[[#This Row],[Scion METRC '#]],VEGC8[[#All],[Scion METRC '#]:[Pheno Barcode]],2,FALSE),"")</f>
        <v/>
      </c>
      <c r="G1847" s="13" t="str">
        <f>LEFT(expandedflower[[#This Row],[Pheno Barcode]],7)</f>
        <v/>
      </c>
      <c r="H1847" s="10" t="e">
        <f>_xlfn.IFNA(VLOOKUP(expandedflower[[#This Row],[Strain]],VEGC8[[#All],[Scion METRC '#]:[Health]],5,FALSE),"")</f>
        <v>#REF!</v>
      </c>
      <c r="I1847" s="13"/>
      <c r="J1847" s="13" t="str">
        <f>_xlfn.IFNA(VLOOKUP(expandedflower[[#This Row],[Scion METRC '#]],DEADC8[#Data],2,FALSE),"Alive")</f>
        <v>Alive</v>
      </c>
      <c r="K1847" s="13"/>
      <c r="L1847" s="13" t="str">
        <f>_xlfn.IFNA(VLOOKUP(expandedflower[[#This Row],[Scion METRC '#]],DEADC8[#Data],3,FALSE),"")</f>
        <v/>
      </c>
      <c r="M1847" s="14" t="str">
        <f>_xlfn.IFNA(VLOOKUP(expandedflower[[#This Row],[Scion METRC '#]],DEADC8[#Data],4,FALSE),"")</f>
        <v/>
      </c>
      <c r="N1847" s="13" t="str">
        <f>IF(ISNUMBER(SEARCH(".",expandedflower[[#This Row],[Pheno Barcode]])),CONCATENATE("1A4070000000065000",RIGHT(expandedflower[[#This Row],[Pheno Barcode]],6)),"")</f>
        <v/>
      </c>
      <c r="O18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_XL1-06</v>
      </c>
    </row>
    <row r="1848" spans="1:15" x14ac:dyDescent="0.25">
      <c r="A1848" s="8" t="s">
        <v>582</v>
      </c>
      <c r="B1848" s="9">
        <v>7</v>
      </c>
      <c r="C1848" s="13" t="s">
        <v>598</v>
      </c>
      <c r="D1848" s="13"/>
      <c r="E1848" s="13" t="e">
        <f>_xlfn.IFNA(VLOOKUP(expandedflower[[#This Row],[Scion METRC '#]],[3]!METRCC8[#Data],2,FALSE),"METRC ERROR")</f>
        <v>#REF!</v>
      </c>
      <c r="F1848" s="13" t="str">
        <f>_xlfn.IFNA(VLOOKUP(expandedflower[[#This Row],[Scion METRC '#]],VEGC8[[#All],[Scion METRC '#]:[Pheno Barcode]],2,FALSE),"")</f>
        <v/>
      </c>
      <c r="G1848" s="13" t="str">
        <f>LEFT(expandedflower[[#This Row],[Pheno Barcode]],7)</f>
        <v/>
      </c>
      <c r="H1848" s="10" t="e">
        <f>_xlfn.IFNA(VLOOKUP(expandedflower[[#This Row],[Strain]],VEGC8[[#All],[Scion METRC '#]:[Health]],5,FALSE),"")</f>
        <v>#REF!</v>
      </c>
      <c r="I1848" s="13"/>
      <c r="J1848" s="13" t="str">
        <f>_xlfn.IFNA(VLOOKUP(expandedflower[[#This Row],[Scion METRC '#]],DEADC8[#Data],2,FALSE),"Alive")</f>
        <v>Alive</v>
      </c>
      <c r="K1848" s="13"/>
      <c r="L1848" s="13" t="str">
        <f>_xlfn.IFNA(VLOOKUP(expandedflower[[#This Row],[Scion METRC '#]],DEADC8[#Data],3,FALSE),"")</f>
        <v/>
      </c>
      <c r="M1848" s="14" t="str">
        <f>_xlfn.IFNA(VLOOKUP(expandedflower[[#This Row],[Scion METRC '#]],DEADC8[#Data],4,FALSE),"")</f>
        <v/>
      </c>
      <c r="N1848" s="13" t="str">
        <f>IF(ISNUMBER(SEARCH(".",expandedflower[[#This Row],[Pheno Barcode]])),CONCATENATE("1A4070000000065000",RIGHT(expandedflower[[#This Row],[Pheno Barcode]],6)),"")</f>
        <v/>
      </c>
      <c r="O18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_XL1-07</v>
      </c>
    </row>
    <row r="1849" spans="1:15" x14ac:dyDescent="0.25">
      <c r="A1849" s="8" t="s">
        <v>582</v>
      </c>
      <c r="B1849" s="9">
        <v>8</v>
      </c>
      <c r="C1849" s="13" t="s">
        <v>598</v>
      </c>
      <c r="D1849" s="13"/>
      <c r="E1849" s="13" t="e">
        <f>_xlfn.IFNA(VLOOKUP(expandedflower[[#This Row],[Scion METRC '#]],[3]!METRCC8[#Data],2,FALSE),"METRC ERROR")</f>
        <v>#REF!</v>
      </c>
      <c r="F1849" s="13" t="str">
        <f>_xlfn.IFNA(VLOOKUP(expandedflower[[#This Row],[Scion METRC '#]],VEGC8[[#All],[Scion METRC '#]:[Pheno Barcode]],2,FALSE),"")</f>
        <v/>
      </c>
      <c r="G1849" s="13" t="str">
        <f>LEFT(expandedflower[[#This Row],[Pheno Barcode]],7)</f>
        <v/>
      </c>
      <c r="H1849" s="10" t="e">
        <f>_xlfn.IFNA(VLOOKUP(expandedflower[[#This Row],[Strain]],VEGC8[[#All],[Scion METRC '#]:[Health]],5,FALSE),"")</f>
        <v>#REF!</v>
      </c>
      <c r="I1849" s="13"/>
      <c r="J1849" s="13" t="str">
        <f>_xlfn.IFNA(VLOOKUP(expandedflower[[#This Row],[Scion METRC '#]],DEADC8[#Data],2,FALSE),"Alive")</f>
        <v>Alive</v>
      </c>
      <c r="K1849" s="13"/>
      <c r="L1849" s="13" t="str">
        <f>_xlfn.IFNA(VLOOKUP(expandedflower[[#This Row],[Scion METRC '#]],DEADC8[#Data],3,FALSE),"")</f>
        <v/>
      </c>
      <c r="M1849" s="14" t="str">
        <f>_xlfn.IFNA(VLOOKUP(expandedflower[[#This Row],[Scion METRC '#]],DEADC8[#Data],4,FALSE),"")</f>
        <v/>
      </c>
      <c r="N1849" s="13" t="str">
        <f>IF(ISNUMBER(SEARCH(".",expandedflower[[#This Row],[Pheno Barcode]])),CONCATENATE("1A4070000000065000",RIGHT(expandedflower[[#This Row],[Pheno Barcode]],6)),"")</f>
        <v/>
      </c>
      <c r="O18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_XL1-08</v>
      </c>
    </row>
    <row r="1850" spans="1:15" x14ac:dyDescent="0.25">
      <c r="A1850" s="8" t="s">
        <v>582</v>
      </c>
      <c r="B1850" s="9">
        <v>9</v>
      </c>
      <c r="C1850" s="13" t="s">
        <v>598</v>
      </c>
      <c r="D1850" s="13"/>
      <c r="E1850" s="13" t="e">
        <f>_xlfn.IFNA(VLOOKUP(expandedflower[[#This Row],[Scion METRC '#]],[3]!METRCC8[#Data],2,FALSE),"METRC ERROR")</f>
        <v>#REF!</v>
      </c>
      <c r="F1850" s="13" t="str">
        <f>_xlfn.IFNA(VLOOKUP(expandedflower[[#This Row],[Scion METRC '#]],VEGC8[[#All],[Scion METRC '#]:[Pheno Barcode]],2,FALSE),"")</f>
        <v/>
      </c>
      <c r="G1850" s="13" t="str">
        <f>LEFT(expandedflower[[#This Row],[Pheno Barcode]],7)</f>
        <v/>
      </c>
      <c r="H1850" s="10" t="e">
        <f>_xlfn.IFNA(VLOOKUP(expandedflower[[#This Row],[Strain]],VEGC8[[#All],[Scion METRC '#]:[Health]],5,FALSE),"")</f>
        <v>#REF!</v>
      </c>
      <c r="I1850" s="13"/>
      <c r="J1850" s="13" t="str">
        <f>_xlfn.IFNA(VLOOKUP(expandedflower[[#This Row],[Scion METRC '#]],DEADC8[#Data],2,FALSE),"Alive")</f>
        <v>Alive</v>
      </c>
      <c r="K1850" s="13"/>
      <c r="L1850" s="13" t="str">
        <f>_xlfn.IFNA(VLOOKUP(expandedflower[[#This Row],[Scion METRC '#]],DEADC8[#Data],3,FALSE),"")</f>
        <v/>
      </c>
      <c r="M1850" s="14" t="str">
        <f>_xlfn.IFNA(VLOOKUP(expandedflower[[#This Row],[Scion METRC '#]],DEADC8[#Data],4,FALSE),"")</f>
        <v/>
      </c>
      <c r="N1850" s="13" t="str">
        <f>IF(ISNUMBER(SEARCH(".",expandedflower[[#This Row],[Pheno Barcode]])),CONCATENATE("1A4070000000065000",RIGHT(expandedflower[[#This Row],[Pheno Barcode]],6)),"")</f>
        <v/>
      </c>
      <c r="O18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_XL1-09</v>
      </c>
    </row>
    <row r="1851" spans="1:15" x14ac:dyDescent="0.25">
      <c r="A1851" s="8" t="s">
        <v>582</v>
      </c>
      <c r="B1851" s="9">
        <v>10</v>
      </c>
      <c r="C1851" s="13" t="s">
        <v>598</v>
      </c>
      <c r="D1851" s="13"/>
      <c r="E1851" s="13" t="e">
        <f>_xlfn.IFNA(VLOOKUP(expandedflower[[#This Row],[Scion METRC '#]],[3]!METRCC8[#Data],2,FALSE),"METRC ERROR")</f>
        <v>#REF!</v>
      </c>
      <c r="F1851" s="13" t="str">
        <f>_xlfn.IFNA(VLOOKUP(expandedflower[[#This Row],[Scion METRC '#]],VEGC8[[#All],[Scion METRC '#]:[Pheno Barcode]],2,FALSE),"")</f>
        <v/>
      </c>
      <c r="G1851" s="13" t="str">
        <f>LEFT(expandedflower[[#This Row],[Pheno Barcode]],7)</f>
        <v/>
      </c>
      <c r="H1851" s="10" t="e">
        <f>_xlfn.IFNA(VLOOKUP(expandedflower[[#This Row],[Strain]],VEGC8[[#All],[Scion METRC '#]:[Health]],5,FALSE),"")</f>
        <v>#REF!</v>
      </c>
      <c r="I1851" s="13"/>
      <c r="J1851" s="13" t="str">
        <f>_xlfn.IFNA(VLOOKUP(expandedflower[[#This Row],[Scion METRC '#]],DEADC8[#Data],2,FALSE),"Alive")</f>
        <v>Alive</v>
      </c>
      <c r="K1851" s="13"/>
      <c r="L1851" s="13" t="str">
        <f>_xlfn.IFNA(VLOOKUP(expandedflower[[#This Row],[Scion METRC '#]],DEADC8[#Data],3,FALSE),"")</f>
        <v/>
      </c>
      <c r="M1851" s="14" t="str">
        <f>_xlfn.IFNA(VLOOKUP(expandedflower[[#This Row],[Scion METRC '#]],DEADC8[#Data],4,FALSE),"")</f>
        <v/>
      </c>
      <c r="N1851" s="13" t="str">
        <f>IF(ISNUMBER(SEARCH(".",expandedflower[[#This Row],[Pheno Barcode]])),CONCATENATE("1A4070000000065000",RIGHT(expandedflower[[#This Row],[Pheno Barcode]],6)),"")</f>
        <v/>
      </c>
      <c r="O18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_XL1-10</v>
      </c>
    </row>
    <row r="1852" spans="1:15" x14ac:dyDescent="0.25">
      <c r="A1852" s="8" t="s">
        <v>582</v>
      </c>
      <c r="B1852" s="9">
        <v>11</v>
      </c>
      <c r="C1852" s="13" t="s">
        <v>598</v>
      </c>
      <c r="D1852" s="13"/>
      <c r="E1852" s="13" t="e">
        <f>_xlfn.IFNA(VLOOKUP(expandedflower[[#This Row],[Scion METRC '#]],[3]!METRCC8[#Data],2,FALSE),"METRC ERROR")</f>
        <v>#REF!</v>
      </c>
      <c r="F1852" s="13" t="str">
        <f>_xlfn.IFNA(VLOOKUP(expandedflower[[#This Row],[Scion METRC '#]],VEGC8[[#All],[Scion METRC '#]:[Pheno Barcode]],2,FALSE),"")</f>
        <v/>
      </c>
      <c r="G1852" s="13" t="str">
        <f>LEFT(expandedflower[[#This Row],[Pheno Barcode]],7)</f>
        <v/>
      </c>
      <c r="H1852" s="10" t="e">
        <f>_xlfn.IFNA(VLOOKUP(expandedflower[[#This Row],[Strain]],VEGC8[[#All],[Scion METRC '#]:[Health]],5,FALSE),"")</f>
        <v>#REF!</v>
      </c>
      <c r="I1852" s="13"/>
      <c r="J1852" s="13" t="str">
        <f>_xlfn.IFNA(VLOOKUP(expandedflower[[#This Row],[Scion METRC '#]],DEADC8[#Data],2,FALSE),"Alive")</f>
        <v>Alive</v>
      </c>
      <c r="K1852" s="13"/>
      <c r="L1852" s="13" t="str">
        <f>_xlfn.IFNA(VLOOKUP(expandedflower[[#This Row],[Scion METRC '#]],DEADC8[#Data],3,FALSE),"")</f>
        <v/>
      </c>
      <c r="M1852" s="14" t="str">
        <f>_xlfn.IFNA(VLOOKUP(expandedflower[[#This Row],[Scion METRC '#]],DEADC8[#Data],4,FALSE),"")</f>
        <v/>
      </c>
      <c r="N1852" s="13" t="str">
        <f>IF(ISNUMBER(SEARCH(".",expandedflower[[#This Row],[Pheno Barcode]])),CONCATENATE("1A4070000000065000",RIGHT(expandedflower[[#This Row],[Pheno Barcode]],6)),"")</f>
        <v/>
      </c>
      <c r="O18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_XL1-11</v>
      </c>
    </row>
    <row r="1853" spans="1:15" x14ac:dyDescent="0.25">
      <c r="A1853" s="8" t="s">
        <v>582</v>
      </c>
      <c r="B1853" s="9">
        <v>12</v>
      </c>
      <c r="C1853" s="13" t="s">
        <v>598</v>
      </c>
      <c r="D1853" s="13"/>
      <c r="E1853" s="13" t="e">
        <f>_xlfn.IFNA(VLOOKUP(expandedflower[[#This Row],[Scion METRC '#]],[3]!METRCC8[#Data],2,FALSE),"METRC ERROR")</f>
        <v>#REF!</v>
      </c>
      <c r="F1853" s="13" t="str">
        <f>_xlfn.IFNA(VLOOKUP(expandedflower[[#This Row],[Scion METRC '#]],VEGC8[[#All],[Scion METRC '#]:[Pheno Barcode]],2,FALSE),"")</f>
        <v/>
      </c>
      <c r="G1853" s="13" t="str">
        <f>LEFT(expandedflower[[#This Row],[Pheno Barcode]],7)</f>
        <v/>
      </c>
      <c r="H1853" s="10" t="e">
        <f>_xlfn.IFNA(VLOOKUP(expandedflower[[#This Row],[Strain]],VEGC8[[#All],[Scion METRC '#]:[Health]],5,FALSE),"")</f>
        <v>#REF!</v>
      </c>
      <c r="I1853" s="13"/>
      <c r="J1853" s="13" t="str">
        <f>_xlfn.IFNA(VLOOKUP(expandedflower[[#This Row],[Scion METRC '#]],DEADC8[#Data],2,FALSE),"Alive")</f>
        <v>Alive</v>
      </c>
      <c r="K1853" s="13"/>
      <c r="L1853" s="13" t="str">
        <f>_xlfn.IFNA(VLOOKUP(expandedflower[[#This Row],[Scion METRC '#]],DEADC8[#Data],3,FALSE),"")</f>
        <v/>
      </c>
      <c r="M1853" s="14" t="str">
        <f>_xlfn.IFNA(VLOOKUP(expandedflower[[#This Row],[Scion METRC '#]],DEADC8[#Data],4,FALSE),"")</f>
        <v/>
      </c>
      <c r="N1853" s="13" t="str">
        <f>IF(ISNUMBER(SEARCH(".",expandedflower[[#This Row],[Pheno Barcode]])),CONCATENATE("1A4070000000065000",RIGHT(expandedflower[[#This Row],[Pheno Barcode]],6)),"")</f>
        <v/>
      </c>
      <c r="O18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_XL1-12</v>
      </c>
    </row>
    <row r="1854" spans="1:15" x14ac:dyDescent="0.25">
      <c r="A1854" s="8" t="s">
        <v>582</v>
      </c>
      <c r="B1854" s="9">
        <v>13</v>
      </c>
      <c r="C1854" s="13" t="s">
        <v>598</v>
      </c>
      <c r="D1854" s="13"/>
      <c r="E1854" s="13" t="e">
        <f>_xlfn.IFNA(VLOOKUP(expandedflower[[#This Row],[Scion METRC '#]],[3]!METRCC8[#Data],2,FALSE),"METRC ERROR")</f>
        <v>#REF!</v>
      </c>
      <c r="F1854" s="13" t="str">
        <f>_xlfn.IFNA(VLOOKUP(expandedflower[[#This Row],[Scion METRC '#]],VEGC8[[#All],[Scion METRC '#]:[Pheno Barcode]],2,FALSE),"")</f>
        <v/>
      </c>
      <c r="G1854" s="13" t="str">
        <f>LEFT(expandedflower[[#This Row],[Pheno Barcode]],7)</f>
        <v/>
      </c>
      <c r="H1854" s="10" t="e">
        <f>_xlfn.IFNA(VLOOKUP(expandedflower[[#This Row],[Strain]],VEGC8[[#All],[Scion METRC '#]:[Health]],5,FALSE),"")</f>
        <v>#REF!</v>
      </c>
      <c r="I1854" s="13"/>
      <c r="J1854" s="13" t="str">
        <f>_xlfn.IFNA(VLOOKUP(expandedflower[[#This Row],[Scion METRC '#]],DEADC8[#Data],2,FALSE),"Alive")</f>
        <v>Alive</v>
      </c>
      <c r="K1854" s="13"/>
      <c r="L1854" s="13" t="str">
        <f>_xlfn.IFNA(VLOOKUP(expandedflower[[#This Row],[Scion METRC '#]],DEADC8[#Data],3,FALSE),"")</f>
        <v/>
      </c>
      <c r="M1854" s="14" t="str">
        <f>_xlfn.IFNA(VLOOKUP(expandedflower[[#This Row],[Scion METRC '#]],DEADC8[#Data],4,FALSE),"")</f>
        <v/>
      </c>
      <c r="N1854" s="13" t="str">
        <f>IF(ISNUMBER(SEARCH(".",expandedflower[[#This Row],[Pheno Barcode]])),CONCATENATE("1A4070000000065000",RIGHT(expandedflower[[#This Row],[Pheno Barcode]],6)),"")</f>
        <v/>
      </c>
      <c r="O18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_XL1-13</v>
      </c>
    </row>
    <row r="1855" spans="1:15" x14ac:dyDescent="0.25">
      <c r="A1855" s="8" t="s">
        <v>582</v>
      </c>
      <c r="B1855" s="9">
        <v>14</v>
      </c>
      <c r="C1855" s="13" t="s">
        <v>598</v>
      </c>
      <c r="D1855" s="13"/>
      <c r="E1855" s="13" t="e">
        <f>_xlfn.IFNA(VLOOKUP(expandedflower[[#This Row],[Scion METRC '#]],[3]!METRCC8[#Data],2,FALSE),"METRC ERROR")</f>
        <v>#REF!</v>
      </c>
      <c r="F1855" s="13" t="str">
        <f>_xlfn.IFNA(VLOOKUP(expandedflower[[#This Row],[Scion METRC '#]],VEGC8[[#All],[Scion METRC '#]:[Pheno Barcode]],2,FALSE),"")</f>
        <v/>
      </c>
      <c r="G1855" s="13" t="str">
        <f>LEFT(expandedflower[[#This Row],[Pheno Barcode]],7)</f>
        <v/>
      </c>
      <c r="H1855" s="10" t="e">
        <f>_xlfn.IFNA(VLOOKUP(expandedflower[[#This Row],[Strain]],VEGC8[[#All],[Scion METRC '#]:[Health]],5,FALSE),"")</f>
        <v>#REF!</v>
      </c>
      <c r="I1855" s="13"/>
      <c r="J1855" s="13" t="str">
        <f>_xlfn.IFNA(VLOOKUP(expandedflower[[#This Row],[Scion METRC '#]],DEADC8[#Data],2,FALSE),"Alive")</f>
        <v>Alive</v>
      </c>
      <c r="K1855" s="13"/>
      <c r="L1855" s="13" t="str">
        <f>_xlfn.IFNA(VLOOKUP(expandedflower[[#This Row],[Scion METRC '#]],DEADC8[#Data],3,FALSE),"")</f>
        <v/>
      </c>
      <c r="M1855" s="14" t="str">
        <f>_xlfn.IFNA(VLOOKUP(expandedflower[[#This Row],[Scion METRC '#]],DEADC8[#Data],4,FALSE),"")</f>
        <v/>
      </c>
      <c r="N1855" s="13" t="str">
        <f>IF(ISNUMBER(SEARCH(".",expandedflower[[#This Row],[Pheno Barcode]])),CONCATENATE("1A4070000000065000",RIGHT(expandedflower[[#This Row],[Pheno Barcode]],6)),"")</f>
        <v/>
      </c>
      <c r="O18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_XL1-14</v>
      </c>
    </row>
    <row r="1856" spans="1:15" x14ac:dyDescent="0.25">
      <c r="A1856" s="8" t="s">
        <v>582</v>
      </c>
      <c r="B1856" s="9">
        <v>15</v>
      </c>
      <c r="C1856" s="13" t="s">
        <v>598</v>
      </c>
      <c r="D1856" s="13"/>
      <c r="E1856" s="13" t="e">
        <f>_xlfn.IFNA(VLOOKUP(expandedflower[[#This Row],[Scion METRC '#]],[3]!METRCC8[#Data],2,FALSE),"METRC ERROR")</f>
        <v>#REF!</v>
      </c>
      <c r="F1856" s="13" t="str">
        <f>_xlfn.IFNA(VLOOKUP(expandedflower[[#This Row],[Scion METRC '#]],VEGC8[[#All],[Scion METRC '#]:[Pheno Barcode]],2,FALSE),"")</f>
        <v/>
      </c>
      <c r="G1856" s="13" t="str">
        <f>LEFT(expandedflower[[#This Row],[Pheno Barcode]],7)</f>
        <v/>
      </c>
      <c r="H1856" s="10" t="e">
        <f>_xlfn.IFNA(VLOOKUP(expandedflower[[#This Row],[Strain]],VEGC8[[#All],[Scion METRC '#]:[Health]],5,FALSE),"")</f>
        <v>#REF!</v>
      </c>
      <c r="I1856" s="13"/>
      <c r="J1856" s="13" t="str">
        <f>_xlfn.IFNA(VLOOKUP(expandedflower[[#This Row],[Scion METRC '#]],DEADC8[#Data],2,FALSE),"Alive")</f>
        <v>Alive</v>
      </c>
      <c r="K1856" s="13"/>
      <c r="L1856" s="13" t="str">
        <f>_xlfn.IFNA(VLOOKUP(expandedflower[[#This Row],[Scion METRC '#]],DEADC8[#Data],3,FALSE),"")</f>
        <v/>
      </c>
      <c r="M1856" s="14" t="str">
        <f>_xlfn.IFNA(VLOOKUP(expandedflower[[#This Row],[Scion METRC '#]],DEADC8[#Data],4,FALSE),"")</f>
        <v/>
      </c>
      <c r="N1856" s="13" t="str">
        <f>IF(ISNUMBER(SEARCH(".",expandedflower[[#This Row],[Pheno Barcode]])),CONCATENATE("1A4070000000065000",RIGHT(expandedflower[[#This Row],[Pheno Barcode]],6)),"")</f>
        <v/>
      </c>
      <c r="O18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_XL1-15</v>
      </c>
    </row>
    <row r="1857" spans="1:15" x14ac:dyDescent="0.25">
      <c r="A1857" s="8" t="s">
        <v>582</v>
      </c>
      <c r="B1857" s="9">
        <v>16</v>
      </c>
      <c r="C1857" s="13" t="s">
        <v>598</v>
      </c>
      <c r="D1857" s="13"/>
      <c r="E1857" s="13" t="e">
        <f>_xlfn.IFNA(VLOOKUP(expandedflower[[#This Row],[Scion METRC '#]],[3]!METRCC8[#Data],2,FALSE),"METRC ERROR")</f>
        <v>#REF!</v>
      </c>
      <c r="F1857" s="13" t="str">
        <f>_xlfn.IFNA(VLOOKUP(expandedflower[[#This Row],[Scion METRC '#]],VEGC8[[#All],[Scion METRC '#]:[Pheno Barcode]],2,FALSE),"")</f>
        <v/>
      </c>
      <c r="G1857" s="13" t="str">
        <f>LEFT(expandedflower[[#This Row],[Pheno Barcode]],7)</f>
        <v/>
      </c>
      <c r="H1857" s="10" t="e">
        <f>_xlfn.IFNA(VLOOKUP(expandedflower[[#This Row],[Strain]],VEGC8[[#All],[Scion METRC '#]:[Health]],5,FALSE),"")</f>
        <v>#REF!</v>
      </c>
      <c r="I1857" s="13"/>
      <c r="J1857" s="13" t="str">
        <f>_xlfn.IFNA(VLOOKUP(expandedflower[[#This Row],[Scion METRC '#]],DEADC8[#Data],2,FALSE),"Alive")</f>
        <v>Alive</v>
      </c>
      <c r="K1857" s="13"/>
      <c r="L1857" s="13" t="str">
        <f>_xlfn.IFNA(VLOOKUP(expandedflower[[#This Row],[Scion METRC '#]],DEADC8[#Data],3,FALSE),"")</f>
        <v/>
      </c>
      <c r="M1857" s="14" t="str">
        <f>_xlfn.IFNA(VLOOKUP(expandedflower[[#This Row],[Scion METRC '#]],DEADC8[#Data],4,FALSE),"")</f>
        <v/>
      </c>
      <c r="N1857" s="13" t="str">
        <f>IF(ISNUMBER(SEARCH(".",expandedflower[[#This Row],[Pheno Barcode]])),CONCATENATE("1A4070000000065000",RIGHT(expandedflower[[#This Row],[Pheno Barcode]],6)),"")</f>
        <v/>
      </c>
      <c r="O18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_XL1-16</v>
      </c>
    </row>
    <row r="1858" spans="1:15" x14ac:dyDescent="0.25">
      <c r="A1858" s="8" t="s">
        <v>582</v>
      </c>
      <c r="B1858" s="9">
        <v>1</v>
      </c>
      <c r="C1858" s="13" t="s">
        <v>599</v>
      </c>
      <c r="D1858" s="13"/>
      <c r="E1858" s="13" t="e">
        <f>_xlfn.IFNA(VLOOKUP(expandedflower[[#This Row],[Scion METRC '#]],[3]!METRCC8[#Data],2,FALSE),"METRC ERROR")</f>
        <v>#REF!</v>
      </c>
      <c r="F1858" s="13" t="str">
        <f>_xlfn.IFNA(VLOOKUP(expandedflower[[#This Row],[Scion METRC '#]],VEGC8[[#All],[Scion METRC '#]:[Pheno Barcode]],2,FALSE),"")</f>
        <v/>
      </c>
      <c r="G1858" s="13" t="str">
        <f>LEFT(expandedflower[[#This Row],[Pheno Barcode]],7)</f>
        <v/>
      </c>
      <c r="H1858" s="10" t="e">
        <f>_xlfn.IFNA(VLOOKUP(expandedflower[[#This Row],[Strain]],VEGC8[[#All],[Scion METRC '#]:[Health]],5,FALSE),"")</f>
        <v>#REF!</v>
      </c>
      <c r="I1858" s="13"/>
      <c r="J1858" s="13" t="str">
        <f>_xlfn.IFNA(VLOOKUP(expandedflower[[#This Row],[Scion METRC '#]],DEADC8[#Data],2,FALSE),"Alive")</f>
        <v>Alive</v>
      </c>
      <c r="K1858" s="13"/>
      <c r="L1858" s="13" t="str">
        <f>_xlfn.IFNA(VLOOKUP(expandedflower[[#This Row],[Scion METRC '#]],DEADC8[#Data],3,FALSE),"")</f>
        <v/>
      </c>
      <c r="M1858" s="14" t="str">
        <f>_xlfn.IFNA(VLOOKUP(expandedflower[[#This Row],[Scion METRC '#]],DEADC8[#Data],4,FALSE),"")</f>
        <v/>
      </c>
      <c r="N1858" s="13" t="str">
        <f>IF(ISNUMBER(SEARCH(".",expandedflower[[#This Row],[Pheno Barcode]])),CONCATENATE("1A4070000000065000",RIGHT(expandedflower[[#This Row],[Pheno Barcode]],6)),"")</f>
        <v/>
      </c>
      <c r="O18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_XL2-01</v>
      </c>
    </row>
    <row r="1859" spans="1:15" x14ac:dyDescent="0.25">
      <c r="A1859" s="8" t="s">
        <v>582</v>
      </c>
      <c r="B1859" s="9">
        <v>2</v>
      </c>
      <c r="C1859" s="13" t="s">
        <v>599</v>
      </c>
      <c r="D1859" s="13"/>
      <c r="E1859" s="13" t="e">
        <f>_xlfn.IFNA(VLOOKUP(expandedflower[[#This Row],[Scion METRC '#]],[3]!METRCC8[#Data],2,FALSE),"METRC ERROR")</f>
        <v>#REF!</v>
      </c>
      <c r="F1859" s="13" t="str">
        <f>_xlfn.IFNA(VLOOKUP(expandedflower[[#This Row],[Scion METRC '#]],VEGC8[[#All],[Scion METRC '#]:[Pheno Barcode]],2,FALSE),"")</f>
        <v/>
      </c>
      <c r="G1859" s="13" t="str">
        <f>LEFT(expandedflower[[#This Row],[Pheno Barcode]],7)</f>
        <v/>
      </c>
      <c r="H1859" s="10" t="e">
        <f>_xlfn.IFNA(VLOOKUP(expandedflower[[#This Row],[Strain]],VEGC8[[#All],[Scion METRC '#]:[Health]],5,FALSE),"")</f>
        <v>#REF!</v>
      </c>
      <c r="I1859" s="13"/>
      <c r="J1859" s="13" t="str">
        <f>_xlfn.IFNA(VLOOKUP(expandedflower[[#This Row],[Scion METRC '#]],DEADC8[#Data],2,FALSE),"Alive")</f>
        <v>Alive</v>
      </c>
      <c r="K1859" s="13"/>
      <c r="L1859" s="13" t="str">
        <f>_xlfn.IFNA(VLOOKUP(expandedflower[[#This Row],[Scion METRC '#]],DEADC8[#Data],3,FALSE),"")</f>
        <v/>
      </c>
      <c r="M1859" s="14" t="str">
        <f>_xlfn.IFNA(VLOOKUP(expandedflower[[#This Row],[Scion METRC '#]],DEADC8[#Data],4,FALSE),"")</f>
        <v/>
      </c>
      <c r="N1859" s="13" t="str">
        <f>IF(ISNUMBER(SEARCH(".",expandedflower[[#This Row],[Pheno Barcode]])),CONCATENATE("1A4070000000065000",RIGHT(expandedflower[[#This Row],[Pheno Barcode]],6)),"")</f>
        <v/>
      </c>
      <c r="O18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_XL2-02</v>
      </c>
    </row>
    <row r="1860" spans="1:15" x14ac:dyDescent="0.25">
      <c r="A1860" s="8" t="s">
        <v>582</v>
      </c>
      <c r="B1860" s="9">
        <v>3</v>
      </c>
      <c r="C1860" s="13" t="s">
        <v>599</v>
      </c>
      <c r="D1860" s="13"/>
      <c r="E1860" s="13" t="e">
        <f>_xlfn.IFNA(VLOOKUP(expandedflower[[#This Row],[Scion METRC '#]],[3]!METRCC8[#Data],2,FALSE),"METRC ERROR")</f>
        <v>#REF!</v>
      </c>
      <c r="F1860" s="13" t="str">
        <f>_xlfn.IFNA(VLOOKUP(expandedflower[[#This Row],[Scion METRC '#]],VEGC8[[#All],[Scion METRC '#]:[Pheno Barcode]],2,FALSE),"")</f>
        <v/>
      </c>
      <c r="G1860" s="13" t="str">
        <f>LEFT(expandedflower[[#This Row],[Pheno Barcode]],7)</f>
        <v/>
      </c>
      <c r="H1860" s="10" t="e">
        <f>_xlfn.IFNA(VLOOKUP(expandedflower[[#This Row],[Strain]],VEGC8[[#All],[Scion METRC '#]:[Health]],5,FALSE),"")</f>
        <v>#REF!</v>
      </c>
      <c r="I1860" s="13"/>
      <c r="J1860" s="13" t="str">
        <f>_xlfn.IFNA(VLOOKUP(expandedflower[[#This Row],[Scion METRC '#]],DEADC8[#Data],2,FALSE),"Alive")</f>
        <v>Alive</v>
      </c>
      <c r="K1860" s="13"/>
      <c r="L1860" s="13" t="str">
        <f>_xlfn.IFNA(VLOOKUP(expandedflower[[#This Row],[Scion METRC '#]],DEADC8[#Data],3,FALSE),"")</f>
        <v/>
      </c>
      <c r="M1860" s="14" t="str">
        <f>_xlfn.IFNA(VLOOKUP(expandedflower[[#This Row],[Scion METRC '#]],DEADC8[#Data],4,FALSE),"")</f>
        <v/>
      </c>
      <c r="N1860" s="13" t="str">
        <f>IF(ISNUMBER(SEARCH(".",expandedflower[[#This Row],[Pheno Barcode]])),CONCATENATE("1A4070000000065000",RIGHT(expandedflower[[#This Row],[Pheno Barcode]],6)),"")</f>
        <v/>
      </c>
      <c r="O18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_XL2-03</v>
      </c>
    </row>
    <row r="1861" spans="1:15" x14ac:dyDescent="0.25">
      <c r="A1861" s="8" t="s">
        <v>582</v>
      </c>
      <c r="B1861" s="9">
        <v>4</v>
      </c>
      <c r="C1861" s="13" t="s">
        <v>599</v>
      </c>
      <c r="D1861" s="13"/>
      <c r="E1861" s="13" t="e">
        <f>_xlfn.IFNA(VLOOKUP(expandedflower[[#This Row],[Scion METRC '#]],[3]!METRCC8[#Data],2,FALSE),"METRC ERROR")</f>
        <v>#REF!</v>
      </c>
      <c r="F1861" s="13" t="str">
        <f>_xlfn.IFNA(VLOOKUP(expandedflower[[#This Row],[Scion METRC '#]],VEGC8[[#All],[Scion METRC '#]:[Pheno Barcode]],2,FALSE),"")</f>
        <v/>
      </c>
      <c r="G1861" s="13" t="str">
        <f>LEFT(expandedflower[[#This Row],[Pheno Barcode]],7)</f>
        <v/>
      </c>
      <c r="H1861" s="10" t="e">
        <f>_xlfn.IFNA(VLOOKUP(expandedflower[[#This Row],[Strain]],VEGC8[[#All],[Scion METRC '#]:[Health]],5,FALSE),"")</f>
        <v>#REF!</v>
      </c>
      <c r="I1861" s="13"/>
      <c r="J1861" s="13" t="str">
        <f>_xlfn.IFNA(VLOOKUP(expandedflower[[#This Row],[Scion METRC '#]],DEADC8[#Data],2,FALSE),"Alive")</f>
        <v>Alive</v>
      </c>
      <c r="K1861" s="13"/>
      <c r="L1861" s="13" t="str">
        <f>_xlfn.IFNA(VLOOKUP(expandedflower[[#This Row],[Scion METRC '#]],DEADC8[#Data],3,FALSE),"")</f>
        <v/>
      </c>
      <c r="M1861" s="14" t="str">
        <f>_xlfn.IFNA(VLOOKUP(expandedflower[[#This Row],[Scion METRC '#]],DEADC8[#Data],4,FALSE),"")</f>
        <v/>
      </c>
      <c r="N1861" s="13" t="str">
        <f>IF(ISNUMBER(SEARCH(".",expandedflower[[#This Row],[Pheno Barcode]])),CONCATENATE("1A4070000000065000",RIGHT(expandedflower[[#This Row],[Pheno Barcode]],6)),"")</f>
        <v/>
      </c>
      <c r="O18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_XL2-04</v>
      </c>
    </row>
    <row r="1862" spans="1:15" x14ac:dyDescent="0.25">
      <c r="A1862" s="8" t="s">
        <v>582</v>
      </c>
      <c r="B1862" s="9">
        <v>5</v>
      </c>
      <c r="C1862" s="13" t="s">
        <v>599</v>
      </c>
      <c r="D1862" s="13"/>
      <c r="E1862" s="13" t="e">
        <f>_xlfn.IFNA(VLOOKUP(expandedflower[[#This Row],[Scion METRC '#]],[3]!METRCC8[#Data],2,FALSE),"METRC ERROR")</f>
        <v>#REF!</v>
      </c>
      <c r="F1862" s="13" t="str">
        <f>_xlfn.IFNA(VLOOKUP(expandedflower[[#This Row],[Scion METRC '#]],VEGC8[[#All],[Scion METRC '#]:[Pheno Barcode]],2,FALSE),"")</f>
        <v/>
      </c>
      <c r="G1862" s="13" t="str">
        <f>LEFT(expandedflower[[#This Row],[Pheno Barcode]],7)</f>
        <v/>
      </c>
      <c r="H1862" s="10" t="e">
        <f>_xlfn.IFNA(VLOOKUP(expandedflower[[#This Row],[Strain]],VEGC8[[#All],[Scion METRC '#]:[Health]],5,FALSE),"")</f>
        <v>#REF!</v>
      </c>
      <c r="I1862" s="13"/>
      <c r="J1862" s="13" t="str">
        <f>_xlfn.IFNA(VLOOKUP(expandedflower[[#This Row],[Scion METRC '#]],DEADC8[#Data],2,FALSE),"Alive")</f>
        <v>Alive</v>
      </c>
      <c r="K1862" s="13"/>
      <c r="L1862" s="13" t="str">
        <f>_xlfn.IFNA(VLOOKUP(expandedflower[[#This Row],[Scion METRC '#]],DEADC8[#Data],3,FALSE),"")</f>
        <v/>
      </c>
      <c r="M1862" s="14" t="str">
        <f>_xlfn.IFNA(VLOOKUP(expandedflower[[#This Row],[Scion METRC '#]],DEADC8[#Data],4,FALSE),"")</f>
        <v/>
      </c>
      <c r="N1862" s="13" t="str">
        <f>IF(ISNUMBER(SEARCH(".",expandedflower[[#This Row],[Pheno Barcode]])),CONCATENATE("1A4070000000065000",RIGHT(expandedflower[[#This Row],[Pheno Barcode]],6)),"")</f>
        <v/>
      </c>
      <c r="O18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_XL2-05</v>
      </c>
    </row>
    <row r="1863" spans="1:15" x14ac:dyDescent="0.25">
      <c r="A1863" s="8" t="s">
        <v>582</v>
      </c>
      <c r="B1863" s="9">
        <v>6</v>
      </c>
      <c r="C1863" s="13" t="s">
        <v>599</v>
      </c>
      <c r="D1863" s="13"/>
      <c r="E1863" s="13" t="e">
        <f>_xlfn.IFNA(VLOOKUP(expandedflower[[#This Row],[Scion METRC '#]],[3]!METRCC8[#Data],2,FALSE),"METRC ERROR")</f>
        <v>#REF!</v>
      </c>
      <c r="F1863" s="13" t="str">
        <f>_xlfn.IFNA(VLOOKUP(expandedflower[[#This Row],[Scion METRC '#]],VEGC8[[#All],[Scion METRC '#]:[Pheno Barcode]],2,FALSE),"")</f>
        <v/>
      </c>
      <c r="G1863" s="13" t="str">
        <f>LEFT(expandedflower[[#This Row],[Pheno Barcode]],7)</f>
        <v/>
      </c>
      <c r="H1863" s="10" t="e">
        <f>_xlfn.IFNA(VLOOKUP(expandedflower[[#This Row],[Strain]],VEGC8[[#All],[Scion METRC '#]:[Health]],5,FALSE),"")</f>
        <v>#REF!</v>
      </c>
      <c r="I1863" s="13"/>
      <c r="J1863" s="13" t="str">
        <f>_xlfn.IFNA(VLOOKUP(expandedflower[[#This Row],[Scion METRC '#]],DEADC8[#Data],2,FALSE),"Alive")</f>
        <v>Alive</v>
      </c>
      <c r="K1863" s="13"/>
      <c r="L1863" s="13" t="str">
        <f>_xlfn.IFNA(VLOOKUP(expandedflower[[#This Row],[Scion METRC '#]],DEADC8[#Data],3,FALSE),"")</f>
        <v/>
      </c>
      <c r="M1863" s="14" t="str">
        <f>_xlfn.IFNA(VLOOKUP(expandedflower[[#This Row],[Scion METRC '#]],DEADC8[#Data],4,FALSE),"")</f>
        <v/>
      </c>
      <c r="N1863" s="13" t="str">
        <f>IF(ISNUMBER(SEARCH(".",expandedflower[[#This Row],[Pheno Barcode]])),CONCATENATE("1A4070000000065000",RIGHT(expandedflower[[#This Row],[Pheno Barcode]],6)),"")</f>
        <v/>
      </c>
      <c r="O18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_XL2-06</v>
      </c>
    </row>
    <row r="1864" spans="1:15" x14ac:dyDescent="0.25">
      <c r="A1864" s="8" t="s">
        <v>582</v>
      </c>
      <c r="B1864" s="9">
        <v>7</v>
      </c>
      <c r="C1864" s="13" t="s">
        <v>599</v>
      </c>
      <c r="D1864" s="13"/>
      <c r="E1864" s="13" t="e">
        <f>_xlfn.IFNA(VLOOKUP(expandedflower[[#This Row],[Scion METRC '#]],[3]!METRCC8[#Data],2,FALSE),"METRC ERROR")</f>
        <v>#REF!</v>
      </c>
      <c r="F1864" s="13" t="str">
        <f>_xlfn.IFNA(VLOOKUP(expandedflower[[#This Row],[Scion METRC '#]],VEGC8[[#All],[Scion METRC '#]:[Pheno Barcode]],2,FALSE),"")</f>
        <v/>
      </c>
      <c r="G1864" s="13" t="str">
        <f>LEFT(expandedflower[[#This Row],[Pheno Barcode]],7)</f>
        <v/>
      </c>
      <c r="H1864" s="10" t="e">
        <f>_xlfn.IFNA(VLOOKUP(expandedflower[[#This Row],[Strain]],VEGC8[[#All],[Scion METRC '#]:[Health]],5,FALSE),"")</f>
        <v>#REF!</v>
      </c>
      <c r="I1864" s="13"/>
      <c r="J1864" s="13" t="str">
        <f>_xlfn.IFNA(VLOOKUP(expandedflower[[#This Row],[Scion METRC '#]],DEADC8[#Data],2,FALSE),"Alive")</f>
        <v>Alive</v>
      </c>
      <c r="K1864" s="13"/>
      <c r="L1864" s="13" t="str">
        <f>_xlfn.IFNA(VLOOKUP(expandedflower[[#This Row],[Scion METRC '#]],DEADC8[#Data],3,FALSE),"")</f>
        <v/>
      </c>
      <c r="M1864" s="14" t="str">
        <f>_xlfn.IFNA(VLOOKUP(expandedflower[[#This Row],[Scion METRC '#]],DEADC8[#Data],4,FALSE),"")</f>
        <v/>
      </c>
      <c r="N1864" s="13" t="str">
        <f>IF(ISNUMBER(SEARCH(".",expandedflower[[#This Row],[Pheno Barcode]])),CONCATENATE("1A4070000000065000",RIGHT(expandedflower[[#This Row],[Pheno Barcode]],6)),"")</f>
        <v/>
      </c>
      <c r="O18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_XL2-07</v>
      </c>
    </row>
    <row r="1865" spans="1:15" x14ac:dyDescent="0.25">
      <c r="A1865" s="8" t="s">
        <v>582</v>
      </c>
      <c r="B1865" s="9">
        <v>8</v>
      </c>
      <c r="C1865" s="13" t="s">
        <v>599</v>
      </c>
      <c r="D1865" s="13"/>
      <c r="E1865" s="13" t="e">
        <f>_xlfn.IFNA(VLOOKUP(expandedflower[[#This Row],[Scion METRC '#]],[3]!METRCC8[#Data],2,FALSE),"METRC ERROR")</f>
        <v>#REF!</v>
      </c>
      <c r="F1865" s="13" t="str">
        <f>_xlfn.IFNA(VLOOKUP(expandedflower[[#This Row],[Scion METRC '#]],VEGC8[[#All],[Scion METRC '#]:[Pheno Barcode]],2,FALSE),"")</f>
        <v/>
      </c>
      <c r="G1865" s="13" t="str">
        <f>LEFT(expandedflower[[#This Row],[Pheno Barcode]],7)</f>
        <v/>
      </c>
      <c r="H1865" s="10" t="e">
        <f>_xlfn.IFNA(VLOOKUP(expandedflower[[#This Row],[Strain]],VEGC8[[#All],[Scion METRC '#]:[Health]],5,FALSE),"")</f>
        <v>#REF!</v>
      </c>
      <c r="I1865" s="13"/>
      <c r="J1865" s="13" t="str">
        <f>_xlfn.IFNA(VLOOKUP(expandedflower[[#This Row],[Scion METRC '#]],DEADC8[#Data],2,FALSE),"Alive")</f>
        <v>Alive</v>
      </c>
      <c r="K1865" s="13"/>
      <c r="L1865" s="13" t="str">
        <f>_xlfn.IFNA(VLOOKUP(expandedflower[[#This Row],[Scion METRC '#]],DEADC8[#Data],3,FALSE),"")</f>
        <v/>
      </c>
      <c r="M1865" s="14" t="str">
        <f>_xlfn.IFNA(VLOOKUP(expandedflower[[#This Row],[Scion METRC '#]],DEADC8[#Data],4,FALSE),"")</f>
        <v/>
      </c>
      <c r="N1865" s="13" t="str">
        <f>IF(ISNUMBER(SEARCH(".",expandedflower[[#This Row],[Pheno Barcode]])),CONCATENATE("1A4070000000065000",RIGHT(expandedflower[[#This Row],[Pheno Barcode]],6)),"")</f>
        <v/>
      </c>
      <c r="O18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_XL2-08</v>
      </c>
    </row>
    <row r="1866" spans="1:15" x14ac:dyDescent="0.25">
      <c r="A1866" s="8" t="s">
        <v>582</v>
      </c>
      <c r="B1866" s="9">
        <v>9</v>
      </c>
      <c r="C1866" s="13" t="s">
        <v>599</v>
      </c>
      <c r="D1866" s="13"/>
      <c r="E1866" s="13" t="e">
        <f>_xlfn.IFNA(VLOOKUP(expandedflower[[#This Row],[Scion METRC '#]],[3]!METRCC8[#Data],2,FALSE),"METRC ERROR")</f>
        <v>#REF!</v>
      </c>
      <c r="F1866" s="13" t="str">
        <f>_xlfn.IFNA(VLOOKUP(expandedflower[[#This Row],[Scion METRC '#]],VEGC8[[#All],[Scion METRC '#]:[Pheno Barcode]],2,FALSE),"")</f>
        <v/>
      </c>
      <c r="G1866" s="13" t="str">
        <f>LEFT(expandedflower[[#This Row],[Pheno Barcode]],7)</f>
        <v/>
      </c>
      <c r="H1866" s="10" t="e">
        <f>_xlfn.IFNA(VLOOKUP(expandedflower[[#This Row],[Strain]],VEGC8[[#All],[Scion METRC '#]:[Health]],5,FALSE),"")</f>
        <v>#REF!</v>
      </c>
      <c r="I1866" s="13"/>
      <c r="J1866" s="13" t="str">
        <f>_xlfn.IFNA(VLOOKUP(expandedflower[[#This Row],[Scion METRC '#]],DEADC8[#Data],2,FALSE),"Alive")</f>
        <v>Alive</v>
      </c>
      <c r="K1866" s="13"/>
      <c r="L1866" s="13" t="str">
        <f>_xlfn.IFNA(VLOOKUP(expandedflower[[#This Row],[Scion METRC '#]],DEADC8[#Data],3,FALSE),"")</f>
        <v/>
      </c>
      <c r="M1866" s="14" t="str">
        <f>_xlfn.IFNA(VLOOKUP(expandedflower[[#This Row],[Scion METRC '#]],DEADC8[#Data],4,FALSE),"")</f>
        <v/>
      </c>
      <c r="N1866" s="13" t="str">
        <f>IF(ISNUMBER(SEARCH(".",expandedflower[[#This Row],[Pheno Barcode]])),CONCATENATE("1A4070000000065000",RIGHT(expandedflower[[#This Row],[Pheno Barcode]],6)),"")</f>
        <v/>
      </c>
      <c r="O18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_XL2-09</v>
      </c>
    </row>
    <row r="1867" spans="1:15" x14ac:dyDescent="0.25">
      <c r="A1867" s="8" t="s">
        <v>582</v>
      </c>
      <c r="B1867" s="9">
        <v>10</v>
      </c>
      <c r="C1867" s="13" t="s">
        <v>599</v>
      </c>
      <c r="D1867" s="13"/>
      <c r="E1867" s="13" t="e">
        <f>_xlfn.IFNA(VLOOKUP(expandedflower[[#This Row],[Scion METRC '#]],[3]!METRCC8[#Data],2,FALSE),"METRC ERROR")</f>
        <v>#REF!</v>
      </c>
      <c r="F1867" s="13" t="str">
        <f>_xlfn.IFNA(VLOOKUP(expandedflower[[#This Row],[Scion METRC '#]],VEGC8[[#All],[Scion METRC '#]:[Pheno Barcode]],2,FALSE),"")</f>
        <v/>
      </c>
      <c r="G1867" s="13" t="str">
        <f>LEFT(expandedflower[[#This Row],[Pheno Barcode]],7)</f>
        <v/>
      </c>
      <c r="H1867" s="10" t="e">
        <f>_xlfn.IFNA(VLOOKUP(expandedflower[[#This Row],[Strain]],VEGC8[[#All],[Scion METRC '#]:[Health]],5,FALSE),"")</f>
        <v>#REF!</v>
      </c>
      <c r="I1867" s="13"/>
      <c r="J1867" s="13" t="str">
        <f>_xlfn.IFNA(VLOOKUP(expandedflower[[#This Row],[Scion METRC '#]],DEADC8[#Data],2,FALSE),"Alive")</f>
        <v>Alive</v>
      </c>
      <c r="K1867" s="13"/>
      <c r="L1867" s="13" t="str">
        <f>_xlfn.IFNA(VLOOKUP(expandedflower[[#This Row],[Scion METRC '#]],DEADC8[#Data],3,FALSE),"")</f>
        <v/>
      </c>
      <c r="M1867" s="14" t="str">
        <f>_xlfn.IFNA(VLOOKUP(expandedflower[[#This Row],[Scion METRC '#]],DEADC8[#Data],4,FALSE),"")</f>
        <v/>
      </c>
      <c r="N1867" s="13" t="str">
        <f>IF(ISNUMBER(SEARCH(".",expandedflower[[#This Row],[Pheno Barcode]])),CONCATENATE("1A4070000000065000",RIGHT(expandedflower[[#This Row],[Pheno Barcode]],6)),"")</f>
        <v/>
      </c>
      <c r="O18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_XL2-10</v>
      </c>
    </row>
    <row r="1868" spans="1:15" x14ac:dyDescent="0.25">
      <c r="A1868" s="8" t="s">
        <v>582</v>
      </c>
      <c r="B1868" s="9">
        <v>11</v>
      </c>
      <c r="C1868" s="13" t="s">
        <v>599</v>
      </c>
      <c r="D1868" s="13"/>
      <c r="E1868" s="13" t="e">
        <f>_xlfn.IFNA(VLOOKUP(expandedflower[[#This Row],[Scion METRC '#]],[3]!METRCC8[#Data],2,FALSE),"METRC ERROR")</f>
        <v>#REF!</v>
      </c>
      <c r="F1868" s="13" t="str">
        <f>_xlfn.IFNA(VLOOKUP(expandedflower[[#This Row],[Scion METRC '#]],VEGC8[[#All],[Scion METRC '#]:[Pheno Barcode]],2,FALSE),"")</f>
        <v/>
      </c>
      <c r="G1868" s="13" t="str">
        <f>LEFT(expandedflower[[#This Row],[Pheno Barcode]],7)</f>
        <v/>
      </c>
      <c r="H1868" s="10" t="e">
        <f>_xlfn.IFNA(VLOOKUP(expandedflower[[#This Row],[Strain]],VEGC8[[#All],[Scion METRC '#]:[Health]],5,FALSE),"")</f>
        <v>#REF!</v>
      </c>
      <c r="I1868" s="13"/>
      <c r="J1868" s="13" t="str">
        <f>_xlfn.IFNA(VLOOKUP(expandedflower[[#This Row],[Scion METRC '#]],DEADC8[#Data],2,FALSE),"Alive")</f>
        <v>Alive</v>
      </c>
      <c r="K1868" s="13"/>
      <c r="L1868" s="13" t="str">
        <f>_xlfn.IFNA(VLOOKUP(expandedflower[[#This Row],[Scion METRC '#]],DEADC8[#Data],3,FALSE),"")</f>
        <v/>
      </c>
      <c r="M1868" s="14" t="str">
        <f>_xlfn.IFNA(VLOOKUP(expandedflower[[#This Row],[Scion METRC '#]],DEADC8[#Data],4,FALSE),"")</f>
        <v/>
      </c>
      <c r="N1868" s="13" t="str">
        <f>IF(ISNUMBER(SEARCH(".",expandedflower[[#This Row],[Pheno Barcode]])),CONCATENATE("1A4070000000065000",RIGHT(expandedflower[[#This Row],[Pheno Barcode]],6)),"")</f>
        <v/>
      </c>
      <c r="O18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_XL2-11</v>
      </c>
    </row>
    <row r="1869" spans="1:15" x14ac:dyDescent="0.25">
      <c r="A1869" s="8" t="s">
        <v>582</v>
      </c>
      <c r="B1869" s="9">
        <v>12</v>
      </c>
      <c r="C1869" s="13" t="s">
        <v>599</v>
      </c>
      <c r="D1869" s="13"/>
      <c r="E1869" s="13" t="e">
        <f>_xlfn.IFNA(VLOOKUP(expandedflower[[#This Row],[Scion METRC '#]],[3]!METRCC8[#Data],2,FALSE),"METRC ERROR")</f>
        <v>#REF!</v>
      </c>
      <c r="F1869" s="13" t="str">
        <f>_xlfn.IFNA(VLOOKUP(expandedflower[[#This Row],[Scion METRC '#]],VEGC8[[#All],[Scion METRC '#]:[Pheno Barcode]],2,FALSE),"")</f>
        <v/>
      </c>
      <c r="G1869" s="13" t="str">
        <f>LEFT(expandedflower[[#This Row],[Pheno Barcode]],7)</f>
        <v/>
      </c>
      <c r="H1869" s="10" t="e">
        <f>_xlfn.IFNA(VLOOKUP(expandedflower[[#This Row],[Strain]],VEGC8[[#All],[Scion METRC '#]:[Health]],5,FALSE),"")</f>
        <v>#REF!</v>
      </c>
      <c r="I1869" s="13"/>
      <c r="J1869" s="13" t="str">
        <f>_xlfn.IFNA(VLOOKUP(expandedflower[[#This Row],[Scion METRC '#]],DEADC8[#Data],2,FALSE),"Alive")</f>
        <v>Alive</v>
      </c>
      <c r="K1869" s="13"/>
      <c r="L1869" s="13" t="str">
        <f>_xlfn.IFNA(VLOOKUP(expandedflower[[#This Row],[Scion METRC '#]],DEADC8[#Data],3,FALSE),"")</f>
        <v/>
      </c>
      <c r="M1869" s="14" t="str">
        <f>_xlfn.IFNA(VLOOKUP(expandedflower[[#This Row],[Scion METRC '#]],DEADC8[#Data],4,FALSE),"")</f>
        <v/>
      </c>
      <c r="N1869" s="13" t="str">
        <f>IF(ISNUMBER(SEARCH(".",expandedflower[[#This Row],[Pheno Barcode]])),CONCATENATE("1A4070000000065000",RIGHT(expandedflower[[#This Row],[Pheno Barcode]],6)),"")</f>
        <v/>
      </c>
      <c r="O18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_XL2-12</v>
      </c>
    </row>
    <row r="1870" spans="1:15" x14ac:dyDescent="0.25">
      <c r="A1870" s="8" t="s">
        <v>582</v>
      </c>
      <c r="B1870" s="9">
        <v>13</v>
      </c>
      <c r="C1870" s="13" t="s">
        <v>599</v>
      </c>
      <c r="D1870" s="13"/>
      <c r="E1870" s="13" t="e">
        <f>_xlfn.IFNA(VLOOKUP(expandedflower[[#This Row],[Scion METRC '#]],[3]!METRCC8[#Data],2,FALSE),"METRC ERROR")</f>
        <v>#REF!</v>
      </c>
      <c r="F1870" s="13" t="str">
        <f>_xlfn.IFNA(VLOOKUP(expandedflower[[#This Row],[Scion METRC '#]],VEGC8[[#All],[Scion METRC '#]:[Pheno Barcode]],2,FALSE),"")</f>
        <v/>
      </c>
      <c r="G1870" s="13" t="str">
        <f>LEFT(expandedflower[[#This Row],[Pheno Barcode]],7)</f>
        <v/>
      </c>
      <c r="H1870" s="10" t="e">
        <f>_xlfn.IFNA(VLOOKUP(expandedflower[[#This Row],[Strain]],VEGC8[[#All],[Scion METRC '#]:[Health]],5,FALSE),"")</f>
        <v>#REF!</v>
      </c>
      <c r="I1870" s="13"/>
      <c r="J1870" s="13" t="str">
        <f>_xlfn.IFNA(VLOOKUP(expandedflower[[#This Row],[Scion METRC '#]],DEADC8[#Data],2,FALSE),"Alive")</f>
        <v>Alive</v>
      </c>
      <c r="K1870" s="13"/>
      <c r="L1870" s="13" t="str">
        <f>_xlfn.IFNA(VLOOKUP(expandedflower[[#This Row],[Scion METRC '#]],DEADC8[#Data],3,FALSE),"")</f>
        <v/>
      </c>
      <c r="M1870" s="14" t="str">
        <f>_xlfn.IFNA(VLOOKUP(expandedflower[[#This Row],[Scion METRC '#]],DEADC8[#Data],4,FALSE),"")</f>
        <v/>
      </c>
      <c r="N1870" s="13" t="str">
        <f>IF(ISNUMBER(SEARCH(".",expandedflower[[#This Row],[Pheno Barcode]])),CONCATENATE("1A4070000000065000",RIGHT(expandedflower[[#This Row],[Pheno Barcode]],6)),"")</f>
        <v/>
      </c>
      <c r="O18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_XL2-13</v>
      </c>
    </row>
    <row r="1871" spans="1:15" x14ac:dyDescent="0.25">
      <c r="A1871" s="8" t="s">
        <v>582</v>
      </c>
      <c r="B1871" s="9">
        <v>14</v>
      </c>
      <c r="C1871" s="13" t="s">
        <v>599</v>
      </c>
      <c r="D1871" s="13"/>
      <c r="E1871" s="13" t="e">
        <f>_xlfn.IFNA(VLOOKUP(expandedflower[[#This Row],[Scion METRC '#]],[3]!METRCC8[#Data],2,FALSE),"METRC ERROR")</f>
        <v>#REF!</v>
      </c>
      <c r="F1871" s="13" t="str">
        <f>_xlfn.IFNA(VLOOKUP(expandedflower[[#This Row],[Scion METRC '#]],VEGC8[[#All],[Scion METRC '#]:[Pheno Barcode]],2,FALSE),"")</f>
        <v/>
      </c>
      <c r="G1871" s="13" t="str">
        <f>LEFT(expandedflower[[#This Row],[Pheno Barcode]],7)</f>
        <v/>
      </c>
      <c r="H1871" s="10" t="e">
        <f>_xlfn.IFNA(VLOOKUP(expandedflower[[#This Row],[Strain]],VEGC8[[#All],[Scion METRC '#]:[Health]],5,FALSE),"")</f>
        <v>#REF!</v>
      </c>
      <c r="I1871" s="13"/>
      <c r="J1871" s="13" t="str">
        <f>_xlfn.IFNA(VLOOKUP(expandedflower[[#This Row],[Scion METRC '#]],DEADC8[#Data],2,FALSE),"Alive")</f>
        <v>Alive</v>
      </c>
      <c r="K1871" s="13"/>
      <c r="L1871" s="13" t="str">
        <f>_xlfn.IFNA(VLOOKUP(expandedflower[[#This Row],[Scion METRC '#]],DEADC8[#Data],3,FALSE),"")</f>
        <v/>
      </c>
      <c r="M1871" s="14" t="str">
        <f>_xlfn.IFNA(VLOOKUP(expandedflower[[#This Row],[Scion METRC '#]],DEADC8[#Data],4,FALSE),"")</f>
        <v/>
      </c>
      <c r="N1871" s="13" t="str">
        <f>IF(ISNUMBER(SEARCH(".",expandedflower[[#This Row],[Pheno Barcode]])),CONCATENATE("1A4070000000065000",RIGHT(expandedflower[[#This Row],[Pheno Barcode]],6)),"")</f>
        <v/>
      </c>
      <c r="O18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_XL2-14</v>
      </c>
    </row>
    <row r="1872" spans="1:15" x14ac:dyDescent="0.25">
      <c r="A1872" s="8" t="s">
        <v>582</v>
      </c>
      <c r="B1872" s="9">
        <v>15</v>
      </c>
      <c r="C1872" s="13" t="s">
        <v>599</v>
      </c>
      <c r="D1872" s="13"/>
      <c r="E1872" s="13" t="e">
        <f>_xlfn.IFNA(VLOOKUP(expandedflower[[#This Row],[Scion METRC '#]],[3]!METRCC8[#Data],2,FALSE),"METRC ERROR")</f>
        <v>#REF!</v>
      </c>
      <c r="F1872" s="13" t="str">
        <f>_xlfn.IFNA(VLOOKUP(expandedflower[[#This Row],[Scion METRC '#]],VEGC8[[#All],[Scion METRC '#]:[Pheno Barcode]],2,FALSE),"")</f>
        <v/>
      </c>
      <c r="G1872" s="13" t="str">
        <f>LEFT(expandedflower[[#This Row],[Pheno Barcode]],7)</f>
        <v/>
      </c>
      <c r="H1872" s="10" t="e">
        <f>_xlfn.IFNA(VLOOKUP(expandedflower[[#This Row],[Strain]],VEGC8[[#All],[Scion METRC '#]:[Health]],5,FALSE),"")</f>
        <v>#REF!</v>
      </c>
      <c r="I1872" s="13"/>
      <c r="J1872" s="13" t="str">
        <f>_xlfn.IFNA(VLOOKUP(expandedflower[[#This Row],[Scion METRC '#]],DEADC8[#Data],2,FALSE),"Alive")</f>
        <v>Alive</v>
      </c>
      <c r="K1872" s="13"/>
      <c r="L1872" s="13" t="str">
        <f>_xlfn.IFNA(VLOOKUP(expandedflower[[#This Row],[Scion METRC '#]],DEADC8[#Data],3,FALSE),"")</f>
        <v/>
      </c>
      <c r="M1872" s="14" t="str">
        <f>_xlfn.IFNA(VLOOKUP(expandedflower[[#This Row],[Scion METRC '#]],DEADC8[#Data],4,FALSE),"")</f>
        <v/>
      </c>
      <c r="N1872" s="13" t="str">
        <f>IF(ISNUMBER(SEARCH(".",expandedflower[[#This Row],[Pheno Barcode]])),CONCATENATE("1A4070000000065000",RIGHT(expandedflower[[#This Row],[Pheno Barcode]],6)),"")</f>
        <v/>
      </c>
      <c r="O18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_XL2-15</v>
      </c>
    </row>
    <row r="1873" spans="1:15" x14ac:dyDescent="0.25">
      <c r="A1873" s="8" t="s">
        <v>582</v>
      </c>
      <c r="B1873" s="9">
        <v>16</v>
      </c>
      <c r="C1873" s="13" t="s">
        <v>599</v>
      </c>
      <c r="D1873" s="13"/>
      <c r="E1873" s="13" t="e">
        <f>_xlfn.IFNA(VLOOKUP(expandedflower[[#This Row],[Scion METRC '#]],[3]!METRCC8[#Data],2,FALSE),"METRC ERROR")</f>
        <v>#REF!</v>
      </c>
      <c r="F1873" s="13" t="str">
        <f>_xlfn.IFNA(VLOOKUP(expandedflower[[#This Row],[Scion METRC '#]],VEGC8[[#All],[Scion METRC '#]:[Pheno Barcode]],2,FALSE),"")</f>
        <v/>
      </c>
      <c r="G1873" s="13" t="str">
        <f>LEFT(expandedflower[[#This Row],[Pheno Barcode]],7)</f>
        <v/>
      </c>
      <c r="H1873" s="10" t="e">
        <f>_xlfn.IFNA(VLOOKUP(expandedflower[[#This Row],[Strain]],VEGC8[[#All],[Scion METRC '#]:[Health]],5,FALSE),"")</f>
        <v>#REF!</v>
      </c>
      <c r="I1873" s="13"/>
      <c r="J1873" s="13" t="str">
        <f>_xlfn.IFNA(VLOOKUP(expandedflower[[#This Row],[Scion METRC '#]],DEADC8[#Data],2,FALSE),"Alive")</f>
        <v>Alive</v>
      </c>
      <c r="K1873" s="13"/>
      <c r="L1873" s="13" t="str">
        <f>_xlfn.IFNA(VLOOKUP(expandedflower[[#This Row],[Scion METRC '#]],DEADC8[#Data],3,FALSE),"")</f>
        <v/>
      </c>
      <c r="M1873" s="14" t="str">
        <f>_xlfn.IFNA(VLOOKUP(expandedflower[[#This Row],[Scion METRC '#]],DEADC8[#Data],4,FALSE),"")</f>
        <v/>
      </c>
      <c r="N1873" s="13" t="str">
        <f>IF(ISNUMBER(SEARCH(".",expandedflower[[#This Row],[Pheno Barcode]])),CONCATENATE("1A4070000000065000",RIGHT(expandedflower[[#This Row],[Pheno Barcode]],6)),"")</f>
        <v/>
      </c>
      <c r="O18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_XL2-16</v>
      </c>
    </row>
    <row r="1874" spans="1:15" x14ac:dyDescent="0.25">
      <c r="A1874" s="8" t="s">
        <v>582</v>
      </c>
      <c r="B1874" s="9">
        <v>1</v>
      </c>
      <c r="C1874" s="13" t="s">
        <v>600</v>
      </c>
      <c r="D1874" s="13"/>
      <c r="E1874" s="13" t="e">
        <f>_xlfn.IFNA(VLOOKUP(expandedflower[[#This Row],[Scion METRC '#]],[3]!METRCC8[#Data],2,FALSE),"METRC ERROR")</f>
        <v>#REF!</v>
      </c>
      <c r="F1874" s="13" t="str">
        <f>_xlfn.IFNA(VLOOKUP(expandedflower[[#This Row],[Scion METRC '#]],VEGC8[[#All],[Scion METRC '#]:[Pheno Barcode]],2,FALSE),"")</f>
        <v/>
      </c>
      <c r="G1874" s="13" t="str">
        <f>LEFT(expandedflower[[#This Row],[Pheno Barcode]],7)</f>
        <v/>
      </c>
      <c r="H1874" s="10" t="e">
        <f>_xlfn.IFNA(VLOOKUP(expandedflower[[#This Row],[Strain]],VEGC8[[#All],[Scion METRC '#]:[Health]],5,FALSE),"")</f>
        <v>#REF!</v>
      </c>
      <c r="I1874" s="13"/>
      <c r="J1874" s="13" t="str">
        <f>_xlfn.IFNA(VLOOKUP(expandedflower[[#This Row],[Scion METRC '#]],DEADC8[#Data],2,FALSE),"Alive")</f>
        <v>Alive</v>
      </c>
      <c r="K1874" s="13"/>
      <c r="L1874" s="13" t="str">
        <f>_xlfn.IFNA(VLOOKUP(expandedflower[[#This Row],[Scion METRC '#]],DEADC8[#Data],3,FALSE),"")</f>
        <v/>
      </c>
      <c r="M1874" s="14" t="str">
        <f>_xlfn.IFNA(VLOOKUP(expandedflower[[#This Row],[Scion METRC '#]],DEADC8[#Data],4,FALSE),"")</f>
        <v/>
      </c>
      <c r="N1874" s="13" t="str">
        <f>IF(ISNUMBER(SEARCH(".",expandedflower[[#This Row],[Pheno Barcode]])),CONCATENATE("1A4070000000065000",RIGHT(expandedflower[[#This Row],[Pheno Barcode]],6)),"")</f>
        <v/>
      </c>
      <c r="O18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_XL3-01</v>
      </c>
    </row>
    <row r="1875" spans="1:15" x14ac:dyDescent="0.25">
      <c r="A1875" s="8" t="s">
        <v>582</v>
      </c>
      <c r="B1875" s="9">
        <v>2</v>
      </c>
      <c r="C1875" s="13" t="s">
        <v>600</v>
      </c>
      <c r="D1875" s="13"/>
      <c r="E1875" s="13" t="e">
        <f>_xlfn.IFNA(VLOOKUP(expandedflower[[#This Row],[Scion METRC '#]],[3]!METRCC8[#Data],2,FALSE),"METRC ERROR")</f>
        <v>#REF!</v>
      </c>
      <c r="F1875" s="13" t="str">
        <f>_xlfn.IFNA(VLOOKUP(expandedflower[[#This Row],[Scion METRC '#]],VEGC8[[#All],[Scion METRC '#]:[Pheno Barcode]],2,FALSE),"")</f>
        <v/>
      </c>
      <c r="G1875" s="13" t="str">
        <f>LEFT(expandedflower[[#This Row],[Pheno Barcode]],7)</f>
        <v/>
      </c>
      <c r="H1875" s="10" t="e">
        <f>_xlfn.IFNA(VLOOKUP(expandedflower[[#This Row],[Strain]],VEGC8[[#All],[Scion METRC '#]:[Health]],5,FALSE),"")</f>
        <v>#REF!</v>
      </c>
      <c r="I1875" s="13"/>
      <c r="J1875" s="13" t="str">
        <f>_xlfn.IFNA(VLOOKUP(expandedflower[[#This Row],[Scion METRC '#]],DEADC8[#Data],2,FALSE),"Alive")</f>
        <v>Alive</v>
      </c>
      <c r="K1875" s="13"/>
      <c r="L1875" s="13" t="str">
        <f>_xlfn.IFNA(VLOOKUP(expandedflower[[#This Row],[Scion METRC '#]],DEADC8[#Data],3,FALSE),"")</f>
        <v/>
      </c>
      <c r="M1875" s="14" t="str">
        <f>_xlfn.IFNA(VLOOKUP(expandedflower[[#This Row],[Scion METRC '#]],DEADC8[#Data],4,FALSE),"")</f>
        <v/>
      </c>
      <c r="N1875" s="13" t="str">
        <f>IF(ISNUMBER(SEARCH(".",expandedflower[[#This Row],[Pheno Barcode]])),CONCATENATE("1A4070000000065000",RIGHT(expandedflower[[#This Row],[Pheno Barcode]],6)),"")</f>
        <v/>
      </c>
      <c r="O18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_XL3-02</v>
      </c>
    </row>
    <row r="1876" spans="1:15" x14ac:dyDescent="0.25">
      <c r="A1876" s="8" t="s">
        <v>582</v>
      </c>
      <c r="B1876" s="9">
        <v>3</v>
      </c>
      <c r="C1876" s="13" t="s">
        <v>600</v>
      </c>
      <c r="D1876" s="13"/>
      <c r="E1876" s="13" t="e">
        <f>_xlfn.IFNA(VLOOKUP(expandedflower[[#This Row],[Scion METRC '#]],[3]!METRCC8[#Data],2,FALSE),"METRC ERROR")</f>
        <v>#REF!</v>
      </c>
      <c r="F1876" s="13" t="str">
        <f>_xlfn.IFNA(VLOOKUP(expandedflower[[#This Row],[Scion METRC '#]],VEGC8[[#All],[Scion METRC '#]:[Pheno Barcode]],2,FALSE),"")</f>
        <v/>
      </c>
      <c r="G1876" s="13" t="str">
        <f>LEFT(expandedflower[[#This Row],[Pheno Barcode]],7)</f>
        <v/>
      </c>
      <c r="H1876" s="10" t="e">
        <f>_xlfn.IFNA(VLOOKUP(expandedflower[[#This Row],[Strain]],VEGC8[[#All],[Scion METRC '#]:[Health]],5,FALSE),"")</f>
        <v>#REF!</v>
      </c>
      <c r="I1876" s="13"/>
      <c r="J1876" s="13" t="str">
        <f>_xlfn.IFNA(VLOOKUP(expandedflower[[#This Row],[Scion METRC '#]],DEADC8[#Data],2,FALSE),"Alive")</f>
        <v>Alive</v>
      </c>
      <c r="K1876" s="13"/>
      <c r="L1876" s="13" t="str">
        <f>_xlfn.IFNA(VLOOKUP(expandedflower[[#This Row],[Scion METRC '#]],DEADC8[#Data],3,FALSE),"")</f>
        <v/>
      </c>
      <c r="M1876" s="14" t="str">
        <f>_xlfn.IFNA(VLOOKUP(expandedflower[[#This Row],[Scion METRC '#]],DEADC8[#Data],4,FALSE),"")</f>
        <v/>
      </c>
      <c r="N1876" s="13" t="str">
        <f>IF(ISNUMBER(SEARCH(".",expandedflower[[#This Row],[Pheno Barcode]])),CONCATENATE("1A4070000000065000",RIGHT(expandedflower[[#This Row],[Pheno Barcode]],6)),"")</f>
        <v/>
      </c>
      <c r="O18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_XL3-03</v>
      </c>
    </row>
    <row r="1877" spans="1:15" x14ac:dyDescent="0.25">
      <c r="A1877" s="8" t="s">
        <v>582</v>
      </c>
      <c r="B1877" s="9">
        <v>4</v>
      </c>
      <c r="C1877" s="13" t="s">
        <v>600</v>
      </c>
      <c r="D1877" s="13"/>
      <c r="E1877" s="13" t="e">
        <f>_xlfn.IFNA(VLOOKUP(expandedflower[[#This Row],[Scion METRC '#]],[3]!METRCC8[#Data],2,FALSE),"METRC ERROR")</f>
        <v>#REF!</v>
      </c>
      <c r="F1877" s="13" t="str">
        <f>_xlfn.IFNA(VLOOKUP(expandedflower[[#This Row],[Scion METRC '#]],VEGC8[[#All],[Scion METRC '#]:[Pheno Barcode]],2,FALSE),"")</f>
        <v/>
      </c>
      <c r="G1877" s="13" t="str">
        <f>LEFT(expandedflower[[#This Row],[Pheno Barcode]],7)</f>
        <v/>
      </c>
      <c r="H1877" s="10" t="e">
        <f>_xlfn.IFNA(VLOOKUP(expandedflower[[#This Row],[Strain]],VEGC8[[#All],[Scion METRC '#]:[Health]],5,FALSE),"")</f>
        <v>#REF!</v>
      </c>
      <c r="I1877" s="13"/>
      <c r="J1877" s="13" t="str">
        <f>_xlfn.IFNA(VLOOKUP(expandedflower[[#This Row],[Scion METRC '#]],DEADC8[#Data],2,FALSE),"Alive")</f>
        <v>Alive</v>
      </c>
      <c r="K1877" s="13"/>
      <c r="L1877" s="13" t="str">
        <f>_xlfn.IFNA(VLOOKUP(expandedflower[[#This Row],[Scion METRC '#]],DEADC8[#Data],3,FALSE),"")</f>
        <v/>
      </c>
      <c r="M1877" s="14" t="str">
        <f>_xlfn.IFNA(VLOOKUP(expandedflower[[#This Row],[Scion METRC '#]],DEADC8[#Data],4,FALSE),"")</f>
        <v/>
      </c>
      <c r="N1877" s="13" t="str">
        <f>IF(ISNUMBER(SEARCH(".",expandedflower[[#This Row],[Pheno Barcode]])),CONCATENATE("1A4070000000065000",RIGHT(expandedflower[[#This Row],[Pheno Barcode]],6)),"")</f>
        <v/>
      </c>
      <c r="O18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_XL3-04</v>
      </c>
    </row>
    <row r="1878" spans="1:15" x14ac:dyDescent="0.25">
      <c r="A1878" s="8" t="s">
        <v>582</v>
      </c>
      <c r="B1878" s="9">
        <v>5</v>
      </c>
      <c r="C1878" s="13" t="s">
        <v>600</v>
      </c>
      <c r="D1878" s="13"/>
      <c r="E1878" s="13" t="e">
        <f>_xlfn.IFNA(VLOOKUP(expandedflower[[#This Row],[Scion METRC '#]],[3]!METRCC8[#Data],2,FALSE),"METRC ERROR")</f>
        <v>#REF!</v>
      </c>
      <c r="F1878" s="13" t="str">
        <f>_xlfn.IFNA(VLOOKUP(expandedflower[[#This Row],[Scion METRC '#]],VEGC8[[#All],[Scion METRC '#]:[Pheno Barcode]],2,FALSE),"")</f>
        <v/>
      </c>
      <c r="G1878" s="13" t="str">
        <f>LEFT(expandedflower[[#This Row],[Pheno Barcode]],7)</f>
        <v/>
      </c>
      <c r="H1878" s="10" t="e">
        <f>_xlfn.IFNA(VLOOKUP(expandedflower[[#This Row],[Strain]],VEGC8[[#All],[Scion METRC '#]:[Health]],5,FALSE),"")</f>
        <v>#REF!</v>
      </c>
      <c r="I1878" s="13"/>
      <c r="J1878" s="13" t="str">
        <f>_xlfn.IFNA(VLOOKUP(expandedflower[[#This Row],[Scion METRC '#]],DEADC8[#Data],2,FALSE),"Alive")</f>
        <v>Alive</v>
      </c>
      <c r="K1878" s="13"/>
      <c r="L1878" s="13" t="str">
        <f>_xlfn.IFNA(VLOOKUP(expandedflower[[#This Row],[Scion METRC '#]],DEADC8[#Data],3,FALSE),"")</f>
        <v/>
      </c>
      <c r="M1878" s="14" t="str">
        <f>_xlfn.IFNA(VLOOKUP(expandedflower[[#This Row],[Scion METRC '#]],DEADC8[#Data],4,FALSE),"")</f>
        <v/>
      </c>
      <c r="N1878" s="13" t="str">
        <f>IF(ISNUMBER(SEARCH(".",expandedflower[[#This Row],[Pheno Barcode]])),CONCATENATE("1A4070000000065000",RIGHT(expandedflower[[#This Row],[Pheno Barcode]],6)),"")</f>
        <v/>
      </c>
      <c r="O18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_XL3-05</v>
      </c>
    </row>
    <row r="1879" spans="1:15" x14ac:dyDescent="0.25">
      <c r="A1879" s="8" t="s">
        <v>582</v>
      </c>
      <c r="B1879" s="9">
        <v>6</v>
      </c>
      <c r="C1879" s="13" t="s">
        <v>600</v>
      </c>
      <c r="D1879" s="13"/>
      <c r="E1879" s="13" t="e">
        <f>_xlfn.IFNA(VLOOKUP(expandedflower[[#This Row],[Scion METRC '#]],[3]!METRCC8[#Data],2,FALSE),"METRC ERROR")</f>
        <v>#REF!</v>
      </c>
      <c r="F1879" s="13" t="str">
        <f>_xlfn.IFNA(VLOOKUP(expandedflower[[#This Row],[Scion METRC '#]],VEGC8[[#All],[Scion METRC '#]:[Pheno Barcode]],2,FALSE),"")</f>
        <v/>
      </c>
      <c r="G1879" s="13" t="str">
        <f>LEFT(expandedflower[[#This Row],[Pheno Barcode]],7)</f>
        <v/>
      </c>
      <c r="H1879" s="10" t="e">
        <f>_xlfn.IFNA(VLOOKUP(expandedflower[[#This Row],[Strain]],VEGC8[[#All],[Scion METRC '#]:[Health]],5,FALSE),"")</f>
        <v>#REF!</v>
      </c>
      <c r="I1879" s="13"/>
      <c r="J1879" s="13" t="str">
        <f>_xlfn.IFNA(VLOOKUP(expandedflower[[#This Row],[Scion METRC '#]],DEADC8[#Data],2,FALSE),"Alive")</f>
        <v>Alive</v>
      </c>
      <c r="K1879" s="13"/>
      <c r="L1879" s="13" t="str">
        <f>_xlfn.IFNA(VLOOKUP(expandedflower[[#This Row],[Scion METRC '#]],DEADC8[#Data],3,FALSE),"")</f>
        <v/>
      </c>
      <c r="M1879" s="14" t="str">
        <f>_xlfn.IFNA(VLOOKUP(expandedflower[[#This Row],[Scion METRC '#]],DEADC8[#Data],4,FALSE),"")</f>
        <v/>
      </c>
      <c r="N1879" s="13" t="str">
        <f>IF(ISNUMBER(SEARCH(".",expandedflower[[#This Row],[Pheno Barcode]])),CONCATENATE("1A4070000000065000",RIGHT(expandedflower[[#This Row],[Pheno Barcode]],6)),"")</f>
        <v/>
      </c>
      <c r="O18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_XL3-06</v>
      </c>
    </row>
    <row r="1880" spans="1:15" x14ac:dyDescent="0.25">
      <c r="A1880" s="8" t="s">
        <v>582</v>
      </c>
      <c r="B1880" s="9">
        <v>7</v>
      </c>
      <c r="C1880" s="13" t="s">
        <v>600</v>
      </c>
      <c r="D1880" s="13"/>
      <c r="E1880" s="13" t="e">
        <f>_xlfn.IFNA(VLOOKUP(expandedflower[[#This Row],[Scion METRC '#]],[3]!METRCC8[#Data],2,FALSE),"METRC ERROR")</f>
        <v>#REF!</v>
      </c>
      <c r="F1880" s="13" t="str">
        <f>_xlfn.IFNA(VLOOKUP(expandedflower[[#This Row],[Scion METRC '#]],VEGC8[[#All],[Scion METRC '#]:[Pheno Barcode]],2,FALSE),"")</f>
        <v/>
      </c>
      <c r="G1880" s="13" t="str">
        <f>LEFT(expandedflower[[#This Row],[Pheno Barcode]],7)</f>
        <v/>
      </c>
      <c r="H1880" s="10" t="e">
        <f>_xlfn.IFNA(VLOOKUP(expandedflower[[#This Row],[Strain]],VEGC8[[#All],[Scion METRC '#]:[Health]],5,FALSE),"")</f>
        <v>#REF!</v>
      </c>
      <c r="I1880" s="13"/>
      <c r="J1880" s="13" t="str">
        <f>_xlfn.IFNA(VLOOKUP(expandedflower[[#This Row],[Scion METRC '#]],DEADC8[#Data],2,FALSE),"Alive")</f>
        <v>Alive</v>
      </c>
      <c r="K1880" s="13"/>
      <c r="L1880" s="13" t="str">
        <f>_xlfn.IFNA(VLOOKUP(expandedflower[[#This Row],[Scion METRC '#]],DEADC8[#Data],3,FALSE),"")</f>
        <v/>
      </c>
      <c r="M1880" s="14" t="str">
        <f>_xlfn.IFNA(VLOOKUP(expandedflower[[#This Row],[Scion METRC '#]],DEADC8[#Data],4,FALSE),"")</f>
        <v/>
      </c>
      <c r="N1880" s="13" t="str">
        <f>IF(ISNUMBER(SEARCH(".",expandedflower[[#This Row],[Pheno Barcode]])),CONCATENATE("1A4070000000065000",RIGHT(expandedflower[[#This Row],[Pheno Barcode]],6)),"")</f>
        <v/>
      </c>
      <c r="O18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_XL3-07</v>
      </c>
    </row>
    <row r="1881" spans="1:15" x14ac:dyDescent="0.25">
      <c r="A1881" s="8" t="s">
        <v>582</v>
      </c>
      <c r="B1881" s="9">
        <v>8</v>
      </c>
      <c r="C1881" s="13" t="s">
        <v>600</v>
      </c>
      <c r="D1881" s="13"/>
      <c r="E1881" s="13" t="e">
        <f>_xlfn.IFNA(VLOOKUP(expandedflower[[#This Row],[Scion METRC '#]],[3]!METRCC8[#Data],2,FALSE),"METRC ERROR")</f>
        <v>#REF!</v>
      </c>
      <c r="F1881" s="13" t="str">
        <f>_xlfn.IFNA(VLOOKUP(expandedflower[[#This Row],[Scion METRC '#]],VEGC8[[#All],[Scion METRC '#]:[Pheno Barcode]],2,FALSE),"")</f>
        <v/>
      </c>
      <c r="G1881" s="13" t="str">
        <f>LEFT(expandedflower[[#This Row],[Pheno Barcode]],7)</f>
        <v/>
      </c>
      <c r="H1881" s="10" t="e">
        <f>_xlfn.IFNA(VLOOKUP(expandedflower[[#This Row],[Strain]],VEGC8[[#All],[Scion METRC '#]:[Health]],5,FALSE),"")</f>
        <v>#REF!</v>
      </c>
      <c r="I1881" s="13"/>
      <c r="J1881" s="13" t="str">
        <f>_xlfn.IFNA(VLOOKUP(expandedflower[[#This Row],[Scion METRC '#]],DEADC8[#Data],2,FALSE),"Alive")</f>
        <v>Alive</v>
      </c>
      <c r="K1881" s="13"/>
      <c r="L1881" s="13" t="str">
        <f>_xlfn.IFNA(VLOOKUP(expandedflower[[#This Row],[Scion METRC '#]],DEADC8[#Data],3,FALSE),"")</f>
        <v/>
      </c>
      <c r="M1881" s="14" t="str">
        <f>_xlfn.IFNA(VLOOKUP(expandedflower[[#This Row],[Scion METRC '#]],DEADC8[#Data],4,FALSE),"")</f>
        <v/>
      </c>
      <c r="N1881" s="13" t="str">
        <f>IF(ISNUMBER(SEARCH(".",expandedflower[[#This Row],[Pheno Barcode]])),CONCATENATE("1A4070000000065000",RIGHT(expandedflower[[#This Row],[Pheno Barcode]],6)),"")</f>
        <v/>
      </c>
      <c r="O18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_XL3-08</v>
      </c>
    </row>
    <row r="1882" spans="1:15" x14ac:dyDescent="0.25">
      <c r="A1882" s="8" t="s">
        <v>582</v>
      </c>
      <c r="B1882" s="9">
        <v>9</v>
      </c>
      <c r="C1882" s="13" t="s">
        <v>600</v>
      </c>
      <c r="D1882" s="13"/>
      <c r="E1882" s="13" t="e">
        <f>_xlfn.IFNA(VLOOKUP(expandedflower[[#This Row],[Scion METRC '#]],[3]!METRCC8[#Data],2,FALSE),"METRC ERROR")</f>
        <v>#REF!</v>
      </c>
      <c r="F1882" s="13" t="str">
        <f>_xlfn.IFNA(VLOOKUP(expandedflower[[#This Row],[Scion METRC '#]],VEGC8[[#All],[Scion METRC '#]:[Pheno Barcode]],2,FALSE),"")</f>
        <v/>
      </c>
      <c r="G1882" s="13" t="str">
        <f>LEFT(expandedflower[[#This Row],[Pheno Barcode]],7)</f>
        <v/>
      </c>
      <c r="H1882" s="10" t="e">
        <f>_xlfn.IFNA(VLOOKUP(expandedflower[[#This Row],[Strain]],VEGC8[[#All],[Scion METRC '#]:[Health]],5,FALSE),"")</f>
        <v>#REF!</v>
      </c>
      <c r="I1882" s="13"/>
      <c r="J1882" s="13" t="str">
        <f>_xlfn.IFNA(VLOOKUP(expandedflower[[#This Row],[Scion METRC '#]],DEADC8[#Data],2,FALSE),"Alive")</f>
        <v>Alive</v>
      </c>
      <c r="K1882" s="13"/>
      <c r="L1882" s="13" t="str">
        <f>_xlfn.IFNA(VLOOKUP(expandedflower[[#This Row],[Scion METRC '#]],DEADC8[#Data],3,FALSE),"")</f>
        <v/>
      </c>
      <c r="M1882" s="14" t="str">
        <f>_xlfn.IFNA(VLOOKUP(expandedflower[[#This Row],[Scion METRC '#]],DEADC8[#Data],4,FALSE),"")</f>
        <v/>
      </c>
      <c r="N1882" s="13" t="str">
        <f>IF(ISNUMBER(SEARCH(".",expandedflower[[#This Row],[Pheno Barcode]])),CONCATENATE("1A4070000000065000",RIGHT(expandedflower[[#This Row],[Pheno Barcode]],6)),"")</f>
        <v/>
      </c>
      <c r="O18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_XL3-09</v>
      </c>
    </row>
    <row r="1883" spans="1:15" x14ac:dyDescent="0.25">
      <c r="A1883" s="8" t="s">
        <v>582</v>
      </c>
      <c r="B1883" s="9">
        <v>10</v>
      </c>
      <c r="C1883" s="13" t="s">
        <v>600</v>
      </c>
      <c r="D1883" s="13"/>
      <c r="E1883" s="13" t="e">
        <f>_xlfn.IFNA(VLOOKUP(expandedflower[[#This Row],[Scion METRC '#]],[3]!METRCC8[#Data],2,FALSE),"METRC ERROR")</f>
        <v>#REF!</v>
      </c>
      <c r="F1883" s="13" t="str">
        <f>_xlfn.IFNA(VLOOKUP(expandedflower[[#This Row],[Scion METRC '#]],VEGC8[[#All],[Scion METRC '#]:[Pheno Barcode]],2,FALSE),"")</f>
        <v/>
      </c>
      <c r="G1883" s="13" t="str">
        <f>LEFT(expandedflower[[#This Row],[Pheno Barcode]],7)</f>
        <v/>
      </c>
      <c r="H1883" s="10" t="e">
        <f>_xlfn.IFNA(VLOOKUP(expandedflower[[#This Row],[Strain]],VEGC8[[#All],[Scion METRC '#]:[Health]],5,FALSE),"")</f>
        <v>#REF!</v>
      </c>
      <c r="I1883" s="13"/>
      <c r="J1883" s="13" t="str">
        <f>_xlfn.IFNA(VLOOKUP(expandedflower[[#This Row],[Scion METRC '#]],DEADC8[#Data],2,FALSE),"Alive")</f>
        <v>Alive</v>
      </c>
      <c r="K1883" s="13"/>
      <c r="L1883" s="13" t="str">
        <f>_xlfn.IFNA(VLOOKUP(expandedflower[[#This Row],[Scion METRC '#]],DEADC8[#Data],3,FALSE),"")</f>
        <v/>
      </c>
      <c r="M1883" s="14" t="str">
        <f>_xlfn.IFNA(VLOOKUP(expandedflower[[#This Row],[Scion METRC '#]],DEADC8[#Data],4,FALSE),"")</f>
        <v/>
      </c>
      <c r="N1883" s="13" t="str">
        <f>IF(ISNUMBER(SEARCH(".",expandedflower[[#This Row],[Pheno Barcode]])),CONCATENATE("1A4070000000065000",RIGHT(expandedflower[[#This Row],[Pheno Barcode]],6)),"")</f>
        <v/>
      </c>
      <c r="O18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_XL3-10</v>
      </c>
    </row>
    <row r="1884" spans="1:15" x14ac:dyDescent="0.25">
      <c r="A1884" s="8" t="s">
        <v>582</v>
      </c>
      <c r="B1884" s="9">
        <v>11</v>
      </c>
      <c r="C1884" s="13" t="s">
        <v>600</v>
      </c>
      <c r="D1884" s="13"/>
      <c r="E1884" s="13" t="e">
        <f>_xlfn.IFNA(VLOOKUP(expandedflower[[#This Row],[Scion METRC '#]],[3]!METRCC8[#Data],2,FALSE),"METRC ERROR")</f>
        <v>#REF!</v>
      </c>
      <c r="F1884" s="13" t="str">
        <f>_xlfn.IFNA(VLOOKUP(expandedflower[[#This Row],[Scion METRC '#]],VEGC8[[#All],[Scion METRC '#]:[Pheno Barcode]],2,FALSE),"")</f>
        <v/>
      </c>
      <c r="G1884" s="13" t="str">
        <f>LEFT(expandedflower[[#This Row],[Pheno Barcode]],7)</f>
        <v/>
      </c>
      <c r="H1884" s="10" t="e">
        <f>_xlfn.IFNA(VLOOKUP(expandedflower[[#This Row],[Strain]],VEGC8[[#All],[Scion METRC '#]:[Health]],5,FALSE),"")</f>
        <v>#REF!</v>
      </c>
      <c r="I1884" s="13"/>
      <c r="J1884" s="13" t="str">
        <f>_xlfn.IFNA(VLOOKUP(expandedflower[[#This Row],[Scion METRC '#]],DEADC8[#Data],2,FALSE),"Alive")</f>
        <v>Alive</v>
      </c>
      <c r="K1884" s="13"/>
      <c r="L1884" s="13" t="str">
        <f>_xlfn.IFNA(VLOOKUP(expandedflower[[#This Row],[Scion METRC '#]],DEADC8[#Data],3,FALSE),"")</f>
        <v/>
      </c>
      <c r="M1884" s="14" t="str">
        <f>_xlfn.IFNA(VLOOKUP(expandedflower[[#This Row],[Scion METRC '#]],DEADC8[#Data],4,FALSE),"")</f>
        <v/>
      </c>
      <c r="N1884" s="13" t="str">
        <f>IF(ISNUMBER(SEARCH(".",expandedflower[[#This Row],[Pheno Barcode]])),CONCATENATE("1A4070000000065000",RIGHT(expandedflower[[#This Row],[Pheno Barcode]],6)),"")</f>
        <v/>
      </c>
      <c r="O18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_XL3-11</v>
      </c>
    </row>
    <row r="1885" spans="1:15" x14ac:dyDescent="0.25">
      <c r="A1885" s="8" t="s">
        <v>582</v>
      </c>
      <c r="B1885" s="9">
        <v>12</v>
      </c>
      <c r="C1885" s="13" t="s">
        <v>600</v>
      </c>
      <c r="D1885" s="13"/>
      <c r="E1885" s="13" t="e">
        <f>_xlfn.IFNA(VLOOKUP(expandedflower[[#This Row],[Scion METRC '#]],[3]!METRCC8[#Data],2,FALSE),"METRC ERROR")</f>
        <v>#REF!</v>
      </c>
      <c r="F1885" s="13" t="str">
        <f>_xlfn.IFNA(VLOOKUP(expandedflower[[#This Row],[Scion METRC '#]],VEGC8[[#All],[Scion METRC '#]:[Pheno Barcode]],2,FALSE),"")</f>
        <v/>
      </c>
      <c r="G1885" s="13" t="str">
        <f>LEFT(expandedflower[[#This Row],[Pheno Barcode]],7)</f>
        <v/>
      </c>
      <c r="H1885" s="10" t="e">
        <f>_xlfn.IFNA(VLOOKUP(expandedflower[[#This Row],[Strain]],VEGC8[[#All],[Scion METRC '#]:[Health]],5,FALSE),"")</f>
        <v>#REF!</v>
      </c>
      <c r="I1885" s="13"/>
      <c r="J1885" s="13" t="str">
        <f>_xlfn.IFNA(VLOOKUP(expandedflower[[#This Row],[Scion METRC '#]],DEADC8[#Data],2,FALSE),"Alive")</f>
        <v>Alive</v>
      </c>
      <c r="K1885" s="13"/>
      <c r="L1885" s="13" t="str">
        <f>_xlfn.IFNA(VLOOKUP(expandedflower[[#This Row],[Scion METRC '#]],DEADC8[#Data],3,FALSE),"")</f>
        <v/>
      </c>
      <c r="M1885" s="14" t="str">
        <f>_xlfn.IFNA(VLOOKUP(expandedflower[[#This Row],[Scion METRC '#]],DEADC8[#Data],4,FALSE),"")</f>
        <v/>
      </c>
      <c r="N1885" s="13" t="str">
        <f>IF(ISNUMBER(SEARCH(".",expandedflower[[#This Row],[Pheno Barcode]])),CONCATENATE("1A4070000000065000",RIGHT(expandedflower[[#This Row],[Pheno Barcode]],6)),"")</f>
        <v/>
      </c>
      <c r="O18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_XL3-12</v>
      </c>
    </row>
    <row r="1886" spans="1:15" x14ac:dyDescent="0.25">
      <c r="A1886" s="8" t="s">
        <v>582</v>
      </c>
      <c r="B1886" s="9">
        <v>13</v>
      </c>
      <c r="C1886" s="13" t="s">
        <v>600</v>
      </c>
      <c r="D1886" s="13"/>
      <c r="E1886" s="13" t="e">
        <f>_xlfn.IFNA(VLOOKUP(expandedflower[[#This Row],[Scion METRC '#]],[3]!METRCC8[#Data],2,FALSE),"METRC ERROR")</f>
        <v>#REF!</v>
      </c>
      <c r="F1886" s="13" t="str">
        <f>_xlfn.IFNA(VLOOKUP(expandedflower[[#This Row],[Scion METRC '#]],VEGC8[[#All],[Scion METRC '#]:[Pheno Barcode]],2,FALSE),"")</f>
        <v/>
      </c>
      <c r="G1886" s="13" t="str">
        <f>LEFT(expandedflower[[#This Row],[Pheno Barcode]],7)</f>
        <v/>
      </c>
      <c r="H1886" s="10" t="e">
        <f>_xlfn.IFNA(VLOOKUP(expandedflower[[#This Row],[Strain]],VEGC8[[#All],[Scion METRC '#]:[Health]],5,FALSE),"")</f>
        <v>#REF!</v>
      </c>
      <c r="I1886" s="13"/>
      <c r="J1886" s="13" t="str">
        <f>_xlfn.IFNA(VLOOKUP(expandedflower[[#This Row],[Scion METRC '#]],DEADC8[#Data],2,FALSE),"Alive")</f>
        <v>Alive</v>
      </c>
      <c r="K1886" s="13"/>
      <c r="L1886" s="13" t="str">
        <f>_xlfn.IFNA(VLOOKUP(expandedflower[[#This Row],[Scion METRC '#]],DEADC8[#Data],3,FALSE),"")</f>
        <v/>
      </c>
      <c r="M1886" s="14" t="str">
        <f>_xlfn.IFNA(VLOOKUP(expandedflower[[#This Row],[Scion METRC '#]],DEADC8[#Data],4,FALSE),"")</f>
        <v/>
      </c>
      <c r="N1886" s="13" t="str">
        <f>IF(ISNUMBER(SEARCH(".",expandedflower[[#This Row],[Pheno Barcode]])),CONCATENATE("1A4070000000065000",RIGHT(expandedflower[[#This Row],[Pheno Barcode]],6)),"")</f>
        <v/>
      </c>
      <c r="O18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_XL3-13</v>
      </c>
    </row>
    <row r="1887" spans="1:15" x14ac:dyDescent="0.25">
      <c r="A1887" s="8" t="s">
        <v>582</v>
      </c>
      <c r="B1887" s="9">
        <v>14</v>
      </c>
      <c r="C1887" s="13" t="s">
        <v>600</v>
      </c>
      <c r="D1887" s="13"/>
      <c r="E1887" s="13" t="e">
        <f>_xlfn.IFNA(VLOOKUP(expandedflower[[#This Row],[Scion METRC '#]],[3]!METRCC8[#Data],2,FALSE),"METRC ERROR")</f>
        <v>#REF!</v>
      </c>
      <c r="F1887" s="13" t="str">
        <f>_xlfn.IFNA(VLOOKUP(expandedflower[[#This Row],[Scion METRC '#]],VEGC8[[#All],[Scion METRC '#]:[Pheno Barcode]],2,FALSE),"")</f>
        <v/>
      </c>
      <c r="G1887" s="13" t="str">
        <f>LEFT(expandedflower[[#This Row],[Pheno Barcode]],7)</f>
        <v/>
      </c>
      <c r="H1887" s="10" t="e">
        <f>_xlfn.IFNA(VLOOKUP(expandedflower[[#This Row],[Strain]],VEGC8[[#All],[Scion METRC '#]:[Health]],5,FALSE),"")</f>
        <v>#REF!</v>
      </c>
      <c r="I1887" s="13"/>
      <c r="J1887" s="13" t="str">
        <f>_xlfn.IFNA(VLOOKUP(expandedflower[[#This Row],[Scion METRC '#]],DEADC8[#Data],2,FALSE),"Alive")</f>
        <v>Alive</v>
      </c>
      <c r="K1887" s="13"/>
      <c r="L1887" s="13" t="str">
        <f>_xlfn.IFNA(VLOOKUP(expandedflower[[#This Row],[Scion METRC '#]],DEADC8[#Data],3,FALSE),"")</f>
        <v/>
      </c>
      <c r="M1887" s="14" t="str">
        <f>_xlfn.IFNA(VLOOKUP(expandedflower[[#This Row],[Scion METRC '#]],DEADC8[#Data],4,FALSE),"")</f>
        <v/>
      </c>
      <c r="N1887" s="13" t="str">
        <f>IF(ISNUMBER(SEARCH(".",expandedflower[[#This Row],[Pheno Barcode]])),CONCATENATE("1A4070000000065000",RIGHT(expandedflower[[#This Row],[Pheno Barcode]],6)),"")</f>
        <v/>
      </c>
      <c r="O18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_XL3-14</v>
      </c>
    </row>
    <row r="1888" spans="1:15" x14ac:dyDescent="0.25">
      <c r="A1888" s="8" t="s">
        <v>582</v>
      </c>
      <c r="B1888" s="9">
        <v>15</v>
      </c>
      <c r="C1888" s="13" t="s">
        <v>600</v>
      </c>
      <c r="D1888" s="13"/>
      <c r="E1888" s="13" t="e">
        <f>_xlfn.IFNA(VLOOKUP(expandedflower[[#This Row],[Scion METRC '#]],[3]!METRCC8[#Data],2,FALSE),"METRC ERROR")</f>
        <v>#REF!</v>
      </c>
      <c r="F1888" s="13" t="str">
        <f>_xlfn.IFNA(VLOOKUP(expandedflower[[#This Row],[Scion METRC '#]],VEGC8[[#All],[Scion METRC '#]:[Pheno Barcode]],2,FALSE),"")</f>
        <v/>
      </c>
      <c r="G1888" s="13" t="str">
        <f>LEFT(expandedflower[[#This Row],[Pheno Barcode]],7)</f>
        <v/>
      </c>
      <c r="H1888" s="10" t="e">
        <f>_xlfn.IFNA(VLOOKUP(expandedflower[[#This Row],[Strain]],VEGC8[[#All],[Scion METRC '#]:[Health]],5,FALSE),"")</f>
        <v>#REF!</v>
      </c>
      <c r="I1888" s="13"/>
      <c r="J1888" s="13" t="str">
        <f>_xlfn.IFNA(VLOOKUP(expandedflower[[#This Row],[Scion METRC '#]],DEADC8[#Data],2,FALSE),"Alive")</f>
        <v>Alive</v>
      </c>
      <c r="K1888" s="13"/>
      <c r="L1888" s="13" t="str">
        <f>_xlfn.IFNA(VLOOKUP(expandedflower[[#This Row],[Scion METRC '#]],DEADC8[#Data],3,FALSE),"")</f>
        <v/>
      </c>
      <c r="M1888" s="14" t="str">
        <f>_xlfn.IFNA(VLOOKUP(expandedflower[[#This Row],[Scion METRC '#]],DEADC8[#Data],4,FALSE),"")</f>
        <v/>
      </c>
      <c r="N1888" s="13" t="str">
        <f>IF(ISNUMBER(SEARCH(".",expandedflower[[#This Row],[Pheno Barcode]])),CONCATENATE("1A4070000000065000",RIGHT(expandedflower[[#This Row],[Pheno Barcode]],6)),"")</f>
        <v/>
      </c>
      <c r="O18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_XL3-15</v>
      </c>
    </row>
    <row r="1889" spans="1:15" x14ac:dyDescent="0.25">
      <c r="A1889" s="8" t="s">
        <v>582</v>
      </c>
      <c r="B1889" s="9">
        <v>16</v>
      </c>
      <c r="C1889" s="13" t="s">
        <v>600</v>
      </c>
      <c r="D1889" s="13"/>
      <c r="E1889" s="13" t="e">
        <f>_xlfn.IFNA(VLOOKUP(expandedflower[[#This Row],[Scion METRC '#]],[3]!METRCC8[#Data],2,FALSE),"METRC ERROR")</f>
        <v>#REF!</v>
      </c>
      <c r="F1889" s="13" t="str">
        <f>_xlfn.IFNA(VLOOKUP(expandedflower[[#This Row],[Scion METRC '#]],VEGC8[[#All],[Scion METRC '#]:[Pheno Barcode]],2,FALSE),"")</f>
        <v/>
      </c>
      <c r="G1889" s="13" t="str">
        <f>LEFT(expandedflower[[#This Row],[Pheno Barcode]],7)</f>
        <v/>
      </c>
      <c r="H1889" s="10" t="e">
        <f>_xlfn.IFNA(VLOOKUP(expandedflower[[#This Row],[Strain]],VEGC8[[#All],[Scion METRC '#]:[Health]],5,FALSE),"")</f>
        <v>#REF!</v>
      </c>
      <c r="I1889" s="13"/>
      <c r="J1889" s="13" t="str">
        <f>_xlfn.IFNA(VLOOKUP(expandedflower[[#This Row],[Scion METRC '#]],DEADC8[#Data],2,FALSE),"Alive")</f>
        <v>Alive</v>
      </c>
      <c r="K1889" s="13"/>
      <c r="L1889" s="13" t="str">
        <f>_xlfn.IFNA(VLOOKUP(expandedflower[[#This Row],[Scion METRC '#]],DEADC8[#Data],3,FALSE),"")</f>
        <v/>
      </c>
      <c r="M1889" s="14" t="str">
        <f>_xlfn.IFNA(VLOOKUP(expandedflower[[#This Row],[Scion METRC '#]],DEADC8[#Data],4,FALSE),"")</f>
        <v/>
      </c>
      <c r="N1889" s="13" t="str">
        <f>IF(ISNUMBER(SEARCH(".",expandedflower[[#This Row],[Pheno Barcode]])),CONCATENATE("1A4070000000065000",RIGHT(expandedflower[[#This Row],[Pheno Barcode]],6)),"")</f>
        <v/>
      </c>
      <c r="O18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_XL3-16</v>
      </c>
    </row>
    <row r="1890" spans="1:15" x14ac:dyDescent="0.25">
      <c r="A1890" s="8" t="s">
        <v>582</v>
      </c>
      <c r="B1890" s="9">
        <v>1</v>
      </c>
      <c r="C1890" s="13" t="s">
        <v>601</v>
      </c>
      <c r="D1890" s="13"/>
      <c r="E1890" s="13" t="e">
        <f>_xlfn.IFNA(VLOOKUP(expandedflower[[#This Row],[Scion METRC '#]],[3]!METRCC8[#Data],2,FALSE),"METRC ERROR")</f>
        <v>#REF!</v>
      </c>
      <c r="F1890" s="13" t="str">
        <f>_xlfn.IFNA(VLOOKUP(expandedflower[[#This Row],[Scion METRC '#]],VEGC8[[#All],[Scion METRC '#]:[Pheno Barcode]],2,FALSE),"")</f>
        <v/>
      </c>
      <c r="G1890" s="13" t="str">
        <f>LEFT(expandedflower[[#This Row],[Pheno Barcode]],7)</f>
        <v/>
      </c>
      <c r="H1890" s="10" t="e">
        <f>_xlfn.IFNA(VLOOKUP(expandedflower[[#This Row],[Strain]],VEGC8[[#All],[Scion METRC '#]:[Health]],5,FALSE),"")</f>
        <v>#REF!</v>
      </c>
      <c r="I1890" s="13"/>
      <c r="J1890" s="13" t="str">
        <f>_xlfn.IFNA(VLOOKUP(expandedflower[[#This Row],[Scion METRC '#]],DEADC8[#Data],2,FALSE),"Alive")</f>
        <v>Alive</v>
      </c>
      <c r="K1890" s="13"/>
      <c r="L1890" s="13" t="str">
        <f>_xlfn.IFNA(VLOOKUP(expandedflower[[#This Row],[Scion METRC '#]],DEADC8[#Data],3,FALSE),"")</f>
        <v/>
      </c>
      <c r="M1890" s="14" t="str">
        <f>_xlfn.IFNA(VLOOKUP(expandedflower[[#This Row],[Scion METRC '#]],DEADC8[#Data],4,FALSE),"")</f>
        <v/>
      </c>
      <c r="N1890" s="13" t="str">
        <f>IF(ISNUMBER(SEARCH(".",expandedflower[[#This Row],[Pheno Barcode]])),CONCATENATE("1A4070000000065000",RIGHT(expandedflower[[#This Row],[Pheno Barcode]],6)),"")</f>
        <v/>
      </c>
      <c r="O18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_XL4-01</v>
      </c>
    </row>
    <row r="1891" spans="1:15" x14ac:dyDescent="0.25">
      <c r="A1891" s="8" t="s">
        <v>582</v>
      </c>
      <c r="B1891" s="9">
        <v>2</v>
      </c>
      <c r="C1891" s="13" t="s">
        <v>601</v>
      </c>
      <c r="D1891" s="13"/>
      <c r="E1891" s="13" t="e">
        <f>_xlfn.IFNA(VLOOKUP(expandedflower[[#This Row],[Scion METRC '#]],[3]!METRCC8[#Data],2,FALSE),"METRC ERROR")</f>
        <v>#REF!</v>
      </c>
      <c r="F1891" s="13" t="str">
        <f>_xlfn.IFNA(VLOOKUP(expandedflower[[#This Row],[Scion METRC '#]],VEGC8[[#All],[Scion METRC '#]:[Pheno Barcode]],2,FALSE),"")</f>
        <v/>
      </c>
      <c r="G1891" s="13" t="str">
        <f>LEFT(expandedflower[[#This Row],[Pheno Barcode]],7)</f>
        <v/>
      </c>
      <c r="H1891" s="10" t="e">
        <f>_xlfn.IFNA(VLOOKUP(expandedflower[[#This Row],[Strain]],VEGC8[[#All],[Scion METRC '#]:[Health]],5,FALSE),"")</f>
        <v>#REF!</v>
      </c>
      <c r="I1891" s="13"/>
      <c r="J1891" s="13" t="str">
        <f>_xlfn.IFNA(VLOOKUP(expandedflower[[#This Row],[Scion METRC '#]],DEADC8[#Data],2,FALSE),"Alive")</f>
        <v>Alive</v>
      </c>
      <c r="K1891" s="13"/>
      <c r="L1891" s="13" t="str">
        <f>_xlfn.IFNA(VLOOKUP(expandedflower[[#This Row],[Scion METRC '#]],DEADC8[#Data],3,FALSE),"")</f>
        <v/>
      </c>
      <c r="M1891" s="14" t="str">
        <f>_xlfn.IFNA(VLOOKUP(expandedflower[[#This Row],[Scion METRC '#]],DEADC8[#Data],4,FALSE),"")</f>
        <v/>
      </c>
      <c r="N1891" s="13" t="str">
        <f>IF(ISNUMBER(SEARCH(".",expandedflower[[#This Row],[Pheno Barcode]])),CONCATENATE("1A4070000000065000",RIGHT(expandedflower[[#This Row],[Pheno Barcode]],6)),"")</f>
        <v/>
      </c>
      <c r="O18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_XL4-02</v>
      </c>
    </row>
    <row r="1892" spans="1:15" x14ac:dyDescent="0.25">
      <c r="A1892" s="8" t="s">
        <v>582</v>
      </c>
      <c r="B1892" s="9">
        <v>3</v>
      </c>
      <c r="C1892" s="13" t="s">
        <v>601</v>
      </c>
      <c r="D1892" s="13"/>
      <c r="E1892" s="13" t="e">
        <f>_xlfn.IFNA(VLOOKUP(expandedflower[[#This Row],[Scion METRC '#]],[3]!METRCC8[#Data],2,FALSE),"METRC ERROR")</f>
        <v>#REF!</v>
      </c>
      <c r="F1892" s="13" t="str">
        <f>_xlfn.IFNA(VLOOKUP(expandedflower[[#This Row],[Scion METRC '#]],VEGC8[[#All],[Scion METRC '#]:[Pheno Barcode]],2,FALSE),"")</f>
        <v/>
      </c>
      <c r="G1892" s="13" t="str">
        <f>LEFT(expandedflower[[#This Row],[Pheno Barcode]],7)</f>
        <v/>
      </c>
      <c r="H1892" s="10" t="e">
        <f>_xlfn.IFNA(VLOOKUP(expandedflower[[#This Row],[Strain]],VEGC8[[#All],[Scion METRC '#]:[Health]],5,FALSE),"")</f>
        <v>#REF!</v>
      </c>
      <c r="I1892" s="13"/>
      <c r="J1892" s="13" t="str">
        <f>_xlfn.IFNA(VLOOKUP(expandedflower[[#This Row],[Scion METRC '#]],DEADC8[#Data],2,FALSE),"Alive")</f>
        <v>Alive</v>
      </c>
      <c r="K1892" s="13"/>
      <c r="L1892" s="13" t="str">
        <f>_xlfn.IFNA(VLOOKUP(expandedflower[[#This Row],[Scion METRC '#]],DEADC8[#Data],3,FALSE),"")</f>
        <v/>
      </c>
      <c r="M1892" s="14" t="str">
        <f>_xlfn.IFNA(VLOOKUP(expandedflower[[#This Row],[Scion METRC '#]],DEADC8[#Data],4,FALSE),"")</f>
        <v/>
      </c>
      <c r="N1892" s="13" t="str">
        <f>IF(ISNUMBER(SEARCH(".",expandedflower[[#This Row],[Pheno Barcode]])),CONCATENATE("1A4070000000065000",RIGHT(expandedflower[[#This Row],[Pheno Barcode]],6)),"")</f>
        <v/>
      </c>
      <c r="O18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_XL4-03</v>
      </c>
    </row>
    <row r="1893" spans="1:15" x14ac:dyDescent="0.25">
      <c r="A1893" s="8" t="s">
        <v>582</v>
      </c>
      <c r="B1893" s="9">
        <v>4</v>
      </c>
      <c r="C1893" s="13" t="s">
        <v>601</v>
      </c>
      <c r="D1893" s="13"/>
      <c r="E1893" s="13" t="e">
        <f>_xlfn.IFNA(VLOOKUP(expandedflower[[#This Row],[Scion METRC '#]],[3]!METRCC8[#Data],2,FALSE),"METRC ERROR")</f>
        <v>#REF!</v>
      </c>
      <c r="F1893" s="13" t="str">
        <f>_xlfn.IFNA(VLOOKUP(expandedflower[[#This Row],[Scion METRC '#]],VEGC8[[#All],[Scion METRC '#]:[Pheno Barcode]],2,FALSE),"")</f>
        <v/>
      </c>
      <c r="G1893" s="13" t="str">
        <f>LEFT(expandedflower[[#This Row],[Pheno Barcode]],7)</f>
        <v/>
      </c>
      <c r="H1893" s="10" t="e">
        <f>_xlfn.IFNA(VLOOKUP(expandedflower[[#This Row],[Strain]],VEGC8[[#All],[Scion METRC '#]:[Health]],5,FALSE),"")</f>
        <v>#REF!</v>
      </c>
      <c r="I1893" s="13"/>
      <c r="J1893" s="13" t="str">
        <f>_xlfn.IFNA(VLOOKUP(expandedflower[[#This Row],[Scion METRC '#]],DEADC8[#Data],2,FALSE),"Alive")</f>
        <v>Alive</v>
      </c>
      <c r="K1893" s="13"/>
      <c r="L1893" s="13" t="str">
        <f>_xlfn.IFNA(VLOOKUP(expandedflower[[#This Row],[Scion METRC '#]],DEADC8[#Data],3,FALSE),"")</f>
        <v/>
      </c>
      <c r="M1893" s="14" t="str">
        <f>_xlfn.IFNA(VLOOKUP(expandedflower[[#This Row],[Scion METRC '#]],DEADC8[#Data],4,FALSE),"")</f>
        <v/>
      </c>
      <c r="N1893" s="13" t="str">
        <f>IF(ISNUMBER(SEARCH(".",expandedflower[[#This Row],[Pheno Barcode]])),CONCATENATE("1A4070000000065000",RIGHT(expandedflower[[#This Row],[Pheno Barcode]],6)),"")</f>
        <v/>
      </c>
      <c r="O18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_XL4-04</v>
      </c>
    </row>
    <row r="1894" spans="1:15" x14ac:dyDescent="0.25">
      <c r="A1894" s="8" t="s">
        <v>582</v>
      </c>
      <c r="B1894" s="9">
        <v>5</v>
      </c>
      <c r="C1894" s="13" t="s">
        <v>601</v>
      </c>
      <c r="D1894" s="13"/>
      <c r="E1894" s="13" t="e">
        <f>_xlfn.IFNA(VLOOKUP(expandedflower[[#This Row],[Scion METRC '#]],[3]!METRCC8[#Data],2,FALSE),"METRC ERROR")</f>
        <v>#REF!</v>
      </c>
      <c r="F1894" s="13" t="str">
        <f>_xlfn.IFNA(VLOOKUP(expandedflower[[#This Row],[Scion METRC '#]],VEGC8[[#All],[Scion METRC '#]:[Pheno Barcode]],2,FALSE),"")</f>
        <v/>
      </c>
      <c r="G1894" s="13" t="str">
        <f>LEFT(expandedflower[[#This Row],[Pheno Barcode]],7)</f>
        <v/>
      </c>
      <c r="H1894" s="10" t="e">
        <f>_xlfn.IFNA(VLOOKUP(expandedflower[[#This Row],[Strain]],VEGC8[[#All],[Scion METRC '#]:[Health]],5,FALSE),"")</f>
        <v>#REF!</v>
      </c>
      <c r="I1894" s="13"/>
      <c r="J1894" s="13" t="str">
        <f>_xlfn.IFNA(VLOOKUP(expandedflower[[#This Row],[Scion METRC '#]],DEADC8[#Data],2,FALSE),"Alive")</f>
        <v>Alive</v>
      </c>
      <c r="K1894" s="13"/>
      <c r="L1894" s="13" t="str">
        <f>_xlfn.IFNA(VLOOKUP(expandedflower[[#This Row],[Scion METRC '#]],DEADC8[#Data],3,FALSE),"")</f>
        <v/>
      </c>
      <c r="M1894" s="14" t="str">
        <f>_xlfn.IFNA(VLOOKUP(expandedflower[[#This Row],[Scion METRC '#]],DEADC8[#Data],4,FALSE),"")</f>
        <v/>
      </c>
      <c r="N1894" s="13" t="str">
        <f>IF(ISNUMBER(SEARCH(".",expandedflower[[#This Row],[Pheno Barcode]])),CONCATENATE("1A4070000000065000",RIGHT(expandedflower[[#This Row],[Pheno Barcode]],6)),"")</f>
        <v/>
      </c>
      <c r="O18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_XL4-05</v>
      </c>
    </row>
    <row r="1895" spans="1:15" x14ac:dyDescent="0.25">
      <c r="A1895" s="8" t="s">
        <v>582</v>
      </c>
      <c r="B1895" s="9">
        <v>6</v>
      </c>
      <c r="C1895" s="13" t="s">
        <v>601</v>
      </c>
      <c r="D1895" s="13"/>
      <c r="E1895" s="13" t="e">
        <f>_xlfn.IFNA(VLOOKUP(expandedflower[[#This Row],[Scion METRC '#]],[3]!METRCC8[#Data],2,FALSE),"METRC ERROR")</f>
        <v>#REF!</v>
      </c>
      <c r="F1895" s="13" t="str">
        <f>_xlfn.IFNA(VLOOKUP(expandedflower[[#This Row],[Scion METRC '#]],VEGC8[[#All],[Scion METRC '#]:[Pheno Barcode]],2,FALSE),"")</f>
        <v/>
      </c>
      <c r="G1895" s="13" t="str">
        <f>LEFT(expandedflower[[#This Row],[Pheno Barcode]],7)</f>
        <v/>
      </c>
      <c r="H1895" s="10" t="e">
        <f>_xlfn.IFNA(VLOOKUP(expandedflower[[#This Row],[Strain]],VEGC8[[#All],[Scion METRC '#]:[Health]],5,FALSE),"")</f>
        <v>#REF!</v>
      </c>
      <c r="I1895" s="13"/>
      <c r="J1895" s="13" t="str">
        <f>_xlfn.IFNA(VLOOKUP(expandedflower[[#This Row],[Scion METRC '#]],DEADC8[#Data],2,FALSE),"Alive")</f>
        <v>Alive</v>
      </c>
      <c r="K1895" s="13"/>
      <c r="L1895" s="13" t="str">
        <f>_xlfn.IFNA(VLOOKUP(expandedflower[[#This Row],[Scion METRC '#]],DEADC8[#Data],3,FALSE),"")</f>
        <v/>
      </c>
      <c r="M1895" s="14" t="str">
        <f>_xlfn.IFNA(VLOOKUP(expandedflower[[#This Row],[Scion METRC '#]],DEADC8[#Data],4,FALSE),"")</f>
        <v/>
      </c>
      <c r="N1895" s="13" t="str">
        <f>IF(ISNUMBER(SEARCH(".",expandedflower[[#This Row],[Pheno Barcode]])),CONCATENATE("1A4070000000065000",RIGHT(expandedflower[[#This Row],[Pheno Barcode]],6)),"")</f>
        <v/>
      </c>
      <c r="O18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_XL4-06</v>
      </c>
    </row>
    <row r="1896" spans="1:15" x14ac:dyDescent="0.25">
      <c r="A1896" s="8" t="s">
        <v>582</v>
      </c>
      <c r="B1896" s="9">
        <v>7</v>
      </c>
      <c r="C1896" s="13" t="s">
        <v>601</v>
      </c>
      <c r="D1896" s="13"/>
      <c r="E1896" s="13" t="e">
        <f>_xlfn.IFNA(VLOOKUP(expandedflower[[#This Row],[Scion METRC '#]],[3]!METRCC8[#Data],2,FALSE),"METRC ERROR")</f>
        <v>#REF!</v>
      </c>
      <c r="F1896" s="13" t="str">
        <f>_xlfn.IFNA(VLOOKUP(expandedflower[[#This Row],[Scion METRC '#]],VEGC8[[#All],[Scion METRC '#]:[Pheno Barcode]],2,FALSE),"")</f>
        <v/>
      </c>
      <c r="G1896" s="13" t="str">
        <f>LEFT(expandedflower[[#This Row],[Pheno Barcode]],7)</f>
        <v/>
      </c>
      <c r="H1896" s="10" t="e">
        <f>_xlfn.IFNA(VLOOKUP(expandedflower[[#This Row],[Strain]],VEGC8[[#All],[Scion METRC '#]:[Health]],5,FALSE),"")</f>
        <v>#REF!</v>
      </c>
      <c r="I1896" s="13"/>
      <c r="J1896" s="13" t="str">
        <f>_xlfn.IFNA(VLOOKUP(expandedflower[[#This Row],[Scion METRC '#]],DEADC8[#Data],2,FALSE),"Alive")</f>
        <v>Alive</v>
      </c>
      <c r="K1896" s="13"/>
      <c r="L1896" s="13" t="str">
        <f>_xlfn.IFNA(VLOOKUP(expandedflower[[#This Row],[Scion METRC '#]],DEADC8[#Data],3,FALSE),"")</f>
        <v/>
      </c>
      <c r="M1896" s="14" t="str">
        <f>_xlfn.IFNA(VLOOKUP(expandedflower[[#This Row],[Scion METRC '#]],DEADC8[#Data],4,FALSE),"")</f>
        <v/>
      </c>
      <c r="N1896" s="13" t="str">
        <f>IF(ISNUMBER(SEARCH(".",expandedflower[[#This Row],[Pheno Barcode]])),CONCATENATE("1A4070000000065000",RIGHT(expandedflower[[#This Row],[Pheno Barcode]],6)),"")</f>
        <v/>
      </c>
      <c r="O18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_XL4-07</v>
      </c>
    </row>
    <row r="1897" spans="1:15" x14ac:dyDescent="0.25">
      <c r="A1897" s="8" t="s">
        <v>582</v>
      </c>
      <c r="B1897" s="9">
        <v>8</v>
      </c>
      <c r="C1897" s="13" t="s">
        <v>601</v>
      </c>
      <c r="D1897" s="13"/>
      <c r="E1897" s="13" t="e">
        <f>_xlfn.IFNA(VLOOKUP(expandedflower[[#This Row],[Scion METRC '#]],[3]!METRCC8[#Data],2,FALSE),"METRC ERROR")</f>
        <v>#REF!</v>
      </c>
      <c r="F1897" s="13" t="str">
        <f>_xlfn.IFNA(VLOOKUP(expandedflower[[#This Row],[Scion METRC '#]],VEGC8[[#All],[Scion METRC '#]:[Pheno Barcode]],2,FALSE),"")</f>
        <v/>
      </c>
      <c r="G1897" s="13" t="str">
        <f>LEFT(expandedflower[[#This Row],[Pheno Barcode]],7)</f>
        <v/>
      </c>
      <c r="H1897" s="10" t="e">
        <f>_xlfn.IFNA(VLOOKUP(expandedflower[[#This Row],[Strain]],VEGC8[[#All],[Scion METRC '#]:[Health]],5,FALSE),"")</f>
        <v>#REF!</v>
      </c>
      <c r="I1897" s="13"/>
      <c r="J1897" s="13" t="str">
        <f>_xlfn.IFNA(VLOOKUP(expandedflower[[#This Row],[Scion METRC '#]],DEADC8[#Data],2,FALSE),"Alive")</f>
        <v>Alive</v>
      </c>
      <c r="K1897" s="13"/>
      <c r="L1897" s="13" t="str">
        <f>_xlfn.IFNA(VLOOKUP(expandedflower[[#This Row],[Scion METRC '#]],DEADC8[#Data],3,FALSE),"")</f>
        <v/>
      </c>
      <c r="M1897" s="14" t="str">
        <f>_xlfn.IFNA(VLOOKUP(expandedflower[[#This Row],[Scion METRC '#]],DEADC8[#Data],4,FALSE),"")</f>
        <v/>
      </c>
      <c r="N1897" s="13" t="str">
        <f>IF(ISNUMBER(SEARCH(".",expandedflower[[#This Row],[Pheno Barcode]])),CONCATENATE("1A4070000000065000",RIGHT(expandedflower[[#This Row],[Pheno Barcode]],6)),"")</f>
        <v/>
      </c>
      <c r="O18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_XL4-08</v>
      </c>
    </row>
    <row r="1898" spans="1:15" x14ac:dyDescent="0.25">
      <c r="A1898" s="8" t="s">
        <v>582</v>
      </c>
      <c r="B1898" s="9">
        <v>9</v>
      </c>
      <c r="C1898" s="13" t="s">
        <v>601</v>
      </c>
      <c r="D1898" s="13"/>
      <c r="E1898" s="13" t="e">
        <f>_xlfn.IFNA(VLOOKUP(expandedflower[[#This Row],[Scion METRC '#]],[3]!METRCC8[#Data],2,FALSE),"METRC ERROR")</f>
        <v>#REF!</v>
      </c>
      <c r="F1898" s="13" t="str">
        <f>_xlfn.IFNA(VLOOKUP(expandedflower[[#This Row],[Scion METRC '#]],VEGC8[[#All],[Scion METRC '#]:[Pheno Barcode]],2,FALSE),"")</f>
        <v/>
      </c>
      <c r="G1898" s="13" t="str">
        <f>LEFT(expandedflower[[#This Row],[Pheno Barcode]],7)</f>
        <v/>
      </c>
      <c r="H1898" s="10" t="e">
        <f>_xlfn.IFNA(VLOOKUP(expandedflower[[#This Row],[Strain]],VEGC8[[#All],[Scion METRC '#]:[Health]],5,FALSE),"")</f>
        <v>#REF!</v>
      </c>
      <c r="I1898" s="13"/>
      <c r="J1898" s="13" t="str">
        <f>_xlfn.IFNA(VLOOKUP(expandedflower[[#This Row],[Scion METRC '#]],DEADC8[#Data],2,FALSE),"Alive")</f>
        <v>Alive</v>
      </c>
      <c r="K1898" s="13"/>
      <c r="L1898" s="13" t="str">
        <f>_xlfn.IFNA(VLOOKUP(expandedflower[[#This Row],[Scion METRC '#]],DEADC8[#Data],3,FALSE),"")</f>
        <v/>
      </c>
      <c r="M1898" s="14" t="str">
        <f>_xlfn.IFNA(VLOOKUP(expandedflower[[#This Row],[Scion METRC '#]],DEADC8[#Data],4,FALSE),"")</f>
        <v/>
      </c>
      <c r="N1898" s="13" t="str">
        <f>IF(ISNUMBER(SEARCH(".",expandedflower[[#This Row],[Pheno Barcode]])),CONCATENATE("1A4070000000065000",RIGHT(expandedflower[[#This Row],[Pheno Barcode]],6)),"")</f>
        <v/>
      </c>
      <c r="O18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_XL4-09</v>
      </c>
    </row>
    <row r="1899" spans="1:15" x14ac:dyDescent="0.25">
      <c r="A1899" s="8" t="s">
        <v>582</v>
      </c>
      <c r="B1899" s="9">
        <v>10</v>
      </c>
      <c r="C1899" s="13" t="s">
        <v>601</v>
      </c>
      <c r="D1899" s="13"/>
      <c r="E1899" s="13" t="e">
        <f>_xlfn.IFNA(VLOOKUP(expandedflower[[#This Row],[Scion METRC '#]],[3]!METRCC8[#Data],2,FALSE),"METRC ERROR")</f>
        <v>#REF!</v>
      </c>
      <c r="F1899" s="13" t="str">
        <f>_xlfn.IFNA(VLOOKUP(expandedflower[[#This Row],[Scion METRC '#]],VEGC8[[#All],[Scion METRC '#]:[Pheno Barcode]],2,FALSE),"")</f>
        <v/>
      </c>
      <c r="G1899" s="13" t="str">
        <f>LEFT(expandedflower[[#This Row],[Pheno Barcode]],7)</f>
        <v/>
      </c>
      <c r="H1899" s="10" t="e">
        <f>_xlfn.IFNA(VLOOKUP(expandedflower[[#This Row],[Strain]],VEGC8[[#All],[Scion METRC '#]:[Health]],5,FALSE),"")</f>
        <v>#REF!</v>
      </c>
      <c r="I1899" s="13"/>
      <c r="J1899" s="13" t="str">
        <f>_xlfn.IFNA(VLOOKUP(expandedflower[[#This Row],[Scion METRC '#]],DEADC8[#Data],2,FALSE),"Alive")</f>
        <v>Alive</v>
      </c>
      <c r="K1899" s="13"/>
      <c r="L1899" s="13" t="str">
        <f>_xlfn.IFNA(VLOOKUP(expandedflower[[#This Row],[Scion METRC '#]],DEADC8[#Data],3,FALSE),"")</f>
        <v/>
      </c>
      <c r="M1899" s="14" t="str">
        <f>_xlfn.IFNA(VLOOKUP(expandedflower[[#This Row],[Scion METRC '#]],DEADC8[#Data],4,FALSE),"")</f>
        <v/>
      </c>
      <c r="N1899" s="13" t="str">
        <f>IF(ISNUMBER(SEARCH(".",expandedflower[[#This Row],[Pheno Barcode]])),CONCATENATE("1A4070000000065000",RIGHT(expandedflower[[#This Row],[Pheno Barcode]],6)),"")</f>
        <v/>
      </c>
      <c r="O18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_XL4-10</v>
      </c>
    </row>
    <row r="1900" spans="1:15" x14ac:dyDescent="0.25">
      <c r="A1900" s="8" t="s">
        <v>582</v>
      </c>
      <c r="B1900" s="9">
        <v>11</v>
      </c>
      <c r="C1900" s="13" t="s">
        <v>601</v>
      </c>
      <c r="D1900" s="13"/>
      <c r="E1900" s="13" t="e">
        <f>_xlfn.IFNA(VLOOKUP(expandedflower[[#This Row],[Scion METRC '#]],[3]!METRCC8[#Data],2,FALSE),"METRC ERROR")</f>
        <v>#REF!</v>
      </c>
      <c r="F1900" s="13" t="str">
        <f>_xlfn.IFNA(VLOOKUP(expandedflower[[#This Row],[Scion METRC '#]],VEGC8[[#All],[Scion METRC '#]:[Pheno Barcode]],2,FALSE),"")</f>
        <v/>
      </c>
      <c r="G1900" s="13" t="str">
        <f>LEFT(expandedflower[[#This Row],[Pheno Barcode]],7)</f>
        <v/>
      </c>
      <c r="H1900" s="10" t="e">
        <f>_xlfn.IFNA(VLOOKUP(expandedflower[[#This Row],[Strain]],VEGC8[[#All],[Scion METRC '#]:[Health]],5,FALSE),"")</f>
        <v>#REF!</v>
      </c>
      <c r="I1900" s="13"/>
      <c r="J1900" s="13" t="str">
        <f>_xlfn.IFNA(VLOOKUP(expandedflower[[#This Row],[Scion METRC '#]],DEADC8[#Data],2,FALSE),"Alive")</f>
        <v>Alive</v>
      </c>
      <c r="K1900" s="13"/>
      <c r="L1900" s="13" t="str">
        <f>_xlfn.IFNA(VLOOKUP(expandedflower[[#This Row],[Scion METRC '#]],DEADC8[#Data],3,FALSE),"")</f>
        <v/>
      </c>
      <c r="M1900" s="14" t="str">
        <f>_xlfn.IFNA(VLOOKUP(expandedflower[[#This Row],[Scion METRC '#]],DEADC8[#Data],4,FALSE),"")</f>
        <v/>
      </c>
      <c r="N1900" s="13" t="str">
        <f>IF(ISNUMBER(SEARCH(".",expandedflower[[#This Row],[Pheno Barcode]])),CONCATENATE("1A4070000000065000",RIGHT(expandedflower[[#This Row],[Pheno Barcode]],6)),"")</f>
        <v/>
      </c>
      <c r="O19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_XL4-11</v>
      </c>
    </row>
    <row r="1901" spans="1:15" x14ac:dyDescent="0.25">
      <c r="A1901" s="8" t="s">
        <v>582</v>
      </c>
      <c r="B1901" s="9">
        <v>12</v>
      </c>
      <c r="C1901" s="13" t="s">
        <v>601</v>
      </c>
      <c r="D1901" s="13"/>
      <c r="E1901" s="13" t="e">
        <f>_xlfn.IFNA(VLOOKUP(expandedflower[[#This Row],[Scion METRC '#]],[3]!METRCC8[#Data],2,FALSE),"METRC ERROR")</f>
        <v>#REF!</v>
      </c>
      <c r="F1901" s="13" t="str">
        <f>_xlfn.IFNA(VLOOKUP(expandedflower[[#This Row],[Scion METRC '#]],VEGC8[[#All],[Scion METRC '#]:[Pheno Barcode]],2,FALSE),"")</f>
        <v/>
      </c>
      <c r="G1901" s="13" t="str">
        <f>LEFT(expandedflower[[#This Row],[Pheno Barcode]],7)</f>
        <v/>
      </c>
      <c r="H1901" s="10" t="e">
        <f>_xlfn.IFNA(VLOOKUP(expandedflower[[#This Row],[Strain]],VEGC8[[#All],[Scion METRC '#]:[Health]],5,FALSE),"")</f>
        <v>#REF!</v>
      </c>
      <c r="I1901" s="13"/>
      <c r="J1901" s="13" t="str">
        <f>_xlfn.IFNA(VLOOKUP(expandedflower[[#This Row],[Scion METRC '#]],DEADC8[#Data],2,FALSE),"Alive")</f>
        <v>Alive</v>
      </c>
      <c r="K1901" s="13"/>
      <c r="L1901" s="13" t="str">
        <f>_xlfn.IFNA(VLOOKUP(expandedflower[[#This Row],[Scion METRC '#]],DEADC8[#Data],3,FALSE),"")</f>
        <v/>
      </c>
      <c r="M1901" s="14" t="str">
        <f>_xlfn.IFNA(VLOOKUP(expandedflower[[#This Row],[Scion METRC '#]],DEADC8[#Data],4,FALSE),"")</f>
        <v/>
      </c>
      <c r="N1901" s="13" t="str">
        <f>IF(ISNUMBER(SEARCH(".",expandedflower[[#This Row],[Pheno Barcode]])),CONCATENATE("1A4070000000065000",RIGHT(expandedflower[[#This Row],[Pheno Barcode]],6)),"")</f>
        <v/>
      </c>
      <c r="O19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_XL4-12</v>
      </c>
    </row>
    <row r="1902" spans="1:15" x14ac:dyDescent="0.25">
      <c r="A1902" s="8" t="s">
        <v>582</v>
      </c>
      <c r="B1902" s="9">
        <v>13</v>
      </c>
      <c r="C1902" s="13" t="s">
        <v>601</v>
      </c>
      <c r="D1902" s="13"/>
      <c r="E1902" s="13" t="e">
        <f>_xlfn.IFNA(VLOOKUP(expandedflower[[#This Row],[Scion METRC '#]],[3]!METRCC8[#Data],2,FALSE),"METRC ERROR")</f>
        <v>#REF!</v>
      </c>
      <c r="F1902" s="13" t="str">
        <f>_xlfn.IFNA(VLOOKUP(expandedflower[[#This Row],[Scion METRC '#]],VEGC8[[#All],[Scion METRC '#]:[Pheno Barcode]],2,FALSE),"")</f>
        <v/>
      </c>
      <c r="G1902" s="13" t="str">
        <f>LEFT(expandedflower[[#This Row],[Pheno Barcode]],7)</f>
        <v/>
      </c>
      <c r="H1902" s="10" t="e">
        <f>_xlfn.IFNA(VLOOKUP(expandedflower[[#This Row],[Strain]],VEGC8[[#All],[Scion METRC '#]:[Health]],5,FALSE),"")</f>
        <v>#REF!</v>
      </c>
      <c r="I1902" s="13"/>
      <c r="J1902" s="13" t="str">
        <f>_xlfn.IFNA(VLOOKUP(expandedflower[[#This Row],[Scion METRC '#]],DEADC8[#Data],2,FALSE),"Alive")</f>
        <v>Alive</v>
      </c>
      <c r="K1902" s="13"/>
      <c r="L1902" s="13" t="str">
        <f>_xlfn.IFNA(VLOOKUP(expandedflower[[#This Row],[Scion METRC '#]],DEADC8[#Data],3,FALSE),"")</f>
        <v/>
      </c>
      <c r="M1902" s="14" t="str">
        <f>_xlfn.IFNA(VLOOKUP(expandedflower[[#This Row],[Scion METRC '#]],DEADC8[#Data],4,FALSE),"")</f>
        <v/>
      </c>
      <c r="N1902" s="13" t="str">
        <f>IF(ISNUMBER(SEARCH(".",expandedflower[[#This Row],[Pheno Barcode]])),CONCATENATE("1A4070000000065000",RIGHT(expandedflower[[#This Row],[Pheno Barcode]],6)),"")</f>
        <v/>
      </c>
      <c r="O190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_XL4-13</v>
      </c>
    </row>
    <row r="1903" spans="1:15" x14ac:dyDescent="0.25">
      <c r="A1903" s="8" t="s">
        <v>582</v>
      </c>
      <c r="B1903" s="9">
        <v>14</v>
      </c>
      <c r="C1903" s="13" t="s">
        <v>601</v>
      </c>
      <c r="D1903" s="13"/>
      <c r="E1903" s="13" t="e">
        <f>_xlfn.IFNA(VLOOKUP(expandedflower[[#This Row],[Scion METRC '#]],[3]!METRCC8[#Data],2,FALSE),"METRC ERROR")</f>
        <v>#REF!</v>
      </c>
      <c r="F1903" s="13" t="str">
        <f>_xlfn.IFNA(VLOOKUP(expandedflower[[#This Row],[Scion METRC '#]],VEGC8[[#All],[Scion METRC '#]:[Pheno Barcode]],2,FALSE),"")</f>
        <v/>
      </c>
      <c r="G1903" s="13" t="str">
        <f>LEFT(expandedflower[[#This Row],[Pheno Barcode]],7)</f>
        <v/>
      </c>
      <c r="H1903" s="10" t="e">
        <f>_xlfn.IFNA(VLOOKUP(expandedflower[[#This Row],[Strain]],VEGC8[[#All],[Scion METRC '#]:[Health]],5,FALSE),"")</f>
        <v>#REF!</v>
      </c>
      <c r="I1903" s="13"/>
      <c r="J1903" s="13" t="str">
        <f>_xlfn.IFNA(VLOOKUP(expandedflower[[#This Row],[Scion METRC '#]],DEADC8[#Data],2,FALSE),"Alive")</f>
        <v>Alive</v>
      </c>
      <c r="K1903" s="13"/>
      <c r="L1903" s="13" t="str">
        <f>_xlfn.IFNA(VLOOKUP(expandedflower[[#This Row],[Scion METRC '#]],DEADC8[#Data],3,FALSE),"")</f>
        <v/>
      </c>
      <c r="M1903" s="14" t="str">
        <f>_xlfn.IFNA(VLOOKUP(expandedflower[[#This Row],[Scion METRC '#]],DEADC8[#Data],4,FALSE),"")</f>
        <v/>
      </c>
      <c r="N1903" s="13" t="str">
        <f>IF(ISNUMBER(SEARCH(".",expandedflower[[#This Row],[Pheno Barcode]])),CONCATENATE("1A4070000000065000",RIGHT(expandedflower[[#This Row],[Pheno Barcode]],6)),"")</f>
        <v/>
      </c>
      <c r="O190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_XL4-14</v>
      </c>
    </row>
    <row r="1904" spans="1:15" x14ac:dyDescent="0.25">
      <c r="A1904" s="8" t="s">
        <v>582</v>
      </c>
      <c r="B1904" s="9">
        <v>15</v>
      </c>
      <c r="C1904" s="13" t="s">
        <v>601</v>
      </c>
      <c r="D1904" s="13"/>
      <c r="E1904" s="13" t="e">
        <f>_xlfn.IFNA(VLOOKUP(expandedflower[[#This Row],[Scion METRC '#]],[3]!METRCC8[#Data],2,FALSE),"METRC ERROR")</f>
        <v>#REF!</v>
      </c>
      <c r="F1904" s="13" t="str">
        <f>_xlfn.IFNA(VLOOKUP(expandedflower[[#This Row],[Scion METRC '#]],VEGC8[[#All],[Scion METRC '#]:[Pheno Barcode]],2,FALSE),"")</f>
        <v/>
      </c>
      <c r="G1904" s="13" t="str">
        <f>LEFT(expandedflower[[#This Row],[Pheno Barcode]],7)</f>
        <v/>
      </c>
      <c r="H1904" s="10" t="e">
        <f>_xlfn.IFNA(VLOOKUP(expandedflower[[#This Row],[Strain]],VEGC8[[#All],[Scion METRC '#]:[Health]],5,FALSE),"")</f>
        <v>#REF!</v>
      </c>
      <c r="I1904" s="13"/>
      <c r="J1904" s="13" t="str">
        <f>_xlfn.IFNA(VLOOKUP(expandedflower[[#This Row],[Scion METRC '#]],DEADC8[#Data],2,FALSE),"Alive")</f>
        <v>Alive</v>
      </c>
      <c r="K1904" s="13"/>
      <c r="L1904" s="13" t="str">
        <f>_xlfn.IFNA(VLOOKUP(expandedflower[[#This Row],[Scion METRC '#]],DEADC8[#Data],3,FALSE),"")</f>
        <v/>
      </c>
      <c r="M1904" s="14" t="str">
        <f>_xlfn.IFNA(VLOOKUP(expandedflower[[#This Row],[Scion METRC '#]],DEADC8[#Data],4,FALSE),"")</f>
        <v/>
      </c>
      <c r="N1904" s="13" t="str">
        <f>IF(ISNUMBER(SEARCH(".",expandedflower[[#This Row],[Pheno Barcode]])),CONCATENATE("1A4070000000065000",RIGHT(expandedflower[[#This Row],[Pheno Barcode]],6)),"")</f>
        <v/>
      </c>
      <c r="O190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_XL4-15</v>
      </c>
    </row>
    <row r="1905" spans="1:15" x14ac:dyDescent="0.25">
      <c r="A1905" s="8" t="s">
        <v>582</v>
      </c>
      <c r="B1905" s="9">
        <v>16</v>
      </c>
      <c r="C1905" s="13" t="s">
        <v>601</v>
      </c>
      <c r="D1905" s="13"/>
      <c r="E1905" s="13" t="e">
        <f>_xlfn.IFNA(VLOOKUP(expandedflower[[#This Row],[Scion METRC '#]],[3]!METRCC8[#Data],2,FALSE),"METRC ERROR")</f>
        <v>#REF!</v>
      </c>
      <c r="F1905" s="13" t="str">
        <f>_xlfn.IFNA(VLOOKUP(expandedflower[[#This Row],[Scion METRC '#]],VEGC8[[#All],[Scion METRC '#]:[Pheno Barcode]],2,FALSE),"")</f>
        <v/>
      </c>
      <c r="G1905" s="13" t="str">
        <f>LEFT(expandedflower[[#This Row],[Pheno Barcode]],7)</f>
        <v/>
      </c>
      <c r="H1905" s="10" t="e">
        <f>_xlfn.IFNA(VLOOKUP(expandedflower[[#This Row],[Strain]],VEGC8[[#All],[Scion METRC '#]:[Health]],5,FALSE),"")</f>
        <v>#REF!</v>
      </c>
      <c r="I1905" s="13"/>
      <c r="J1905" s="13" t="str">
        <f>_xlfn.IFNA(VLOOKUP(expandedflower[[#This Row],[Scion METRC '#]],DEADC8[#Data],2,FALSE),"Alive")</f>
        <v>Alive</v>
      </c>
      <c r="K1905" s="13"/>
      <c r="L1905" s="13" t="str">
        <f>_xlfn.IFNA(VLOOKUP(expandedflower[[#This Row],[Scion METRC '#]],DEADC8[#Data],3,FALSE),"")</f>
        <v/>
      </c>
      <c r="M1905" s="14" t="str">
        <f>_xlfn.IFNA(VLOOKUP(expandedflower[[#This Row],[Scion METRC '#]],DEADC8[#Data],4,FALSE),"")</f>
        <v/>
      </c>
      <c r="N1905" s="13" t="str">
        <f>IF(ISNUMBER(SEARCH(".",expandedflower[[#This Row],[Pheno Barcode]])),CONCATENATE("1A4070000000065000",RIGHT(expandedflower[[#This Row],[Pheno Barcode]],6)),"")</f>
        <v/>
      </c>
      <c r="O190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_XL4-16</v>
      </c>
    </row>
    <row r="1906" spans="1:15" x14ac:dyDescent="0.25">
      <c r="A1906" s="8" t="s">
        <v>582</v>
      </c>
      <c r="B1906" s="9">
        <v>1</v>
      </c>
      <c r="C1906" s="13" t="s">
        <v>602</v>
      </c>
      <c r="D1906" s="13"/>
      <c r="E1906" s="9" t="e">
        <f>_xlfn.IFNA(VLOOKUP(expandedflower[[#This Row],[Scion METRC '#]],[3]!METRCC8[#Data],2,FALSE),"METRC ERROR")</f>
        <v>#REF!</v>
      </c>
      <c r="F1906" s="9" t="str">
        <f>_xlfn.IFNA(VLOOKUP(expandedflower[[#This Row],[Scion METRC '#]],VEGC8[[#All],[Scion METRC '#]:[Pheno Barcode]],2,FALSE),"")</f>
        <v/>
      </c>
      <c r="G1906" s="9" t="str">
        <f>LEFT(expandedflower[[#This Row],[Pheno Barcode]],7)</f>
        <v/>
      </c>
      <c r="H1906" s="10" t="e">
        <f>_xlfn.IFNA(VLOOKUP(expandedflower[[#This Row],[Strain]],VEGC8[[#All],[Scion METRC '#]:[Health]],5,FALSE),"")</f>
        <v>#REF!</v>
      </c>
      <c r="I1906" s="9"/>
      <c r="J1906" s="9" t="str">
        <f>_xlfn.IFNA(VLOOKUP(expandedflower[[#This Row],[Scion METRC '#]],DEADC8[#Data],2,FALSE),"Alive")</f>
        <v>Alive</v>
      </c>
      <c r="K1906" s="65"/>
      <c r="L1906" s="13" t="str">
        <f>_xlfn.IFNA(VLOOKUP(expandedflower[[#This Row],[Scion METRC '#]],DEADC8[#Data],3,FALSE),"")</f>
        <v/>
      </c>
      <c r="M1906" s="14" t="str">
        <f>_xlfn.IFNA(VLOOKUP(expandedflower[[#This Row],[Scion METRC '#]],DEADC8[#Data],4,FALSE),"")</f>
        <v/>
      </c>
      <c r="N1906" s="13" t="str">
        <f>IF(ISNUMBER(SEARCH(".",expandedflower[[#This Row],[Pheno Barcode]])),CONCATENATE("1A4070000000065000",RIGHT(expandedflower[[#This Row],[Pheno Barcode]],6)),"")</f>
        <v/>
      </c>
      <c r="O190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_XL5-01</v>
      </c>
    </row>
    <row r="1907" spans="1:15" x14ac:dyDescent="0.25">
      <c r="A1907" s="8" t="s">
        <v>582</v>
      </c>
      <c r="B1907" s="9">
        <v>2</v>
      </c>
      <c r="C1907" s="13" t="s">
        <v>602</v>
      </c>
      <c r="D1907" s="13"/>
      <c r="E1907" s="13" t="e">
        <f>_xlfn.IFNA(VLOOKUP(expandedflower[[#This Row],[Scion METRC '#]],[3]!METRCC8[#Data],2,FALSE),"METRC ERROR")</f>
        <v>#REF!</v>
      </c>
      <c r="F1907" s="13" t="str">
        <f>_xlfn.IFNA(VLOOKUP(expandedflower[[#This Row],[Scion METRC '#]],VEGC8[[#All],[Scion METRC '#]:[Pheno Barcode]],2,FALSE),"")</f>
        <v/>
      </c>
      <c r="G1907" s="13" t="str">
        <f>LEFT(expandedflower[[#This Row],[Pheno Barcode]],7)</f>
        <v/>
      </c>
      <c r="H1907" s="10" t="e">
        <f>_xlfn.IFNA(VLOOKUP(expandedflower[[#This Row],[Strain]],VEGC8[[#All],[Scion METRC '#]:[Health]],5,FALSE),"")</f>
        <v>#REF!</v>
      </c>
      <c r="I1907" s="13"/>
      <c r="J1907" s="13" t="str">
        <f>_xlfn.IFNA(VLOOKUP(expandedflower[[#This Row],[Scion METRC '#]],DEADC8[#Data],2,FALSE),"Alive")</f>
        <v>Alive</v>
      </c>
      <c r="K1907" s="13"/>
      <c r="L1907" s="13" t="str">
        <f>_xlfn.IFNA(VLOOKUP(expandedflower[[#This Row],[Scion METRC '#]],DEADC8[#Data],3,FALSE),"")</f>
        <v/>
      </c>
      <c r="M1907" s="14" t="str">
        <f>_xlfn.IFNA(VLOOKUP(expandedflower[[#This Row],[Scion METRC '#]],DEADC8[#Data],4,FALSE),"")</f>
        <v/>
      </c>
      <c r="N1907" s="13" t="str">
        <f>IF(ISNUMBER(SEARCH(".",expandedflower[[#This Row],[Pheno Barcode]])),CONCATENATE("1A4070000000065000",RIGHT(expandedflower[[#This Row],[Pheno Barcode]],6)),"")</f>
        <v/>
      </c>
      <c r="O190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_XL5-02</v>
      </c>
    </row>
    <row r="1908" spans="1:15" x14ac:dyDescent="0.25">
      <c r="A1908" s="8" t="s">
        <v>582</v>
      </c>
      <c r="B1908" s="9">
        <v>3</v>
      </c>
      <c r="C1908" s="13" t="s">
        <v>602</v>
      </c>
      <c r="D1908" s="13"/>
      <c r="E1908" s="13" t="e">
        <f>_xlfn.IFNA(VLOOKUP(expandedflower[[#This Row],[Scion METRC '#]],[3]!METRCC8[#Data],2,FALSE),"METRC ERROR")</f>
        <v>#REF!</v>
      </c>
      <c r="F1908" s="13" t="str">
        <f>_xlfn.IFNA(VLOOKUP(expandedflower[[#This Row],[Scion METRC '#]],VEGC8[[#All],[Scion METRC '#]:[Pheno Barcode]],2,FALSE),"")</f>
        <v/>
      </c>
      <c r="G1908" s="13" t="str">
        <f>LEFT(expandedflower[[#This Row],[Pheno Barcode]],7)</f>
        <v/>
      </c>
      <c r="H1908" s="10" t="e">
        <f>_xlfn.IFNA(VLOOKUP(expandedflower[[#This Row],[Strain]],VEGC8[[#All],[Scion METRC '#]:[Health]],5,FALSE),"")</f>
        <v>#REF!</v>
      </c>
      <c r="I1908" s="13"/>
      <c r="J1908" s="13" t="str">
        <f>_xlfn.IFNA(VLOOKUP(expandedflower[[#This Row],[Scion METRC '#]],DEADC8[#Data],2,FALSE),"Alive")</f>
        <v>Alive</v>
      </c>
      <c r="K1908" s="13"/>
      <c r="L1908" s="13" t="str">
        <f>_xlfn.IFNA(VLOOKUP(expandedflower[[#This Row],[Scion METRC '#]],DEADC8[#Data],3,FALSE),"")</f>
        <v/>
      </c>
      <c r="M1908" s="14" t="str">
        <f>_xlfn.IFNA(VLOOKUP(expandedflower[[#This Row],[Scion METRC '#]],DEADC8[#Data],4,FALSE),"")</f>
        <v/>
      </c>
      <c r="N1908" s="13" t="str">
        <f>IF(ISNUMBER(SEARCH(".",expandedflower[[#This Row],[Pheno Barcode]])),CONCATENATE("1A4070000000065000",RIGHT(expandedflower[[#This Row],[Pheno Barcode]],6)),"")</f>
        <v/>
      </c>
      <c r="O190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_XL5-03</v>
      </c>
    </row>
    <row r="1909" spans="1:15" x14ac:dyDescent="0.25">
      <c r="A1909" s="8" t="s">
        <v>582</v>
      </c>
      <c r="B1909" s="9">
        <v>4</v>
      </c>
      <c r="C1909" s="13" t="s">
        <v>602</v>
      </c>
      <c r="D1909" s="13"/>
      <c r="E1909" s="13" t="e">
        <f>_xlfn.IFNA(VLOOKUP(expandedflower[[#This Row],[Scion METRC '#]],[3]!METRCC8[#Data],2,FALSE),"METRC ERROR")</f>
        <v>#REF!</v>
      </c>
      <c r="F1909" s="13" t="str">
        <f>_xlfn.IFNA(VLOOKUP(expandedflower[[#This Row],[Scion METRC '#]],VEGC8[[#All],[Scion METRC '#]:[Pheno Barcode]],2,FALSE),"")</f>
        <v/>
      </c>
      <c r="G1909" s="13" t="str">
        <f>LEFT(expandedflower[[#This Row],[Pheno Barcode]],7)</f>
        <v/>
      </c>
      <c r="H1909" s="10" t="e">
        <f>_xlfn.IFNA(VLOOKUP(expandedflower[[#This Row],[Strain]],VEGC8[[#All],[Scion METRC '#]:[Health]],5,FALSE),"")</f>
        <v>#REF!</v>
      </c>
      <c r="I1909" s="13"/>
      <c r="J1909" s="13" t="str">
        <f>_xlfn.IFNA(VLOOKUP(expandedflower[[#This Row],[Scion METRC '#]],DEADC8[#Data],2,FALSE),"Alive")</f>
        <v>Alive</v>
      </c>
      <c r="K1909" s="13"/>
      <c r="L1909" s="13" t="str">
        <f>_xlfn.IFNA(VLOOKUP(expandedflower[[#This Row],[Scion METRC '#]],DEADC8[#Data],3,FALSE),"")</f>
        <v/>
      </c>
      <c r="M1909" s="14" t="str">
        <f>_xlfn.IFNA(VLOOKUP(expandedflower[[#This Row],[Scion METRC '#]],DEADC8[#Data],4,FALSE),"")</f>
        <v/>
      </c>
      <c r="N1909" s="13" t="str">
        <f>IF(ISNUMBER(SEARCH(".",expandedflower[[#This Row],[Pheno Barcode]])),CONCATENATE("1A4070000000065000",RIGHT(expandedflower[[#This Row],[Pheno Barcode]],6)),"")</f>
        <v/>
      </c>
      <c r="O190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_XL5-04</v>
      </c>
    </row>
    <row r="1910" spans="1:15" x14ac:dyDescent="0.25">
      <c r="A1910" s="8" t="s">
        <v>582</v>
      </c>
      <c r="B1910" s="9">
        <v>5</v>
      </c>
      <c r="C1910" s="13" t="s">
        <v>602</v>
      </c>
      <c r="D1910" s="13"/>
      <c r="E1910" s="13" t="e">
        <f>_xlfn.IFNA(VLOOKUP(expandedflower[[#This Row],[Scion METRC '#]],[3]!METRCC8[#Data],2,FALSE),"METRC ERROR")</f>
        <v>#REF!</v>
      </c>
      <c r="F1910" s="13" t="str">
        <f>_xlfn.IFNA(VLOOKUP(expandedflower[[#This Row],[Scion METRC '#]],VEGC8[[#All],[Scion METRC '#]:[Pheno Barcode]],2,FALSE),"")</f>
        <v/>
      </c>
      <c r="G1910" s="13" t="str">
        <f>LEFT(expandedflower[[#This Row],[Pheno Barcode]],7)</f>
        <v/>
      </c>
      <c r="H1910" s="10" t="e">
        <f>_xlfn.IFNA(VLOOKUP(expandedflower[[#This Row],[Strain]],VEGC8[[#All],[Scion METRC '#]:[Health]],5,FALSE),"")</f>
        <v>#REF!</v>
      </c>
      <c r="I1910" s="13"/>
      <c r="J1910" s="13" t="str">
        <f>_xlfn.IFNA(VLOOKUP(expandedflower[[#This Row],[Scion METRC '#]],DEADC8[#Data],2,FALSE),"Alive")</f>
        <v>Alive</v>
      </c>
      <c r="K1910" s="13"/>
      <c r="L1910" s="13" t="str">
        <f>_xlfn.IFNA(VLOOKUP(expandedflower[[#This Row],[Scion METRC '#]],DEADC8[#Data],3,FALSE),"")</f>
        <v/>
      </c>
      <c r="M1910" s="14" t="str">
        <f>_xlfn.IFNA(VLOOKUP(expandedflower[[#This Row],[Scion METRC '#]],DEADC8[#Data],4,FALSE),"")</f>
        <v/>
      </c>
      <c r="N1910" s="13" t="str">
        <f>IF(ISNUMBER(SEARCH(".",expandedflower[[#This Row],[Pheno Barcode]])),CONCATENATE("1A4070000000065000",RIGHT(expandedflower[[#This Row],[Pheno Barcode]],6)),"")</f>
        <v/>
      </c>
      <c r="O191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_XL5-05</v>
      </c>
    </row>
    <row r="1911" spans="1:15" x14ac:dyDescent="0.25">
      <c r="A1911" s="8" t="s">
        <v>582</v>
      </c>
      <c r="B1911" s="9">
        <v>6</v>
      </c>
      <c r="C1911" s="13" t="s">
        <v>602</v>
      </c>
      <c r="D1911" s="13"/>
      <c r="E1911" s="13" t="e">
        <f>_xlfn.IFNA(VLOOKUP(expandedflower[[#This Row],[Scion METRC '#]],[3]!METRCC8[#Data],2,FALSE),"METRC ERROR")</f>
        <v>#REF!</v>
      </c>
      <c r="F1911" s="13" t="str">
        <f>_xlfn.IFNA(VLOOKUP(expandedflower[[#This Row],[Scion METRC '#]],VEGC8[[#All],[Scion METRC '#]:[Pheno Barcode]],2,FALSE),"")</f>
        <v/>
      </c>
      <c r="G1911" s="13" t="str">
        <f>LEFT(expandedflower[[#This Row],[Pheno Barcode]],7)</f>
        <v/>
      </c>
      <c r="H1911" s="10" t="e">
        <f>_xlfn.IFNA(VLOOKUP(expandedflower[[#This Row],[Strain]],VEGC8[[#All],[Scion METRC '#]:[Health]],5,FALSE),"")</f>
        <v>#REF!</v>
      </c>
      <c r="I1911" s="13"/>
      <c r="J1911" s="13" t="str">
        <f>_xlfn.IFNA(VLOOKUP(expandedflower[[#This Row],[Scion METRC '#]],DEADC8[#Data],2,FALSE),"Alive")</f>
        <v>Alive</v>
      </c>
      <c r="K1911" s="13"/>
      <c r="L1911" s="13" t="str">
        <f>_xlfn.IFNA(VLOOKUP(expandedflower[[#This Row],[Scion METRC '#]],DEADC8[#Data],3,FALSE),"")</f>
        <v/>
      </c>
      <c r="M1911" s="14" t="str">
        <f>_xlfn.IFNA(VLOOKUP(expandedflower[[#This Row],[Scion METRC '#]],DEADC8[#Data],4,FALSE),"")</f>
        <v/>
      </c>
      <c r="N1911" s="13" t="str">
        <f>IF(ISNUMBER(SEARCH(".",expandedflower[[#This Row],[Pheno Barcode]])),CONCATENATE("1A4070000000065000",RIGHT(expandedflower[[#This Row],[Pheno Barcode]],6)),"")</f>
        <v/>
      </c>
      <c r="O191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_XL5-06</v>
      </c>
    </row>
    <row r="1912" spans="1:15" x14ac:dyDescent="0.25">
      <c r="A1912" s="8" t="s">
        <v>582</v>
      </c>
      <c r="B1912" s="9">
        <v>7</v>
      </c>
      <c r="C1912" s="13" t="s">
        <v>602</v>
      </c>
      <c r="D1912" s="13"/>
      <c r="E1912" s="13" t="e">
        <f>_xlfn.IFNA(VLOOKUP(expandedflower[[#This Row],[Scion METRC '#]],[3]!METRCC8[#Data],2,FALSE),"METRC ERROR")</f>
        <v>#REF!</v>
      </c>
      <c r="F1912" s="13" t="str">
        <f>_xlfn.IFNA(VLOOKUP(expandedflower[[#This Row],[Scion METRC '#]],VEGC8[[#All],[Scion METRC '#]:[Pheno Barcode]],2,FALSE),"")</f>
        <v/>
      </c>
      <c r="G1912" s="13" t="str">
        <f>LEFT(expandedflower[[#This Row],[Pheno Barcode]],7)</f>
        <v/>
      </c>
      <c r="H1912" s="10" t="e">
        <f>_xlfn.IFNA(VLOOKUP(expandedflower[[#This Row],[Strain]],VEGC8[[#All],[Scion METRC '#]:[Health]],5,FALSE),"")</f>
        <v>#REF!</v>
      </c>
      <c r="I1912" s="13"/>
      <c r="J1912" s="13" t="str">
        <f>_xlfn.IFNA(VLOOKUP(expandedflower[[#This Row],[Scion METRC '#]],DEADC8[#Data],2,FALSE),"Alive")</f>
        <v>Alive</v>
      </c>
      <c r="K1912" s="13"/>
      <c r="L1912" s="13" t="str">
        <f>_xlfn.IFNA(VLOOKUP(expandedflower[[#This Row],[Scion METRC '#]],DEADC8[#Data],3,FALSE),"")</f>
        <v/>
      </c>
      <c r="M1912" s="14" t="str">
        <f>_xlfn.IFNA(VLOOKUP(expandedflower[[#This Row],[Scion METRC '#]],DEADC8[#Data],4,FALSE),"")</f>
        <v/>
      </c>
      <c r="N1912" s="13" t="str">
        <f>IF(ISNUMBER(SEARCH(".",expandedflower[[#This Row],[Pheno Barcode]])),CONCATENATE("1A4070000000065000",RIGHT(expandedflower[[#This Row],[Pheno Barcode]],6)),"")</f>
        <v/>
      </c>
      <c r="O191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_XL5-07</v>
      </c>
    </row>
    <row r="1913" spans="1:15" x14ac:dyDescent="0.25">
      <c r="A1913" s="8" t="s">
        <v>582</v>
      </c>
      <c r="B1913" s="9">
        <v>8</v>
      </c>
      <c r="C1913" s="13" t="s">
        <v>602</v>
      </c>
      <c r="D1913" s="13"/>
      <c r="E1913" s="13" t="e">
        <f>_xlfn.IFNA(VLOOKUP(expandedflower[[#This Row],[Scion METRC '#]],[3]!METRCC8[#Data],2,FALSE),"METRC ERROR")</f>
        <v>#REF!</v>
      </c>
      <c r="F1913" s="13" t="str">
        <f>_xlfn.IFNA(VLOOKUP(expandedflower[[#This Row],[Scion METRC '#]],VEGC8[[#All],[Scion METRC '#]:[Pheno Barcode]],2,FALSE),"")</f>
        <v/>
      </c>
      <c r="G1913" s="13" t="str">
        <f>LEFT(expandedflower[[#This Row],[Pheno Barcode]],7)</f>
        <v/>
      </c>
      <c r="H1913" s="10" t="e">
        <f>_xlfn.IFNA(VLOOKUP(expandedflower[[#This Row],[Strain]],VEGC8[[#All],[Scion METRC '#]:[Health]],5,FALSE),"")</f>
        <v>#REF!</v>
      </c>
      <c r="I1913" s="13"/>
      <c r="J1913" s="13" t="str">
        <f>_xlfn.IFNA(VLOOKUP(expandedflower[[#This Row],[Scion METRC '#]],DEADC8[#Data],2,FALSE),"Alive")</f>
        <v>Alive</v>
      </c>
      <c r="K1913" s="13"/>
      <c r="L1913" s="13" t="str">
        <f>_xlfn.IFNA(VLOOKUP(expandedflower[[#This Row],[Scion METRC '#]],DEADC8[#Data],3,FALSE),"")</f>
        <v/>
      </c>
      <c r="M1913" s="14" t="str">
        <f>_xlfn.IFNA(VLOOKUP(expandedflower[[#This Row],[Scion METRC '#]],DEADC8[#Data],4,FALSE),"")</f>
        <v/>
      </c>
      <c r="N1913" s="13" t="str">
        <f>IF(ISNUMBER(SEARCH(".",expandedflower[[#This Row],[Pheno Barcode]])),CONCATENATE("1A4070000000065000",RIGHT(expandedflower[[#This Row],[Pheno Barcode]],6)),"")</f>
        <v/>
      </c>
      <c r="O191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_XL5-08</v>
      </c>
    </row>
    <row r="1914" spans="1:15" x14ac:dyDescent="0.25">
      <c r="A1914" s="8" t="s">
        <v>582</v>
      </c>
      <c r="B1914" s="9">
        <v>9</v>
      </c>
      <c r="C1914" s="13" t="s">
        <v>602</v>
      </c>
      <c r="D1914" s="13"/>
      <c r="E1914" s="13" t="e">
        <f>_xlfn.IFNA(VLOOKUP(expandedflower[[#This Row],[Scion METRC '#]],[3]!METRCC8[#Data],2,FALSE),"METRC ERROR")</f>
        <v>#REF!</v>
      </c>
      <c r="F1914" s="13" t="str">
        <f>_xlfn.IFNA(VLOOKUP(expandedflower[[#This Row],[Scion METRC '#]],VEGC8[[#All],[Scion METRC '#]:[Pheno Barcode]],2,FALSE),"")</f>
        <v/>
      </c>
      <c r="G1914" s="13" t="str">
        <f>LEFT(expandedflower[[#This Row],[Pheno Barcode]],7)</f>
        <v/>
      </c>
      <c r="H1914" s="10" t="e">
        <f>_xlfn.IFNA(VLOOKUP(expandedflower[[#This Row],[Strain]],VEGC8[[#All],[Scion METRC '#]:[Health]],5,FALSE),"")</f>
        <v>#REF!</v>
      </c>
      <c r="I1914" s="13"/>
      <c r="J1914" s="13" t="str">
        <f>_xlfn.IFNA(VLOOKUP(expandedflower[[#This Row],[Scion METRC '#]],DEADC8[#Data],2,FALSE),"Alive")</f>
        <v>Alive</v>
      </c>
      <c r="K1914" s="13"/>
      <c r="L1914" s="13" t="str">
        <f>_xlfn.IFNA(VLOOKUP(expandedflower[[#This Row],[Scion METRC '#]],DEADC8[#Data],3,FALSE),"")</f>
        <v/>
      </c>
      <c r="M1914" s="14" t="str">
        <f>_xlfn.IFNA(VLOOKUP(expandedflower[[#This Row],[Scion METRC '#]],DEADC8[#Data],4,FALSE),"")</f>
        <v/>
      </c>
      <c r="N1914" s="13" t="str">
        <f>IF(ISNUMBER(SEARCH(".",expandedflower[[#This Row],[Pheno Barcode]])),CONCATENATE("1A4070000000065000",RIGHT(expandedflower[[#This Row],[Pheno Barcode]],6)),"")</f>
        <v/>
      </c>
      <c r="O191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_XL5-09</v>
      </c>
    </row>
    <row r="1915" spans="1:15" x14ac:dyDescent="0.25">
      <c r="A1915" s="8" t="s">
        <v>582</v>
      </c>
      <c r="B1915" s="9">
        <v>10</v>
      </c>
      <c r="C1915" s="13" t="s">
        <v>602</v>
      </c>
      <c r="D1915" s="13"/>
      <c r="E1915" s="13" t="e">
        <f>_xlfn.IFNA(VLOOKUP(expandedflower[[#This Row],[Scion METRC '#]],[3]!METRCC8[#Data],2,FALSE),"METRC ERROR")</f>
        <v>#REF!</v>
      </c>
      <c r="F1915" s="13" t="str">
        <f>_xlfn.IFNA(VLOOKUP(expandedflower[[#This Row],[Scion METRC '#]],VEGC8[[#All],[Scion METRC '#]:[Pheno Barcode]],2,FALSE),"")</f>
        <v/>
      </c>
      <c r="G1915" s="13" t="str">
        <f>LEFT(expandedflower[[#This Row],[Pheno Barcode]],7)</f>
        <v/>
      </c>
      <c r="H1915" s="10" t="e">
        <f>_xlfn.IFNA(VLOOKUP(expandedflower[[#This Row],[Strain]],VEGC8[[#All],[Scion METRC '#]:[Health]],5,FALSE),"")</f>
        <v>#REF!</v>
      </c>
      <c r="I1915" s="13"/>
      <c r="J1915" s="13" t="str">
        <f>_xlfn.IFNA(VLOOKUP(expandedflower[[#This Row],[Scion METRC '#]],DEADC8[#Data],2,FALSE),"Alive")</f>
        <v>Alive</v>
      </c>
      <c r="K1915" s="13"/>
      <c r="L1915" s="13" t="str">
        <f>_xlfn.IFNA(VLOOKUP(expandedflower[[#This Row],[Scion METRC '#]],DEADC8[#Data],3,FALSE),"")</f>
        <v/>
      </c>
      <c r="M1915" s="14" t="str">
        <f>_xlfn.IFNA(VLOOKUP(expandedflower[[#This Row],[Scion METRC '#]],DEADC8[#Data],4,FALSE),"")</f>
        <v/>
      </c>
      <c r="N1915" s="13" t="str">
        <f>IF(ISNUMBER(SEARCH(".",expandedflower[[#This Row],[Pheno Barcode]])),CONCATENATE("1A4070000000065000",RIGHT(expandedflower[[#This Row],[Pheno Barcode]],6)),"")</f>
        <v/>
      </c>
      <c r="O191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_XL5-10</v>
      </c>
    </row>
    <row r="1916" spans="1:15" x14ac:dyDescent="0.25">
      <c r="A1916" s="8" t="s">
        <v>582</v>
      </c>
      <c r="B1916" s="9">
        <v>11</v>
      </c>
      <c r="C1916" s="13" t="s">
        <v>602</v>
      </c>
      <c r="D1916" s="13"/>
      <c r="E1916" s="13" t="e">
        <f>_xlfn.IFNA(VLOOKUP(expandedflower[[#This Row],[Scion METRC '#]],[3]!METRCC8[#Data],2,FALSE),"METRC ERROR")</f>
        <v>#REF!</v>
      </c>
      <c r="F1916" s="13" t="str">
        <f>_xlfn.IFNA(VLOOKUP(expandedflower[[#This Row],[Scion METRC '#]],VEGC8[[#All],[Scion METRC '#]:[Pheno Barcode]],2,FALSE),"")</f>
        <v/>
      </c>
      <c r="G1916" s="13" t="str">
        <f>LEFT(expandedflower[[#This Row],[Pheno Barcode]],7)</f>
        <v/>
      </c>
      <c r="H1916" s="10" t="e">
        <f>_xlfn.IFNA(VLOOKUP(expandedflower[[#This Row],[Strain]],VEGC8[[#All],[Scion METRC '#]:[Health]],5,FALSE),"")</f>
        <v>#REF!</v>
      </c>
      <c r="I1916" s="13"/>
      <c r="J1916" s="13" t="str">
        <f>_xlfn.IFNA(VLOOKUP(expandedflower[[#This Row],[Scion METRC '#]],DEADC8[#Data],2,FALSE),"Alive")</f>
        <v>Alive</v>
      </c>
      <c r="K1916" s="13"/>
      <c r="L1916" s="13" t="str">
        <f>_xlfn.IFNA(VLOOKUP(expandedflower[[#This Row],[Scion METRC '#]],DEADC8[#Data],3,FALSE),"")</f>
        <v/>
      </c>
      <c r="M1916" s="14" t="str">
        <f>_xlfn.IFNA(VLOOKUP(expandedflower[[#This Row],[Scion METRC '#]],DEADC8[#Data],4,FALSE),"")</f>
        <v/>
      </c>
      <c r="N1916" s="13" t="str">
        <f>IF(ISNUMBER(SEARCH(".",expandedflower[[#This Row],[Pheno Barcode]])),CONCATENATE("1A4070000000065000",RIGHT(expandedflower[[#This Row],[Pheno Barcode]],6)),"")</f>
        <v/>
      </c>
      <c r="O191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_XL5-11</v>
      </c>
    </row>
    <row r="1917" spans="1:15" x14ac:dyDescent="0.25">
      <c r="A1917" s="8" t="s">
        <v>582</v>
      </c>
      <c r="B1917" s="9">
        <v>12</v>
      </c>
      <c r="C1917" s="13" t="s">
        <v>602</v>
      </c>
      <c r="D1917" s="13"/>
      <c r="E1917" s="13" t="e">
        <f>_xlfn.IFNA(VLOOKUP(expandedflower[[#This Row],[Scion METRC '#]],[3]!METRCC8[#Data],2,FALSE),"METRC ERROR")</f>
        <v>#REF!</v>
      </c>
      <c r="F1917" s="13" t="str">
        <f>_xlfn.IFNA(VLOOKUP(expandedflower[[#This Row],[Scion METRC '#]],VEGC8[[#All],[Scion METRC '#]:[Pheno Barcode]],2,FALSE),"")</f>
        <v/>
      </c>
      <c r="G1917" s="13" t="str">
        <f>LEFT(expandedflower[[#This Row],[Pheno Barcode]],7)</f>
        <v/>
      </c>
      <c r="H1917" s="10" t="e">
        <f>_xlfn.IFNA(VLOOKUP(expandedflower[[#This Row],[Strain]],VEGC8[[#All],[Scion METRC '#]:[Health]],5,FALSE),"")</f>
        <v>#REF!</v>
      </c>
      <c r="I1917" s="13"/>
      <c r="J1917" s="13" t="str">
        <f>_xlfn.IFNA(VLOOKUP(expandedflower[[#This Row],[Scion METRC '#]],DEADC8[#Data],2,FALSE),"Alive")</f>
        <v>Alive</v>
      </c>
      <c r="K1917" s="13"/>
      <c r="L1917" s="13" t="str">
        <f>_xlfn.IFNA(VLOOKUP(expandedflower[[#This Row],[Scion METRC '#]],DEADC8[#Data],3,FALSE),"")</f>
        <v/>
      </c>
      <c r="M1917" s="14" t="str">
        <f>_xlfn.IFNA(VLOOKUP(expandedflower[[#This Row],[Scion METRC '#]],DEADC8[#Data],4,FALSE),"")</f>
        <v/>
      </c>
      <c r="N1917" s="13" t="str">
        <f>IF(ISNUMBER(SEARCH(".",expandedflower[[#This Row],[Pheno Barcode]])),CONCATENATE("1A4070000000065000",RIGHT(expandedflower[[#This Row],[Pheno Barcode]],6)),"")</f>
        <v/>
      </c>
      <c r="O191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_XL5-12</v>
      </c>
    </row>
    <row r="1918" spans="1:15" x14ac:dyDescent="0.25">
      <c r="A1918" s="8" t="s">
        <v>582</v>
      </c>
      <c r="B1918" s="9">
        <v>13</v>
      </c>
      <c r="C1918" s="13" t="s">
        <v>602</v>
      </c>
      <c r="D1918" s="13"/>
      <c r="E1918" s="13" t="e">
        <f>_xlfn.IFNA(VLOOKUP(expandedflower[[#This Row],[Scion METRC '#]],[3]!METRCC8[#Data],2,FALSE),"METRC ERROR")</f>
        <v>#REF!</v>
      </c>
      <c r="F1918" s="13" t="str">
        <f>_xlfn.IFNA(VLOOKUP(expandedflower[[#This Row],[Scion METRC '#]],VEGC8[[#All],[Scion METRC '#]:[Pheno Barcode]],2,FALSE),"")</f>
        <v/>
      </c>
      <c r="G1918" s="13" t="str">
        <f>LEFT(expandedflower[[#This Row],[Pheno Barcode]],7)</f>
        <v/>
      </c>
      <c r="H1918" s="10" t="e">
        <f>_xlfn.IFNA(VLOOKUP(expandedflower[[#This Row],[Strain]],VEGC8[[#All],[Scion METRC '#]:[Health]],5,FALSE),"")</f>
        <v>#REF!</v>
      </c>
      <c r="I1918" s="13"/>
      <c r="J1918" s="13" t="str">
        <f>_xlfn.IFNA(VLOOKUP(expandedflower[[#This Row],[Scion METRC '#]],DEADC8[#Data],2,FALSE),"Alive")</f>
        <v>Alive</v>
      </c>
      <c r="K1918" s="13"/>
      <c r="L1918" s="13" t="str">
        <f>_xlfn.IFNA(VLOOKUP(expandedflower[[#This Row],[Scion METRC '#]],DEADC8[#Data],3,FALSE),"")</f>
        <v/>
      </c>
      <c r="M1918" s="14" t="str">
        <f>_xlfn.IFNA(VLOOKUP(expandedflower[[#This Row],[Scion METRC '#]],DEADC8[#Data],4,FALSE),"")</f>
        <v/>
      </c>
      <c r="N1918" s="13" t="str">
        <f>IF(ISNUMBER(SEARCH(".",expandedflower[[#This Row],[Pheno Barcode]])),CONCATENATE("1A4070000000065000",RIGHT(expandedflower[[#This Row],[Pheno Barcode]],6)),"")</f>
        <v/>
      </c>
      <c r="O191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_XL5-13</v>
      </c>
    </row>
    <row r="1919" spans="1:15" x14ac:dyDescent="0.25">
      <c r="A1919" s="8" t="s">
        <v>582</v>
      </c>
      <c r="B1919" s="9">
        <v>14</v>
      </c>
      <c r="C1919" s="13" t="s">
        <v>602</v>
      </c>
      <c r="D1919" s="13"/>
      <c r="E1919" s="13" t="e">
        <f>_xlfn.IFNA(VLOOKUP(expandedflower[[#This Row],[Scion METRC '#]],[3]!METRCC8[#Data],2,FALSE),"METRC ERROR")</f>
        <v>#REF!</v>
      </c>
      <c r="F1919" s="13" t="str">
        <f>_xlfn.IFNA(VLOOKUP(expandedflower[[#This Row],[Scion METRC '#]],VEGC8[[#All],[Scion METRC '#]:[Pheno Barcode]],2,FALSE),"")</f>
        <v/>
      </c>
      <c r="G1919" s="13" t="str">
        <f>LEFT(expandedflower[[#This Row],[Pheno Barcode]],7)</f>
        <v/>
      </c>
      <c r="H1919" s="10" t="e">
        <f>_xlfn.IFNA(VLOOKUP(expandedflower[[#This Row],[Strain]],VEGC8[[#All],[Scion METRC '#]:[Health]],5,FALSE),"")</f>
        <v>#REF!</v>
      </c>
      <c r="I1919" s="13"/>
      <c r="J1919" s="13" t="str">
        <f>_xlfn.IFNA(VLOOKUP(expandedflower[[#This Row],[Scion METRC '#]],DEADC8[#Data],2,FALSE),"Alive")</f>
        <v>Alive</v>
      </c>
      <c r="K1919" s="13"/>
      <c r="L1919" s="13" t="str">
        <f>_xlfn.IFNA(VLOOKUP(expandedflower[[#This Row],[Scion METRC '#]],DEADC8[#Data],3,FALSE),"")</f>
        <v/>
      </c>
      <c r="M1919" s="14" t="str">
        <f>_xlfn.IFNA(VLOOKUP(expandedflower[[#This Row],[Scion METRC '#]],DEADC8[#Data],4,FALSE),"")</f>
        <v/>
      </c>
      <c r="N1919" s="13" t="str">
        <f>IF(ISNUMBER(SEARCH(".",expandedflower[[#This Row],[Pheno Barcode]])),CONCATENATE("1A4070000000065000",RIGHT(expandedflower[[#This Row],[Pheno Barcode]],6)),"")</f>
        <v/>
      </c>
      <c r="O191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_XL5-14</v>
      </c>
    </row>
    <row r="1920" spans="1:15" x14ac:dyDescent="0.25">
      <c r="A1920" s="8" t="s">
        <v>582</v>
      </c>
      <c r="B1920" s="9">
        <v>15</v>
      </c>
      <c r="C1920" s="13" t="s">
        <v>602</v>
      </c>
      <c r="D1920" s="13"/>
      <c r="E1920" s="13" t="e">
        <f>_xlfn.IFNA(VLOOKUP(expandedflower[[#This Row],[Scion METRC '#]],[3]!METRCC8[#Data],2,FALSE),"METRC ERROR")</f>
        <v>#REF!</v>
      </c>
      <c r="F1920" s="13" t="str">
        <f>_xlfn.IFNA(VLOOKUP(expandedflower[[#This Row],[Scion METRC '#]],VEGC8[[#All],[Scion METRC '#]:[Pheno Barcode]],2,FALSE),"")</f>
        <v/>
      </c>
      <c r="G1920" s="13" t="str">
        <f>LEFT(expandedflower[[#This Row],[Pheno Barcode]],7)</f>
        <v/>
      </c>
      <c r="H1920" s="10" t="e">
        <f>_xlfn.IFNA(VLOOKUP(expandedflower[[#This Row],[Strain]],VEGC8[[#All],[Scion METRC '#]:[Health]],5,FALSE),"")</f>
        <v>#REF!</v>
      </c>
      <c r="I1920" s="13"/>
      <c r="J1920" s="13" t="str">
        <f>_xlfn.IFNA(VLOOKUP(expandedflower[[#This Row],[Scion METRC '#]],DEADC8[#Data],2,FALSE),"Alive")</f>
        <v>Alive</v>
      </c>
      <c r="K1920" s="13"/>
      <c r="L1920" s="13" t="str">
        <f>_xlfn.IFNA(VLOOKUP(expandedflower[[#This Row],[Scion METRC '#]],DEADC8[#Data],3,FALSE),"")</f>
        <v/>
      </c>
      <c r="M1920" s="14" t="str">
        <f>_xlfn.IFNA(VLOOKUP(expandedflower[[#This Row],[Scion METRC '#]],DEADC8[#Data],4,FALSE),"")</f>
        <v/>
      </c>
      <c r="N1920" s="13" t="str">
        <f>IF(ISNUMBER(SEARCH(".",expandedflower[[#This Row],[Pheno Barcode]])),CONCATENATE("1A4070000000065000",RIGHT(expandedflower[[#This Row],[Pheno Barcode]],6)),"")</f>
        <v/>
      </c>
      <c r="O192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_XL5-15</v>
      </c>
    </row>
    <row r="1921" spans="1:15" x14ac:dyDescent="0.25">
      <c r="A1921" s="8" t="s">
        <v>582</v>
      </c>
      <c r="B1921" s="9">
        <v>16</v>
      </c>
      <c r="C1921" s="13" t="s">
        <v>602</v>
      </c>
      <c r="D1921" s="13"/>
      <c r="E1921" s="13" t="e">
        <f>_xlfn.IFNA(VLOOKUP(expandedflower[[#This Row],[Scion METRC '#]],[3]!METRCC8[#Data],2,FALSE),"METRC ERROR")</f>
        <v>#REF!</v>
      </c>
      <c r="F1921" s="13" t="str">
        <f>_xlfn.IFNA(VLOOKUP(expandedflower[[#This Row],[Scion METRC '#]],VEGC8[[#All],[Scion METRC '#]:[Pheno Barcode]],2,FALSE),"")</f>
        <v/>
      </c>
      <c r="G1921" s="13" t="str">
        <f>LEFT(expandedflower[[#This Row],[Pheno Barcode]],7)</f>
        <v/>
      </c>
      <c r="H1921" s="10" t="e">
        <f>_xlfn.IFNA(VLOOKUP(expandedflower[[#This Row],[Strain]],VEGC8[[#All],[Scion METRC '#]:[Health]],5,FALSE),"")</f>
        <v>#REF!</v>
      </c>
      <c r="I1921" s="13"/>
      <c r="J1921" s="13" t="str">
        <f>_xlfn.IFNA(VLOOKUP(expandedflower[[#This Row],[Scion METRC '#]],DEADC8[#Data],2,FALSE),"Alive")</f>
        <v>Alive</v>
      </c>
      <c r="K1921" s="13"/>
      <c r="L1921" s="13" t="str">
        <f>_xlfn.IFNA(VLOOKUP(expandedflower[[#This Row],[Scion METRC '#]],DEADC8[#Data],3,FALSE),"")</f>
        <v/>
      </c>
      <c r="M1921" s="14" t="str">
        <f>_xlfn.IFNA(VLOOKUP(expandedflower[[#This Row],[Scion METRC '#]],DEADC8[#Data],4,FALSE),"")</f>
        <v/>
      </c>
      <c r="N1921" s="13" t="str">
        <f>IF(ISNUMBER(SEARCH(".",expandedflower[[#This Row],[Pheno Barcode]])),CONCATENATE("1A4070000000065000",RIGHT(expandedflower[[#This Row],[Pheno Barcode]],6)),"")</f>
        <v/>
      </c>
      <c r="O192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_XL5-16</v>
      </c>
    </row>
    <row r="1922" spans="1:15" x14ac:dyDescent="0.25">
      <c r="A1922" s="8" t="s">
        <v>582</v>
      </c>
      <c r="B1922" s="9">
        <v>1</v>
      </c>
      <c r="C1922" s="13" t="s">
        <v>603</v>
      </c>
      <c r="D1922" s="13"/>
      <c r="E1922" s="13" t="e">
        <f>_xlfn.IFNA(VLOOKUP(expandedflower[[#This Row],[Scion METRC '#]],[3]!METRCC8[#Data],2,FALSE),"METRC ERROR")</f>
        <v>#REF!</v>
      </c>
      <c r="F1922" s="13" t="str">
        <f>_xlfn.IFNA(VLOOKUP(expandedflower[[#This Row],[Scion METRC '#]],VEGC8[[#All],[Scion METRC '#]:[Pheno Barcode]],2,FALSE),"")</f>
        <v/>
      </c>
      <c r="G1922" s="13" t="str">
        <f>LEFT(expandedflower[[#This Row],[Pheno Barcode]],7)</f>
        <v/>
      </c>
      <c r="H1922" s="10" t="e">
        <f>_xlfn.IFNA(VLOOKUP(expandedflower[[#This Row],[Strain]],VEGC8[[#All],[Scion METRC '#]:[Health]],5,FALSE),"")</f>
        <v>#REF!</v>
      </c>
      <c r="I1922" s="13"/>
      <c r="J1922" s="13" t="str">
        <f>_xlfn.IFNA(VLOOKUP(expandedflower[[#This Row],[Scion METRC '#]],DEADC8[#Data],2,FALSE),"Alive")</f>
        <v>Alive</v>
      </c>
      <c r="K1922" s="13"/>
      <c r="L1922" s="13" t="str">
        <f>_xlfn.IFNA(VLOOKUP(expandedflower[[#This Row],[Scion METRC '#]],DEADC8[#Data],3,FALSE),"")</f>
        <v/>
      </c>
      <c r="M1922" s="14" t="str">
        <f>_xlfn.IFNA(VLOOKUP(expandedflower[[#This Row],[Scion METRC '#]],DEADC8[#Data],4,FALSE),"")</f>
        <v/>
      </c>
      <c r="N1922" s="13" t="str">
        <f>IF(ISNUMBER(SEARCH(".",expandedflower[[#This Row],[Pheno Barcode]])),CONCATENATE("1A4070000000065000",RIGHT(expandedflower[[#This Row],[Pheno Barcode]],6)),"")</f>
        <v/>
      </c>
      <c r="O192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_YL1-01</v>
      </c>
    </row>
    <row r="1923" spans="1:15" x14ac:dyDescent="0.25">
      <c r="A1923" s="8" t="s">
        <v>582</v>
      </c>
      <c r="B1923" s="9">
        <v>2</v>
      </c>
      <c r="C1923" s="13" t="s">
        <v>603</v>
      </c>
      <c r="D1923" s="13"/>
      <c r="E1923" s="13" t="e">
        <f>_xlfn.IFNA(VLOOKUP(expandedflower[[#This Row],[Scion METRC '#]],[3]!METRCC8[#Data],2,FALSE),"METRC ERROR")</f>
        <v>#REF!</v>
      </c>
      <c r="F1923" s="13" t="str">
        <f>_xlfn.IFNA(VLOOKUP(expandedflower[[#This Row],[Scion METRC '#]],VEGC8[[#All],[Scion METRC '#]:[Pheno Barcode]],2,FALSE),"")</f>
        <v/>
      </c>
      <c r="G1923" s="13" t="str">
        <f>LEFT(expandedflower[[#This Row],[Pheno Barcode]],7)</f>
        <v/>
      </c>
      <c r="H1923" s="10" t="e">
        <f>_xlfn.IFNA(VLOOKUP(expandedflower[[#This Row],[Strain]],VEGC8[[#All],[Scion METRC '#]:[Health]],5,FALSE),"")</f>
        <v>#REF!</v>
      </c>
      <c r="I1923" s="13"/>
      <c r="J1923" s="13" t="str">
        <f>_xlfn.IFNA(VLOOKUP(expandedflower[[#This Row],[Scion METRC '#]],DEADC8[#Data],2,FALSE),"Alive")</f>
        <v>Alive</v>
      </c>
      <c r="K1923" s="13"/>
      <c r="L1923" s="13" t="str">
        <f>_xlfn.IFNA(VLOOKUP(expandedflower[[#This Row],[Scion METRC '#]],DEADC8[#Data],3,FALSE),"")</f>
        <v/>
      </c>
      <c r="M1923" s="14" t="str">
        <f>_xlfn.IFNA(VLOOKUP(expandedflower[[#This Row],[Scion METRC '#]],DEADC8[#Data],4,FALSE),"")</f>
        <v/>
      </c>
      <c r="N1923" s="13" t="str">
        <f>IF(ISNUMBER(SEARCH(".",expandedflower[[#This Row],[Pheno Barcode]])),CONCATENATE("1A4070000000065000",RIGHT(expandedflower[[#This Row],[Pheno Barcode]],6)),"")</f>
        <v/>
      </c>
      <c r="O192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_YL1-02</v>
      </c>
    </row>
    <row r="1924" spans="1:15" x14ac:dyDescent="0.25">
      <c r="A1924" s="8" t="s">
        <v>582</v>
      </c>
      <c r="B1924" s="9">
        <v>3</v>
      </c>
      <c r="C1924" s="13" t="s">
        <v>603</v>
      </c>
      <c r="D1924" s="13"/>
      <c r="E1924" s="13" t="e">
        <f>_xlfn.IFNA(VLOOKUP(expandedflower[[#This Row],[Scion METRC '#]],[3]!METRCC8[#Data],2,FALSE),"METRC ERROR")</f>
        <v>#REF!</v>
      </c>
      <c r="F1924" s="13" t="str">
        <f>_xlfn.IFNA(VLOOKUP(expandedflower[[#This Row],[Scion METRC '#]],VEGC8[[#All],[Scion METRC '#]:[Pheno Barcode]],2,FALSE),"")</f>
        <v/>
      </c>
      <c r="G1924" s="13" t="str">
        <f>LEFT(expandedflower[[#This Row],[Pheno Barcode]],7)</f>
        <v/>
      </c>
      <c r="H1924" s="10" t="e">
        <f>_xlfn.IFNA(VLOOKUP(expandedflower[[#This Row],[Strain]],VEGC8[[#All],[Scion METRC '#]:[Health]],5,FALSE),"")</f>
        <v>#REF!</v>
      </c>
      <c r="I1924" s="13"/>
      <c r="J1924" s="13" t="str">
        <f>_xlfn.IFNA(VLOOKUP(expandedflower[[#This Row],[Scion METRC '#]],DEADC8[#Data],2,FALSE),"Alive")</f>
        <v>Alive</v>
      </c>
      <c r="K1924" s="13"/>
      <c r="L1924" s="13" t="str">
        <f>_xlfn.IFNA(VLOOKUP(expandedflower[[#This Row],[Scion METRC '#]],DEADC8[#Data],3,FALSE),"")</f>
        <v/>
      </c>
      <c r="M1924" s="14" t="str">
        <f>_xlfn.IFNA(VLOOKUP(expandedflower[[#This Row],[Scion METRC '#]],DEADC8[#Data],4,FALSE),"")</f>
        <v/>
      </c>
      <c r="N1924" s="13" t="str">
        <f>IF(ISNUMBER(SEARCH(".",expandedflower[[#This Row],[Pheno Barcode]])),CONCATENATE("1A4070000000065000",RIGHT(expandedflower[[#This Row],[Pheno Barcode]],6)),"")</f>
        <v/>
      </c>
      <c r="O192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_YL1-03</v>
      </c>
    </row>
    <row r="1925" spans="1:15" x14ac:dyDescent="0.25">
      <c r="A1925" s="8" t="s">
        <v>582</v>
      </c>
      <c r="B1925" s="9">
        <v>4</v>
      </c>
      <c r="C1925" s="13" t="s">
        <v>603</v>
      </c>
      <c r="D1925" s="13"/>
      <c r="E1925" s="13" t="e">
        <f>_xlfn.IFNA(VLOOKUP(expandedflower[[#This Row],[Scion METRC '#]],[3]!METRCC8[#Data],2,FALSE),"METRC ERROR")</f>
        <v>#REF!</v>
      </c>
      <c r="F1925" s="13" t="str">
        <f>_xlfn.IFNA(VLOOKUP(expandedflower[[#This Row],[Scion METRC '#]],VEGC8[[#All],[Scion METRC '#]:[Pheno Barcode]],2,FALSE),"")</f>
        <v/>
      </c>
      <c r="G1925" s="13" t="str">
        <f>LEFT(expandedflower[[#This Row],[Pheno Barcode]],7)</f>
        <v/>
      </c>
      <c r="H1925" s="10" t="e">
        <f>_xlfn.IFNA(VLOOKUP(expandedflower[[#This Row],[Strain]],VEGC8[[#All],[Scion METRC '#]:[Health]],5,FALSE),"")</f>
        <v>#REF!</v>
      </c>
      <c r="I1925" s="13"/>
      <c r="J1925" s="13" t="str">
        <f>_xlfn.IFNA(VLOOKUP(expandedflower[[#This Row],[Scion METRC '#]],DEADC8[#Data],2,FALSE),"Alive")</f>
        <v>Alive</v>
      </c>
      <c r="K1925" s="13"/>
      <c r="L1925" s="13" t="str">
        <f>_xlfn.IFNA(VLOOKUP(expandedflower[[#This Row],[Scion METRC '#]],DEADC8[#Data],3,FALSE),"")</f>
        <v/>
      </c>
      <c r="M1925" s="14" t="str">
        <f>_xlfn.IFNA(VLOOKUP(expandedflower[[#This Row],[Scion METRC '#]],DEADC8[#Data],4,FALSE),"")</f>
        <v/>
      </c>
      <c r="N1925" s="13" t="str">
        <f>IF(ISNUMBER(SEARCH(".",expandedflower[[#This Row],[Pheno Barcode]])),CONCATENATE("1A4070000000065000",RIGHT(expandedflower[[#This Row],[Pheno Barcode]],6)),"")</f>
        <v/>
      </c>
      <c r="O192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_YL1-04</v>
      </c>
    </row>
    <row r="1926" spans="1:15" x14ac:dyDescent="0.25">
      <c r="A1926" s="8" t="s">
        <v>582</v>
      </c>
      <c r="B1926" s="9">
        <v>5</v>
      </c>
      <c r="C1926" s="13" t="s">
        <v>603</v>
      </c>
      <c r="D1926" s="13"/>
      <c r="E1926" s="13" t="e">
        <f>_xlfn.IFNA(VLOOKUP(expandedflower[[#This Row],[Scion METRC '#]],[3]!METRCC8[#Data],2,FALSE),"METRC ERROR")</f>
        <v>#REF!</v>
      </c>
      <c r="F1926" s="13" t="str">
        <f>_xlfn.IFNA(VLOOKUP(expandedflower[[#This Row],[Scion METRC '#]],VEGC8[[#All],[Scion METRC '#]:[Pheno Barcode]],2,FALSE),"")</f>
        <v/>
      </c>
      <c r="G1926" s="13" t="str">
        <f>LEFT(expandedflower[[#This Row],[Pheno Barcode]],7)</f>
        <v/>
      </c>
      <c r="H1926" s="10" t="e">
        <f>_xlfn.IFNA(VLOOKUP(expandedflower[[#This Row],[Strain]],VEGC8[[#All],[Scion METRC '#]:[Health]],5,FALSE),"")</f>
        <v>#REF!</v>
      </c>
      <c r="I1926" s="13"/>
      <c r="J1926" s="13" t="str">
        <f>_xlfn.IFNA(VLOOKUP(expandedflower[[#This Row],[Scion METRC '#]],DEADC8[#Data],2,FALSE),"Alive")</f>
        <v>Alive</v>
      </c>
      <c r="K1926" s="13"/>
      <c r="L1926" s="13" t="str">
        <f>_xlfn.IFNA(VLOOKUP(expandedflower[[#This Row],[Scion METRC '#]],DEADC8[#Data],3,FALSE),"")</f>
        <v/>
      </c>
      <c r="M1926" s="14" t="str">
        <f>_xlfn.IFNA(VLOOKUP(expandedflower[[#This Row],[Scion METRC '#]],DEADC8[#Data],4,FALSE),"")</f>
        <v/>
      </c>
      <c r="N1926" s="13" t="str">
        <f>IF(ISNUMBER(SEARCH(".",expandedflower[[#This Row],[Pheno Barcode]])),CONCATENATE("1A4070000000065000",RIGHT(expandedflower[[#This Row],[Pheno Barcode]],6)),"")</f>
        <v/>
      </c>
      <c r="O192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_YL1-05</v>
      </c>
    </row>
    <row r="1927" spans="1:15" x14ac:dyDescent="0.25">
      <c r="A1927" s="8" t="s">
        <v>582</v>
      </c>
      <c r="B1927" s="9">
        <v>6</v>
      </c>
      <c r="C1927" s="13" t="s">
        <v>603</v>
      </c>
      <c r="D1927" s="13"/>
      <c r="E1927" s="13" t="e">
        <f>_xlfn.IFNA(VLOOKUP(expandedflower[[#This Row],[Scion METRC '#]],[3]!METRCC8[#Data],2,FALSE),"METRC ERROR")</f>
        <v>#REF!</v>
      </c>
      <c r="F1927" s="13" t="str">
        <f>_xlfn.IFNA(VLOOKUP(expandedflower[[#This Row],[Scion METRC '#]],VEGC8[[#All],[Scion METRC '#]:[Pheno Barcode]],2,FALSE),"")</f>
        <v/>
      </c>
      <c r="G1927" s="13" t="str">
        <f>LEFT(expandedflower[[#This Row],[Pheno Barcode]],7)</f>
        <v/>
      </c>
      <c r="H1927" s="10" t="e">
        <f>_xlfn.IFNA(VLOOKUP(expandedflower[[#This Row],[Strain]],VEGC8[[#All],[Scion METRC '#]:[Health]],5,FALSE),"")</f>
        <v>#REF!</v>
      </c>
      <c r="I1927" s="13"/>
      <c r="J1927" s="13" t="str">
        <f>_xlfn.IFNA(VLOOKUP(expandedflower[[#This Row],[Scion METRC '#]],DEADC8[#Data],2,FALSE),"Alive")</f>
        <v>Alive</v>
      </c>
      <c r="K1927" s="13"/>
      <c r="L1927" s="13" t="str">
        <f>_xlfn.IFNA(VLOOKUP(expandedflower[[#This Row],[Scion METRC '#]],DEADC8[#Data],3,FALSE),"")</f>
        <v/>
      </c>
      <c r="M1927" s="14" t="str">
        <f>_xlfn.IFNA(VLOOKUP(expandedflower[[#This Row],[Scion METRC '#]],DEADC8[#Data],4,FALSE),"")</f>
        <v/>
      </c>
      <c r="N1927" s="13" t="str">
        <f>IF(ISNUMBER(SEARCH(".",expandedflower[[#This Row],[Pheno Barcode]])),CONCATENATE("1A4070000000065000",RIGHT(expandedflower[[#This Row],[Pheno Barcode]],6)),"")</f>
        <v/>
      </c>
      <c r="O192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_YL1-06</v>
      </c>
    </row>
    <row r="1928" spans="1:15" x14ac:dyDescent="0.25">
      <c r="A1928" s="8" t="s">
        <v>582</v>
      </c>
      <c r="B1928" s="9">
        <v>7</v>
      </c>
      <c r="C1928" s="13" t="s">
        <v>603</v>
      </c>
      <c r="D1928" s="13"/>
      <c r="E1928" s="13" t="e">
        <f>_xlfn.IFNA(VLOOKUP(expandedflower[[#This Row],[Scion METRC '#]],[3]!METRCC8[#Data],2,FALSE),"METRC ERROR")</f>
        <v>#REF!</v>
      </c>
      <c r="F1928" s="13" t="str">
        <f>_xlfn.IFNA(VLOOKUP(expandedflower[[#This Row],[Scion METRC '#]],VEGC8[[#All],[Scion METRC '#]:[Pheno Barcode]],2,FALSE),"")</f>
        <v/>
      </c>
      <c r="G1928" s="13" t="str">
        <f>LEFT(expandedflower[[#This Row],[Pheno Barcode]],7)</f>
        <v/>
      </c>
      <c r="H1928" s="10" t="e">
        <f>_xlfn.IFNA(VLOOKUP(expandedflower[[#This Row],[Strain]],VEGC8[[#All],[Scion METRC '#]:[Health]],5,FALSE),"")</f>
        <v>#REF!</v>
      </c>
      <c r="I1928" s="13"/>
      <c r="J1928" s="13" t="str">
        <f>_xlfn.IFNA(VLOOKUP(expandedflower[[#This Row],[Scion METRC '#]],DEADC8[#Data],2,FALSE),"Alive")</f>
        <v>Alive</v>
      </c>
      <c r="K1928" s="13"/>
      <c r="L1928" s="13" t="str">
        <f>_xlfn.IFNA(VLOOKUP(expandedflower[[#This Row],[Scion METRC '#]],DEADC8[#Data],3,FALSE),"")</f>
        <v/>
      </c>
      <c r="M1928" s="14" t="str">
        <f>_xlfn.IFNA(VLOOKUP(expandedflower[[#This Row],[Scion METRC '#]],DEADC8[#Data],4,FALSE),"")</f>
        <v/>
      </c>
      <c r="N1928" s="13" t="str">
        <f>IF(ISNUMBER(SEARCH(".",expandedflower[[#This Row],[Pheno Barcode]])),CONCATENATE("1A4070000000065000",RIGHT(expandedflower[[#This Row],[Pheno Barcode]],6)),"")</f>
        <v/>
      </c>
      <c r="O192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_YL1-07</v>
      </c>
    </row>
    <row r="1929" spans="1:15" x14ac:dyDescent="0.25">
      <c r="A1929" s="8" t="s">
        <v>582</v>
      </c>
      <c r="B1929" s="9">
        <v>8</v>
      </c>
      <c r="C1929" s="13" t="s">
        <v>603</v>
      </c>
      <c r="D1929" s="13"/>
      <c r="E1929" s="13" t="e">
        <f>_xlfn.IFNA(VLOOKUP(expandedflower[[#This Row],[Scion METRC '#]],[3]!METRCC8[#Data],2,FALSE),"METRC ERROR")</f>
        <v>#REF!</v>
      </c>
      <c r="F1929" s="13" t="str">
        <f>_xlfn.IFNA(VLOOKUP(expandedflower[[#This Row],[Scion METRC '#]],VEGC8[[#All],[Scion METRC '#]:[Pheno Barcode]],2,FALSE),"")</f>
        <v/>
      </c>
      <c r="G1929" s="13" t="str">
        <f>LEFT(expandedflower[[#This Row],[Pheno Barcode]],7)</f>
        <v/>
      </c>
      <c r="H1929" s="10" t="e">
        <f>_xlfn.IFNA(VLOOKUP(expandedflower[[#This Row],[Strain]],VEGC8[[#All],[Scion METRC '#]:[Health]],5,FALSE),"")</f>
        <v>#REF!</v>
      </c>
      <c r="I1929" s="13"/>
      <c r="J1929" s="13" t="str">
        <f>_xlfn.IFNA(VLOOKUP(expandedflower[[#This Row],[Scion METRC '#]],DEADC8[#Data],2,FALSE),"Alive")</f>
        <v>Alive</v>
      </c>
      <c r="K1929" s="13"/>
      <c r="L1929" s="13" t="str">
        <f>_xlfn.IFNA(VLOOKUP(expandedflower[[#This Row],[Scion METRC '#]],DEADC8[#Data],3,FALSE),"")</f>
        <v/>
      </c>
      <c r="M1929" s="14" t="str">
        <f>_xlfn.IFNA(VLOOKUP(expandedflower[[#This Row],[Scion METRC '#]],DEADC8[#Data],4,FALSE),"")</f>
        <v/>
      </c>
      <c r="N1929" s="13" t="str">
        <f>IF(ISNUMBER(SEARCH(".",expandedflower[[#This Row],[Pheno Barcode]])),CONCATENATE("1A4070000000065000",RIGHT(expandedflower[[#This Row],[Pheno Barcode]],6)),"")</f>
        <v/>
      </c>
      <c r="O192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_YL1-08</v>
      </c>
    </row>
    <row r="1930" spans="1:15" x14ac:dyDescent="0.25">
      <c r="A1930" s="8" t="s">
        <v>582</v>
      </c>
      <c r="B1930" s="9">
        <v>9</v>
      </c>
      <c r="C1930" s="13" t="s">
        <v>603</v>
      </c>
      <c r="D1930" s="13"/>
      <c r="E1930" s="13" t="e">
        <f>_xlfn.IFNA(VLOOKUP(expandedflower[[#This Row],[Scion METRC '#]],[3]!METRCC8[#Data],2,FALSE),"METRC ERROR")</f>
        <v>#REF!</v>
      </c>
      <c r="F1930" s="13" t="str">
        <f>_xlfn.IFNA(VLOOKUP(expandedflower[[#This Row],[Scion METRC '#]],VEGC8[[#All],[Scion METRC '#]:[Pheno Barcode]],2,FALSE),"")</f>
        <v/>
      </c>
      <c r="G1930" s="13" t="str">
        <f>LEFT(expandedflower[[#This Row],[Pheno Barcode]],7)</f>
        <v/>
      </c>
      <c r="H1930" s="10" t="e">
        <f>_xlfn.IFNA(VLOOKUP(expandedflower[[#This Row],[Strain]],VEGC8[[#All],[Scion METRC '#]:[Health]],5,FALSE),"")</f>
        <v>#REF!</v>
      </c>
      <c r="I1930" s="13"/>
      <c r="J1930" s="13" t="str">
        <f>_xlfn.IFNA(VLOOKUP(expandedflower[[#This Row],[Scion METRC '#]],DEADC8[#Data],2,FALSE),"Alive")</f>
        <v>Alive</v>
      </c>
      <c r="K1930" s="13"/>
      <c r="L1930" s="13" t="str">
        <f>_xlfn.IFNA(VLOOKUP(expandedflower[[#This Row],[Scion METRC '#]],DEADC8[#Data],3,FALSE),"")</f>
        <v/>
      </c>
      <c r="M1930" s="14" t="str">
        <f>_xlfn.IFNA(VLOOKUP(expandedflower[[#This Row],[Scion METRC '#]],DEADC8[#Data],4,FALSE),"")</f>
        <v/>
      </c>
      <c r="N1930" s="13" t="str">
        <f>IF(ISNUMBER(SEARCH(".",expandedflower[[#This Row],[Pheno Barcode]])),CONCATENATE("1A4070000000065000",RIGHT(expandedflower[[#This Row],[Pheno Barcode]],6)),"")</f>
        <v/>
      </c>
      <c r="O193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_YL1-09</v>
      </c>
    </row>
    <row r="1931" spans="1:15" x14ac:dyDescent="0.25">
      <c r="A1931" s="8" t="s">
        <v>582</v>
      </c>
      <c r="B1931" s="9">
        <v>10</v>
      </c>
      <c r="C1931" s="13" t="s">
        <v>603</v>
      </c>
      <c r="D1931" s="13"/>
      <c r="E1931" s="13" t="e">
        <f>_xlfn.IFNA(VLOOKUP(expandedflower[[#This Row],[Scion METRC '#]],[3]!METRCC8[#Data],2,FALSE),"METRC ERROR")</f>
        <v>#REF!</v>
      </c>
      <c r="F1931" s="13" t="str">
        <f>_xlfn.IFNA(VLOOKUP(expandedflower[[#This Row],[Scion METRC '#]],VEGC8[[#All],[Scion METRC '#]:[Pheno Barcode]],2,FALSE),"")</f>
        <v/>
      </c>
      <c r="G1931" s="13" t="str">
        <f>LEFT(expandedflower[[#This Row],[Pheno Barcode]],7)</f>
        <v/>
      </c>
      <c r="H1931" s="10" t="e">
        <f>_xlfn.IFNA(VLOOKUP(expandedflower[[#This Row],[Strain]],VEGC8[[#All],[Scion METRC '#]:[Health]],5,FALSE),"")</f>
        <v>#REF!</v>
      </c>
      <c r="I1931" s="13"/>
      <c r="J1931" s="13" t="str">
        <f>_xlfn.IFNA(VLOOKUP(expandedflower[[#This Row],[Scion METRC '#]],DEADC8[#Data],2,FALSE),"Alive")</f>
        <v>Alive</v>
      </c>
      <c r="K1931" s="13"/>
      <c r="L1931" s="13" t="str">
        <f>_xlfn.IFNA(VLOOKUP(expandedflower[[#This Row],[Scion METRC '#]],DEADC8[#Data],3,FALSE),"")</f>
        <v/>
      </c>
      <c r="M1931" s="14" t="str">
        <f>_xlfn.IFNA(VLOOKUP(expandedflower[[#This Row],[Scion METRC '#]],DEADC8[#Data],4,FALSE),"")</f>
        <v/>
      </c>
      <c r="N1931" s="13" t="str">
        <f>IF(ISNUMBER(SEARCH(".",expandedflower[[#This Row],[Pheno Barcode]])),CONCATENATE("1A4070000000065000",RIGHT(expandedflower[[#This Row],[Pheno Barcode]],6)),"")</f>
        <v/>
      </c>
      <c r="O193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_YL1-10</v>
      </c>
    </row>
    <row r="1932" spans="1:15" x14ac:dyDescent="0.25">
      <c r="A1932" s="8" t="s">
        <v>582</v>
      </c>
      <c r="B1932" s="9">
        <v>11</v>
      </c>
      <c r="C1932" s="13" t="s">
        <v>603</v>
      </c>
      <c r="D1932" s="13"/>
      <c r="E1932" s="13" t="e">
        <f>_xlfn.IFNA(VLOOKUP(expandedflower[[#This Row],[Scion METRC '#]],[3]!METRCC8[#Data],2,FALSE),"METRC ERROR")</f>
        <v>#REF!</v>
      </c>
      <c r="F1932" s="13" t="str">
        <f>_xlfn.IFNA(VLOOKUP(expandedflower[[#This Row],[Scion METRC '#]],VEGC8[[#All],[Scion METRC '#]:[Pheno Barcode]],2,FALSE),"")</f>
        <v/>
      </c>
      <c r="G1932" s="13" t="str">
        <f>LEFT(expandedflower[[#This Row],[Pheno Barcode]],7)</f>
        <v/>
      </c>
      <c r="H1932" s="10" t="e">
        <f>_xlfn.IFNA(VLOOKUP(expandedflower[[#This Row],[Strain]],VEGC8[[#All],[Scion METRC '#]:[Health]],5,FALSE),"")</f>
        <v>#REF!</v>
      </c>
      <c r="I1932" s="13"/>
      <c r="J1932" s="13" t="str">
        <f>_xlfn.IFNA(VLOOKUP(expandedflower[[#This Row],[Scion METRC '#]],DEADC8[#Data],2,FALSE),"Alive")</f>
        <v>Alive</v>
      </c>
      <c r="K1932" s="13"/>
      <c r="L1932" s="13" t="str">
        <f>_xlfn.IFNA(VLOOKUP(expandedflower[[#This Row],[Scion METRC '#]],DEADC8[#Data],3,FALSE),"")</f>
        <v/>
      </c>
      <c r="M1932" s="14" t="str">
        <f>_xlfn.IFNA(VLOOKUP(expandedflower[[#This Row],[Scion METRC '#]],DEADC8[#Data],4,FALSE),"")</f>
        <v/>
      </c>
      <c r="N1932" s="13" t="str">
        <f>IF(ISNUMBER(SEARCH(".",expandedflower[[#This Row],[Pheno Barcode]])),CONCATENATE("1A4070000000065000",RIGHT(expandedflower[[#This Row],[Pheno Barcode]],6)),"")</f>
        <v/>
      </c>
      <c r="O193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_YL1-11</v>
      </c>
    </row>
    <row r="1933" spans="1:15" x14ac:dyDescent="0.25">
      <c r="A1933" s="8" t="s">
        <v>582</v>
      </c>
      <c r="B1933" s="9">
        <v>12</v>
      </c>
      <c r="C1933" s="13" t="s">
        <v>603</v>
      </c>
      <c r="D1933" s="13"/>
      <c r="E1933" s="13" t="e">
        <f>_xlfn.IFNA(VLOOKUP(expandedflower[[#This Row],[Scion METRC '#]],[3]!METRCC8[#Data],2,FALSE),"METRC ERROR")</f>
        <v>#REF!</v>
      </c>
      <c r="F1933" s="13" t="str">
        <f>_xlfn.IFNA(VLOOKUP(expandedflower[[#This Row],[Scion METRC '#]],VEGC8[[#All],[Scion METRC '#]:[Pheno Barcode]],2,FALSE),"")</f>
        <v/>
      </c>
      <c r="G1933" s="13" t="str">
        <f>LEFT(expandedflower[[#This Row],[Pheno Barcode]],7)</f>
        <v/>
      </c>
      <c r="H1933" s="10" t="e">
        <f>_xlfn.IFNA(VLOOKUP(expandedflower[[#This Row],[Strain]],VEGC8[[#All],[Scion METRC '#]:[Health]],5,FALSE),"")</f>
        <v>#REF!</v>
      </c>
      <c r="I1933" s="13"/>
      <c r="J1933" s="13" t="str">
        <f>_xlfn.IFNA(VLOOKUP(expandedflower[[#This Row],[Scion METRC '#]],DEADC8[#Data],2,FALSE),"Alive")</f>
        <v>Alive</v>
      </c>
      <c r="K1933" s="13"/>
      <c r="L1933" s="13" t="str">
        <f>_xlfn.IFNA(VLOOKUP(expandedflower[[#This Row],[Scion METRC '#]],DEADC8[#Data],3,FALSE),"")</f>
        <v/>
      </c>
      <c r="M1933" s="14" t="str">
        <f>_xlfn.IFNA(VLOOKUP(expandedflower[[#This Row],[Scion METRC '#]],DEADC8[#Data],4,FALSE),"")</f>
        <v/>
      </c>
      <c r="N1933" s="13" t="str">
        <f>IF(ISNUMBER(SEARCH(".",expandedflower[[#This Row],[Pheno Barcode]])),CONCATENATE("1A4070000000065000",RIGHT(expandedflower[[#This Row],[Pheno Barcode]],6)),"")</f>
        <v/>
      </c>
      <c r="O193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_YL1-12</v>
      </c>
    </row>
    <row r="1934" spans="1:15" x14ac:dyDescent="0.25">
      <c r="A1934" s="8" t="s">
        <v>582</v>
      </c>
      <c r="B1934" s="9">
        <v>13</v>
      </c>
      <c r="C1934" s="13" t="s">
        <v>603</v>
      </c>
      <c r="D1934" s="13"/>
      <c r="E1934" s="13" t="e">
        <f>_xlfn.IFNA(VLOOKUP(expandedflower[[#This Row],[Scion METRC '#]],[3]!METRCC8[#Data],2,FALSE),"METRC ERROR")</f>
        <v>#REF!</v>
      </c>
      <c r="F1934" s="13" t="str">
        <f>_xlfn.IFNA(VLOOKUP(expandedflower[[#This Row],[Scion METRC '#]],VEGC8[[#All],[Scion METRC '#]:[Pheno Barcode]],2,FALSE),"")</f>
        <v/>
      </c>
      <c r="G1934" s="13" t="str">
        <f>LEFT(expandedflower[[#This Row],[Pheno Barcode]],7)</f>
        <v/>
      </c>
      <c r="H1934" s="10" t="e">
        <f>_xlfn.IFNA(VLOOKUP(expandedflower[[#This Row],[Strain]],VEGC8[[#All],[Scion METRC '#]:[Health]],5,FALSE),"")</f>
        <v>#REF!</v>
      </c>
      <c r="I1934" s="13"/>
      <c r="J1934" s="13" t="str">
        <f>_xlfn.IFNA(VLOOKUP(expandedflower[[#This Row],[Scion METRC '#]],DEADC8[#Data],2,FALSE),"Alive")</f>
        <v>Alive</v>
      </c>
      <c r="K1934" s="13"/>
      <c r="L1934" s="13" t="str">
        <f>_xlfn.IFNA(VLOOKUP(expandedflower[[#This Row],[Scion METRC '#]],DEADC8[#Data],3,FALSE),"")</f>
        <v/>
      </c>
      <c r="M1934" s="14" t="str">
        <f>_xlfn.IFNA(VLOOKUP(expandedflower[[#This Row],[Scion METRC '#]],DEADC8[#Data],4,FALSE),"")</f>
        <v/>
      </c>
      <c r="N1934" s="13" t="str">
        <f>IF(ISNUMBER(SEARCH(".",expandedflower[[#This Row],[Pheno Barcode]])),CONCATENATE("1A4070000000065000",RIGHT(expandedflower[[#This Row],[Pheno Barcode]],6)),"")</f>
        <v/>
      </c>
      <c r="O193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_YL1-13</v>
      </c>
    </row>
    <row r="1935" spans="1:15" x14ac:dyDescent="0.25">
      <c r="A1935" s="8" t="s">
        <v>582</v>
      </c>
      <c r="B1935" s="9">
        <v>14</v>
      </c>
      <c r="C1935" s="13" t="s">
        <v>603</v>
      </c>
      <c r="D1935" s="13"/>
      <c r="E1935" s="13" t="e">
        <f>_xlfn.IFNA(VLOOKUP(expandedflower[[#This Row],[Scion METRC '#]],[3]!METRCC8[#Data],2,FALSE),"METRC ERROR")</f>
        <v>#REF!</v>
      </c>
      <c r="F1935" s="13" t="str">
        <f>_xlfn.IFNA(VLOOKUP(expandedflower[[#This Row],[Scion METRC '#]],VEGC8[[#All],[Scion METRC '#]:[Pheno Barcode]],2,FALSE),"")</f>
        <v/>
      </c>
      <c r="G1935" s="13" t="str">
        <f>LEFT(expandedflower[[#This Row],[Pheno Barcode]],7)</f>
        <v/>
      </c>
      <c r="H1935" s="10" t="e">
        <f>_xlfn.IFNA(VLOOKUP(expandedflower[[#This Row],[Strain]],VEGC8[[#All],[Scion METRC '#]:[Health]],5,FALSE),"")</f>
        <v>#REF!</v>
      </c>
      <c r="I1935" s="13"/>
      <c r="J1935" s="13" t="str">
        <f>_xlfn.IFNA(VLOOKUP(expandedflower[[#This Row],[Scion METRC '#]],DEADC8[#Data],2,FALSE),"Alive")</f>
        <v>Alive</v>
      </c>
      <c r="K1935" s="13"/>
      <c r="L1935" s="13" t="str">
        <f>_xlfn.IFNA(VLOOKUP(expandedflower[[#This Row],[Scion METRC '#]],DEADC8[#Data],3,FALSE),"")</f>
        <v/>
      </c>
      <c r="M1935" s="14" t="str">
        <f>_xlfn.IFNA(VLOOKUP(expandedflower[[#This Row],[Scion METRC '#]],DEADC8[#Data],4,FALSE),"")</f>
        <v/>
      </c>
      <c r="N1935" s="13" t="str">
        <f>IF(ISNUMBER(SEARCH(".",expandedflower[[#This Row],[Pheno Barcode]])),CONCATENATE("1A4070000000065000",RIGHT(expandedflower[[#This Row],[Pheno Barcode]],6)),"")</f>
        <v/>
      </c>
      <c r="O193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_YL1-14</v>
      </c>
    </row>
    <row r="1936" spans="1:15" x14ac:dyDescent="0.25">
      <c r="A1936" s="8" t="s">
        <v>582</v>
      </c>
      <c r="B1936" s="9">
        <v>15</v>
      </c>
      <c r="C1936" s="13" t="s">
        <v>603</v>
      </c>
      <c r="D1936" s="13"/>
      <c r="E1936" s="13" t="e">
        <f>_xlfn.IFNA(VLOOKUP(expandedflower[[#This Row],[Scion METRC '#]],[3]!METRCC8[#Data],2,FALSE),"METRC ERROR")</f>
        <v>#REF!</v>
      </c>
      <c r="F1936" s="13" t="str">
        <f>_xlfn.IFNA(VLOOKUP(expandedflower[[#This Row],[Scion METRC '#]],VEGC8[[#All],[Scion METRC '#]:[Pheno Barcode]],2,FALSE),"")</f>
        <v/>
      </c>
      <c r="G1936" s="13" t="str">
        <f>LEFT(expandedflower[[#This Row],[Pheno Barcode]],7)</f>
        <v/>
      </c>
      <c r="H1936" s="10" t="e">
        <f>_xlfn.IFNA(VLOOKUP(expandedflower[[#This Row],[Strain]],VEGC8[[#All],[Scion METRC '#]:[Health]],5,FALSE),"")</f>
        <v>#REF!</v>
      </c>
      <c r="I1936" s="13"/>
      <c r="J1936" s="13" t="str">
        <f>_xlfn.IFNA(VLOOKUP(expandedflower[[#This Row],[Scion METRC '#]],DEADC8[#Data],2,FALSE),"Alive")</f>
        <v>Alive</v>
      </c>
      <c r="K1936" s="13"/>
      <c r="L1936" s="13" t="str">
        <f>_xlfn.IFNA(VLOOKUP(expandedflower[[#This Row],[Scion METRC '#]],DEADC8[#Data],3,FALSE),"")</f>
        <v/>
      </c>
      <c r="M1936" s="14" t="str">
        <f>_xlfn.IFNA(VLOOKUP(expandedflower[[#This Row],[Scion METRC '#]],DEADC8[#Data],4,FALSE),"")</f>
        <v/>
      </c>
      <c r="N1936" s="13" t="str">
        <f>IF(ISNUMBER(SEARCH(".",expandedflower[[#This Row],[Pheno Barcode]])),CONCATENATE("1A4070000000065000",RIGHT(expandedflower[[#This Row],[Pheno Barcode]],6)),"")</f>
        <v/>
      </c>
      <c r="O193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_YL1-15</v>
      </c>
    </row>
    <row r="1937" spans="1:15" x14ac:dyDescent="0.25">
      <c r="A1937" s="8" t="s">
        <v>582</v>
      </c>
      <c r="B1937" s="9">
        <v>16</v>
      </c>
      <c r="C1937" s="13" t="s">
        <v>603</v>
      </c>
      <c r="D1937" s="13"/>
      <c r="E1937" s="13" t="e">
        <f>_xlfn.IFNA(VLOOKUP(expandedflower[[#This Row],[Scion METRC '#]],[3]!METRCC8[#Data],2,FALSE),"METRC ERROR")</f>
        <v>#REF!</v>
      </c>
      <c r="F1937" s="13" t="str">
        <f>_xlfn.IFNA(VLOOKUP(expandedflower[[#This Row],[Scion METRC '#]],VEGC8[[#All],[Scion METRC '#]:[Pheno Barcode]],2,FALSE),"")</f>
        <v/>
      </c>
      <c r="G1937" s="13" t="str">
        <f>LEFT(expandedflower[[#This Row],[Pheno Barcode]],7)</f>
        <v/>
      </c>
      <c r="H1937" s="10" t="e">
        <f>_xlfn.IFNA(VLOOKUP(expandedflower[[#This Row],[Strain]],VEGC8[[#All],[Scion METRC '#]:[Health]],5,FALSE),"")</f>
        <v>#REF!</v>
      </c>
      <c r="I1937" s="13"/>
      <c r="J1937" s="13" t="str">
        <f>_xlfn.IFNA(VLOOKUP(expandedflower[[#This Row],[Scion METRC '#]],DEADC8[#Data],2,FALSE),"Alive")</f>
        <v>Alive</v>
      </c>
      <c r="K1937" s="13"/>
      <c r="L1937" s="13" t="str">
        <f>_xlfn.IFNA(VLOOKUP(expandedflower[[#This Row],[Scion METRC '#]],DEADC8[#Data],3,FALSE),"")</f>
        <v/>
      </c>
      <c r="M1937" s="14" t="str">
        <f>_xlfn.IFNA(VLOOKUP(expandedflower[[#This Row],[Scion METRC '#]],DEADC8[#Data],4,FALSE),"")</f>
        <v/>
      </c>
      <c r="N1937" s="13" t="str">
        <f>IF(ISNUMBER(SEARCH(".",expandedflower[[#This Row],[Pheno Barcode]])),CONCATENATE("1A4070000000065000",RIGHT(expandedflower[[#This Row],[Pheno Barcode]],6)),"")</f>
        <v/>
      </c>
      <c r="O193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_YL1-16</v>
      </c>
    </row>
    <row r="1938" spans="1:15" x14ac:dyDescent="0.25">
      <c r="A1938" s="8" t="s">
        <v>582</v>
      </c>
      <c r="B1938" s="9">
        <v>1</v>
      </c>
      <c r="C1938" s="13" t="s">
        <v>604</v>
      </c>
      <c r="D1938" s="13"/>
      <c r="E1938" s="13" t="e">
        <f>_xlfn.IFNA(VLOOKUP(expandedflower[[#This Row],[Scion METRC '#]],[3]!METRCC8[#Data],2,FALSE),"METRC ERROR")</f>
        <v>#REF!</v>
      </c>
      <c r="F1938" s="13" t="str">
        <f>_xlfn.IFNA(VLOOKUP(expandedflower[[#This Row],[Scion METRC '#]],VEGC8[[#All],[Scion METRC '#]:[Pheno Barcode]],2,FALSE),"")</f>
        <v/>
      </c>
      <c r="G1938" s="13" t="str">
        <f>LEFT(expandedflower[[#This Row],[Pheno Barcode]],7)</f>
        <v/>
      </c>
      <c r="H1938" s="10" t="e">
        <f>_xlfn.IFNA(VLOOKUP(expandedflower[[#This Row],[Strain]],VEGC8[[#All],[Scion METRC '#]:[Health]],5,FALSE),"")</f>
        <v>#REF!</v>
      </c>
      <c r="I1938" s="13"/>
      <c r="J1938" s="13" t="str">
        <f>_xlfn.IFNA(VLOOKUP(expandedflower[[#This Row],[Scion METRC '#]],DEADC8[#Data],2,FALSE),"Alive")</f>
        <v>Alive</v>
      </c>
      <c r="K1938" s="13"/>
      <c r="L1938" s="13" t="str">
        <f>_xlfn.IFNA(VLOOKUP(expandedflower[[#This Row],[Scion METRC '#]],DEADC8[#Data],3,FALSE),"")</f>
        <v/>
      </c>
      <c r="M1938" s="14" t="str">
        <f>_xlfn.IFNA(VLOOKUP(expandedflower[[#This Row],[Scion METRC '#]],DEADC8[#Data],4,FALSE),"")</f>
        <v/>
      </c>
      <c r="N1938" s="13" t="str">
        <f>IF(ISNUMBER(SEARCH(".",expandedflower[[#This Row],[Pheno Barcode]])),CONCATENATE("1A4070000000065000",RIGHT(expandedflower[[#This Row],[Pheno Barcode]],6)),"")</f>
        <v/>
      </c>
      <c r="O193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_YL2-01</v>
      </c>
    </row>
    <row r="1939" spans="1:15" x14ac:dyDescent="0.25">
      <c r="A1939" s="8" t="s">
        <v>582</v>
      </c>
      <c r="B1939" s="9">
        <v>2</v>
      </c>
      <c r="C1939" s="13" t="s">
        <v>604</v>
      </c>
      <c r="D1939" s="13"/>
      <c r="E1939" s="13" t="e">
        <f>_xlfn.IFNA(VLOOKUP(expandedflower[[#This Row],[Scion METRC '#]],[3]!METRCC8[#Data],2,FALSE),"METRC ERROR")</f>
        <v>#REF!</v>
      </c>
      <c r="F1939" s="13" t="str">
        <f>_xlfn.IFNA(VLOOKUP(expandedflower[[#This Row],[Scion METRC '#]],VEGC8[[#All],[Scion METRC '#]:[Pheno Barcode]],2,FALSE),"")</f>
        <v/>
      </c>
      <c r="G1939" s="13" t="str">
        <f>LEFT(expandedflower[[#This Row],[Pheno Barcode]],7)</f>
        <v/>
      </c>
      <c r="H1939" s="10" t="e">
        <f>_xlfn.IFNA(VLOOKUP(expandedflower[[#This Row],[Strain]],VEGC8[[#All],[Scion METRC '#]:[Health]],5,FALSE),"")</f>
        <v>#REF!</v>
      </c>
      <c r="I1939" s="13"/>
      <c r="J1939" s="13" t="str">
        <f>_xlfn.IFNA(VLOOKUP(expandedflower[[#This Row],[Scion METRC '#]],DEADC8[#Data],2,FALSE),"Alive")</f>
        <v>Alive</v>
      </c>
      <c r="K1939" s="13"/>
      <c r="L1939" s="13" t="str">
        <f>_xlfn.IFNA(VLOOKUP(expandedflower[[#This Row],[Scion METRC '#]],DEADC8[#Data],3,FALSE),"")</f>
        <v/>
      </c>
      <c r="M1939" s="14" t="str">
        <f>_xlfn.IFNA(VLOOKUP(expandedflower[[#This Row],[Scion METRC '#]],DEADC8[#Data],4,FALSE),"")</f>
        <v/>
      </c>
      <c r="N1939" s="13" t="str">
        <f>IF(ISNUMBER(SEARCH(".",expandedflower[[#This Row],[Pheno Barcode]])),CONCATENATE("1A4070000000065000",RIGHT(expandedflower[[#This Row],[Pheno Barcode]],6)),"")</f>
        <v/>
      </c>
      <c r="O193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_YL2-02</v>
      </c>
    </row>
    <row r="1940" spans="1:15" x14ac:dyDescent="0.25">
      <c r="A1940" s="8" t="s">
        <v>582</v>
      </c>
      <c r="B1940" s="9">
        <v>3</v>
      </c>
      <c r="C1940" s="13" t="s">
        <v>604</v>
      </c>
      <c r="D1940" s="13"/>
      <c r="E1940" s="13" t="e">
        <f>_xlfn.IFNA(VLOOKUP(expandedflower[[#This Row],[Scion METRC '#]],[3]!METRCC8[#Data],2,FALSE),"METRC ERROR")</f>
        <v>#REF!</v>
      </c>
      <c r="F1940" s="13" t="str">
        <f>_xlfn.IFNA(VLOOKUP(expandedflower[[#This Row],[Scion METRC '#]],VEGC8[[#All],[Scion METRC '#]:[Pheno Barcode]],2,FALSE),"")</f>
        <v/>
      </c>
      <c r="G1940" s="13" t="str">
        <f>LEFT(expandedflower[[#This Row],[Pheno Barcode]],7)</f>
        <v/>
      </c>
      <c r="H1940" s="10" t="e">
        <f>_xlfn.IFNA(VLOOKUP(expandedflower[[#This Row],[Strain]],VEGC8[[#All],[Scion METRC '#]:[Health]],5,FALSE),"")</f>
        <v>#REF!</v>
      </c>
      <c r="I1940" s="13"/>
      <c r="J1940" s="13" t="str">
        <f>_xlfn.IFNA(VLOOKUP(expandedflower[[#This Row],[Scion METRC '#]],DEADC8[#Data],2,FALSE),"Alive")</f>
        <v>Alive</v>
      </c>
      <c r="K1940" s="13"/>
      <c r="L1940" s="13" t="str">
        <f>_xlfn.IFNA(VLOOKUP(expandedflower[[#This Row],[Scion METRC '#]],DEADC8[#Data],3,FALSE),"")</f>
        <v/>
      </c>
      <c r="M1940" s="14" t="str">
        <f>_xlfn.IFNA(VLOOKUP(expandedflower[[#This Row],[Scion METRC '#]],DEADC8[#Data],4,FALSE),"")</f>
        <v/>
      </c>
      <c r="N1940" s="13" t="str">
        <f>IF(ISNUMBER(SEARCH(".",expandedflower[[#This Row],[Pheno Barcode]])),CONCATENATE("1A4070000000065000",RIGHT(expandedflower[[#This Row],[Pheno Barcode]],6)),"")</f>
        <v/>
      </c>
      <c r="O194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_YL2-03</v>
      </c>
    </row>
    <row r="1941" spans="1:15" x14ac:dyDescent="0.25">
      <c r="A1941" s="8" t="s">
        <v>582</v>
      </c>
      <c r="B1941" s="9">
        <v>4</v>
      </c>
      <c r="C1941" s="13" t="s">
        <v>604</v>
      </c>
      <c r="D1941" s="13"/>
      <c r="E1941" s="13" t="e">
        <f>_xlfn.IFNA(VLOOKUP(expandedflower[[#This Row],[Scion METRC '#]],[3]!METRCC8[#Data],2,FALSE),"METRC ERROR")</f>
        <v>#REF!</v>
      </c>
      <c r="F1941" s="13" t="str">
        <f>_xlfn.IFNA(VLOOKUP(expandedflower[[#This Row],[Scion METRC '#]],VEGC8[[#All],[Scion METRC '#]:[Pheno Barcode]],2,FALSE),"")</f>
        <v/>
      </c>
      <c r="G1941" s="13" t="str">
        <f>LEFT(expandedflower[[#This Row],[Pheno Barcode]],7)</f>
        <v/>
      </c>
      <c r="H1941" s="10" t="e">
        <f>_xlfn.IFNA(VLOOKUP(expandedflower[[#This Row],[Strain]],VEGC8[[#All],[Scion METRC '#]:[Health]],5,FALSE),"")</f>
        <v>#REF!</v>
      </c>
      <c r="I1941" s="13"/>
      <c r="J1941" s="13" t="str">
        <f>_xlfn.IFNA(VLOOKUP(expandedflower[[#This Row],[Scion METRC '#]],DEADC8[#Data],2,FALSE),"Alive")</f>
        <v>Alive</v>
      </c>
      <c r="K1941" s="13"/>
      <c r="L1941" s="13" t="str">
        <f>_xlfn.IFNA(VLOOKUP(expandedflower[[#This Row],[Scion METRC '#]],DEADC8[#Data],3,FALSE),"")</f>
        <v/>
      </c>
      <c r="M1941" s="14" t="str">
        <f>_xlfn.IFNA(VLOOKUP(expandedflower[[#This Row],[Scion METRC '#]],DEADC8[#Data],4,FALSE),"")</f>
        <v/>
      </c>
      <c r="N1941" s="13" t="str">
        <f>IF(ISNUMBER(SEARCH(".",expandedflower[[#This Row],[Pheno Barcode]])),CONCATENATE("1A4070000000065000",RIGHT(expandedflower[[#This Row],[Pheno Barcode]],6)),"")</f>
        <v/>
      </c>
      <c r="O194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_YL2-04</v>
      </c>
    </row>
    <row r="1942" spans="1:15" x14ac:dyDescent="0.25">
      <c r="A1942" s="8" t="s">
        <v>582</v>
      </c>
      <c r="B1942" s="9">
        <v>5</v>
      </c>
      <c r="C1942" s="13" t="s">
        <v>604</v>
      </c>
      <c r="D1942" s="13"/>
      <c r="E1942" s="13" t="e">
        <f>_xlfn.IFNA(VLOOKUP(expandedflower[[#This Row],[Scion METRC '#]],[3]!METRCC8[#Data],2,FALSE),"METRC ERROR")</f>
        <v>#REF!</v>
      </c>
      <c r="F1942" s="13" t="str">
        <f>_xlfn.IFNA(VLOOKUP(expandedflower[[#This Row],[Scion METRC '#]],VEGC8[[#All],[Scion METRC '#]:[Pheno Barcode]],2,FALSE),"")</f>
        <v/>
      </c>
      <c r="G1942" s="13" t="str">
        <f>LEFT(expandedflower[[#This Row],[Pheno Barcode]],7)</f>
        <v/>
      </c>
      <c r="H1942" s="10" t="e">
        <f>_xlfn.IFNA(VLOOKUP(expandedflower[[#This Row],[Strain]],VEGC8[[#All],[Scion METRC '#]:[Health]],5,FALSE),"")</f>
        <v>#REF!</v>
      </c>
      <c r="I1942" s="13"/>
      <c r="J1942" s="13" t="str">
        <f>_xlfn.IFNA(VLOOKUP(expandedflower[[#This Row],[Scion METRC '#]],DEADC8[#Data],2,FALSE),"Alive")</f>
        <v>Alive</v>
      </c>
      <c r="K1942" s="13"/>
      <c r="L1942" s="13" t="str">
        <f>_xlfn.IFNA(VLOOKUP(expandedflower[[#This Row],[Scion METRC '#]],DEADC8[#Data],3,FALSE),"")</f>
        <v/>
      </c>
      <c r="M1942" s="14" t="str">
        <f>_xlfn.IFNA(VLOOKUP(expandedflower[[#This Row],[Scion METRC '#]],DEADC8[#Data],4,FALSE),"")</f>
        <v/>
      </c>
      <c r="N1942" s="13" t="str">
        <f>IF(ISNUMBER(SEARCH(".",expandedflower[[#This Row],[Pheno Barcode]])),CONCATENATE("1A4070000000065000",RIGHT(expandedflower[[#This Row],[Pheno Barcode]],6)),"")</f>
        <v/>
      </c>
      <c r="O194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_YL2-05</v>
      </c>
    </row>
    <row r="1943" spans="1:15" x14ac:dyDescent="0.25">
      <c r="A1943" s="8" t="s">
        <v>582</v>
      </c>
      <c r="B1943" s="9">
        <v>6</v>
      </c>
      <c r="C1943" s="13" t="s">
        <v>604</v>
      </c>
      <c r="D1943" s="13"/>
      <c r="E1943" s="13" t="e">
        <f>_xlfn.IFNA(VLOOKUP(expandedflower[[#This Row],[Scion METRC '#]],[3]!METRCC8[#Data],2,FALSE),"METRC ERROR")</f>
        <v>#REF!</v>
      </c>
      <c r="F1943" s="13" t="str">
        <f>_xlfn.IFNA(VLOOKUP(expandedflower[[#This Row],[Scion METRC '#]],VEGC8[[#All],[Scion METRC '#]:[Pheno Barcode]],2,FALSE),"")</f>
        <v/>
      </c>
      <c r="G1943" s="13" t="str">
        <f>LEFT(expandedflower[[#This Row],[Pheno Barcode]],7)</f>
        <v/>
      </c>
      <c r="H1943" s="10" t="e">
        <f>_xlfn.IFNA(VLOOKUP(expandedflower[[#This Row],[Strain]],VEGC8[[#All],[Scion METRC '#]:[Health]],5,FALSE),"")</f>
        <v>#REF!</v>
      </c>
      <c r="I1943" s="13"/>
      <c r="J1943" s="13" t="str">
        <f>_xlfn.IFNA(VLOOKUP(expandedflower[[#This Row],[Scion METRC '#]],DEADC8[#Data],2,FALSE),"Alive")</f>
        <v>Alive</v>
      </c>
      <c r="K1943" s="13"/>
      <c r="L1943" s="13" t="str">
        <f>_xlfn.IFNA(VLOOKUP(expandedflower[[#This Row],[Scion METRC '#]],DEADC8[#Data],3,FALSE),"")</f>
        <v/>
      </c>
      <c r="M1943" s="14" t="str">
        <f>_xlfn.IFNA(VLOOKUP(expandedflower[[#This Row],[Scion METRC '#]],DEADC8[#Data],4,FALSE),"")</f>
        <v/>
      </c>
      <c r="N1943" s="13" t="str">
        <f>IF(ISNUMBER(SEARCH(".",expandedflower[[#This Row],[Pheno Barcode]])),CONCATENATE("1A4070000000065000",RIGHT(expandedflower[[#This Row],[Pheno Barcode]],6)),"")</f>
        <v/>
      </c>
      <c r="O194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_YL2-06</v>
      </c>
    </row>
    <row r="1944" spans="1:15" x14ac:dyDescent="0.25">
      <c r="A1944" s="8" t="s">
        <v>582</v>
      </c>
      <c r="B1944" s="9">
        <v>7</v>
      </c>
      <c r="C1944" s="13" t="s">
        <v>604</v>
      </c>
      <c r="D1944" s="13"/>
      <c r="E1944" s="13" t="e">
        <f>_xlfn.IFNA(VLOOKUP(expandedflower[[#This Row],[Scion METRC '#]],[3]!METRCC8[#Data],2,FALSE),"METRC ERROR")</f>
        <v>#REF!</v>
      </c>
      <c r="F1944" s="13" t="str">
        <f>_xlfn.IFNA(VLOOKUP(expandedflower[[#This Row],[Scion METRC '#]],VEGC8[[#All],[Scion METRC '#]:[Pheno Barcode]],2,FALSE),"")</f>
        <v/>
      </c>
      <c r="G1944" s="13" t="str">
        <f>LEFT(expandedflower[[#This Row],[Pheno Barcode]],7)</f>
        <v/>
      </c>
      <c r="H1944" s="10" t="e">
        <f>_xlfn.IFNA(VLOOKUP(expandedflower[[#This Row],[Strain]],VEGC8[[#All],[Scion METRC '#]:[Health]],5,FALSE),"")</f>
        <v>#REF!</v>
      </c>
      <c r="I1944" s="13"/>
      <c r="J1944" s="13" t="str">
        <f>_xlfn.IFNA(VLOOKUP(expandedflower[[#This Row],[Scion METRC '#]],DEADC8[#Data],2,FALSE),"Alive")</f>
        <v>Alive</v>
      </c>
      <c r="K1944" s="13"/>
      <c r="L1944" s="13" t="str">
        <f>_xlfn.IFNA(VLOOKUP(expandedflower[[#This Row],[Scion METRC '#]],DEADC8[#Data],3,FALSE),"")</f>
        <v/>
      </c>
      <c r="M1944" s="14" t="str">
        <f>_xlfn.IFNA(VLOOKUP(expandedflower[[#This Row],[Scion METRC '#]],DEADC8[#Data],4,FALSE),"")</f>
        <v/>
      </c>
      <c r="N1944" s="13" t="str">
        <f>IF(ISNUMBER(SEARCH(".",expandedflower[[#This Row],[Pheno Barcode]])),CONCATENATE("1A4070000000065000",RIGHT(expandedflower[[#This Row],[Pheno Barcode]],6)),"")</f>
        <v/>
      </c>
      <c r="O194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_YL2-07</v>
      </c>
    </row>
    <row r="1945" spans="1:15" x14ac:dyDescent="0.25">
      <c r="A1945" s="8" t="s">
        <v>582</v>
      </c>
      <c r="B1945" s="9">
        <v>8</v>
      </c>
      <c r="C1945" s="13" t="s">
        <v>604</v>
      </c>
      <c r="D1945" s="13"/>
      <c r="E1945" s="13" t="e">
        <f>_xlfn.IFNA(VLOOKUP(expandedflower[[#This Row],[Scion METRC '#]],[3]!METRCC8[#Data],2,FALSE),"METRC ERROR")</f>
        <v>#REF!</v>
      </c>
      <c r="F1945" s="13" t="str">
        <f>_xlfn.IFNA(VLOOKUP(expandedflower[[#This Row],[Scion METRC '#]],VEGC8[[#All],[Scion METRC '#]:[Pheno Barcode]],2,FALSE),"")</f>
        <v/>
      </c>
      <c r="G1945" s="13" t="str">
        <f>LEFT(expandedflower[[#This Row],[Pheno Barcode]],7)</f>
        <v/>
      </c>
      <c r="H1945" s="10" t="e">
        <f>_xlfn.IFNA(VLOOKUP(expandedflower[[#This Row],[Strain]],VEGC8[[#All],[Scion METRC '#]:[Health]],5,FALSE),"")</f>
        <v>#REF!</v>
      </c>
      <c r="I1945" s="13"/>
      <c r="J1945" s="13" t="str">
        <f>_xlfn.IFNA(VLOOKUP(expandedflower[[#This Row],[Scion METRC '#]],DEADC8[#Data],2,FALSE),"Alive")</f>
        <v>Alive</v>
      </c>
      <c r="K1945" s="13"/>
      <c r="L1945" s="13" t="str">
        <f>_xlfn.IFNA(VLOOKUP(expandedflower[[#This Row],[Scion METRC '#]],DEADC8[#Data],3,FALSE),"")</f>
        <v/>
      </c>
      <c r="M1945" s="14" t="str">
        <f>_xlfn.IFNA(VLOOKUP(expandedflower[[#This Row],[Scion METRC '#]],DEADC8[#Data],4,FALSE),"")</f>
        <v/>
      </c>
      <c r="N1945" s="13" t="str">
        <f>IF(ISNUMBER(SEARCH(".",expandedflower[[#This Row],[Pheno Barcode]])),CONCATENATE("1A4070000000065000",RIGHT(expandedflower[[#This Row],[Pheno Barcode]],6)),"")</f>
        <v/>
      </c>
      <c r="O194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_YL2-08</v>
      </c>
    </row>
    <row r="1946" spans="1:15" x14ac:dyDescent="0.25">
      <c r="A1946" s="8" t="s">
        <v>582</v>
      </c>
      <c r="B1946" s="9">
        <v>9</v>
      </c>
      <c r="C1946" s="13" t="s">
        <v>604</v>
      </c>
      <c r="D1946" s="13"/>
      <c r="E1946" s="13" t="e">
        <f>_xlfn.IFNA(VLOOKUP(expandedflower[[#This Row],[Scion METRC '#]],[3]!METRCC8[#Data],2,FALSE),"METRC ERROR")</f>
        <v>#REF!</v>
      </c>
      <c r="F1946" s="13" t="str">
        <f>_xlfn.IFNA(VLOOKUP(expandedflower[[#This Row],[Scion METRC '#]],VEGC8[[#All],[Scion METRC '#]:[Pheno Barcode]],2,FALSE),"")</f>
        <v/>
      </c>
      <c r="G1946" s="13" t="str">
        <f>LEFT(expandedflower[[#This Row],[Pheno Barcode]],7)</f>
        <v/>
      </c>
      <c r="H1946" s="10" t="e">
        <f>_xlfn.IFNA(VLOOKUP(expandedflower[[#This Row],[Strain]],VEGC8[[#All],[Scion METRC '#]:[Health]],5,FALSE),"")</f>
        <v>#REF!</v>
      </c>
      <c r="I1946" s="13"/>
      <c r="J1946" s="13" t="str">
        <f>_xlfn.IFNA(VLOOKUP(expandedflower[[#This Row],[Scion METRC '#]],DEADC8[#Data],2,FALSE),"Alive")</f>
        <v>Alive</v>
      </c>
      <c r="K1946" s="13"/>
      <c r="L1946" s="13" t="str">
        <f>_xlfn.IFNA(VLOOKUP(expandedflower[[#This Row],[Scion METRC '#]],DEADC8[#Data],3,FALSE),"")</f>
        <v/>
      </c>
      <c r="M1946" s="14" t="str">
        <f>_xlfn.IFNA(VLOOKUP(expandedflower[[#This Row],[Scion METRC '#]],DEADC8[#Data],4,FALSE),"")</f>
        <v/>
      </c>
      <c r="N1946" s="13" t="str">
        <f>IF(ISNUMBER(SEARCH(".",expandedflower[[#This Row],[Pheno Barcode]])),CONCATENATE("1A4070000000065000",RIGHT(expandedflower[[#This Row],[Pheno Barcode]],6)),"")</f>
        <v/>
      </c>
      <c r="O194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_YL2-09</v>
      </c>
    </row>
    <row r="1947" spans="1:15" x14ac:dyDescent="0.25">
      <c r="A1947" s="8" t="s">
        <v>582</v>
      </c>
      <c r="B1947" s="9">
        <v>10</v>
      </c>
      <c r="C1947" s="13" t="s">
        <v>604</v>
      </c>
      <c r="D1947" s="13"/>
      <c r="E1947" s="13" t="e">
        <f>_xlfn.IFNA(VLOOKUP(expandedflower[[#This Row],[Scion METRC '#]],[3]!METRCC8[#Data],2,FALSE),"METRC ERROR")</f>
        <v>#REF!</v>
      </c>
      <c r="F1947" s="13" t="str">
        <f>_xlfn.IFNA(VLOOKUP(expandedflower[[#This Row],[Scion METRC '#]],VEGC8[[#All],[Scion METRC '#]:[Pheno Barcode]],2,FALSE),"")</f>
        <v/>
      </c>
      <c r="G1947" s="13" t="str">
        <f>LEFT(expandedflower[[#This Row],[Pheno Barcode]],7)</f>
        <v/>
      </c>
      <c r="H1947" s="10" t="e">
        <f>_xlfn.IFNA(VLOOKUP(expandedflower[[#This Row],[Strain]],VEGC8[[#All],[Scion METRC '#]:[Health]],5,FALSE),"")</f>
        <v>#REF!</v>
      </c>
      <c r="I1947" s="13"/>
      <c r="J1947" s="13" t="str">
        <f>_xlfn.IFNA(VLOOKUP(expandedflower[[#This Row],[Scion METRC '#]],DEADC8[#Data],2,FALSE),"Alive")</f>
        <v>Alive</v>
      </c>
      <c r="K1947" s="13"/>
      <c r="L1947" s="13" t="str">
        <f>_xlfn.IFNA(VLOOKUP(expandedflower[[#This Row],[Scion METRC '#]],DEADC8[#Data],3,FALSE),"")</f>
        <v/>
      </c>
      <c r="M1947" s="14" t="str">
        <f>_xlfn.IFNA(VLOOKUP(expandedflower[[#This Row],[Scion METRC '#]],DEADC8[#Data],4,FALSE),"")</f>
        <v/>
      </c>
      <c r="N1947" s="13" t="str">
        <f>IF(ISNUMBER(SEARCH(".",expandedflower[[#This Row],[Pheno Barcode]])),CONCATENATE("1A4070000000065000",RIGHT(expandedflower[[#This Row],[Pheno Barcode]],6)),"")</f>
        <v/>
      </c>
      <c r="O194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_YL2-10</v>
      </c>
    </row>
    <row r="1948" spans="1:15" x14ac:dyDescent="0.25">
      <c r="A1948" s="8" t="s">
        <v>582</v>
      </c>
      <c r="B1948" s="9">
        <v>11</v>
      </c>
      <c r="C1948" s="13" t="s">
        <v>604</v>
      </c>
      <c r="D1948" s="13"/>
      <c r="E1948" s="13" t="e">
        <f>_xlfn.IFNA(VLOOKUP(expandedflower[[#This Row],[Scion METRC '#]],[3]!METRCC8[#Data],2,FALSE),"METRC ERROR")</f>
        <v>#REF!</v>
      </c>
      <c r="F1948" s="13" t="str">
        <f>_xlfn.IFNA(VLOOKUP(expandedflower[[#This Row],[Scion METRC '#]],VEGC8[[#All],[Scion METRC '#]:[Pheno Barcode]],2,FALSE),"")</f>
        <v/>
      </c>
      <c r="G1948" s="13" t="str">
        <f>LEFT(expandedflower[[#This Row],[Pheno Barcode]],7)</f>
        <v/>
      </c>
      <c r="H1948" s="10" t="e">
        <f>_xlfn.IFNA(VLOOKUP(expandedflower[[#This Row],[Strain]],VEGC8[[#All],[Scion METRC '#]:[Health]],5,FALSE),"")</f>
        <v>#REF!</v>
      </c>
      <c r="I1948" s="13"/>
      <c r="J1948" s="13" t="str">
        <f>_xlfn.IFNA(VLOOKUP(expandedflower[[#This Row],[Scion METRC '#]],DEADC8[#Data],2,FALSE),"Alive")</f>
        <v>Alive</v>
      </c>
      <c r="K1948" s="13"/>
      <c r="L1948" s="13" t="str">
        <f>_xlfn.IFNA(VLOOKUP(expandedflower[[#This Row],[Scion METRC '#]],DEADC8[#Data],3,FALSE),"")</f>
        <v/>
      </c>
      <c r="M1948" s="14" t="str">
        <f>_xlfn.IFNA(VLOOKUP(expandedflower[[#This Row],[Scion METRC '#]],DEADC8[#Data],4,FALSE),"")</f>
        <v/>
      </c>
      <c r="N1948" s="13" t="str">
        <f>IF(ISNUMBER(SEARCH(".",expandedflower[[#This Row],[Pheno Barcode]])),CONCATENATE("1A4070000000065000",RIGHT(expandedflower[[#This Row],[Pheno Barcode]],6)),"")</f>
        <v/>
      </c>
      <c r="O194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_YL2-11</v>
      </c>
    </row>
    <row r="1949" spans="1:15" x14ac:dyDescent="0.25">
      <c r="A1949" s="8" t="s">
        <v>582</v>
      </c>
      <c r="B1949" s="9">
        <v>12</v>
      </c>
      <c r="C1949" s="13" t="s">
        <v>604</v>
      </c>
      <c r="D1949" s="13"/>
      <c r="E1949" s="13" t="e">
        <f>_xlfn.IFNA(VLOOKUP(expandedflower[[#This Row],[Scion METRC '#]],[3]!METRCC8[#Data],2,FALSE),"METRC ERROR")</f>
        <v>#REF!</v>
      </c>
      <c r="F1949" s="13" t="str">
        <f>_xlfn.IFNA(VLOOKUP(expandedflower[[#This Row],[Scion METRC '#]],VEGC8[[#All],[Scion METRC '#]:[Pheno Barcode]],2,FALSE),"")</f>
        <v/>
      </c>
      <c r="G1949" s="13" t="str">
        <f>LEFT(expandedflower[[#This Row],[Pheno Barcode]],7)</f>
        <v/>
      </c>
      <c r="H1949" s="10" t="e">
        <f>_xlfn.IFNA(VLOOKUP(expandedflower[[#This Row],[Strain]],VEGC8[[#All],[Scion METRC '#]:[Health]],5,FALSE),"")</f>
        <v>#REF!</v>
      </c>
      <c r="I1949" s="13"/>
      <c r="J1949" s="13" t="str">
        <f>_xlfn.IFNA(VLOOKUP(expandedflower[[#This Row],[Scion METRC '#]],DEADC8[#Data],2,FALSE),"Alive")</f>
        <v>Alive</v>
      </c>
      <c r="K1949" s="13"/>
      <c r="L1949" s="13" t="str">
        <f>_xlfn.IFNA(VLOOKUP(expandedflower[[#This Row],[Scion METRC '#]],DEADC8[#Data],3,FALSE),"")</f>
        <v/>
      </c>
      <c r="M1949" s="14" t="str">
        <f>_xlfn.IFNA(VLOOKUP(expandedflower[[#This Row],[Scion METRC '#]],DEADC8[#Data],4,FALSE),"")</f>
        <v/>
      </c>
      <c r="N1949" s="13" t="str">
        <f>IF(ISNUMBER(SEARCH(".",expandedflower[[#This Row],[Pheno Barcode]])),CONCATENATE("1A4070000000065000",RIGHT(expandedflower[[#This Row],[Pheno Barcode]],6)),"")</f>
        <v/>
      </c>
      <c r="O194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_YL2-12</v>
      </c>
    </row>
    <row r="1950" spans="1:15" x14ac:dyDescent="0.25">
      <c r="A1950" s="8" t="s">
        <v>582</v>
      </c>
      <c r="B1950" s="9">
        <v>13</v>
      </c>
      <c r="C1950" s="13" t="s">
        <v>604</v>
      </c>
      <c r="D1950" s="13"/>
      <c r="E1950" s="13" t="e">
        <f>_xlfn.IFNA(VLOOKUP(expandedflower[[#This Row],[Scion METRC '#]],[3]!METRCC8[#Data],2,FALSE),"METRC ERROR")</f>
        <v>#REF!</v>
      </c>
      <c r="F1950" s="13" t="str">
        <f>_xlfn.IFNA(VLOOKUP(expandedflower[[#This Row],[Scion METRC '#]],VEGC8[[#All],[Scion METRC '#]:[Pheno Barcode]],2,FALSE),"")</f>
        <v/>
      </c>
      <c r="G1950" s="13" t="str">
        <f>LEFT(expandedflower[[#This Row],[Pheno Barcode]],7)</f>
        <v/>
      </c>
      <c r="H1950" s="10" t="e">
        <f>_xlfn.IFNA(VLOOKUP(expandedflower[[#This Row],[Strain]],VEGC8[[#All],[Scion METRC '#]:[Health]],5,FALSE),"")</f>
        <v>#REF!</v>
      </c>
      <c r="I1950" s="13"/>
      <c r="J1950" s="13" t="str">
        <f>_xlfn.IFNA(VLOOKUP(expandedflower[[#This Row],[Scion METRC '#]],DEADC8[#Data],2,FALSE),"Alive")</f>
        <v>Alive</v>
      </c>
      <c r="K1950" s="13"/>
      <c r="L1950" s="13" t="str">
        <f>_xlfn.IFNA(VLOOKUP(expandedflower[[#This Row],[Scion METRC '#]],DEADC8[#Data],3,FALSE),"")</f>
        <v/>
      </c>
      <c r="M1950" s="14" t="str">
        <f>_xlfn.IFNA(VLOOKUP(expandedflower[[#This Row],[Scion METRC '#]],DEADC8[#Data],4,FALSE),"")</f>
        <v/>
      </c>
      <c r="N1950" s="13" t="str">
        <f>IF(ISNUMBER(SEARCH(".",expandedflower[[#This Row],[Pheno Barcode]])),CONCATENATE("1A4070000000065000",RIGHT(expandedflower[[#This Row],[Pheno Barcode]],6)),"")</f>
        <v/>
      </c>
      <c r="O195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_YL2-13</v>
      </c>
    </row>
    <row r="1951" spans="1:15" x14ac:dyDescent="0.25">
      <c r="A1951" s="8" t="s">
        <v>582</v>
      </c>
      <c r="B1951" s="9">
        <v>14</v>
      </c>
      <c r="C1951" s="13" t="s">
        <v>604</v>
      </c>
      <c r="D1951" s="13"/>
      <c r="E1951" s="13" t="e">
        <f>_xlfn.IFNA(VLOOKUP(expandedflower[[#This Row],[Scion METRC '#]],[3]!METRCC8[#Data],2,FALSE),"METRC ERROR")</f>
        <v>#REF!</v>
      </c>
      <c r="F1951" s="13" t="str">
        <f>_xlfn.IFNA(VLOOKUP(expandedflower[[#This Row],[Scion METRC '#]],VEGC8[[#All],[Scion METRC '#]:[Pheno Barcode]],2,FALSE),"")</f>
        <v/>
      </c>
      <c r="G1951" s="13" t="str">
        <f>LEFT(expandedflower[[#This Row],[Pheno Barcode]],7)</f>
        <v/>
      </c>
      <c r="H1951" s="10" t="e">
        <f>_xlfn.IFNA(VLOOKUP(expandedflower[[#This Row],[Strain]],VEGC8[[#All],[Scion METRC '#]:[Health]],5,FALSE),"")</f>
        <v>#REF!</v>
      </c>
      <c r="I1951" s="13"/>
      <c r="J1951" s="13" t="str">
        <f>_xlfn.IFNA(VLOOKUP(expandedflower[[#This Row],[Scion METRC '#]],DEADC8[#Data],2,FALSE),"Alive")</f>
        <v>Alive</v>
      </c>
      <c r="K1951" s="13"/>
      <c r="L1951" s="13" t="str">
        <f>_xlfn.IFNA(VLOOKUP(expandedflower[[#This Row],[Scion METRC '#]],DEADC8[#Data],3,FALSE),"")</f>
        <v/>
      </c>
      <c r="M1951" s="14" t="str">
        <f>_xlfn.IFNA(VLOOKUP(expandedflower[[#This Row],[Scion METRC '#]],DEADC8[#Data],4,FALSE),"")</f>
        <v/>
      </c>
      <c r="N1951" s="13" t="str">
        <f>IF(ISNUMBER(SEARCH(".",expandedflower[[#This Row],[Pheno Barcode]])),CONCATENATE("1A4070000000065000",RIGHT(expandedflower[[#This Row],[Pheno Barcode]],6)),"")</f>
        <v/>
      </c>
      <c r="O195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_YL2-14</v>
      </c>
    </row>
    <row r="1952" spans="1:15" x14ac:dyDescent="0.25">
      <c r="A1952" s="8" t="s">
        <v>582</v>
      </c>
      <c r="B1952" s="9">
        <v>15</v>
      </c>
      <c r="C1952" s="13" t="s">
        <v>604</v>
      </c>
      <c r="D1952" s="13"/>
      <c r="E1952" s="13" t="e">
        <f>_xlfn.IFNA(VLOOKUP(expandedflower[[#This Row],[Scion METRC '#]],[3]!METRCC8[#Data],2,FALSE),"METRC ERROR")</f>
        <v>#REF!</v>
      </c>
      <c r="F1952" s="13" t="str">
        <f>_xlfn.IFNA(VLOOKUP(expandedflower[[#This Row],[Scion METRC '#]],VEGC8[[#All],[Scion METRC '#]:[Pheno Barcode]],2,FALSE),"")</f>
        <v/>
      </c>
      <c r="G1952" s="13" t="str">
        <f>LEFT(expandedflower[[#This Row],[Pheno Barcode]],7)</f>
        <v/>
      </c>
      <c r="H1952" s="10" t="e">
        <f>_xlfn.IFNA(VLOOKUP(expandedflower[[#This Row],[Strain]],VEGC8[[#All],[Scion METRC '#]:[Health]],5,FALSE),"")</f>
        <v>#REF!</v>
      </c>
      <c r="I1952" s="13"/>
      <c r="J1952" s="13" t="str">
        <f>_xlfn.IFNA(VLOOKUP(expandedflower[[#This Row],[Scion METRC '#]],DEADC8[#Data],2,FALSE),"Alive")</f>
        <v>Alive</v>
      </c>
      <c r="K1952" s="13"/>
      <c r="L1952" s="13" t="str">
        <f>_xlfn.IFNA(VLOOKUP(expandedflower[[#This Row],[Scion METRC '#]],DEADC8[#Data],3,FALSE),"")</f>
        <v/>
      </c>
      <c r="M1952" s="14" t="str">
        <f>_xlfn.IFNA(VLOOKUP(expandedflower[[#This Row],[Scion METRC '#]],DEADC8[#Data],4,FALSE),"")</f>
        <v/>
      </c>
      <c r="N1952" s="13" t="str">
        <f>IF(ISNUMBER(SEARCH(".",expandedflower[[#This Row],[Pheno Barcode]])),CONCATENATE("1A4070000000065000",RIGHT(expandedflower[[#This Row],[Pheno Barcode]],6)),"")</f>
        <v/>
      </c>
      <c r="O195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_YL2-15</v>
      </c>
    </row>
    <row r="1953" spans="1:15" x14ac:dyDescent="0.25">
      <c r="A1953" s="8" t="s">
        <v>582</v>
      </c>
      <c r="B1953" s="9">
        <v>16</v>
      </c>
      <c r="C1953" s="13" t="s">
        <v>604</v>
      </c>
      <c r="D1953" s="13"/>
      <c r="E1953" s="13" t="e">
        <f>_xlfn.IFNA(VLOOKUP(expandedflower[[#This Row],[Scion METRC '#]],[3]!METRCC8[#Data],2,FALSE),"METRC ERROR")</f>
        <v>#REF!</v>
      </c>
      <c r="F1953" s="13" t="str">
        <f>_xlfn.IFNA(VLOOKUP(expandedflower[[#This Row],[Scion METRC '#]],VEGC8[[#All],[Scion METRC '#]:[Pheno Barcode]],2,FALSE),"")</f>
        <v/>
      </c>
      <c r="G1953" s="13" t="str">
        <f>LEFT(expandedflower[[#This Row],[Pheno Barcode]],7)</f>
        <v/>
      </c>
      <c r="H1953" s="10" t="e">
        <f>_xlfn.IFNA(VLOOKUP(expandedflower[[#This Row],[Strain]],VEGC8[[#All],[Scion METRC '#]:[Health]],5,FALSE),"")</f>
        <v>#REF!</v>
      </c>
      <c r="I1953" s="13"/>
      <c r="J1953" s="13" t="str">
        <f>_xlfn.IFNA(VLOOKUP(expandedflower[[#This Row],[Scion METRC '#]],DEADC8[#Data],2,FALSE),"Alive")</f>
        <v>Alive</v>
      </c>
      <c r="K1953" s="13"/>
      <c r="L1953" s="13" t="str">
        <f>_xlfn.IFNA(VLOOKUP(expandedflower[[#This Row],[Scion METRC '#]],DEADC8[#Data],3,FALSE),"")</f>
        <v/>
      </c>
      <c r="M1953" s="14" t="str">
        <f>_xlfn.IFNA(VLOOKUP(expandedflower[[#This Row],[Scion METRC '#]],DEADC8[#Data],4,FALSE),"")</f>
        <v/>
      </c>
      <c r="N1953" s="13" t="str">
        <f>IF(ISNUMBER(SEARCH(".",expandedflower[[#This Row],[Pheno Barcode]])),CONCATENATE("1A4070000000065000",RIGHT(expandedflower[[#This Row],[Pheno Barcode]],6)),"")</f>
        <v/>
      </c>
      <c r="O195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_YL2-16</v>
      </c>
    </row>
    <row r="1954" spans="1:15" x14ac:dyDescent="0.25">
      <c r="A1954" s="8" t="s">
        <v>582</v>
      </c>
      <c r="B1954" s="9">
        <v>1</v>
      </c>
      <c r="C1954" s="13" t="s">
        <v>605</v>
      </c>
      <c r="D1954" s="13"/>
      <c r="E1954" s="13" t="e">
        <f>_xlfn.IFNA(VLOOKUP(expandedflower[[#This Row],[Scion METRC '#]],[3]!METRCC8[#Data],2,FALSE),"METRC ERROR")</f>
        <v>#REF!</v>
      </c>
      <c r="F1954" s="13" t="str">
        <f>_xlfn.IFNA(VLOOKUP(expandedflower[[#This Row],[Scion METRC '#]],VEGC8[[#All],[Scion METRC '#]:[Pheno Barcode]],2,FALSE),"")</f>
        <v/>
      </c>
      <c r="G1954" s="13" t="str">
        <f>LEFT(expandedflower[[#This Row],[Pheno Barcode]],7)</f>
        <v/>
      </c>
      <c r="H1954" s="10" t="e">
        <f>_xlfn.IFNA(VLOOKUP(expandedflower[[#This Row],[Strain]],VEGC8[[#All],[Scion METRC '#]:[Health]],5,FALSE),"")</f>
        <v>#REF!</v>
      </c>
      <c r="I1954" s="13"/>
      <c r="J1954" s="13" t="str">
        <f>_xlfn.IFNA(VLOOKUP(expandedflower[[#This Row],[Scion METRC '#]],DEADC8[#Data],2,FALSE),"Alive")</f>
        <v>Alive</v>
      </c>
      <c r="K1954" s="13"/>
      <c r="L1954" s="13" t="str">
        <f>_xlfn.IFNA(VLOOKUP(expandedflower[[#This Row],[Scion METRC '#]],DEADC8[#Data],3,FALSE),"")</f>
        <v/>
      </c>
      <c r="M1954" s="14" t="str">
        <f>_xlfn.IFNA(VLOOKUP(expandedflower[[#This Row],[Scion METRC '#]],DEADC8[#Data],4,FALSE),"")</f>
        <v/>
      </c>
      <c r="N1954" s="13" t="str">
        <f>IF(ISNUMBER(SEARCH(".",expandedflower[[#This Row],[Pheno Barcode]])),CONCATENATE("1A4070000000065000",RIGHT(expandedflower[[#This Row],[Pheno Barcode]],6)),"")</f>
        <v/>
      </c>
      <c r="O195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_YL3-01</v>
      </c>
    </row>
    <row r="1955" spans="1:15" x14ac:dyDescent="0.25">
      <c r="A1955" s="8" t="s">
        <v>582</v>
      </c>
      <c r="B1955" s="9">
        <v>2</v>
      </c>
      <c r="C1955" s="13" t="s">
        <v>605</v>
      </c>
      <c r="D1955" s="13"/>
      <c r="E1955" s="13" t="e">
        <f>_xlfn.IFNA(VLOOKUP(expandedflower[[#This Row],[Scion METRC '#]],[3]!METRCC8[#Data],2,FALSE),"METRC ERROR")</f>
        <v>#REF!</v>
      </c>
      <c r="F1955" s="13" t="str">
        <f>_xlfn.IFNA(VLOOKUP(expandedflower[[#This Row],[Scion METRC '#]],VEGC8[[#All],[Scion METRC '#]:[Pheno Barcode]],2,FALSE),"")</f>
        <v/>
      </c>
      <c r="G1955" s="13" t="str">
        <f>LEFT(expandedflower[[#This Row],[Pheno Barcode]],7)</f>
        <v/>
      </c>
      <c r="H1955" s="10" t="e">
        <f>_xlfn.IFNA(VLOOKUP(expandedflower[[#This Row],[Strain]],VEGC8[[#All],[Scion METRC '#]:[Health]],5,FALSE),"")</f>
        <v>#REF!</v>
      </c>
      <c r="I1955" s="13"/>
      <c r="J1955" s="13" t="str">
        <f>_xlfn.IFNA(VLOOKUP(expandedflower[[#This Row],[Scion METRC '#]],DEADC8[#Data],2,FALSE),"Alive")</f>
        <v>Alive</v>
      </c>
      <c r="K1955" s="13"/>
      <c r="L1955" s="13" t="str">
        <f>_xlfn.IFNA(VLOOKUP(expandedflower[[#This Row],[Scion METRC '#]],DEADC8[#Data],3,FALSE),"")</f>
        <v/>
      </c>
      <c r="M1955" s="14" t="str">
        <f>_xlfn.IFNA(VLOOKUP(expandedflower[[#This Row],[Scion METRC '#]],DEADC8[#Data],4,FALSE),"")</f>
        <v/>
      </c>
      <c r="N1955" s="13" t="str">
        <f>IF(ISNUMBER(SEARCH(".",expandedflower[[#This Row],[Pheno Barcode]])),CONCATENATE("1A4070000000065000",RIGHT(expandedflower[[#This Row],[Pheno Barcode]],6)),"")</f>
        <v/>
      </c>
      <c r="O195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_YL3-02</v>
      </c>
    </row>
    <row r="1956" spans="1:15" x14ac:dyDescent="0.25">
      <c r="A1956" s="8" t="s">
        <v>582</v>
      </c>
      <c r="B1956" s="9">
        <v>3</v>
      </c>
      <c r="C1956" s="13" t="s">
        <v>605</v>
      </c>
      <c r="D1956" s="13"/>
      <c r="E1956" s="13" t="e">
        <f>_xlfn.IFNA(VLOOKUP(expandedflower[[#This Row],[Scion METRC '#]],[3]!METRCC8[#Data],2,FALSE),"METRC ERROR")</f>
        <v>#REF!</v>
      </c>
      <c r="F1956" s="13" t="str">
        <f>_xlfn.IFNA(VLOOKUP(expandedflower[[#This Row],[Scion METRC '#]],VEGC8[[#All],[Scion METRC '#]:[Pheno Barcode]],2,FALSE),"")</f>
        <v/>
      </c>
      <c r="G1956" s="13" t="str">
        <f>LEFT(expandedflower[[#This Row],[Pheno Barcode]],7)</f>
        <v/>
      </c>
      <c r="H1956" s="10" t="e">
        <f>_xlfn.IFNA(VLOOKUP(expandedflower[[#This Row],[Strain]],VEGC8[[#All],[Scion METRC '#]:[Health]],5,FALSE),"")</f>
        <v>#REF!</v>
      </c>
      <c r="I1956" s="13"/>
      <c r="J1956" s="13" t="str">
        <f>_xlfn.IFNA(VLOOKUP(expandedflower[[#This Row],[Scion METRC '#]],DEADC8[#Data],2,FALSE),"Alive")</f>
        <v>Alive</v>
      </c>
      <c r="K1956" s="13"/>
      <c r="L1956" s="13" t="str">
        <f>_xlfn.IFNA(VLOOKUP(expandedflower[[#This Row],[Scion METRC '#]],DEADC8[#Data],3,FALSE),"")</f>
        <v/>
      </c>
      <c r="M1956" s="14" t="str">
        <f>_xlfn.IFNA(VLOOKUP(expandedflower[[#This Row],[Scion METRC '#]],DEADC8[#Data],4,FALSE),"")</f>
        <v/>
      </c>
      <c r="N1956" s="13" t="str">
        <f>IF(ISNUMBER(SEARCH(".",expandedflower[[#This Row],[Pheno Barcode]])),CONCATENATE("1A4070000000065000",RIGHT(expandedflower[[#This Row],[Pheno Barcode]],6)),"")</f>
        <v/>
      </c>
      <c r="O195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_YL3-03</v>
      </c>
    </row>
    <row r="1957" spans="1:15" x14ac:dyDescent="0.25">
      <c r="A1957" s="8" t="s">
        <v>582</v>
      </c>
      <c r="B1957" s="9">
        <v>4</v>
      </c>
      <c r="C1957" s="13" t="s">
        <v>605</v>
      </c>
      <c r="D1957" s="13"/>
      <c r="E1957" s="13" t="e">
        <f>_xlfn.IFNA(VLOOKUP(expandedflower[[#This Row],[Scion METRC '#]],[3]!METRCC8[#Data],2,FALSE),"METRC ERROR")</f>
        <v>#REF!</v>
      </c>
      <c r="F1957" s="13" t="str">
        <f>_xlfn.IFNA(VLOOKUP(expandedflower[[#This Row],[Scion METRC '#]],VEGC8[[#All],[Scion METRC '#]:[Pheno Barcode]],2,FALSE),"")</f>
        <v/>
      </c>
      <c r="G1957" s="13" t="str">
        <f>LEFT(expandedflower[[#This Row],[Pheno Barcode]],7)</f>
        <v/>
      </c>
      <c r="H1957" s="10" t="e">
        <f>_xlfn.IFNA(VLOOKUP(expandedflower[[#This Row],[Strain]],VEGC8[[#All],[Scion METRC '#]:[Health]],5,FALSE),"")</f>
        <v>#REF!</v>
      </c>
      <c r="I1957" s="13"/>
      <c r="J1957" s="13" t="str">
        <f>_xlfn.IFNA(VLOOKUP(expandedflower[[#This Row],[Scion METRC '#]],DEADC8[#Data],2,FALSE),"Alive")</f>
        <v>Alive</v>
      </c>
      <c r="K1957" s="13"/>
      <c r="L1957" s="13" t="str">
        <f>_xlfn.IFNA(VLOOKUP(expandedflower[[#This Row],[Scion METRC '#]],DEADC8[#Data],3,FALSE),"")</f>
        <v/>
      </c>
      <c r="M1957" s="14" t="str">
        <f>_xlfn.IFNA(VLOOKUP(expandedflower[[#This Row],[Scion METRC '#]],DEADC8[#Data],4,FALSE),"")</f>
        <v/>
      </c>
      <c r="N1957" s="13" t="str">
        <f>IF(ISNUMBER(SEARCH(".",expandedflower[[#This Row],[Pheno Barcode]])),CONCATENATE("1A4070000000065000",RIGHT(expandedflower[[#This Row],[Pheno Barcode]],6)),"")</f>
        <v/>
      </c>
      <c r="O195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_YL3-04</v>
      </c>
    </row>
    <row r="1958" spans="1:15" x14ac:dyDescent="0.25">
      <c r="A1958" s="8" t="s">
        <v>582</v>
      </c>
      <c r="B1958" s="9">
        <v>5</v>
      </c>
      <c r="C1958" s="13" t="s">
        <v>605</v>
      </c>
      <c r="D1958" s="13"/>
      <c r="E1958" s="13" t="e">
        <f>_xlfn.IFNA(VLOOKUP(expandedflower[[#This Row],[Scion METRC '#]],[3]!METRCC8[#Data],2,FALSE),"METRC ERROR")</f>
        <v>#REF!</v>
      </c>
      <c r="F1958" s="13" t="str">
        <f>_xlfn.IFNA(VLOOKUP(expandedflower[[#This Row],[Scion METRC '#]],VEGC8[[#All],[Scion METRC '#]:[Pheno Barcode]],2,FALSE),"")</f>
        <v/>
      </c>
      <c r="G1958" s="13" t="str">
        <f>LEFT(expandedflower[[#This Row],[Pheno Barcode]],7)</f>
        <v/>
      </c>
      <c r="H1958" s="10" t="e">
        <f>_xlfn.IFNA(VLOOKUP(expandedflower[[#This Row],[Strain]],VEGC8[[#All],[Scion METRC '#]:[Health]],5,FALSE),"")</f>
        <v>#REF!</v>
      </c>
      <c r="I1958" s="13"/>
      <c r="J1958" s="13" t="str">
        <f>_xlfn.IFNA(VLOOKUP(expandedflower[[#This Row],[Scion METRC '#]],DEADC8[#Data],2,FALSE),"Alive")</f>
        <v>Alive</v>
      </c>
      <c r="K1958" s="13"/>
      <c r="L1958" s="13" t="str">
        <f>_xlfn.IFNA(VLOOKUP(expandedflower[[#This Row],[Scion METRC '#]],DEADC8[#Data],3,FALSE),"")</f>
        <v/>
      </c>
      <c r="M1958" s="14" t="str">
        <f>_xlfn.IFNA(VLOOKUP(expandedflower[[#This Row],[Scion METRC '#]],DEADC8[#Data],4,FALSE),"")</f>
        <v/>
      </c>
      <c r="N1958" s="13" t="str">
        <f>IF(ISNUMBER(SEARCH(".",expandedflower[[#This Row],[Pheno Barcode]])),CONCATENATE("1A4070000000065000",RIGHT(expandedflower[[#This Row],[Pheno Barcode]],6)),"")</f>
        <v/>
      </c>
      <c r="O195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_YL3-05</v>
      </c>
    </row>
    <row r="1959" spans="1:15" x14ac:dyDescent="0.25">
      <c r="A1959" s="8" t="s">
        <v>582</v>
      </c>
      <c r="B1959" s="9">
        <v>6</v>
      </c>
      <c r="C1959" s="13" t="s">
        <v>605</v>
      </c>
      <c r="D1959" s="13"/>
      <c r="E1959" s="13" t="e">
        <f>_xlfn.IFNA(VLOOKUP(expandedflower[[#This Row],[Scion METRC '#]],[3]!METRCC8[#Data],2,FALSE),"METRC ERROR")</f>
        <v>#REF!</v>
      </c>
      <c r="F1959" s="13" t="str">
        <f>_xlfn.IFNA(VLOOKUP(expandedflower[[#This Row],[Scion METRC '#]],VEGC8[[#All],[Scion METRC '#]:[Pheno Barcode]],2,FALSE),"")</f>
        <v/>
      </c>
      <c r="G1959" s="13" t="str">
        <f>LEFT(expandedflower[[#This Row],[Pheno Barcode]],7)</f>
        <v/>
      </c>
      <c r="H1959" s="10" t="e">
        <f>_xlfn.IFNA(VLOOKUP(expandedflower[[#This Row],[Strain]],VEGC8[[#All],[Scion METRC '#]:[Health]],5,FALSE),"")</f>
        <v>#REF!</v>
      </c>
      <c r="I1959" s="13"/>
      <c r="J1959" s="13" t="str">
        <f>_xlfn.IFNA(VLOOKUP(expandedflower[[#This Row],[Scion METRC '#]],DEADC8[#Data],2,FALSE),"Alive")</f>
        <v>Alive</v>
      </c>
      <c r="K1959" s="13"/>
      <c r="L1959" s="13" t="str">
        <f>_xlfn.IFNA(VLOOKUP(expandedflower[[#This Row],[Scion METRC '#]],DEADC8[#Data],3,FALSE),"")</f>
        <v/>
      </c>
      <c r="M1959" s="14" t="str">
        <f>_xlfn.IFNA(VLOOKUP(expandedflower[[#This Row],[Scion METRC '#]],DEADC8[#Data],4,FALSE),"")</f>
        <v/>
      </c>
      <c r="N1959" s="13" t="str">
        <f>IF(ISNUMBER(SEARCH(".",expandedflower[[#This Row],[Pheno Barcode]])),CONCATENATE("1A4070000000065000",RIGHT(expandedflower[[#This Row],[Pheno Barcode]],6)),"")</f>
        <v/>
      </c>
      <c r="O195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_YL3-06</v>
      </c>
    </row>
    <row r="1960" spans="1:15" x14ac:dyDescent="0.25">
      <c r="A1960" s="8" t="s">
        <v>582</v>
      </c>
      <c r="B1960" s="9">
        <v>7</v>
      </c>
      <c r="C1960" s="13" t="s">
        <v>605</v>
      </c>
      <c r="D1960" s="13"/>
      <c r="E1960" s="13" t="e">
        <f>_xlfn.IFNA(VLOOKUP(expandedflower[[#This Row],[Scion METRC '#]],[3]!METRCC8[#Data],2,FALSE),"METRC ERROR")</f>
        <v>#REF!</v>
      </c>
      <c r="F1960" s="13" t="str">
        <f>_xlfn.IFNA(VLOOKUP(expandedflower[[#This Row],[Scion METRC '#]],VEGC8[[#All],[Scion METRC '#]:[Pheno Barcode]],2,FALSE),"")</f>
        <v/>
      </c>
      <c r="G1960" s="13" t="str">
        <f>LEFT(expandedflower[[#This Row],[Pheno Barcode]],7)</f>
        <v/>
      </c>
      <c r="H1960" s="10" t="e">
        <f>_xlfn.IFNA(VLOOKUP(expandedflower[[#This Row],[Strain]],VEGC8[[#All],[Scion METRC '#]:[Health]],5,FALSE),"")</f>
        <v>#REF!</v>
      </c>
      <c r="I1960" s="13"/>
      <c r="J1960" s="13" t="str">
        <f>_xlfn.IFNA(VLOOKUP(expandedflower[[#This Row],[Scion METRC '#]],DEADC8[#Data],2,FALSE),"Alive")</f>
        <v>Alive</v>
      </c>
      <c r="K1960" s="13"/>
      <c r="L1960" s="13" t="str">
        <f>_xlfn.IFNA(VLOOKUP(expandedflower[[#This Row],[Scion METRC '#]],DEADC8[#Data],3,FALSE),"")</f>
        <v/>
      </c>
      <c r="M1960" s="14" t="str">
        <f>_xlfn.IFNA(VLOOKUP(expandedflower[[#This Row],[Scion METRC '#]],DEADC8[#Data],4,FALSE),"")</f>
        <v/>
      </c>
      <c r="N1960" s="13" t="str">
        <f>IF(ISNUMBER(SEARCH(".",expandedflower[[#This Row],[Pheno Barcode]])),CONCATENATE("1A4070000000065000",RIGHT(expandedflower[[#This Row],[Pheno Barcode]],6)),"")</f>
        <v/>
      </c>
      <c r="O196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_YL3-07</v>
      </c>
    </row>
    <row r="1961" spans="1:15" x14ac:dyDescent="0.25">
      <c r="A1961" s="8" t="s">
        <v>582</v>
      </c>
      <c r="B1961" s="9">
        <v>8</v>
      </c>
      <c r="C1961" s="13" t="s">
        <v>605</v>
      </c>
      <c r="D1961" s="13"/>
      <c r="E1961" s="13" t="e">
        <f>_xlfn.IFNA(VLOOKUP(expandedflower[[#This Row],[Scion METRC '#]],[3]!METRCC8[#Data],2,FALSE),"METRC ERROR")</f>
        <v>#REF!</v>
      </c>
      <c r="F1961" s="13" t="str">
        <f>_xlfn.IFNA(VLOOKUP(expandedflower[[#This Row],[Scion METRC '#]],VEGC8[[#All],[Scion METRC '#]:[Pheno Barcode]],2,FALSE),"")</f>
        <v/>
      </c>
      <c r="G1961" s="13" t="str">
        <f>LEFT(expandedflower[[#This Row],[Pheno Barcode]],7)</f>
        <v/>
      </c>
      <c r="H1961" s="10" t="e">
        <f>_xlfn.IFNA(VLOOKUP(expandedflower[[#This Row],[Strain]],VEGC8[[#All],[Scion METRC '#]:[Health]],5,FALSE),"")</f>
        <v>#REF!</v>
      </c>
      <c r="I1961" s="13"/>
      <c r="J1961" s="13" t="str">
        <f>_xlfn.IFNA(VLOOKUP(expandedflower[[#This Row],[Scion METRC '#]],DEADC8[#Data],2,FALSE),"Alive")</f>
        <v>Alive</v>
      </c>
      <c r="K1961" s="13"/>
      <c r="L1961" s="13" t="str">
        <f>_xlfn.IFNA(VLOOKUP(expandedflower[[#This Row],[Scion METRC '#]],DEADC8[#Data],3,FALSE),"")</f>
        <v/>
      </c>
      <c r="M1961" s="14" t="str">
        <f>_xlfn.IFNA(VLOOKUP(expandedflower[[#This Row],[Scion METRC '#]],DEADC8[#Data],4,FALSE),"")</f>
        <v/>
      </c>
      <c r="N1961" s="13" t="str">
        <f>IF(ISNUMBER(SEARCH(".",expandedflower[[#This Row],[Pheno Barcode]])),CONCATENATE("1A4070000000065000",RIGHT(expandedflower[[#This Row],[Pheno Barcode]],6)),"")</f>
        <v/>
      </c>
      <c r="O196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_YL3-08</v>
      </c>
    </row>
    <row r="1962" spans="1:15" x14ac:dyDescent="0.25">
      <c r="A1962" s="8" t="s">
        <v>582</v>
      </c>
      <c r="B1962" s="9">
        <v>9</v>
      </c>
      <c r="C1962" s="13" t="s">
        <v>605</v>
      </c>
      <c r="D1962" s="13"/>
      <c r="E1962" s="13" t="e">
        <f>_xlfn.IFNA(VLOOKUP(expandedflower[[#This Row],[Scion METRC '#]],[3]!METRCC8[#Data],2,FALSE),"METRC ERROR")</f>
        <v>#REF!</v>
      </c>
      <c r="F1962" s="13" t="str">
        <f>_xlfn.IFNA(VLOOKUP(expandedflower[[#This Row],[Scion METRC '#]],VEGC8[[#All],[Scion METRC '#]:[Pheno Barcode]],2,FALSE),"")</f>
        <v/>
      </c>
      <c r="G1962" s="13" t="str">
        <f>LEFT(expandedflower[[#This Row],[Pheno Barcode]],7)</f>
        <v/>
      </c>
      <c r="H1962" s="10" t="e">
        <f>_xlfn.IFNA(VLOOKUP(expandedflower[[#This Row],[Strain]],VEGC8[[#All],[Scion METRC '#]:[Health]],5,FALSE),"")</f>
        <v>#REF!</v>
      </c>
      <c r="I1962" s="13"/>
      <c r="J1962" s="13" t="str">
        <f>_xlfn.IFNA(VLOOKUP(expandedflower[[#This Row],[Scion METRC '#]],DEADC8[#Data],2,FALSE),"Alive")</f>
        <v>Alive</v>
      </c>
      <c r="K1962" s="13"/>
      <c r="L1962" s="13" t="str">
        <f>_xlfn.IFNA(VLOOKUP(expandedflower[[#This Row],[Scion METRC '#]],DEADC8[#Data],3,FALSE),"")</f>
        <v/>
      </c>
      <c r="M1962" s="14" t="str">
        <f>_xlfn.IFNA(VLOOKUP(expandedflower[[#This Row],[Scion METRC '#]],DEADC8[#Data],4,FALSE),"")</f>
        <v/>
      </c>
      <c r="N1962" s="13" t="str">
        <f>IF(ISNUMBER(SEARCH(".",expandedflower[[#This Row],[Pheno Barcode]])),CONCATENATE("1A4070000000065000",RIGHT(expandedflower[[#This Row],[Pheno Barcode]],6)),"")</f>
        <v/>
      </c>
      <c r="O196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_YL3-09</v>
      </c>
    </row>
    <row r="1963" spans="1:15" x14ac:dyDescent="0.25">
      <c r="A1963" s="8" t="s">
        <v>582</v>
      </c>
      <c r="B1963" s="9">
        <v>10</v>
      </c>
      <c r="C1963" s="13" t="s">
        <v>605</v>
      </c>
      <c r="D1963" s="13"/>
      <c r="E1963" s="13" t="e">
        <f>_xlfn.IFNA(VLOOKUP(expandedflower[[#This Row],[Scion METRC '#]],[3]!METRCC8[#Data],2,FALSE),"METRC ERROR")</f>
        <v>#REF!</v>
      </c>
      <c r="F1963" s="13" t="str">
        <f>_xlfn.IFNA(VLOOKUP(expandedflower[[#This Row],[Scion METRC '#]],VEGC8[[#All],[Scion METRC '#]:[Pheno Barcode]],2,FALSE),"")</f>
        <v/>
      </c>
      <c r="G1963" s="13" t="str">
        <f>LEFT(expandedflower[[#This Row],[Pheno Barcode]],7)</f>
        <v/>
      </c>
      <c r="H1963" s="10" t="e">
        <f>_xlfn.IFNA(VLOOKUP(expandedflower[[#This Row],[Strain]],VEGC8[[#All],[Scion METRC '#]:[Health]],5,FALSE),"")</f>
        <v>#REF!</v>
      </c>
      <c r="I1963" s="13"/>
      <c r="J1963" s="13" t="str">
        <f>_xlfn.IFNA(VLOOKUP(expandedflower[[#This Row],[Scion METRC '#]],DEADC8[#Data],2,FALSE),"Alive")</f>
        <v>Alive</v>
      </c>
      <c r="K1963" s="13"/>
      <c r="L1963" s="13" t="str">
        <f>_xlfn.IFNA(VLOOKUP(expandedflower[[#This Row],[Scion METRC '#]],DEADC8[#Data],3,FALSE),"")</f>
        <v/>
      </c>
      <c r="M1963" s="14" t="str">
        <f>_xlfn.IFNA(VLOOKUP(expandedflower[[#This Row],[Scion METRC '#]],DEADC8[#Data],4,FALSE),"")</f>
        <v/>
      </c>
      <c r="N1963" s="13" t="str">
        <f>IF(ISNUMBER(SEARCH(".",expandedflower[[#This Row],[Pheno Barcode]])),CONCATENATE("1A4070000000065000",RIGHT(expandedflower[[#This Row],[Pheno Barcode]],6)),"")</f>
        <v/>
      </c>
      <c r="O196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_YL3-10</v>
      </c>
    </row>
    <row r="1964" spans="1:15" x14ac:dyDescent="0.25">
      <c r="A1964" s="8" t="s">
        <v>582</v>
      </c>
      <c r="B1964" s="9">
        <v>11</v>
      </c>
      <c r="C1964" s="13" t="s">
        <v>605</v>
      </c>
      <c r="D1964" s="13"/>
      <c r="E1964" s="13" t="e">
        <f>_xlfn.IFNA(VLOOKUP(expandedflower[[#This Row],[Scion METRC '#]],[3]!METRCC8[#Data],2,FALSE),"METRC ERROR")</f>
        <v>#REF!</v>
      </c>
      <c r="F1964" s="13" t="str">
        <f>_xlfn.IFNA(VLOOKUP(expandedflower[[#This Row],[Scion METRC '#]],VEGC8[[#All],[Scion METRC '#]:[Pheno Barcode]],2,FALSE),"")</f>
        <v/>
      </c>
      <c r="G1964" s="13" t="str">
        <f>LEFT(expandedflower[[#This Row],[Pheno Barcode]],7)</f>
        <v/>
      </c>
      <c r="H1964" s="10" t="e">
        <f>_xlfn.IFNA(VLOOKUP(expandedflower[[#This Row],[Strain]],VEGC8[[#All],[Scion METRC '#]:[Health]],5,FALSE),"")</f>
        <v>#REF!</v>
      </c>
      <c r="I1964" s="13"/>
      <c r="J1964" s="13" t="str">
        <f>_xlfn.IFNA(VLOOKUP(expandedflower[[#This Row],[Scion METRC '#]],DEADC8[#Data],2,FALSE),"Alive")</f>
        <v>Alive</v>
      </c>
      <c r="K1964" s="13"/>
      <c r="L1964" s="13" t="str">
        <f>_xlfn.IFNA(VLOOKUP(expandedflower[[#This Row],[Scion METRC '#]],DEADC8[#Data],3,FALSE),"")</f>
        <v/>
      </c>
      <c r="M1964" s="14" t="str">
        <f>_xlfn.IFNA(VLOOKUP(expandedflower[[#This Row],[Scion METRC '#]],DEADC8[#Data],4,FALSE),"")</f>
        <v/>
      </c>
      <c r="N1964" s="13" t="str">
        <f>IF(ISNUMBER(SEARCH(".",expandedflower[[#This Row],[Pheno Barcode]])),CONCATENATE("1A4070000000065000",RIGHT(expandedflower[[#This Row],[Pheno Barcode]],6)),"")</f>
        <v/>
      </c>
      <c r="O196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_YL3-11</v>
      </c>
    </row>
    <row r="1965" spans="1:15" x14ac:dyDescent="0.25">
      <c r="A1965" s="8" t="s">
        <v>582</v>
      </c>
      <c r="B1965" s="9">
        <v>12</v>
      </c>
      <c r="C1965" s="13" t="s">
        <v>605</v>
      </c>
      <c r="D1965" s="13"/>
      <c r="E1965" s="13" t="e">
        <f>_xlfn.IFNA(VLOOKUP(expandedflower[[#This Row],[Scion METRC '#]],[3]!METRCC8[#Data],2,FALSE),"METRC ERROR")</f>
        <v>#REF!</v>
      </c>
      <c r="F1965" s="13" t="str">
        <f>_xlfn.IFNA(VLOOKUP(expandedflower[[#This Row],[Scion METRC '#]],VEGC8[[#All],[Scion METRC '#]:[Pheno Barcode]],2,FALSE),"")</f>
        <v/>
      </c>
      <c r="G1965" s="13" t="str">
        <f>LEFT(expandedflower[[#This Row],[Pheno Barcode]],7)</f>
        <v/>
      </c>
      <c r="H1965" s="10" t="e">
        <f>_xlfn.IFNA(VLOOKUP(expandedflower[[#This Row],[Strain]],VEGC8[[#All],[Scion METRC '#]:[Health]],5,FALSE),"")</f>
        <v>#REF!</v>
      </c>
      <c r="I1965" s="13"/>
      <c r="J1965" s="13" t="str">
        <f>_xlfn.IFNA(VLOOKUP(expandedflower[[#This Row],[Scion METRC '#]],DEADC8[#Data],2,FALSE),"Alive")</f>
        <v>Alive</v>
      </c>
      <c r="K1965" s="13"/>
      <c r="L1965" s="13" t="str">
        <f>_xlfn.IFNA(VLOOKUP(expandedflower[[#This Row],[Scion METRC '#]],DEADC8[#Data],3,FALSE),"")</f>
        <v/>
      </c>
      <c r="M1965" s="14" t="str">
        <f>_xlfn.IFNA(VLOOKUP(expandedflower[[#This Row],[Scion METRC '#]],DEADC8[#Data],4,FALSE),"")</f>
        <v/>
      </c>
      <c r="N1965" s="13" t="str">
        <f>IF(ISNUMBER(SEARCH(".",expandedflower[[#This Row],[Pheno Barcode]])),CONCATENATE("1A4070000000065000",RIGHT(expandedflower[[#This Row],[Pheno Barcode]],6)),"")</f>
        <v/>
      </c>
      <c r="O196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_YL3-12</v>
      </c>
    </row>
    <row r="1966" spans="1:15" x14ac:dyDescent="0.25">
      <c r="A1966" s="8" t="s">
        <v>582</v>
      </c>
      <c r="B1966" s="9">
        <v>13</v>
      </c>
      <c r="C1966" s="13" t="s">
        <v>605</v>
      </c>
      <c r="D1966" s="13"/>
      <c r="E1966" s="13" t="e">
        <f>_xlfn.IFNA(VLOOKUP(expandedflower[[#This Row],[Scion METRC '#]],[3]!METRCC8[#Data],2,FALSE),"METRC ERROR")</f>
        <v>#REF!</v>
      </c>
      <c r="F1966" s="13" t="str">
        <f>_xlfn.IFNA(VLOOKUP(expandedflower[[#This Row],[Scion METRC '#]],VEGC8[[#All],[Scion METRC '#]:[Pheno Barcode]],2,FALSE),"")</f>
        <v/>
      </c>
      <c r="G1966" s="13" t="str">
        <f>LEFT(expandedflower[[#This Row],[Pheno Barcode]],7)</f>
        <v/>
      </c>
      <c r="H1966" s="10" t="e">
        <f>_xlfn.IFNA(VLOOKUP(expandedflower[[#This Row],[Strain]],VEGC8[[#All],[Scion METRC '#]:[Health]],5,FALSE),"")</f>
        <v>#REF!</v>
      </c>
      <c r="I1966" s="13"/>
      <c r="J1966" s="13" t="str">
        <f>_xlfn.IFNA(VLOOKUP(expandedflower[[#This Row],[Scion METRC '#]],DEADC8[#Data],2,FALSE),"Alive")</f>
        <v>Alive</v>
      </c>
      <c r="K1966" s="13"/>
      <c r="L1966" s="13" t="str">
        <f>_xlfn.IFNA(VLOOKUP(expandedflower[[#This Row],[Scion METRC '#]],DEADC8[#Data],3,FALSE),"")</f>
        <v/>
      </c>
      <c r="M1966" s="14" t="str">
        <f>_xlfn.IFNA(VLOOKUP(expandedflower[[#This Row],[Scion METRC '#]],DEADC8[#Data],4,FALSE),"")</f>
        <v/>
      </c>
      <c r="N1966" s="13" t="str">
        <f>IF(ISNUMBER(SEARCH(".",expandedflower[[#This Row],[Pheno Barcode]])),CONCATENATE("1A4070000000065000",RIGHT(expandedflower[[#This Row],[Pheno Barcode]],6)),"")</f>
        <v/>
      </c>
      <c r="O196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_YL3-13</v>
      </c>
    </row>
    <row r="1967" spans="1:15" x14ac:dyDescent="0.25">
      <c r="A1967" s="8" t="s">
        <v>582</v>
      </c>
      <c r="B1967" s="9">
        <v>14</v>
      </c>
      <c r="C1967" s="13" t="s">
        <v>605</v>
      </c>
      <c r="D1967" s="13"/>
      <c r="E1967" s="13" t="e">
        <f>_xlfn.IFNA(VLOOKUP(expandedflower[[#This Row],[Scion METRC '#]],[3]!METRCC8[#Data],2,FALSE),"METRC ERROR")</f>
        <v>#REF!</v>
      </c>
      <c r="F1967" s="13" t="str">
        <f>_xlfn.IFNA(VLOOKUP(expandedflower[[#This Row],[Scion METRC '#]],VEGC8[[#All],[Scion METRC '#]:[Pheno Barcode]],2,FALSE),"")</f>
        <v/>
      </c>
      <c r="G1967" s="13" t="str">
        <f>LEFT(expandedflower[[#This Row],[Pheno Barcode]],7)</f>
        <v/>
      </c>
      <c r="H1967" s="10" t="e">
        <f>_xlfn.IFNA(VLOOKUP(expandedflower[[#This Row],[Strain]],VEGC8[[#All],[Scion METRC '#]:[Health]],5,FALSE),"")</f>
        <v>#REF!</v>
      </c>
      <c r="I1967" s="13"/>
      <c r="J1967" s="13" t="str">
        <f>_xlfn.IFNA(VLOOKUP(expandedflower[[#This Row],[Scion METRC '#]],DEADC8[#Data],2,FALSE),"Alive")</f>
        <v>Alive</v>
      </c>
      <c r="K1967" s="13"/>
      <c r="L1967" s="13" t="str">
        <f>_xlfn.IFNA(VLOOKUP(expandedflower[[#This Row],[Scion METRC '#]],DEADC8[#Data],3,FALSE),"")</f>
        <v/>
      </c>
      <c r="M1967" s="14" t="str">
        <f>_xlfn.IFNA(VLOOKUP(expandedflower[[#This Row],[Scion METRC '#]],DEADC8[#Data],4,FALSE),"")</f>
        <v/>
      </c>
      <c r="N1967" s="13" t="str">
        <f>IF(ISNUMBER(SEARCH(".",expandedflower[[#This Row],[Pheno Barcode]])),CONCATENATE("1A4070000000065000",RIGHT(expandedflower[[#This Row],[Pheno Barcode]],6)),"")</f>
        <v/>
      </c>
      <c r="O196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_YL3-14</v>
      </c>
    </row>
    <row r="1968" spans="1:15" x14ac:dyDescent="0.25">
      <c r="A1968" s="8" t="s">
        <v>582</v>
      </c>
      <c r="B1968" s="9">
        <v>15</v>
      </c>
      <c r="C1968" s="13" t="s">
        <v>605</v>
      </c>
      <c r="D1968" s="13"/>
      <c r="E1968" s="13" t="e">
        <f>_xlfn.IFNA(VLOOKUP(expandedflower[[#This Row],[Scion METRC '#]],[3]!METRCC8[#Data],2,FALSE),"METRC ERROR")</f>
        <v>#REF!</v>
      </c>
      <c r="F1968" s="13" t="str">
        <f>_xlfn.IFNA(VLOOKUP(expandedflower[[#This Row],[Scion METRC '#]],VEGC8[[#All],[Scion METRC '#]:[Pheno Barcode]],2,FALSE),"")</f>
        <v/>
      </c>
      <c r="G1968" s="13" t="str">
        <f>LEFT(expandedflower[[#This Row],[Pheno Barcode]],7)</f>
        <v/>
      </c>
      <c r="H1968" s="10" t="e">
        <f>_xlfn.IFNA(VLOOKUP(expandedflower[[#This Row],[Strain]],VEGC8[[#All],[Scion METRC '#]:[Health]],5,FALSE),"")</f>
        <v>#REF!</v>
      </c>
      <c r="I1968" s="13"/>
      <c r="J1968" s="13" t="str">
        <f>_xlfn.IFNA(VLOOKUP(expandedflower[[#This Row],[Scion METRC '#]],DEADC8[#Data],2,FALSE),"Alive")</f>
        <v>Alive</v>
      </c>
      <c r="K1968" s="13"/>
      <c r="L1968" s="13" t="str">
        <f>_xlfn.IFNA(VLOOKUP(expandedflower[[#This Row],[Scion METRC '#]],DEADC8[#Data],3,FALSE),"")</f>
        <v/>
      </c>
      <c r="M1968" s="14" t="str">
        <f>_xlfn.IFNA(VLOOKUP(expandedflower[[#This Row],[Scion METRC '#]],DEADC8[#Data],4,FALSE),"")</f>
        <v/>
      </c>
      <c r="N1968" s="13" t="str">
        <f>IF(ISNUMBER(SEARCH(".",expandedflower[[#This Row],[Pheno Barcode]])),CONCATENATE("1A4070000000065000",RIGHT(expandedflower[[#This Row],[Pheno Barcode]],6)),"")</f>
        <v/>
      </c>
      <c r="O196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_YL3-15</v>
      </c>
    </row>
    <row r="1969" spans="1:15" x14ac:dyDescent="0.25">
      <c r="A1969" s="8" t="s">
        <v>582</v>
      </c>
      <c r="B1969" s="9">
        <v>16</v>
      </c>
      <c r="C1969" s="13" t="s">
        <v>605</v>
      </c>
      <c r="D1969" s="13"/>
      <c r="E1969" s="13" t="e">
        <f>_xlfn.IFNA(VLOOKUP(expandedflower[[#This Row],[Scion METRC '#]],[3]!METRCC8[#Data],2,FALSE),"METRC ERROR")</f>
        <v>#REF!</v>
      </c>
      <c r="F1969" s="13" t="str">
        <f>_xlfn.IFNA(VLOOKUP(expandedflower[[#This Row],[Scion METRC '#]],VEGC8[[#All],[Scion METRC '#]:[Pheno Barcode]],2,FALSE),"")</f>
        <v/>
      </c>
      <c r="G1969" s="13" t="str">
        <f>LEFT(expandedflower[[#This Row],[Pheno Barcode]],7)</f>
        <v/>
      </c>
      <c r="H1969" s="10" t="e">
        <f>_xlfn.IFNA(VLOOKUP(expandedflower[[#This Row],[Strain]],VEGC8[[#All],[Scion METRC '#]:[Health]],5,FALSE),"")</f>
        <v>#REF!</v>
      </c>
      <c r="I1969" s="13"/>
      <c r="J1969" s="13" t="str">
        <f>_xlfn.IFNA(VLOOKUP(expandedflower[[#This Row],[Scion METRC '#]],DEADC8[#Data],2,FALSE),"Alive")</f>
        <v>Alive</v>
      </c>
      <c r="K1969" s="13"/>
      <c r="L1969" s="13" t="str">
        <f>_xlfn.IFNA(VLOOKUP(expandedflower[[#This Row],[Scion METRC '#]],DEADC8[#Data],3,FALSE),"")</f>
        <v/>
      </c>
      <c r="M1969" s="14" t="str">
        <f>_xlfn.IFNA(VLOOKUP(expandedflower[[#This Row],[Scion METRC '#]],DEADC8[#Data],4,FALSE),"")</f>
        <v/>
      </c>
      <c r="N1969" s="13" t="str">
        <f>IF(ISNUMBER(SEARCH(".",expandedflower[[#This Row],[Pheno Barcode]])),CONCATENATE("1A4070000000065000",RIGHT(expandedflower[[#This Row],[Pheno Barcode]],6)),"")</f>
        <v/>
      </c>
      <c r="O196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_YL3-16</v>
      </c>
    </row>
    <row r="1970" spans="1:15" x14ac:dyDescent="0.25">
      <c r="A1970" s="8" t="s">
        <v>582</v>
      </c>
      <c r="B1970" s="9">
        <v>1</v>
      </c>
      <c r="C1970" s="13" t="s">
        <v>606</v>
      </c>
      <c r="D1970" s="13"/>
      <c r="E1970" s="13" t="e">
        <f>_xlfn.IFNA(VLOOKUP(expandedflower[[#This Row],[Scion METRC '#]],[3]!METRCC8[#Data],2,FALSE),"METRC ERROR")</f>
        <v>#REF!</v>
      </c>
      <c r="F1970" s="13" t="str">
        <f>_xlfn.IFNA(VLOOKUP(expandedflower[[#This Row],[Scion METRC '#]],VEGC8[[#All],[Scion METRC '#]:[Pheno Barcode]],2,FALSE),"")</f>
        <v/>
      </c>
      <c r="G1970" s="13" t="str">
        <f>LEFT(expandedflower[[#This Row],[Pheno Barcode]],7)</f>
        <v/>
      </c>
      <c r="H1970" s="10" t="e">
        <f>_xlfn.IFNA(VLOOKUP(expandedflower[[#This Row],[Strain]],VEGC8[[#All],[Scion METRC '#]:[Health]],5,FALSE),"")</f>
        <v>#REF!</v>
      </c>
      <c r="I1970" s="13"/>
      <c r="J1970" s="13" t="str">
        <f>_xlfn.IFNA(VLOOKUP(expandedflower[[#This Row],[Scion METRC '#]],DEADC8[#Data],2,FALSE),"Alive")</f>
        <v>Alive</v>
      </c>
      <c r="K1970" s="13"/>
      <c r="L1970" s="13" t="str">
        <f>_xlfn.IFNA(VLOOKUP(expandedflower[[#This Row],[Scion METRC '#]],DEADC8[#Data],3,FALSE),"")</f>
        <v/>
      </c>
      <c r="M1970" s="14" t="str">
        <f>_xlfn.IFNA(VLOOKUP(expandedflower[[#This Row],[Scion METRC '#]],DEADC8[#Data],4,FALSE),"")</f>
        <v/>
      </c>
      <c r="N1970" s="13" t="str">
        <f>IF(ISNUMBER(SEARCH(".",expandedflower[[#This Row],[Pheno Barcode]])),CONCATENATE("1A4070000000065000",RIGHT(expandedflower[[#This Row],[Pheno Barcode]],6)),"")</f>
        <v/>
      </c>
      <c r="O197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_YL4-01</v>
      </c>
    </row>
    <row r="1971" spans="1:15" x14ac:dyDescent="0.25">
      <c r="A1971" s="8" t="s">
        <v>582</v>
      </c>
      <c r="B1971" s="9">
        <v>2</v>
      </c>
      <c r="C1971" s="13" t="s">
        <v>606</v>
      </c>
      <c r="D1971" s="13"/>
      <c r="E1971" s="13" t="e">
        <f>_xlfn.IFNA(VLOOKUP(expandedflower[[#This Row],[Scion METRC '#]],[3]!METRCC8[#Data],2,FALSE),"METRC ERROR")</f>
        <v>#REF!</v>
      </c>
      <c r="F1971" s="13" t="str">
        <f>_xlfn.IFNA(VLOOKUP(expandedflower[[#This Row],[Scion METRC '#]],VEGC8[[#All],[Scion METRC '#]:[Pheno Barcode]],2,FALSE),"")</f>
        <v/>
      </c>
      <c r="G1971" s="13" t="str">
        <f>LEFT(expandedflower[[#This Row],[Pheno Barcode]],7)</f>
        <v/>
      </c>
      <c r="H1971" s="10" t="e">
        <f>_xlfn.IFNA(VLOOKUP(expandedflower[[#This Row],[Strain]],VEGC8[[#All],[Scion METRC '#]:[Health]],5,FALSE),"")</f>
        <v>#REF!</v>
      </c>
      <c r="I1971" s="13"/>
      <c r="J1971" s="13" t="str">
        <f>_xlfn.IFNA(VLOOKUP(expandedflower[[#This Row],[Scion METRC '#]],DEADC8[#Data],2,FALSE),"Alive")</f>
        <v>Alive</v>
      </c>
      <c r="K1971" s="13"/>
      <c r="L1971" s="13" t="str">
        <f>_xlfn.IFNA(VLOOKUP(expandedflower[[#This Row],[Scion METRC '#]],DEADC8[#Data],3,FALSE),"")</f>
        <v/>
      </c>
      <c r="M1971" s="14" t="str">
        <f>_xlfn.IFNA(VLOOKUP(expandedflower[[#This Row],[Scion METRC '#]],DEADC8[#Data],4,FALSE),"")</f>
        <v/>
      </c>
      <c r="N1971" s="13" t="str">
        <f>IF(ISNUMBER(SEARCH(".",expandedflower[[#This Row],[Pheno Barcode]])),CONCATENATE("1A4070000000065000",RIGHT(expandedflower[[#This Row],[Pheno Barcode]],6)),"")</f>
        <v/>
      </c>
      <c r="O197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_YL4-02</v>
      </c>
    </row>
    <row r="1972" spans="1:15" x14ac:dyDescent="0.25">
      <c r="A1972" s="8" t="s">
        <v>582</v>
      </c>
      <c r="B1972" s="9">
        <v>3</v>
      </c>
      <c r="C1972" s="13" t="s">
        <v>606</v>
      </c>
      <c r="D1972" s="13"/>
      <c r="E1972" s="13" t="e">
        <f>_xlfn.IFNA(VLOOKUP(expandedflower[[#This Row],[Scion METRC '#]],[3]!METRCC8[#Data],2,FALSE),"METRC ERROR")</f>
        <v>#REF!</v>
      </c>
      <c r="F1972" s="13" t="str">
        <f>_xlfn.IFNA(VLOOKUP(expandedflower[[#This Row],[Scion METRC '#]],VEGC8[[#All],[Scion METRC '#]:[Pheno Barcode]],2,FALSE),"")</f>
        <v/>
      </c>
      <c r="G1972" s="13" t="str">
        <f>LEFT(expandedflower[[#This Row],[Pheno Barcode]],7)</f>
        <v/>
      </c>
      <c r="H1972" s="10" t="e">
        <f>_xlfn.IFNA(VLOOKUP(expandedflower[[#This Row],[Strain]],VEGC8[[#All],[Scion METRC '#]:[Health]],5,FALSE),"")</f>
        <v>#REF!</v>
      </c>
      <c r="I1972" s="13"/>
      <c r="J1972" s="13" t="str">
        <f>_xlfn.IFNA(VLOOKUP(expandedflower[[#This Row],[Scion METRC '#]],DEADC8[#Data],2,FALSE),"Alive")</f>
        <v>Alive</v>
      </c>
      <c r="K1972" s="13"/>
      <c r="L1972" s="13" t="str">
        <f>_xlfn.IFNA(VLOOKUP(expandedflower[[#This Row],[Scion METRC '#]],DEADC8[#Data],3,FALSE),"")</f>
        <v/>
      </c>
      <c r="M1972" s="14" t="str">
        <f>_xlfn.IFNA(VLOOKUP(expandedflower[[#This Row],[Scion METRC '#]],DEADC8[#Data],4,FALSE),"")</f>
        <v/>
      </c>
      <c r="N1972" s="13" t="str">
        <f>IF(ISNUMBER(SEARCH(".",expandedflower[[#This Row],[Pheno Barcode]])),CONCATENATE("1A4070000000065000",RIGHT(expandedflower[[#This Row],[Pheno Barcode]],6)),"")</f>
        <v/>
      </c>
      <c r="O197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_YL4-03</v>
      </c>
    </row>
    <row r="1973" spans="1:15" x14ac:dyDescent="0.25">
      <c r="A1973" s="8" t="s">
        <v>582</v>
      </c>
      <c r="B1973" s="9">
        <v>4</v>
      </c>
      <c r="C1973" s="13" t="s">
        <v>606</v>
      </c>
      <c r="D1973" s="13"/>
      <c r="E1973" s="13" t="e">
        <f>_xlfn.IFNA(VLOOKUP(expandedflower[[#This Row],[Scion METRC '#]],[3]!METRCC8[#Data],2,FALSE),"METRC ERROR")</f>
        <v>#REF!</v>
      </c>
      <c r="F1973" s="13" t="str">
        <f>_xlfn.IFNA(VLOOKUP(expandedflower[[#This Row],[Scion METRC '#]],VEGC8[[#All],[Scion METRC '#]:[Pheno Barcode]],2,FALSE),"")</f>
        <v/>
      </c>
      <c r="G1973" s="13" t="str">
        <f>LEFT(expandedflower[[#This Row],[Pheno Barcode]],7)</f>
        <v/>
      </c>
      <c r="H1973" s="10" t="e">
        <f>_xlfn.IFNA(VLOOKUP(expandedflower[[#This Row],[Strain]],VEGC8[[#All],[Scion METRC '#]:[Health]],5,FALSE),"")</f>
        <v>#REF!</v>
      </c>
      <c r="I1973" s="13"/>
      <c r="J1973" s="13" t="str">
        <f>_xlfn.IFNA(VLOOKUP(expandedflower[[#This Row],[Scion METRC '#]],DEADC8[#Data],2,FALSE),"Alive")</f>
        <v>Alive</v>
      </c>
      <c r="K1973" s="13"/>
      <c r="L1973" s="13" t="str">
        <f>_xlfn.IFNA(VLOOKUP(expandedflower[[#This Row],[Scion METRC '#]],DEADC8[#Data],3,FALSE),"")</f>
        <v/>
      </c>
      <c r="M1973" s="14" t="str">
        <f>_xlfn.IFNA(VLOOKUP(expandedflower[[#This Row],[Scion METRC '#]],DEADC8[#Data],4,FALSE),"")</f>
        <v/>
      </c>
      <c r="N1973" s="13" t="str">
        <f>IF(ISNUMBER(SEARCH(".",expandedflower[[#This Row],[Pheno Barcode]])),CONCATENATE("1A4070000000065000",RIGHT(expandedflower[[#This Row],[Pheno Barcode]],6)),"")</f>
        <v/>
      </c>
      <c r="O197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_YL4-04</v>
      </c>
    </row>
    <row r="1974" spans="1:15" x14ac:dyDescent="0.25">
      <c r="A1974" s="8" t="s">
        <v>582</v>
      </c>
      <c r="B1974" s="9">
        <v>5</v>
      </c>
      <c r="C1974" s="13" t="s">
        <v>606</v>
      </c>
      <c r="D1974" s="13"/>
      <c r="E1974" s="13" t="e">
        <f>_xlfn.IFNA(VLOOKUP(expandedflower[[#This Row],[Scion METRC '#]],[3]!METRCC8[#Data],2,FALSE),"METRC ERROR")</f>
        <v>#REF!</v>
      </c>
      <c r="F1974" s="13" t="str">
        <f>_xlfn.IFNA(VLOOKUP(expandedflower[[#This Row],[Scion METRC '#]],VEGC8[[#All],[Scion METRC '#]:[Pheno Barcode]],2,FALSE),"")</f>
        <v/>
      </c>
      <c r="G1974" s="13" t="str">
        <f>LEFT(expandedflower[[#This Row],[Pheno Barcode]],7)</f>
        <v/>
      </c>
      <c r="H1974" s="10" t="e">
        <f>_xlfn.IFNA(VLOOKUP(expandedflower[[#This Row],[Strain]],VEGC8[[#All],[Scion METRC '#]:[Health]],5,FALSE),"")</f>
        <v>#REF!</v>
      </c>
      <c r="I1974" s="13"/>
      <c r="J1974" s="13" t="str">
        <f>_xlfn.IFNA(VLOOKUP(expandedflower[[#This Row],[Scion METRC '#]],DEADC8[#Data],2,FALSE),"Alive")</f>
        <v>Alive</v>
      </c>
      <c r="K1974" s="13"/>
      <c r="L1974" s="13" t="str">
        <f>_xlfn.IFNA(VLOOKUP(expandedflower[[#This Row],[Scion METRC '#]],DEADC8[#Data],3,FALSE),"")</f>
        <v/>
      </c>
      <c r="M1974" s="14" t="str">
        <f>_xlfn.IFNA(VLOOKUP(expandedflower[[#This Row],[Scion METRC '#]],DEADC8[#Data],4,FALSE),"")</f>
        <v/>
      </c>
      <c r="N1974" s="13" t="str">
        <f>IF(ISNUMBER(SEARCH(".",expandedflower[[#This Row],[Pheno Barcode]])),CONCATENATE("1A4070000000065000",RIGHT(expandedflower[[#This Row],[Pheno Barcode]],6)),"")</f>
        <v/>
      </c>
      <c r="O197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_YL4-05</v>
      </c>
    </row>
    <row r="1975" spans="1:15" x14ac:dyDescent="0.25">
      <c r="A1975" s="8" t="s">
        <v>582</v>
      </c>
      <c r="B1975" s="9">
        <v>6</v>
      </c>
      <c r="C1975" s="13" t="s">
        <v>606</v>
      </c>
      <c r="D1975" s="13"/>
      <c r="E1975" s="13" t="e">
        <f>_xlfn.IFNA(VLOOKUP(expandedflower[[#This Row],[Scion METRC '#]],[3]!METRCC8[#Data],2,FALSE),"METRC ERROR")</f>
        <v>#REF!</v>
      </c>
      <c r="F1975" s="13" t="str">
        <f>_xlfn.IFNA(VLOOKUP(expandedflower[[#This Row],[Scion METRC '#]],VEGC8[[#All],[Scion METRC '#]:[Pheno Barcode]],2,FALSE),"")</f>
        <v/>
      </c>
      <c r="G1975" s="13" t="str">
        <f>LEFT(expandedflower[[#This Row],[Pheno Barcode]],7)</f>
        <v/>
      </c>
      <c r="H1975" s="10" t="e">
        <f>_xlfn.IFNA(VLOOKUP(expandedflower[[#This Row],[Strain]],VEGC8[[#All],[Scion METRC '#]:[Health]],5,FALSE),"")</f>
        <v>#REF!</v>
      </c>
      <c r="I1975" s="13"/>
      <c r="J1975" s="13" t="str">
        <f>_xlfn.IFNA(VLOOKUP(expandedflower[[#This Row],[Scion METRC '#]],DEADC8[#Data],2,FALSE),"Alive")</f>
        <v>Alive</v>
      </c>
      <c r="K1975" s="13"/>
      <c r="L1975" s="13" t="str">
        <f>_xlfn.IFNA(VLOOKUP(expandedflower[[#This Row],[Scion METRC '#]],DEADC8[#Data],3,FALSE),"")</f>
        <v/>
      </c>
      <c r="M1975" s="14" t="str">
        <f>_xlfn.IFNA(VLOOKUP(expandedflower[[#This Row],[Scion METRC '#]],DEADC8[#Data],4,FALSE),"")</f>
        <v/>
      </c>
      <c r="N1975" s="13" t="str">
        <f>IF(ISNUMBER(SEARCH(".",expandedflower[[#This Row],[Pheno Barcode]])),CONCATENATE("1A4070000000065000",RIGHT(expandedflower[[#This Row],[Pheno Barcode]],6)),"")</f>
        <v/>
      </c>
      <c r="O197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_YL4-06</v>
      </c>
    </row>
    <row r="1976" spans="1:15" x14ac:dyDescent="0.25">
      <c r="A1976" s="8" t="s">
        <v>582</v>
      </c>
      <c r="B1976" s="9">
        <v>7</v>
      </c>
      <c r="C1976" s="13" t="s">
        <v>606</v>
      </c>
      <c r="D1976" s="13"/>
      <c r="E1976" s="13" t="e">
        <f>_xlfn.IFNA(VLOOKUP(expandedflower[[#This Row],[Scion METRC '#]],[3]!METRCC8[#Data],2,FALSE),"METRC ERROR")</f>
        <v>#REF!</v>
      </c>
      <c r="F1976" s="13" t="str">
        <f>_xlfn.IFNA(VLOOKUP(expandedflower[[#This Row],[Scion METRC '#]],VEGC8[[#All],[Scion METRC '#]:[Pheno Barcode]],2,FALSE),"")</f>
        <v/>
      </c>
      <c r="G1976" s="13" t="str">
        <f>LEFT(expandedflower[[#This Row],[Pheno Barcode]],7)</f>
        <v/>
      </c>
      <c r="H1976" s="10" t="e">
        <f>_xlfn.IFNA(VLOOKUP(expandedflower[[#This Row],[Strain]],VEGC8[[#All],[Scion METRC '#]:[Health]],5,FALSE),"")</f>
        <v>#REF!</v>
      </c>
      <c r="I1976" s="13"/>
      <c r="J1976" s="13" t="str">
        <f>_xlfn.IFNA(VLOOKUP(expandedflower[[#This Row],[Scion METRC '#]],DEADC8[#Data],2,FALSE),"Alive")</f>
        <v>Alive</v>
      </c>
      <c r="K1976" s="13"/>
      <c r="L1976" s="13" t="str">
        <f>_xlfn.IFNA(VLOOKUP(expandedflower[[#This Row],[Scion METRC '#]],DEADC8[#Data],3,FALSE),"")</f>
        <v/>
      </c>
      <c r="M1976" s="14" t="str">
        <f>_xlfn.IFNA(VLOOKUP(expandedflower[[#This Row],[Scion METRC '#]],DEADC8[#Data],4,FALSE),"")</f>
        <v/>
      </c>
      <c r="N1976" s="13" t="str">
        <f>IF(ISNUMBER(SEARCH(".",expandedflower[[#This Row],[Pheno Barcode]])),CONCATENATE("1A4070000000065000",RIGHT(expandedflower[[#This Row],[Pheno Barcode]],6)),"")</f>
        <v/>
      </c>
      <c r="O197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_YL4-07</v>
      </c>
    </row>
    <row r="1977" spans="1:15" x14ac:dyDescent="0.25">
      <c r="A1977" s="8" t="s">
        <v>582</v>
      </c>
      <c r="B1977" s="9">
        <v>8</v>
      </c>
      <c r="C1977" s="13" t="s">
        <v>606</v>
      </c>
      <c r="D1977" s="13"/>
      <c r="E1977" s="13" t="e">
        <f>_xlfn.IFNA(VLOOKUP(expandedflower[[#This Row],[Scion METRC '#]],[3]!METRCC8[#Data],2,FALSE),"METRC ERROR")</f>
        <v>#REF!</v>
      </c>
      <c r="F1977" s="13" t="str">
        <f>_xlfn.IFNA(VLOOKUP(expandedflower[[#This Row],[Scion METRC '#]],VEGC8[[#All],[Scion METRC '#]:[Pheno Barcode]],2,FALSE),"")</f>
        <v/>
      </c>
      <c r="G1977" s="13" t="str">
        <f>LEFT(expandedflower[[#This Row],[Pheno Barcode]],7)</f>
        <v/>
      </c>
      <c r="H1977" s="10" t="e">
        <f>_xlfn.IFNA(VLOOKUP(expandedflower[[#This Row],[Strain]],VEGC8[[#All],[Scion METRC '#]:[Health]],5,FALSE),"")</f>
        <v>#REF!</v>
      </c>
      <c r="I1977" s="13"/>
      <c r="J1977" s="13" t="str">
        <f>_xlfn.IFNA(VLOOKUP(expandedflower[[#This Row],[Scion METRC '#]],DEADC8[#Data],2,FALSE),"Alive")</f>
        <v>Alive</v>
      </c>
      <c r="K1977" s="13"/>
      <c r="L1977" s="13" t="str">
        <f>_xlfn.IFNA(VLOOKUP(expandedflower[[#This Row],[Scion METRC '#]],DEADC8[#Data],3,FALSE),"")</f>
        <v/>
      </c>
      <c r="M1977" s="14" t="str">
        <f>_xlfn.IFNA(VLOOKUP(expandedflower[[#This Row],[Scion METRC '#]],DEADC8[#Data],4,FALSE),"")</f>
        <v/>
      </c>
      <c r="N1977" s="13" t="str">
        <f>IF(ISNUMBER(SEARCH(".",expandedflower[[#This Row],[Pheno Barcode]])),CONCATENATE("1A4070000000065000",RIGHT(expandedflower[[#This Row],[Pheno Barcode]],6)),"")</f>
        <v/>
      </c>
      <c r="O197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_YL4-08</v>
      </c>
    </row>
    <row r="1978" spans="1:15" x14ac:dyDescent="0.25">
      <c r="A1978" s="8" t="s">
        <v>582</v>
      </c>
      <c r="B1978" s="9">
        <v>9</v>
      </c>
      <c r="C1978" s="13" t="s">
        <v>606</v>
      </c>
      <c r="D1978" s="13"/>
      <c r="E1978" s="13" t="e">
        <f>_xlfn.IFNA(VLOOKUP(expandedflower[[#This Row],[Scion METRC '#]],[3]!METRCC8[#Data],2,FALSE),"METRC ERROR")</f>
        <v>#REF!</v>
      </c>
      <c r="F1978" s="13" t="str">
        <f>_xlfn.IFNA(VLOOKUP(expandedflower[[#This Row],[Scion METRC '#]],VEGC8[[#All],[Scion METRC '#]:[Pheno Barcode]],2,FALSE),"")</f>
        <v/>
      </c>
      <c r="G1978" s="13" t="str">
        <f>LEFT(expandedflower[[#This Row],[Pheno Barcode]],7)</f>
        <v/>
      </c>
      <c r="H1978" s="10" t="e">
        <f>_xlfn.IFNA(VLOOKUP(expandedflower[[#This Row],[Strain]],VEGC8[[#All],[Scion METRC '#]:[Health]],5,FALSE),"")</f>
        <v>#REF!</v>
      </c>
      <c r="I1978" s="13"/>
      <c r="J1978" s="13" t="str">
        <f>_xlfn.IFNA(VLOOKUP(expandedflower[[#This Row],[Scion METRC '#]],DEADC8[#Data],2,FALSE),"Alive")</f>
        <v>Alive</v>
      </c>
      <c r="K1978" s="13"/>
      <c r="L1978" s="13" t="str">
        <f>_xlfn.IFNA(VLOOKUP(expandedflower[[#This Row],[Scion METRC '#]],DEADC8[#Data],3,FALSE),"")</f>
        <v/>
      </c>
      <c r="M1978" s="14" t="str">
        <f>_xlfn.IFNA(VLOOKUP(expandedflower[[#This Row],[Scion METRC '#]],DEADC8[#Data],4,FALSE),"")</f>
        <v/>
      </c>
      <c r="N1978" s="13" t="str">
        <f>IF(ISNUMBER(SEARCH(".",expandedflower[[#This Row],[Pheno Barcode]])),CONCATENATE("1A4070000000065000",RIGHT(expandedflower[[#This Row],[Pheno Barcode]],6)),"")</f>
        <v/>
      </c>
      <c r="O197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_YL4-09</v>
      </c>
    </row>
    <row r="1979" spans="1:15" x14ac:dyDescent="0.25">
      <c r="A1979" s="8" t="s">
        <v>582</v>
      </c>
      <c r="B1979" s="9">
        <v>10</v>
      </c>
      <c r="C1979" s="13" t="s">
        <v>606</v>
      </c>
      <c r="D1979" s="13"/>
      <c r="E1979" s="13" t="e">
        <f>_xlfn.IFNA(VLOOKUP(expandedflower[[#This Row],[Scion METRC '#]],[3]!METRCC8[#Data],2,FALSE),"METRC ERROR")</f>
        <v>#REF!</v>
      </c>
      <c r="F1979" s="13" t="str">
        <f>_xlfn.IFNA(VLOOKUP(expandedflower[[#This Row],[Scion METRC '#]],VEGC8[[#All],[Scion METRC '#]:[Pheno Barcode]],2,FALSE),"")</f>
        <v/>
      </c>
      <c r="G1979" s="13" t="str">
        <f>LEFT(expandedflower[[#This Row],[Pheno Barcode]],7)</f>
        <v/>
      </c>
      <c r="H1979" s="10" t="e">
        <f>_xlfn.IFNA(VLOOKUP(expandedflower[[#This Row],[Strain]],VEGC8[[#All],[Scion METRC '#]:[Health]],5,FALSE),"")</f>
        <v>#REF!</v>
      </c>
      <c r="I1979" s="13"/>
      <c r="J1979" s="13" t="str">
        <f>_xlfn.IFNA(VLOOKUP(expandedflower[[#This Row],[Scion METRC '#]],DEADC8[#Data],2,FALSE),"Alive")</f>
        <v>Alive</v>
      </c>
      <c r="K1979" s="13"/>
      <c r="L1979" s="13" t="str">
        <f>_xlfn.IFNA(VLOOKUP(expandedflower[[#This Row],[Scion METRC '#]],DEADC8[#Data],3,FALSE),"")</f>
        <v/>
      </c>
      <c r="M1979" s="14" t="str">
        <f>_xlfn.IFNA(VLOOKUP(expandedflower[[#This Row],[Scion METRC '#]],DEADC8[#Data],4,FALSE),"")</f>
        <v/>
      </c>
      <c r="N1979" s="13" t="str">
        <f>IF(ISNUMBER(SEARCH(".",expandedflower[[#This Row],[Pheno Barcode]])),CONCATENATE("1A4070000000065000",RIGHT(expandedflower[[#This Row],[Pheno Barcode]],6)),"")</f>
        <v/>
      </c>
      <c r="O197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_YL4-10</v>
      </c>
    </row>
    <row r="1980" spans="1:15" x14ac:dyDescent="0.25">
      <c r="A1980" s="8" t="s">
        <v>582</v>
      </c>
      <c r="B1980" s="9">
        <v>11</v>
      </c>
      <c r="C1980" s="13" t="s">
        <v>606</v>
      </c>
      <c r="D1980" s="13"/>
      <c r="E1980" s="13" t="e">
        <f>_xlfn.IFNA(VLOOKUP(expandedflower[[#This Row],[Scion METRC '#]],[3]!METRCC8[#Data],2,FALSE),"METRC ERROR")</f>
        <v>#REF!</v>
      </c>
      <c r="F1980" s="13" t="str">
        <f>_xlfn.IFNA(VLOOKUP(expandedflower[[#This Row],[Scion METRC '#]],VEGC8[[#All],[Scion METRC '#]:[Pheno Barcode]],2,FALSE),"")</f>
        <v/>
      </c>
      <c r="G1980" s="13" t="str">
        <f>LEFT(expandedflower[[#This Row],[Pheno Barcode]],7)</f>
        <v/>
      </c>
      <c r="H1980" s="10" t="e">
        <f>_xlfn.IFNA(VLOOKUP(expandedflower[[#This Row],[Strain]],VEGC8[[#All],[Scion METRC '#]:[Health]],5,FALSE),"")</f>
        <v>#REF!</v>
      </c>
      <c r="I1980" s="13"/>
      <c r="J1980" s="13" t="str">
        <f>_xlfn.IFNA(VLOOKUP(expandedflower[[#This Row],[Scion METRC '#]],DEADC8[#Data],2,FALSE),"Alive")</f>
        <v>Alive</v>
      </c>
      <c r="K1980" s="13"/>
      <c r="L1980" s="13" t="str">
        <f>_xlfn.IFNA(VLOOKUP(expandedflower[[#This Row],[Scion METRC '#]],DEADC8[#Data],3,FALSE),"")</f>
        <v/>
      </c>
      <c r="M1980" s="14" t="str">
        <f>_xlfn.IFNA(VLOOKUP(expandedflower[[#This Row],[Scion METRC '#]],DEADC8[#Data],4,FALSE),"")</f>
        <v/>
      </c>
      <c r="N1980" s="13" t="str">
        <f>IF(ISNUMBER(SEARCH(".",expandedflower[[#This Row],[Pheno Barcode]])),CONCATENATE("1A4070000000065000",RIGHT(expandedflower[[#This Row],[Pheno Barcode]],6)),"")</f>
        <v/>
      </c>
      <c r="O198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_YL4-11</v>
      </c>
    </row>
    <row r="1981" spans="1:15" x14ac:dyDescent="0.25">
      <c r="A1981" s="8" t="s">
        <v>582</v>
      </c>
      <c r="B1981" s="9">
        <v>12</v>
      </c>
      <c r="C1981" s="13" t="s">
        <v>606</v>
      </c>
      <c r="D1981" s="13"/>
      <c r="E1981" s="13" t="e">
        <f>_xlfn.IFNA(VLOOKUP(expandedflower[[#This Row],[Scion METRC '#]],[3]!METRCC8[#Data],2,FALSE),"METRC ERROR")</f>
        <v>#REF!</v>
      </c>
      <c r="F1981" s="13" t="str">
        <f>_xlfn.IFNA(VLOOKUP(expandedflower[[#This Row],[Scion METRC '#]],VEGC8[[#All],[Scion METRC '#]:[Pheno Barcode]],2,FALSE),"")</f>
        <v/>
      </c>
      <c r="G1981" s="13" t="str">
        <f>LEFT(expandedflower[[#This Row],[Pheno Barcode]],7)</f>
        <v/>
      </c>
      <c r="H1981" s="10" t="e">
        <f>_xlfn.IFNA(VLOOKUP(expandedflower[[#This Row],[Strain]],VEGC8[[#All],[Scion METRC '#]:[Health]],5,FALSE),"")</f>
        <v>#REF!</v>
      </c>
      <c r="I1981" s="13"/>
      <c r="J1981" s="13" t="str">
        <f>_xlfn.IFNA(VLOOKUP(expandedflower[[#This Row],[Scion METRC '#]],DEADC8[#Data],2,FALSE),"Alive")</f>
        <v>Alive</v>
      </c>
      <c r="K1981" s="13"/>
      <c r="L1981" s="13" t="str">
        <f>_xlfn.IFNA(VLOOKUP(expandedflower[[#This Row],[Scion METRC '#]],DEADC8[#Data],3,FALSE),"")</f>
        <v/>
      </c>
      <c r="M1981" s="14" t="str">
        <f>_xlfn.IFNA(VLOOKUP(expandedflower[[#This Row],[Scion METRC '#]],DEADC8[#Data],4,FALSE),"")</f>
        <v/>
      </c>
      <c r="N1981" s="13" t="str">
        <f>IF(ISNUMBER(SEARCH(".",expandedflower[[#This Row],[Pheno Barcode]])),CONCATENATE("1A4070000000065000",RIGHT(expandedflower[[#This Row],[Pheno Barcode]],6)),"")</f>
        <v/>
      </c>
      <c r="O198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_YL4-12</v>
      </c>
    </row>
    <row r="1982" spans="1:15" x14ac:dyDescent="0.25">
      <c r="A1982" s="8" t="s">
        <v>582</v>
      </c>
      <c r="B1982" s="9">
        <v>13</v>
      </c>
      <c r="C1982" s="13" t="s">
        <v>606</v>
      </c>
      <c r="D1982" s="13"/>
      <c r="E1982" s="13" t="e">
        <f>_xlfn.IFNA(VLOOKUP(expandedflower[[#This Row],[Scion METRC '#]],[3]!METRCC8[#Data],2,FALSE),"METRC ERROR")</f>
        <v>#REF!</v>
      </c>
      <c r="F1982" s="13" t="str">
        <f>_xlfn.IFNA(VLOOKUP(expandedflower[[#This Row],[Scion METRC '#]],VEGC8[[#All],[Scion METRC '#]:[Pheno Barcode]],2,FALSE),"")</f>
        <v/>
      </c>
      <c r="G1982" s="13" t="str">
        <f>LEFT(expandedflower[[#This Row],[Pheno Barcode]],7)</f>
        <v/>
      </c>
      <c r="H1982" s="10" t="e">
        <f>_xlfn.IFNA(VLOOKUP(expandedflower[[#This Row],[Strain]],VEGC8[[#All],[Scion METRC '#]:[Health]],5,FALSE),"")</f>
        <v>#REF!</v>
      </c>
      <c r="I1982" s="13"/>
      <c r="J1982" s="13" t="str">
        <f>_xlfn.IFNA(VLOOKUP(expandedflower[[#This Row],[Scion METRC '#]],DEADC8[#Data],2,FALSE),"Alive")</f>
        <v>Alive</v>
      </c>
      <c r="K1982" s="13"/>
      <c r="L1982" s="13" t="str">
        <f>_xlfn.IFNA(VLOOKUP(expandedflower[[#This Row],[Scion METRC '#]],DEADC8[#Data],3,FALSE),"")</f>
        <v/>
      </c>
      <c r="M1982" s="14" t="str">
        <f>_xlfn.IFNA(VLOOKUP(expandedflower[[#This Row],[Scion METRC '#]],DEADC8[#Data],4,FALSE),"")</f>
        <v/>
      </c>
      <c r="N1982" s="13" t="str">
        <f>IF(ISNUMBER(SEARCH(".",expandedflower[[#This Row],[Pheno Barcode]])),CONCATENATE("1A4070000000065000",RIGHT(expandedflower[[#This Row],[Pheno Barcode]],6)),"")</f>
        <v/>
      </c>
      <c r="O198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_YL4-13</v>
      </c>
    </row>
    <row r="1983" spans="1:15" x14ac:dyDescent="0.25">
      <c r="A1983" s="8" t="s">
        <v>582</v>
      </c>
      <c r="B1983" s="9">
        <v>14</v>
      </c>
      <c r="C1983" s="13" t="s">
        <v>606</v>
      </c>
      <c r="D1983" s="13"/>
      <c r="E1983" s="13" t="e">
        <f>_xlfn.IFNA(VLOOKUP(expandedflower[[#This Row],[Scion METRC '#]],[3]!METRCC8[#Data],2,FALSE),"METRC ERROR")</f>
        <v>#REF!</v>
      </c>
      <c r="F1983" s="13" t="str">
        <f>_xlfn.IFNA(VLOOKUP(expandedflower[[#This Row],[Scion METRC '#]],VEGC8[[#All],[Scion METRC '#]:[Pheno Barcode]],2,FALSE),"")</f>
        <v/>
      </c>
      <c r="G1983" s="13" t="str">
        <f>LEFT(expandedflower[[#This Row],[Pheno Barcode]],7)</f>
        <v/>
      </c>
      <c r="H1983" s="10" t="e">
        <f>_xlfn.IFNA(VLOOKUP(expandedflower[[#This Row],[Strain]],VEGC8[[#All],[Scion METRC '#]:[Health]],5,FALSE),"")</f>
        <v>#REF!</v>
      </c>
      <c r="I1983" s="13"/>
      <c r="J1983" s="13" t="str">
        <f>_xlfn.IFNA(VLOOKUP(expandedflower[[#This Row],[Scion METRC '#]],DEADC8[#Data],2,FALSE),"Alive")</f>
        <v>Alive</v>
      </c>
      <c r="K1983" s="13"/>
      <c r="L1983" s="13" t="str">
        <f>_xlfn.IFNA(VLOOKUP(expandedflower[[#This Row],[Scion METRC '#]],DEADC8[#Data],3,FALSE),"")</f>
        <v/>
      </c>
      <c r="M1983" s="14" t="str">
        <f>_xlfn.IFNA(VLOOKUP(expandedflower[[#This Row],[Scion METRC '#]],DEADC8[#Data],4,FALSE),"")</f>
        <v/>
      </c>
      <c r="N1983" s="13" t="str">
        <f>IF(ISNUMBER(SEARCH(".",expandedflower[[#This Row],[Pheno Barcode]])),CONCATENATE("1A4070000000065000",RIGHT(expandedflower[[#This Row],[Pheno Barcode]],6)),"")</f>
        <v/>
      </c>
      <c r="O198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_YL4-14</v>
      </c>
    </row>
    <row r="1984" spans="1:15" x14ac:dyDescent="0.25">
      <c r="A1984" s="8" t="s">
        <v>582</v>
      </c>
      <c r="B1984" s="9">
        <v>15</v>
      </c>
      <c r="C1984" s="13" t="s">
        <v>606</v>
      </c>
      <c r="D1984" s="13"/>
      <c r="E1984" s="13" t="e">
        <f>_xlfn.IFNA(VLOOKUP(expandedflower[[#This Row],[Scion METRC '#]],[3]!METRCC8[#Data],2,FALSE),"METRC ERROR")</f>
        <v>#REF!</v>
      </c>
      <c r="F1984" s="13" t="str">
        <f>_xlfn.IFNA(VLOOKUP(expandedflower[[#This Row],[Scion METRC '#]],VEGC8[[#All],[Scion METRC '#]:[Pheno Barcode]],2,FALSE),"")</f>
        <v/>
      </c>
      <c r="G1984" s="13" t="str">
        <f>LEFT(expandedflower[[#This Row],[Pheno Barcode]],7)</f>
        <v/>
      </c>
      <c r="H1984" s="10" t="e">
        <f>_xlfn.IFNA(VLOOKUP(expandedflower[[#This Row],[Strain]],VEGC8[[#All],[Scion METRC '#]:[Health]],5,FALSE),"")</f>
        <v>#REF!</v>
      </c>
      <c r="I1984" s="13"/>
      <c r="J1984" s="13" t="str">
        <f>_xlfn.IFNA(VLOOKUP(expandedflower[[#This Row],[Scion METRC '#]],DEADC8[#Data],2,FALSE),"Alive")</f>
        <v>Alive</v>
      </c>
      <c r="K1984" s="13"/>
      <c r="L1984" s="13" t="str">
        <f>_xlfn.IFNA(VLOOKUP(expandedflower[[#This Row],[Scion METRC '#]],DEADC8[#Data],3,FALSE),"")</f>
        <v/>
      </c>
      <c r="M1984" s="14" t="str">
        <f>_xlfn.IFNA(VLOOKUP(expandedflower[[#This Row],[Scion METRC '#]],DEADC8[#Data],4,FALSE),"")</f>
        <v/>
      </c>
      <c r="N1984" s="13" t="str">
        <f>IF(ISNUMBER(SEARCH(".",expandedflower[[#This Row],[Pheno Barcode]])),CONCATENATE("1A4070000000065000",RIGHT(expandedflower[[#This Row],[Pheno Barcode]],6)),"")</f>
        <v/>
      </c>
      <c r="O198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_YL4-15</v>
      </c>
    </row>
    <row r="1985" spans="1:15" x14ac:dyDescent="0.25">
      <c r="A1985" s="8" t="s">
        <v>582</v>
      </c>
      <c r="B1985" s="9">
        <v>16</v>
      </c>
      <c r="C1985" s="13" t="s">
        <v>606</v>
      </c>
      <c r="D1985" s="13"/>
      <c r="E1985" s="13" t="e">
        <f>_xlfn.IFNA(VLOOKUP(expandedflower[[#This Row],[Scion METRC '#]],[3]!METRCC8[#Data],2,FALSE),"METRC ERROR")</f>
        <v>#REF!</v>
      </c>
      <c r="F1985" s="13" t="str">
        <f>_xlfn.IFNA(VLOOKUP(expandedflower[[#This Row],[Scion METRC '#]],VEGC8[[#All],[Scion METRC '#]:[Pheno Barcode]],2,FALSE),"")</f>
        <v/>
      </c>
      <c r="G1985" s="13" t="str">
        <f>LEFT(expandedflower[[#This Row],[Pheno Barcode]],7)</f>
        <v/>
      </c>
      <c r="H1985" s="10" t="e">
        <f>_xlfn.IFNA(VLOOKUP(expandedflower[[#This Row],[Strain]],VEGC8[[#All],[Scion METRC '#]:[Health]],5,FALSE),"")</f>
        <v>#REF!</v>
      </c>
      <c r="I1985" s="13"/>
      <c r="J1985" s="13" t="str">
        <f>_xlfn.IFNA(VLOOKUP(expandedflower[[#This Row],[Scion METRC '#]],DEADC8[#Data],2,FALSE),"Alive")</f>
        <v>Alive</v>
      </c>
      <c r="K1985" s="13"/>
      <c r="L1985" s="13" t="str">
        <f>_xlfn.IFNA(VLOOKUP(expandedflower[[#This Row],[Scion METRC '#]],DEADC8[#Data],3,FALSE),"")</f>
        <v/>
      </c>
      <c r="M1985" s="14" t="str">
        <f>_xlfn.IFNA(VLOOKUP(expandedflower[[#This Row],[Scion METRC '#]],DEADC8[#Data],4,FALSE),"")</f>
        <v/>
      </c>
      <c r="N1985" s="13" t="str">
        <f>IF(ISNUMBER(SEARCH(".",expandedflower[[#This Row],[Pheno Barcode]])),CONCATENATE("1A4070000000065000",RIGHT(expandedflower[[#This Row],[Pheno Barcode]],6)),"")</f>
        <v/>
      </c>
      <c r="O198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_YL4-16</v>
      </c>
    </row>
    <row r="1986" spans="1:15" x14ac:dyDescent="0.25">
      <c r="A1986" s="8" t="s">
        <v>582</v>
      </c>
      <c r="B1986" s="9">
        <v>1</v>
      </c>
      <c r="C1986" s="13" t="s">
        <v>607</v>
      </c>
      <c r="D1986" s="13"/>
      <c r="E1986" s="9" t="e">
        <f>_xlfn.IFNA(VLOOKUP(expandedflower[[#This Row],[Scion METRC '#]],[3]!METRCC8[#Data],2,FALSE),"METRC ERROR")</f>
        <v>#REF!</v>
      </c>
      <c r="F1986" s="9" t="str">
        <f>_xlfn.IFNA(VLOOKUP(expandedflower[[#This Row],[Scion METRC '#]],VEGC8[[#All],[Scion METRC '#]:[Pheno Barcode]],2,FALSE),"")</f>
        <v/>
      </c>
      <c r="G1986" s="9" t="str">
        <f>LEFT(expandedflower[[#This Row],[Pheno Barcode]],7)</f>
        <v/>
      </c>
      <c r="H1986" s="10" t="e">
        <f>_xlfn.IFNA(VLOOKUP(expandedflower[[#This Row],[Strain]],VEGC8[[#All],[Scion METRC '#]:[Health]],5,FALSE),"")</f>
        <v>#REF!</v>
      </c>
      <c r="I1986" s="9"/>
      <c r="J1986" s="9" t="str">
        <f>_xlfn.IFNA(VLOOKUP(expandedflower[[#This Row],[Scion METRC '#]],DEADC8[#Data],2,FALSE),"Alive")</f>
        <v>Alive</v>
      </c>
      <c r="K1986" s="65"/>
      <c r="L1986" s="13" t="str">
        <f>_xlfn.IFNA(VLOOKUP(expandedflower[[#This Row],[Scion METRC '#]],DEADC8[#Data],3,FALSE),"")</f>
        <v/>
      </c>
      <c r="M1986" s="14" t="str">
        <f>_xlfn.IFNA(VLOOKUP(expandedflower[[#This Row],[Scion METRC '#]],DEADC8[#Data],4,FALSE),"")</f>
        <v/>
      </c>
      <c r="N1986" s="13" t="str">
        <f>IF(ISNUMBER(SEARCH(".",expandedflower[[#This Row],[Pheno Barcode]])),CONCATENATE("1A4070000000065000",RIGHT(expandedflower[[#This Row],[Pheno Barcode]],6)),"")</f>
        <v/>
      </c>
      <c r="O198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_YL5-01</v>
      </c>
    </row>
    <row r="1987" spans="1:15" x14ac:dyDescent="0.25">
      <c r="A1987" s="8" t="s">
        <v>582</v>
      </c>
      <c r="B1987" s="9">
        <v>2</v>
      </c>
      <c r="C1987" s="13" t="s">
        <v>607</v>
      </c>
      <c r="D1987" s="13"/>
      <c r="E1987" s="13" t="e">
        <f>_xlfn.IFNA(VLOOKUP(expandedflower[[#This Row],[Scion METRC '#]],[3]!METRCC8[#Data],2,FALSE),"METRC ERROR")</f>
        <v>#REF!</v>
      </c>
      <c r="F1987" s="13" t="str">
        <f>_xlfn.IFNA(VLOOKUP(expandedflower[[#This Row],[Scion METRC '#]],VEGC8[[#All],[Scion METRC '#]:[Pheno Barcode]],2,FALSE),"")</f>
        <v/>
      </c>
      <c r="G1987" s="13" t="str">
        <f>LEFT(expandedflower[[#This Row],[Pheno Barcode]],7)</f>
        <v/>
      </c>
      <c r="H1987" s="10" t="e">
        <f>_xlfn.IFNA(VLOOKUP(expandedflower[[#This Row],[Strain]],VEGC8[[#All],[Scion METRC '#]:[Health]],5,FALSE),"")</f>
        <v>#REF!</v>
      </c>
      <c r="I1987" s="13"/>
      <c r="J1987" s="13" t="str">
        <f>_xlfn.IFNA(VLOOKUP(expandedflower[[#This Row],[Scion METRC '#]],DEADC8[#Data],2,FALSE),"Alive")</f>
        <v>Alive</v>
      </c>
      <c r="K1987" s="13"/>
      <c r="L1987" s="13" t="str">
        <f>_xlfn.IFNA(VLOOKUP(expandedflower[[#This Row],[Scion METRC '#]],DEADC8[#Data],3,FALSE),"")</f>
        <v/>
      </c>
      <c r="M1987" s="14" t="str">
        <f>_xlfn.IFNA(VLOOKUP(expandedflower[[#This Row],[Scion METRC '#]],DEADC8[#Data],4,FALSE),"")</f>
        <v/>
      </c>
      <c r="N1987" s="13" t="str">
        <f>IF(ISNUMBER(SEARCH(".",expandedflower[[#This Row],[Pheno Barcode]])),CONCATENATE("1A4070000000065000",RIGHT(expandedflower[[#This Row],[Pheno Barcode]],6)),"")</f>
        <v/>
      </c>
      <c r="O198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_YL5-02</v>
      </c>
    </row>
    <row r="1988" spans="1:15" x14ac:dyDescent="0.25">
      <c r="A1988" s="8" t="s">
        <v>582</v>
      </c>
      <c r="B1988" s="9">
        <v>3</v>
      </c>
      <c r="C1988" s="13" t="s">
        <v>607</v>
      </c>
      <c r="D1988" s="13"/>
      <c r="E1988" s="13" t="e">
        <f>_xlfn.IFNA(VLOOKUP(expandedflower[[#This Row],[Scion METRC '#]],[3]!METRCC8[#Data],2,FALSE),"METRC ERROR")</f>
        <v>#REF!</v>
      </c>
      <c r="F1988" s="13" t="str">
        <f>_xlfn.IFNA(VLOOKUP(expandedflower[[#This Row],[Scion METRC '#]],VEGC8[[#All],[Scion METRC '#]:[Pheno Barcode]],2,FALSE),"")</f>
        <v/>
      </c>
      <c r="G1988" s="13" t="str">
        <f>LEFT(expandedflower[[#This Row],[Pheno Barcode]],7)</f>
        <v/>
      </c>
      <c r="H1988" s="10" t="e">
        <f>_xlfn.IFNA(VLOOKUP(expandedflower[[#This Row],[Strain]],VEGC8[[#All],[Scion METRC '#]:[Health]],5,FALSE),"")</f>
        <v>#REF!</v>
      </c>
      <c r="I1988" s="13"/>
      <c r="J1988" s="13" t="str">
        <f>_xlfn.IFNA(VLOOKUP(expandedflower[[#This Row],[Scion METRC '#]],DEADC8[#Data],2,FALSE),"Alive")</f>
        <v>Alive</v>
      </c>
      <c r="K1988" s="13"/>
      <c r="L1988" s="13" t="str">
        <f>_xlfn.IFNA(VLOOKUP(expandedflower[[#This Row],[Scion METRC '#]],DEADC8[#Data],3,FALSE),"")</f>
        <v/>
      </c>
      <c r="M1988" s="14" t="str">
        <f>_xlfn.IFNA(VLOOKUP(expandedflower[[#This Row],[Scion METRC '#]],DEADC8[#Data],4,FALSE),"")</f>
        <v/>
      </c>
      <c r="N1988" s="13" t="str">
        <f>IF(ISNUMBER(SEARCH(".",expandedflower[[#This Row],[Pheno Barcode]])),CONCATENATE("1A4070000000065000",RIGHT(expandedflower[[#This Row],[Pheno Barcode]],6)),"")</f>
        <v/>
      </c>
      <c r="O198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_YL5-03</v>
      </c>
    </row>
    <row r="1989" spans="1:15" x14ac:dyDescent="0.25">
      <c r="A1989" s="8" t="s">
        <v>582</v>
      </c>
      <c r="B1989" s="9">
        <v>4</v>
      </c>
      <c r="C1989" s="13" t="s">
        <v>607</v>
      </c>
      <c r="D1989" s="13"/>
      <c r="E1989" s="13" t="e">
        <f>_xlfn.IFNA(VLOOKUP(expandedflower[[#This Row],[Scion METRC '#]],[3]!METRCC8[#Data],2,FALSE),"METRC ERROR")</f>
        <v>#REF!</v>
      </c>
      <c r="F1989" s="13" t="str">
        <f>_xlfn.IFNA(VLOOKUP(expandedflower[[#This Row],[Scion METRC '#]],VEGC8[[#All],[Scion METRC '#]:[Pheno Barcode]],2,FALSE),"")</f>
        <v/>
      </c>
      <c r="G1989" s="13" t="str">
        <f>LEFT(expandedflower[[#This Row],[Pheno Barcode]],7)</f>
        <v/>
      </c>
      <c r="H1989" s="10" t="e">
        <f>_xlfn.IFNA(VLOOKUP(expandedflower[[#This Row],[Strain]],VEGC8[[#All],[Scion METRC '#]:[Health]],5,FALSE),"")</f>
        <v>#REF!</v>
      </c>
      <c r="I1989" s="13"/>
      <c r="J1989" s="13" t="str">
        <f>_xlfn.IFNA(VLOOKUP(expandedflower[[#This Row],[Scion METRC '#]],DEADC8[#Data],2,FALSE),"Alive")</f>
        <v>Alive</v>
      </c>
      <c r="K1989" s="13"/>
      <c r="L1989" s="13" t="str">
        <f>_xlfn.IFNA(VLOOKUP(expandedflower[[#This Row],[Scion METRC '#]],DEADC8[#Data],3,FALSE),"")</f>
        <v/>
      </c>
      <c r="M1989" s="14" t="str">
        <f>_xlfn.IFNA(VLOOKUP(expandedflower[[#This Row],[Scion METRC '#]],DEADC8[#Data],4,FALSE),"")</f>
        <v/>
      </c>
      <c r="N1989" s="13" t="str">
        <f>IF(ISNUMBER(SEARCH(".",expandedflower[[#This Row],[Pheno Barcode]])),CONCATENATE("1A4070000000065000",RIGHT(expandedflower[[#This Row],[Pheno Barcode]],6)),"")</f>
        <v/>
      </c>
      <c r="O198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_YL5-04</v>
      </c>
    </row>
    <row r="1990" spans="1:15" x14ac:dyDescent="0.25">
      <c r="A1990" s="8" t="s">
        <v>582</v>
      </c>
      <c r="B1990" s="9">
        <v>5</v>
      </c>
      <c r="C1990" s="13" t="s">
        <v>607</v>
      </c>
      <c r="D1990" s="13"/>
      <c r="E1990" s="13" t="e">
        <f>_xlfn.IFNA(VLOOKUP(expandedflower[[#This Row],[Scion METRC '#]],[3]!METRCC8[#Data],2,FALSE),"METRC ERROR")</f>
        <v>#REF!</v>
      </c>
      <c r="F1990" s="13" t="str">
        <f>_xlfn.IFNA(VLOOKUP(expandedflower[[#This Row],[Scion METRC '#]],VEGC8[[#All],[Scion METRC '#]:[Pheno Barcode]],2,FALSE),"")</f>
        <v/>
      </c>
      <c r="G1990" s="13" t="str">
        <f>LEFT(expandedflower[[#This Row],[Pheno Barcode]],7)</f>
        <v/>
      </c>
      <c r="H1990" s="10" t="e">
        <f>_xlfn.IFNA(VLOOKUP(expandedflower[[#This Row],[Strain]],VEGC8[[#All],[Scion METRC '#]:[Health]],5,FALSE),"")</f>
        <v>#REF!</v>
      </c>
      <c r="I1990" s="13"/>
      <c r="J1990" s="13" t="str">
        <f>_xlfn.IFNA(VLOOKUP(expandedflower[[#This Row],[Scion METRC '#]],DEADC8[#Data],2,FALSE),"Alive")</f>
        <v>Alive</v>
      </c>
      <c r="K1990" s="13"/>
      <c r="L1990" s="13" t="str">
        <f>_xlfn.IFNA(VLOOKUP(expandedflower[[#This Row],[Scion METRC '#]],DEADC8[#Data],3,FALSE),"")</f>
        <v/>
      </c>
      <c r="M1990" s="14" t="str">
        <f>_xlfn.IFNA(VLOOKUP(expandedflower[[#This Row],[Scion METRC '#]],DEADC8[#Data],4,FALSE),"")</f>
        <v/>
      </c>
      <c r="N1990" s="13" t="str">
        <f>IF(ISNUMBER(SEARCH(".",expandedflower[[#This Row],[Pheno Barcode]])),CONCATENATE("1A4070000000065000",RIGHT(expandedflower[[#This Row],[Pheno Barcode]],6)),"")</f>
        <v/>
      </c>
      <c r="O199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_YL5-05</v>
      </c>
    </row>
    <row r="1991" spans="1:15" x14ac:dyDescent="0.25">
      <c r="A1991" s="8" t="s">
        <v>582</v>
      </c>
      <c r="B1991" s="9">
        <v>6</v>
      </c>
      <c r="C1991" s="13" t="s">
        <v>607</v>
      </c>
      <c r="D1991" s="13"/>
      <c r="E1991" s="13" t="e">
        <f>_xlfn.IFNA(VLOOKUP(expandedflower[[#This Row],[Scion METRC '#]],[3]!METRCC8[#Data],2,FALSE),"METRC ERROR")</f>
        <v>#REF!</v>
      </c>
      <c r="F1991" s="13" t="str">
        <f>_xlfn.IFNA(VLOOKUP(expandedflower[[#This Row],[Scion METRC '#]],VEGC8[[#All],[Scion METRC '#]:[Pheno Barcode]],2,FALSE),"")</f>
        <v/>
      </c>
      <c r="G1991" s="13" t="str">
        <f>LEFT(expandedflower[[#This Row],[Pheno Barcode]],7)</f>
        <v/>
      </c>
      <c r="H1991" s="10" t="e">
        <f>_xlfn.IFNA(VLOOKUP(expandedflower[[#This Row],[Strain]],VEGC8[[#All],[Scion METRC '#]:[Health]],5,FALSE),"")</f>
        <v>#REF!</v>
      </c>
      <c r="I1991" s="13"/>
      <c r="J1991" s="13" t="str">
        <f>_xlfn.IFNA(VLOOKUP(expandedflower[[#This Row],[Scion METRC '#]],DEADC8[#Data],2,FALSE),"Alive")</f>
        <v>Alive</v>
      </c>
      <c r="K1991" s="13"/>
      <c r="L1991" s="13" t="str">
        <f>_xlfn.IFNA(VLOOKUP(expandedflower[[#This Row],[Scion METRC '#]],DEADC8[#Data],3,FALSE),"")</f>
        <v/>
      </c>
      <c r="M1991" s="14" t="str">
        <f>_xlfn.IFNA(VLOOKUP(expandedflower[[#This Row],[Scion METRC '#]],DEADC8[#Data],4,FALSE),"")</f>
        <v/>
      </c>
      <c r="N1991" s="13" t="str">
        <f>IF(ISNUMBER(SEARCH(".",expandedflower[[#This Row],[Pheno Barcode]])),CONCATENATE("1A4070000000065000",RIGHT(expandedflower[[#This Row],[Pheno Barcode]],6)),"")</f>
        <v/>
      </c>
      <c r="O199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_YL5-06</v>
      </c>
    </row>
    <row r="1992" spans="1:15" x14ac:dyDescent="0.25">
      <c r="A1992" s="8" t="s">
        <v>582</v>
      </c>
      <c r="B1992" s="9">
        <v>7</v>
      </c>
      <c r="C1992" s="13" t="s">
        <v>607</v>
      </c>
      <c r="D1992" s="13"/>
      <c r="E1992" s="13" t="e">
        <f>_xlfn.IFNA(VLOOKUP(expandedflower[[#This Row],[Scion METRC '#]],[3]!METRCC8[#Data],2,FALSE),"METRC ERROR")</f>
        <v>#REF!</v>
      </c>
      <c r="F1992" s="13" t="str">
        <f>_xlfn.IFNA(VLOOKUP(expandedflower[[#This Row],[Scion METRC '#]],VEGC8[[#All],[Scion METRC '#]:[Pheno Barcode]],2,FALSE),"")</f>
        <v/>
      </c>
      <c r="G1992" s="13" t="str">
        <f>LEFT(expandedflower[[#This Row],[Pheno Barcode]],7)</f>
        <v/>
      </c>
      <c r="H1992" s="10" t="e">
        <f>_xlfn.IFNA(VLOOKUP(expandedflower[[#This Row],[Strain]],VEGC8[[#All],[Scion METRC '#]:[Health]],5,FALSE),"")</f>
        <v>#REF!</v>
      </c>
      <c r="I1992" s="13"/>
      <c r="J1992" s="13" t="str">
        <f>_xlfn.IFNA(VLOOKUP(expandedflower[[#This Row],[Scion METRC '#]],DEADC8[#Data],2,FALSE),"Alive")</f>
        <v>Alive</v>
      </c>
      <c r="K1992" s="13"/>
      <c r="L1992" s="13" t="str">
        <f>_xlfn.IFNA(VLOOKUP(expandedflower[[#This Row],[Scion METRC '#]],DEADC8[#Data],3,FALSE),"")</f>
        <v/>
      </c>
      <c r="M1992" s="14" t="str">
        <f>_xlfn.IFNA(VLOOKUP(expandedflower[[#This Row],[Scion METRC '#]],DEADC8[#Data],4,FALSE),"")</f>
        <v/>
      </c>
      <c r="N1992" s="13" t="str">
        <f>IF(ISNUMBER(SEARCH(".",expandedflower[[#This Row],[Pheno Barcode]])),CONCATENATE("1A4070000000065000",RIGHT(expandedflower[[#This Row],[Pheno Barcode]],6)),"")</f>
        <v/>
      </c>
      <c r="O1992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_YL5-07</v>
      </c>
    </row>
    <row r="1993" spans="1:15" x14ac:dyDescent="0.25">
      <c r="A1993" s="8" t="s">
        <v>582</v>
      </c>
      <c r="B1993" s="9">
        <v>8</v>
      </c>
      <c r="C1993" s="13" t="s">
        <v>607</v>
      </c>
      <c r="D1993" s="13"/>
      <c r="E1993" s="13" t="e">
        <f>_xlfn.IFNA(VLOOKUP(expandedflower[[#This Row],[Scion METRC '#]],[3]!METRCC8[#Data],2,FALSE),"METRC ERROR")</f>
        <v>#REF!</v>
      </c>
      <c r="F1993" s="13" t="str">
        <f>_xlfn.IFNA(VLOOKUP(expandedflower[[#This Row],[Scion METRC '#]],VEGC8[[#All],[Scion METRC '#]:[Pheno Barcode]],2,FALSE),"")</f>
        <v/>
      </c>
      <c r="G1993" s="13" t="str">
        <f>LEFT(expandedflower[[#This Row],[Pheno Barcode]],7)</f>
        <v/>
      </c>
      <c r="H1993" s="10" t="e">
        <f>_xlfn.IFNA(VLOOKUP(expandedflower[[#This Row],[Strain]],VEGC8[[#All],[Scion METRC '#]:[Health]],5,FALSE),"")</f>
        <v>#REF!</v>
      </c>
      <c r="I1993" s="13"/>
      <c r="J1993" s="13" t="str">
        <f>_xlfn.IFNA(VLOOKUP(expandedflower[[#This Row],[Scion METRC '#]],DEADC8[#Data],2,FALSE),"Alive")</f>
        <v>Alive</v>
      </c>
      <c r="K1993" s="13"/>
      <c r="L1993" s="13" t="str">
        <f>_xlfn.IFNA(VLOOKUP(expandedflower[[#This Row],[Scion METRC '#]],DEADC8[#Data],3,FALSE),"")</f>
        <v/>
      </c>
      <c r="M1993" s="14" t="str">
        <f>_xlfn.IFNA(VLOOKUP(expandedflower[[#This Row],[Scion METRC '#]],DEADC8[#Data],4,FALSE),"")</f>
        <v/>
      </c>
      <c r="N1993" s="13" t="str">
        <f>IF(ISNUMBER(SEARCH(".",expandedflower[[#This Row],[Pheno Barcode]])),CONCATENATE("1A4070000000065000",RIGHT(expandedflower[[#This Row],[Pheno Barcode]],6)),"")</f>
        <v/>
      </c>
      <c r="O1993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_YL5-08</v>
      </c>
    </row>
    <row r="1994" spans="1:15" x14ac:dyDescent="0.25">
      <c r="A1994" s="8" t="s">
        <v>582</v>
      </c>
      <c r="B1994" s="9">
        <v>9</v>
      </c>
      <c r="C1994" s="13" t="s">
        <v>607</v>
      </c>
      <c r="D1994" s="13"/>
      <c r="E1994" s="13" t="e">
        <f>_xlfn.IFNA(VLOOKUP(expandedflower[[#This Row],[Scion METRC '#]],[3]!METRCC8[#Data],2,FALSE),"METRC ERROR")</f>
        <v>#REF!</v>
      </c>
      <c r="F1994" s="13" t="str">
        <f>_xlfn.IFNA(VLOOKUP(expandedflower[[#This Row],[Scion METRC '#]],VEGC8[[#All],[Scion METRC '#]:[Pheno Barcode]],2,FALSE),"")</f>
        <v/>
      </c>
      <c r="G1994" s="13" t="str">
        <f>LEFT(expandedflower[[#This Row],[Pheno Barcode]],7)</f>
        <v/>
      </c>
      <c r="H1994" s="10" t="e">
        <f>_xlfn.IFNA(VLOOKUP(expandedflower[[#This Row],[Strain]],VEGC8[[#All],[Scion METRC '#]:[Health]],5,FALSE),"")</f>
        <v>#REF!</v>
      </c>
      <c r="I1994" s="13"/>
      <c r="J1994" s="13" t="str">
        <f>_xlfn.IFNA(VLOOKUP(expandedflower[[#This Row],[Scion METRC '#]],DEADC8[#Data],2,FALSE),"Alive")</f>
        <v>Alive</v>
      </c>
      <c r="K1994" s="13"/>
      <c r="L1994" s="13" t="str">
        <f>_xlfn.IFNA(VLOOKUP(expandedflower[[#This Row],[Scion METRC '#]],DEADC8[#Data],3,FALSE),"")</f>
        <v/>
      </c>
      <c r="M1994" s="14" t="str">
        <f>_xlfn.IFNA(VLOOKUP(expandedflower[[#This Row],[Scion METRC '#]],DEADC8[#Data],4,FALSE),"")</f>
        <v/>
      </c>
      <c r="N1994" s="13" t="str">
        <f>IF(ISNUMBER(SEARCH(".",expandedflower[[#This Row],[Pheno Barcode]])),CONCATENATE("1A4070000000065000",RIGHT(expandedflower[[#This Row],[Pheno Barcode]],6)),"")</f>
        <v/>
      </c>
      <c r="O1994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_YL5-09</v>
      </c>
    </row>
    <row r="1995" spans="1:15" x14ac:dyDescent="0.25">
      <c r="A1995" s="8" t="s">
        <v>582</v>
      </c>
      <c r="B1995" s="9">
        <v>10</v>
      </c>
      <c r="C1995" s="13" t="s">
        <v>607</v>
      </c>
      <c r="D1995" s="13"/>
      <c r="E1995" s="13" t="e">
        <f>_xlfn.IFNA(VLOOKUP(expandedflower[[#This Row],[Scion METRC '#]],[3]!METRCC8[#Data],2,FALSE),"METRC ERROR")</f>
        <v>#REF!</v>
      </c>
      <c r="F1995" s="13" t="str">
        <f>_xlfn.IFNA(VLOOKUP(expandedflower[[#This Row],[Scion METRC '#]],VEGC8[[#All],[Scion METRC '#]:[Pheno Barcode]],2,FALSE),"")</f>
        <v/>
      </c>
      <c r="G1995" s="13" t="str">
        <f>LEFT(expandedflower[[#This Row],[Pheno Barcode]],7)</f>
        <v/>
      </c>
      <c r="H1995" s="10" t="e">
        <f>_xlfn.IFNA(VLOOKUP(expandedflower[[#This Row],[Strain]],VEGC8[[#All],[Scion METRC '#]:[Health]],5,FALSE),"")</f>
        <v>#REF!</v>
      </c>
      <c r="I1995" s="13"/>
      <c r="J1995" s="13" t="str">
        <f>_xlfn.IFNA(VLOOKUP(expandedflower[[#This Row],[Scion METRC '#]],DEADC8[#Data],2,FALSE),"Alive")</f>
        <v>Alive</v>
      </c>
      <c r="K1995" s="13"/>
      <c r="L1995" s="13" t="str">
        <f>_xlfn.IFNA(VLOOKUP(expandedflower[[#This Row],[Scion METRC '#]],DEADC8[#Data],3,FALSE),"")</f>
        <v/>
      </c>
      <c r="M1995" s="14" t="str">
        <f>_xlfn.IFNA(VLOOKUP(expandedflower[[#This Row],[Scion METRC '#]],DEADC8[#Data],4,FALSE),"")</f>
        <v/>
      </c>
      <c r="N1995" s="13" t="str">
        <f>IF(ISNUMBER(SEARCH(".",expandedflower[[#This Row],[Pheno Barcode]])),CONCATENATE("1A4070000000065000",RIGHT(expandedflower[[#This Row],[Pheno Barcode]],6)),"")</f>
        <v/>
      </c>
      <c r="O1995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_YL5-10</v>
      </c>
    </row>
    <row r="1996" spans="1:15" x14ac:dyDescent="0.25">
      <c r="A1996" s="8" t="s">
        <v>582</v>
      </c>
      <c r="B1996" s="9">
        <v>11</v>
      </c>
      <c r="C1996" s="13" t="s">
        <v>607</v>
      </c>
      <c r="D1996" s="13"/>
      <c r="E1996" s="13" t="e">
        <f>_xlfn.IFNA(VLOOKUP(expandedflower[[#This Row],[Scion METRC '#]],[3]!METRCC8[#Data],2,FALSE),"METRC ERROR")</f>
        <v>#REF!</v>
      </c>
      <c r="F1996" s="13" t="str">
        <f>_xlfn.IFNA(VLOOKUP(expandedflower[[#This Row],[Scion METRC '#]],VEGC8[[#All],[Scion METRC '#]:[Pheno Barcode]],2,FALSE),"")</f>
        <v/>
      </c>
      <c r="G1996" s="13" t="str">
        <f>LEFT(expandedflower[[#This Row],[Pheno Barcode]],7)</f>
        <v/>
      </c>
      <c r="H1996" s="10" t="e">
        <f>_xlfn.IFNA(VLOOKUP(expandedflower[[#This Row],[Strain]],VEGC8[[#All],[Scion METRC '#]:[Health]],5,FALSE),"")</f>
        <v>#REF!</v>
      </c>
      <c r="I1996" s="13"/>
      <c r="J1996" s="13" t="str">
        <f>_xlfn.IFNA(VLOOKUP(expandedflower[[#This Row],[Scion METRC '#]],DEADC8[#Data],2,FALSE),"Alive")</f>
        <v>Alive</v>
      </c>
      <c r="K1996" s="13"/>
      <c r="L1996" s="13" t="str">
        <f>_xlfn.IFNA(VLOOKUP(expandedflower[[#This Row],[Scion METRC '#]],DEADC8[#Data],3,FALSE),"")</f>
        <v/>
      </c>
      <c r="M1996" s="14" t="str">
        <f>_xlfn.IFNA(VLOOKUP(expandedflower[[#This Row],[Scion METRC '#]],DEADC8[#Data],4,FALSE),"")</f>
        <v/>
      </c>
      <c r="N1996" s="13" t="str">
        <f>IF(ISNUMBER(SEARCH(".",expandedflower[[#This Row],[Pheno Barcode]])),CONCATENATE("1A4070000000065000",RIGHT(expandedflower[[#This Row],[Pheno Barcode]],6)),"")</f>
        <v/>
      </c>
      <c r="O1996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_YL5-11</v>
      </c>
    </row>
    <row r="1997" spans="1:15" x14ac:dyDescent="0.25">
      <c r="A1997" s="8" t="s">
        <v>582</v>
      </c>
      <c r="B1997" s="9">
        <v>12</v>
      </c>
      <c r="C1997" s="13" t="s">
        <v>607</v>
      </c>
      <c r="D1997" s="13"/>
      <c r="E1997" s="13" t="e">
        <f>_xlfn.IFNA(VLOOKUP(expandedflower[[#This Row],[Scion METRC '#]],[3]!METRCC8[#Data],2,FALSE),"METRC ERROR")</f>
        <v>#REF!</v>
      </c>
      <c r="F1997" s="13" t="str">
        <f>_xlfn.IFNA(VLOOKUP(expandedflower[[#This Row],[Scion METRC '#]],VEGC8[[#All],[Scion METRC '#]:[Pheno Barcode]],2,FALSE),"")</f>
        <v/>
      </c>
      <c r="G1997" s="13" t="str">
        <f>LEFT(expandedflower[[#This Row],[Pheno Barcode]],7)</f>
        <v/>
      </c>
      <c r="H1997" s="10" t="e">
        <f>_xlfn.IFNA(VLOOKUP(expandedflower[[#This Row],[Strain]],VEGC8[[#All],[Scion METRC '#]:[Health]],5,FALSE),"")</f>
        <v>#REF!</v>
      </c>
      <c r="I1997" s="13"/>
      <c r="J1997" s="13" t="str">
        <f>_xlfn.IFNA(VLOOKUP(expandedflower[[#This Row],[Scion METRC '#]],DEADC8[#Data],2,FALSE),"Alive")</f>
        <v>Alive</v>
      </c>
      <c r="K1997" s="13"/>
      <c r="L1997" s="13" t="str">
        <f>_xlfn.IFNA(VLOOKUP(expandedflower[[#This Row],[Scion METRC '#]],DEADC8[#Data],3,FALSE),"")</f>
        <v/>
      </c>
      <c r="M1997" s="14" t="str">
        <f>_xlfn.IFNA(VLOOKUP(expandedflower[[#This Row],[Scion METRC '#]],DEADC8[#Data],4,FALSE),"")</f>
        <v/>
      </c>
      <c r="N1997" s="13" t="str">
        <f>IF(ISNUMBER(SEARCH(".",expandedflower[[#This Row],[Pheno Barcode]])),CONCATENATE("1A4070000000065000",RIGHT(expandedflower[[#This Row],[Pheno Barcode]],6)),"")</f>
        <v/>
      </c>
      <c r="O1997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_YL5-12</v>
      </c>
    </row>
    <row r="1998" spans="1:15" x14ac:dyDescent="0.25">
      <c r="A1998" s="8" t="s">
        <v>582</v>
      </c>
      <c r="B1998" s="9">
        <v>13</v>
      </c>
      <c r="C1998" s="13" t="s">
        <v>607</v>
      </c>
      <c r="D1998" s="13"/>
      <c r="E1998" s="13" t="e">
        <f>_xlfn.IFNA(VLOOKUP(expandedflower[[#This Row],[Scion METRC '#]],[3]!METRCC8[#Data],2,FALSE),"METRC ERROR")</f>
        <v>#REF!</v>
      </c>
      <c r="F1998" s="13" t="str">
        <f>_xlfn.IFNA(VLOOKUP(expandedflower[[#This Row],[Scion METRC '#]],VEGC8[[#All],[Scion METRC '#]:[Pheno Barcode]],2,FALSE),"")</f>
        <v/>
      </c>
      <c r="G1998" s="13" t="str">
        <f>LEFT(expandedflower[[#This Row],[Pheno Barcode]],7)</f>
        <v/>
      </c>
      <c r="H1998" s="10" t="e">
        <f>_xlfn.IFNA(VLOOKUP(expandedflower[[#This Row],[Strain]],VEGC8[[#All],[Scion METRC '#]:[Health]],5,FALSE),"")</f>
        <v>#REF!</v>
      </c>
      <c r="I1998" s="13"/>
      <c r="J1998" s="13" t="str">
        <f>_xlfn.IFNA(VLOOKUP(expandedflower[[#This Row],[Scion METRC '#]],DEADC8[#Data],2,FALSE),"Alive")</f>
        <v>Alive</v>
      </c>
      <c r="K1998" s="13"/>
      <c r="L1998" s="13" t="str">
        <f>_xlfn.IFNA(VLOOKUP(expandedflower[[#This Row],[Scion METRC '#]],DEADC8[#Data],3,FALSE),"")</f>
        <v/>
      </c>
      <c r="M1998" s="14" t="str">
        <f>_xlfn.IFNA(VLOOKUP(expandedflower[[#This Row],[Scion METRC '#]],DEADC8[#Data],4,FALSE),"")</f>
        <v/>
      </c>
      <c r="N1998" s="13" t="str">
        <f>IF(ISNUMBER(SEARCH(".",expandedflower[[#This Row],[Pheno Barcode]])),CONCATENATE("1A4070000000065000",RIGHT(expandedflower[[#This Row],[Pheno Barcode]],6)),"")</f>
        <v/>
      </c>
      <c r="O1998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_YL5-13</v>
      </c>
    </row>
    <row r="1999" spans="1:15" x14ac:dyDescent="0.25">
      <c r="A1999" s="8" t="s">
        <v>582</v>
      </c>
      <c r="B1999" s="9">
        <v>14</v>
      </c>
      <c r="C1999" s="13" t="s">
        <v>607</v>
      </c>
      <c r="D1999" s="13"/>
      <c r="E1999" s="13" t="e">
        <f>_xlfn.IFNA(VLOOKUP(expandedflower[[#This Row],[Scion METRC '#]],[3]!METRCC8[#Data],2,FALSE),"METRC ERROR")</f>
        <v>#REF!</v>
      </c>
      <c r="F1999" s="13" t="str">
        <f>_xlfn.IFNA(VLOOKUP(expandedflower[[#This Row],[Scion METRC '#]],VEGC8[[#All],[Scion METRC '#]:[Pheno Barcode]],2,FALSE),"")</f>
        <v/>
      </c>
      <c r="G1999" s="13" t="str">
        <f>LEFT(expandedflower[[#This Row],[Pheno Barcode]],7)</f>
        <v/>
      </c>
      <c r="H1999" s="10" t="e">
        <f>_xlfn.IFNA(VLOOKUP(expandedflower[[#This Row],[Strain]],VEGC8[[#All],[Scion METRC '#]:[Health]],5,FALSE),"")</f>
        <v>#REF!</v>
      </c>
      <c r="I1999" s="13"/>
      <c r="J1999" s="13" t="str">
        <f>_xlfn.IFNA(VLOOKUP(expandedflower[[#This Row],[Scion METRC '#]],DEADC8[#Data],2,FALSE),"Alive")</f>
        <v>Alive</v>
      </c>
      <c r="K1999" s="13"/>
      <c r="L1999" s="13" t="str">
        <f>_xlfn.IFNA(VLOOKUP(expandedflower[[#This Row],[Scion METRC '#]],DEADC8[#Data],3,FALSE),"")</f>
        <v/>
      </c>
      <c r="M1999" s="14" t="str">
        <f>_xlfn.IFNA(VLOOKUP(expandedflower[[#This Row],[Scion METRC '#]],DEADC8[#Data],4,FALSE),"")</f>
        <v/>
      </c>
      <c r="N1999" s="13" t="str">
        <f>IF(ISNUMBER(SEARCH(".",expandedflower[[#This Row],[Pheno Barcode]])),CONCATENATE("1A4070000000065000",RIGHT(expandedflower[[#This Row],[Pheno Barcode]],6)),"")</f>
        <v/>
      </c>
      <c r="O1999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_YL5-14</v>
      </c>
    </row>
    <row r="2000" spans="1:15" x14ac:dyDescent="0.25">
      <c r="A2000" s="8" t="s">
        <v>582</v>
      </c>
      <c r="B2000" s="9">
        <v>15</v>
      </c>
      <c r="C2000" s="13" t="s">
        <v>607</v>
      </c>
      <c r="D2000" s="13"/>
      <c r="E2000" s="13" t="e">
        <f>_xlfn.IFNA(VLOOKUP(expandedflower[[#This Row],[Scion METRC '#]],[3]!METRCC8[#Data],2,FALSE),"METRC ERROR")</f>
        <v>#REF!</v>
      </c>
      <c r="F2000" s="13" t="str">
        <f>_xlfn.IFNA(VLOOKUP(expandedflower[[#This Row],[Scion METRC '#]],VEGC8[[#All],[Scion METRC '#]:[Pheno Barcode]],2,FALSE),"")</f>
        <v/>
      </c>
      <c r="G2000" s="13" t="str">
        <f>LEFT(expandedflower[[#This Row],[Pheno Barcode]],7)</f>
        <v/>
      </c>
      <c r="H2000" s="10" t="e">
        <f>_xlfn.IFNA(VLOOKUP(expandedflower[[#This Row],[Strain]],VEGC8[[#All],[Scion METRC '#]:[Health]],5,FALSE),"")</f>
        <v>#REF!</v>
      </c>
      <c r="I2000" s="13"/>
      <c r="J2000" s="13" t="str">
        <f>_xlfn.IFNA(VLOOKUP(expandedflower[[#This Row],[Scion METRC '#]],DEADC8[#Data],2,FALSE),"Alive")</f>
        <v>Alive</v>
      </c>
      <c r="K2000" s="13"/>
      <c r="L2000" s="13" t="str">
        <f>_xlfn.IFNA(VLOOKUP(expandedflower[[#This Row],[Scion METRC '#]],DEADC8[#Data],3,FALSE),"")</f>
        <v/>
      </c>
      <c r="M2000" s="14" t="str">
        <f>_xlfn.IFNA(VLOOKUP(expandedflower[[#This Row],[Scion METRC '#]],DEADC8[#Data],4,FALSE),"")</f>
        <v/>
      </c>
      <c r="N2000" s="13" t="str">
        <f>IF(ISNUMBER(SEARCH(".",expandedflower[[#This Row],[Pheno Barcode]])),CONCATENATE("1A4070000000065000",RIGHT(expandedflower[[#This Row],[Pheno Barcode]],6)),"")</f>
        <v/>
      </c>
      <c r="O2000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_YL5-15</v>
      </c>
    </row>
    <row r="2001" spans="1:15" x14ac:dyDescent="0.25">
      <c r="A2001" s="8" t="s">
        <v>582</v>
      </c>
      <c r="B2001" s="9">
        <v>16</v>
      </c>
      <c r="C2001" s="13" t="s">
        <v>607</v>
      </c>
      <c r="D2001" s="13"/>
      <c r="E2001" s="13" t="e">
        <f>_xlfn.IFNA(VLOOKUP(expandedflower[[#This Row],[Scion METRC '#]],[3]!METRCC8[#Data],2,FALSE),"METRC ERROR")</f>
        <v>#REF!</v>
      </c>
      <c r="F2001" s="13" t="str">
        <f>_xlfn.IFNA(VLOOKUP(expandedflower[[#This Row],[Scion METRC '#]],VEGC8[[#All],[Scion METRC '#]:[Pheno Barcode]],2,FALSE),"")</f>
        <v/>
      </c>
      <c r="G2001" s="13" t="str">
        <f>LEFT(expandedflower[[#This Row],[Pheno Barcode]],7)</f>
        <v/>
      </c>
      <c r="H2001" s="10" t="e">
        <f>_xlfn.IFNA(VLOOKUP(expandedflower[[#This Row],[Strain]],VEGC8[[#All],[Scion METRC '#]:[Health]],5,FALSE),"")</f>
        <v>#REF!</v>
      </c>
      <c r="I2001" s="13"/>
      <c r="J2001" s="13" t="str">
        <f>_xlfn.IFNA(VLOOKUP(expandedflower[[#This Row],[Scion METRC '#]],DEADC8[#Data],2,FALSE),"Alive")</f>
        <v>Alive</v>
      </c>
      <c r="K2001" s="13"/>
      <c r="L2001" s="13" t="str">
        <f>_xlfn.IFNA(VLOOKUP(expandedflower[[#This Row],[Scion METRC '#]],DEADC8[#Data],3,FALSE),"")</f>
        <v/>
      </c>
      <c r="M2001" s="14" t="str">
        <f>_xlfn.IFNA(VLOOKUP(expandedflower[[#This Row],[Scion METRC '#]],DEADC8[#Data],4,FALSE),"")</f>
        <v/>
      </c>
      <c r="N2001" s="13" t="str">
        <f>IF(ISNUMBER(SEARCH(".",expandedflower[[#This Row],[Pheno Barcode]])),CONCATENATE("1A4070000000065000",RIGHT(expandedflower[[#This Row],[Pheno Barcode]],6)),"")</f>
        <v/>
      </c>
      <c r="O2001" s="8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_YL5-16</v>
      </c>
    </row>
    <row r="2002" spans="1:15" x14ac:dyDescent="0.25">
      <c r="A2002" s="99" t="s">
        <v>608</v>
      </c>
      <c r="B2002" s="100">
        <v>1</v>
      </c>
      <c r="C2002" s="100" t="s">
        <v>609</v>
      </c>
      <c r="D2002" s="100"/>
      <c r="E2002" s="100" t="e">
        <f>_xlfn.IFNA(VLOOKUP(expandedflower[[#This Row],[Scion METRC '#]],[3]!METRCC8[#Data],2,FALSE),"METRC ERROR")</f>
        <v>#REF!</v>
      </c>
      <c r="F2002" s="100" t="str">
        <f>_xlfn.IFNA(VLOOKUP(expandedflower[[#This Row],[Scion METRC '#]],VEGC8[[#All],[Scion METRC '#]:[Pheno Barcode]],2,FALSE),"")</f>
        <v/>
      </c>
      <c r="G2002" s="101" t="str">
        <f>LEFT(expandedflower[[#This Row],[Pheno Barcode]],7)</f>
        <v/>
      </c>
      <c r="H2002" s="102" t="e">
        <f>_xlfn.IFNA(VLOOKUP(expandedflower[[#This Row],[Strain]],VEGC8[[#All],[Scion METRC '#]:[Health]],5,FALSE),"")</f>
        <v>#REF!</v>
      </c>
      <c r="I2002" s="100"/>
      <c r="J2002" s="100" t="str">
        <f>_xlfn.IFNA(VLOOKUP(expandedflower[[#This Row],[Scion METRC '#]],DEADC8[#Data],2,FALSE),"Alive")</f>
        <v>Alive</v>
      </c>
      <c r="K2002" s="104"/>
      <c r="L2002" s="101" t="str">
        <f>_xlfn.IFNA(VLOOKUP(expandedflower[[#This Row],[Scion METRC '#]],DEADC8[#Data],3,FALSE),"")</f>
        <v/>
      </c>
      <c r="M2002" s="103" t="str">
        <f>_xlfn.IFNA(VLOOKUP(expandedflower[[#This Row],[Scion METRC '#]],DEADC8[#Data],4,FALSE),"")</f>
        <v/>
      </c>
      <c r="N2002" s="101" t="str">
        <f>IF(ISNUMBER(SEARCH(".",expandedflower[[#This Row],[Pheno Barcode]])),CONCATENATE("1A4070000000065000",RIGHT(expandedflower[[#This Row],[Pheno Barcode]],6)),"")</f>
        <v/>
      </c>
      <c r="O200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_UU1-01</v>
      </c>
    </row>
    <row r="2003" spans="1:15" x14ac:dyDescent="0.25">
      <c r="A2003" s="99" t="s">
        <v>608</v>
      </c>
      <c r="B2003" s="101">
        <v>2</v>
      </c>
      <c r="C2003" s="101" t="s">
        <v>609</v>
      </c>
      <c r="D2003" s="101"/>
      <c r="E2003" s="100" t="e">
        <f>_xlfn.IFNA(VLOOKUP(expandedflower[[#This Row],[Scion METRC '#]],[3]!METRCC8[#Data],2,FALSE),"METRC ERROR")</f>
        <v>#REF!</v>
      </c>
      <c r="F2003" s="101" t="str">
        <f>_xlfn.IFNA(VLOOKUP(expandedflower[[#This Row],[Scion METRC '#]],VEGC8[[#All],[Scion METRC '#]:[Pheno Barcode]],2,FALSE),"")</f>
        <v/>
      </c>
      <c r="G2003" s="101" t="str">
        <f>LEFT(expandedflower[[#This Row],[Pheno Barcode]],7)</f>
        <v/>
      </c>
      <c r="H2003" s="103" t="e">
        <f>_xlfn.IFNA(VLOOKUP(expandedflower[[#This Row],[Strain]],VEGC8[[#All],[Scion METRC '#]:[Health]],5,FALSE),"")</f>
        <v>#REF!</v>
      </c>
      <c r="I2003" s="101"/>
      <c r="J2003" s="101" t="str">
        <f>_xlfn.IFNA(VLOOKUP(expandedflower[[#This Row],[Scion METRC '#]],DEADC8[#Data],2,FALSE),"Alive")</f>
        <v>Alive</v>
      </c>
      <c r="K2003" s="101"/>
      <c r="L2003" s="101" t="str">
        <f>_xlfn.IFNA(VLOOKUP(expandedflower[[#This Row],[Scion METRC '#]],DEADC8[#Data],3,FALSE),"")</f>
        <v/>
      </c>
      <c r="M2003" s="103" t="str">
        <f>_xlfn.IFNA(VLOOKUP(expandedflower[[#This Row],[Scion METRC '#]],DEADC8[#Data],4,FALSE),"")</f>
        <v/>
      </c>
      <c r="N2003" s="101" t="str">
        <f>IF(ISNUMBER(SEARCH(".",expandedflower[[#This Row],[Pheno Barcode]])),CONCATENATE("1A4070000000065000",RIGHT(expandedflower[[#This Row],[Pheno Barcode]],6)),"")</f>
        <v/>
      </c>
      <c r="O200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_UU1-02</v>
      </c>
    </row>
    <row r="2004" spans="1:15" x14ac:dyDescent="0.25">
      <c r="A2004" s="99" t="s">
        <v>608</v>
      </c>
      <c r="B2004" s="101">
        <v>3</v>
      </c>
      <c r="C2004" s="101" t="s">
        <v>609</v>
      </c>
      <c r="D2004" s="101"/>
      <c r="E2004" s="100" t="e">
        <f>_xlfn.IFNA(VLOOKUP(expandedflower[[#This Row],[Scion METRC '#]],[3]!METRCC8[#Data],2,FALSE),"METRC ERROR")</f>
        <v>#REF!</v>
      </c>
      <c r="F2004" s="101" t="str">
        <f>_xlfn.IFNA(VLOOKUP(expandedflower[[#This Row],[Scion METRC '#]],VEGC8[[#All],[Scion METRC '#]:[Pheno Barcode]],2,FALSE),"")</f>
        <v/>
      </c>
      <c r="G2004" s="101" t="str">
        <f>LEFT(expandedflower[[#This Row],[Pheno Barcode]],7)</f>
        <v/>
      </c>
      <c r="H2004" s="103" t="e">
        <f>_xlfn.IFNA(VLOOKUP(expandedflower[[#This Row],[Strain]],VEGC8[[#All],[Scion METRC '#]:[Health]],5,FALSE),"")</f>
        <v>#REF!</v>
      </c>
      <c r="I2004" s="101"/>
      <c r="J2004" s="101" t="str">
        <f>_xlfn.IFNA(VLOOKUP(expandedflower[[#This Row],[Scion METRC '#]],DEADC8[#Data],2,FALSE),"Alive")</f>
        <v>Alive</v>
      </c>
      <c r="K2004" s="101"/>
      <c r="L2004" s="101" t="str">
        <f>_xlfn.IFNA(VLOOKUP(expandedflower[[#This Row],[Scion METRC '#]],DEADC8[#Data],3,FALSE),"")</f>
        <v/>
      </c>
      <c r="M2004" s="103" t="str">
        <f>_xlfn.IFNA(VLOOKUP(expandedflower[[#This Row],[Scion METRC '#]],DEADC8[#Data],4,FALSE),"")</f>
        <v/>
      </c>
      <c r="N2004" s="101" t="str">
        <f>IF(ISNUMBER(SEARCH(".",expandedflower[[#This Row],[Pheno Barcode]])),CONCATENATE("1A4070000000065000",RIGHT(expandedflower[[#This Row],[Pheno Barcode]],6)),"")</f>
        <v/>
      </c>
      <c r="O200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_UU1-03</v>
      </c>
    </row>
    <row r="2005" spans="1:15" x14ac:dyDescent="0.25">
      <c r="A2005" s="99" t="s">
        <v>608</v>
      </c>
      <c r="B2005" s="101">
        <v>4</v>
      </c>
      <c r="C2005" s="101" t="s">
        <v>609</v>
      </c>
      <c r="D2005" s="101"/>
      <c r="E2005" s="100" t="e">
        <f>_xlfn.IFNA(VLOOKUP(expandedflower[[#This Row],[Scion METRC '#]],[3]!METRCC8[#Data],2,FALSE),"METRC ERROR")</f>
        <v>#REF!</v>
      </c>
      <c r="F2005" s="101" t="str">
        <f>_xlfn.IFNA(VLOOKUP(expandedflower[[#This Row],[Scion METRC '#]],VEGC8[[#All],[Scion METRC '#]:[Pheno Barcode]],2,FALSE),"")</f>
        <v/>
      </c>
      <c r="G2005" s="101" t="str">
        <f>LEFT(expandedflower[[#This Row],[Pheno Barcode]],7)</f>
        <v/>
      </c>
      <c r="H2005" s="103" t="e">
        <f>_xlfn.IFNA(VLOOKUP(expandedflower[[#This Row],[Strain]],VEGC8[[#All],[Scion METRC '#]:[Health]],5,FALSE),"")</f>
        <v>#REF!</v>
      </c>
      <c r="I2005" s="101"/>
      <c r="J2005" s="101" t="str">
        <f>_xlfn.IFNA(VLOOKUP(expandedflower[[#This Row],[Scion METRC '#]],DEADC8[#Data],2,FALSE),"Alive")</f>
        <v>Alive</v>
      </c>
      <c r="K2005" s="101"/>
      <c r="L2005" s="101" t="str">
        <f>_xlfn.IFNA(VLOOKUP(expandedflower[[#This Row],[Scion METRC '#]],DEADC8[#Data],3,FALSE),"")</f>
        <v/>
      </c>
      <c r="M2005" s="103" t="str">
        <f>_xlfn.IFNA(VLOOKUP(expandedflower[[#This Row],[Scion METRC '#]],DEADC8[#Data],4,FALSE),"")</f>
        <v/>
      </c>
      <c r="N2005" s="101" t="str">
        <f>IF(ISNUMBER(SEARCH(".",expandedflower[[#This Row],[Pheno Barcode]])),CONCATENATE("1A4070000000065000",RIGHT(expandedflower[[#This Row],[Pheno Barcode]],6)),"")</f>
        <v/>
      </c>
      <c r="O200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_UU1-04</v>
      </c>
    </row>
    <row r="2006" spans="1:15" x14ac:dyDescent="0.25">
      <c r="A2006" s="99" t="s">
        <v>608</v>
      </c>
      <c r="B2006" s="101">
        <v>5</v>
      </c>
      <c r="C2006" s="101" t="s">
        <v>609</v>
      </c>
      <c r="D2006" s="101"/>
      <c r="E2006" s="100" t="e">
        <f>_xlfn.IFNA(VLOOKUP(expandedflower[[#This Row],[Scion METRC '#]],[3]!METRCC8[#Data],2,FALSE),"METRC ERROR")</f>
        <v>#REF!</v>
      </c>
      <c r="F2006" s="101" t="str">
        <f>_xlfn.IFNA(VLOOKUP(expandedflower[[#This Row],[Scion METRC '#]],VEGC8[[#All],[Scion METRC '#]:[Pheno Barcode]],2,FALSE),"")</f>
        <v/>
      </c>
      <c r="G2006" s="101" t="str">
        <f>LEFT(expandedflower[[#This Row],[Pheno Barcode]],7)</f>
        <v/>
      </c>
      <c r="H2006" s="103" t="e">
        <f>_xlfn.IFNA(VLOOKUP(expandedflower[[#This Row],[Strain]],VEGC8[[#All],[Scion METRC '#]:[Health]],5,FALSE),"")</f>
        <v>#REF!</v>
      </c>
      <c r="I2006" s="101"/>
      <c r="J2006" s="101" t="str">
        <f>_xlfn.IFNA(VLOOKUP(expandedflower[[#This Row],[Scion METRC '#]],DEADC8[#Data],2,FALSE),"Alive")</f>
        <v>Alive</v>
      </c>
      <c r="K2006" s="101"/>
      <c r="L2006" s="101" t="str">
        <f>_xlfn.IFNA(VLOOKUP(expandedflower[[#This Row],[Scion METRC '#]],DEADC8[#Data],3,FALSE),"")</f>
        <v/>
      </c>
      <c r="M2006" s="103" t="str">
        <f>_xlfn.IFNA(VLOOKUP(expandedflower[[#This Row],[Scion METRC '#]],DEADC8[#Data],4,FALSE),"")</f>
        <v/>
      </c>
      <c r="N2006" s="101" t="str">
        <f>IF(ISNUMBER(SEARCH(".",expandedflower[[#This Row],[Pheno Barcode]])),CONCATENATE("1A4070000000065000",RIGHT(expandedflower[[#This Row],[Pheno Barcode]],6)),"")</f>
        <v/>
      </c>
      <c r="O200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_UU1-05</v>
      </c>
    </row>
    <row r="2007" spans="1:15" x14ac:dyDescent="0.25">
      <c r="A2007" s="99" t="s">
        <v>608</v>
      </c>
      <c r="B2007" s="101">
        <v>6</v>
      </c>
      <c r="C2007" s="101" t="s">
        <v>609</v>
      </c>
      <c r="D2007" s="101"/>
      <c r="E2007" s="100" t="e">
        <f>_xlfn.IFNA(VLOOKUP(expandedflower[[#This Row],[Scion METRC '#]],[3]!METRCC8[#Data],2,FALSE),"METRC ERROR")</f>
        <v>#REF!</v>
      </c>
      <c r="F2007" s="101" t="str">
        <f>_xlfn.IFNA(VLOOKUP(expandedflower[[#This Row],[Scion METRC '#]],VEGC8[[#All],[Scion METRC '#]:[Pheno Barcode]],2,FALSE),"")</f>
        <v/>
      </c>
      <c r="G2007" s="101" t="str">
        <f>LEFT(expandedflower[[#This Row],[Pheno Barcode]],7)</f>
        <v/>
      </c>
      <c r="H2007" s="103" t="e">
        <f>_xlfn.IFNA(VLOOKUP(expandedflower[[#This Row],[Strain]],VEGC8[[#All],[Scion METRC '#]:[Health]],5,FALSE),"")</f>
        <v>#REF!</v>
      </c>
      <c r="I2007" s="101"/>
      <c r="J2007" s="101" t="str">
        <f>_xlfn.IFNA(VLOOKUP(expandedflower[[#This Row],[Scion METRC '#]],DEADC8[#Data],2,FALSE),"Alive")</f>
        <v>Alive</v>
      </c>
      <c r="K2007" s="101"/>
      <c r="L2007" s="101" t="str">
        <f>_xlfn.IFNA(VLOOKUP(expandedflower[[#This Row],[Scion METRC '#]],DEADC8[#Data],3,FALSE),"")</f>
        <v/>
      </c>
      <c r="M2007" s="103" t="str">
        <f>_xlfn.IFNA(VLOOKUP(expandedflower[[#This Row],[Scion METRC '#]],DEADC8[#Data],4,FALSE),"")</f>
        <v/>
      </c>
      <c r="N2007" s="101" t="str">
        <f>IF(ISNUMBER(SEARCH(".",expandedflower[[#This Row],[Pheno Barcode]])),CONCATENATE("1A4070000000065000",RIGHT(expandedflower[[#This Row],[Pheno Barcode]],6)),"")</f>
        <v/>
      </c>
      <c r="O200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_UU1-06</v>
      </c>
    </row>
    <row r="2008" spans="1:15" x14ac:dyDescent="0.25">
      <c r="A2008" s="99" t="s">
        <v>608</v>
      </c>
      <c r="B2008" s="101">
        <v>7</v>
      </c>
      <c r="C2008" s="101" t="s">
        <v>609</v>
      </c>
      <c r="D2008" s="101"/>
      <c r="E2008" s="100" t="e">
        <f>_xlfn.IFNA(VLOOKUP(expandedflower[[#This Row],[Scion METRC '#]],[3]!METRCC8[#Data],2,FALSE),"METRC ERROR")</f>
        <v>#REF!</v>
      </c>
      <c r="F2008" s="101" t="str">
        <f>_xlfn.IFNA(VLOOKUP(expandedflower[[#This Row],[Scion METRC '#]],VEGC8[[#All],[Scion METRC '#]:[Pheno Barcode]],2,FALSE),"")</f>
        <v/>
      </c>
      <c r="G2008" s="101" t="str">
        <f>LEFT(expandedflower[[#This Row],[Pheno Barcode]],7)</f>
        <v/>
      </c>
      <c r="H2008" s="103" t="e">
        <f>_xlfn.IFNA(VLOOKUP(expandedflower[[#This Row],[Strain]],VEGC8[[#All],[Scion METRC '#]:[Health]],5,FALSE),"")</f>
        <v>#REF!</v>
      </c>
      <c r="I2008" s="101"/>
      <c r="J2008" s="101" t="str">
        <f>_xlfn.IFNA(VLOOKUP(expandedflower[[#This Row],[Scion METRC '#]],DEADC8[#Data],2,FALSE),"Alive")</f>
        <v>Alive</v>
      </c>
      <c r="K2008" s="101"/>
      <c r="L2008" s="101" t="str">
        <f>_xlfn.IFNA(VLOOKUP(expandedflower[[#This Row],[Scion METRC '#]],DEADC8[#Data],3,FALSE),"")</f>
        <v/>
      </c>
      <c r="M2008" s="103" t="str">
        <f>_xlfn.IFNA(VLOOKUP(expandedflower[[#This Row],[Scion METRC '#]],DEADC8[#Data],4,FALSE),"")</f>
        <v/>
      </c>
      <c r="N2008" s="101" t="str">
        <f>IF(ISNUMBER(SEARCH(".",expandedflower[[#This Row],[Pheno Barcode]])),CONCATENATE("1A4070000000065000",RIGHT(expandedflower[[#This Row],[Pheno Barcode]],6)),"")</f>
        <v/>
      </c>
      <c r="O200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_UU1-07</v>
      </c>
    </row>
    <row r="2009" spans="1:15" x14ac:dyDescent="0.25">
      <c r="A2009" s="99" t="s">
        <v>608</v>
      </c>
      <c r="B2009" s="101">
        <v>8</v>
      </c>
      <c r="C2009" s="101" t="s">
        <v>609</v>
      </c>
      <c r="D2009" s="101"/>
      <c r="E2009" s="100" t="e">
        <f>_xlfn.IFNA(VLOOKUP(expandedflower[[#This Row],[Scion METRC '#]],[3]!METRCC8[#Data],2,FALSE),"METRC ERROR")</f>
        <v>#REF!</v>
      </c>
      <c r="F2009" s="101" t="str">
        <f>_xlfn.IFNA(VLOOKUP(expandedflower[[#This Row],[Scion METRC '#]],VEGC8[[#All],[Scion METRC '#]:[Pheno Barcode]],2,FALSE),"")</f>
        <v/>
      </c>
      <c r="G2009" s="101" t="str">
        <f>LEFT(expandedflower[[#This Row],[Pheno Barcode]],7)</f>
        <v/>
      </c>
      <c r="H2009" s="103" t="e">
        <f>_xlfn.IFNA(VLOOKUP(expandedflower[[#This Row],[Strain]],VEGC8[[#All],[Scion METRC '#]:[Health]],5,FALSE),"")</f>
        <v>#REF!</v>
      </c>
      <c r="I2009" s="101"/>
      <c r="J2009" s="101" t="str">
        <f>_xlfn.IFNA(VLOOKUP(expandedflower[[#This Row],[Scion METRC '#]],DEADC8[#Data],2,FALSE),"Alive")</f>
        <v>Alive</v>
      </c>
      <c r="K2009" s="101"/>
      <c r="L2009" s="101" t="str">
        <f>_xlfn.IFNA(VLOOKUP(expandedflower[[#This Row],[Scion METRC '#]],DEADC8[#Data],3,FALSE),"")</f>
        <v/>
      </c>
      <c r="M2009" s="103" t="str">
        <f>_xlfn.IFNA(VLOOKUP(expandedflower[[#This Row],[Scion METRC '#]],DEADC8[#Data],4,FALSE),"")</f>
        <v/>
      </c>
      <c r="N2009" s="101" t="str">
        <f>IF(ISNUMBER(SEARCH(".",expandedflower[[#This Row],[Pheno Barcode]])),CONCATENATE("1A4070000000065000",RIGHT(expandedflower[[#This Row],[Pheno Barcode]],6)),"")</f>
        <v/>
      </c>
      <c r="O200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_UU1-08</v>
      </c>
    </row>
    <row r="2010" spans="1:15" x14ac:dyDescent="0.25">
      <c r="A2010" s="99" t="s">
        <v>608</v>
      </c>
      <c r="B2010" s="101">
        <v>9</v>
      </c>
      <c r="C2010" s="101" t="s">
        <v>609</v>
      </c>
      <c r="D2010" s="101"/>
      <c r="E2010" s="100" t="e">
        <f>_xlfn.IFNA(VLOOKUP(expandedflower[[#This Row],[Scion METRC '#]],[3]!METRCC8[#Data],2,FALSE),"METRC ERROR")</f>
        <v>#REF!</v>
      </c>
      <c r="F2010" s="101" t="str">
        <f>_xlfn.IFNA(VLOOKUP(expandedflower[[#This Row],[Scion METRC '#]],VEGC8[[#All],[Scion METRC '#]:[Pheno Barcode]],2,FALSE),"")</f>
        <v/>
      </c>
      <c r="G2010" s="101" t="str">
        <f>LEFT(expandedflower[[#This Row],[Pheno Barcode]],7)</f>
        <v/>
      </c>
      <c r="H2010" s="103" t="e">
        <f>_xlfn.IFNA(VLOOKUP(expandedflower[[#This Row],[Strain]],VEGC8[[#All],[Scion METRC '#]:[Health]],5,FALSE),"")</f>
        <v>#REF!</v>
      </c>
      <c r="I2010" s="101"/>
      <c r="J2010" s="101" t="str">
        <f>_xlfn.IFNA(VLOOKUP(expandedflower[[#This Row],[Scion METRC '#]],DEADC8[#Data],2,FALSE),"Alive")</f>
        <v>Alive</v>
      </c>
      <c r="K2010" s="101"/>
      <c r="L2010" s="101" t="str">
        <f>_xlfn.IFNA(VLOOKUP(expandedflower[[#This Row],[Scion METRC '#]],DEADC8[#Data],3,FALSE),"")</f>
        <v/>
      </c>
      <c r="M2010" s="103" t="str">
        <f>_xlfn.IFNA(VLOOKUP(expandedflower[[#This Row],[Scion METRC '#]],DEADC8[#Data],4,FALSE),"")</f>
        <v/>
      </c>
      <c r="N2010" s="101" t="str">
        <f>IF(ISNUMBER(SEARCH(".",expandedflower[[#This Row],[Pheno Barcode]])),CONCATENATE("1A4070000000065000",RIGHT(expandedflower[[#This Row],[Pheno Barcode]],6)),"")</f>
        <v/>
      </c>
      <c r="O201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_UU1-09</v>
      </c>
    </row>
    <row r="2011" spans="1:15" x14ac:dyDescent="0.25">
      <c r="A2011" s="99" t="s">
        <v>608</v>
      </c>
      <c r="B2011" s="101">
        <v>10</v>
      </c>
      <c r="C2011" s="101" t="s">
        <v>609</v>
      </c>
      <c r="D2011" s="101"/>
      <c r="E2011" s="100" t="e">
        <f>_xlfn.IFNA(VLOOKUP(expandedflower[[#This Row],[Scion METRC '#]],[3]!METRCC8[#Data],2,FALSE),"METRC ERROR")</f>
        <v>#REF!</v>
      </c>
      <c r="F2011" s="101" t="str">
        <f>_xlfn.IFNA(VLOOKUP(expandedflower[[#This Row],[Scion METRC '#]],VEGC8[[#All],[Scion METRC '#]:[Pheno Barcode]],2,FALSE),"")</f>
        <v/>
      </c>
      <c r="G2011" s="101" t="str">
        <f>LEFT(expandedflower[[#This Row],[Pheno Barcode]],7)</f>
        <v/>
      </c>
      <c r="H2011" s="103" t="e">
        <f>_xlfn.IFNA(VLOOKUP(expandedflower[[#This Row],[Strain]],VEGC8[[#All],[Scion METRC '#]:[Health]],5,FALSE),"")</f>
        <v>#REF!</v>
      </c>
      <c r="I2011" s="101"/>
      <c r="J2011" s="101" t="str">
        <f>_xlfn.IFNA(VLOOKUP(expandedflower[[#This Row],[Scion METRC '#]],DEADC8[#Data],2,FALSE),"Alive")</f>
        <v>Alive</v>
      </c>
      <c r="K2011" s="101"/>
      <c r="L2011" s="101" t="str">
        <f>_xlfn.IFNA(VLOOKUP(expandedflower[[#This Row],[Scion METRC '#]],DEADC8[#Data],3,FALSE),"")</f>
        <v/>
      </c>
      <c r="M2011" s="103" t="str">
        <f>_xlfn.IFNA(VLOOKUP(expandedflower[[#This Row],[Scion METRC '#]],DEADC8[#Data],4,FALSE),"")</f>
        <v/>
      </c>
      <c r="N2011" s="101" t="str">
        <f>IF(ISNUMBER(SEARCH(".",expandedflower[[#This Row],[Pheno Barcode]])),CONCATENATE("1A4070000000065000",RIGHT(expandedflower[[#This Row],[Pheno Barcode]],6)),"")</f>
        <v/>
      </c>
      <c r="O201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_UU1-10</v>
      </c>
    </row>
    <row r="2012" spans="1:15" x14ac:dyDescent="0.25">
      <c r="A2012" s="99" t="s">
        <v>608</v>
      </c>
      <c r="B2012" s="101">
        <v>11</v>
      </c>
      <c r="C2012" s="101" t="s">
        <v>609</v>
      </c>
      <c r="D2012" s="101"/>
      <c r="E2012" s="100" t="e">
        <f>_xlfn.IFNA(VLOOKUP(expandedflower[[#This Row],[Scion METRC '#]],[3]!METRCC8[#Data],2,FALSE),"METRC ERROR")</f>
        <v>#REF!</v>
      </c>
      <c r="F2012" s="101" t="str">
        <f>_xlfn.IFNA(VLOOKUP(expandedflower[[#This Row],[Scion METRC '#]],VEGC8[[#All],[Scion METRC '#]:[Pheno Barcode]],2,FALSE),"")</f>
        <v/>
      </c>
      <c r="G2012" s="101" t="str">
        <f>LEFT(expandedflower[[#This Row],[Pheno Barcode]],7)</f>
        <v/>
      </c>
      <c r="H2012" s="103" t="e">
        <f>_xlfn.IFNA(VLOOKUP(expandedflower[[#This Row],[Strain]],VEGC8[[#All],[Scion METRC '#]:[Health]],5,FALSE),"")</f>
        <v>#REF!</v>
      </c>
      <c r="I2012" s="101"/>
      <c r="J2012" s="101" t="str">
        <f>_xlfn.IFNA(VLOOKUP(expandedflower[[#This Row],[Scion METRC '#]],DEADC8[#Data],2,FALSE),"Alive")</f>
        <v>Alive</v>
      </c>
      <c r="K2012" s="101"/>
      <c r="L2012" s="101" t="str">
        <f>_xlfn.IFNA(VLOOKUP(expandedflower[[#This Row],[Scion METRC '#]],DEADC8[#Data],3,FALSE),"")</f>
        <v/>
      </c>
      <c r="M2012" s="103" t="str">
        <f>_xlfn.IFNA(VLOOKUP(expandedflower[[#This Row],[Scion METRC '#]],DEADC8[#Data],4,FALSE),"")</f>
        <v/>
      </c>
      <c r="N2012" s="101" t="str">
        <f>IF(ISNUMBER(SEARCH(".",expandedflower[[#This Row],[Pheno Barcode]])),CONCATENATE("1A4070000000065000",RIGHT(expandedflower[[#This Row],[Pheno Barcode]],6)),"")</f>
        <v/>
      </c>
      <c r="O201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_UU1-11</v>
      </c>
    </row>
    <row r="2013" spans="1:15" x14ac:dyDescent="0.25">
      <c r="A2013" s="99" t="s">
        <v>608</v>
      </c>
      <c r="B2013" s="101">
        <v>12</v>
      </c>
      <c r="C2013" s="101" t="s">
        <v>609</v>
      </c>
      <c r="D2013" s="101"/>
      <c r="E2013" s="100" t="e">
        <f>_xlfn.IFNA(VLOOKUP(expandedflower[[#This Row],[Scion METRC '#]],[3]!METRCC8[#Data],2,FALSE),"METRC ERROR")</f>
        <v>#REF!</v>
      </c>
      <c r="F2013" s="101" t="str">
        <f>_xlfn.IFNA(VLOOKUP(expandedflower[[#This Row],[Scion METRC '#]],VEGC8[[#All],[Scion METRC '#]:[Pheno Barcode]],2,FALSE),"")</f>
        <v/>
      </c>
      <c r="G2013" s="101" t="str">
        <f>LEFT(expandedflower[[#This Row],[Pheno Barcode]],7)</f>
        <v/>
      </c>
      <c r="H2013" s="103" t="e">
        <f>_xlfn.IFNA(VLOOKUP(expandedflower[[#This Row],[Strain]],VEGC8[[#All],[Scion METRC '#]:[Health]],5,FALSE),"")</f>
        <v>#REF!</v>
      </c>
      <c r="I2013" s="101"/>
      <c r="J2013" s="101" t="str">
        <f>_xlfn.IFNA(VLOOKUP(expandedflower[[#This Row],[Scion METRC '#]],DEADC8[#Data],2,FALSE),"Alive")</f>
        <v>Alive</v>
      </c>
      <c r="K2013" s="101"/>
      <c r="L2013" s="101" t="str">
        <f>_xlfn.IFNA(VLOOKUP(expandedflower[[#This Row],[Scion METRC '#]],DEADC8[#Data],3,FALSE),"")</f>
        <v/>
      </c>
      <c r="M2013" s="103" t="str">
        <f>_xlfn.IFNA(VLOOKUP(expandedflower[[#This Row],[Scion METRC '#]],DEADC8[#Data],4,FALSE),"")</f>
        <v/>
      </c>
      <c r="N2013" s="101" t="str">
        <f>IF(ISNUMBER(SEARCH(".",expandedflower[[#This Row],[Pheno Barcode]])),CONCATENATE("1A4070000000065000",RIGHT(expandedflower[[#This Row],[Pheno Barcode]],6)),"")</f>
        <v/>
      </c>
      <c r="O201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_UU1-12</v>
      </c>
    </row>
    <row r="2014" spans="1:15" x14ac:dyDescent="0.25">
      <c r="A2014" s="99" t="s">
        <v>608</v>
      </c>
      <c r="B2014" s="101">
        <v>13</v>
      </c>
      <c r="C2014" s="101" t="s">
        <v>609</v>
      </c>
      <c r="D2014" s="101"/>
      <c r="E2014" s="100" t="e">
        <f>_xlfn.IFNA(VLOOKUP(expandedflower[[#This Row],[Scion METRC '#]],[3]!METRCC8[#Data],2,FALSE),"METRC ERROR")</f>
        <v>#REF!</v>
      </c>
      <c r="F2014" s="101" t="str">
        <f>_xlfn.IFNA(VLOOKUP(expandedflower[[#This Row],[Scion METRC '#]],VEGC8[[#All],[Scion METRC '#]:[Pheno Barcode]],2,FALSE),"")</f>
        <v/>
      </c>
      <c r="G2014" s="101" t="str">
        <f>LEFT(expandedflower[[#This Row],[Pheno Barcode]],7)</f>
        <v/>
      </c>
      <c r="H2014" s="103" t="e">
        <f>_xlfn.IFNA(VLOOKUP(expandedflower[[#This Row],[Strain]],VEGC8[[#All],[Scion METRC '#]:[Health]],5,FALSE),"")</f>
        <v>#REF!</v>
      </c>
      <c r="I2014" s="101"/>
      <c r="J2014" s="101" t="str">
        <f>_xlfn.IFNA(VLOOKUP(expandedflower[[#This Row],[Scion METRC '#]],DEADC8[#Data],2,FALSE),"Alive")</f>
        <v>Alive</v>
      </c>
      <c r="K2014" s="101"/>
      <c r="L2014" s="101" t="str">
        <f>_xlfn.IFNA(VLOOKUP(expandedflower[[#This Row],[Scion METRC '#]],DEADC8[#Data],3,FALSE),"")</f>
        <v/>
      </c>
      <c r="M2014" s="103" t="str">
        <f>_xlfn.IFNA(VLOOKUP(expandedflower[[#This Row],[Scion METRC '#]],DEADC8[#Data],4,FALSE),"")</f>
        <v/>
      </c>
      <c r="N2014" s="101" t="str">
        <f>IF(ISNUMBER(SEARCH(".",expandedflower[[#This Row],[Pheno Barcode]])),CONCATENATE("1A4070000000065000",RIGHT(expandedflower[[#This Row],[Pheno Barcode]],6)),"")</f>
        <v/>
      </c>
      <c r="O201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_UU1-13</v>
      </c>
    </row>
    <row r="2015" spans="1:15" x14ac:dyDescent="0.25">
      <c r="A2015" s="99" t="s">
        <v>608</v>
      </c>
      <c r="B2015" s="101">
        <v>14</v>
      </c>
      <c r="C2015" s="101" t="s">
        <v>609</v>
      </c>
      <c r="D2015" s="101"/>
      <c r="E2015" s="100" t="e">
        <f>_xlfn.IFNA(VLOOKUP(expandedflower[[#This Row],[Scion METRC '#]],[3]!METRCC8[#Data],2,FALSE),"METRC ERROR")</f>
        <v>#REF!</v>
      </c>
      <c r="F2015" s="101" t="str">
        <f>_xlfn.IFNA(VLOOKUP(expandedflower[[#This Row],[Scion METRC '#]],VEGC8[[#All],[Scion METRC '#]:[Pheno Barcode]],2,FALSE),"")</f>
        <v/>
      </c>
      <c r="G2015" s="101" t="str">
        <f>LEFT(expandedflower[[#This Row],[Pheno Barcode]],7)</f>
        <v/>
      </c>
      <c r="H2015" s="103" t="e">
        <f>_xlfn.IFNA(VLOOKUP(expandedflower[[#This Row],[Strain]],VEGC8[[#All],[Scion METRC '#]:[Health]],5,FALSE),"")</f>
        <v>#REF!</v>
      </c>
      <c r="I2015" s="101"/>
      <c r="J2015" s="101" t="str">
        <f>_xlfn.IFNA(VLOOKUP(expandedflower[[#This Row],[Scion METRC '#]],DEADC8[#Data],2,FALSE),"Alive")</f>
        <v>Alive</v>
      </c>
      <c r="K2015" s="101"/>
      <c r="L2015" s="101" t="str">
        <f>_xlfn.IFNA(VLOOKUP(expandedflower[[#This Row],[Scion METRC '#]],DEADC8[#Data],3,FALSE),"")</f>
        <v/>
      </c>
      <c r="M2015" s="103" t="str">
        <f>_xlfn.IFNA(VLOOKUP(expandedflower[[#This Row],[Scion METRC '#]],DEADC8[#Data],4,FALSE),"")</f>
        <v/>
      </c>
      <c r="N2015" s="101" t="str">
        <f>IF(ISNUMBER(SEARCH(".",expandedflower[[#This Row],[Pheno Barcode]])),CONCATENATE("1A4070000000065000",RIGHT(expandedflower[[#This Row],[Pheno Barcode]],6)),"")</f>
        <v/>
      </c>
      <c r="O201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_UU1-14</v>
      </c>
    </row>
    <row r="2016" spans="1:15" x14ac:dyDescent="0.25">
      <c r="A2016" s="99" t="s">
        <v>608</v>
      </c>
      <c r="B2016" s="101">
        <v>15</v>
      </c>
      <c r="C2016" s="101" t="s">
        <v>609</v>
      </c>
      <c r="D2016" s="101"/>
      <c r="E2016" s="100" t="e">
        <f>_xlfn.IFNA(VLOOKUP(expandedflower[[#This Row],[Scion METRC '#]],[3]!METRCC8[#Data],2,FALSE),"METRC ERROR")</f>
        <v>#REF!</v>
      </c>
      <c r="F2016" s="101" t="str">
        <f>_xlfn.IFNA(VLOOKUP(expandedflower[[#This Row],[Scion METRC '#]],VEGC8[[#All],[Scion METRC '#]:[Pheno Barcode]],2,FALSE),"")</f>
        <v/>
      </c>
      <c r="G2016" s="101" t="str">
        <f>LEFT(expandedflower[[#This Row],[Pheno Barcode]],7)</f>
        <v/>
      </c>
      <c r="H2016" s="103" t="e">
        <f>_xlfn.IFNA(VLOOKUP(expandedflower[[#This Row],[Strain]],VEGC8[[#All],[Scion METRC '#]:[Health]],5,FALSE),"")</f>
        <v>#REF!</v>
      </c>
      <c r="I2016" s="101"/>
      <c r="J2016" s="101" t="str">
        <f>_xlfn.IFNA(VLOOKUP(expandedflower[[#This Row],[Scion METRC '#]],DEADC8[#Data],2,FALSE),"Alive")</f>
        <v>Alive</v>
      </c>
      <c r="K2016" s="101"/>
      <c r="L2016" s="101" t="str">
        <f>_xlfn.IFNA(VLOOKUP(expandedflower[[#This Row],[Scion METRC '#]],DEADC8[#Data],3,FALSE),"")</f>
        <v/>
      </c>
      <c r="M2016" s="103" t="str">
        <f>_xlfn.IFNA(VLOOKUP(expandedflower[[#This Row],[Scion METRC '#]],DEADC8[#Data],4,FALSE),"")</f>
        <v/>
      </c>
      <c r="N2016" s="101" t="str">
        <f>IF(ISNUMBER(SEARCH(".",expandedflower[[#This Row],[Pheno Barcode]])),CONCATENATE("1A4070000000065000",RIGHT(expandedflower[[#This Row],[Pheno Barcode]],6)),"")</f>
        <v/>
      </c>
      <c r="O201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_UU1-15</v>
      </c>
    </row>
    <row r="2017" spans="1:15" x14ac:dyDescent="0.25">
      <c r="A2017" s="99" t="s">
        <v>608</v>
      </c>
      <c r="B2017" s="101">
        <v>16</v>
      </c>
      <c r="C2017" s="101" t="s">
        <v>609</v>
      </c>
      <c r="D2017" s="101"/>
      <c r="E2017" s="100" t="e">
        <f>_xlfn.IFNA(VLOOKUP(expandedflower[[#This Row],[Scion METRC '#]],[3]!METRCC8[#Data],2,FALSE),"METRC ERROR")</f>
        <v>#REF!</v>
      </c>
      <c r="F2017" s="101" t="str">
        <f>_xlfn.IFNA(VLOOKUP(expandedflower[[#This Row],[Scion METRC '#]],VEGC8[[#All],[Scion METRC '#]:[Pheno Barcode]],2,FALSE),"")</f>
        <v/>
      </c>
      <c r="G2017" s="101" t="str">
        <f>LEFT(expandedflower[[#This Row],[Pheno Barcode]],7)</f>
        <v/>
      </c>
      <c r="H2017" s="103" t="e">
        <f>_xlfn.IFNA(VLOOKUP(expandedflower[[#This Row],[Strain]],VEGC8[[#All],[Scion METRC '#]:[Health]],5,FALSE),"")</f>
        <v>#REF!</v>
      </c>
      <c r="I2017" s="101"/>
      <c r="J2017" s="101" t="str">
        <f>_xlfn.IFNA(VLOOKUP(expandedflower[[#This Row],[Scion METRC '#]],DEADC8[#Data],2,FALSE),"Alive")</f>
        <v>Alive</v>
      </c>
      <c r="K2017" s="101"/>
      <c r="L2017" s="101" t="str">
        <f>_xlfn.IFNA(VLOOKUP(expandedflower[[#This Row],[Scion METRC '#]],DEADC8[#Data],3,FALSE),"")</f>
        <v/>
      </c>
      <c r="M2017" s="103" t="str">
        <f>_xlfn.IFNA(VLOOKUP(expandedflower[[#This Row],[Scion METRC '#]],DEADC8[#Data],4,FALSE),"")</f>
        <v/>
      </c>
      <c r="N2017" s="101" t="str">
        <f>IF(ISNUMBER(SEARCH(".",expandedflower[[#This Row],[Pheno Barcode]])),CONCATENATE("1A4070000000065000",RIGHT(expandedflower[[#This Row],[Pheno Barcode]],6)),"")</f>
        <v/>
      </c>
      <c r="O201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_UU1-16</v>
      </c>
    </row>
    <row r="2018" spans="1:15" x14ac:dyDescent="0.25">
      <c r="A2018" s="99" t="s">
        <v>608</v>
      </c>
      <c r="B2018" s="101">
        <v>1</v>
      </c>
      <c r="C2018" s="101" t="s">
        <v>610</v>
      </c>
      <c r="D2018" s="101"/>
      <c r="E2018" s="100" t="e">
        <f>_xlfn.IFNA(VLOOKUP(expandedflower[[#This Row],[Scion METRC '#]],[3]!METRCC8[#Data],2,FALSE),"METRC ERROR")</f>
        <v>#REF!</v>
      </c>
      <c r="F2018" s="101" t="str">
        <f>_xlfn.IFNA(VLOOKUP(expandedflower[[#This Row],[Scion METRC '#]],VEGC8[[#All],[Scion METRC '#]:[Pheno Barcode]],2,FALSE),"")</f>
        <v/>
      </c>
      <c r="G2018" s="101" t="str">
        <f>LEFT(expandedflower[[#This Row],[Pheno Barcode]],7)</f>
        <v/>
      </c>
      <c r="H2018" s="103" t="e">
        <f>_xlfn.IFNA(VLOOKUP(expandedflower[[#This Row],[Strain]],VEGC8[[#All],[Scion METRC '#]:[Health]],5,FALSE),"")</f>
        <v>#REF!</v>
      </c>
      <c r="I2018" s="101"/>
      <c r="J2018" s="101" t="str">
        <f>_xlfn.IFNA(VLOOKUP(expandedflower[[#This Row],[Scion METRC '#]],DEADC8[#Data],2,FALSE),"Alive")</f>
        <v>Alive</v>
      </c>
      <c r="K2018" s="101"/>
      <c r="L2018" s="101" t="str">
        <f>_xlfn.IFNA(VLOOKUP(expandedflower[[#This Row],[Scion METRC '#]],DEADC8[#Data],3,FALSE),"")</f>
        <v/>
      </c>
      <c r="M2018" s="103" t="str">
        <f>_xlfn.IFNA(VLOOKUP(expandedflower[[#This Row],[Scion METRC '#]],DEADC8[#Data],4,FALSE),"")</f>
        <v/>
      </c>
      <c r="N2018" s="101" t="str">
        <f>IF(ISNUMBER(SEARCH(".",expandedflower[[#This Row],[Pheno Barcode]])),CONCATENATE("1A4070000000065000",RIGHT(expandedflower[[#This Row],[Pheno Barcode]],6)),"")</f>
        <v/>
      </c>
      <c r="O201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_UU2-01</v>
      </c>
    </row>
    <row r="2019" spans="1:15" x14ac:dyDescent="0.25">
      <c r="A2019" s="99" t="s">
        <v>608</v>
      </c>
      <c r="B2019" s="101">
        <v>2</v>
      </c>
      <c r="C2019" s="101" t="s">
        <v>610</v>
      </c>
      <c r="D2019" s="101"/>
      <c r="E2019" s="100" t="e">
        <f>_xlfn.IFNA(VLOOKUP(expandedflower[[#This Row],[Scion METRC '#]],[3]!METRCC8[#Data],2,FALSE),"METRC ERROR")</f>
        <v>#REF!</v>
      </c>
      <c r="F2019" s="101" t="str">
        <f>_xlfn.IFNA(VLOOKUP(expandedflower[[#This Row],[Scion METRC '#]],VEGC8[[#All],[Scion METRC '#]:[Pheno Barcode]],2,FALSE),"")</f>
        <v/>
      </c>
      <c r="G2019" s="101" t="str">
        <f>LEFT(expandedflower[[#This Row],[Pheno Barcode]],7)</f>
        <v/>
      </c>
      <c r="H2019" s="103" t="e">
        <f>_xlfn.IFNA(VLOOKUP(expandedflower[[#This Row],[Strain]],VEGC8[[#All],[Scion METRC '#]:[Health]],5,FALSE),"")</f>
        <v>#REF!</v>
      </c>
      <c r="I2019" s="101"/>
      <c r="J2019" s="101" t="str">
        <f>_xlfn.IFNA(VLOOKUP(expandedflower[[#This Row],[Scion METRC '#]],DEADC8[#Data],2,FALSE),"Alive")</f>
        <v>Alive</v>
      </c>
      <c r="K2019" s="101"/>
      <c r="L2019" s="101" t="str">
        <f>_xlfn.IFNA(VLOOKUP(expandedflower[[#This Row],[Scion METRC '#]],DEADC8[#Data],3,FALSE),"")</f>
        <v/>
      </c>
      <c r="M2019" s="103" t="str">
        <f>_xlfn.IFNA(VLOOKUP(expandedflower[[#This Row],[Scion METRC '#]],DEADC8[#Data],4,FALSE),"")</f>
        <v/>
      </c>
      <c r="N2019" s="101" t="str">
        <f>IF(ISNUMBER(SEARCH(".",expandedflower[[#This Row],[Pheno Barcode]])),CONCATENATE("1A4070000000065000",RIGHT(expandedflower[[#This Row],[Pheno Barcode]],6)),"")</f>
        <v/>
      </c>
      <c r="O201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_UU2-02</v>
      </c>
    </row>
    <row r="2020" spans="1:15" x14ac:dyDescent="0.25">
      <c r="A2020" s="99" t="s">
        <v>608</v>
      </c>
      <c r="B2020" s="101">
        <v>3</v>
      </c>
      <c r="C2020" s="101" t="s">
        <v>610</v>
      </c>
      <c r="D2020" s="101"/>
      <c r="E2020" s="100" t="e">
        <f>_xlfn.IFNA(VLOOKUP(expandedflower[[#This Row],[Scion METRC '#]],[3]!METRCC8[#Data],2,FALSE),"METRC ERROR")</f>
        <v>#REF!</v>
      </c>
      <c r="F2020" s="101" t="str">
        <f>_xlfn.IFNA(VLOOKUP(expandedflower[[#This Row],[Scion METRC '#]],VEGC8[[#All],[Scion METRC '#]:[Pheno Barcode]],2,FALSE),"")</f>
        <v/>
      </c>
      <c r="G2020" s="101" t="str">
        <f>LEFT(expandedflower[[#This Row],[Pheno Barcode]],7)</f>
        <v/>
      </c>
      <c r="H2020" s="103" t="e">
        <f>_xlfn.IFNA(VLOOKUP(expandedflower[[#This Row],[Strain]],VEGC8[[#All],[Scion METRC '#]:[Health]],5,FALSE),"")</f>
        <v>#REF!</v>
      </c>
      <c r="I2020" s="101"/>
      <c r="J2020" s="101" t="str">
        <f>_xlfn.IFNA(VLOOKUP(expandedflower[[#This Row],[Scion METRC '#]],DEADC8[#Data],2,FALSE),"Alive")</f>
        <v>Alive</v>
      </c>
      <c r="K2020" s="101"/>
      <c r="L2020" s="101" t="str">
        <f>_xlfn.IFNA(VLOOKUP(expandedflower[[#This Row],[Scion METRC '#]],DEADC8[#Data],3,FALSE),"")</f>
        <v/>
      </c>
      <c r="M2020" s="103" t="str">
        <f>_xlfn.IFNA(VLOOKUP(expandedflower[[#This Row],[Scion METRC '#]],DEADC8[#Data],4,FALSE),"")</f>
        <v/>
      </c>
      <c r="N2020" s="101" t="str">
        <f>IF(ISNUMBER(SEARCH(".",expandedflower[[#This Row],[Pheno Barcode]])),CONCATENATE("1A4070000000065000",RIGHT(expandedflower[[#This Row],[Pheno Barcode]],6)),"")</f>
        <v/>
      </c>
      <c r="O202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_UU2-03</v>
      </c>
    </row>
    <row r="2021" spans="1:15" x14ac:dyDescent="0.25">
      <c r="A2021" s="99" t="s">
        <v>608</v>
      </c>
      <c r="B2021" s="101">
        <v>4</v>
      </c>
      <c r="C2021" s="101" t="s">
        <v>610</v>
      </c>
      <c r="D2021" s="101"/>
      <c r="E2021" s="100" t="e">
        <f>_xlfn.IFNA(VLOOKUP(expandedflower[[#This Row],[Scion METRC '#]],[3]!METRCC8[#Data],2,FALSE),"METRC ERROR")</f>
        <v>#REF!</v>
      </c>
      <c r="F2021" s="101" t="str">
        <f>_xlfn.IFNA(VLOOKUP(expandedflower[[#This Row],[Scion METRC '#]],VEGC8[[#All],[Scion METRC '#]:[Pheno Barcode]],2,FALSE),"")</f>
        <v/>
      </c>
      <c r="G2021" s="101" t="str">
        <f>LEFT(expandedflower[[#This Row],[Pheno Barcode]],7)</f>
        <v/>
      </c>
      <c r="H2021" s="103" t="e">
        <f>_xlfn.IFNA(VLOOKUP(expandedflower[[#This Row],[Strain]],VEGC8[[#All],[Scion METRC '#]:[Health]],5,FALSE),"")</f>
        <v>#REF!</v>
      </c>
      <c r="I2021" s="101"/>
      <c r="J2021" s="101" t="str">
        <f>_xlfn.IFNA(VLOOKUP(expandedflower[[#This Row],[Scion METRC '#]],DEADC8[#Data],2,FALSE),"Alive")</f>
        <v>Alive</v>
      </c>
      <c r="K2021" s="101"/>
      <c r="L2021" s="101" t="str">
        <f>_xlfn.IFNA(VLOOKUP(expandedflower[[#This Row],[Scion METRC '#]],DEADC8[#Data],3,FALSE),"")</f>
        <v/>
      </c>
      <c r="M2021" s="103" t="str">
        <f>_xlfn.IFNA(VLOOKUP(expandedflower[[#This Row],[Scion METRC '#]],DEADC8[#Data],4,FALSE),"")</f>
        <v/>
      </c>
      <c r="N2021" s="101" t="str">
        <f>IF(ISNUMBER(SEARCH(".",expandedflower[[#This Row],[Pheno Barcode]])),CONCATENATE("1A4070000000065000",RIGHT(expandedflower[[#This Row],[Pheno Barcode]],6)),"")</f>
        <v/>
      </c>
      <c r="O202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_UU2-04</v>
      </c>
    </row>
    <row r="2022" spans="1:15" x14ac:dyDescent="0.25">
      <c r="A2022" s="99" t="s">
        <v>608</v>
      </c>
      <c r="B2022" s="101">
        <v>5</v>
      </c>
      <c r="C2022" s="101" t="s">
        <v>610</v>
      </c>
      <c r="D2022" s="101"/>
      <c r="E2022" s="100" t="e">
        <f>_xlfn.IFNA(VLOOKUP(expandedflower[[#This Row],[Scion METRC '#]],[3]!METRCC8[#Data],2,FALSE),"METRC ERROR")</f>
        <v>#REF!</v>
      </c>
      <c r="F2022" s="101" t="str">
        <f>_xlfn.IFNA(VLOOKUP(expandedflower[[#This Row],[Scion METRC '#]],VEGC8[[#All],[Scion METRC '#]:[Pheno Barcode]],2,FALSE),"")</f>
        <v/>
      </c>
      <c r="G2022" s="101" t="str">
        <f>LEFT(expandedflower[[#This Row],[Pheno Barcode]],7)</f>
        <v/>
      </c>
      <c r="H2022" s="103" t="e">
        <f>_xlfn.IFNA(VLOOKUP(expandedflower[[#This Row],[Strain]],VEGC8[[#All],[Scion METRC '#]:[Health]],5,FALSE),"")</f>
        <v>#REF!</v>
      </c>
      <c r="I2022" s="101"/>
      <c r="J2022" s="101" t="str">
        <f>_xlfn.IFNA(VLOOKUP(expandedflower[[#This Row],[Scion METRC '#]],DEADC8[#Data],2,FALSE),"Alive")</f>
        <v>Alive</v>
      </c>
      <c r="K2022" s="101"/>
      <c r="L2022" s="101" t="str">
        <f>_xlfn.IFNA(VLOOKUP(expandedflower[[#This Row],[Scion METRC '#]],DEADC8[#Data],3,FALSE),"")</f>
        <v/>
      </c>
      <c r="M2022" s="103" t="str">
        <f>_xlfn.IFNA(VLOOKUP(expandedflower[[#This Row],[Scion METRC '#]],DEADC8[#Data],4,FALSE),"")</f>
        <v/>
      </c>
      <c r="N2022" s="101" t="str">
        <f>IF(ISNUMBER(SEARCH(".",expandedflower[[#This Row],[Pheno Barcode]])),CONCATENATE("1A4070000000065000",RIGHT(expandedflower[[#This Row],[Pheno Barcode]],6)),"")</f>
        <v/>
      </c>
      <c r="O202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_UU2-05</v>
      </c>
    </row>
    <row r="2023" spans="1:15" x14ac:dyDescent="0.25">
      <c r="A2023" s="99" t="s">
        <v>608</v>
      </c>
      <c r="B2023" s="101">
        <v>6</v>
      </c>
      <c r="C2023" s="101" t="s">
        <v>610</v>
      </c>
      <c r="D2023" s="101"/>
      <c r="E2023" s="100" t="e">
        <f>_xlfn.IFNA(VLOOKUP(expandedflower[[#This Row],[Scion METRC '#]],[3]!METRCC8[#Data],2,FALSE),"METRC ERROR")</f>
        <v>#REF!</v>
      </c>
      <c r="F2023" s="101" t="str">
        <f>_xlfn.IFNA(VLOOKUP(expandedflower[[#This Row],[Scion METRC '#]],VEGC8[[#All],[Scion METRC '#]:[Pheno Barcode]],2,FALSE),"")</f>
        <v/>
      </c>
      <c r="G2023" s="101" t="str">
        <f>LEFT(expandedflower[[#This Row],[Pheno Barcode]],7)</f>
        <v/>
      </c>
      <c r="H2023" s="103" t="e">
        <f>_xlfn.IFNA(VLOOKUP(expandedflower[[#This Row],[Strain]],VEGC8[[#All],[Scion METRC '#]:[Health]],5,FALSE),"")</f>
        <v>#REF!</v>
      </c>
      <c r="I2023" s="101"/>
      <c r="J2023" s="101" t="str">
        <f>_xlfn.IFNA(VLOOKUP(expandedflower[[#This Row],[Scion METRC '#]],DEADC8[#Data],2,FALSE),"Alive")</f>
        <v>Alive</v>
      </c>
      <c r="K2023" s="101"/>
      <c r="L2023" s="101" t="str">
        <f>_xlfn.IFNA(VLOOKUP(expandedflower[[#This Row],[Scion METRC '#]],DEADC8[#Data],3,FALSE),"")</f>
        <v/>
      </c>
      <c r="M2023" s="103" t="str">
        <f>_xlfn.IFNA(VLOOKUP(expandedflower[[#This Row],[Scion METRC '#]],DEADC8[#Data],4,FALSE),"")</f>
        <v/>
      </c>
      <c r="N2023" s="101" t="str">
        <f>IF(ISNUMBER(SEARCH(".",expandedflower[[#This Row],[Pheno Barcode]])),CONCATENATE("1A4070000000065000",RIGHT(expandedflower[[#This Row],[Pheno Barcode]],6)),"")</f>
        <v/>
      </c>
      <c r="O202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_UU2-06</v>
      </c>
    </row>
    <row r="2024" spans="1:15" x14ac:dyDescent="0.25">
      <c r="A2024" s="99" t="s">
        <v>608</v>
      </c>
      <c r="B2024" s="101">
        <v>7</v>
      </c>
      <c r="C2024" s="101" t="s">
        <v>610</v>
      </c>
      <c r="D2024" s="101"/>
      <c r="E2024" s="100" t="e">
        <f>_xlfn.IFNA(VLOOKUP(expandedflower[[#This Row],[Scion METRC '#]],[3]!METRCC8[#Data],2,FALSE),"METRC ERROR")</f>
        <v>#REF!</v>
      </c>
      <c r="F2024" s="101" t="str">
        <f>_xlfn.IFNA(VLOOKUP(expandedflower[[#This Row],[Scion METRC '#]],VEGC8[[#All],[Scion METRC '#]:[Pheno Barcode]],2,FALSE),"")</f>
        <v/>
      </c>
      <c r="G2024" s="101" t="str">
        <f>LEFT(expandedflower[[#This Row],[Pheno Barcode]],7)</f>
        <v/>
      </c>
      <c r="H2024" s="103" t="e">
        <f>_xlfn.IFNA(VLOOKUP(expandedflower[[#This Row],[Strain]],VEGC8[[#All],[Scion METRC '#]:[Health]],5,FALSE),"")</f>
        <v>#REF!</v>
      </c>
      <c r="I2024" s="101"/>
      <c r="J2024" s="101" t="str">
        <f>_xlfn.IFNA(VLOOKUP(expandedflower[[#This Row],[Scion METRC '#]],DEADC8[#Data],2,FALSE),"Alive")</f>
        <v>Alive</v>
      </c>
      <c r="K2024" s="101"/>
      <c r="L2024" s="101" t="str">
        <f>_xlfn.IFNA(VLOOKUP(expandedflower[[#This Row],[Scion METRC '#]],DEADC8[#Data],3,FALSE),"")</f>
        <v/>
      </c>
      <c r="M2024" s="103" t="str">
        <f>_xlfn.IFNA(VLOOKUP(expandedflower[[#This Row],[Scion METRC '#]],DEADC8[#Data],4,FALSE),"")</f>
        <v/>
      </c>
      <c r="N2024" s="101" t="str">
        <f>IF(ISNUMBER(SEARCH(".",expandedflower[[#This Row],[Pheno Barcode]])),CONCATENATE("1A4070000000065000",RIGHT(expandedflower[[#This Row],[Pheno Barcode]],6)),"")</f>
        <v/>
      </c>
      <c r="O202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_UU2-07</v>
      </c>
    </row>
    <row r="2025" spans="1:15" x14ac:dyDescent="0.25">
      <c r="A2025" s="99" t="s">
        <v>608</v>
      </c>
      <c r="B2025" s="101">
        <v>8</v>
      </c>
      <c r="C2025" s="101" t="s">
        <v>610</v>
      </c>
      <c r="D2025" s="101"/>
      <c r="E2025" s="100" t="e">
        <f>_xlfn.IFNA(VLOOKUP(expandedflower[[#This Row],[Scion METRC '#]],[3]!METRCC8[#Data],2,FALSE),"METRC ERROR")</f>
        <v>#REF!</v>
      </c>
      <c r="F2025" s="101" t="str">
        <f>_xlfn.IFNA(VLOOKUP(expandedflower[[#This Row],[Scion METRC '#]],VEGC8[[#All],[Scion METRC '#]:[Pheno Barcode]],2,FALSE),"")</f>
        <v/>
      </c>
      <c r="G2025" s="101" t="str">
        <f>LEFT(expandedflower[[#This Row],[Pheno Barcode]],7)</f>
        <v/>
      </c>
      <c r="H2025" s="103" t="e">
        <f>_xlfn.IFNA(VLOOKUP(expandedflower[[#This Row],[Strain]],VEGC8[[#All],[Scion METRC '#]:[Health]],5,FALSE),"")</f>
        <v>#REF!</v>
      </c>
      <c r="I2025" s="101"/>
      <c r="J2025" s="101" t="str">
        <f>_xlfn.IFNA(VLOOKUP(expandedflower[[#This Row],[Scion METRC '#]],DEADC8[#Data],2,FALSE),"Alive")</f>
        <v>Alive</v>
      </c>
      <c r="K2025" s="101"/>
      <c r="L2025" s="101" t="str">
        <f>_xlfn.IFNA(VLOOKUP(expandedflower[[#This Row],[Scion METRC '#]],DEADC8[#Data],3,FALSE),"")</f>
        <v/>
      </c>
      <c r="M2025" s="103" t="str">
        <f>_xlfn.IFNA(VLOOKUP(expandedflower[[#This Row],[Scion METRC '#]],DEADC8[#Data],4,FALSE),"")</f>
        <v/>
      </c>
      <c r="N2025" s="101" t="str">
        <f>IF(ISNUMBER(SEARCH(".",expandedflower[[#This Row],[Pheno Barcode]])),CONCATENATE("1A4070000000065000",RIGHT(expandedflower[[#This Row],[Pheno Barcode]],6)),"")</f>
        <v/>
      </c>
      <c r="O202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_UU2-08</v>
      </c>
    </row>
    <row r="2026" spans="1:15" x14ac:dyDescent="0.25">
      <c r="A2026" s="99" t="s">
        <v>608</v>
      </c>
      <c r="B2026" s="101">
        <v>9</v>
      </c>
      <c r="C2026" s="101" t="s">
        <v>610</v>
      </c>
      <c r="D2026" s="101"/>
      <c r="E2026" s="100" t="e">
        <f>_xlfn.IFNA(VLOOKUP(expandedflower[[#This Row],[Scion METRC '#]],[3]!METRCC8[#Data],2,FALSE),"METRC ERROR")</f>
        <v>#REF!</v>
      </c>
      <c r="F2026" s="101" t="str">
        <f>_xlfn.IFNA(VLOOKUP(expandedflower[[#This Row],[Scion METRC '#]],VEGC8[[#All],[Scion METRC '#]:[Pheno Barcode]],2,FALSE),"")</f>
        <v/>
      </c>
      <c r="G2026" s="101" t="str">
        <f>LEFT(expandedflower[[#This Row],[Pheno Barcode]],7)</f>
        <v/>
      </c>
      <c r="H2026" s="103" t="e">
        <f>_xlfn.IFNA(VLOOKUP(expandedflower[[#This Row],[Strain]],VEGC8[[#All],[Scion METRC '#]:[Health]],5,FALSE),"")</f>
        <v>#REF!</v>
      </c>
      <c r="I2026" s="101"/>
      <c r="J2026" s="101" t="str">
        <f>_xlfn.IFNA(VLOOKUP(expandedflower[[#This Row],[Scion METRC '#]],DEADC8[#Data],2,FALSE),"Alive")</f>
        <v>Alive</v>
      </c>
      <c r="K2026" s="101"/>
      <c r="L2026" s="101" t="str">
        <f>_xlfn.IFNA(VLOOKUP(expandedflower[[#This Row],[Scion METRC '#]],DEADC8[#Data],3,FALSE),"")</f>
        <v/>
      </c>
      <c r="M2026" s="103" t="str">
        <f>_xlfn.IFNA(VLOOKUP(expandedflower[[#This Row],[Scion METRC '#]],DEADC8[#Data],4,FALSE),"")</f>
        <v/>
      </c>
      <c r="N2026" s="101" t="str">
        <f>IF(ISNUMBER(SEARCH(".",expandedflower[[#This Row],[Pheno Barcode]])),CONCATENATE("1A4070000000065000",RIGHT(expandedflower[[#This Row],[Pheno Barcode]],6)),"")</f>
        <v/>
      </c>
      <c r="O202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_UU2-09</v>
      </c>
    </row>
    <row r="2027" spans="1:15" x14ac:dyDescent="0.25">
      <c r="A2027" s="99" t="s">
        <v>608</v>
      </c>
      <c r="B2027" s="101">
        <v>10</v>
      </c>
      <c r="C2027" s="101" t="s">
        <v>610</v>
      </c>
      <c r="D2027" s="101"/>
      <c r="E2027" s="100" t="e">
        <f>_xlfn.IFNA(VLOOKUP(expandedflower[[#This Row],[Scion METRC '#]],[3]!METRCC8[#Data],2,FALSE),"METRC ERROR")</f>
        <v>#REF!</v>
      </c>
      <c r="F2027" s="101" t="str">
        <f>_xlfn.IFNA(VLOOKUP(expandedflower[[#This Row],[Scion METRC '#]],VEGC8[[#All],[Scion METRC '#]:[Pheno Barcode]],2,FALSE),"")</f>
        <v/>
      </c>
      <c r="G2027" s="101" t="str">
        <f>LEFT(expandedflower[[#This Row],[Pheno Barcode]],7)</f>
        <v/>
      </c>
      <c r="H2027" s="103" t="e">
        <f>_xlfn.IFNA(VLOOKUP(expandedflower[[#This Row],[Strain]],VEGC8[[#All],[Scion METRC '#]:[Health]],5,FALSE),"")</f>
        <v>#REF!</v>
      </c>
      <c r="I2027" s="101"/>
      <c r="J2027" s="101" t="str">
        <f>_xlfn.IFNA(VLOOKUP(expandedflower[[#This Row],[Scion METRC '#]],DEADC8[#Data],2,FALSE),"Alive")</f>
        <v>Alive</v>
      </c>
      <c r="K2027" s="101"/>
      <c r="L2027" s="101" t="str">
        <f>_xlfn.IFNA(VLOOKUP(expandedflower[[#This Row],[Scion METRC '#]],DEADC8[#Data],3,FALSE),"")</f>
        <v/>
      </c>
      <c r="M2027" s="103" t="str">
        <f>_xlfn.IFNA(VLOOKUP(expandedflower[[#This Row],[Scion METRC '#]],DEADC8[#Data],4,FALSE),"")</f>
        <v/>
      </c>
      <c r="N2027" s="101" t="str">
        <f>IF(ISNUMBER(SEARCH(".",expandedflower[[#This Row],[Pheno Barcode]])),CONCATENATE("1A4070000000065000",RIGHT(expandedflower[[#This Row],[Pheno Barcode]],6)),"")</f>
        <v/>
      </c>
      <c r="O202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_UU2-10</v>
      </c>
    </row>
    <row r="2028" spans="1:15" x14ac:dyDescent="0.25">
      <c r="A2028" s="99" t="s">
        <v>608</v>
      </c>
      <c r="B2028" s="101">
        <v>11</v>
      </c>
      <c r="C2028" s="101" t="s">
        <v>610</v>
      </c>
      <c r="D2028" s="101"/>
      <c r="E2028" s="100" t="e">
        <f>_xlfn.IFNA(VLOOKUP(expandedflower[[#This Row],[Scion METRC '#]],[3]!METRCC8[#Data],2,FALSE),"METRC ERROR")</f>
        <v>#REF!</v>
      </c>
      <c r="F2028" s="101" t="str">
        <f>_xlfn.IFNA(VLOOKUP(expandedflower[[#This Row],[Scion METRC '#]],VEGC8[[#All],[Scion METRC '#]:[Pheno Barcode]],2,FALSE),"")</f>
        <v/>
      </c>
      <c r="G2028" s="101" t="str">
        <f>LEFT(expandedflower[[#This Row],[Pheno Barcode]],7)</f>
        <v/>
      </c>
      <c r="H2028" s="103" t="e">
        <f>_xlfn.IFNA(VLOOKUP(expandedflower[[#This Row],[Strain]],VEGC8[[#All],[Scion METRC '#]:[Health]],5,FALSE),"")</f>
        <v>#REF!</v>
      </c>
      <c r="I2028" s="101"/>
      <c r="J2028" s="101" t="str">
        <f>_xlfn.IFNA(VLOOKUP(expandedflower[[#This Row],[Scion METRC '#]],DEADC8[#Data],2,FALSE),"Alive")</f>
        <v>Alive</v>
      </c>
      <c r="K2028" s="101"/>
      <c r="L2028" s="101" t="str">
        <f>_xlfn.IFNA(VLOOKUP(expandedflower[[#This Row],[Scion METRC '#]],DEADC8[#Data],3,FALSE),"")</f>
        <v/>
      </c>
      <c r="M2028" s="103" t="str">
        <f>_xlfn.IFNA(VLOOKUP(expandedflower[[#This Row],[Scion METRC '#]],DEADC8[#Data],4,FALSE),"")</f>
        <v/>
      </c>
      <c r="N2028" s="101" t="str">
        <f>IF(ISNUMBER(SEARCH(".",expandedflower[[#This Row],[Pheno Barcode]])),CONCATENATE("1A4070000000065000",RIGHT(expandedflower[[#This Row],[Pheno Barcode]],6)),"")</f>
        <v/>
      </c>
      <c r="O202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_UU2-11</v>
      </c>
    </row>
    <row r="2029" spans="1:15" x14ac:dyDescent="0.25">
      <c r="A2029" s="99" t="s">
        <v>608</v>
      </c>
      <c r="B2029" s="101">
        <v>12</v>
      </c>
      <c r="C2029" s="101" t="s">
        <v>610</v>
      </c>
      <c r="D2029" s="101"/>
      <c r="E2029" s="100" t="e">
        <f>_xlfn.IFNA(VLOOKUP(expandedflower[[#This Row],[Scion METRC '#]],[3]!METRCC8[#Data],2,FALSE),"METRC ERROR")</f>
        <v>#REF!</v>
      </c>
      <c r="F2029" s="101" t="str">
        <f>_xlfn.IFNA(VLOOKUP(expandedflower[[#This Row],[Scion METRC '#]],VEGC8[[#All],[Scion METRC '#]:[Pheno Barcode]],2,FALSE),"")</f>
        <v/>
      </c>
      <c r="G2029" s="101" t="str">
        <f>LEFT(expandedflower[[#This Row],[Pheno Barcode]],7)</f>
        <v/>
      </c>
      <c r="H2029" s="103" t="e">
        <f>_xlfn.IFNA(VLOOKUP(expandedflower[[#This Row],[Strain]],VEGC8[[#All],[Scion METRC '#]:[Health]],5,FALSE),"")</f>
        <v>#REF!</v>
      </c>
      <c r="I2029" s="101"/>
      <c r="J2029" s="101" t="str">
        <f>_xlfn.IFNA(VLOOKUP(expandedflower[[#This Row],[Scion METRC '#]],DEADC8[#Data],2,FALSE),"Alive")</f>
        <v>Alive</v>
      </c>
      <c r="K2029" s="101"/>
      <c r="L2029" s="101" t="str">
        <f>_xlfn.IFNA(VLOOKUP(expandedflower[[#This Row],[Scion METRC '#]],DEADC8[#Data],3,FALSE),"")</f>
        <v/>
      </c>
      <c r="M2029" s="103" t="str">
        <f>_xlfn.IFNA(VLOOKUP(expandedflower[[#This Row],[Scion METRC '#]],DEADC8[#Data],4,FALSE),"")</f>
        <v/>
      </c>
      <c r="N2029" s="101" t="str">
        <f>IF(ISNUMBER(SEARCH(".",expandedflower[[#This Row],[Pheno Barcode]])),CONCATENATE("1A4070000000065000",RIGHT(expandedflower[[#This Row],[Pheno Barcode]],6)),"")</f>
        <v/>
      </c>
      <c r="O202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_UU2-12</v>
      </c>
    </row>
    <row r="2030" spans="1:15" x14ac:dyDescent="0.25">
      <c r="A2030" s="99" t="s">
        <v>608</v>
      </c>
      <c r="B2030" s="101">
        <v>13</v>
      </c>
      <c r="C2030" s="101" t="s">
        <v>610</v>
      </c>
      <c r="D2030" s="101"/>
      <c r="E2030" s="100" t="e">
        <f>_xlfn.IFNA(VLOOKUP(expandedflower[[#This Row],[Scion METRC '#]],[3]!METRCC8[#Data],2,FALSE),"METRC ERROR")</f>
        <v>#REF!</v>
      </c>
      <c r="F2030" s="101" t="str">
        <f>_xlfn.IFNA(VLOOKUP(expandedflower[[#This Row],[Scion METRC '#]],VEGC8[[#All],[Scion METRC '#]:[Pheno Barcode]],2,FALSE),"")</f>
        <v/>
      </c>
      <c r="G2030" s="101" t="str">
        <f>LEFT(expandedflower[[#This Row],[Pheno Barcode]],7)</f>
        <v/>
      </c>
      <c r="H2030" s="103" t="e">
        <f>_xlfn.IFNA(VLOOKUP(expandedflower[[#This Row],[Strain]],VEGC8[[#All],[Scion METRC '#]:[Health]],5,FALSE),"")</f>
        <v>#REF!</v>
      </c>
      <c r="I2030" s="101"/>
      <c r="J2030" s="101" t="str">
        <f>_xlfn.IFNA(VLOOKUP(expandedflower[[#This Row],[Scion METRC '#]],DEADC8[#Data],2,FALSE),"Alive")</f>
        <v>Alive</v>
      </c>
      <c r="K2030" s="101"/>
      <c r="L2030" s="101" t="str">
        <f>_xlfn.IFNA(VLOOKUP(expandedflower[[#This Row],[Scion METRC '#]],DEADC8[#Data],3,FALSE),"")</f>
        <v/>
      </c>
      <c r="M2030" s="103" t="str">
        <f>_xlfn.IFNA(VLOOKUP(expandedflower[[#This Row],[Scion METRC '#]],DEADC8[#Data],4,FALSE),"")</f>
        <v/>
      </c>
      <c r="N2030" s="101" t="str">
        <f>IF(ISNUMBER(SEARCH(".",expandedflower[[#This Row],[Pheno Barcode]])),CONCATENATE("1A4070000000065000",RIGHT(expandedflower[[#This Row],[Pheno Barcode]],6)),"")</f>
        <v/>
      </c>
      <c r="O203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_UU2-13</v>
      </c>
    </row>
    <row r="2031" spans="1:15" x14ac:dyDescent="0.25">
      <c r="A2031" s="99" t="s">
        <v>608</v>
      </c>
      <c r="B2031" s="101">
        <v>14</v>
      </c>
      <c r="C2031" s="101" t="s">
        <v>610</v>
      </c>
      <c r="D2031" s="101"/>
      <c r="E2031" s="100" t="e">
        <f>_xlfn.IFNA(VLOOKUP(expandedflower[[#This Row],[Scion METRC '#]],[3]!METRCC8[#Data],2,FALSE),"METRC ERROR")</f>
        <v>#REF!</v>
      </c>
      <c r="F2031" s="101" t="str">
        <f>_xlfn.IFNA(VLOOKUP(expandedflower[[#This Row],[Scion METRC '#]],VEGC8[[#All],[Scion METRC '#]:[Pheno Barcode]],2,FALSE),"")</f>
        <v/>
      </c>
      <c r="G2031" s="101" t="str">
        <f>LEFT(expandedflower[[#This Row],[Pheno Barcode]],7)</f>
        <v/>
      </c>
      <c r="H2031" s="103" t="e">
        <f>_xlfn.IFNA(VLOOKUP(expandedflower[[#This Row],[Strain]],VEGC8[[#All],[Scion METRC '#]:[Health]],5,FALSE),"")</f>
        <v>#REF!</v>
      </c>
      <c r="I2031" s="101"/>
      <c r="J2031" s="101" t="str">
        <f>_xlfn.IFNA(VLOOKUP(expandedflower[[#This Row],[Scion METRC '#]],DEADC8[#Data],2,FALSE),"Alive")</f>
        <v>Alive</v>
      </c>
      <c r="K2031" s="101"/>
      <c r="L2031" s="101" t="str">
        <f>_xlfn.IFNA(VLOOKUP(expandedflower[[#This Row],[Scion METRC '#]],DEADC8[#Data],3,FALSE),"")</f>
        <v/>
      </c>
      <c r="M2031" s="103" t="str">
        <f>_xlfn.IFNA(VLOOKUP(expandedflower[[#This Row],[Scion METRC '#]],DEADC8[#Data],4,FALSE),"")</f>
        <v/>
      </c>
      <c r="N2031" s="101" t="str">
        <f>IF(ISNUMBER(SEARCH(".",expandedflower[[#This Row],[Pheno Barcode]])),CONCATENATE("1A4070000000065000",RIGHT(expandedflower[[#This Row],[Pheno Barcode]],6)),"")</f>
        <v/>
      </c>
      <c r="O203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_UU2-14</v>
      </c>
    </row>
    <row r="2032" spans="1:15" x14ac:dyDescent="0.25">
      <c r="A2032" s="99" t="s">
        <v>608</v>
      </c>
      <c r="B2032" s="101">
        <v>15</v>
      </c>
      <c r="C2032" s="101" t="s">
        <v>610</v>
      </c>
      <c r="D2032" s="101"/>
      <c r="E2032" s="100" t="e">
        <f>_xlfn.IFNA(VLOOKUP(expandedflower[[#This Row],[Scion METRC '#]],[3]!METRCC8[#Data],2,FALSE),"METRC ERROR")</f>
        <v>#REF!</v>
      </c>
      <c r="F2032" s="101" t="str">
        <f>_xlfn.IFNA(VLOOKUP(expandedflower[[#This Row],[Scion METRC '#]],VEGC8[[#All],[Scion METRC '#]:[Pheno Barcode]],2,FALSE),"")</f>
        <v/>
      </c>
      <c r="G2032" s="101" t="str">
        <f>LEFT(expandedflower[[#This Row],[Pheno Barcode]],7)</f>
        <v/>
      </c>
      <c r="H2032" s="103" t="e">
        <f>_xlfn.IFNA(VLOOKUP(expandedflower[[#This Row],[Strain]],VEGC8[[#All],[Scion METRC '#]:[Health]],5,FALSE),"")</f>
        <v>#REF!</v>
      </c>
      <c r="I2032" s="101"/>
      <c r="J2032" s="101" t="str">
        <f>_xlfn.IFNA(VLOOKUP(expandedflower[[#This Row],[Scion METRC '#]],DEADC8[#Data],2,FALSE),"Alive")</f>
        <v>Alive</v>
      </c>
      <c r="K2032" s="101"/>
      <c r="L2032" s="101" t="str">
        <f>_xlfn.IFNA(VLOOKUP(expandedflower[[#This Row],[Scion METRC '#]],DEADC8[#Data],3,FALSE),"")</f>
        <v/>
      </c>
      <c r="M2032" s="103" t="str">
        <f>_xlfn.IFNA(VLOOKUP(expandedflower[[#This Row],[Scion METRC '#]],DEADC8[#Data],4,FALSE),"")</f>
        <v/>
      </c>
      <c r="N2032" s="101" t="str">
        <f>IF(ISNUMBER(SEARCH(".",expandedflower[[#This Row],[Pheno Barcode]])),CONCATENATE("1A4070000000065000",RIGHT(expandedflower[[#This Row],[Pheno Barcode]],6)),"")</f>
        <v/>
      </c>
      <c r="O203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_UU2-15</v>
      </c>
    </row>
    <row r="2033" spans="1:15" x14ac:dyDescent="0.25">
      <c r="A2033" s="99" t="s">
        <v>608</v>
      </c>
      <c r="B2033" s="101">
        <v>16</v>
      </c>
      <c r="C2033" s="101" t="s">
        <v>610</v>
      </c>
      <c r="D2033" s="101"/>
      <c r="E2033" s="100" t="e">
        <f>_xlfn.IFNA(VLOOKUP(expandedflower[[#This Row],[Scion METRC '#]],[3]!METRCC8[#Data],2,FALSE),"METRC ERROR")</f>
        <v>#REF!</v>
      </c>
      <c r="F2033" s="101" t="str">
        <f>_xlfn.IFNA(VLOOKUP(expandedflower[[#This Row],[Scion METRC '#]],VEGC8[[#All],[Scion METRC '#]:[Pheno Barcode]],2,FALSE),"")</f>
        <v/>
      </c>
      <c r="G2033" s="101" t="str">
        <f>LEFT(expandedflower[[#This Row],[Pheno Barcode]],7)</f>
        <v/>
      </c>
      <c r="H2033" s="103" t="e">
        <f>_xlfn.IFNA(VLOOKUP(expandedflower[[#This Row],[Strain]],VEGC8[[#All],[Scion METRC '#]:[Health]],5,FALSE),"")</f>
        <v>#REF!</v>
      </c>
      <c r="I2033" s="101"/>
      <c r="J2033" s="101" t="str">
        <f>_xlfn.IFNA(VLOOKUP(expandedflower[[#This Row],[Scion METRC '#]],DEADC8[#Data],2,FALSE),"Alive")</f>
        <v>Alive</v>
      </c>
      <c r="K2033" s="101"/>
      <c r="L2033" s="101" t="str">
        <f>_xlfn.IFNA(VLOOKUP(expandedflower[[#This Row],[Scion METRC '#]],DEADC8[#Data],3,FALSE),"")</f>
        <v/>
      </c>
      <c r="M2033" s="103" t="str">
        <f>_xlfn.IFNA(VLOOKUP(expandedflower[[#This Row],[Scion METRC '#]],DEADC8[#Data],4,FALSE),"")</f>
        <v/>
      </c>
      <c r="N2033" s="101" t="str">
        <f>IF(ISNUMBER(SEARCH(".",expandedflower[[#This Row],[Pheno Barcode]])),CONCATENATE("1A4070000000065000",RIGHT(expandedflower[[#This Row],[Pheno Barcode]],6)),"")</f>
        <v/>
      </c>
      <c r="O203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_UU2-16</v>
      </c>
    </row>
    <row r="2034" spans="1:15" x14ac:dyDescent="0.25">
      <c r="A2034" s="99" t="s">
        <v>608</v>
      </c>
      <c r="B2034" s="101">
        <v>1</v>
      </c>
      <c r="C2034" s="101" t="s">
        <v>611</v>
      </c>
      <c r="D2034" s="101"/>
      <c r="E2034" s="100" t="e">
        <f>_xlfn.IFNA(VLOOKUP(expandedflower[[#This Row],[Scion METRC '#]],[3]!METRCC8[#Data],2,FALSE),"METRC ERROR")</f>
        <v>#REF!</v>
      </c>
      <c r="F2034" s="101" t="str">
        <f>_xlfn.IFNA(VLOOKUP(expandedflower[[#This Row],[Scion METRC '#]],VEGC8[[#All],[Scion METRC '#]:[Pheno Barcode]],2,FALSE),"")</f>
        <v/>
      </c>
      <c r="G2034" s="101" t="str">
        <f>LEFT(expandedflower[[#This Row],[Pheno Barcode]],7)</f>
        <v/>
      </c>
      <c r="H2034" s="103" t="e">
        <f>_xlfn.IFNA(VLOOKUP(expandedflower[[#This Row],[Strain]],VEGC8[[#All],[Scion METRC '#]:[Health]],5,FALSE),"")</f>
        <v>#REF!</v>
      </c>
      <c r="I2034" s="101"/>
      <c r="J2034" s="101" t="str">
        <f>_xlfn.IFNA(VLOOKUP(expandedflower[[#This Row],[Scion METRC '#]],DEADC8[#Data],2,FALSE),"Alive")</f>
        <v>Alive</v>
      </c>
      <c r="K2034" s="101"/>
      <c r="L2034" s="101" t="str">
        <f>_xlfn.IFNA(VLOOKUP(expandedflower[[#This Row],[Scion METRC '#]],DEADC8[#Data],3,FALSE),"")</f>
        <v/>
      </c>
      <c r="M2034" s="103" t="str">
        <f>_xlfn.IFNA(VLOOKUP(expandedflower[[#This Row],[Scion METRC '#]],DEADC8[#Data],4,FALSE),"")</f>
        <v/>
      </c>
      <c r="N2034" s="101" t="str">
        <f>IF(ISNUMBER(SEARCH(".",expandedflower[[#This Row],[Pheno Barcode]])),CONCATENATE("1A4070000000065000",RIGHT(expandedflower[[#This Row],[Pheno Barcode]],6)),"")</f>
        <v/>
      </c>
      <c r="O203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_UU3-01</v>
      </c>
    </row>
    <row r="2035" spans="1:15" x14ac:dyDescent="0.25">
      <c r="A2035" s="99" t="s">
        <v>608</v>
      </c>
      <c r="B2035" s="101">
        <v>2</v>
      </c>
      <c r="C2035" s="101" t="s">
        <v>611</v>
      </c>
      <c r="D2035" s="101"/>
      <c r="E2035" s="100" t="e">
        <f>_xlfn.IFNA(VLOOKUP(expandedflower[[#This Row],[Scion METRC '#]],[3]!METRCC8[#Data],2,FALSE),"METRC ERROR")</f>
        <v>#REF!</v>
      </c>
      <c r="F2035" s="101" t="str">
        <f>_xlfn.IFNA(VLOOKUP(expandedflower[[#This Row],[Scion METRC '#]],VEGC8[[#All],[Scion METRC '#]:[Pheno Barcode]],2,FALSE),"")</f>
        <v/>
      </c>
      <c r="G2035" s="101" t="str">
        <f>LEFT(expandedflower[[#This Row],[Pheno Barcode]],7)</f>
        <v/>
      </c>
      <c r="H2035" s="103" t="e">
        <f>_xlfn.IFNA(VLOOKUP(expandedflower[[#This Row],[Strain]],VEGC8[[#All],[Scion METRC '#]:[Health]],5,FALSE),"")</f>
        <v>#REF!</v>
      </c>
      <c r="I2035" s="101"/>
      <c r="J2035" s="101" t="str">
        <f>_xlfn.IFNA(VLOOKUP(expandedflower[[#This Row],[Scion METRC '#]],DEADC8[#Data],2,FALSE),"Alive")</f>
        <v>Alive</v>
      </c>
      <c r="K2035" s="101"/>
      <c r="L2035" s="101" t="str">
        <f>_xlfn.IFNA(VLOOKUP(expandedflower[[#This Row],[Scion METRC '#]],DEADC8[#Data],3,FALSE),"")</f>
        <v/>
      </c>
      <c r="M2035" s="103" t="str">
        <f>_xlfn.IFNA(VLOOKUP(expandedflower[[#This Row],[Scion METRC '#]],DEADC8[#Data],4,FALSE),"")</f>
        <v/>
      </c>
      <c r="N2035" s="101" t="str">
        <f>IF(ISNUMBER(SEARCH(".",expandedflower[[#This Row],[Pheno Barcode]])),CONCATENATE("1A4070000000065000",RIGHT(expandedflower[[#This Row],[Pheno Barcode]],6)),"")</f>
        <v/>
      </c>
      <c r="O203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_UU3-02</v>
      </c>
    </row>
    <row r="2036" spans="1:15" x14ac:dyDescent="0.25">
      <c r="A2036" s="99" t="s">
        <v>608</v>
      </c>
      <c r="B2036" s="101">
        <v>3</v>
      </c>
      <c r="C2036" s="101" t="s">
        <v>611</v>
      </c>
      <c r="D2036" s="101"/>
      <c r="E2036" s="100" t="e">
        <f>_xlfn.IFNA(VLOOKUP(expandedflower[[#This Row],[Scion METRC '#]],[3]!METRCC8[#Data],2,FALSE),"METRC ERROR")</f>
        <v>#REF!</v>
      </c>
      <c r="F2036" s="101" t="str">
        <f>_xlfn.IFNA(VLOOKUP(expandedflower[[#This Row],[Scion METRC '#]],VEGC8[[#All],[Scion METRC '#]:[Pheno Barcode]],2,FALSE),"")</f>
        <v/>
      </c>
      <c r="G2036" s="101" t="str">
        <f>LEFT(expandedflower[[#This Row],[Pheno Barcode]],7)</f>
        <v/>
      </c>
      <c r="H2036" s="103" t="e">
        <f>_xlfn.IFNA(VLOOKUP(expandedflower[[#This Row],[Strain]],VEGC8[[#All],[Scion METRC '#]:[Health]],5,FALSE),"")</f>
        <v>#REF!</v>
      </c>
      <c r="I2036" s="101"/>
      <c r="J2036" s="101" t="str">
        <f>_xlfn.IFNA(VLOOKUP(expandedflower[[#This Row],[Scion METRC '#]],DEADC8[#Data],2,FALSE),"Alive")</f>
        <v>Alive</v>
      </c>
      <c r="K2036" s="101"/>
      <c r="L2036" s="101" t="str">
        <f>_xlfn.IFNA(VLOOKUP(expandedflower[[#This Row],[Scion METRC '#]],DEADC8[#Data],3,FALSE),"")</f>
        <v/>
      </c>
      <c r="M2036" s="103" t="str">
        <f>_xlfn.IFNA(VLOOKUP(expandedflower[[#This Row],[Scion METRC '#]],DEADC8[#Data],4,FALSE),"")</f>
        <v/>
      </c>
      <c r="N2036" s="101" t="str">
        <f>IF(ISNUMBER(SEARCH(".",expandedflower[[#This Row],[Pheno Barcode]])),CONCATENATE("1A4070000000065000",RIGHT(expandedflower[[#This Row],[Pheno Barcode]],6)),"")</f>
        <v/>
      </c>
      <c r="O203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_UU3-03</v>
      </c>
    </row>
    <row r="2037" spans="1:15" x14ac:dyDescent="0.25">
      <c r="A2037" s="99" t="s">
        <v>608</v>
      </c>
      <c r="B2037" s="101">
        <v>4</v>
      </c>
      <c r="C2037" s="101" t="s">
        <v>611</v>
      </c>
      <c r="D2037" s="101"/>
      <c r="E2037" s="100" t="e">
        <f>_xlfn.IFNA(VLOOKUP(expandedflower[[#This Row],[Scion METRC '#]],[3]!METRCC8[#Data],2,FALSE),"METRC ERROR")</f>
        <v>#REF!</v>
      </c>
      <c r="F2037" s="101" t="str">
        <f>_xlfn.IFNA(VLOOKUP(expandedflower[[#This Row],[Scion METRC '#]],VEGC8[[#All],[Scion METRC '#]:[Pheno Barcode]],2,FALSE),"")</f>
        <v/>
      </c>
      <c r="G2037" s="101" t="str">
        <f>LEFT(expandedflower[[#This Row],[Pheno Barcode]],7)</f>
        <v/>
      </c>
      <c r="H2037" s="103" t="e">
        <f>_xlfn.IFNA(VLOOKUP(expandedflower[[#This Row],[Strain]],VEGC8[[#All],[Scion METRC '#]:[Health]],5,FALSE),"")</f>
        <v>#REF!</v>
      </c>
      <c r="I2037" s="101"/>
      <c r="J2037" s="101" t="str">
        <f>_xlfn.IFNA(VLOOKUP(expandedflower[[#This Row],[Scion METRC '#]],DEADC8[#Data],2,FALSE),"Alive")</f>
        <v>Alive</v>
      </c>
      <c r="K2037" s="101"/>
      <c r="L2037" s="101" t="str">
        <f>_xlfn.IFNA(VLOOKUP(expandedflower[[#This Row],[Scion METRC '#]],DEADC8[#Data],3,FALSE),"")</f>
        <v/>
      </c>
      <c r="M2037" s="103" t="str">
        <f>_xlfn.IFNA(VLOOKUP(expandedflower[[#This Row],[Scion METRC '#]],DEADC8[#Data],4,FALSE),"")</f>
        <v/>
      </c>
      <c r="N2037" s="101" t="str">
        <f>IF(ISNUMBER(SEARCH(".",expandedflower[[#This Row],[Pheno Barcode]])),CONCATENATE("1A4070000000065000",RIGHT(expandedflower[[#This Row],[Pheno Barcode]],6)),"")</f>
        <v/>
      </c>
      <c r="O203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_UU3-04</v>
      </c>
    </row>
    <row r="2038" spans="1:15" x14ac:dyDescent="0.25">
      <c r="A2038" s="99" t="s">
        <v>608</v>
      </c>
      <c r="B2038" s="101">
        <v>5</v>
      </c>
      <c r="C2038" s="101" t="s">
        <v>611</v>
      </c>
      <c r="D2038" s="101"/>
      <c r="E2038" s="100" t="e">
        <f>_xlfn.IFNA(VLOOKUP(expandedflower[[#This Row],[Scion METRC '#]],[3]!METRCC8[#Data],2,FALSE),"METRC ERROR")</f>
        <v>#REF!</v>
      </c>
      <c r="F2038" s="101" t="str">
        <f>_xlfn.IFNA(VLOOKUP(expandedflower[[#This Row],[Scion METRC '#]],VEGC8[[#All],[Scion METRC '#]:[Pheno Barcode]],2,FALSE),"")</f>
        <v/>
      </c>
      <c r="G2038" s="101" t="str">
        <f>LEFT(expandedflower[[#This Row],[Pheno Barcode]],7)</f>
        <v/>
      </c>
      <c r="H2038" s="103" t="e">
        <f>_xlfn.IFNA(VLOOKUP(expandedflower[[#This Row],[Strain]],VEGC8[[#All],[Scion METRC '#]:[Health]],5,FALSE),"")</f>
        <v>#REF!</v>
      </c>
      <c r="I2038" s="101"/>
      <c r="J2038" s="101" t="str">
        <f>_xlfn.IFNA(VLOOKUP(expandedflower[[#This Row],[Scion METRC '#]],DEADC8[#Data],2,FALSE),"Alive")</f>
        <v>Alive</v>
      </c>
      <c r="K2038" s="101"/>
      <c r="L2038" s="101" t="str">
        <f>_xlfn.IFNA(VLOOKUP(expandedflower[[#This Row],[Scion METRC '#]],DEADC8[#Data],3,FALSE),"")</f>
        <v/>
      </c>
      <c r="M2038" s="103" t="str">
        <f>_xlfn.IFNA(VLOOKUP(expandedflower[[#This Row],[Scion METRC '#]],DEADC8[#Data],4,FALSE),"")</f>
        <v/>
      </c>
      <c r="N2038" s="101" t="str">
        <f>IF(ISNUMBER(SEARCH(".",expandedflower[[#This Row],[Pheno Barcode]])),CONCATENATE("1A4070000000065000",RIGHT(expandedflower[[#This Row],[Pheno Barcode]],6)),"")</f>
        <v/>
      </c>
      <c r="O203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_UU3-05</v>
      </c>
    </row>
    <row r="2039" spans="1:15" x14ac:dyDescent="0.25">
      <c r="A2039" s="99" t="s">
        <v>608</v>
      </c>
      <c r="B2039" s="101">
        <v>6</v>
      </c>
      <c r="C2039" s="101" t="s">
        <v>611</v>
      </c>
      <c r="D2039" s="101"/>
      <c r="E2039" s="100" t="e">
        <f>_xlfn.IFNA(VLOOKUP(expandedflower[[#This Row],[Scion METRC '#]],[3]!METRCC8[#Data],2,FALSE),"METRC ERROR")</f>
        <v>#REF!</v>
      </c>
      <c r="F2039" s="101" t="str">
        <f>_xlfn.IFNA(VLOOKUP(expandedflower[[#This Row],[Scion METRC '#]],VEGC8[[#All],[Scion METRC '#]:[Pheno Barcode]],2,FALSE),"")</f>
        <v/>
      </c>
      <c r="G2039" s="101" t="str">
        <f>LEFT(expandedflower[[#This Row],[Pheno Barcode]],7)</f>
        <v/>
      </c>
      <c r="H2039" s="103" t="e">
        <f>_xlfn.IFNA(VLOOKUP(expandedflower[[#This Row],[Strain]],VEGC8[[#All],[Scion METRC '#]:[Health]],5,FALSE),"")</f>
        <v>#REF!</v>
      </c>
      <c r="I2039" s="101"/>
      <c r="J2039" s="101" t="str">
        <f>_xlfn.IFNA(VLOOKUP(expandedflower[[#This Row],[Scion METRC '#]],DEADC8[#Data],2,FALSE),"Alive")</f>
        <v>Alive</v>
      </c>
      <c r="K2039" s="101"/>
      <c r="L2039" s="101" t="str">
        <f>_xlfn.IFNA(VLOOKUP(expandedflower[[#This Row],[Scion METRC '#]],DEADC8[#Data],3,FALSE),"")</f>
        <v/>
      </c>
      <c r="M2039" s="103" t="str">
        <f>_xlfn.IFNA(VLOOKUP(expandedflower[[#This Row],[Scion METRC '#]],DEADC8[#Data],4,FALSE),"")</f>
        <v/>
      </c>
      <c r="N2039" s="101" t="str">
        <f>IF(ISNUMBER(SEARCH(".",expandedflower[[#This Row],[Pheno Barcode]])),CONCATENATE("1A4070000000065000",RIGHT(expandedflower[[#This Row],[Pheno Barcode]],6)),"")</f>
        <v/>
      </c>
      <c r="O203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_UU3-06</v>
      </c>
    </row>
    <row r="2040" spans="1:15" x14ac:dyDescent="0.25">
      <c r="A2040" s="99" t="s">
        <v>608</v>
      </c>
      <c r="B2040" s="101">
        <v>7</v>
      </c>
      <c r="C2040" s="101" t="s">
        <v>611</v>
      </c>
      <c r="D2040" s="101"/>
      <c r="E2040" s="100" t="e">
        <f>_xlfn.IFNA(VLOOKUP(expandedflower[[#This Row],[Scion METRC '#]],[3]!METRCC8[#Data],2,FALSE),"METRC ERROR")</f>
        <v>#REF!</v>
      </c>
      <c r="F2040" s="101" t="str">
        <f>_xlfn.IFNA(VLOOKUP(expandedflower[[#This Row],[Scion METRC '#]],VEGC8[[#All],[Scion METRC '#]:[Pheno Barcode]],2,FALSE),"")</f>
        <v/>
      </c>
      <c r="G2040" s="101" t="str">
        <f>LEFT(expandedflower[[#This Row],[Pheno Barcode]],7)</f>
        <v/>
      </c>
      <c r="H2040" s="103" t="e">
        <f>_xlfn.IFNA(VLOOKUP(expandedflower[[#This Row],[Strain]],VEGC8[[#All],[Scion METRC '#]:[Health]],5,FALSE),"")</f>
        <v>#REF!</v>
      </c>
      <c r="I2040" s="101"/>
      <c r="J2040" s="101" t="str">
        <f>_xlfn.IFNA(VLOOKUP(expandedflower[[#This Row],[Scion METRC '#]],DEADC8[#Data],2,FALSE),"Alive")</f>
        <v>Alive</v>
      </c>
      <c r="K2040" s="101"/>
      <c r="L2040" s="101" t="str">
        <f>_xlfn.IFNA(VLOOKUP(expandedflower[[#This Row],[Scion METRC '#]],DEADC8[#Data],3,FALSE),"")</f>
        <v/>
      </c>
      <c r="M2040" s="103" t="str">
        <f>_xlfn.IFNA(VLOOKUP(expandedflower[[#This Row],[Scion METRC '#]],DEADC8[#Data],4,FALSE),"")</f>
        <v/>
      </c>
      <c r="N2040" s="101" t="str">
        <f>IF(ISNUMBER(SEARCH(".",expandedflower[[#This Row],[Pheno Barcode]])),CONCATENATE("1A4070000000065000",RIGHT(expandedflower[[#This Row],[Pheno Barcode]],6)),"")</f>
        <v/>
      </c>
      <c r="O204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_UU3-07</v>
      </c>
    </row>
    <row r="2041" spans="1:15" x14ac:dyDescent="0.25">
      <c r="A2041" s="99" t="s">
        <v>608</v>
      </c>
      <c r="B2041" s="101">
        <v>8</v>
      </c>
      <c r="C2041" s="101" t="s">
        <v>611</v>
      </c>
      <c r="D2041" s="101"/>
      <c r="E2041" s="100" t="e">
        <f>_xlfn.IFNA(VLOOKUP(expandedflower[[#This Row],[Scion METRC '#]],[3]!METRCC8[#Data],2,FALSE),"METRC ERROR")</f>
        <v>#REF!</v>
      </c>
      <c r="F2041" s="101" t="str">
        <f>_xlfn.IFNA(VLOOKUP(expandedflower[[#This Row],[Scion METRC '#]],VEGC8[[#All],[Scion METRC '#]:[Pheno Barcode]],2,FALSE),"")</f>
        <v/>
      </c>
      <c r="G2041" s="101" t="str">
        <f>LEFT(expandedflower[[#This Row],[Pheno Barcode]],7)</f>
        <v/>
      </c>
      <c r="H2041" s="103" t="e">
        <f>_xlfn.IFNA(VLOOKUP(expandedflower[[#This Row],[Strain]],VEGC8[[#All],[Scion METRC '#]:[Health]],5,FALSE),"")</f>
        <v>#REF!</v>
      </c>
      <c r="I2041" s="101"/>
      <c r="J2041" s="101" t="str">
        <f>_xlfn.IFNA(VLOOKUP(expandedflower[[#This Row],[Scion METRC '#]],DEADC8[#Data],2,FALSE),"Alive")</f>
        <v>Alive</v>
      </c>
      <c r="K2041" s="101"/>
      <c r="L2041" s="101" t="str">
        <f>_xlfn.IFNA(VLOOKUP(expandedflower[[#This Row],[Scion METRC '#]],DEADC8[#Data],3,FALSE),"")</f>
        <v/>
      </c>
      <c r="M2041" s="103" t="str">
        <f>_xlfn.IFNA(VLOOKUP(expandedflower[[#This Row],[Scion METRC '#]],DEADC8[#Data],4,FALSE),"")</f>
        <v/>
      </c>
      <c r="N2041" s="101" t="str">
        <f>IF(ISNUMBER(SEARCH(".",expandedflower[[#This Row],[Pheno Barcode]])),CONCATENATE("1A4070000000065000",RIGHT(expandedflower[[#This Row],[Pheno Barcode]],6)),"")</f>
        <v/>
      </c>
      <c r="O204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_UU3-08</v>
      </c>
    </row>
    <row r="2042" spans="1:15" x14ac:dyDescent="0.25">
      <c r="A2042" s="99" t="s">
        <v>608</v>
      </c>
      <c r="B2042" s="101">
        <v>9</v>
      </c>
      <c r="C2042" s="101" t="s">
        <v>611</v>
      </c>
      <c r="D2042" s="101"/>
      <c r="E2042" s="100" t="e">
        <f>_xlfn.IFNA(VLOOKUP(expandedflower[[#This Row],[Scion METRC '#]],[3]!METRCC8[#Data],2,FALSE),"METRC ERROR")</f>
        <v>#REF!</v>
      </c>
      <c r="F2042" s="101" t="str">
        <f>_xlfn.IFNA(VLOOKUP(expandedflower[[#This Row],[Scion METRC '#]],VEGC8[[#All],[Scion METRC '#]:[Pheno Barcode]],2,FALSE),"")</f>
        <v/>
      </c>
      <c r="G2042" s="101" t="str">
        <f>LEFT(expandedflower[[#This Row],[Pheno Barcode]],7)</f>
        <v/>
      </c>
      <c r="H2042" s="103" t="e">
        <f>_xlfn.IFNA(VLOOKUP(expandedflower[[#This Row],[Strain]],VEGC8[[#All],[Scion METRC '#]:[Health]],5,FALSE),"")</f>
        <v>#REF!</v>
      </c>
      <c r="I2042" s="101"/>
      <c r="J2042" s="101" t="str">
        <f>_xlfn.IFNA(VLOOKUP(expandedflower[[#This Row],[Scion METRC '#]],DEADC8[#Data],2,FALSE),"Alive")</f>
        <v>Alive</v>
      </c>
      <c r="K2042" s="101"/>
      <c r="L2042" s="101" t="str">
        <f>_xlfn.IFNA(VLOOKUP(expandedflower[[#This Row],[Scion METRC '#]],DEADC8[#Data],3,FALSE),"")</f>
        <v/>
      </c>
      <c r="M2042" s="103" t="str">
        <f>_xlfn.IFNA(VLOOKUP(expandedflower[[#This Row],[Scion METRC '#]],DEADC8[#Data],4,FALSE),"")</f>
        <v/>
      </c>
      <c r="N2042" s="101" t="str">
        <f>IF(ISNUMBER(SEARCH(".",expandedflower[[#This Row],[Pheno Barcode]])),CONCATENATE("1A4070000000065000",RIGHT(expandedflower[[#This Row],[Pheno Barcode]],6)),"")</f>
        <v/>
      </c>
      <c r="O204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_UU3-09</v>
      </c>
    </row>
    <row r="2043" spans="1:15" x14ac:dyDescent="0.25">
      <c r="A2043" s="99" t="s">
        <v>608</v>
      </c>
      <c r="B2043" s="101">
        <v>10</v>
      </c>
      <c r="C2043" s="101" t="s">
        <v>611</v>
      </c>
      <c r="D2043" s="101"/>
      <c r="E2043" s="100" t="e">
        <f>_xlfn.IFNA(VLOOKUP(expandedflower[[#This Row],[Scion METRC '#]],[3]!METRCC8[#Data],2,FALSE),"METRC ERROR")</f>
        <v>#REF!</v>
      </c>
      <c r="F2043" s="101" t="str">
        <f>_xlfn.IFNA(VLOOKUP(expandedflower[[#This Row],[Scion METRC '#]],VEGC8[[#All],[Scion METRC '#]:[Pheno Barcode]],2,FALSE),"")</f>
        <v/>
      </c>
      <c r="G2043" s="101" t="str">
        <f>LEFT(expandedflower[[#This Row],[Pheno Barcode]],7)</f>
        <v/>
      </c>
      <c r="H2043" s="103" t="e">
        <f>_xlfn.IFNA(VLOOKUP(expandedflower[[#This Row],[Strain]],VEGC8[[#All],[Scion METRC '#]:[Health]],5,FALSE),"")</f>
        <v>#REF!</v>
      </c>
      <c r="I2043" s="101"/>
      <c r="J2043" s="101" t="str">
        <f>_xlfn.IFNA(VLOOKUP(expandedflower[[#This Row],[Scion METRC '#]],DEADC8[#Data],2,FALSE),"Alive")</f>
        <v>Alive</v>
      </c>
      <c r="K2043" s="101"/>
      <c r="L2043" s="101" t="str">
        <f>_xlfn.IFNA(VLOOKUP(expandedflower[[#This Row],[Scion METRC '#]],DEADC8[#Data],3,FALSE),"")</f>
        <v/>
      </c>
      <c r="M2043" s="103" t="str">
        <f>_xlfn.IFNA(VLOOKUP(expandedflower[[#This Row],[Scion METRC '#]],DEADC8[#Data],4,FALSE),"")</f>
        <v/>
      </c>
      <c r="N2043" s="101" t="str">
        <f>IF(ISNUMBER(SEARCH(".",expandedflower[[#This Row],[Pheno Barcode]])),CONCATENATE("1A4070000000065000",RIGHT(expandedflower[[#This Row],[Pheno Barcode]],6)),"")</f>
        <v/>
      </c>
      <c r="O204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_UU3-10</v>
      </c>
    </row>
    <row r="2044" spans="1:15" x14ac:dyDescent="0.25">
      <c r="A2044" s="99" t="s">
        <v>608</v>
      </c>
      <c r="B2044" s="101">
        <v>11</v>
      </c>
      <c r="C2044" s="101" t="s">
        <v>611</v>
      </c>
      <c r="D2044" s="101"/>
      <c r="E2044" s="100" t="e">
        <f>_xlfn.IFNA(VLOOKUP(expandedflower[[#This Row],[Scion METRC '#]],[3]!METRCC8[#Data],2,FALSE),"METRC ERROR")</f>
        <v>#REF!</v>
      </c>
      <c r="F2044" s="101" t="str">
        <f>_xlfn.IFNA(VLOOKUP(expandedflower[[#This Row],[Scion METRC '#]],VEGC8[[#All],[Scion METRC '#]:[Pheno Barcode]],2,FALSE),"")</f>
        <v/>
      </c>
      <c r="G2044" s="101" t="str">
        <f>LEFT(expandedflower[[#This Row],[Pheno Barcode]],7)</f>
        <v/>
      </c>
      <c r="H2044" s="103" t="e">
        <f>_xlfn.IFNA(VLOOKUP(expandedflower[[#This Row],[Strain]],VEGC8[[#All],[Scion METRC '#]:[Health]],5,FALSE),"")</f>
        <v>#REF!</v>
      </c>
      <c r="I2044" s="101"/>
      <c r="J2044" s="101" t="str">
        <f>_xlfn.IFNA(VLOOKUP(expandedflower[[#This Row],[Scion METRC '#]],DEADC8[#Data],2,FALSE),"Alive")</f>
        <v>Alive</v>
      </c>
      <c r="K2044" s="101"/>
      <c r="L2044" s="101" t="str">
        <f>_xlfn.IFNA(VLOOKUP(expandedflower[[#This Row],[Scion METRC '#]],DEADC8[#Data],3,FALSE),"")</f>
        <v/>
      </c>
      <c r="M2044" s="103" t="str">
        <f>_xlfn.IFNA(VLOOKUP(expandedflower[[#This Row],[Scion METRC '#]],DEADC8[#Data],4,FALSE),"")</f>
        <v/>
      </c>
      <c r="N2044" s="101" t="str">
        <f>IF(ISNUMBER(SEARCH(".",expandedflower[[#This Row],[Pheno Barcode]])),CONCATENATE("1A4070000000065000",RIGHT(expandedflower[[#This Row],[Pheno Barcode]],6)),"")</f>
        <v/>
      </c>
      <c r="O204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_UU3-11</v>
      </c>
    </row>
    <row r="2045" spans="1:15" x14ac:dyDescent="0.25">
      <c r="A2045" s="99" t="s">
        <v>608</v>
      </c>
      <c r="B2045" s="101">
        <v>12</v>
      </c>
      <c r="C2045" s="101" t="s">
        <v>611</v>
      </c>
      <c r="D2045" s="101"/>
      <c r="E2045" s="100" t="e">
        <f>_xlfn.IFNA(VLOOKUP(expandedflower[[#This Row],[Scion METRC '#]],[3]!METRCC8[#Data],2,FALSE),"METRC ERROR")</f>
        <v>#REF!</v>
      </c>
      <c r="F2045" s="101" t="str">
        <f>_xlfn.IFNA(VLOOKUP(expandedflower[[#This Row],[Scion METRC '#]],VEGC8[[#All],[Scion METRC '#]:[Pheno Barcode]],2,FALSE),"")</f>
        <v/>
      </c>
      <c r="G2045" s="101" t="str">
        <f>LEFT(expandedflower[[#This Row],[Pheno Barcode]],7)</f>
        <v/>
      </c>
      <c r="H2045" s="103" t="e">
        <f>_xlfn.IFNA(VLOOKUP(expandedflower[[#This Row],[Strain]],VEGC8[[#All],[Scion METRC '#]:[Health]],5,FALSE),"")</f>
        <v>#REF!</v>
      </c>
      <c r="I2045" s="101"/>
      <c r="J2045" s="101" t="str">
        <f>_xlfn.IFNA(VLOOKUP(expandedflower[[#This Row],[Scion METRC '#]],DEADC8[#Data],2,FALSE),"Alive")</f>
        <v>Alive</v>
      </c>
      <c r="K2045" s="101"/>
      <c r="L2045" s="101" t="str">
        <f>_xlfn.IFNA(VLOOKUP(expandedflower[[#This Row],[Scion METRC '#]],DEADC8[#Data],3,FALSE),"")</f>
        <v/>
      </c>
      <c r="M2045" s="103" t="str">
        <f>_xlfn.IFNA(VLOOKUP(expandedflower[[#This Row],[Scion METRC '#]],DEADC8[#Data],4,FALSE),"")</f>
        <v/>
      </c>
      <c r="N2045" s="101" t="str">
        <f>IF(ISNUMBER(SEARCH(".",expandedflower[[#This Row],[Pheno Barcode]])),CONCATENATE("1A4070000000065000",RIGHT(expandedflower[[#This Row],[Pheno Barcode]],6)),"")</f>
        <v/>
      </c>
      <c r="O204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_UU3-12</v>
      </c>
    </row>
    <row r="2046" spans="1:15" x14ac:dyDescent="0.25">
      <c r="A2046" s="99" t="s">
        <v>608</v>
      </c>
      <c r="B2046" s="101">
        <v>13</v>
      </c>
      <c r="C2046" s="101" t="s">
        <v>611</v>
      </c>
      <c r="D2046" s="101"/>
      <c r="E2046" s="100" t="e">
        <f>_xlfn.IFNA(VLOOKUP(expandedflower[[#This Row],[Scion METRC '#]],[3]!METRCC8[#Data],2,FALSE),"METRC ERROR")</f>
        <v>#REF!</v>
      </c>
      <c r="F2046" s="101" t="str">
        <f>_xlfn.IFNA(VLOOKUP(expandedflower[[#This Row],[Scion METRC '#]],VEGC8[[#All],[Scion METRC '#]:[Pheno Barcode]],2,FALSE),"")</f>
        <v/>
      </c>
      <c r="G2046" s="101" t="str">
        <f>LEFT(expandedflower[[#This Row],[Pheno Barcode]],7)</f>
        <v/>
      </c>
      <c r="H2046" s="103" t="e">
        <f>_xlfn.IFNA(VLOOKUP(expandedflower[[#This Row],[Strain]],VEGC8[[#All],[Scion METRC '#]:[Health]],5,FALSE),"")</f>
        <v>#REF!</v>
      </c>
      <c r="I2046" s="101"/>
      <c r="J2046" s="101" t="str">
        <f>_xlfn.IFNA(VLOOKUP(expandedflower[[#This Row],[Scion METRC '#]],DEADC8[#Data],2,FALSE),"Alive")</f>
        <v>Alive</v>
      </c>
      <c r="K2046" s="101"/>
      <c r="L2046" s="101" t="str">
        <f>_xlfn.IFNA(VLOOKUP(expandedflower[[#This Row],[Scion METRC '#]],DEADC8[#Data],3,FALSE),"")</f>
        <v/>
      </c>
      <c r="M2046" s="103" t="str">
        <f>_xlfn.IFNA(VLOOKUP(expandedflower[[#This Row],[Scion METRC '#]],DEADC8[#Data],4,FALSE),"")</f>
        <v/>
      </c>
      <c r="N2046" s="101" t="str">
        <f>IF(ISNUMBER(SEARCH(".",expandedflower[[#This Row],[Pheno Barcode]])),CONCATENATE("1A4070000000065000",RIGHT(expandedflower[[#This Row],[Pheno Barcode]],6)),"")</f>
        <v/>
      </c>
      <c r="O204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_UU3-13</v>
      </c>
    </row>
    <row r="2047" spans="1:15" x14ac:dyDescent="0.25">
      <c r="A2047" s="99" t="s">
        <v>608</v>
      </c>
      <c r="B2047" s="101">
        <v>14</v>
      </c>
      <c r="C2047" s="101" t="s">
        <v>611</v>
      </c>
      <c r="D2047" s="101"/>
      <c r="E2047" s="100" t="e">
        <f>_xlfn.IFNA(VLOOKUP(expandedflower[[#This Row],[Scion METRC '#]],[3]!METRCC8[#Data],2,FALSE),"METRC ERROR")</f>
        <v>#REF!</v>
      </c>
      <c r="F2047" s="101" t="str">
        <f>_xlfn.IFNA(VLOOKUP(expandedflower[[#This Row],[Scion METRC '#]],VEGC8[[#All],[Scion METRC '#]:[Pheno Barcode]],2,FALSE),"")</f>
        <v/>
      </c>
      <c r="G2047" s="101" t="str">
        <f>LEFT(expandedflower[[#This Row],[Pheno Barcode]],7)</f>
        <v/>
      </c>
      <c r="H2047" s="103" t="e">
        <f>_xlfn.IFNA(VLOOKUP(expandedflower[[#This Row],[Strain]],VEGC8[[#All],[Scion METRC '#]:[Health]],5,FALSE),"")</f>
        <v>#REF!</v>
      </c>
      <c r="I2047" s="101"/>
      <c r="J2047" s="101" t="str">
        <f>_xlfn.IFNA(VLOOKUP(expandedflower[[#This Row],[Scion METRC '#]],DEADC8[#Data],2,FALSE),"Alive")</f>
        <v>Alive</v>
      </c>
      <c r="K2047" s="101"/>
      <c r="L2047" s="101" t="str">
        <f>_xlfn.IFNA(VLOOKUP(expandedflower[[#This Row],[Scion METRC '#]],DEADC8[#Data],3,FALSE),"")</f>
        <v/>
      </c>
      <c r="M2047" s="103" t="str">
        <f>_xlfn.IFNA(VLOOKUP(expandedflower[[#This Row],[Scion METRC '#]],DEADC8[#Data],4,FALSE),"")</f>
        <v/>
      </c>
      <c r="N2047" s="101" t="str">
        <f>IF(ISNUMBER(SEARCH(".",expandedflower[[#This Row],[Pheno Barcode]])),CONCATENATE("1A4070000000065000",RIGHT(expandedflower[[#This Row],[Pheno Barcode]],6)),"")</f>
        <v/>
      </c>
      <c r="O204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_UU3-14</v>
      </c>
    </row>
    <row r="2048" spans="1:15" x14ac:dyDescent="0.25">
      <c r="A2048" s="99" t="s">
        <v>608</v>
      </c>
      <c r="B2048" s="101">
        <v>15</v>
      </c>
      <c r="C2048" s="101" t="s">
        <v>611</v>
      </c>
      <c r="D2048" s="101"/>
      <c r="E2048" s="100" t="e">
        <f>_xlfn.IFNA(VLOOKUP(expandedflower[[#This Row],[Scion METRC '#]],[3]!METRCC8[#Data],2,FALSE),"METRC ERROR")</f>
        <v>#REF!</v>
      </c>
      <c r="F2048" s="101" t="str">
        <f>_xlfn.IFNA(VLOOKUP(expandedflower[[#This Row],[Scion METRC '#]],VEGC8[[#All],[Scion METRC '#]:[Pheno Barcode]],2,FALSE),"")</f>
        <v/>
      </c>
      <c r="G2048" s="101" t="str">
        <f>LEFT(expandedflower[[#This Row],[Pheno Barcode]],7)</f>
        <v/>
      </c>
      <c r="H2048" s="103" t="e">
        <f>_xlfn.IFNA(VLOOKUP(expandedflower[[#This Row],[Strain]],VEGC8[[#All],[Scion METRC '#]:[Health]],5,FALSE),"")</f>
        <v>#REF!</v>
      </c>
      <c r="I2048" s="101"/>
      <c r="J2048" s="101" t="str">
        <f>_xlfn.IFNA(VLOOKUP(expandedflower[[#This Row],[Scion METRC '#]],DEADC8[#Data],2,FALSE),"Alive")</f>
        <v>Alive</v>
      </c>
      <c r="K2048" s="101"/>
      <c r="L2048" s="101" t="str">
        <f>_xlfn.IFNA(VLOOKUP(expandedflower[[#This Row],[Scion METRC '#]],DEADC8[#Data],3,FALSE),"")</f>
        <v/>
      </c>
      <c r="M2048" s="103" t="str">
        <f>_xlfn.IFNA(VLOOKUP(expandedflower[[#This Row],[Scion METRC '#]],DEADC8[#Data],4,FALSE),"")</f>
        <v/>
      </c>
      <c r="N2048" s="101" t="str">
        <f>IF(ISNUMBER(SEARCH(".",expandedflower[[#This Row],[Pheno Barcode]])),CONCATENATE("1A4070000000065000",RIGHT(expandedflower[[#This Row],[Pheno Barcode]],6)),"")</f>
        <v/>
      </c>
      <c r="O204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_UU3-15</v>
      </c>
    </row>
    <row r="2049" spans="1:15" x14ac:dyDescent="0.25">
      <c r="A2049" s="99" t="s">
        <v>608</v>
      </c>
      <c r="B2049" s="101">
        <v>16</v>
      </c>
      <c r="C2049" s="101" t="s">
        <v>611</v>
      </c>
      <c r="D2049" s="101"/>
      <c r="E2049" s="100" t="e">
        <f>_xlfn.IFNA(VLOOKUP(expandedflower[[#This Row],[Scion METRC '#]],[3]!METRCC8[#Data],2,FALSE),"METRC ERROR")</f>
        <v>#REF!</v>
      </c>
      <c r="F2049" s="101" t="str">
        <f>_xlfn.IFNA(VLOOKUP(expandedflower[[#This Row],[Scion METRC '#]],VEGC8[[#All],[Scion METRC '#]:[Pheno Barcode]],2,FALSE),"")</f>
        <v/>
      </c>
      <c r="G2049" s="101" t="str">
        <f>LEFT(expandedflower[[#This Row],[Pheno Barcode]],7)</f>
        <v/>
      </c>
      <c r="H2049" s="103" t="e">
        <f>_xlfn.IFNA(VLOOKUP(expandedflower[[#This Row],[Strain]],VEGC8[[#All],[Scion METRC '#]:[Health]],5,FALSE),"")</f>
        <v>#REF!</v>
      </c>
      <c r="I2049" s="101"/>
      <c r="J2049" s="101" t="str">
        <f>_xlfn.IFNA(VLOOKUP(expandedflower[[#This Row],[Scion METRC '#]],DEADC8[#Data],2,FALSE),"Alive")</f>
        <v>Alive</v>
      </c>
      <c r="K2049" s="101"/>
      <c r="L2049" s="101" t="str">
        <f>_xlfn.IFNA(VLOOKUP(expandedflower[[#This Row],[Scion METRC '#]],DEADC8[#Data],3,FALSE),"")</f>
        <v/>
      </c>
      <c r="M2049" s="103" t="str">
        <f>_xlfn.IFNA(VLOOKUP(expandedflower[[#This Row],[Scion METRC '#]],DEADC8[#Data],4,FALSE),"")</f>
        <v/>
      </c>
      <c r="N2049" s="101" t="str">
        <f>IF(ISNUMBER(SEARCH(".",expandedflower[[#This Row],[Pheno Barcode]])),CONCATENATE("1A4070000000065000",RIGHT(expandedflower[[#This Row],[Pheno Barcode]],6)),"")</f>
        <v/>
      </c>
      <c r="O204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_UU3-16</v>
      </c>
    </row>
    <row r="2050" spans="1:15" x14ac:dyDescent="0.25">
      <c r="A2050" s="99" t="s">
        <v>608</v>
      </c>
      <c r="B2050" s="101">
        <v>1</v>
      </c>
      <c r="C2050" s="101" t="s">
        <v>612</v>
      </c>
      <c r="D2050" s="101"/>
      <c r="E2050" s="100" t="e">
        <f>_xlfn.IFNA(VLOOKUP(expandedflower[[#This Row],[Scion METRC '#]],[3]!METRCC8[#Data],2,FALSE),"METRC ERROR")</f>
        <v>#REF!</v>
      </c>
      <c r="F2050" s="101" t="str">
        <f>_xlfn.IFNA(VLOOKUP(expandedflower[[#This Row],[Scion METRC '#]],VEGC8[[#All],[Scion METRC '#]:[Pheno Barcode]],2,FALSE),"")</f>
        <v/>
      </c>
      <c r="G2050" s="101" t="str">
        <f>LEFT(expandedflower[[#This Row],[Pheno Barcode]],7)</f>
        <v/>
      </c>
      <c r="H2050" s="103" t="e">
        <f>_xlfn.IFNA(VLOOKUP(expandedflower[[#This Row],[Strain]],VEGC8[[#All],[Scion METRC '#]:[Health]],5,FALSE),"")</f>
        <v>#REF!</v>
      </c>
      <c r="I2050" s="101"/>
      <c r="J2050" s="101" t="str">
        <f>_xlfn.IFNA(VLOOKUP(expandedflower[[#This Row],[Scion METRC '#]],DEADC8[#Data],2,FALSE),"Alive")</f>
        <v>Alive</v>
      </c>
      <c r="K2050" s="101"/>
      <c r="L2050" s="101" t="str">
        <f>_xlfn.IFNA(VLOOKUP(expandedflower[[#This Row],[Scion METRC '#]],DEADC8[#Data],3,FALSE),"")</f>
        <v/>
      </c>
      <c r="M2050" s="103" t="str">
        <f>_xlfn.IFNA(VLOOKUP(expandedflower[[#This Row],[Scion METRC '#]],DEADC8[#Data],4,FALSE),"")</f>
        <v/>
      </c>
      <c r="N2050" s="101" t="str">
        <f>IF(ISNUMBER(SEARCH(".",expandedflower[[#This Row],[Pheno Barcode]])),CONCATENATE("1A4070000000065000",RIGHT(expandedflower[[#This Row],[Pheno Barcode]],6)),"")</f>
        <v/>
      </c>
      <c r="O205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_UU4-01</v>
      </c>
    </row>
    <row r="2051" spans="1:15" x14ac:dyDescent="0.25">
      <c r="A2051" s="99" t="s">
        <v>608</v>
      </c>
      <c r="B2051" s="101">
        <v>2</v>
      </c>
      <c r="C2051" s="101" t="s">
        <v>612</v>
      </c>
      <c r="D2051" s="101"/>
      <c r="E2051" s="100" t="e">
        <f>_xlfn.IFNA(VLOOKUP(expandedflower[[#This Row],[Scion METRC '#]],[3]!METRCC8[#Data],2,FALSE),"METRC ERROR")</f>
        <v>#REF!</v>
      </c>
      <c r="F2051" s="101" t="str">
        <f>_xlfn.IFNA(VLOOKUP(expandedflower[[#This Row],[Scion METRC '#]],VEGC8[[#All],[Scion METRC '#]:[Pheno Barcode]],2,FALSE),"")</f>
        <v/>
      </c>
      <c r="G2051" s="101" t="str">
        <f>LEFT(expandedflower[[#This Row],[Pheno Barcode]],7)</f>
        <v/>
      </c>
      <c r="H2051" s="103" t="e">
        <f>_xlfn.IFNA(VLOOKUP(expandedflower[[#This Row],[Strain]],VEGC8[[#All],[Scion METRC '#]:[Health]],5,FALSE),"")</f>
        <v>#REF!</v>
      </c>
      <c r="I2051" s="101"/>
      <c r="J2051" s="101" t="str">
        <f>_xlfn.IFNA(VLOOKUP(expandedflower[[#This Row],[Scion METRC '#]],DEADC8[#Data],2,FALSE),"Alive")</f>
        <v>Alive</v>
      </c>
      <c r="K2051" s="101"/>
      <c r="L2051" s="101" t="str">
        <f>_xlfn.IFNA(VLOOKUP(expandedflower[[#This Row],[Scion METRC '#]],DEADC8[#Data],3,FALSE),"")</f>
        <v/>
      </c>
      <c r="M2051" s="103" t="str">
        <f>_xlfn.IFNA(VLOOKUP(expandedflower[[#This Row],[Scion METRC '#]],DEADC8[#Data],4,FALSE),"")</f>
        <v/>
      </c>
      <c r="N2051" s="101" t="str">
        <f>IF(ISNUMBER(SEARCH(".",expandedflower[[#This Row],[Pheno Barcode]])),CONCATENATE("1A4070000000065000",RIGHT(expandedflower[[#This Row],[Pheno Barcode]],6)),"")</f>
        <v/>
      </c>
      <c r="O205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_UU4-02</v>
      </c>
    </row>
    <row r="2052" spans="1:15" x14ac:dyDescent="0.25">
      <c r="A2052" s="99" t="s">
        <v>608</v>
      </c>
      <c r="B2052" s="101">
        <v>3</v>
      </c>
      <c r="C2052" s="101" t="s">
        <v>612</v>
      </c>
      <c r="D2052" s="101"/>
      <c r="E2052" s="100" t="e">
        <f>_xlfn.IFNA(VLOOKUP(expandedflower[[#This Row],[Scion METRC '#]],[3]!METRCC8[#Data],2,FALSE),"METRC ERROR")</f>
        <v>#REF!</v>
      </c>
      <c r="F2052" s="101" t="str">
        <f>_xlfn.IFNA(VLOOKUP(expandedflower[[#This Row],[Scion METRC '#]],VEGC8[[#All],[Scion METRC '#]:[Pheno Barcode]],2,FALSE),"")</f>
        <v/>
      </c>
      <c r="G2052" s="101" t="str">
        <f>LEFT(expandedflower[[#This Row],[Pheno Barcode]],7)</f>
        <v/>
      </c>
      <c r="H2052" s="103" t="e">
        <f>_xlfn.IFNA(VLOOKUP(expandedflower[[#This Row],[Strain]],VEGC8[[#All],[Scion METRC '#]:[Health]],5,FALSE),"")</f>
        <v>#REF!</v>
      </c>
      <c r="I2052" s="101"/>
      <c r="J2052" s="101" t="str">
        <f>_xlfn.IFNA(VLOOKUP(expandedflower[[#This Row],[Scion METRC '#]],DEADC8[#Data],2,FALSE),"Alive")</f>
        <v>Alive</v>
      </c>
      <c r="K2052" s="101"/>
      <c r="L2052" s="101" t="str">
        <f>_xlfn.IFNA(VLOOKUP(expandedflower[[#This Row],[Scion METRC '#]],DEADC8[#Data],3,FALSE),"")</f>
        <v/>
      </c>
      <c r="M2052" s="103" t="str">
        <f>_xlfn.IFNA(VLOOKUP(expandedflower[[#This Row],[Scion METRC '#]],DEADC8[#Data],4,FALSE),"")</f>
        <v/>
      </c>
      <c r="N2052" s="101" t="str">
        <f>IF(ISNUMBER(SEARCH(".",expandedflower[[#This Row],[Pheno Barcode]])),CONCATENATE("1A4070000000065000",RIGHT(expandedflower[[#This Row],[Pheno Barcode]],6)),"")</f>
        <v/>
      </c>
      <c r="O205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_UU4-03</v>
      </c>
    </row>
    <row r="2053" spans="1:15" x14ac:dyDescent="0.25">
      <c r="A2053" s="99" t="s">
        <v>608</v>
      </c>
      <c r="B2053" s="101">
        <v>4</v>
      </c>
      <c r="C2053" s="101" t="s">
        <v>612</v>
      </c>
      <c r="D2053" s="101"/>
      <c r="E2053" s="100" t="e">
        <f>_xlfn.IFNA(VLOOKUP(expandedflower[[#This Row],[Scion METRC '#]],[3]!METRCC8[#Data],2,FALSE),"METRC ERROR")</f>
        <v>#REF!</v>
      </c>
      <c r="F2053" s="101" t="str">
        <f>_xlfn.IFNA(VLOOKUP(expandedflower[[#This Row],[Scion METRC '#]],VEGC8[[#All],[Scion METRC '#]:[Pheno Barcode]],2,FALSE),"")</f>
        <v/>
      </c>
      <c r="G2053" s="101" t="str">
        <f>LEFT(expandedflower[[#This Row],[Pheno Barcode]],7)</f>
        <v/>
      </c>
      <c r="H2053" s="103" t="e">
        <f>_xlfn.IFNA(VLOOKUP(expandedflower[[#This Row],[Strain]],VEGC8[[#All],[Scion METRC '#]:[Health]],5,FALSE),"")</f>
        <v>#REF!</v>
      </c>
      <c r="I2053" s="101"/>
      <c r="J2053" s="101" t="str">
        <f>_xlfn.IFNA(VLOOKUP(expandedflower[[#This Row],[Scion METRC '#]],DEADC8[#Data],2,FALSE),"Alive")</f>
        <v>Alive</v>
      </c>
      <c r="K2053" s="101"/>
      <c r="L2053" s="101" t="str">
        <f>_xlfn.IFNA(VLOOKUP(expandedflower[[#This Row],[Scion METRC '#]],DEADC8[#Data],3,FALSE),"")</f>
        <v/>
      </c>
      <c r="M2053" s="103" t="str">
        <f>_xlfn.IFNA(VLOOKUP(expandedflower[[#This Row],[Scion METRC '#]],DEADC8[#Data],4,FALSE),"")</f>
        <v/>
      </c>
      <c r="N2053" s="101" t="str">
        <f>IF(ISNUMBER(SEARCH(".",expandedflower[[#This Row],[Pheno Barcode]])),CONCATENATE("1A4070000000065000",RIGHT(expandedflower[[#This Row],[Pheno Barcode]],6)),"")</f>
        <v/>
      </c>
      <c r="O205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_UU4-04</v>
      </c>
    </row>
    <row r="2054" spans="1:15" x14ac:dyDescent="0.25">
      <c r="A2054" s="99" t="s">
        <v>608</v>
      </c>
      <c r="B2054" s="101">
        <v>5</v>
      </c>
      <c r="C2054" s="101" t="s">
        <v>612</v>
      </c>
      <c r="D2054" s="101"/>
      <c r="E2054" s="100" t="e">
        <f>_xlfn.IFNA(VLOOKUP(expandedflower[[#This Row],[Scion METRC '#]],[3]!METRCC8[#Data],2,FALSE),"METRC ERROR")</f>
        <v>#REF!</v>
      </c>
      <c r="F2054" s="101" t="str">
        <f>_xlfn.IFNA(VLOOKUP(expandedflower[[#This Row],[Scion METRC '#]],VEGC8[[#All],[Scion METRC '#]:[Pheno Barcode]],2,FALSE),"")</f>
        <v/>
      </c>
      <c r="G2054" s="101" t="str">
        <f>LEFT(expandedflower[[#This Row],[Pheno Barcode]],7)</f>
        <v/>
      </c>
      <c r="H2054" s="103" t="e">
        <f>_xlfn.IFNA(VLOOKUP(expandedflower[[#This Row],[Strain]],VEGC8[[#All],[Scion METRC '#]:[Health]],5,FALSE),"")</f>
        <v>#REF!</v>
      </c>
      <c r="I2054" s="101"/>
      <c r="J2054" s="101" t="str">
        <f>_xlfn.IFNA(VLOOKUP(expandedflower[[#This Row],[Scion METRC '#]],DEADC8[#Data],2,FALSE),"Alive")</f>
        <v>Alive</v>
      </c>
      <c r="K2054" s="101"/>
      <c r="L2054" s="101" t="str">
        <f>_xlfn.IFNA(VLOOKUP(expandedflower[[#This Row],[Scion METRC '#]],DEADC8[#Data],3,FALSE),"")</f>
        <v/>
      </c>
      <c r="M2054" s="103" t="str">
        <f>_xlfn.IFNA(VLOOKUP(expandedflower[[#This Row],[Scion METRC '#]],DEADC8[#Data],4,FALSE),"")</f>
        <v/>
      </c>
      <c r="N2054" s="101" t="str">
        <f>IF(ISNUMBER(SEARCH(".",expandedflower[[#This Row],[Pheno Barcode]])),CONCATENATE("1A4070000000065000",RIGHT(expandedflower[[#This Row],[Pheno Barcode]],6)),"")</f>
        <v/>
      </c>
      <c r="O205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_UU4-05</v>
      </c>
    </row>
    <row r="2055" spans="1:15" x14ac:dyDescent="0.25">
      <c r="A2055" s="99" t="s">
        <v>608</v>
      </c>
      <c r="B2055" s="101">
        <v>6</v>
      </c>
      <c r="C2055" s="101" t="s">
        <v>612</v>
      </c>
      <c r="D2055" s="101"/>
      <c r="E2055" s="100" t="e">
        <f>_xlfn.IFNA(VLOOKUP(expandedflower[[#This Row],[Scion METRC '#]],[3]!METRCC8[#Data],2,FALSE),"METRC ERROR")</f>
        <v>#REF!</v>
      </c>
      <c r="F2055" s="101" t="str">
        <f>_xlfn.IFNA(VLOOKUP(expandedflower[[#This Row],[Scion METRC '#]],VEGC8[[#All],[Scion METRC '#]:[Pheno Barcode]],2,FALSE),"")</f>
        <v/>
      </c>
      <c r="G2055" s="101" t="str">
        <f>LEFT(expandedflower[[#This Row],[Pheno Barcode]],7)</f>
        <v/>
      </c>
      <c r="H2055" s="103" t="e">
        <f>_xlfn.IFNA(VLOOKUP(expandedflower[[#This Row],[Strain]],VEGC8[[#All],[Scion METRC '#]:[Health]],5,FALSE),"")</f>
        <v>#REF!</v>
      </c>
      <c r="I2055" s="101"/>
      <c r="J2055" s="101" t="str">
        <f>_xlfn.IFNA(VLOOKUP(expandedflower[[#This Row],[Scion METRC '#]],DEADC8[#Data],2,FALSE),"Alive")</f>
        <v>Alive</v>
      </c>
      <c r="K2055" s="101"/>
      <c r="L2055" s="101" t="str">
        <f>_xlfn.IFNA(VLOOKUP(expandedflower[[#This Row],[Scion METRC '#]],DEADC8[#Data],3,FALSE),"")</f>
        <v/>
      </c>
      <c r="M2055" s="103" t="str">
        <f>_xlfn.IFNA(VLOOKUP(expandedflower[[#This Row],[Scion METRC '#]],DEADC8[#Data],4,FALSE),"")</f>
        <v/>
      </c>
      <c r="N2055" s="101" t="str">
        <f>IF(ISNUMBER(SEARCH(".",expandedflower[[#This Row],[Pheno Barcode]])),CONCATENATE("1A4070000000065000",RIGHT(expandedflower[[#This Row],[Pheno Barcode]],6)),"")</f>
        <v/>
      </c>
      <c r="O205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_UU4-06</v>
      </c>
    </row>
    <row r="2056" spans="1:15" x14ac:dyDescent="0.25">
      <c r="A2056" s="99" t="s">
        <v>608</v>
      </c>
      <c r="B2056" s="101">
        <v>7</v>
      </c>
      <c r="C2056" s="101" t="s">
        <v>612</v>
      </c>
      <c r="D2056" s="101"/>
      <c r="E2056" s="100" t="e">
        <f>_xlfn.IFNA(VLOOKUP(expandedflower[[#This Row],[Scion METRC '#]],[3]!METRCC8[#Data],2,FALSE),"METRC ERROR")</f>
        <v>#REF!</v>
      </c>
      <c r="F2056" s="101" t="str">
        <f>_xlfn.IFNA(VLOOKUP(expandedflower[[#This Row],[Scion METRC '#]],VEGC8[[#All],[Scion METRC '#]:[Pheno Barcode]],2,FALSE),"")</f>
        <v/>
      </c>
      <c r="G2056" s="101" t="str">
        <f>LEFT(expandedflower[[#This Row],[Pheno Barcode]],7)</f>
        <v/>
      </c>
      <c r="H2056" s="103" t="e">
        <f>_xlfn.IFNA(VLOOKUP(expandedflower[[#This Row],[Strain]],VEGC8[[#All],[Scion METRC '#]:[Health]],5,FALSE),"")</f>
        <v>#REF!</v>
      </c>
      <c r="I2056" s="101"/>
      <c r="J2056" s="101" t="str">
        <f>_xlfn.IFNA(VLOOKUP(expandedflower[[#This Row],[Scion METRC '#]],DEADC8[#Data],2,FALSE),"Alive")</f>
        <v>Alive</v>
      </c>
      <c r="K2056" s="101"/>
      <c r="L2056" s="101" t="str">
        <f>_xlfn.IFNA(VLOOKUP(expandedflower[[#This Row],[Scion METRC '#]],DEADC8[#Data],3,FALSE),"")</f>
        <v/>
      </c>
      <c r="M2056" s="103" t="str">
        <f>_xlfn.IFNA(VLOOKUP(expandedflower[[#This Row],[Scion METRC '#]],DEADC8[#Data],4,FALSE),"")</f>
        <v/>
      </c>
      <c r="N2056" s="101" t="str">
        <f>IF(ISNUMBER(SEARCH(".",expandedflower[[#This Row],[Pheno Barcode]])),CONCATENATE("1A4070000000065000",RIGHT(expandedflower[[#This Row],[Pheno Barcode]],6)),"")</f>
        <v/>
      </c>
      <c r="O205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_UU4-07</v>
      </c>
    </row>
    <row r="2057" spans="1:15" x14ac:dyDescent="0.25">
      <c r="A2057" s="99" t="s">
        <v>608</v>
      </c>
      <c r="B2057" s="101">
        <v>8</v>
      </c>
      <c r="C2057" s="101" t="s">
        <v>612</v>
      </c>
      <c r="D2057" s="101"/>
      <c r="E2057" s="100" t="e">
        <f>_xlfn.IFNA(VLOOKUP(expandedflower[[#This Row],[Scion METRC '#]],[3]!METRCC8[#Data],2,FALSE),"METRC ERROR")</f>
        <v>#REF!</v>
      </c>
      <c r="F2057" s="101" t="str">
        <f>_xlfn.IFNA(VLOOKUP(expandedflower[[#This Row],[Scion METRC '#]],VEGC8[[#All],[Scion METRC '#]:[Pheno Barcode]],2,FALSE),"")</f>
        <v/>
      </c>
      <c r="G2057" s="101" t="str">
        <f>LEFT(expandedflower[[#This Row],[Pheno Barcode]],7)</f>
        <v/>
      </c>
      <c r="H2057" s="103" t="e">
        <f>_xlfn.IFNA(VLOOKUP(expandedflower[[#This Row],[Strain]],VEGC8[[#All],[Scion METRC '#]:[Health]],5,FALSE),"")</f>
        <v>#REF!</v>
      </c>
      <c r="I2057" s="101"/>
      <c r="J2057" s="101" t="str">
        <f>_xlfn.IFNA(VLOOKUP(expandedflower[[#This Row],[Scion METRC '#]],DEADC8[#Data],2,FALSE),"Alive")</f>
        <v>Alive</v>
      </c>
      <c r="K2057" s="101"/>
      <c r="L2057" s="101" t="str">
        <f>_xlfn.IFNA(VLOOKUP(expandedflower[[#This Row],[Scion METRC '#]],DEADC8[#Data],3,FALSE),"")</f>
        <v/>
      </c>
      <c r="M2057" s="103" t="str">
        <f>_xlfn.IFNA(VLOOKUP(expandedflower[[#This Row],[Scion METRC '#]],DEADC8[#Data],4,FALSE),"")</f>
        <v/>
      </c>
      <c r="N2057" s="101" t="str">
        <f>IF(ISNUMBER(SEARCH(".",expandedflower[[#This Row],[Pheno Barcode]])),CONCATENATE("1A4070000000065000",RIGHT(expandedflower[[#This Row],[Pheno Barcode]],6)),"")</f>
        <v/>
      </c>
      <c r="O205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_UU4-08</v>
      </c>
    </row>
    <row r="2058" spans="1:15" x14ac:dyDescent="0.25">
      <c r="A2058" s="99" t="s">
        <v>608</v>
      </c>
      <c r="B2058" s="101">
        <v>9</v>
      </c>
      <c r="C2058" s="101" t="s">
        <v>612</v>
      </c>
      <c r="D2058" s="101"/>
      <c r="E2058" s="100" t="e">
        <f>_xlfn.IFNA(VLOOKUP(expandedflower[[#This Row],[Scion METRC '#]],[3]!METRCC8[#Data],2,FALSE),"METRC ERROR")</f>
        <v>#REF!</v>
      </c>
      <c r="F2058" s="101" t="str">
        <f>_xlfn.IFNA(VLOOKUP(expandedflower[[#This Row],[Scion METRC '#]],VEGC8[[#All],[Scion METRC '#]:[Pheno Barcode]],2,FALSE),"")</f>
        <v/>
      </c>
      <c r="G2058" s="101" t="str">
        <f>LEFT(expandedflower[[#This Row],[Pheno Barcode]],7)</f>
        <v/>
      </c>
      <c r="H2058" s="103" t="e">
        <f>_xlfn.IFNA(VLOOKUP(expandedflower[[#This Row],[Strain]],VEGC8[[#All],[Scion METRC '#]:[Health]],5,FALSE),"")</f>
        <v>#REF!</v>
      </c>
      <c r="I2058" s="101"/>
      <c r="J2058" s="101" t="str">
        <f>_xlfn.IFNA(VLOOKUP(expandedflower[[#This Row],[Scion METRC '#]],DEADC8[#Data],2,FALSE),"Alive")</f>
        <v>Alive</v>
      </c>
      <c r="K2058" s="101"/>
      <c r="L2058" s="101" t="str">
        <f>_xlfn.IFNA(VLOOKUP(expandedflower[[#This Row],[Scion METRC '#]],DEADC8[#Data],3,FALSE),"")</f>
        <v/>
      </c>
      <c r="M2058" s="103" t="str">
        <f>_xlfn.IFNA(VLOOKUP(expandedflower[[#This Row],[Scion METRC '#]],DEADC8[#Data],4,FALSE),"")</f>
        <v/>
      </c>
      <c r="N2058" s="101" t="str">
        <f>IF(ISNUMBER(SEARCH(".",expandedflower[[#This Row],[Pheno Barcode]])),CONCATENATE("1A4070000000065000",RIGHT(expandedflower[[#This Row],[Pheno Barcode]],6)),"")</f>
        <v/>
      </c>
      <c r="O205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_UU4-09</v>
      </c>
    </row>
    <row r="2059" spans="1:15" x14ac:dyDescent="0.25">
      <c r="A2059" s="99" t="s">
        <v>608</v>
      </c>
      <c r="B2059" s="101">
        <v>10</v>
      </c>
      <c r="C2059" s="101" t="s">
        <v>612</v>
      </c>
      <c r="D2059" s="101"/>
      <c r="E2059" s="100" t="e">
        <f>_xlfn.IFNA(VLOOKUP(expandedflower[[#This Row],[Scion METRC '#]],[3]!METRCC8[#Data],2,FALSE),"METRC ERROR")</f>
        <v>#REF!</v>
      </c>
      <c r="F2059" s="101" t="str">
        <f>_xlfn.IFNA(VLOOKUP(expandedflower[[#This Row],[Scion METRC '#]],VEGC8[[#All],[Scion METRC '#]:[Pheno Barcode]],2,FALSE),"")</f>
        <v/>
      </c>
      <c r="G2059" s="101" t="str">
        <f>LEFT(expandedflower[[#This Row],[Pheno Barcode]],7)</f>
        <v/>
      </c>
      <c r="H2059" s="103" t="e">
        <f>_xlfn.IFNA(VLOOKUP(expandedflower[[#This Row],[Strain]],VEGC8[[#All],[Scion METRC '#]:[Health]],5,FALSE),"")</f>
        <v>#REF!</v>
      </c>
      <c r="I2059" s="101"/>
      <c r="J2059" s="101" t="str">
        <f>_xlfn.IFNA(VLOOKUP(expandedflower[[#This Row],[Scion METRC '#]],DEADC8[#Data],2,FALSE),"Alive")</f>
        <v>Alive</v>
      </c>
      <c r="K2059" s="101"/>
      <c r="L2059" s="101" t="str">
        <f>_xlfn.IFNA(VLOOKUP(expandedflower[[#This Row],[Scion METRC '#]],DEADC8[#Data],3,FALSE),"")</f>
        <v/>
      </c>
      <c r="M2059" s="103" t="str">
        <f>_xlfn.IFNA(VLOOKUP(expandedflower[[#This Row],[Scion METRC '#]],DEADC8[#Data],4,FALSE),"")</f>
        <v/>
      </c>
      <c r="N2059" s="101" t="str">
        <f>IF(ISNUMBER(SEARCH(".",expandedflower[[#This Row],[Pheno Barcode]])),CONCATENATE("1A4070000000065000",RIGHT(expandedflower[[#This Row],[Pheno Barcode]],6)),"")</f>
        <v/>
      </c>
      <c r="O205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_UU4-10</v>
      </c>
    </row>
    <row r="2060" spans="1:15" x14ac:dyDescent="0.25">
      <c r="A2060" s="99" t="s">
        <v>608</v>
      </c>
      <c r="B2060" s="101">
        <v>11</v>
      </c>
      <c r="C2060" s="101" t="s">
        <v>612</v>
      </c>
      <c r="D2060" s="101"/>
      <c r="E2060" s="100" t="e">
        <f>_xlfn.IFNA(VLOOKUP(expandedflower[[#This Row],[Scion METRC '#]],[3]!METRCC8[#Data],2,FALSE),"METRC ERROR")</f>
        <v>#REF!</v>
      </c>
      <c r="F2060" s="101" t="str">
        <f>_xlfn.IFNA(VLOOKUP(expandedflower[[#This Row],[Scion METRC '#]],VEGC8[[#All],[Scion METRC '#]:[Pheno Barcode]],2,FALSE),"")</f>
        <v/>
      </c>
      <c r="G2060" s="101" t="str">
        <f>LEFT(expandedflower[[#This Row],[Pheno Barcode]],7)</f>
        <v/>
      </c>
      <c r="H2060" s="103" t="e">
        <f>_xlfn.IFNA(VLOOKUP(expandedflower[[#This Row],[Strain]],VEGC8[[#All],[Scion METRC '#]:[Health]],5,FALSE),"")</f>
        <v>#REF!</v>
      </c>
      <c r="I2060" s="101"/>
      <c r="J2060" s="101" t="str">
        <f>_xlfn.IFNA(VLOOKUP(expandedflower[[#This Row],[Scion METRC '#]],DEADC8[#Data],2,FALSE),"Alive")</f>
        <v>Alive</v>
      </c>
      <c r="K2060" s="101"/>
      <c r="L2060" s="101" t="str">
        <f>_xlfn.IFNA(VLOOKUP(expandedflower[[#This Row],[Scion METRC '#]],DEADC8[#Data],3,FALSE),"")</f>
        <v/>
      </c>
      <c r="M2060" s="103" t="str">
        <f>_xlfn.IFNA(VLOOKUP(expandedflower[[#This Row],[Scion METRC '#]],DEADC8[#Data],4,FALSE),"")</f>
        <v/>
      </c>
      <c r="N2060" s="101" t="str">
        <f>IF(ISNUMBER(SEARCH(".",expandedflower[[#This Row],[Pheno Barcode]])),CONCATENATE("1A4070000000065000",RIGHT(expandedflower[[#This Row],[Pheno Barcode]],6)),"")</f>
        <v/>
      </c>
      <c r="O206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_UU4-11</v>
      </c>
    </row>
    <row r="2061" spans="1:15" x14ac:dyDescent="0.25">
      <c r="A2061" s="99" t="s">
        <v>608</v>
      </c>
      <c r="B2061" s="101">
        <v>12</v>
      </c>
      <c r="C2061" s="101" t="s">
        <v>612</v>
      </c>
      <c r="D2061" s="101"/>
      <c r="E2061" s="100" t="e">
        <f>_xlfn.IFNA(VLOOKUP(expandedflower[[#This Row],[Scion METRC '#]],[3]!METRCC8[#Data],2,FALSE),"METRC ERROR")</f>
        <v>#REF!</v>
      </c>
      <c r="F2061" s="101" t="str">
        <f>_xlfn.IFNA(VLOOKUP(expandedflower[[#This Row],[Scion METRC '#]],VEGC8[[#All],[Scion METRC '#]:[Pheno Barcode]],2,FALSE),"")</f>
        <v/>
      </c>
      <c r="G2061" s="101" t="str">
        <f>LEFT(expandedflower[[#This Row],[Pheno Barcode]],7)</f>
        <v/>
      </c>
      <c r="H2061" s="103" t="e">
        <f>_xlfn.IFNA(VLOOKUP(expandedflower[[#This Row],[Strain]],VEGC8[[#All],[Scion METRC '#]:[Health]],5,FALSE),"")</f>
        <v>#REF!</v>
      </c>
      <c r="I2061" s="101"/>
      <c r="J2061" s="101" t="str">
        <f>_xlfn.IFNA(VLOOKUP(expandedflower[[#This Row],[Scion METRC '#]],DEADC8[#Data],2,FALSE),"Alive")</f>
        <v>Alive</v>
      </c>
      <c r="K2061" s="101"/>
      <c r="L2061" s="101" t="str">
        <f>_xlfn.IFNA(VLOOKUP(expandedflower[[#This Row],[Scion METRC '#]],DEADC8[#Data],3,FALSE),"")</f>
        <v/>
      </c>
      <c r="M2061" s="103" t="str">
        <f>_xlfn.IFNA(VLOOKUP(expandedflower[[#This Row],[Scion METRC '#]],DEADC8[#Data],4,FALSE),"")</f>
        <v/>
      </c>
      <c r="N2061" s="101" t="str">
        <f>IF(ISNUMBER(SEARCH(".",expandedflower[[#This Row],[Pheno Barcode]])),CONCATENATE("1A4070000000065000",RIGHT(expandedflower[[#This Row],[Pheno Barcode]],6)),"")</f>
        <v/>
      </c>
      <c r="O206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_UU4-12</v>
      </c>
    </row>
    <row r="2062" spans="1:15" x14ac:dyDescent="0.25">
      <c r="A2062" s="99" t="s">
        <v>608</v>
      </c>
      <c r="B2062" s="101">
        <v>13</v>
      </c>
      <c r="C2062" s="101" t="s">
        <v>612</v>
      </c>
      <c r="D2062" s="101"/>
      <c r="E2062" s="100" t="e">
        <f>_xlfn.IFNA(VLOOKUP(expandedflower[[#This Row],[Scion METRC '#]],[3]!METRCC8[#Data],2,FALSE),"METRC ERROR")</f>
        <v>#REF!</v>
      </c>
      <c r="F2062" s="101" t="str">
        <f>_xlfn.IFNA(VLOOKUP(expandedflower[[#This Row],[Scion METRC '#]],VEGC8[[#All],[Scion METRC '#]:[Pheno Barcode]],2,FALSE),"")</f>
        <v/>
      </c>
      <c r="G2062" s="101" t="str">
        <f>LEFT(expandedflower[[#This Row],[Pheno Barcode]],7)</f>
        <v/>
      </c>
      <c r="H2062" s="103" t="e">
        <f>_xlfn.IFNA(VLOOKUP(expandedflower[[#This Row],[Strain]],VEGC8[[#All],[Scion METRC '#]:[Health]],5,FALSE),"")</f>
        <v>#REF!</v>
      </c>
      <c r="I2062" s="101"/>
      <c r="J2062" s="101" t="str">
        <f>_xlfn.IFNA(VLOOKUP(expandedflower[[#This Row],[Scion METRC '#]],DEADC8[#Data],2,FALSE),"Alive")</f>
        <v>Alive</v>
      </c>
      <c r="K2062" s="101"/>
      <c r="L2062" s="101" t="str">
        <f>_xlfn.IFNA(VLOOKUP(expandedflower[[#This Row],[Scion METRC '#]],DEADC8[#Data],3,FALSE),"")</f>
        <v/>
      </c>
      <c r="M2062" s="103" t="str">
        <f>_xlfn.IFNA(VLOOKUP(expandedflower[[#This Row],[Scion METRC '#]],DEADC8[#Data],4,FALSE),"")</f>
        <v/>
      </c>
      <c r="N2062" s="101" t="str">
        <f>IF(ISNUMBER(SEARCH(".",expandedflower[[#This Row],[Pheno Barcode]])),CONCATENATE("1A4070000000065000",RIGHT(expandedflower[[#This Row],[Pheno Barcode]],6)),"")</f>
        <v/>
      </c>
      <c r="O206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_UU4-13</v>
      </c>
    </row>
    <row r="2063" spans="1:15" x14ac:dyDescent="0.25">
      <c r="A2063" s="99" t="s">
        <v>608</v>
      </c>
      <c r="B2063" s="101">
        <v>14</v>
      </c>
      <c r="C2063" s="101" t="s">
        <v>612</v>
      </c>
      <c r="D2063" s="101"/>
      <c r="E2063" s="100" t="e">
        <f>_xlfn.IFNA(VLOOKUP(expandedflower[[#This Row],[Scion METRC '#]],[3]!METRCC8[#Data],2,FALSE),"METRC ERROR")</f>
        <v>#REF!</v>
      </c>
      <c r="F2063" s="101" t="str">
        <f>_xlfn.IFNA(VLOOKUP(expandedflower[[#This Row],[Scion METRC '#]],VEGC8[[#All],[Scion METRC '#]:[Pheno Barcode]],2,FALSE),"")</f>
        <v/>
      </c>
      <c r="G2063" s="101" t="str">
        <f>LEFT(expandedflower[[#This Row],[Pheno Barcode]],7)</f>
        <v/>
      </c>
      <c r="H2063" s="103" t="e">
        <f>_xlfn.IFNA(VLOOKUP(expandedflower[[#This Row],[Strain]],VEGC8[[#All],[Scion METRC '#]:[Health]],5,FALSE),"")</f>
        <v>#REF!</v>
      </c>
      <c r="I2063" s="101"/>
      <c r="J2063" s="101" t="str">
        <f>_xlfn.IFNA(VLOOKUP(expandedflower[[#This Row],[Scion METRC '#]],DEADC8[#Data],2,FALSE),"Alive")</f>
        <v>Alive</v>
      </c>
      <c r="K2063" s="101"/>
      <c r="L2063" s="101" t="str">
        <f>_xlfn.IFNA(VLOOKUP(expandedflower[[#This Row],[Scion METRC '#]],DEADC8[#Data],3,FALSE),"")</f>
        <v/>
      </c>
      <c r="M2063" s="103" t="str">
        <f>_xlfn.IFNA(VLOOKUP(expandedflower[[#This Row],[Scion METRC '#]],DEADC8[#Data],4,FALSE),"")</f>
        <v/>
      </c>
      <c r="N2063" s="101" t="str">
        <f>IF(ISNUMBER(SEARCH(".",expandedflower[[#This Row],[Pheno Barcode]])),CONCATENATE("1A4070000000065000",RIGHT(expandedflower[[#This Row],[Pheno Barcode]],6)),"")</f>
        <v/>
      </c>
      <c r="O206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_UU4-14</v>
      </c>
    </row>
    <row r="2064" spans="1:15" x14ac:dyDescent="0.25">
      <c r="A2064" s="99" t="s">
        <v>608</v>
      </c>
      <c r="B2064" s="101">
        <v>15</v>
      </c>
      <c r="C2064" s="101" t="s">
        <v>612</v>
      </c>
      <c r="D2064" s="101"/>
      <c r="E2064" s="100" t="e">
        <f>_xlfn.IFNA(VLOOKUP(expandedflower[[#This Row],[Scion METRC '#]],[3]!METRCC8[#Data],2,FALSE),"METRC ERROR")</f>
        <v>#REF!</v>
      </c>
      <c r="F2064" s="101" t="str">
        <f>_xlfn.IFNA(VLOOKUP(expandedflower[[#This Row],[Scion METRC '#]],VEGC8[[#All],[Scion METRC '#]:[Pheno Barcode]],2,FALSE),"")</f>
        <v/>
      </c>
      <c r="G2064" s="101" t="str">
        <f>LEFT(expandedflower[[#This Row],[Pheno Barcode]],7)</f>
        <v/>
      </c>
      <c r="H2064" s="103" t="e">
        <f>_xlfn.IFNA(VLOOKUP(expandedflower[[#This Row],[Strain]],VEGC8[[#All],[Scion METRC '#]:[Health]],5,FALSE),"")</f>
        <v>#REF!</v>
      </c>
      <c r="I2064" s="101"/>
      <c r="J2064" s="101" t="str">
        <f>_xlfn.IFNA(VLOOKUP(expandedflower[[#This Row],[Scion METRC '#]],DEADC8[#Data],2,FALSE),"Alive")</f>
        <v>Alive</v>
      </c>
      <c r="K2064" s="101"/>
      <c r="L2064" s="101" t="str">
        <f>_xlfn.IFNA(VLOOKUP(expandedflower[[#This Row],[Scion METRC '#]],DEADC8[#Data],3,FALSE),"")</f>
        <v/>
      </c>
      <c r="M2064" s="103" t="str">
        <f>_xlfn.IFNA(VLOOKUP(expandedflower[[#This Row],[Scion METRC '#]],DEADC8[#Data],4,FALSE),"")</f>
        <v/>
      </c>
      <c r="N2064" s="101" t="str">
        <f>IF(ISNUMBER(SEARCH(".",expandedflower[[#This Row],[Pheno Barcode]])),CONCATENATE("1A4070000000065000",RIGHT(expandedflower[[#This Row],[Pheno Barcode]],6)),"")</f>
        <v/>
      </c>
      <c r="O206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_UU4-15</v>
      </c>
    </row>
    <row r="2065" spans="1:15" x14ac:dyDescent="0.25">
      <c r="A2065" s="99" t="s">
        <v>608</v>
      </c>
      <c r="B2065" s="101">
        <v>16</v>
      </c>
      <c r="C2065" s="101" t="s">
        <v>612</v>
      </c>
      <c r="D2065" s="101"/>
      <c r="E2065" s="100" t="e">
        <f>_xlfn.IFNA(VLOOKUP(expandedflower[[#This Row],[Scion METRC '#]],[3]!METRCC8[#Data],2,FALSE),"METRC ERROR")</f>
        <v>#REF!</v>
      </c>
      <c r="F2065" s="101" t="str">
        <f>_xlfn.IFNA(VLOOKUP(expandedflower[[#This Row],[Scion METRC '#]],VEGC8[[#All],[Scion METRC '#]:[Pheno Barcode]],2,FALSE),"")</f>
        <v/>
      </c>
      <c r="G2065" s="101" t="str">
        <f>LEFT(expandedflower[[#This Row],[Pheno Barcode]],7)</f>
        <v/>
      </c>
      <c r="H2065" s="103" t="e">
        <f>_xlfn.IFNA(VLOOKUP(expandedflower[[#This Row],[Strain]],VEGC8[[#All],[Scion METRC '#]:[Health]],5,FALSE),"")</f>
        <v>#REF!</v>
      </c>
      <c r="I2065" s="101"/>
      <c r="J2065" s="101" t="str">
        <f>_xlfn.IFNA(VLOOKUP(expandedflower[[#This Row],[Scion METRC '#]],DEADC8[#Data],2,FALSE),"Alive")</f>
        <v>Alive</v>
      </c>
      <c r="K2065" s="101"/>
      <c r="L2065" s="101" t="str">
        <f>_xlfn.IFNA(VLOOKUP(expandedflower[[#This Row],[Scion METRC '#]],DEADC8[#Data],3,FALSE),"")</f>
        <v/>
      </c>
      <c r="M2065" s="103" t="str">
        <f>_xlfn.IFNA(VLOOKUP(expandedflower[[#This Row],[Scion METRC '#]],DEADC8[#Data],4,FALSE),"")</f>
        <v/>
      </c>
      <c r="N2065" s="101" t="str">
        <f>IF(ISNUMBER(SEARCH(".",expandedflower[[#This Row],[Pheno Barcode]])),CONCATENATE("1A4070000000065000",RIGHT(expandedflower[[#This Row],[Pheno Barcode]],6)),"")</f>
        <v/>
      </c>
      <c r="O206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_UU4-16</v>
      </c>
    </row>
    <row r="2066" spans="1:15" x14ac:dyDescent="0.25">
      <c r="A2066" s="99" t="s">
        <v>608</v>
      </c>
      <c r="B2066" s="101">
        <v>1</v>
      </c>
      <c r="C2066" s="101" t="s">
        <v>613</v>
      </c>
      <c r="D2066" s="101"/>
      <c r="E2066" s="100" t="e">
        <f>_xlfn.IFNA(VLOOKUP(expandedflower[[#This Row],[Scion METRC '#]],[3]!METRCC8[#Data],2,FALSE),"METRC ERROR")</f>
        <v>#REF!</v>
      </c>
      <c r="F2066" s="101" t="str">
        <f>_xlfn.IFNA(VLOOKUP(expandedflower[[#This Row],[Scion METRC '#]],VEGC8[[#All],[Scion METRC '#]:[Pheno Barcode]],2,FALSE),"")</f>
        <v/>
      </c>
      <c r="G2066" s="101" t="str">
        <f>LEFT(expandedflower[[#This Row],[Pheno Barcode]],7)</f>
        <v/>
      </c>
      <c r="H2066" s="103" t="e">
        <f>_xlfn.IFNA(VLOOKUP(expandedflower[[#This Row],[Strain]],VEGC8[[#All],[Scion METRC '#]:[Health]],5,FALSE),"")</f>
        <v>#REF!</v>
      </c>
      <c r="I2066" s="101"/>
      <c r="J2066" s="101" t="str">
        <f>_xlfn.IFNA(VLOOKUP(expandedflower[[#This Row],[Scion METRC '#]],DEADC8[#Data],2,FALSE),"Alive")</f>
        <v>Alive</v>
      </c>
      <c r="K2066" s="101"/>
      <c r="L2066" s="101" t="str">
        <f>_xlfn.IFNA(VLOOKUP(expandedflower[[#This Row],[Scion METRC '#]],DEADC8[#Data],3,FALSE),"")</f>
        <v/>
      </c>
      <c r="M2066" s="103" t="str">
        <f>_xlfn.IFNA(VLOOKUP(expandedflower[[#This Row],[Scion METRC '#]],DEADC8[#Data],4,FALSE),"")</f>
        <v/>
      </c>
      <c r="N2066" s="101" t="str">
        <f>IF(ISNUMBER(SEARCH(".",expandedflower[[#This Row],[Pheno Barcode]])),CONCATENATE("1A4070000000065000",RIGHT(expandedflower[[#This Row],[Pheno Barcode]],6)),"")</f>
        <v/>
      </c>
      <c r="O206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_UU5-01</v>
      </c>
    </row>
    <row r="2067" spans="1:15" x14ac:dyDescent="0.25">
      <c r="A2067" s="99" t="s">
        <v>608</v>
      </c>
      <c r="B2067" s="101">
        <v>2</v>
      </c>
      <c r="C2067" s="101" t="s">
        <v>613</v>
      </c>
      <c r="D2067" s="101"/>
      <c r="E2067" s="100" t="e">
        <f>_xlfn.IFNA(VLOOKUP(expandedflower[[#This Row],[Scion METRC '#]],[3]!METRCC8[#Data],2,FALSE),"METRC ERROR")</f>
        <v>#REF!</v>
      </c>
      <c r="F2067" s="101" t="str">
        <f>_xlfn.IFNA(VLOOKUP(expandedflower[[#This Row],[Scion METRC '#]],VEGC8[[#All],[Scion METRC '#]:[Pheno Barcode]],2,FALSE),"")</f>
        <v/>
      </c>
      <c r="G2067" s="101" t="str">
        <f>LEFT(expandedflower[[#This Row],[Pheno Barcode]],7)</f>
        <v/>
      </c>
      <c r="H2067" s="103" t="e">
        <f>_xlfn.IFNA(VLOOKUP(expandedflower[[#This Row],[Strain]],VEGC8[[#All],[Scion METRC '#]:[Health]],5,FALSE),"")</f>
        <v>#REF!</v>
      </c>
      <c r="I2067" s="101"/>
      <c r="J2067" s="101" t="str">
        <f>_xlfn.IFNA(VLOOKUP(expandedflower[[#This Row],[Scion METRC '#]],DEADC8[#Data],2,FALSE),"Alive")</f>
        <v>Alive</v>
      </c>
      <c r="K2067" s="101"/>
      <c r="L2067" s="101" t="str">
        <f>_xlfn.IFNA(VLOOKUP(expandedflower[[#This Row],[Scion METRC '#]],DEADC8[#Data],3,FALSE),"")</f>
        <v/>
      </c>
      <c r="M2067" s="103" t="str">
        <f>_xlfn.IFNA(VLOOKUP(expandedflower[[#This Row],[Scion METRC '#]],DEADC8[#Data],4,FALSE),"")</f>
        <v/>
      </c>
      <c r="N2067" s="101" t="str">
        <f>IF(ISNUMBER(SEARCH(".",expandedflower[[#This Row],[Pheno Barcode]])),CONCATENATE("1A4070000000065000",RIGHT(expandedflower[[#This Row],[Pheno Barcode]],6)),"")</f>
        <v/>
      </c>
      <c r="O206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_UU5-02</v>
      </c>
    </row>
    <row r="2068" spans="1:15" x14ac:dyDescent="0.25">
      <c r="A2068" s="99" t="s">
        <v>608</v>
      </c>
      <c r="B2068" s="101">
        <v>3</v>
      </c>
      <c r="C2068" s="101" t="s">
        <v>613</v>
      </c>
      <c r="D2068" s="101"/>
      <c r="E2068" s="100" t="e">
        <f>_xlfn.IFNA(VLOOKUP(expandedflower[[#This Row],[Scion METRC '#]],[3]!METRCC8[#Data],2,FALSE),"METRC ERROR")</f>
        <v>#REF!</v>
      </c>
      <c r="F2068" s="101" t="str">
        <f>_xlfn.IFNA(VLOOKUP(expandedflower[[#This Row],[Scion METRC '#]],VEGC8[[#All],[Scion METRC '#]:[Pheno Barcode]],2,FALSE),"")</f>
        <v/>
      </c>
      <c r="G2068" s="101" t="str">
        <f>LEFT(expandedflower[[#This Row],[Pheno Barcode]],7)</f>
        <v/>
      </c>
      <c r="H2068" s="103" t="e">
        <f>_xlfn.IFNA(VLOOKUP(expandedflower[[#This Row],[Strain]],VEGC8[[#All],[Scion METRC '#]:[Health]],5,FALSE),"")</f>
        <v>#REF!</v>
      </c>
      <c r="I2068" s="101"/>
      <c r="J2068" s="101" t="str">
        <f>_xlfn.IFNA(VLOOKUP(expandedflower[[#This Row],[Scion METRC '#]],DEADC8[#Data],2,FALSE),"Alive")</f>
        <v>Alive</v>
      </c>
      <c r="K2068" s="101"/>
      <c r="L2068" s="101" t="str">
        <f>_xlfn.IFNA(VLOOKUP(expandedflower[[#This Row],[Scion METRC '#]],DEADC8[#Data],3,FALSE),"")</f>
        <v/>
      </c>
      <c r="M2068" s="103" t="str">
        <f>_xlfn.IFNA(VLOOKUP(expandedflower[[#This Row],[Scion METRC '#]],DEADC8[#Data],4,FALSE),"")</f>
        <v/>
      </c>
      <c r="N2068" s="101" t="str">
        <f>IF(ISNUMBER(SEARCH(".",expandedflower[[#This Row],[Pheno Barcode]])),CONCATENATE("1A4070000000065000",RIGHT(expandedflower[[#This Row],[Pheno Barcode]],6)),"")</f>
        <v/>
      </c>
      <c r="O206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_UU5-03</v>
      </c>
    </row>
    <row r="2069" spans="1:15" x14ac:dyDescent="0.25">
      <c r="A2069" s="99" t="s">
        <v>608</v>
      </c>
      <c r="B2069" s="101">
        <v>4</v>
      </c>
      <c r="C2069" s="101" t="s">
        <v>613</v>
      </c>
      <c r="D2069" s="101"/>
      <c r="E2069" s="100" t="e">
        <f>_xlfn.IFNA(VLOOKUP(expandedflower[[#This Row],[Scion METRC '#]],[3]!METRCC8[#Data],2,FALSE),"METRC ERROR")</f>
        <v>#REF!</v>
      </c>
      <c r="F2069" s="101" t="str">
        <f>_xlfn.IFNA(VLOOKUP(expandedflower[[#This Row],[Scion METRC '#]],VEGC8[[#All],[Scion METRC '#]:[Pheno Barcode]],2,FALSE),"")</f>
        <v/>
      </c>
      <c r="G2069" s="101" t="str">
        <f>LEFT(expandedflower[[#This Row],[Pheno Barcode]],7)</f>
        <v/>
      </c>
      <c r="H2069" s="103" t="e">
        <f>_xlfn.IFNA(VLOOKUP(expandedflower[[#This Row],[Strain]],VEGC8[[#All],[Scion METRC '#]:[Health]],5,FALSE),"")</f>
        <v>#REF!</v>
      </c>
      <c r="I2069" s="101"/>
      <c r="J2069" s="101" t="str">
        <f>_xlfn.IFNA(VLOOKUP(expandedflower[[#This Row],[Scion METRC '#]],DEADC8[#Data],2,FALSE),"Alive")</f>
        <v>Alive</v>
      </c>
      <c r="K2069" s="101"/>
      <c r="L2069" s="101" t="str">
        <f>_xlfn.IFNA(VLOOKUP(expandedflower[[#This Row],[Scion METRC '#]],DEADC8[#Data],3,FALSE),"")</f>
        <v/>
      </c>
      <c r="M2069" s="103" t="str">
        <f>_xlfn.IFNA(VLOOKUP(expandedflower[[#This Row],[Scion METRC '#]],DEADC8[#Data],4,FALSE),"")</f>
        <v/>
      </c>
      <c r="N2069" s="101" t="str">
        <f>IF(ISNUMBER(SEARCH(".",expandedflower[[#This Row],[Pheno Barcode]])),CONCATENATE("1A4070000000065000",RIGHT(expandedflower[[#This Row],[Pheno Barcode]],6)),"")</f>
        <v/>
      </c>
      <c r="O206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_UU5-04</v>
      </c>
    </row>
    <row r="2070" spans="1:15" x14ac:dyDescent="0.25">
      <c r="A2070" s="99" t="s">
        <v>608</v>
      </c>
      <c r="B2070" s="101">
        <v>5</v>
      </c>
      <c r="C2070" s="101" t="s">
        <v>613</v>
      </c>
      <c r="D2070" s="101"/>
      <c r="E2070" s="100" t="e">
        <f>_xlfn.IFNA(VLOOKUP(expandedflower[[#This Row],[Scion METRC '#]],[3]!METRCC8[#Data],2,FALSE),"METRC ERROR")</f>
        <v>#REF!</v>
      </c>
      <c r="F2070" s="101" t="str">
        <f>_xlfn.IFNA(VLOOKUP(expandedflower[[#This Row],[Scion METRC '#]],VEGC8[[#All],[Scion METRC '#]:[Pheno Barcode]],2,FALSE),"")</f>
        <v/>
      </c>
      <c r="G2070" s="101" t="str">
        <f>LEFT(expandedflower[[#This Row],[Pheno Barcode]],7)</f>
        <v/>
      </c>
      <c r="H2070" s="103" t="e">
        <f>_xlfn.IFNA(VLOOKUP(expandedflower[[#This Row],[Strain]],VEGC8[[#All],[Scion METRC '#]:[Health]],5,FALSE),"")</f>
        <v>#REF!</v>
      </c>
      <c r="I2070" s="101"/>
      <c r="J2070" s="101" t="str">
        <f>_xlfn.IFNA(VLOOKUP(expandedflower[[#This Row],[Scion METRC '#]],DEADC8[#Data],2,FALSE),"Alive")</f>
        <v>Alive</v>
      </c>
      <c r="K2070" s="101"/>
      <c r="L2070" s="101" t="str">
        <f>_xlfn.IFNA(VLOOKUP(expandedflower[[#This Row],[Scion METRC '#]],DEADC8[#Data],3,FALSE),"")</f>
        <v/>
      </c>
      <c r="M2070" s="103" t="str">
        <f>_xlfn.IFNA(VLOOKUP(expandedflower[[#This Row],[Scion METRC '#]],DEADC8[#Data],4,FALSE),"")</f>
        <v/>
      </c>
      <c r="N2070" s="101" t="str">
        <f>IF(ISNUMBER(SEARCH(".",expandedflower[[#This Row],[Pheno Barcode]])),CONCATENATE("1A4070000000065000",RIGHT(expandedflower[[#This Row],[Pheno Barcode]],6)),"")</f>
        <v/>
      </c>
      <c r="O207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_UU5-05</v>
      </c>
    </row>
    <row r="2071" spans="1:15" x14ac:dyDescent="0.25">
      <c r="A2071" s="99" t="s">
        <v>608</v>
      </c>
      <c r="B2071" s="101">
        <v>6</v>
      </c>
      <c r="C2071" s="101" t="s">
        <v>613</v>
      </c>
      <c r="D2071" s="101"/>
      <c r="E2071" s="100" t="e">
        <f>_xlfn.IFNA(VLOOKUP(expandedflower[[#This Row],[Scion METRC '#]],[3]!METRCC8[#Data],2,FALSE),"METRC ERROR")</f>
        <v>#REF!</v>
      </c>
      <c r="F2071" s="101" t="str">
        <f>_xlfn.IFNA(VLOOKUP(expandedflower[[#This Row],[Scion METRC '#]],VEGC8[[#All],[Scion METRC '#]:[Pheno Barcode]],2,FALSE),"")</f>
        <v/>
      </c>
      <c r="G2071" s="101" t="str">
        <f>LEFT(expandedflower[[#This Row],[Pheno Barcode]],7)</f>
        <v/>
      </c>
      <c r="H2071" s="103" t="e">
        <f>_xlfn.IFNA(VLOOKUP(expandedflower[[#This Row],[Strain]],VEGC8[[#All],[Scion METRC '#]:[Health]],5,FALSE),"")</f>
        <v>#REF!</v>
      </c>
      <c r="I2071" s="101"/>
      <c r="J2071" s="101" t="str">
        <f>_xlfn.IFNA(VLOOKUP(expandedflower[[#This Row],[Scion METRC '#]],DEADC8[#Data],2,FALSE),"Alive")</f>
        <v>Alive</v>
      </c>
      <c r="K2071" s="101"/>
      <c r="L2071" s="101" t="str">
        <f>_xlfn.IFNA(VLOOKUP(expandedflower[[#This Row],[Scion METRC '#]],DEADC8[#Data],3,FALSE),"")</f>
        <v/>
      </c>
      <c r="M2071" s="103" t="str">
        <f>_xlfn.IFNA(VLOOKUP(expandedflower[[#This Row],[Scion METRC '#]],DEADC8[#Data],4,FALSE),"")</f>
        <v/>
      </c>
      <c r="N2071" s="101" t="str">
        <f>IF(ISNUMBER(SEARCH(".",expandedflower[[#This Row],[Pheno Barcode]])),CONCATENATE("1A4070000000065000",RIGHT(expandedflower[[#This Row],[Pheno Barcode]],6)),"")</f>
        <v/>
      </c>
      <c r="O207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_UU5-06</v>
      </c>
    </row>
    <row r="2072" spans="1:15" x14ac:dyDescent="0.25">
      <c r="A2072" s="99" t="s">
        <v>608</v>
      </c>
      <c r="B2072" s="101">
        <v>7</v>
      </c>
      <c r="C2072" s="101" t="s">
        <v>613</v>
      </c>
      <c r="D2072" s="101"/>
      <c r="E2072" s="100" t="e">
        <f>_xlfn.IFNA(VLOOKUP(expandedflower[[#This Row],[Scion METRC '#]],[3]!METRCC8[#Data],2,FALSE),"METRC ERROR")</f>
        <v>#REF!</v>
      </c>
      <c r="F2072" s="101" t="str">
        <f>_xlfn.IFNA(VLOOKUP(expandedflower[[#This Row],[Scion METRC '#]],VEGC8[[#All],[Scion METRC '#]:[Pheno Barcode]],2,FALSE),"")</f>
        <v/>
      </c>
      <c r="G2072" s="101" t="str">
        <f>LEFT(expandedflower[[#This Row],[Pheno Barcode]],7)</f>
        <v/>
      </c>
      <c r="H2072" s="103" t="e">
        <f>_xlfn.IFNA(VLOOKUP(expandedflower[[#This Row],[Strain]],VEGC8[[#All],[Scion METRC '#]:[Health]],5,FALSE),"")</f>
        <v>#REF!</v>
      </c>
      <c r="I2072" s="101"/>
      <c r="J2072" s="101" t="str">
        <f>_xlfn.IFNA(VLOOKUP(expandedflower[[#This Row],[Scion METRC '#]],DEADC8[#Data],2,FALSE),"Alive")</f>
        <v>Alive</v>
      </c>
      <c r="K2072" s="101"/>
      <c r="L2072" s="101" t="str">
        <f>_xlfn.IFNA(VLOOKUP(expandedflower[[#This Row],[Scion METRC '#]],DEADC8[#Data],3,FALSE),"")</f>
        <v/>
      </c>
      <c r="M2072" s="103" t="str">
        <f>_xlfn.IFNA(VLOOKUP(expandedflower[[#This Row],[Scion METRC '#]],DEADC8[#Data],4,FALSE),"")</f>
        <v/>
      </c>
      <c r="N2072" s="101" t="str">
        <f>IF(ISNUMBER(SEARCH(".",expandedflower[[#This Row],[Pheno Barcode]])),CONCATENATE("1A4070000000065000",RIGHT(expandedflower[[#This Row],[Pheno Barcode]],6)),"")</f>
        <v/>
      </c>
      <c r="O207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_UU5-07</v>
      </c>
    </row>
    <row r="2073" spans="1:15" x14ac:dyDescent="0.25">
      <c r="A2073" s="99" t="s">
        <v>608</v>
      </c>
      <c r="B2073" s="101">
        <v>8</v>
      </c>
      <c r="C2073" s="101" t="s">
        <v>613</v>
      </c>
      <c r="D2073" s="101"/>
      <c r="E2073" s="100" t="e">
        <f>_xlfn.IFNA(VLOOKUP(expandedflower[[#This Row],[Scion METRC '#]],[3]!METRCC8[#Data],2,FALSE),"METRC ERROR")</f>
        <v>#REF!</v>
      </c>
      <c r="F2073" s="101" t="str">
        <f>_xlfn.IFNA(VLOOKUP(expandedflower[[#This Row],[Scion METRC '#]],VEGC8[[#All],[Scion METRC '#]:[Pheno Barcode]],2,FALSE),"")</f>
        <v/>
      </c>
      <c r="G2073" s="101" t="str">
        <f>LEFT(expandedflower[[#This Row],[Pheno Barcode]],7)</f>
        <v/>
      </c>
      <c r="H2073" s="103" t="e">
        <f>_xlfn.IFNA(VLOOKUP(expandedflower[[#This Row],[Strain]],VEGC8[[#All],[Scion METRC '#]:[Health]],5,FALSE),"")</f>
        <v>#REF!</v>
      </c>
      <c r="I2073" s="101"/>
      <c r="J2073" s="101" t="str">
        <f>_xlfn.IFNA(VLOOKUP(expandedflower[[#This Row],[Scion METRC '#]],DEADC8[#Data],2,FALSE),"Alive")</f>
        <v>Alive</v>
      </c>
      <c r="K2073" s="101"/>
      <c r="L2073" s="101" t="str">
        <f>_xlfn.IFNA(VLOOKUP(expandedflower[[#This Row],[Scion METRC '#]],DEADC8[#Data],3,FALSE),"")</f>
        <v/>
      </c>
      <c r="M2073" s="103" t="str">
        <f>_xlfn.IFNA(VLOOKUP(expandedflower[[#This Row],[Scion METRC '#]],DEADC8[#Data],4,FALSE),"")</f>
        <v/>
      </c>
      <c r="N2073" s="101" t="str">
        <f>IF(ISNUMBER(SEARCH(".",expandedflower[[#This Row],[Pheno Barcode]])),CONCATENATE("1A4070000000065000",RIGHT(expandedflower[[#This Row],[Pheno Barcode]],6)),"")</f>
        <v/>
      </c>
      <c r="O207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_UU5-08</v>
      </c>
    </row>
    <row r="2074" spans="1:15" x14ac:dyDescent="0.25">
      <c r="A2074" s="99" t="s">
        <v>608</v>
      </c>
      <c r="B2074" s="101">
        <v>9</v>
      </c>
      <c r="C2074" s="101" t="s">
        <v>613</v>
      </c>
      <c r="D2074" s="101"/>
      <c r="E2074" s="100" t="e">
        <f>_xlfn.IFNA(VLOOKUP(expandedflower[[#This Row],[Scion METRC '#]],[3]!METRCC8[#Data],2,FALSE),"METRC ERROR")</f>
        <v>#REF!</v>
      </c>
      <c r="F2074" s="101" t="str">
        <f>_xlfn.IFNA(VLOOKUP(expandedflower[[#This Row],[Scion METRC '#]],VEGC8[[#All],[Scion METRC '#]:[Pheno Barcode]],2,FALSE),"")</f>
        <v/>
      </c>
      <c r="G2074" s="101" t="str">
        <f>LEFT(expandedflower[[#This Row],[Pheno Barcode]],7)</f>
        <v/>
      </c>
      <c r="H2074" s="103" t="e">
        <f>_xlfn.IFNA(VLOOKUP(expandedflower[[#This Row],[Strain]],VEGC8[[#All],[Scion METRC '#]:[Health]],5,FALSE),"")</f>
        <v>#REF!</v>
      </c>
      <c r="I2074" s="101"/>
      <c r="J2074" s="101" t="str">
        <f>_xlfn.IFNA(VLOOKUP(expandedflower[[#This Row],[Scion METRC '#]],DEADC8[#Data],2,FALSE),"Alive")</f>
        <v>Alive</v>
      </c>
      <c r="K2074" s="101"/>
      <c r="L2074" s="101" t="str">
        <f>_xlfn.IFNA(VLOOKUP(expandedflower[[#This Row],[Scion METRC '#]],DEADC8[#Data],3,FALSE),"")</f>
        <v/>
      </c>
      <c r="M2074" s="103" t="str">
        <f>_xlfn.IFNA(VLOOKUP(expandedflower[[#This Row],[Scion METRC '#]],DEADC8[#Data],4,FALSE),"")</f>
        <v/>
      </c>
      <c r="N2074" s="101" t="str">
        <f>IF(ISNUMBER(SEARCH(".",expandedflower[[#This Row],[Pheno Barcode]])),CONCATENATE("1A4070000000065000",RIGHT(expandedflower[[#This Row],[Pheno Barcode]],6)),"")</f>
        <v/>
      </c>
      <c r="O207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_UU5-09</v>
      </c>
    </row>
    <row r="2075" spans="1:15" x14ac:dyDescent="0.25">
      <c r="A2075" s="99" t="s">
        <v>608</v>
      </c>
      <c r="B2075" s="101">
        <v>10</v>
      </c>
      <c r="C2075" s="101" t="s">
        <v>613</v>
      </c>
      <c r="D2075" s="101"/>
      <c r="E2075" s="100" t="e">
        <f>_xlfn.IFNA(VLOOKUP(expandedflower[[#This Row],[Scion METRC '#]],[3]!METRCC8[#Data],2,FALSE),"METRC ERROR")</f>
        <v>#REF!</v>
      </c>
      <c r="F2075" s="101" t="str">
        <f>_xlfn.IFNA(VLOOKUP(expandedflower[[#This Row],[Scion METRC '#]],VEGC8[[#All],[Scion METRC '#]:[Pheno Barcode]],2,FALSE),"")</f>
        <v/>
      </c>
      <c r="G2075" s="101" t="str">
        <f>LEFT(expandedflower[[#This Row],[Pheno Barcode]],7)</f>
        <v/>
      </c>
      <c r="H2075" s="103" t="e">
        <f>_xlfn.IFNA(VLOOKUP(expandedflower[[#This Row],[Strain]],VEGC8[[#All],[Scion METRC '#]:[Health]],5,FALSE),"")</f>
        <v>#REF!</v>
      </c>
      <c r="I2075" s="101"/>
      <c r="J2075" s="101" t="str">
        <f>_xlfn.IFNA(VLOOKUP(expandedflower[[#This Row],[Scion METRC '#]],DEADC8[#Data],2,FALSE),"Alive")</f>
        <v>Alive</v>
      </c>
      <c r="K2075" s="101"/>
      <c r="L2075" s="101" t="str">
        <f>_xlfn.IFNA(VLOOKUP(expandedflower[[#This Row],[Scion METRC '#]],DEADC8[#Data],3,FALSE),"")</f>
        <v/>
      </c>
      <c r="M2075" s="103" t="str">
        <f>_xlfn.IFNA(VLOOKUP(expandedflower[[#This Row],[Scion METRC '#]],DEADC8[#Data],4,FALSE),"")</f>
        <v/>
      </c>
      <c r="N2075" s="101" t="str">
        <f>IF(ISNUMBER(SEARCH(".",expandedflower[[#This Row],[Pheno Barcode]])),CONCATENATE("1A4070000000065000",RIGHT(expandedflower[[#This Row],[Pheno Barcode]],6)),"")</f>
        <v/>
      </c>
      <c r="O207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_UU5-10</v>
      </c>
    </row>
    <row r="2076" spans="1:15" x14ac:dyDescent="0.25">
      <c r="A2076" s="99" t="s">
        <v>608</v>
      </c>
      <c r="B2076" s="101">
        <v>11</v>
      </c>
      <c r="C2076" s="101" t="s">
        <v>613</v>
      </c>
      <c r="D2076" s="101"/>
      <c r="E2076" s="100" t="e">
        <f>_xlfn.IFNA(VLOOKUP(expandedflower[[#This Row],[Scion METRC '#]],[3]!METRCC8[#Data],2,FALSE),"METRC ERROR")</f>
        <v>#REF!</v>
      </c>
      <c r="F2076" s="101" t="str">
        <f>_xlfn.IFNA(VLOOKUP(expandedflower[[#This Row],[Scion METRC '#]],VEGC8[[#All],[Scion METRC '#]:[Pheno Barcode]],2,FALSE),"")</f>
        <v/>
      </c>
      <c r="G2076" s="101" t="str">
        <f>LEFT(expandedflower[[#This Row],[Pheno Barcode]],7)</f>
        <v/>
      </c>
      <c r="H2076" s="103" t="e">
        <f>_xlfn.IFNA(VLOOKUP(expandedflower[[#This Row],[Strain]],VEGC8[[#All],[Scion METRC '#]:[Health]],5,FALSE),"")</f>
        <v>#REF!</v>
      </c>
      <c r="I2076" s="101"/>
      <c r="J2076" s="101" t="str">
        <f>_xlfn.IFNA(VLOOKUP(expandedflower[[#This Row],[Scion METRC '#]],DEADC8[#Data],2,FALSE),"Alive")</f>
        <v>Alive</v>
      </c>
      <c r="K2076" s="101"/>
      <c r="L2076" s="101" t="str">
        <f>_xlfn.IFNA(VLOOKUP(expandedflower[[#This Row],[Scion METRC '#]],DEADC8[#Data],3,FALSE),"")</f>
        <v/>
      </c>
      <c r="M2076" s="103" t="str">
        <f>_xlfn.IFNA(VLOOKUP(expandedflower[[#This Row],[Scion METRC '#]],DEADC8[#Data],4,FALSE),"")</f>
        <v/>
      </c>
      <c r="N2076" s="101" t="str">
        <f>IF(ISNUMBER(SEARCH(".",expandedflower[[#This Row],[Pheno Barcode]])),CONCATENATE("1A4070000000065000",RIGHT(expandedflower[[#This Row],[Pheno Barcode]],6)),"")</f>
        <v/>
      </c>
      <c r="O207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_UU5-11</v>
      </c>
    </row>
    <row r="2077" spans="1:15" x14ac:dyDescent="0.25">
      <c r="A2077" s="99" t="s">
        <v>608</v>
      </c>
      <c r="B2077" s="101">
        <v>12</v>
      </c>
      <c r="C2077" s="101" t="s">
        <v>613</v>
      </c>
      <c r="D2077" s="101"/>
      <c r="E2077" s="100" t="e">
        <f>_xlfn.IFNA(VLOOKUP(expandedflower[[#This Row],[Scion METRC '#]],[3]!METRCC8[#Data],2,FALSE),"METRC ERROR")</f>
        <v>#REF!</v>
      </c>
      <c r="F2077" s="101" t="str">
        <f>_xlfn.IFNA(VLOOKUP(expandedflower[[#This Row],[Scion METRC '#]],VEGC8[[#All],[Scion METRC '#]:[Pheno Barcode]],2,FALSE),"")</f>
        <v/>
      </c>
      <c r="G2077" s="101" t="str">
        <f>LEFT(expandedflower[[#This Row],[Pheno Barcode]],7)</f>
        <v/>
      </c>
      <c r="H2077" s="103" t="e">
        <f>_xlfn.IFNA(VLOOKUP(expandedflower[[#This Row],[Strain]],VEGC8[[#All],[Scion METRC '#]:[Health]],5,FALSE),"")</f>
        <v>#REF!</v>
      </c>
      <c r="I2077" s="101"/>
      <c r="J2077" s="101" t="str">
        <f>_xlfn.IFNA(VLOOKUP(expandedflower[[#This Row],[Scion METRC '#]],DEADC8[#Data],2,FALSE),"Alive")</f>
        <v>Alive</v>
      </c>
      <c r="K2077" s="101"/>
      <c r="L2077" s="101" t="str">
        <f>_xlfn.IFNA(VLOOKUP(expandedflower[[#This Row],[Scion METRC '#]],DEADC8[#Data],3,FALSE),"")</f>
        <v/>
      </c>
      <c r="M2077" s="103" t="str">
        <f>_xlfn.IFNA(VLOOKUP(expandedflower[[#This Row],[Scion METRC '#]],DEADC8[#Data],4,FALSE),"")</f>
        <v/>
      </c>
      <c r="N2077" s="101" t="str">
        <f>IF(ISNUMBER(SEARCH(".",expandedflower[[#This Row],[Pheno Barcode]])),CONCATENATE("1A4070000000065000",RIGHT(expandedflower[[#This Row],[Pheno Barcode]],6)),"")</f>
        <v/>
      </c>
      <c r="O207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_UU5-12</v>
      </c>
    </row>
    <row r="2078" spans="1:15" x14ac:dyDescent="0.25">
      <c r="A2078" s="99" t="s">
        <v>608</v>
      </c>
      <c r="B2078" s="101">
        <v>13</v>
      </c>
      <c r="C2078" s="101" t="s">
        <v>613</v>
      </c>
      <c r="D2078" s="101"/>
      <c r="E2078" s="100" t="e">
        <f>_xlfn.IFNA(VLOOKUP(expandedflower[[#This Row],[Scion METRC '#]],[3]!METRCC8[#Data],2,FALSE),"METRC ERROR")</f>
        <v>#REF!</v>
      </c>
      <c r="F2078" s="101" t="str">
        <f>_xlfn.IFNA(VLOOKUP(expandedflower[[#This Row],[Scion METRC '#]],VEGC8[[#All],[Scion METRC '#]:[Pheno Barcode]],2,FALSE),"")</f>
        <v/>
      </c>
      <c r="G2078" s="101" t="str">
        <f>LEFT(expandedflower[[#This Row],[Pheno Barcode]],7)</f>
        <v/>
      </c>
      <c r="H2078" s="103" t="e">
        <f>_xlfn.IFNA(VLOOKUP(expandedflower[[#This Row],[Strain]],VEGC8[[#All],[Scion METRC '#]:[Health]],5,FALSE),"")</f>
        <v>#REF!</v>
      </c>
      <c r="I2078" s="101"/>
      <c r="J2078" s="101" t="str">
        <f>_xlfn.IFNA(VLOOKUP(expandedflower[[#This Row],[Scion METRC '#]],DEADC8[#Data],2,FALSE),"Alive")</f>
        <v>Alive</v>
      </c>
      <c r="K2078" s="101"/>
      <c r="L2078" s="101" t="str">
        <f>_xlfn.IFNA(VLOOKUP(expandedflower[[#This Row],[Scion METRC '#]],DEADC8[#Data],3,FALSE),"")</f>
        <v/>
      </c>
      <c r="M2078" s="103" t="str">
        <f>_xlfn.IFNA(VLOOKUP(expandedflower[[#This Row],[Scion METRC '#]],DEADC8[#Data],4,FALSE),"")</f>
        <v/>
      </c>
      <c r="N2078" s="101" t="str">
        <f>IF(ISNUMBER(SEARCH(".",expandedflower[[#This Row],[Pheno Barcode]])),CONCATENATE("1A4070000000065000",RIGHT(expandedflower[[#This Row],[Pheno Barcode]],6)),"")</f>
        <v/>
      </c>
      <c r="O207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_UU5-13</v>
      </c>
    </row>
    <row r="2079" spans="1:15" x14ac:dyDescent="0.25">
      <c r="A2079" s="99" t="s">
        <v>608</v>
      </c>
      <c r="B2079" s="101">
        <v>14</v>
      </c>
      <c r="C2079" s="101" t="s">
        <v>613</v>
      </c>
      <c r="D2079" s="101"/>
      <c r="E2079" s="100" t="e">
        <f>_xlfn.IFNA(VLOOKUP(expandedflower[[#This Row],[Scion METRC '#]],[3]!METRCC8[#Data],2,FALSE),"METRC ERROR")</f>
        <v>#REF!</v>
      </c>
      <c r="F2079" s="101" t="str">
        <f>_xlfn.IFNA(VLOOKUP(expandedflower[[#This Row],[Scion METRC '#]],VEGC8[[#All],[Scion METRC '#]:[Pheno Barcode]],2,FALSE),"")</f>
        <v/>
      </c>
      <c r="G2079" s="101" t="str">
        <f>LEFT(expandedflower[[#This Row],[Pheno Barcode]],7)</f>
        <v/>
      </c>
      <c r="H2079" s="103" t="e">
        <f>_xlfn.IFNA(VLOOKUP(expandedflower[[#This Row],[Strain]],VEGC8[[#All],[Scion METRC '#]:[Health]],5,FALSE),"")</f>
        <v>#REF!</v>
      </c>
      <c r="I2079" s="101"/>
      <c r="J2079" s="101" t="str">
        <f>_xlfn.IFNA(VLOOKUP(expandedflower[[#This Row],[Scion METRC '#]],DEADC8[#Data],2,FALSE),"Alive")</f>
        <v>Alive</v>
      </c>
      <c r="K2079" s="101"/>
      <c r="L2079" s="101" t="str">
        <f>_xlfn.IFNA(VLOOKUP(expandedflower[[#This Row],[Scion METRC '#]],DEADC8[#Data],3,FALSE),"")</f>
        <v/>
      </c>
      <c r="M2079" s="103" t="str">
        <f>_xlfn.IFNA(VLOOKUP(expandedflower[[#This Row],[Scion METRC '#]],DEADC8[#Data],4,FALSE),"")</f>
        <v/>
      </c>
      <c r="N2079" s="101" t="str">
        <f>IF(ISNUMBER(SEARCH(".",expandedflower[[#This Row],[Pheno Barcode]])),CONCATENATE("1A4070000000065000",RIGHT(expandedflower[[#This Row],[Pheno Barcode]],6)),"")</f>
        <v/>
      </c>
      <c r="O207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_UU5-14</v>
      </c>
    </row>
    <row r="2080" spans="1:15" x14ac:dyDescent="0.25">
      <c r="A2080" s="99" t="s">
        <v>608</v>
      </c>
      <c r="B2080" s="101">
        <v>15</v>
      </c>
      <c r="C2080" s="101" t="s">
        <v>613</v>
      </c>
      <c r="D2080" s="101"/>
      <c r="E2080" s="100" t="e">
        <f>_xlfn.IFNA(VLOOKUP(expandedflower[[#This Row],[Scion METRC '#]],[3]!METRCC8[#Data],2,FALSE),"METRC ERROR")</f>
        <v>#REF!</v>
      </c>
      <c r="F2080" s="101" t="str">
        <f>_xlfn.IFNA(VLOOKUP(expandedflower[[#This Row],[Scion METRC '#]],VEGC8[[#All],[Scion METRC '#]:[Pheno Barcode]],2,FALSE),"")</f>
        <v/>
      </c>
      <c r="G2080" s="101" t="str">
        <f>LEFT(expandedflower[[#This Row],[Pheno Barcode]],7)</f>
        <v/>
      </c>
      <c r="H2080" s="103" t="e">
        <f>_xlfn.IFNA(VLOOKUP(expandedflower[[#This Row],[Strain]],VEGC8[[#All],[Scion METRC '#]:[Health]],5,FALSE),"")</f>
        <v>#REF!</v>
      </c>
      <c r="I2080" s="101"/>
      <c r="J2080" s="101" t="str">
        <f>_xlfn.IFNA(VLOOKUP(expandedflower[[#This Row],[Scion METRC '#]],DEADC8[#Data],2,FALSE),"Alive")</f>
        <v>Alive</v>
      </c>
      <c r="K2080" s="101"/>
      <c r="L2080" s="101" t="str">
        <f>_xlfn.IFNA(VLOOKUP(expandedflower[[#This Row],[Scion METRC '#]],DEADC8[#Data],3,FALSE),"")</f>
        <v/>
      </c>
      <c r="M2080" s="103" t="str">
        <f>_xlfn.IFNA(VLOOKUP(expandedflower[[#This Row],[Scion METRC '#]],DEADC8[#Data],4,FALSE),"")</f>
        <v/>
      </c>
      <c r="N2080" s="101" t="str">
        <f>IF(ISNUMBER(SEARCH(".",expandedflower[[#This Row],[Pheno Barcode]])),CONCATENATE("1A4070000000065000",RIGHT(expandedflower[[#This Row],[Pheno Barcode]],6)),"")</f>
        <v/>
      </c>
      <c r="O208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_UU5-15</v>
      </c>
    </row>
    <row r="2081" spans="1:15" x14ac:dyDescent="0.25">
      <c r="A2081" s="99" t="s">
        <v>608</v>
      </c>
      <c r="B2081" s="101">
        <v>16</v>
      </c>
      <c r="C2081" s="101" t="s">
        <v>613</v>
      </c>
      <c r="D2081" s="101"/>
      <c r="E2081" s="100" t="e">
        <f>_xlfn.IFNA(VLOOKUP(expandedflower[[#This Row],[Scion METRC '#]],[3]!METRCC8[#Data],2,FALSE),"METRC ERROR")</f>
        <v>#REF!</v>
      </c>
      <c r="F2081" s="101" t="str">
        <f>_xlfn.IFNA(VLOOKUP(expandedflower[[#This Row],[Scion METRC '#]],VEGC8[[#All],[Scion METRC '#]:[Pheno Barcode]],2,FALSE),"")</f>
        <v/>
      </c>
      <c r="G2081" s="101" t="str">
        <f>LEFT(expandedflower[[#This Row],[Pheno Barcode]],7)</f>
        <v/>
      </c>
      <c r="H2081" s="103" t="e">
        <f>_xlfn.IFNA(VLOOKUP(expandedflower[[#This Row],[Strain]],VEGC8[[#All],[Scion METRC '#]:[Health]],5,FALSE),"")</f>
        <v>#REF!</v>
      </c>
      <c r="I2081" s="101"/>
      <c r="J2081" s="101" t="str">
        <f>_xlfn.IFNA(VLOOKUP(expandedflower[[#This Row],[Scion METRC '#]],DEADC8[#Data],2,FALSE),"Alive")</f>
        <v>Alive</v>
      </c>
      <c r="K2081" s="101"/>
      <c r="L2081" s="101" t="str">
        <f>_xlfn.IFNA(VLOOKUP(expandedflower[[#This Row],[Scion METRC '#]],DEADC8[#Data],3,FALSE),"")</f>
        <v/>
      </c>
      <c r="M2081" s="103" t="str">
        <f>_xlfn.IFNA(VLOOKUP(expandedflower[[#This Row],[Scion METRC '#]],DEADC8[#Data],4,FALSE),"")</f>
        <v/>
      </c>
      <c r="N2081" s="101" t="str">
        <f>IF(ISNUMBER(SEARCH(".",expandedflower[[#This Row],[Pheno Barcode]])),CONCATENATE("1A4070000000065000",RIGHT(expandedflower[[#This Row],[Pheno Barcode]],6)),"")</f>
        <v/>
      </c>
      <c r="O208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_UU5-16</v>
      </c>
    </row>
    <row r="2082" spans="1:15" x14ac:dyDescent="0.25">
      <c r="A2082" s="99" t="s">
        <v>608</v>
      </c>
      <c r="B2082" s="101">
        <v>1</v>
      </c>
      <c r="C2082" s="101" t="s">
        <v>614</v>
      </c>
      <c r="D2082" s="101"/>
      <c r="E2082" s="100" t="e">
        <f>_xlfn.IFNA(VLOOKUP(expandedflower[[#This Row],[Scion METRC '#]],[3]!METRCC8[#Data],2,FALSE),"METRC ERROR")</f>
        <v>#REF!</v>
      </c>
      <c r="F2082" s="101" t="str">
        <f>_xlfn.IFNA(VLOOKUP(expandedflower[[#This Row],[Scion METRC '#]],VEGC8[[#All],[Scion METRC '#]:[Pheno Barcode]],2,FALSE),"")</f>
        <v/>
      </c>
      <c r="G2082" s="101" t="str">
        <f>LEFT(expandedflower[[#This Row],[Pheno Barcode]],7)</f>
        <v/>
      </c>
      <c r="H2082" s="103" t="e">
        <f>_xlfn.IFNA(VLOOKUP(expandedflower[[#This Row],[Strain]],VEGC8[[#All],[Scion METRC '#]:[Health]],5,FALSE),"")</f>
        <v>#REF!</v>
      </c>
      <c r="I2082" s="101"/>
      <c r="J2082" s="101" t="str">
        <f>_xlfn.IFNA(VLOOKUP(expandedflower[[#This Row],[Scion METRC '#]],DEADC8[#Data],2,FALSE),"Alive")</f>
        <v>Alive</v>
      </c>
      <c r="K2082" s="101"/>
      <c r="L2082" s="101" t="str">
        <f>_xlfn.IFNA(VLOOKUP(expandedflower[[#This Row],[Scion METRC '#]],DEADC8[#Data],3,FALSE),"")</f>
        <v/>
      </c>
      <c r="M2082" s="103" t="str">
        <f>_xlfn.IFNA(VLOOKUP(expandedflower[[#This Row],[Scion METRC '#]],DEADC8[#Data],4,FALSE),"")</f>
        <v/>
      </c>
      <c r="N2082" s="101" t="str">
        <f>IF(ISNUMBER(SEARCH(".",expandedflower[[#This Row],[Pheno Barcode]])),CONCATENATE("1A4070000000065000",RIGHT(expandedflower[[#This Row],[Pheno Barcode]],6)),"")</f>
        <v/>
      </c>
      <c r="O208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_VU1-01</v>
      </c>
    </row>
    <row r="2083" spans="1:15" x14ac:dyDescent="0.25">
      <c r="A2083" s="99" t="s">
        <v>608</v>
      </c>
      <c r="B2083" s="101">
        <v>2</v>
      </c>
      <c r="C2083" s="101" t="s">
        <v>614</v>
      </c>
      <c r="D2083" s="101"/>
      <c r="E2083" s="100" t="e">
        <f>_xlfn.IFNA(VLOOKUP(expandedflower[[#This Row],[Scion METRC '#]],[3]!METRCC8[#Data],2,FALSE),"METRC ERROR")</f>
        <v>#REF!</v>
      </c>
      <c r="F2083" s="101" t="str">
        <f>_xlfn.IFNA(VLOOKUP(expandedflower[[#This Row],[Scion METRC '#]],VEGC8[[#All],[Scion METRC '#]:[Pheno Barcode]],2,FALSE),"")</f>
        <v/>
      </c>
      <c r="G2083" s="101" t="str">
        <f>LEFT(expandedflower[[#This Row],[Pheno Barcode]],7)</f>
        <v/>
      </c>
      <c r="H2083" s="103" t="e">
        <f>_xlfn.IFNA(VLOOKUP(expandedflower[[#This Row],[Strain]],VEGC8[[#All],[Scion METRC '#]:[Health]],5,FALSE),"")</f>
        <v>#REF!</v>
      </c>
      <c r="I2083" s="101"/>
      <c r="J2083" s="101" t="str">
        <f>_xlfn.IFNA(VLOOKUP(expandedflower[[#This Row],[Scion METRC '#]],DEADC8[#Data],2,FALSE),"Alive")</f>
        <v>Alive</v>
      </c>
      <c r="K2083" s="101"/>
      <c r="L2083" s="101" t="str">
        <f>_xlfn.IFNA(VLOOKUP(expandedflower[[#This Row],[Scion METRC '#]],DEADC8[#Data],3,FALSE),"")</f>
        <v/>
      </c>
      <c r="M2083" s="103" t="str">
        <f>_xlfn.IFNA(VLOOKUP(expandedflower[[#This Row],[Scion METRC '#]],DEADC8[#Data],4,FALSE),"")</f>
        <v/>
      </c>
      <c r="N2083" s="101" t="str">
        <f>IF(ISNUMBER(SEARCH(".",expandedflower[[#This Row],[Pheno Barcode]])),CONCATENATE("1A4070000000065000",RIGHT(expandedflower[[#This Row],[Pheno Barcode]],6)),"")</f>
        <v/>
      </c>
      <c r="O208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_VU1-02</v>
      </c>
    </row>
    <row r="2084" spans="1:15" x14ac:dyDescent="0.25">
      <c r="A2084" s="99" t="s">
        <v>608</v>
      </c>
      <c r="B2084" s="101">
        <v>3</v>
      </c>
      <c r="C2084" s="101" t="s">
        <v>614</v>
      </c>
      <c r="D2084" s="101"/>
      <c r="E2084" s="100" t="e">
        <f>_xlfn.IFNA(VLOOKUP(expandedflower[[#This Row],[Scion METRC '#]],[3]!METRCC8[#Data],2,FALSE),"METRC ERROR")</f>
        <v>#REF!</v>
      </c>
      <c r="F2084" s="101" t="str">
        <f>_xlfn.IFNA(VLOOKUP(expandedflower[[#This Row],[Scion METRC '#]],VEGC8[[#All],[Scion METRC '#]:[Pheno Barcode]],2,FALSE),"")</f>
        <v/>
      </c>
      <c r="G2084" s="101" t="str">
        <f>LEFT(expandedflower[[#This Row],[Pheno Barcode]],7)</f>
        <v/>
      </c>
      <c r="H2084" s="103" t="e">
        <f>_xlfn.IFNA(VLOOKUP(expandedflower[[#This Row],[Strain]],VEGC8[[#All],[Scion METRC '#]:[Health]],5,FALSE),"")</f>
        <v>#REF!</v>
      </c>
      <c r="I2084" s="101"/>
      <c r="J2084" s="101" t="str">
        <f>_xlfn.IFNA(VLOOKUP(expandedflower[[#This Row],[Scion METRC '#]],DEADC8[#Data],2,FALSE),"Alive")</f>
        <v>Alive</v>
      </c>
      <c r="K2084" s="101"/>
      <c r="L2084" s="101" t="str">
        <f>_xlfn.IFNA(VLOOKUP(expandedflower[[#This Row],[Scion METRC '#]],DEADC8[#Data],3,FALSE),"")</f>
        <v/>
      </c>
      <c r="M2084" s="103" t="str">
        <f>_xlfn.IFNA(VLOOKUP(expandedflower[[#This Row],[Scion METRC '#]],DEADC8[#Data],4,FALSE),"")</f>
        <v/>
      </c>
      <c r="N2084" s="101" t="str">
        <f>IF(ISNUMBER(SEARCH(".",expandedflower[[#This Row],[Pheno Barcode]])),CONCATENATE("1A4070000000065000",RIGHT(expandedflower[[#This Row],[Pheno Barcode]],6)),"")</f>
        <v/>
      </c>
      <c r="O208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_VU1-03</v>
      </c>
    </row>
    <row r="2085" spans="1:15" x14ac:dyDescent="0.25">
      <c r="A2085" s="99" t="s">
        <v>608</v>
      </c>
      <c r="B2085" s="101">
        <v>4</v>
      </c>
      <c r="C2085" s="101" t="s">
        <v>614</v>
      </c>
      <c r="D2085" s="101"/>
      <c r="E2085" s="100" t="e">
        <f>_xlfn.IFNA(VLOOKUP(expandedflower[[#This Row],[Scion METRC '#]],[3]!METRCC8[#Data],2,FALSE),"METRC ERROR")</f>
        <v>#REF!</v>
      </c>
      <c r="F2085" s="101" t="str">
        <f>_xlfn.IFNA(VLOOKUP(expandedflower[[#This Row],[Scion METRC '#]],VEGC8[[#All],[Scion METRC '#]:[Pheno Barcode]],2,FALSE),"")</f>
        <v/>
      </c>
      <c r="G2085" s="101" t="str">
        <f>LEFT(expandedflower[[#This Row],[Pheno Barcode]],7)</f>
        <v/>
      </c>
      <c r="H2085" s="103" t="e">
        <f>_xlfn.IFNA(VLOOKUP(expandedflower[[#This Row],[Strain]],VEGC8[[#All],[Scion METRC '#]:[Health]],5,FALSE),"")</f>
        <v>#REF!</v>
      </c>
      <c r="I2085" s="101"/>
      <c r="J2085" s="101" t="str">
        <f>_xlfn.IFNA(VLOOKUP(expandedflower[[#This Row],[Scion METRC '#]],DEADC8[#Data],2,FALSE),"Alive")</f>
        <v>Alive</v>
      </c>
      <c r="K2085" s="101"/>
      <c r="L2085" s="101" t="str">
        <f>_xlfn.IFNA(VLOOKUP(expandedflower[[#This Row],[Scion METRC '#]],DEADC8[#Data],3,FALSE),"")</f>
        <v/>
      </c>
      <c r="M2085" s="103" t="str">
        <f>_xlfn.IFNA(VLOOKUP(expandedflower[[#This Row],[Scion METRC '#]],DEADC8[#Data],4,FALSE),"")</f>
        <v/>
      </c>
      <c r="N2085" s="101" t="str">
        <f>IF(ISNUMBER(SEARCH(".",expandedflower[[#This Row],[Pheno Barcode]])),CONCATENATE("1A4070000000065000",RIGHT(expandedflower[[#This Row],[Pheno Barcode]],6)),"")</f>
        <v/>
      </c>
      <c r="O208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_VU1-04</v>
      </c>
    </row>
    <row r="2086" spans="1:15" x14ac:dyDescent="0.25">
      <c r="A2086" s="99" t="s">
        <v>608</v>
      </c>
      <c r="B2086" s="101">
        <v>5</v>
      </c>
      <c r="C2086" s="101" t="s">
        <v>614</v>
      </c>
      <c r="D2086" s="101"/>
      <c r="E2086" s="100" t="e">
        <f>_xlfn.IFNA(VLOOKUP(expandedflower[[#This Row],[Scion METRC '#]],[3]!METRCC8[#Data],2,FALSE),"METRC ERROR")</f>
        <v>#REF!</v>
      </c>
      <c r="F2086" s="101" t="str">
        <f>_xlfn.IFNA(VLOOKUP(expandedflower[[#This Row],[Scion METRC '#]],VEGC8[[#All],[Scion METRC '#]:[Pheno Barcode]],2,FALSE),"")</f>
        <v/>
      </c>
      <c r="G2086" s="101" t="str">
        <f>LEFT(expandedflower[[#This Row],[Pheno Barcode]],7)</f>
        <v/>
      </c>
      <c r="H2086" s="103" t="e">
        <f>_xlfn.IFNA(VLOOKUP(expandedflower[[#This Row],[Strain]],VEGC8[[#All],[Scion METRC '#]:[Health]],5,FALSE),"")</f>
        <v>#REF!</v>
      </c>
      <c r="I2086" s="101"/>
      <c r="J2086" s="101" t="str">
        <f>_xlfn.IFNA(VLOOKUP(expandedflower[[#This Row],[Scion METRC '#]],DEADC8[#Data],2,FALSE),"Alive")</f>
        <v>Alive</v>
      </c>
      <c r="K2086" s="101"/>
      <c r="L2086" s="101" t="str">
        <f>_xlfn.IFNA(VLOOKUP(expandedflower[[#This Row],[Scion METRC '#]],DEADC8[#Data],3,FALSE),"")</f>
        <v/>
      </c>
      <c r="M2086" s="103" t="str">
        <f>_xlfn.IFNA(VLOOKUP(expandedflower[[#This Row],[Scion METRC '#]],DEADC8[#Data],4,FALSE),"")</f>
        <v/>
      </c>
      <c r="N2086" s="101" t="str">
        <f>IF(ISNUMBER(SEARCH(".",expandedflower[[#This Row],[Pheno Barcode]])),CONCATENATE("1A4070000000065000",RIGHT(expandedflower[[#This Row],[Pheno Barcode]],6)),"")</f>
        <v/>
      </c>
      <c r="O208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_VU1-05</v>
      </c>
    </row>
    <row r="2087" spans="1:15" x14ac:dyDescent="0.25">
      <c r="A2087" s="99" t="s">
        <v>608</v>
      </c>
      <c r="B2087" s="101">
        <v>6</v>
      </c>
      <c r="C2087" s="101" t="s">
        <v>614</v>
      </c>
      <c r="D2087" s="101"/>
      <c r="E2087" s="100" t="e">
        <f>_xlfn.IFNA(VLOOKUP(expandedflower[[#This Row],[Scion METRC '#]],[3]!METRCC8[#Data],2,FALSE),"METRC ERROR")</f>
        <v>#REF!</v>
      </c>
      <c r="F2087" s="101" t="str">
        <f>_xlfn.IFNA(VLOOKUP(expandedflower[[#This Row],[Scion METRC '#]],VEGC8[[#All],[Scion METRC '#]:[Pheno Barcode]],2,FALSE),"")</f>
        <v/>
      </c>
      <c r="G2087" s="101" t="str">
        <f>LEFT(expandedflower[[#This Row],[Pheno Barcode]],7)</f>
        <v/>
      </c>
      <c r="H2087" s="103" t="e">
        <f>_xlfn.IFNA(VLOOKUP(expandedflower[[#This Row],[Strain]],VEGC8[[#All],[Scion METRC '#]:[Health]],5,FALSE),"")</f>
        <v>#REF!</v>
      </c>
      <c r="I2087" s="101"/>
      <c r="J2087" s="101" t="str">
        <f>_xlfn.IFNA(VLOOKUP(expandedflower[[#This Row],[Scion METRC '#]],DEADC8[#Data],2,FALSE),"Alive")</f>
        <v>Alive</v>
      </c>
      <c r="K2087" s="101"/>
      <c r="L2087" s="101" t="str">
        <f>_xlfn.IFNA(VLOOKUP(expandedflower[[#This Row],[Scion METRC '#]],DEADC8[#Data],3,FALSE),"")</f>
        <v/>
      </c>
      <c r="M2087" s="103" t="str">
        <f>_xlfn.IFNA(VLOOKUP(expandedflower[[#This Row],[Scion METRC '#]],DEADC8[#Data],4,FALSE),"")</f>
        <v/>
      </c>
      <c r="N2087" s="101" t="str">
        <f>IF(ISNUMBER(SEARCH(".",expandedflower[[#This Row],[Pheno Barcode]])),CONCATENATE("1A4070000000065000",RIGHT(expandedflower[[#This Row],[Pheno Barcode]],6)),"")</f>
        <v/>
      </c>
      <c r="O208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_VU1-06</v>
      </c>
    </row>
    <row r="2088" spans="1:15" x14ac:dyDescent="0.25">
      <c r="A2088" s="99" t="s">
        <v>608</v>
      </c>
      <c r="B2088" s="101">
        <v>7</v>
      </c>
      <c r="C2088" s="101" t="s">
        <v>614</v>
      </c>
      <c r="D2088" s="101"/>
      <c r="E2088" s="100" t="e">
        <f>_xlfn.IFNA(VLOOKUP(expandedflower[[#This Row],[Scion METRC '#]],[3]!METRCC8[#Data],2,FALSE),"METRC ERROR")</f>
        <v>#REF!</v>
      </c>
      <c r="F2088" s="101" t="str">
        <f>_xlfn.IFNA(VLOOKUP(expandedflower[[#This Row],[Scion METRC '#]],VEGC8[[#All],[Scion METRC '#]:[Pheno Barcode]],2,FALSE),"")</f>
        <v/>
      </c>
      <c r="G2088" s="101" t="str">
        <f>LEFT(expandedflower[[#This Row],[Pheno Barcode]],7)</f>
        <v/>
      </c>
      <c r="H2088" s="103" t="e">
        <f>_xlfn.IFNA(VLOOKUP(expandedflower[[#This Row],[Strain]],VEGC8[[#All],[Scion METRC '#]:[Health]],5,FALSE),"")</f>
        <v>#REF!</v>
      </c>
      <c r="I2088" s="101"/>
      <c r="J2088" s="101" t="str">
        <f>_xlfn.IFNA(VLOOKUP(expandedflower[[#This Row],[Scion METRC '#]],DEADC8[#Data],2,FALSE),"Alive")</f>
        <v>Alive</v>
      </c>
      <c r="K2088" s="101"/>
      <c r="L2088" s="101" t="str">
        <f>_xlfn.IFNA(VLOOKUP(expandedflower[[#This Row],[Scion METRC '#]],DEADC8[#Data],3,FALSE),"")</f>
        <v/>
      </c>
      <c r="M2088" s="103" t="str">
        <f>_xlfn.IFNA(VLOOKUP(expandedflower[[#This Row],[Scion METRC '#]],DEADC8[#Data],4,FALSE),"")</f>
        <v/>
      </c>
      <c r="N2088" s="101" t="str">
        <f>IF(ISNUMBER(SEARCH(".",expandedflower[[#This Row],[Pheno Barcode]])),CONCATENATE("1A4070000000065000",RIGHT(expandedflower[[#This Row],[Pheno Barcode]],6)),"")</f>
        <v/>
      </c>
      <c r="O208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_VU1-07</v>
      </c>
    </row>
    <row r="2089" spans="1:15" x14ac:dyDescent="0.25">
      <c r="A2089" s="99" t="s">
        <v>608</v>
      </c>
      <c r="B2089" s="101">
        <v>8</v>
      </c>
      <c r="C2089" s="101" t="s">
        <v>614</v>
      </c>
      <c r="D2089" s="101"/>
      <c r="E2089" s="100" t="e">
        <f>_xlfn.IFNA(VLOOKUP(expandedflower[[#This Row],[Scion METRC '#]],[3]!METRCC8[#Data],2,FALSE),"METRC ERROR")</f>
        <v>#REF!</v>
      </c>
      <c r="F2089" s="101" t="str">
        <f>_xlfn.IFNA(VLOOKUP(expandedflower[[#This Row],[Scion METRC '#]],VEGC8[[#All],[Scion METRC '#]:[Pheno Barcode]],2,FALSE),"")</f>
        <v/>
      </c>
      <c r="G2089" s="101" t="str">
        <f>LEFT(expandedflower[[#This Row],[Pheno Barcode]],7)</f>
        <v/>
      </c>
      <c r="H2089" s="103" t="e">
        <f>_xlfn.IFNA(VLOOKUP(expandedflower[[#This Row],[Strain]],VEGC8[[#All],[Scion METRC '#]:[Health]],5,FALSE),"")</f>
        <v>#REF!</v>
      </c>
      <c r="I2089" s="101"/>
      <c r="J2089" s="101" t="str">
        <f>_xlfn.IFNA(VLOOKUP(expandedflower[[#This Row],[Scion METRC '#]],DEADC8[#Data],2,FALSE),"Alive")</f>
        <v>Alive</v>
      </c>
      <c r="K2089" s="101"/>
      <c r="L2089" s="101" t="str">
        <f>_xlfn.IFNA(VLOOKUP(expandedflower[[#This Row],[Scion METRC '#]],DEADC8[#Data],3,FALSE),"")</f>
        <v/>
      </c>
      <c r="M2089" s="103" t="str">
        <f>_xlfn.IFNA(VLOOKUP(expandedflower[[#This Row],[Scion METRC '#]],DEADC8[#Data],4,FALSE),"")</f>
        <v/>
      </c>
      <c r="N2089" s="101" t="str">
        <f>IF(ISNUMBER(SEARCH(".",expandedflower[[#This Row],[Pheno Barcode]])),CONCATENATE("1A4070000000065000",RIGHT(expandedflower[[#This Row],[Pheno Barcode]],6)),"")</f>
        <v/>
      </c>
      <c r="O208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_VU1-08</v>
      </c>
    </row>
    <row r="2090" spans="1:15" x14ac:dyDescent="0.25">
      <c r="A2090" s="99" t="s">
        <v>608</v>
      </c>
      <c r="B2090" s="101">
        <v>9</v>
      </c>
      <c r="C2090" s="101" t="s">
        <v>614</v>
      </c>
      <c r="D2090" s="101"/>
      <c r="E2090" s="100" t="e">
        <f>_xlfn.IFNA(VLOOKUP(expandedflower[[#This Row],[Scion METRC '#]],[3]!METRCC8[#Data],2,FALSE),"METRC ERROR")</f>
        <v>#REF!</v>
      </c>
      <c r="F2090" s="101" t="str">
        <f>_xlfn.IFNA(VLOOKUP(expandedflower[[#This Row],[Scion METRC '#]],VEGC8[[#All],[Scion METRC '#]:[Pheno Barcode]],2,FALSE),"")</f>
        <v/>
      </c>
      <c r="G2090" s="101" t="str">
        <f>LEFT(expandedflower[[#This Row],[Pheno Barcode]],7)</f>
        <v/>
      </c>
      <c r="H2090" s="103" t="e">
        <f>_xlfn.IFNA(VLOOKUP(expandedflower[[#This Row],[Strain]],VEGC8[[#All],[Scion METRC '#]:[Health]],5,FALSE),"")</f>
        <v>#REF!</v>
      </c>
      <c r="I2090" s="101"/>
      <c r="J2090" s="101" t="str">
        <f>_xlfn.IFNA(VLOOKUP(expandedflower[[#This Row],[Scion METRC '#]],DEADC8[#Data],2,FALSE),"Alive")</f>
        <v>Alive</v>
      </c>
      <c r="K2090" s="101"/>
      <c r="L2090" s="101" t="str">
        <f>_xlfn.IFNA(VLOOKUP(expandedflower[[#This Row],[Scion METRC '#]],DEADC8[#Data],3,FALSE),"")</f>
        <v/>
      </c>
      <c r="M2090" s="103" t="str">
        <f>_xlfn.IFNA(VLOOKUP(expandedflower[[#This Row],[Scion METRC '#]],DEADC8[#Data],4,FALSE),"")</f>
        <v/>
      </c>
      <c r="N2090" s="101" t="str">
        <f>IF(ISNUMBER(SEARCH(".",expandedflower[[#This Row],[Pheno Barcode]])),CONCATENATE("1A4070000000065000",RIGHT(expandedflower[[#This Row],[Pheno Barcode]],6)),"")</f>
        <v/>
      </c>
      <c r="O209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_VU1-09</v>
      </c>
    </row>
    <row r="2091" spans="1:15" x14ac:dyDescent="0.25">
      <c r="A2091" s="99" t="s">
        <v>608</v>
      </c>
      <c r="B2091" s="101">
        <v>10</v>
      </c>
      <c r="C2091" s="101" t="s">
        <v>614</v>
      </c>
      <c r="D2091" s="101"/>
      <c r="E2091" s="100" t="e">
        <f>_xlfn.IFNA(VLOOKUP(expandedflower[[#This Row],[Scion METRC '#]],[3]!METRCC8[#Data],2,FALSE),"METRC ERROR")</f>
        <v>#REF!</v>
      </c>
      <c r="F2091" s="101" t="str">
        <f>_xlfn.IFNA(VLOOKUP(expandedflower[[#This Row],[Scion METRC '#]],VEGC8[[#All],[Scion METRC '#]:[Pheno Barcode]],2,FALSE),"")</f>
        <v/>
      </c>
      <c r="G2091" s="101" t="str">
        <f>LEFT(expandedflower[[#This Row],[Pheno Barcode]],7)</f>
        <v/>
      </c>
      <c r="H2091" s="103" t="e">
        <f>_xlfn.IFNA(VLOOKUP(expandedflower[[#This Row],[Strain]],VEGC8[[#All],[Scion METRC '#]:[Health]],5,FALSE),"")</f>
        <v>#REF!</v>
      </c>
      <c r="I2091" s="101"/>
      <c r="J2091" s="101" t="str">
        <f>_xlfn.IFNA(VLOOKUP(expandedflower[[#This Row],[Scion METRC '#]],DEADC8[#Data],2,FALSE),"Alive")</f>
        <v>Alive</v>
      </c>
      <c r="K2091" s="101"/>
      <c r="L2091" s="101" t="str">
        <f>_xlfn.IFNA(VLOOKUP(expandedflower[[#This Row],[Scion METRC '#]],DEADC8[#Data],3,FALSE),"")</f>
        <v/>
      </c>
      <c r="M2091" s="103" t="str">
        <f>_xlfn.IFNA(VLOOKUP(expandedflower[[#This Row],[Scion METRC '#]],DEADC8[#Data],4,FALSE),"")</f>
        <v/>
      </c>
      <c r="N2091" s="101" t="str">
        <f>IF(ISNUMBER(SEARCH(".",expandedflower[[#This Row],[Pheno Barcode]])),CONCATENATE("1A4070000000065000",RIGHT(expandedflower[[#This Row],[Pheno Barcode]],6)),"")</f>
        <v/>
      </c>
      <c r="O209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_VU1-10</v>
      </c>
    </row>
    <row r="2092" spans="1:15" x14ac:dyDescent="0.25">
      <c r="A2092" s="99" t="s">
        <v>608</v>
      </c>
      <c r="B2092" s="101">
        <v>11</v>
      </c>
      <c r="C2092" s="101" t="s">
        <v>614</v>
      </c>
      <c r="D2092" s="101"/>
      <c r="E2092" s="100" t="e">
        <f>_xlfn.IFNA(VLOOKUP(expandedflower[[#This Row],[Scion METRC '#]],[3]!METRCC8[#Data],2,FALSE),"METRC ERROR")</f>
        <v>#REF!</v>
      </c>
      <c r="F2092" s="101" t="str">
        <f>_xlfn.IFNA(VLOOKUP(expandedflower[[#This Row],[Scion METRC '#]],VEGC8[[#All],[Scion METRC '#]:[Pheno Barcode]],2,FALSE),"")</f>
        <v/>
      </c>
      <c r="G2092" s="101" t="str">
        <f>LEFT(expandedflower[[#This Row],[Pheno Barcode]],7)</f>
        <v/>
      </c>
      <c r="H2092" s="103" t="e">
        <f>_xlfn.IFNA(VLOOKUP(expandedflower[[#This Row],[Strain]],VEGC8[[#All],[Scion METRC '#]:[Health]],5,FALSE),"")</f>
        <v>#REF!</v>
      </c>
      <c r="I2092" s="101"/>
      <c r="J2092" s="101" t="str">
        <f>_xlfn.IFNA(VLOOKUP(expandedflower[[#This Row],[Scion METRC '#]],DEADC8[#Data],2,FALSE),"Alive")</f>
        <v>Alive</v>
      </c>
      <c r="K2092" s="101"/>
      <c r="L2092" s="101" t="str">
        <f>_xlfn.IFNA(VLOOKUP(expandedflower[[#This Row],[Scion METRC '#]],DEADC8[#Data],3,FALSE),"")</f>
        <v/>
      </c>
      <c r="M2092" s="103" t="str">
        <f>_xlfn.IFNA(VLOOKUP(expandedflower[[#This Row],[Scion METRC '#]],DEADC8[#Data],4,FALSE),"")</f>
        <v/>
      </c>
      <c r="N2092" s="101" t="str">
        <f>IF(ISNUMBER(SEARCH(".",expandedflower[[#This Row],[Pheno Barcode]])),CONCATENATE("1A4070000000065000",RIGHT(expandedflower[[#This Row],[Pheno Barcode]],6)),"")</f>
        <v/>
      </c>
      <c r="O209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_VU1-11</v>
      </c>
    </row>
    <row r="2093" spans="1:15" x14ac:dyDescent="0.25">
      <c r="A2093" s="99" t="s">
        <v>608</v>
      </c>
      <c r="B2093" s="101">
        <v>12</v>
      </c>
      <c r="C2093" s="101" t="s">
        <v>614</v>
      </c>
      <c r="D2093" s="101"/>
      <c r="E2093" s="100" t="e">
        <f>_xlfn.IFNA(VLOOKUP(expandedflower[[#This Row],[Scion METRC '#]],[3]!METRCC8[#Data],2,FALSE),"METRC ERROR")</f>
        <v>#REF!</v>
      </c>
      <c r="F2093" s="101" t="str">
        <f>_xlfn.IFNA(VLOOKUP(expandedflower[[#This Row],[Scion METRC '#]],VEGC8[[#All],[Scion METRC '#]:[Pheno Barcode]],2,FALSE),"")</f>
        <v/>
      </c>
      <c r="G2093" s="101" t="str">
        <f>LEFT(expandedflower[[#This Row],[Pheno Barcode]],7)</f>
        <v/>
      </c>
      <c r="H2093" s="103" t="e">
        <f>_xlfn.IFNA(VLOOKUP(expandedflower[[#This Row],[Strain]],VEGC8[[#All],[Scion METRC '#]:[Health]],5,FALSE),"")</f>
        <v>#REF!</v>
      </c>
      <c r="I2093" s="101"/>
      <c r="J2093" s="101" t="str">
        <f>_xlfn.IFNA(VLOOKUP(expandedflower[[#This Row],[Scion METRC '#]],DEADC8[#Data],2,FALSE),"Alive")</f>
        <v>Alive</v>
      </c>
      <c r="K2093" s="101"/>
      <c r="L2093" s="101" t="str">
        <f>_xlfn.IFNA(VLOOKUP(expandedflower[[#This Row],[Scion METRC '#]],DEADC8[#Data],3,FALSE),"")</f>
        <v/>
      </c>
      <c r="M2093" s="103" t="str">
        <f>_xlfn.IFNA(VLOOKUP(expandedflower[[#This Row],[Scion METRC '#]],DEADC8[#Data],4,FALSE),"")</f>
        <v/>
      </c>
      <c r="N2093" s="101" t="str">
        <f>IF(ISNUMBER(SEARCH(".",expandedflower[[#This Row],[Pheno Barcode]])),CONCATENATE("1A4070000000065000",RIGHT(expandedflower[[#This Row],[Pheno Barcode]],6)),"")</f>
        <v/>
      </c>
      <c r="O209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_VU1-12</v>
      </c>
    </row>
    <row r="2094" spans="1:15" x14ac:dyDescent="0.25">
      <c r="A2094" s="99" t="s">
        <v>608</v>
      </c>
      <c r="B2094" s="101">
        <v>13</v>
      </c>
      <c r="C2094" s="101" t="s">
        <v>614</v>
      </c>
      <c r="D2094" s="101"/>
      <c r="E2094" s="100" t="e">
        <f>_xlfn.IFNA(VLOOKUP(expandedflower[[#This Row],[Scion METRC '#]],[3]!METRCC8[#Data],2,FALSE),"METRC ERROR")</f>
        <v>#REF!</v>
      </c>
      <c r="F2094" s="101" t="str">
        <f>_xlfn.IFNA(VLOOKUP(expandedflower[[#This Row],[Scion METRC '#]],VEGC8[[#All],[Scion METRC '#]:[Pheno Barcode]],2,FALSE),"")</f>
        <v/>
      </c>
      <c r="G2094" s="101" t="str">
        <f>LEFT(expandedflower[[#This Row],[Pheno Barcode]],7)</f>
        <v/>
      </c>
      <c r="H2094" s="103" t="e">
        <f>_xlfn.IFNA(VLOOKUP(expandedflower[[#This Row],[Strain]],VEGC8[[#All],[Scion METRC '#]:[Health]],5,FALSE),"")</f>
        <v>#REF!</v>
      </c>
      <c r="I2094" s="101"/>
      <c r="J2094" s="101" t="str">
        <f>_xlfn.IFNA(VLOOKUP(expandedflower[[#This Row],[Scion METRC '#]],DEADC8[#Data],2,FALSE),"Alive")</f>
        <v>Alive</v>
      </c>
      <c r="K2094" s="101"/>
      <c r="L2094" s="101" t="str">
        <f>_xlfn.IFNA(VLOOKUP(expandedflower[[#This Row],[Scion METRC '#]],DEADC8[#Data],3,FALSE),"")</f>
        <v/>
      </c>
      <c r="M2094" s="103" t="str">
        <f>_xlfn.IFNA(VLOOKUP(expandedflower[[#This Row],[Scion METRC '#]],DEADC8[#Data],4,FALSE),"")</f>
        <v/>
      </c>
      <c r="N2094" s="101" t="str">
        <f>IF(ISNUMBER(SEARCH(".",expandedflower[[#This Row],[Pheno Barcode]])),CONCATENATE("1A4070000000065000",RIGHT(expandedflower[[#This Row],[Pheno Barcode]],6)),"")</f>
        <v/>
      </c>
      <c r="O209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_VU1-13</v>
      </c>
    </row>
    <row r="2095" spans="1:15" x14ac:dyDescent="0.25">
      <c r="A2095" s="99" t="s">
        <v>608</v>
      </c>
      <c r="B2095" s="101">
        <v>14</v>
      </c>
      <c r="C2095" s="101" t="s">
        <v>614</v>
      </c>
      <c r="D2095" s="101"/>
      <c r="E2095" s="100" t="e">
        <f>_xlfn.IFNA(VLOOKUP(expandedflower[[#This Row],[Scion METRC '#]],[3]!METRCC8[#Data],2,FALSE),"METRC ERROR")</f>
        <v>#REF!</v>
      </c>
      <c r="F2095" s="101" t="str">
        <f>_xlfn.IFNA(VLOOKUP(expandedflower[[#This Row],[Scion METRC '#]],VEGC8[[#All],[Scion METRC '#]:[Pheno Barcode]],2,FALSE),"")</f>
        <v/>
      </c>
      <c r="G2095" s="101" t="str">
        <f>LEFT(expandedflower[[#This Row],[Pheno Barcode]],7)</f>
        <v/>
      </c>
      <c r="H2095" s="103" t="e">
        <f>_xlfn.IFNA(VLOOKUP(expandedflower[[#This Row],[Strain]],VEGC8[[#All],[Scion METRC '#]:[Health]],5,FALSE),"")</f>
        <v>#REF!</v>
      </c>
      <c r="I2095" s="101"/>
      <c r="J2095" s="101" t="str">
        <f>_xlfn.IFNA(VLOOKUP(expandedflower[[#This Row],[Scion METRC '#]],DEADC8[#Data],2,FALSE),"Alive")</f>
        <v>Alive</v>
      </c>
      <c r="K2095" s="101"/>
      <c r="L2095" s="101" t="str">
        <f>_xlfn.IFNA(VLOOKUP(expandedflower[[#This Row],[Scion METRC '#]],DEADC8[#Data],3,FALSE),"")</f>
        <v/>
      </c>
      <c r="M2095" s="103" t="str">
        <f>_xlfn.IFNA(VLOOKUP(expandedflower[[#This Row],[Scion METRC '#]],DEADC8[#Data],4,FALSE),"")</f>
        <v/>
      </c>
      <c r="N2095" s="101" t="str">
        <f>IF(ISNUMBER(SEARCH(".",expandedflower[[#This Row],[Pheno Barcode]])),CONCATENATE("1A4070000000065000",RIGHT(expandedflower[[#This Row],[Pheno Barcode]],6)),"")</f>
        <v/>
      </c>
      <c r="O209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_VU1-14</v>
      </c>
    </row>
    <row r="2096" spans="1:15" x14ac:dyDescent="0.25">
      <c r="A2096" s="99" t="s">
        <v>608</v>
      </c>
      <c r="B2096" s="101">
        <v>15</v>
      </c>
      <c r="C2096" s="101" t="s">
        <v>614</v>
      </c>
      <c r="D2096" s="101"/>
      <c r="E2096" s="100" t="e">
        <f>_xlfn.IFNA(VLOOKUP(expandedflower[[#This Row],[Scion METRC '#]],[3]!METRCC8[#Data],2,FALSE),"METRC ERROR")</f>
        <v>#REF!</v>
      </c>
      <c r="F2096" s="101" t="str">
        <f>_xlfn.IFNA(VLOOKUP(expandedflower[[#This Row],[Scion METRC '#]],VEGC8[[#All],[Scion METRC '#]:[Pheno Barcode]],2,FALSE),"")</f>
        <v/>
      </c>
      <c r="G2096" s="101" t="str">
        <f>LEFT(expandedflower[[#This Row],[Pheno Barcode]],7)</f>
        <v/>
      </c>
      <c r="H2096" s="103" t="e">
        <f>_xlfn.IFNA(VLOOKUP(expandedflower[[#This Row],[Strain]],VEGC8[[#All],[Scion METRC '#]:[Health]],5,FALSE),"")</f>
        <v>#REF!</v>
      </c>
      <c r="I2096" s="101"/>
      <c r="J2096" s="101" t="str">
        <f>_xlfn.IFNA(VLOOKUP(expandedflower[[#This Row],[Scion METRC '#]],DEADC8[#Data],2,FALSE),"Alive")</f>
        <v>Alive</v>
      </c>
      <c r="K2096" s="101"/>
      <c r="L2096" s="101" t="str">
        <f>_xlfn.IFNA(VLOOKUP(expandedflower[[#This Row],[Scion METRC '#]],DEADC8[#Data],3,FALSE),"")</f>
        <v/>
      </c>
      <c r="M2096" s="103" t="str">
        <f>_xlfn.IFNA(VLOOKUP(expandedflower[[#This Row],[Scion METRC '#]],DEADC8[#Data],4,FALSE),"")</f>
        <v/>
      </c>
      <c r="N2096" s="101" t="str">
        <f>IF(ISNUMBER(SEARCH(".",expandedflower[[#This Row],[Pheno Barcode]])),CONCATENATE("1A4070000000065000",RIGHT(expandedflower[[#This Row],[Pheno Barcode]],6)),"")</f>
        <v/>
      </c>
      <c r="O209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_VU1-15</v>
      </c>
    </row>
    <row r="2097" spans="1:15" x14ac:dyDescent="0.25">
      <c r="A2097" s="99" t="s">
        <v>608</v>
      </c>
      <c r="B2097" s="101">
        <v>16</v>
      </c>
      <c r="C2097" s="101" t="s">
        <v>614</v>
      </c>
      <c r="D2097" s="101"/>
      <c r="E2097" s="100" t="e">
        <f>_xlfn.IFNA(VLOOKUP(expandedflower[[#This Row],[Scion METRC '#]],[3]!METRCC8[#Data],2,FALSE),"METRC ERROR")</f>
        <v>#REF!</v>
      </c>
      <c r="F2097" s="101" t="str">
        <f>_xlfn.IFNA(VLOOKUP(expandedflower[[#This Row],[Scion METRC '#]],VEGC8[[#All],[Scion METRC '#]:[Pheno Barcode]],2,FALSE),"")</f>
        <v/>
      </c>
      <c r="G2097" s="101" t="str">
        <f>LEFT(expandedflower[[#This Row],[Pheno Barcode]],7)</f>
        <v/>
      </c>
      <c r="H2097" s="103" t="e">
        <f>_xlfn.IFNA(VLOOKUP(expandedflower[[#This Row],[Strain]],VEGC8[[#All],[Scion METRC '#]:[Health]],5,FALSE),"")</f>
        <v>#REF!</v>
      </c>
      <c r="I2097" s="101"/>
      <c r="J2097" s="101" t="str">
        <f>_xlfn.IFNA(VLOOKUP(expandedflower[[#This Row],[Scion METRC '#]],DEADC8[#Data],2,FALSE),"Alive")</f>
        <v>Alive</v>
      </c>
      <c r="K2097" s="101"/>
      <c r="L2097" s="101" t="str">
        <f>_xlfn.IFNA(VLOOKUP(expandedflower[[#This Row],[Scion METRC '#]],DEADC8[#Data],3,FALSE),"")</f>
        <v/>
      </c>
      <c r="M2097" s="103" t="str">
        <f>_xlfn.IFNA(VLOOKUP(expandedflower[[#This Row],[Scion METRC '#]],DEADC8[#Data],4,FALSE),"")</f>
        <v/>
      </c>
      <c r="N2097" s="101" t="str">
        <f>IF(ISNUMBER(SEARCH(".",expandedflower[[#This Row],[Pheno Barcode]])),CONCATENATE("1A4070000000065000",RIGHT(expandedflower[[#This Row],[Pheno Barcode]],6)),"")</f>
        <v/>
      </c>
      <c r="O209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_VU1-16</v>
      </c>
    </row>
    <row r="2098" spans="1:15" x14ac:dyDescent="0.25">
      <c r="A2098" s="99" t="s">
        <v>608</v>
      </c>
      <c r="B2098" s="101">
        <v>1</v>
      </c>
      <c r="C2098" s="101" t="s">
        <v>615</v>
      </c>
      <c r="D2098" s="101"/>
      <c r="E2098" s="100" t="e">
        <f>_xlfn.IFNA(VLOOKUP(expandedflower[[#This Row],[Scion METRC '#]],[3]!METRCC8[#Data],2,FALSE),"METRC ERROR")</f>
        <v>#REF!</v>
      </c>
      <c r="F2098" s="101" t="str">
        <f>_xlfn.IFNA(VLOOKUP(expandedflower[[#This Row],[Scion METRC '#]],VEGC8[[#All],[Scion METRC '#]:[Pheno Barcode]],2,FALSE),"")</f>
        <v/>
      </c>
      <c r="G2098" s="101" t="str">
        <f>LEFT(expandedflower[[#This Row],[Pheno Barcode]],7)</f>
        <v/>
      </c>
      <c r="H2098" s="103" t="e">
        <f>_xlfn.IFNA(VLOOKUP(expandedflower[[#This Row],[Strain]],VEGC8[[#All],[Scion METRC '#]:[Health]],5,FALSE),"")</f>
        <v>#REF!</v>
      </c>
      <c r="I2098" s="101"/>
      <c r="J2098" s="101" t="str">
        <f>_xlfn.IFNA(VLOOKUP(expandedflower[[#This Row],[Scion METRC '#]],DEADC8[#Data],2,FALSE),"Alive")</f>
        <v>Alive</v>
      </c>
      <c r="K2098" s="101"/>
      <c r="L2098" s="101" t="str">
        <f>_xlfn.IFNA(VLOOKUP(expandedflower[[#This Row],[Scion METRC '#]],DEADC8[#Data],3,FALSE),"")</f>
        <v/>
      </c>
      <c r="M2098" s="103" t="str">
        <f>_xlfn.IFNA(VLOOKUP(expandedflower[[#This Row],[Scion METRC '#]],DEADC8[#Data],4,FALSE),"")</f>
        <v/>
      </c>
      <c r="N2098" s="101" t="str">
        <f>IF(ISNUMBER(SEARCH(".",expandedflower[[#This Row],[Pheno Barcode]])),CONCATENATE("1A4070000000065000",RIGHT(expandedflower[[#This Row],[Pheno Barcode]],6)),"")</f>
        <v/>
      </c>
      <c r="O209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_VU2-01</v>
      </c>
    </row>
    <row r="2099" spans="1:15" x14ac:dyDescent="0.25">
      <c r="A2099" s="99" t="s">
        <v>608</v>
      </c>
      <c r="B2099" s="101">
        <v>2</v>
      </c>
      <c r="C2099" s="101" t="s">
        <v>615</v>
      </c>
      <c r="D2099" s="101"/>
      <c r="E2099" s="100" t="e">
        <f>_xlfn.IFNA(VLOOKUP(expandedflower[[#This Row],[Scion METRC '#]],[3]!METRCC8[#Data],2,FALSE),"METRC ERROR")</f>
        <v>#REF!</v>
      </c>
      <c r="F2099" s="101" t="str">
        <f>_xlfn.IFNA(VLOOKUP(expandedflower[[#This Row],[Scion METRC '#]],VEGC8[[#All],[Scion METRC '#]:[Pheno Barcode]],2,FALSE),"")</f>
        <v/>
      </c>
      <c r="G2099" s="101" t="str">
        <f>LEFT(expandedflower[[#This Row],[Pheno Barcode]],7)</f>
        <v/>
      </c>
      <c r="H2099" s="103" t="e">
        <f>_xlfn.IFNA(VLOOKUP(expandedflower[[#This Row],[Strain]],VEGC8[[#All],[Scion METRC '#]:[Health]],5,FALSE),"")</f>
        <v>#REF!</v>
      </c>
      <c r="I2099" s="101"/>
      <c r="J2099" s="101" t="str">
        <f>_xlfn.IFNA(VLOOKUP(expandedflower[[#This Row],[Scion METRC '#]],DEADC8[#Data],2,FALSE),"Alive")</f>
        <v>Alive</v>
      </c>
      <c r="K2099" s="101"/>
      <c r="L2099" s="101" t="str">
        <f>_xlfn.IFNA(VLOOKUP(expandedflower[[#This Row],[Scion METRC '#]],DEADC8[#Data],3,FALSE),"")</f>
        <v/>
      </c>
      <c r="M2099" s="103" t="str">
        <f>_xlfn.IFNA(VLOOKUP(expandedflower[[#This Row],[Scion METRC '#]],DEADC8[#Data],4,FALSE),"")</f>
        <v/>
      </c>
      <c r="N2099" s="101" t="str">
        <f>IF(ISNUMBER(SEARCH(".",expandedflower[[#This Row],[Pheno Barcode]])),CONCATENATE("1A4070000000065000",RIGHT(expandedflower[[#This Row],[Pheno Barcode]],6)),"")</f>
        <v/>
      </c>
      <c r="O209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_VU2-02</v>
      </c>
    </row>
    <row r="2100" spans="1:15" x14ac:dyDescent="0.25">
      <c r="A2100" s="99" t="s">
        <v>608</v>
      </c>
      <c r="B2100" s="101">
        <v>3</v>
      </c>
      <c r="C2100" s="101" t="s">
        <v>615</v>
      </c>
      <c r="D2100" s="101"/>
      <c r="E2100" s="100" t="e">
        <f>_xlfn.IFNA(VLOOKUP(expandedflower[[#This Row],[Scion METRC '#]],[3]!METRCC8[#Data],2,FALSE),"METRC ERROR")</f>
        <v>#REF!</v>
      </c>
      <c r="F2100" s="101" t="str">
        <f>_xlfn.IFNA(VLOOKUP(expandedflower[[#This Row],[Scion METRC '#]],VEGC8[[#All],[Scion METRC '#]:[Pheno Barcode]],2,FALSE),"")</f>
        <v/>
      </c>
      <c r="G2100" s="101" t="str">
        <f>LEFT(expandedflower[[#This Row],[Pheno Barcode]],7)</f>
        <v/>
      </c>
      <c r="H2100" s="103" t="e">
        <f>_xlfn.IFNA(VLOOKUP(expandedflower[[#This Row],[Strain]],VEGC8[[#All],[Scion METRC '#]:[Health]],5,FALSE),"")</f>
        <v>#REF!</v>
      </c>
      <c r="I2100" s="101"/>
      <c r="J2100" s="101" t="str">
        <f>_xlfn.IFNA(VLOOKUP(expandedflower[[#This Row],[Scion METRC '#]],DEADC8[#Data],2,FALSE),"Alive")</f>
        <v>Alive</v>
      </c>
      <c r="K2100" s="101"/>
      <c r="L2100" s="101" t="str">
        <f>_xlfn.IFNA(VLOOKUP(expandedflower[[#This Row],[Scion METRC '#]],DEADC8[#Data],3,FALSE),"")</f>
        <v/>
      </c>
      <c r="M2100" s="103" t="str">
        <f>_xlfn.IFNA(VLOOKUP(expandedflower[[#This Row],[Scion METRC '#]],DEADC8[#Data],4,FALSE),"")</f>
        <v/>
      </c>
      <c r="N2100" s="101" t="str">
        <f>IF(ISNUMBER(SEARCH(".",expandedflower[[#This Row],[Pheno Barcode]])),CONCATENATE("1A4070000000065000",RIGHT(expandedflower[[#This Row],[Pheno Barcode]],6)),"")</f>
        <v/>
      </c>
      <c r="O210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_VU2-03</v>
      </c>
    </row>
    <row r="2101" spans="1:15" x14ac:dyDescent="0.25">
      <c r="A2101" s="99" t="s">
        <v>608</v>
      </c>
      <c r="B2101" s="101">
        <v>4</v>
      </c>
      <c r="C2101" s="101" t="s">
        <v>615</v>
      </c>
      <c r="D2101" s="101"/>
      <c r="E2101" s="100" t="e">
        <f>_xlfn.IFNA(VLOOKUP(expandedflower[[#This Row],[Scion METRC '#]],[3]!METRCC8[#Data],2,FALSE),"METRC ERROR")</f>
        <v>#REF!</v>
      </c>
      <c r="F2101" s="101" t="str">
        <f>_xlfn.IFNA(VLOOKUP(expandedflower[[#This Row],[Scion METRC '#]],VEGC8[[#All],[Scion METRC '#]:[Pheno Barcode]],2,FALSE),"")</f>
        <v/>
      </c>
      <c r="G2101" s="101" t="str">
        <f>LEFT(expandedflower[[#This Row],[Pheno Barcode]],7)</f>
        <v/>
      </c>
      <c r="H2101" s="103" t="e">
        <f>_xlfn.IFNA(VLOOKUP(expandedflower[[#This Row],[Strain]],VEGC8[[#All],[Scion METRC '#]:[Health]],5,FALSE),"")</f>
        <v>#REF!</v>
      </c>
      <c r="I2101" s="101"/>
      <c r="J2101" s="101" t="str">
        <f>_xlfn.IFNA(VLOOKUP(expandedflower[[#This Row],[Scion METRC '#]],DEADC8[#Data],2,FALSE),"Alive")</f>
        <v>Alive</v>
      </c>
      <c r="K2101" s="101"/>
      <c r="L2101" s="101" t="str">
        <f>_xlfn.IFNA(VLOOKUP(expandedflower[[#This Row],[Scion METRC '#]],DEADC8[#Data],3,FALSE),"")</f>
        <v/>
      </c>
      <c r="M2101" s="103" t="str">
        <f>_xlfn.IFNA(VLOOKUP(expandedflower[[#This Row],[Scion METRC '#]],DEADC8[#Data],4,FALSE),"")</f>
        <v/>
      </c>
      <c r="N2101" s="101" t="str">
        <f>IF(ISNUMBER(SEARCH(".",expandedflower[[#This Row],[Pheno Barcode]])),CONCATENATE("1A4070000000065000",RIGHT(expandedflower[[#This Row],[Pheno Barcode]],6)),"")</f>
        <v/>
      </c>
      <c r="O210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_VU2-04</v>
      </c>
    </row>
    <row r="2102" spans="1:15" x14ac:dyDescent="0.25">
      <c r="A2102" s="99" t="s">
        <v>608</v>
      </c>
      <c r="B2102" s="101">
        <v>5</v>
      </c>
      <c r="C2102" s="101" t="s">
        <v>615</v>
      </c>
      <c r="D2102" s="101"/>
      <c r="E2102" s="100" t="e">
        <f>_xlfn.IFNA(VLOOKUP(expandedflower[[#This Row],[Scion METRC '#]],[3]!METRCC8[#Data],2,FALSE),"METRC ERROR")</f>
        <v>#REF!</v>
      </c>
      <c r="F2102" s="101" t="str">
        <f>_xlfn.IFNA(VLOOKUP(expandedflower[[#This Row],[Scion METRC '#]],VEGC8[[#All],[Scion METRC '#]:[Pheno Barcode]],2,FALSE),"")</f>
        <v/>
      </c>
      <c r="G2102" s="101" t="str">
        <f>LEFT(expandedflower[[#This Row],[Pheno Barcode]],7)</f>
        <v/>
      </c>
      <c r="H2102" s="103" t="e">
        <f>_xlfn.IFNA(VLOOKUP(expandedflower[[#This Row],[Strain]],VEGC8[[#All],[Scion METRC '#]:[Health]],5,FALSE),"")</f>
        <v>#REF!</v>
      </c>
      <c r="I2102" s="101"/>
      <c r="J2102" s="101" t="str">
        <f>_xlfn.IFNA(VLOOKUP(expandedflower[[#This Row],[Scion METRC '#]],DEADC8[#Data],2,FALSE),"Alive")</f>
        <v>Alive</v>
      </c>
      <c r="K2102" s="101"/>
      <c r="L2102" s="101" t="str">
        <f>_xlfn.IFNA(VLOOKUP(expandedflower[[#This Row],[Scion METRC '#]],DEADC8[#Data],3,FALSE),"")</f>
        <v/>
      </c>
      <c r="M2102" s="103" t="str">
        <f>_xlfn.IFNA(VLOOKUP(expandedflower[[#This Row],[Scion METRC '#]],DEADC8[#Data],4,FALSE),"")</f>
        <v/>
      </c>
      <c r="N2102" s="101" t="str">
        <f>IF(ISNUMBER(SEARCH(".",expandedflower[[#This Row],[Pheno Barcode]])),CONCATENATE("1A4070000000065000",RIGHT(expandedflower[[#This Row],[Pheno Barcode]],6)),"")</f>
        <v/>
      </c>
      <c r="O210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_VU2-05</v>
      </c>
    </row>
    <row r="2103" spans="1:15" x14ac:dyDescent="0.25">
      <c r="A2103" s="99" t="s">
        <v>608</v>
      </c>
      <c r="B2103" s="101">
        <v>6</v>
      </c>
      <c r="C2103" s="101" t="s">
        <v>615</v>
      </c>
      <c r="D2103" s="101"/>
      <c r="E2103" s="100" t="e">
        <f>_xlfn.IFNA(VLOOKUP(expandedflower[[#This Row],[Scion METRC '#]],[3]!METRCC8[#Data],2,FALSE),"METRC ERROR")</f>
        <v>#REF!</v>
      </c>
      <c r="F2103" s="101" t="str">
        <f>_xlfn.IFNA(VLOOKUP(expandedflower[[#This Row],[Scion METRC '#]],VEGC8[[#All],[Scion METRC '#]:[Pheno Barcode]],2,FALSE),"")</f>
        <v/>
      </c>
      <c r="G2103" s="101" t="str">
        <f>LEFT(expandedflower[[#This Row],[Pheno Barcode]],7)</f>
        <v/>
      </c>
      <c r="H2103" s="103" t="e">
        <f>_xlfn.IFNA(VLOOKUP(expandedflower[[#This Row],[Strain]],VEGC8[[#All],[Scion METRC '#]:[Health]],5,FALSE),"")</f>
        <v>#REF!</v>
      </c>
      <c r="I2103" s="101"/>
      <c r="J2103" s="101" t="str">
        <f>_xlfn.IFNA(VLOOKUP(expandedflower[[#This Row],[Scion METRC '#]],DEADC8[#Data],2,FALSE),"Alive")</f>
        <v>Alive</v>
      </c>
      <c r="K2103" s="101"/>
      <c r="L2103" s="101" t="str">
        <f>_xlfn.IFNA(VLOOKUP(expandedflower[[#This Row],[Scion METRC '#]],DEADC8[#Data],3,FALSE),"")</f>
        <v/>
      </c>
      <c r="M2103" s="103" t="str">
        <f>_xlfn.IFNA(VLOOKUP(expandedflower[[#This Row],[Scion METRC '#]],DEADC8[#Data],4,FALSE),"")</f>
        <v/>
      </c>
      <c r="N2103" s="101" t="str">
        <f>IF(ISNUMBER(SEARCH(".",expandedflower[[#This Row],[Pheno Barcode]])),CONCATENATE("1A4070000000065000",RIGHT(expandedflower[[#This Row],[Pheno Barcode]],6)),"")</f>
        <v/>
      </c>
      <c r="O210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_VU2-06</v>
      </c>
    </row>
    <row r="2104" spans="1:15" x14ac:dyDescent="0.25">
      <c r="A2104" s="99" t="s">
        <v>608</v>
      </c>
      <c r="B2104" s="101">
        <v>7</v>
      </c>
      <c r="C2104" s="101" t="s">
        <v>615</v>
      </c>
      <c r="D2104" s="101"/>
      <c r="E2104" s="100" t="e">
        <f>_xlfn.IFNA(VLOOKUP(expandedflower[[#This Row],[Scion METRC '#]],[3]!METRCC8[#Data],2,FALSE),"METRC ERROR")</f>
        <v>#REF!</v>
      </c>
      <c r="F2104" s="101" t="str">
        <f>_xlfn.IFNA(VLOOKUP(expandedflower[[#This Row],[Scion METRC '#]],VEGC8[[#All],[Scion METRC '#]:[Pheno Barcode]],2,FALSE),"")</f>
        <v/>
      </c>
      <c r="G2104" s="101" t="str">
        <f>LEFT(expandedflower[[#This Row],[Pheno Barcode]],7)</f>
        <v/>
      </c>
      <c r="H2104" s="103" t="e">
        <f>_xlfn.IFNA(VLOOKUP(expandedflower[[#This Row],[Strain]],VEGC8[[#All],[Scion METRC '#]:[Health]],5,FALSE),"")</f>
        <v>#REF!</v>
      </c>
      <c r="I2104" s="101"/>
      <c r="J2104" s="101" t="str">
        <f>_xlfn.IFNA(VLOOKUP(expandedflower[[#This Row],[Scion METRC '#]],DEADC8[#Data],2,FALSE),"Alive")</f>
        <v>Alive</v>
      </c>
      <c r="K2104" s="101"/>
      <c r="L2104" s="101" t="str">
        <f>_xlfn.IFNA(VLOOKUP(expandedflower[[#This Row],[Scion METRC '#]],DEADC8[#Data],3,FALSE),"")</f>
        <v/>
      </c>
      <c r="M2104" s="103" t="str">
        <f>_xlfn.IFNA(VLOOKUP(expandedflower[[#This Row],[Scion METRC '#]],DEADC8[#Data],4,FALSE),"")</f>
        <v/>
      </c>
      <c r="N2104" s="101" t="str">
        <f>IF(ISNUMBER(SEARCH(".",expandedflower[[#This Row],[Pheno Barcode]])),CONCATENATE("1A4070000000065000",RIGHT(expandedflower[[#This Row],[Pheno Barcode]],6)),"")</f>
        <v/>
      </c>
      <c r="O210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_VU2-07</v>
      </c>
    </row>
    <row r="2105" spans="1:15" x14ac:dyDescent="0.25">
      <c r="A2105" s="99" t="s">
        <v>608</v>
      </c>
      <c r="B2105" s="101">
        <v>8</v>
      </c>
      <c r="C2105" s="101" t="s">
        <v>615</v>
      </c>
      <c r="D2105" s="101"/>
      <c r="E2105" s="100" t="e">
        <f>_xlfn.IFNA(VLOOKUP(expandedflower[[#This Row],[Scion METRC '#]],[3]!METRCC8[#Data],2,FALSE),"METRC ERROR")</f>
        <v>#REF!</v>
      </c>
      <c r="F2105" s="101" t="str">
        <f>_xlfn.IFNA(VLOOKUP(expandedflower[[#This Row],[Scion METRC '#]],VEGC8[[#All],[Scion METRC '#]:[Pheno Barcode]],2,FALSE),"")</f>
        <v/>
      </c>
      <c r="G2105" s="101" t="str">
        <f>LEFT(expandedflower[[#This Row],[Pheno Barcode]],7)</f>
        <v/>
      </c>
      <c r="H2105" s="103" t="e">
        <f>_xlfn.IFNA(VLOOKUP(expandedflower[[#This Row],[Strain]],VEGC8[[#All],[Scion METRC '#]:[Health]],5,FALSE),"")</f>
        <v>#REF!</v>
      </c>
      <c r="I2105" s="101"/>
      <c r="J2105" s="101" t="str">
        <f>_xlfn.IFNA(VLOOKUP(expandedflower[[#This Row],[Scion METRC '#]],DEADC8[#Data],2,FALSE),"Alive")</f>
        <v>Alive</v>
      </c>
      <c r="K2105" s="101"/>
      <c r="L2105" s="101" t="str">
        <f>_xlfn.IFNA(VLOOKUP(expandedflower[[#This Row],[Scion METRC '#]],DEADC8[#Data],3,FALSE),"")</f>
        <v/>
      </c>
      <c r="M2105" s="103" t="str">
        <f>_xlfn.IFNA(VLOOKUP(expandedflower[[#This Row],[Scion METRC '#]],DEADC8[#Data],4,FALSE),"")</f>
        <v/>
      </c>
      <c r="N2105" s="101" t="str">
        <f>IF(ISNUMBER(SEARCH(".",expandedflower[[#This Row],[Pheno Barcode]])),CONCATENATE("1A4070000000065000",RIGHT(expandedflower[[#This Row],[Pheno Barcode]],6)),"")</f>
        <v/>
      </c>
      <c r="O210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_VU2-08</v>
      </c>
    </row>
    <row r="2106" spans="1:15" x14ac:dyDescent="0.25">
      <c r="A2106" s="99" t="s">
        <v>608</v>
      </c>
      <c r="B2106" s="101">
        <v>9</v>
      </c>
      <c r="C2106" s="101" t="s">
        <v>615</v>
      </c>
      <c r="D2106" s="101"/>
      <c r="E2106" s="100" t="e">
        <f>_xlfn.IFNA(VLOOKUP(expandedflower[[#This Row],[Scion METRC '#]],[3]!METRCC8[#Data],2,FALSE),"METRC ERROR")</f>
        <v>#REF!</v>
      </c>
      <c r="F2106" s="101" t="str">
        <f>_xlfn.IFNA(VLOOKUP(expandedflower[[#This Row],[Scion METRC '#]],VEGC8[[#All],[Scion METRC '#]:[Pheno Barcode]],2,FALSE),"")</f>
        <v/>
      </c>
      <c r="G2106" s="101" t="str">
        <f>LEFT(expandedflower[[#This Row],[Pheno Barcode]],7)</f>
        <v/>
      </c>
      <c r="H2106" s="103" t="e">
        <f>_xlfn.IFNA(VLOOKUP(expandedflower[[#This Row],[Strain]],VEGC8[[#All],[Scion METRC '#]:[Health]],5,FALSE),"")</f>
        <v>#REF!</v>
      </c>
      <c r="I2106" s="101"/>
      <c r="J2106" s="101" t="str">
        <f>_xlfn.IFNA(VLOOKUP(expandedflower[[#This Row],[Scion METRC '#]],DEADC8[#Data],2,FALSE),"Alive")</f>
        <v>Alive</v>
      </c>
      <c r="K2106" s="101"/>
      <c r="L2106" s="101" t="str">
        <f>_xlfn.IFNA(VLOOKUP(expandedflower[[#This Row],[Scion METRC '#]],DEADC8[#Data],3,FALSE),"")</f>
        <v/>
      </c>
      <c r="M2106" s="103" t="str">
        <f>_xlfn.IFNA(VLOOKUP(expandedflower[[#This Row],[Scion METRC '#]],DEADC8[#Data],4,FALSE),"")</f>
        <v/>
      </c>
      <c r="N2106" s="101" t="str">
        <f>IF(ISNUMBER(SEARCH(".",expandedflower[[#This Row],[Pheno Barcode]])),CONCATENATE("1A4070000000065000",RIGHT(expandedflower[[#This Row],[Pheno Barcode]],6)),"")</f>
        <v/>
      </c>
      <c r="O210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_VU2-09</v>
      </c>
    </row>
    <row r="2107" spans="1:15" x14ac:dyDescent="0.25">
      <c r="A2107" s="99" t="s">
        <v>608</v>
      </c>
      <c r="B2107" s="101">
        <v>10</v>
      </c>
      <c r="C2107" s="101" t="s">
        <v>615</v>
      </c>
      <c r="D2107" s="101"/>
      <c r="E2107" s="100" t="e">
        <f>_xlfn.IFNA(VLOOKUP(expandedflower[[#This Row],[Scion METRC '#]],[3]!METRCC8[#Data],2,FALSE),"METRC ERROR")</f>
        <v>#REF!</v>
      </c>
      <c r="F2107" s="101" t="str">
        <f>_xlfn.IFNA(VLOOKUP(expandedflower[[#This Row],[Scion METRC '#]],VEGC8[[#All],[Scion METRC '#]:[Pheno Barcode]],2,FALSE),"")</f>
        <v/>
      </c>
      <c r="G2107" s="101" t="str">
        <f>LEFT(expandedflower[[#This Row],[Pheno Barcode]],7)</f>
        <v/>
      </c>
      <c r="H2107" s="103" t="e">
        <f>_xlfn.IFNA(VLOOKUP(expandedflower[[#This Row],[Strain]],VEGC8[[#All],[Scion METRC '#]:[Health]],5,FALSE),"")</f>
        <v>#REF!</v>
      </c>
      <c r="I2107" s="101"/>
      <c r="J2107" s="101" t="str">
        <f>_xlfn.IFNA(VLOOKUP(expandedflower[[#This Row],[Scion METRC '#]],DEADC8[#Data],2,FALSE),"Alive")</f>
        <v>Alive</v>
      </c>
      <c r="K2107" s="101"/>
      <c r="L2107" s="101" t="str">
        <f>_xlfn.IFNA(VLOOKUP(expandedflower[[#This Row],[Scion METRC '#]],DEADC8[#Data],3,FALSE),"")</f>
        <v/>
      </c>
      <c r="M2107" s="103" t="str">
        <f>_xlfn.IFNA(VLOOKUP(expandedflower[[#This Row],[Scion METRC '#]],DEADC8[#Data],4,FALSE),"")</f>
        <v/>
      </c>
      <c r="N2107" s="101" t="str">
        <f>IF(ISNUMBER(SEARCH(".",expandedflower[[#This Row],[Pheno Barcode]])),CONCATENATE("1A4070000000065000",RIGHT(expandedflower[[#This Row],[Pheno Barcode]],6)),"")</f>
        <v/>
      </c>
      <c r="O210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_VU2-10</v>
      </c>
    </row>
    <row r="2108" spans="1:15" x14ac:dyDescent="0.25">
      <c r="A2108" s="99" t="s">
        <v>608</v>
      </c>
      <c r="B2108" s="101">
        <v>11</v>
      </c>
      <c r="C2108" s="101" t="s">
        <v>615</v>
      </c>
      <c r="D2108" s="101"/>
      <c r="E2108" s="100" t="e">
        <f>_xlfn.IFNA(VLOOKUP(expandedflower[[#This Row],[Scion METRC '#]],[3]!METRCC8[#Data],2,FALSE),"METRC ERROR")</f>
        <v>#REF!</v>
      </c>
      <c r="F2108" s="101" t="str">
        <f>_xlfn.IFNA(VLOOKUP(expandedflower[[#This Row],[Scion METRC '#]],VEGC8[[#All],[Scion METRC '#]:[Pheno Barcode]],2,FALSE),"")</f>
        <v/>
      </c>
      <c r="G2108" s="101" t="str">
        <f>LEFT(expandedflower[[#This Row],[Pheno Barcode]],7)</f>
        <v/>
      </c>
      <c r="H2108" s="103" t="e">
        <f>_xlfn.IFNA(VLOOKUP(expandedflower[[#This Row],[Strain]],VEGC8[[#All],[Scion METRC '#]:[Health]],5,FALSE),"")</f>
        <v>#REF!</v>
      </c>
      <c r="I2108" s="101"/>
      <c r="J2108" s="101" t="str">
        <f>_xlfn.IFNA(VLOOKUP(expandedflower[[#This Row],[Scion METRC '#]],DEADC8[#Data],2,FALSE),"Alive")</f>
        <v>Alive</v>
      </c>
      <c r="K2108" s="101"/>
      <c r="L2108" s="101" t="str">
        <f>_xlfn.IFNA(VLOOKUP(expandedflower[[#This Row],[Scion METRC '#]],DEADC8[#Data],3,FALSE),"")</f>
        <v/>
      </c>
      <c r="M2108" s="103" t="str">
        <f>_xlfn.IFNA(VLOOKUP(expandedflower[[#This Row],[Scion METRC '#]],DEADC8[#Data],4,FALSE),"")</f>
        <v/>
      </c>
      <c r="N2108" s="101" t="str">
        <f>IF(ISNUMBER(SEARCH(".",expandedflower[[#This Row],[Pheno Barcode]])),CONCATENATE("1A4070000000065000",RIGHT(expandedflower[[#This Row],[Pheno Barcode]],6)),"")</f>
        <v/>
      </c>
      <c r="O210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_VU2-11</v>
      </c>
    </row>
    <row r="2109" spans="1:15" x14ac:dyDescent="0.25">
      <c r="A2109" s="99" t="s">
        <v>608</v>
      </c>
      <c r="B2109" s="101">
        <v>12</v>
      </c>
      <c r="C2109" s="101" t="s">
        <v>615</v>
      </c>
      <c r="D2109" s="101"/>
      <c r="E2109" s="100" t="e">
        <f>_xlfn.IFNA(VLOOKUP(expandedflower[[#This Row],[Scion METRC '#]],[3]!METRCC8[#Data],2,FALSE),"METRC ERROR")</f>
        <v>#REF!</v>
      </c>
      <c r="F2109" s="101" t="str">
        <f>_xlfn.IFNA(VLOOKUP(expandedflower[[#This Row],[Scion METRC '#]],VEGC8[[#All],[Scion METRC '#]:[Pheno Barcode]],2,FALSE),"")</f>
        <v/>
      </c>
      <c r="G2109" s="101" t="str">
        <f>LEFT(expandedflower[[#This Row],[Pheno Barcode]],7)</f>
        <v/>
      </c>
      <c r="H2109" s="103" t="e">
        <f>_xlfn.IFNA(VLOOKUP(expandedflower[[#This Row],[Strain]],VEGC8[[#All],[Scion METRC '#]:[Health]],5,FALSE),"")</f>
        <v>#REF!</v>
      </c>
      <c r="I2109" s="101"/>
      <c r="J2109" s="101" t="str">
        <f>_xlfn.IFNA(VLOOKUP(expandedflower[[#This Row],[Scion METRC '#]],DEADC8[#Data],2,FALSE),"Alive")</f>
        <v>Alive</v>
      </c>
      <c r="K2109" s="101"/>
      <c r="L2109" s="101" t="str">
        <f>_xlfn.IFNA(VLOOKUP(expandedflower[[#This Row],[Scion METRC '#]],DEADC8[#Data],3,FALSE),"")</f>
        <v/>
      </c>
      <c r="M2109" s="103" t="str">
        <f>_xlfn.IFNA(VLOOKUP(expandedflower[[#This Row],[Scion METRC '#]],DEADC8[#Data],4,FALSE),"")</f>
        <v/>
      </c>
      <c r="N2109" s="101" t="str">
        <f>IF(ISNUMBER(SEARCH(".",expandedflower[[#This Row],[Pheno Barcode]])),CONCATENATE("1A4070000000065000",RIGHT(expandedflower[[#This Row],[Pheno Barcode]],6)),"")</f>
        <v/>
      </c>
      <c r="O210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_VU2-12</v>
      </c>
    </row>
    <row r="2110" spans="1:15" x14ac:dyDescent="0.25">
      <c r="A2110" s="99" t="s">
        <v>608</v>
      </c>
      <c r="B2110" s="101">
        <v>13</v>
      </c>
      <c r="C2110" s="101" t="s">
        <v>615</v>
      </c>
      <c r="D2110" s="101"/>
      <c r="E2110" s="100" t="e">
        <f>_xlfn.IFNA(VLOOKUP(expandedflower[[#This Row],[Scion METRC '#]],[3]!METRCC8[#Data],2,FALSE),"METRC ERROR")</f>
        <v>#REF!</v>
      </c>
      <c r="F2110" s="101" t="str">
        <f>_xlfn.IFNA(VLOOKUP(expandedflower[[#This Row],[Scion METRC '#]],VEGC8[[#All],[Scion METRC '#]:[Pheno Barcode]],2,FALSE),"")</f>
        <v/>
      </c>
      <c r="G2110" s="101" t="str">
        <f>LEFT(expandedflower[[#This Row],[Pheno Barcode]],7)</f>
        <v/>
      </c>
      <c r="H2110" s="103" t="e">
        <f>_xlfn.IFNA(VLOOKUP(expandedflower[[#This Row],[Strain]],VEGC8[[#All],[Scion METRC '#]:[Health]],5,FALSE),"")</f>
        <v>#REF!</v>
      </c>
      <c r="I2110" s="101"/>
      <c r="J2110" s="101" t="str">
        <f>_xlfn.IFNA(VLOOKUP(expandedflower[[#This Row],[Scion METRC '#]],DEADC8[#Data],2,FALSE),"Alive")</f>
        <v>Alive</v>
      </c>
      <c r="K2110" s="101"/>
      <c r="L2110" s="101" t="str">
        <f>_xlfn.IFNA(VLOOKUP(expandedflower[[#This Row],[Scion METRC '#]],DEADC8[#Data],3,FALSE),"")</f>
        <v/>
      </c>
      <c r="M2110" s="103" t="str">
        <f>_xlfn.IFNA(VLOOKUP(expandedflower[[#This Row],[Scion METRC '#]],DEADC8[#Data],4,FALSE),"")</f>
        <v/>
      </c>
      <c r="N2110" s="101" t="str">
        <f>IF(ISNUMBER(SEARCH(".",expandedflower[[#This Row],[Pheno Barcode]])),CONCATENATE("1A4070000000065000",RIGHT(expandedflower[[#This Row],[Pheno Barcode]],6)),"")</f>
        <v/>
      </c>
      <c r="O211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_VU2-13</v>
      </c>
    </row>
    <row r="2111" spans="1:15" x14ac:dyDescent="0.25">
      <c r="A2111" s="99" t="s">
        <v>608</v>
      </c>
      <c r="B2111" s="101">
        <v>14</v>
      </c>
      <c r="C2111" s="101" t="s">
        <v>615</v>
      </c>
      <c r="D2111" s="101"/>
      <c r="E2111" s="100" t="e">
        <f>_xlfn.IFNA(VLOOKUP(expandedflower[[#This Row],[Scion METRC '#]],[3]!METRCC8[#Data],2,FALSE),"METRC ERROR")</f>
        <v>#REF!</v>
      </c>
      <c r="F2111" s="101" t="str">
        <f>_xlfn.IFNA(VLOOKUP(expandedflower[[#This Row],[Scion METRC '#]],VEGC8[[#All],[Scion METRC '#]:[Pheno Barcode]],2,FALSE),"")</f>
        <v/>
      </c>
      <c r="G2111" s="101" t="str">
        <f>LEFT(expandedflower[[#This Row],[Pheno Barcode]],7)</f>
        <v/>
      </c>
      <c r="H2111" s="103" t="e">
        <f>_xlfn.IFNA(VLOOKUP(expandedflower[[#This Row],[Strain]],VEGC8[[#All],[Scion METRC '#]:[Health]],5,FALSE),"")</f>
        <v>#REF!</v>
      </c>
      <c r="I2111" s="101"/>
      <c r="J2111" s="101" t="str">
        <f>_xlfn.IFNA(VLOOKUP(expandedflower[[#This Row],[Scion METRC '#]],DEADC8[#Data],2,FALSE),"Alive")</f>
        <v>Alive</v>
      </c>
      <c r="K2111" s="101"/>
      <c r="L2111" s="101" t="str">
        <f>_xlfn.IFNA(VLOOKUP(expandedflower[[#This Row],[Scion METRC '#]],DEADC8[#Data],3,FALSE),"")</f>
        <v/>
      </c>
      <c r="M2111" s="103" t="str">
        <f>_xlfn.IFNA(VLOOKUP(expandedflower[[#This Row],[Scion METRC '#]],DEADC8[#Data],4,FALSE),"")</f>
        <v/>
      </c>
      <c r="N2111" s="101" t="str">
        <f>IF(ISNUMBER(SEARCH(".",expandedflower[[#This Row],[Pheno Barcode]])),CONCATENATE("1A4070000000065000",RIGHT(expandedflower[[#This Row],[Pheno Barcode]],6)),"")</f>
        <v/>
      </c>
      <c r="O211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_VU2-14</v>
      </c>
    </row>
    <row r="2112" spans="1:15" x14ac:dyDescent="0.25">
      <c r="A2112" s="99" t="s">
        <v>608</v>
      </c>
      <c r="B2112" s="101">
        <v>15</v>
      </c>
      <c r="C2112" s="101" t="s">
        <v>615</v>
      </c>
      <c r="D2112" s="101"/>
      <c r="E2112" s="100" t="e">
        <f>_xlfn.IFNA(VLOOKUP(expandedflower[[#This Row],[Scion METRC '#]],[3]!METRCC8[#Data],2,FALSE),"METRC ERROR")</f>
        <v>#REF!</v>
      </c>
      <c r="F2112" s="101" t="str">
        <f>_xlfn.IFNA(VLOOKUP(expandedflower[[#This Row],[Scion METRC '#]],VEGC8[[#All],[Scion METRC '#]:[Pheno Barcode]],2,FALSE),"")</f>
        <v/>
      </c>
      <c r="G2112" s="101" t="str">
        <f>LEFT(expandedflower[[#This Row],[Pheno Barcode]],7)</f>
        <v/>
      </c>
      <c r="H2112" s="103" t="e">
        <f>_xlfn.IFNA(VLOOKUP(expandedflower[[#This Row],[Strain]],VEGC8[[#All],[Scion METRC '#]:[Health]],5,FALSE),"")</f>
        <v>#REF!</v>
      </c>
      <c r="I2112" s="101"/>
      <c r="J2112" s="101" t="str">
        <f>_xlfn.IFNA(VLOOKUP(expandedflower[[#This Row],[Scion METRC '#]],DEADC8[#Data],2,FALSE),"Alive")</f>
        <v>Alive</v>
      </c>
      <c r="K2112" s="101"/>
      <c r="L2112" s="101" t="str">
        <f>_xlfn.IFNA(VLOOKUP(expandedflower[[#This Row],[Scion METRC '#]],DEADC8[#Data],3,FALSE),"")</f>
        <v/>
      </c>
      <c r="M2112" s="103" t="str">
        <f>_xlfn.IFNA(VLOOKUP(expandedflower[[#This Row],[Scion METRC '#]],DEADC8[#Data],4,FALSE),"")</f>
        <v/>
      </c>
      <c r="N2112" s="101" t="str">
        <f>IF(ISNUMBER(SEARCH(".",expandedflower[[#This Row],[Pheno Barcode]])),CONCATENATE("1A4070000000065000",RIGHT(expandedflower[[#This Row],[Pheno Barcode]],6)),"")</f>
        <v/>
      </c>
      <c r="O211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_VU2-15</v>
      </c>
    </row>
    <row r="2113" spans="1:15" x14ac:dyDescent="0.25">
      <c r="A2113" s="99" t="s">
        <v>608</v>
      </c>
      <c r="B2113" s="101">
        <v>16</v>
      </c>
      <c r="C2113" s="101" t="s">
        <v>615</v>
      </c>
      <c r="D2113" s="101"/>
      <c r="E2113" s="100" t="e">
        <f>_xlfn.IFNA(VLOOKUP(expandedflower[[#This Row],[Scion METRC '#]],[3]!METRCC8[#Data],2,FALSE),"METRC ERROR")</f>
        <v>#REF!</v>
      </c>
      <c r="F2113" s="101" t="str">
        <f>_xlfn.IFNA(VLOOKUP(expandedflower[[#This Row],[Scion METRC '#]],VEGC8[[#All],[Scion METRC '#]:[Pheno Barcode]],2,FALSE),"")</f>
        <v/>
      </c>
      <c r="G2113" s="101" t="str">
        <f>LEFT(expandedflower[[#This Row],[Pheno Barcode]],7)</f>
        <v/>
      </c>
      <c r="H2113" s="103" t="e">
        <f>_xlfn.IFNA(VLOOKUP(expandedflower[[#This Row],[Strain]],VEGC8[[#All],[Scion METRC '#]:[Health]],5,FALSE),"")</f>
        <v>#REF!</v>
      </c>
      <c r="I2113" s="101"/>
      <c r="J2113" s="101" t="str">
        <f>_xlfn.IFNA(VLOOKUP(expandedflower[[#This Row],[Scion METRC '#]],DEADC8[#Data],2,FALSE),"Alive")</f>
        <v>Alive</v>
      </c>
      <c r="K2113" s="101"/>
      <c r="L2113" s="101" t="str">
        <f>_xlfn.IFNA(VLOOKUP(expandedflower[[#This Row],[Scion METRC '#]],DEADC8[#Data],3,FALSE),"")</f>
        <v/>
      </c>
      <c r="M2113" s="103" t="str">
        <f>_xlfn.IFNA(VLOOKUP(expandedflower[[#This Row],[Scion METRC '#]],DEADC8[#Data],4,FALSE),"")</f>
        <v/>
      </c>
      <c r="N2113" s="101" t="str">
        <f>IF(ISNUMBER(SEARCH(".",expandedflower[[#This Row],[Pheno Barcode]])),CONCATENATE("1A4070000000065000",RIGHT(expandedflower[[#This Row],[Pheno Barcode]],6)),"")</f>
        <v/>
      </c>
      <c r="O211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_VU2-16</v>
      </c>
    </row>
    <row r="2114" spans="1:15" x14ac:dyDescent="0.25">
      <c r="A2114" s="99" t="s">
        <v>608</v>
      </c>
      <c r="B2114" s="101">
        <v>1</v>
      </c>
      <c r="C2114" s="101" t="s">
        <v>616</v>
      </c>
      <c r="D2114" s="101"/>
      <c r="E2114" s="100" t="e">
        <f>_xlfn.IFNA(VLOOKUP(expandedflower[[#This Row],[Scion METRC '#]],[3]!METRCC8[#Data],2,FALSE),"METRC ERROR")</f>
        <v>#REF!</v>
      </c>
      <c r="F2114" s="101" t="str">
        <f>_xlfn.IFNA(VLOOKUP(expandedflower[[#This Row],[Scion METRC '#]],VEGC8[[#All],[Scion METRC '#]:[Pheno Barcode]],2,FALSE),"")</f>
        <v/>
      </c>
      <c r="G2114" s="101" t="str">
        <f>LEFT(expandedflower[[#This Row],[Pheno Barcode]],7)</f>
        <v/>
      </c>
      <c r="H2114" s="103" t="e">
        <f>_xlfn.IFNA(VLOOKUP(expandedflower[[#This Row],[Strain]],VEGC8[[#All],[Scion METRC '#]:[Health]],5,FALSE),"")</f>
        <v>#REF!</v>
      </c>
      <c r="I2114" s="101"/>
      <c r="J2114" s="101" t="str">
        <f>_xlfn.IFNA(VLOOKUP(expandedflower[[#This Row],[Scion METRC '#]],DEADC8[#Data],2,FALSE),"Alive")</f>
        <v>Alive</v>
      </c>
      <c r="K2114" s="101"/>
      <c r="L2114" s="101" t="str">
        <f>_xlfn.IFNA(VLOOKUP(expandedflower[[#This Row],[Scion METRC '#]],DEADC8[#Data],3,FALSE),"")</f>
        <v/>
      </c>
      <c r="M2114" s="103" t="str">
        <f>_xlfn.IFNA(VLOOKUP(expandedflower[[#This Row],[Scion METRC '#]],DEADC8[#Data],4,FALSE),"")</f>
        <v/>
      </c>
      <c r="N2114" s="101" t="str">
        <f>IF(ISNUMBER(SEARCH(".",expandedflower[[#This Row],[Pheno Barcode]])),CONCATENATE("1A4070000000065000",RIGHT(expandedflower[[#This Row],[Pheno Barcode]],6)),"")</f>
        <v/>
      </c>
      <c r="O211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_VU3-01</v>
      </c>
    </row>
    <row r="2115" spans="1:15" x14ac:dyDescent="0.25">
      <c r="A2115" s="99" t="s">
        <v>608</v>
      </c>
      <c r="B2115" s="101">
        <v>2</v>
      </c>
      <c r="C2115" s="101" t="s">
        <v>616</v>
      </c>
      <c r="D2115" s="101"/>
      <c r="E2115" s="100" t="e">
        <f>_xlfn.IFNA(VLOOKUP(expandedflower[[#This Row],[Scion METRC '#]],[3]!METRCC8[#Data],2,FALSE),"METRC ERROR")</f>
        <v>#REF!</v>
      </c>
      <c r="F2115" s="101" t="str">
        <f>_xlfn.IFNA(VLOOKUP(expandedflower[[#This Row],[Scion METRC '#]],VEGC8[[#All],[Scion METRC '#]:[Pheno Barcode]],2,FALSE),"")</f>
        <v/>
      </c>
      <c r="G2115" s="101" t="str">
        <f>LEFT(expandedflower[[#This Row],[Pheno Barcode]],7)</f>
        <v/>
      </c>
      <c r="H2115" s="103" t="e">
        <f>_xlfn.IFNA(VLOOKUP(expandedflower[[#This Row],[Strain]],VEGC8[[#All],[Scion METRC '#]:[Health]],5,FALSE),"")</f>
        <v>#REF!</v>
      </c>
      <c r="I2115" s="101"/>
      <c r="J2115" s="101" t="str">
        <f>_xlfn.IFNA(VLOOKUP(expandedflower[[#This Row],[Scion METRC '#]],DEADC8[#Data],2,FALSE),"Alive")</f>
        <v>Alive</v>
      </c>
      <c r="K2115" s="101"/>
      <c r="L2115" s="101" t="str">
        <f>_xlfn.IFNA(VLOOKUP(expandedflower[[#This Row],[Scion METRC '#]],DEADC8[#Data],3,FALSE),"")</f>
        <v/>
      </c>
      <c r="M2115" s="103" t="str">
        <f>_xlfn.IFNA(VLOOKUP(expandedflower[[#This Row],[Scion METRC '#]],DEADC8[#Data],4,FALSE),"")</f>
        <v/>
      </c>
      <c r="N2115" s="101" t="str">
        <f>IF(ISNUMBER(SEARCH(".",expandedflower[[#This Row],[Pheno Barcode]])),CONCATENATE("1A4070000000065000",RIGHT(expandedflower[[#This Row],[Pheno Barcode]],6)),"")</f>
        <v/>
      </c>
      <c r="O211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_VU3-02</v>
      </c>
    </row>
    <row r="2116" spans="1:15" x14ac:dyDescent="0.25">
      <c r="A2116" s="99" t="s">
        <v>608</v>
      </c>
      <c r="B2116" s="101">
        <v>3</v>
      </c>
      <c r="C2116" s="101" t="s">
        <v>616</v>
      </c>
      <c r="D2116" s="101"/>
      <c r="E2116" s="100" t="e">
        <f>_xlfn.IFNA(VLOOKUP(expandedflower[[#This Row],[Scion METRC '#]],[3]!METRCC8[#Data],2,FALSE),"METRC ERROR")</f>
        <v>#REF!</v>
      </c>
      <c r="F2116" s="101" t="str">
        <f>_xlfn.IFNA(VLOOKUP(expandedflower[[#This Row],[Scion METRC '#]],VEGC8[[#All],[Scion METRC '#]:[Pheno Barcode]],2,FALSE),"")</f>
        <v/>
      </c>
      <c r="G2116" s="101" t="str">
        <f>LEFT(expandedflower[[#This Row],[Pheno Barcode]],7)</f>
        <v/>
      </c>
      <c r="H2116" s="103" t="e">
        <f>_xlfn.IFNA(VLOOKUP(expandedflower[[#This Row],[Strain]],VEGC8[[#All],[Scion METRC '#]:[Health]],5,FALSE),"")</f>
        <v>#REF!</v>
      </c>
      <c r="I2116" s="101"/>
      <c r="J2116" s="101" t="str">
        <f>_xlfn.IFNA(VLOOKUP(expandedflower[[#This Row],[Scion METRC '#]],DEADC8[#Data],2,FALSE),"Alive")</f>
        <v>Alive</v>
      </c>
      <c r="K2116" s="101"/>
      <c r="L2116" s="101" t="str">
        <f>_xlfn.IFNA(VLOOKUP(expandedflower[[#This Row],[Scion METRC '#]],DEADC8[#Data],3,FALSE),"")</f>
        <v/>
      </c>
      <c r="M2116" s="103" t="str">
        <f>_xlfn.IFNA(VLOOKUP(expandedflower[[#This Row],[Scion METRC '#]],DEADC8[#Data],4,FALSE),"")</f>
        <v/>
      </c>
      <c r="N2116" s="101" t="str">
        <f>IF(ISNUMBER(SEARCH(".",expandedflower[[#This Row],[Pheno Barcode]])),CONCATENATE("1A4070000000065000",RIGHT(expandedflower[[#This Row],[Pheno Barcode]],6)),"")</f>
        <v/>
      </c>
      <c r="O211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_VU3-03</v>
      </c>
    </row>
    <row r="2117" spans="1:15" x14ac:dyDescent="0.25">
      <c r="A2117" s="99" t="s">
        <v>608</v>
      </c>
      <c r="B2117" s="101">
        <v>4</v>
      </c>
      <c r="C2117" s="101" t="s">
        <v>616</v>
      </c>
      <c r="D2117" s="101"/>
      <c r="E2117" s="100" t="e">
        <f>_xlfn.IFNA(VLOOKUP(expandedflower[[#This Row],[Scion METRC '#]],[3]!METRCC8[#Data],2,FALSE),"METRC ERROR")</f>
        <v>#REF!</v>
      </c>
      <c r="F2117" s="101" t="str">
        <f>_xlfn.IFNA(VLOOKUP(expandedflower[[#This Row],[Scion METRC '#]],VEGC8[[#All],[Scion METRC '#]:[Pheno Barcode]],2,FALSE),"")</f>
        <v/>
      </c>
      <c r="G2117" s="101" t="str">
        <f>LEFT(expandedflower[[#This Row],[Pheno Barcode]],7)</f>
        <v/>
      </c>
      <c r="H2117" s="103" t="e">
        <f>_xlfn.IFNA(VLOOKUP(expandedflower[[#This Row],[Strain]],VEGC8[[#All],[Scion METRC '#]:[Health]],5,FALSE),"")</f>
        <v>#REF!</v>
      </c>
      <c r="I2117" s="101"/>
      <c r="J2117" s="101" t="str">
        <f>_xlfn.IFNA(VLOOKUP(expandedflower[[#This Row],[Scion METRC '#]],DEADC8[#Data],2,FALSE),"Alive")</f>
        <v>Alive</v>
      </c>
      <c r="K2117" s="101"/>
      <c r="L2117" s="101" t="str">
        <f>_xlfn.IFNA(VLOOKUP(expandedflower[[#This Row],[Scion METRC '#]],DEADC8[#Data],3,FALSE),"")</f>
        <v/>
      </c>
      <c r="M2117" s="103" t="str">
        <f>_xlfn.IFNA(VLOOKUP(expandedflower[[#This Row],[Scion METRC '#]],DEADC8[#Data],4,FALSE),"")</f>
        <v/>
      </c>
      <c r="N2117" s="101" t="str">
        <f>IF(ISNUMBER(SEARCH(".",expandedflower[[#This Row],[Pheno Barcode]])),CONCATENATE("1A4070000000065000",RIGHT(expandedflower[[#This Row],[Pheno Barcode]],6)),"")</f>
        <v/>
      </c>
      <c r="O211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_VU3-04</v>
      </c>
    </row>
    <row r="2118" spans="1:15" x14ac:dyDescent="0.25">
      <c r="A2118" s="99" t="s">
        <v>608</v>
      </c>
      <c r="B2118" s="101">
        <v>5</v>
      </c>
      <c r="C2118" s="101" t="s">
        <v>616</v>
      </c>
      <c r="D2118" s="101"/>
      <c r="E2118" s="100" t="e">
        <f>_xlfn.IFNA(VLOOKUP(expandedflower[[#This Row],[Scion METRC '#]],[3]!METRCC8[#Data],2,FALSE),"METRC ERROR")</f>
        <v>#REF!</v>
      </c>
      <c r="F2118" s="101" t="str">
        <f>_xlfn.IFNA(VLOOKUP(expandedflower[[#This Row],[Scion METRC '#]],VEGC8[[#All],[Scion METRC '#]:[Pheno Barcode]],2,FALSE),"")</f>
        <v/>
      </c>
      <c r="G2118" s="101" t="str">
        <f>LEFT(expandedflower[[#This Row],[Pheno Barcode]],7)</f>
        <v/>
      </c>
      <c r="H2118" s="103" t="e">
        <f>_xlfn.IFNA(VLOOKUP(expandedflower[[#This Row],[Strain]],VEGC8[[#All],[Scion METRC '#]:[Health]],5,FALSE),"")</f>
        <v>#REF!</v>
      </c>
      <c r="I2118" s="101"/>
      <c r="J2118" s="101" t="str">
        <f>_xlfn.IFNA(VLOOKUP(expandedflower[[#This Row],[Scion METRC '#]],DEADC8[#Data],2,FALSE),"Alive")</f>
        <v>Alive</v>
      </c>
      <c r="K2118" s="101"/>
      <c r="L2118" s="101" t="str">
        <f>_xlfn.IFNA(VLOOKUP(expandedflower[[#This Row],[Scion METRC '#]],DEADC8[#Data],3,FALSE),"")</f>
        <v/>
      </c>
      <c r="M2118" s="103" t="str">
        <f>_xlfn.IFNA(VLOOKUP(expandedflower[[#This Row],[Scion METRC '#]],DEADC8[#Data],4,FALSE),"")</f>
        <v/>
      </c>
      <c r="N2118" s="101" t="str">
        <f>IF(ISNUMBER(SEARCH(".",expandedflower[[#This Row],[Pheno Barcode]])),CONCATENATE("1A4070000000065000",RIGHT(expandedflower[[#This Row],[Pheno Barcode]],6)),"")</f>
        <v/>
      </c>
      <c r="O211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_VU3-05</v>
      </c>
    </row>
    <row r="2119" spans="1:15" x14ac:dyDescent="0.25">
      <c r="A2119" s="99" t="s">
        <v>608</v>
      </c>
      <c r="B2119" s="101">
        <v>6</v>
      </c>
      <c r="C2119" s="101" t="s">
        <v>616</v>
      </c>
      <c r="D2119" s="101"/>
      <c r="E2119" s="100" t="e">
        <f>_xlfn.IFNA(VLOOKUP(expandedflower[[#This Row],[Scion METRC '#]],[3]!METRCC8[#Data],2,FALSE),"METRC ERROR")</f>
        <v>#REF!</v>
      </c>
      <c r="F2119" s="101" t="str">
        <f>_xlfn.IFNA(VLOOKUP(expandedflower[[#This Row],[Scion METRC '#]],VEGC8[[#All],[Scion METRC '#]:[Pheno Barcode]],2,FALSE),"")</f>
        <v/>
      </c>
      <c r="G2119" s="101" t="str">
        <f>LEFT(expandedflower[[#This Row],[Pheno Barcode]],7)</f>
        <v/>
      </c>
      <c r="H2119" s="103" t="e">
        <f>_xlfn.IFNA(VLOOKUP(expandedflower[[#This Row],[Strain]],VEGC8[[#All],[Scion METRC '#]:[Health]],5,FALSE),"")</f>
        <v>#REF!</v>
      </c>
      <c r="I2119" s="101"/>
      <c r="J2119" s="101" t="str">
        <f>_xlfn.IFNA(VLOOKUP(expandedflower[[#This Row],[Scion METRC '#]],DEADC8[#Data],2,FALSE),"Alive")</f>
        <v>Alive</v>
      </c>
      <c r="K2119" s="101"/>
      <c r="L2119" s="101" t="str">
        <f>_xlfn.IFNA(VLOOKUP(expandedflower[[#This Row],[Scion METRC '#]],DEADC8[#Data],3,FALSE),"")</f>
        <v/>
      </c>
      <c r="M2119" s="103" t="str">
        <f>_xlfn.IFNA(VLOOKUP(expandedflower[[#This Row],[Scion METRC '#]],DEADC8[#Data],4,FALSE),"")</f>
        <v/>
      </c>
      <c r="N2119" s="101" t="str">
        <f>IF(ISNUMBER(SEARCH(".",expandedflower[[#This Row],[Pheno Barcode]])),CONCATENATE("1A4070000000065000",RIGHT(expandedflower[[#This Row],[Pheno Barcode]],6)),"")</f>
        <v/>
      </c>
      <c r="O211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_VU3-06</v>
      </c>
    </row>
    <row r="2120" spans="1:15" x14ac:dyDescent="0.25">
      <c r="A2120" s="99" t="s">
        <v>608</v>
      </c>
      <c r="B2120" s="101">
        <v>7</v>
      </c>
      <c r="C2120" s="101" t="s">
        <v>616</v>
      </c>
      <c r="D2120" s="101"/>
      <c r="E2120" s="100" t="e">
        <f>_xlfn.IFNA(VLOOKUP(expandedflower[[#This Row],[Scion METRC '#]],[3]!METRCC8[#Data],2,FALSE),"METRC ERROR")</f>
        <v>#REF!</v>
      </c>
      <c r="F2120" s="101" t="str">
        <f>_xlfn.IFNA(VLOOKUP(expandedflower[[#This Row],[Scion METRC '#]],VEGC8[[#All],[Scion METRC '#]:[Pheno Barcode]],2,FALSE),"")</f>
        <v/>
      </c>
      <c r="G2120" s="101" t="str">
        <f>LEFT(expandedflower[[#This Row],[Pheno Barcode]],7)</f>
        <v/>
      </c>
      <c r="H2120" s="103" t="e">
        <f>_xlfn.IFNA(VLOOKUP(expandedflower[[#This Row],[Strain]],VEGC8[[#All],[Scion METRC '#]:[Health]],5,FALSE),"")</f>
        <v>#REF!</v>
      </c>
      <c r="I2120" s="101"/>
      <c r="J2120" s="101" t="str">
        <f>_xlfn.IFNA(VLOOKUP(expandedflower[[#This Row],[Scion METRC '#]],DEADC8[#Data],2,FALSE),"Alive")</f>
        <v>Alive</v>
      </c>
      <c r="K2120" s="101"/>
      <c r="L2120" s="101" t="str">
        <f>_xlfn.IFNA(VLOOKUP(expandedflower[[#This Row],[Scion METRC '#]],DEADC8[#Data],3,FALSE),"")</f>
        <v/>
      </c>
      <c r="M2120" s="103" t="str">
        <f>_xlfn.IFNA(VLOOKUP(expandedflower[[#This Row],[Scion METRC '#]],DEADC8[#Data],4,FALSE),"")</f>
        <v/>
      </c>
      <c r="N2120" s="101" t="str">
        <f>IF(ISNUMBER(SEARCH(".",expandedflower[[#This Row],[Pheno Barcode]])),CONCATENATE("1A4070000000065000",RIGHT(expandedflower[[#This Row],[Pheno Barcode]],6)),"")</f>
        <v/>
      </c>
      <c r="O212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_VU3-07</v>
      </c>
    </row>
    <row r="2121" spans="1:15" x14ac:dyDescent="0.25">
      <c r="A2121" s="99" t="s">
        <v>608</v>
      </c>
      <c r="B2121" s="101">
        <v>8</v>
      </c>
      <c r="C2121" s="101" t="s">
        <v>616</v>
      </c>
      <c r="D2121" s="101"/>
      <c r="E2121" s="100" t="e">
        <f>_xlfn.IFNA(VLOOKUP(expandedflower[[#This Row],[Scion METRC '#]],[3]!METRCC8[#Data],2,FALSE),"METRC ERROR")</f>
        <v>#REF!</v>
      </c>
      <c r="F2121" s="101" t="str">
        <f>_xlfn.IFNA(VLOOKUP(expandedflower[[#This Row],[Scion METRC '#]],VEGC8[[#All],[Scion METRC '#]:[Pheno Barcode]],2,FALSE),"")</f>
        <v/>
      </c>
      <c r="G2121" s="101" t="str">
        <f>LEFT(expandedflower[[#This Row],[Pheno Barcode]],7)</f>
        <v/>
      </c>
      <c r="H2121" s="103" t="e">
        <f>_xlfn.IFNA(VLOOKUP(expandedflower[[#This Row],[Strain]],VEGC8[[#All],[Scion METRC '#]:[Health]],5,FALSE),"")</f>
        <v>#REF!</v>
      </c>
      <c r="I2121" s="101"/>
      <c r="J2121" s="101" t="str">
        <f>_xlfn.IFNA(VLOOKUP(expandedflower[[#This Row],[Scion METRC '#]],DEADC8[#Data],2,FALSE),"Alive")</f>
        <v>Alive</v>
      </c>
      <c r="K2121" s="101"/>
      <c r="L2121" s="101" t="str">
        <f>_xlfn.IFNA(VLOOKUP(expandedflower[[#This Row],[Scion METRC '#]],DEADC8[#Data],3,FALSE),"")</f>
        <v/>
      </c>
      <c r="M2121" s="103" t="str">
        <f>_xlfn.IFNA(VLOOKUP(expandedflower[[#This Row],[Scion METRC '#]],DEADC8[#Data],4,FALSE),"")</f>
        <v/>
      </c>
      <c r="N2121" s="101" t="str">
        <f>IF(ISNUMBER(SEARCH(".",expandedflower[[#This Row],[Pheno Barcode]])),CONCATENATE("1A4070000000065000",RIGHT(expandedflower[[#This Row],[Pheno Barcode]],6)),"")</f>
        <v/>
      </c>
      <c r="O212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_VU3-08</v>
      </c>
    </row>
    <row r="2122" spans="1:15" x14ac:dyDescent="0.25">
      <c r="A2122" s="99" t="s">
        <v>608</v>
      </c>
      <c r="B2122" s="101">
        <v>9</v>
      </c>
      <c r="C2122" s="101" t="s">
        <v>616</v>
      </c>
      <c r="D2122" s="101"/>
      <c r="E2122" s="100" t="e">
        <f>_xlfn.IFNA(VLOOKUP(expandedflower[[#This Row],[Scion METRC '#]],[3]!METRCC8[#Data],2,FALSE),"METRC ERROR")</f>
        <v>#REF!</v>
      </c>
      <c r="F2122" s="101" t="str">
        <f>_xlfn.IFNA(VLOOKUP(expandedflower[[#This Row],[Scion METRC '#]],VEGC8[[#All],[Scion METRC '#]:[Pheno Barcode]],2,FALSE),"")</f>
        <v/>
      </c>
      <c r="G2122" s="101" t="str">
        <f>LEFT(expandedflower[[#This Row],[Pheno Barcode]],7)</f>
        <v/>
      </c>
      <c r="H2122" s="103" t="e">
        <f>_xlfn.IFNA(VLOOKUP(expandedflower[[#This Row],[Strain]],VEGC8[[#All],[Scion METRC '#]:[Health]],5,FALSE),"")</f>
        <v>#REF!</v>
      </c>
      <c r="I2122" s="101"/>
      <c r="J2122" s="101" t="str">
        <f>_xlfn.IFNA(VLOOKUP(expandedflower[[#This Row],[Scion METRC '#]],DEADC8[#Data],2,FALSE),"Alive")</f>
        <v>Alive</v>
      </c>
      <c r="K2122" s="101"/>
      <c r="L2122" s="101" t="str">
        <f>_xlfn.IFNA(VLOOKUP(expandedflower[[#This Row],[Scion METRC '#]],DEADC8[#Data],3,FALSE),"")</f>
        <v/>
      </c>
      <c r="M2122" s="103" t="str">
        <f>_xlfn.IFNA(VLOOKUP(expandedflower[[#This Row],[Scion METRC '#]],DEADC8[#Data],4,FALSE),"")</f>
        <v/>
      </c>
      <c r="N2122" s="101" t="str">
        <f>IF(ISNUMBER(SEARCH(".",expandedflower[[#This Row],[Pheno Barcode]])),CONCATENATE("1A4070000000065000",RIGHT(expandedflower[[#This Row],[Pheno Barcode]],6)),"")</f>
        <v/>
      </c>
      <c r="O212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_VU3-09</v>
      </c>
    </row>
    <row r="2123" spans="1:15" x14ac:dyDescent="0.25">
      <c r="A2123" s="99" t="s">
        <v>608</v>
      </c>
      <c r="B2123" s="101">
        <v>10</v>
      </c>
      <c r="C2123" s="101" t="s">
        <v>616</v>
      </c>
      <c r="D2123" s="101"/>
      <c r="E2123" s="100" t="e">
        <f>_xlfn.IFNA(VLOOKUP(expandedflower[[#This Row],[Scion METRC '#]],[3]!METRCC8[#Data],2,FALSE),"METRC ERROR")</f>
        <v>#REF!</v>
      </c>
      <c r="F2123" s="101" t="str">
        <f>_xlfn.IFNA(VLOOKUP(expandedflower[[#This Row],[Scion METRC '#]],VEGC8[[#All],[Scion METRC '#]:[Pheno Barcode]],2,FALSE),"")</f>
        <v/>
      </c>
      <c r="G2123" s="101" t="str">
        <f>LEFT(expandedflower[[#This Row],[Pheno Barcode]],7)</f>
        <v/>
      </c>
      <c r="H2123" s="103" t="e">
        <f>_xlfn.IFNA(VLOOKUP(expandedflower[[#This Row],[Strain]],VEGC8[[#All],[Scion METRC '#]:[Health]],5,FALSE),"")</f>
        <v>#REF!</v>
      </c>
      <c r="I2123" s="101"/>
      <c r="J2123" s="101" t="str">
        <f>_xlfn.IFNA(VLOOKUP(expandedflower[[#This Row],[Scion METRC '#]],DEADC8[#Data],2,FALSE),"Alive")</f>
        <v>Alive</v>
      </c>
      <c r="K2123" s="101"/>
      <c r="L2123" s="101" t="str">
        <f>_xlfn.IFNA(VLOOKUP(expandedflower[[#This Row],[Scion METRC '#]],DEADC8[#Data],3,FALSE),"")</f>
        <v/>
      </c>
      <c r="M2123" s="103" t="str">
        <f>_xlfn.IFNA(VLOOKUP(expandedflower[[#This Row],[Scion METRC '#]],DEADC8[#Data],4,FALSE),"")</f>
        <v/>
      </c>
      <c r="N2123" s="101" t="str">
        <f>IF(ISNUMBER(SEARCH(".",expandedflower[[#This Row],[Pheno Barcode]])),CONCATENATE("1A4070000000065000",RIGHT(expandedflower[[#This Row],[Pheno Barcode]],6)),"")</f>
        <v/>
      </c>
      <c r="O212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_VU3-10</v>
      </c>
    </row>
    <row r="2124" spans="1:15" x14ac:dyDescent="0.25">
      <c r="A2124" s="99" t="s">
        <v>608</v>
      </c>
      <c r="B2124" s="101">
        <v>11</v>
      </c>
      <c r="C2124" s="101" t="s">
        <v>616</v>
      </c>
      <c r="D2124" s="101"/>
      <c r="E2124" s="100" t="e">
        <f>_xlfn.IFNA(VLOOKUP(expandedflower[[#This Row],[Scion METRC '#]],[3]!METRCC8[#Data],2,FALSE),"METRC ERROR")</f>
        <v>#REF!</v>
      </c>
      <c r="F2124" s="101" t="str">
        <f>_xlfn.IFNA(VLOOKUP(expandedflower[[#This Row],[Scion METRC '#]],VEGC8[[#All],[Scion METRC '#]:[Pheno Barcode]],2,FALSE),"")</f>
        <v/>
      </c>
      <c r="G2124" s="101" t="str">
        <f>LEFT(expandedflower[[#This Row],[Pheno Barcode]],7)</f>
        <v/>
      </c>
      <c r="H2124" s="103" t="e">
        <f>_xlfn.IFNA(VLOOKUP(expandedflower[[#This Row],[Strain]],VEGC8[[#All],[Scion METRC '#]:[Health]],5,FALSE),"")</f>
        <v>#REF!</v>
      </c>
      <c r="I2124" s="101"/>
      <c r="J2124" s="101" t="str">
        <f>_xlfn.IFNA(VLOOKUP(expandedflower[[#This Row],[Scion METRC '#]],DEADC8[#Data],2,FALSE),"Alive")</f>
        <v>Alive</v>
      </c>
      <c r="K2124" s="101"/>
      <c r="L2124" s="101" t="str">
        <f>_xlfn.IFNA(VLOOKUP(expandedflower[[#This Row],[Scion METRC '#]],DEADC8[#Data],3,FALSE),"")</f>
        <v/>
      </c>
      <c r="M2124" s="103" t="str">
        <f>_xlfn.IFNA(VLOOKUP(expandedflower[[#This Row],[Scion METRC '#]],DEADC8[#Data],4,FALSE),"")</f>
        <v/>
      </c>
      <c r="N2124" s="101" t="str">
        <f>IF(ISNUMBER(SEARCH(".",expandedflower[[#This Row],[Pheno Barcode]])),CONCATENATE("1A4070000000065000",RIGHT(expandedflower[[#This Row],[Pheno Barcode]],6)),"")</f>
        <v/>
      </c>
      <c r="O212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_VU3-11</v>
      </c>
    </row>
    <row r="2125" spans="1:15" x14ac:dyDescent="0.25">
      <c r="A2125" s="99" t="s">
        <v>608</v>
      </c>
      <c r="B2125" s="101">
        <v>12</v>
      </c>
      <c r="C2125" s="101" t="s">
        <v>616</v>
      </c>
      <c r="D2125" s="101"/>
      <c r="E2125" s="100" t="e">
        <f>_xlfn.IFNA(VLOOKUP(expandedflower[[#This Row],[Scion METRC '#]],[3]!METRCC8[#Data],2,FALSE),"METRC ERROR")</f>
        <v>#REF!</v>
      </c>
      <c r="F2125" s="101" t="str">
        <f>_xlfn.IFNA(VLOOKUP(expandedflower[[#This Row],[Scion METRC '#]],VEGC8[[#All],[Scion METRC '#]:[Pheno Barcode]],2,FALSE),"")</f>
        <v/>
      </c>
      <c r="G2125" s="101" t="str">
        <f>LEFT(expandedflower[[#This Row],[Pheno Barcode]],7)</f>
        <v/>
      </c>
      <c r="H2125" s="103" t="e">
        <f>_xlfn.IFNA(VLOOKUP(expandedflower[[#This Row],[Strain]],VEGC8[[#All],[Scion METRC '#]:[Health]],5,FALSE),"")</f>
        <v>#REF!</v>
      </c>
      <c r="I2125" s="101"/>
      <c r="J2125" s="101" t="str">
        <f>_xlfn.IFNA(VLOOKUP(expandedflower[[#This Row],[Scion METRC '#]],DEADC8[#Data],2,FALSE),"Alive")</f>
        <v>Alive</v>
      </c>
      <c r="K2125" s="101"/>
      <c r="L2125" s="101" t="str">
        <f>_xlfn.IFNA(VLOOKUP(expandedflower[[#This Row],[Scion METRC '#]],DEADC8[#Data],3,FALSE),"")</f>
        <v/>
      </c>
      <c r="M2125" s="103" t="str">
        <f>_xlfn.IFNA(VLOOKUP(expandedflower[[#This Row],[Scion METRC '#]],DEADC8[#Data],4,FALSE),"")</f>
        <v/>
      </c>
      <c r="N2125" s="101" t="str">
        <f>IF(ISNUMBER(SEARCH(".",expandedflower[[#This Row],[Pheno Barcode]])),CONCATENATE("1A4070000000065000",RIGHT(expandedflower[[#This Row],[Pheno Barcode]],6)),"")</f>
        <v/>
      </c>
      <c r="O212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_VU3-12</v>
      </c>
    </row>
    <row r="2126" spans="1:15" x14ac:dyDescent="0.25">
      <c r="A2126" s="99" t="s">
        <v>608</v>
      </c>
      <c r="B2126" s="101">
        <v>13</v>
      </c>
      <c r="C2126" s="101" t="s">
        <v>616</v>
      </c>
      <c r="D2126" s="101"/>
      <c r="E2126" s="100" t="e">
        <f>_xlfn.IFNA(VLOOKUP(expandedflower[[#This Row],[Scion METRC '#]],[3]!METRCC8[#Data],2,FALSE),"METRC ERROR")</f>
        <v>#REF!</v>
      </c>
      <c r="F2126" s="101" t="str">
        <f>_xlfn.IFNA(VLOOKUP(expandedflower[[#This Row],[Scion METRC '#]],VEGC8[[#All],[Scion METRC '#]:[Pheno Barcode]],2,FALSE),"")</f>
        <v/>
      </c>
      <c r="G2126" s="101" t="str">
        <f>LEFT(expandedflower[[#This Row],[Pheno Barcode]],7)</f>
        <v/>
      </c>
      <c r="H2126" s="103" t="e">
        <f>_xlfn.IFNA(VLOOKUP(expandedflower[[#This Row],[Strain]],VEGC8[[#All],[Scion METRC '#]:[Health]],5,FALSE),"")</f>
        <v>#REF!</v>
      </c>
      <c r="I2126" s="101"/>
      <c r="J2126" s="101" t="str">
        <f>_xlfn.IFNA(VLOOKUP(expandedflower[[#This Row],[Scion METRC '#]],DEADC8[#Data],2,FALSE),"Alive")</f>
        <v>Alive</v>
      </c>
      <c r="K2126" s="101"/>
      <c r="L2126" s="101" t="str">
        <f>_xlfn.IFNA(VLOOKUP(expandedflower[[#This Row],[Scion METRC '#]],DEADC8[#Data],3,FALSE),"")</f>
        <v/>
      </c>
      <c r="M2126" s="103" t="str">
        <f>_xlfn.IFNA(VLOOKUP(expandedflower[[#This Row],[Scion METRC '#]],DEADC8[#Data],4,FALSE),"")</f>
        <v/>
      </c>
      <c r="N2126" s="101" t="str">
        <f>IF(ISNUMBER(SEARCH(".",expandedflower[[#This Row],[Pheno Barcode]])),CONCATENATE("1A4070000000065000",RIGHT(expandedflower[[#This Row],[Pheno Barcode]],6)),"")</f>
        <v/>
      </c>
      <c r="O212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_VU3-13</v>
      </c>
    </row>
    <row r="2127" spans="1:15" x14ac:dyDescent="0.25">
      <c r="A2127" s="99" t="s">
        <v>608</v>
      </c>
      <c r="B2127" s="101">
        <v>14</v>
      </c>
      <c r="C2127" s="101" t="s">
        <v>616</v>
      </c>
      <c r="D2127" s="101"/>
      <c r="E2127" s="100" t="e">
        <f>_xlfn.IFNA(VLOOKUP(expandedflower[[#This Row],[Scion METRC '#]],[3]!METRCC8[#Data],2,FALSE),"METRC ERROR")</f>
        <v>#REF!</v>
      </c>
      <c r="F2127" s="101" t="str">
        <f>_xlfn.IFNA(VLOOKUP(expandedflower[[#This Row],[Scion METRC '#]],VEGC8[[#All],[Scion METRC '#]:[Pheno Barcode]],2,FALSE),"")</f>
        <v/>
      </c>
      <c r="G2127" s="101" t="str">
        <f>LEFT(expandedflower[[#This Row],[Pheno Barcode]],7)</f>
        <v/>
      </c>
      <c r="H2127" s="103" t="e">
        <f>_xlfn.IFNA(VLOOKUP(expandedflower[[#This Row],[Strain]],VEGC8[[#All],[Scion METRC '#]:[Health]],5,FALSE),"")</f>
        <v>#REF!</v>
      </c>
      <c r="I2127" s="101"/>
      <c r="J2127" s="101" t="str">
        <f>_xlfn.IFNA(VLOOKUP(expandedflower[[#This Row],[Scion METRC '#]],DEADC8[#Data],2,FALSE),"Alive")</f>
        <v>Alive</v>
      </c>
      <c r="K2127" s="101"/>
      <c r="L2127" s="101" t="str">
        <f>_xlfn.IFNA(VLOOKUP(expandedflower[[#This Row],[Scion METRC '#]],DEADC8[#Data],3,FALSE),"")</f>
        <v/>
      </c>
      <c r="M2127" s="103" t="str">
        <f>_xlfn.IFNA(VLOOKUP(expandedflower[[#This Row],[Scion METRC '#]],DEADC8[#Data],4,FALSE),"")</f>
        <v/>
      </c>
      <c r="N2127" s="101" t="str">
        <f>IF(ISNUMBER(SEARCH(".",expandedflower[[#This Row],[Pheno Barcode]])),CONCATENATE("1A4070000000065000",RIGHT(expandedflower[[#This Row],[Pheno Barcode]],6)),"")</f>
        <v/>
      </c>
      <c r="O212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_VU3-14</v>
      </c>
    </row>
    <row r="2128" spans="1:15" x14ac:dyDescent="0.25">
      <c r="A2128" s="99" t="s">
        <v>608</v>
      </c>
      <c r="B2128" s="101">
        <v>15</v>
      </c>
      <c r="C2128" s="101" t="s">
        <v>616</v>
      </c>
      <c r="D2128" s="101"/>
      <c r="E2128" s="100" t="e">
        <f>_xlfn.IFNA(VLOOKUP(expandedflower[[#This Row],[Scion METRC '#]],[3]!METRCC8[#Data],2,FALSE),"METRC ERROR")</f>
        <v>#REF!</v>
      </c>
      <c r="F2128" s="101" t="str">
        <f>_xlfn.IFNA(VLOOKUP(expandedflower[[#This Row],[Scion METRC '#]],VEGC8[[#All],[Scion METRC '#]:[Pheno Barcode]],2,FALSE),"")</f>
        <v/>
      </c>
      <c r="G2128" s="101" t="str">
        <f>LEFT(expandedflower[[#This Row],[Pheno Barcode]],7)</f>
        <v/>
      </c>
      <c r="H2128" s="103" t="e">
        <f>_xlfn.IFNA(VLOOKUP(expandedflower[[#This Row],[Strain]],VEGC8[[#All],[Scion METRC '#]:[Health]],5,FALSE),"")</f>
        <v>#REF!</v>
      </c>
      <c r="I2128" s="101"/>
      <c r="J2128" s="101" t="str">
        <f>_xlfn.IFNA(VLOOKUP(expandedflower[[#This Row],[Scion METRC '#]],DEADC8[#Data],2,FALSE),"Alive")</f>
        <v>Alive</v>
      </c>
      <c r="K2128" s="101"/>
      <c r="L2128" s="101" t="str">
        <f>_xlfn.IFNA(VLOOKUP(expandedflower[[#This Row],[Scion METRC '#]],DEADC8[#Data],3,FALSE),"")</f>
        <v/>
      </c>
      <c r="M2128" s="103" t="str">
        <f>_xlfn.IFNA(VLOOKUP(expandedflower[[#This Row],[Scion METRC '#]],DEADC8[#Data],4,FALSE),"")</f>
        <v/>
      </c>
      <c r="N2128" s="101" t="str">
        <f>IF(ISNUMBER(SEARCH(".",expandedflower[[#This Row],[Pheno Barcode]])),CONCATENATE("1A4070000000065000",RIGHT(expandedflower[[#This Row],[Pheno Barcode]],6)),"")</f>
        <v/>
      </c>
      <c r="O212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_VU3-15</v>
      </c>
    </row>
    <row r="2129" spans="1:15" x14ac:dyDescent="0.25">
      <c r="A2129" s="99" t="s">
        <v>608</v>
      </c>
      <c r="B2129" s="101">
        <v>16</v>
      </c>
      <c r="C2129" s="101" t="s">
        <v>616</v>
      </c>
      <c r="D2129" s="101"/>
      <c r="E2129" s="100" t="e">
        <f>_xlfn.IFNA(VLOOKUP(expandedflower[[#This Row],[Scion METRC '#]],[3]!METRCC8[#Data],2,FALSE),"METRC ERROR")</f>
        <v>#REF!</v>
      </c>
      <c r="F2129" s="101" t="str">
        <f>_xlfn.IFNA(VLOOKUP(expandedflower[[#This Row],[Scion METRC '#]],VEGC8[[#All],[Scion METRC '#]:[Pheno Barcode]],2,FALSE),"")</f>
        <v/>
      </c>
      <c r="G2129" s="101" t="str">
        <f>LEFT(expandedflower[[#This Row],[Pheno Barcode]],7)</f>
        <v/>
      </c>
      <c r="H2129" s="103" t="e">
        <f>_xlfn.IFNA(VLOOKUP(expandedflower[[#This Row],[Strain]],VEGC8[[#All],[Scion METRC '#]:[Health]],5,FALSE),"")</f>
        <v>#REF!</v>
      </c>
      <c r="I2129" s="101"/>
      <c r="J2129" s="101" t="str">
        <f>_xlfn.IFNA(VLOOKUP(expandedflower[[#This Row],[Scion METRC '#]],DEADC8[#Data],2,FALSE),"Alive")</f>
        <v>Alive</v>
      </c>
      <c r="K2129" s="101"/>
      <c r="L2129" s="101" t="str">
        <f>_xlfn.IFNA(VLOOKUP(expandedflower[[#This Row],[Scion METRC '#]],DEADC8[#Data],3,FALSE),"")</f>
        <v/>
      </c>
      <c r="M2129" s="103" t="str">
        <f>_xlfn.IFNA(VLOOKUP(expandedflower[[#This Row],[Scion METRC '#]],DEADC8[#Data],4,FALSE),"")</f>
        <v/>
      </c>
      <c r="N2129" s="101" t="str">
        <f>IF(ISNUMBER(SEARCH(".",expandedflower[[#This Row],[Pheno Barcode]])),CONCATENATE("1A4070000000065000",RIGHT(expandedflower[[#This Row],[Pheno Barcode]],6)),"")</f>
        <v/>
      </c>
      <c r="O212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_VU3-16</v>
      </c>
    </row>
    <row r="2130" spans="1:15" x14ac:dyDescent="0.25">
      <c r="A2130" s="99" t="s">
        <v>608</v>
      </c>
      <c r="B2130" s="101">
        <v>1</v>
      </c>
      <c r="C2130" s="101" t="s">
        <v>617</v>
      </c>
      <c r="D2130" s="101"/>
      <c r="E2130" s="100" t="e">
        <f>_xlfn.IFNA(VLOOKUP(expandedflower[[#This Row],[Scion METRC '#]],[3]!METRCC8[#Data],2,FALSE),"METRC ERROR")</f>
        <v>#REF!</v>
      </c>
      <c r="F2130" s="101" t="str">
        <f>_xlfn.IFNA(VLOOKUP(expandedflower[[#This Row],[Scion METRC '#]],VEGC8[[#All],[Scion METRC '#]:[Pheno Barcode]],2,FALSE),"")</f>
        <v/>
      </c>
      <c r="G2130" s="101" t="str">
        <f>LEFT(expandedflower[[#This Row],[Pheno Barcode]],7)</f>
        <v/>
      </c>
      <c r="H2130" s="103" t="e">
        <f>_xlfn.IFNA(VLOOKUP(expandedflower[[#This Row],[Strain]],VEGC8[[#All],[Scion METRC '#]:[Health]],5,FALSE),"")</f>
        <v>#REF!</v>
      </c>
      <c r="I2130" s="101"/>
      <c r="J2130" s="101" t="str">
        <f>_xlfn.IFNA(VLOOKUP(expandedflower[[#This Row],[Scion METRC '#]],DEADC8[#Data],2,FALSE),"Alive")</f>
        <v>Alive</v>
      </c>
      <c r="K2130" s="101"/>
      <c r="L2130" s="101" t="str">
        <f>_xlfn.IFNA(VLOOKUP(expandedflower[[#This Row],[Scion METRC '#]],DEADC8[#Data],3,FALSE),"")</f>
        <v/>
      </c>
      <c r="M2130" s="103" t="str">
        <f>_xlfn.IFNA(VLOOKUP(expandedflower[[#This Row],[Scion METRC '#]],DEADC8[#Data],4,FALSE),"")</f>
        <v/>
      </c>
      <c r="N2130" s="101" t="str">
        <f>IF(ISNUMBER(SEARCH(".",expandedflower[[#This Row],[Pheno Barcode]])),CONCATENATE("1A4070000000065000",RIGHT(expandedflower[[#This Row],[Pheno Barcode]],6)),"")</f>
        <v/>
      </c>
      <c r="O213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_VU4-01</v>
      </c>
    </row>
    <row r="2131" spans="1:15" x14ac:dyDescent="0.25">
      <c r="A2131" s="99" t="s">
        <v>608</v>
      </c>
      <c r="B2131" s="101">
        <v>2</v>
      </c>
      <c r="C2131" s="101" t="s">
        <v>617</v>
      </c>
      <c r="D2131" s="101"/>
      <c r="E2131" s="100" t="e">
        <f>_xlfn.IFNA(VLOOKUP(expandedflower[[#This Row],[Scion METRC '#]],[3]!METRCC8[#Data],2,FALSE),"METRC ERROR")</f>
        <v>#REF!</v>
      </c>
      <c r="F2131" s="101" t="str">
        <f>_xlfn.IFNA(VLOOKUP(expandedflower[[#This Row],[Scion METRC '#]],VEGC8[[#All],[Scion METRC '#]:[Pheno Barcode]],2,FALSE),"")</f>
        <v/>
      </c>
      <c r="G2131" s="101" t="str">
        <f>LEFT(expandedflower[[#This Row],[Pheno Barcode]],7)</f>
        <v/>
      </c>
      <c r="H2131" s="103" t="e">
        <f>_xlfn.IFNA(VLOOKUP(expandedflower[[#This Row],[Strain]],VEGC8[[#All],[Scion METRC '#]:[Health]],5,FALSE),"")</f>
        <v>#REF!</v>
      </c>
      <c r="I2131" s="101"/>
      <c r="J2131" s="101" t="str">
        <f>_xlfn.IFNA(VLOOKUP(expandedflower[[#This Row],[Scion METRC '#]],DEADC8[#Data],2,FALSE),"Alive")</f>
        <v>Alive</v>
      </c>
      <c r="K2131" s="101"/>
      <c r="L2131" s="101" t="str">
        <f>_xlfn.IFNA(VLOOKUP(expandedflower[[#This Row],[Scion METRC '#]],DEADC8[#Data],3,FALSE),"")</f>
        <v/>
      </c>
      <c r="M2131" s="103" t="str">
        <f>_xlfn.IFNA(VLOOKUP(expandedflower[[#This Row],[Scion METRC '#]],DEADC8[#Data],4,FALSE),"")</f>
        <v/>
      </c>
      <c r="N2131" s="101" t="str">
        <f>IF(ISNUMBER(SEARCH(".",expandedflower[[#This Row],[Pheno Barcode]])),CONCATENATE("1A4070000000065000",RIGHT(expandedflower[[#This Row],[Pheno Barcode]],6)),"")</f>
        <v/>
      </c>
      <c r="O213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_VU4-02</v>
      </c>
    </row>
    <row r="2132" spans="1:15" x14ac:dyDescent="0.25">
      <c r="A2132" s="99" t="s">
        <v>608</v>
      </c>
      <c r="B2132" s="101">
        <v>3</v>
      </c>
      <c r="C2132" s="101" t="s">
        <v>617</v>
      </c>
      <c r="D2132" s="101"/>
      <c r="E2132" s="100" t="e">
        <f>_xlfn.IFNA(VLOOKUP(expandedflower[[#This Row],[Scion METRC '#]],[3]!METRCC8[#Data],2,FALSE),"METRC ERROR")</f>
        <v>#REF!</v>
      </c>
      <c r="F2132" s="101" t="str">
        <f>_xlfn.IFNA(VLOOKUP(expandedflower[[#This Row],[Scion METRC '#]],VEGC8[[#All],[Scion METRC '#]:[Pheno Barcode]],2,FALSE),"")</f>
        <v/>
      </c>
      <c r="G2132" s="101" t="str">
        <f>LEFT(expandedflower[[#This Row],[Pheno Barcode]],7)</f>
        <v/>
      </c>
      <c r="H2132" s="103" t="e">
        <f>_xlfn.IFNA(VLOOKUP(expandedflower[[#This Row],[Strain]],VEGC8[[#All],[Scion METRC '#]:[Health]],5,FALSE),"")</f>
        <v>#REF!</v>
      </c>
      <c r="I2132" s="101"/>
      <c r="J2132" s="101" t="str">
        <f>_xlfn.IFNA(VLOOKUP(expandedflower[[#This Row],[Scion METRC '#]],DEADC8[#Data],2,FALSE),"Alive")</f>
        <v>Alive</v>
      </c>
      <c r="K2132" s="101"/>
      <c r="L2132" s="101" t="str">
        <f>_xlfn.IFNA(VLOOKUP(expandedflower[[#This Row],[Scion METRC '#]],DEADC8[#Data],3,FALSE),"")</f>
        <v/>
      </c>
      <c r="M2132" s="103" t="str">
        <f>_xlfn.IFNA(VLOOKUP(expandedflower[[#This Row],[Scion METRC '#]],DEADC8[#Data],4,FALSE),"")</f>
        <v/>
      </c>
      <c r="N2132" s="101" t="str">
        <f>IF(ISNUMBER(SEARCH(".",expandedflower[[#This Row],[Pheno Barcode]])),CONCATENATE("1A4070000000065000",RIGHT(expandedflower[[#This Row],[Pheno Barcode]],6)),"")</f>
        <v/>
      </c>
      <c r="O213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_VU4-03</v>
      </c>
    </row>
    <row r="2133" spans="1:15" x14ac:dyDescent="0.25">
      <c r="A2133" s="99" t="s">
        <v>608</v>
      </c>
      <c r="B2133" s="101">
        <v>4</v>
      </c>
      <c r="C2133" s="101" t="s">
        <v>617</v>
      </c>
      <c r="D2133" s="101"/>
      <c r="E2133" s="100" t="e">
        <f>_xlfn.IFNA(VLOOKUP(expandedflower[[#This Row],[Scion METRC '#]],[3]!METRCC8[#Data],2,FALSE),"METRC ERROR")</f>
        <v>#REF!</v>
      </c>
      <c r="F2133" s="101" t="str">
        <f>_xlfn.IFNA(VLOOKUP(expandedflower[[#This Row],[Scion METRC '#]],VEGC8[[#All],[Scion METRC '#]:[Pheno Barcode]],2,FALSE),"")</f>
        <v/>
      </c>
      <c r="G2133" s="101" t="str">
        <f>LEFT(expandedflower[[#This Row],[Pheno Barcode]],7)</f>
        <v/>
      </c>
      <c r="H2133" s="103" t="e">
        <f>_xlfn.IFNA(VLOOKUP(expandedflower[[#This Row],[Strain]],VEGC8[[#All],[Scion METRC '#]:[Health]],5,FALSE),"")</f>
        <v>#REF!</v>
      </c>
      <c r="I2133" s="101"/>
      <c r="J2133" s="101" t="str">
        <f>_xlfn.IFNA(VLOOKUP(expandedflower[[#This Row],[Scion METRC '#]],DEADC8[#Data],2,FALSE),"Alive")</f>
        <v>Alive</v>
      </c>
      <c r="K2133" s="101"/>
      <c r="L2133" s="101" t="str">
        <f>_xlfn.IFNA(VLOOKUP(expandedflower[[#This Row],[Scion METRC '#]],DEADC8[#Data],3,FALSE),"")</f>
        <v/>
      </c>
      <c r="M2133" s="103" t="str">
        <f>_xlfn.IFNA(VLOOKUP(expandedflower[[#This Row],[Scion METRC '#]],DEADC8[#Data],4,FALSE),"")</f>
        <v/>
      </c>
      <c r="N2133" s="101" t="str">
        <f>IF(ISNUMBER(SEARCH(".",expandedflower[[#This Row],[Pheno Barcode]])),CONCATENATE("1A4070000000065000",RIGHT(expandedflower[[#This Row],[Pheno Barcode]],6)),"")</f>
        <v/>
      </c>
      <c r="O213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_VU4-04</v>
      </c>
    </row>
    <row r="2134" spans="1:15" x14ac:dyDescent="0.25">
      <c r="A2134" s="99" t="s">
        <v>608</v>
      </c>
      <c r="B2134" s="101">
        <v>5</v>
      </c>
      <c r="C2134" s="101" t="s">
        <v>617</v>
      </c>
      <c r="D2134" s="101"/>
      <c r="E2134" s="100" t="e">
        <f>_xlfn.IFNA(VLOOKUP(expandedflower[[#This Row],[Scion METRC '#]],[3]!METRCC8[#Data],2,FALSE),"METRC ERROR")</f>
        <v>#REF!</v>
      </c>
      <c r="F2134" s="101" t="str">
        <f>_xlfn.IFNA(VLOOKUP(expandedflower[[#This Row],[Scion METRC '#]],VEGC8[[#All],[Scion METRC '#]:[Pheno Barcode]],2,FALSE),"")</f>
        <v/>
      </c>
      <c r="G2134" s="101" t="str">
        <f>LEFT(expandedflower[[#This Row],[Pheno Barcode]],7)</f>
        <v/>
      </c>
      <c r="H2134" s="103" t="e">
        <f>_xlfn.IFNA(VLOOKUP(expandedflower[[#This Row],[Strain]],VEGC8[[#All],[Scion METRC '#]:[Health]],5,FALSE),"")</f>
        <v>#REF!</v>
      </c>
      <c r="I2134" s="101"/>
      <c r="J2134" s="101" t="str">
        <f>_xlfn.IFNA(VLOOKUP(expandedflower[[#This Row],[Scion METRC '#]],DEADC8[#Data],2,FALSE),"Alive")</f>
        <v>Alive</v>
      </c>
      <c r="K2134" s="101"/>
      <c r="L2134" s="101" t="str">
        <f>_xlfn.IFNA(VLOOKUP(expandedflower[[#This Row],[Scion METRC '#]],DEADC8[#Data],3,FALSE),"")</f>
        <v/>
      </c>
      <c r="M2134" s="103" t="str">
        <f>_xlfn.IFNA(VLOOKUP(expandedflower[[#This Row],[Scion METRC '#]],DEADC8[#Data],4,FALSE),"")</f>
        <v/>
      </c>
      <c r="N2134" s="101" t="str">
        <f>IF(ISNUMBER(SEARCH(".",expandedflower[[#This Row],[Pheno Barcode]])),CONCATENATE("1A4070000000065000",RIGHT(expandedflower[[#This Row],[Pheno Barcode]],6)),"")</f>
        <v/>
      </c>
      <c r="O213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_VU4-05</v>
      </c>
    </row>
    <row r="2135" spans="1:15" x14ac:dyDescent="0.25">
      <c r="A2135" s="99" t="s">
        <v>608</v>
      </c>
      <c r="B2135" s="101">
        <v>6</v>
      </c>
      <c r="C2135" s="101" t="s">
        <v>617</v>
      </c>
      <c r="D2135" s="101"/>
      <c r="E2135" s="100" t="e">
        <f>_xlfn.IFNA(VLOOKUP(expandedflower[[#This Row],[Scion METRC '#]],[3]!METRCC8[#Data],2,FALSE),"METRC ERROR")</f>
        <v>#REF!</v>
      </c>
      <c r="F2135" s="101" t="str">
        <f>_xlfn.IFNA(VLOOKUP(expandedflower[[#This Row],[Scion METRC '#]],VEGC8[[#All],[Scion METRC '#]:[Pheno Barcode]],2,FALSE),"")</f>
        <v/>
      </c>
      <c r="G2135" s="101" t="str">
        <f>LEFT(expandedflower[[#This Row],[Pheno Barcode]],7)</f>
        <v/>
      </c>
      <c r="H2135" s="103" t="e">
        <f>_xlfn.IFNA(VLOOKUP(expandedflower[[#This Row],[Strain]],VEGC8[[#All],[Scion METRC '#]:[Health]],5,FALSE),"")</f>
        <v>#REF!</v>
      </c>
      <c r="I2135" s="101"/>
      <c r="J2135" s="101" t="str">
        <f>_xlfn.IFNA(VLOOKUP(expandedflower[[#This Row],[Scion METRC '#]],DEADC8[#Data],2,FALSE),"Alive")</f>
        <v>Alive</v>
      </c>
      <c r="K2135" s="101"/>
      <c r="L2135" s="101" t="str">
        <f>_xlfn.IFNA(VLOOKUP(expandedflower[[#This Row],[Scion METRC '#]],DEADC8[#Data],3,FALSE),"")</f>
        <v/>
      </c>
      <c r="M2135" s="103" t="str">
        <f>_xlfn.IFNA(VLOOKUP(expandedflower[[#This Row],[Scion METRC '#]],DEADC8[#Data],4,FALSE),"")</f>
        <v/>
      </c>
      <c r="N2135" s="101" t="str">
        <f>IF(ISNUMBER(SEARCH(".",expandedflower[[#This Row],[Pheno Barcode]])),CONCATENATE("1A4070000000065000",RIGHT(expandedflower[[#This Row],[Pheno Barcode]],6)),"")</f>
        <v/>
      </c>
      <c r="O213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_VU4-06</v>
      </c>
    </row>
    <row r="2136" spans="1:15" x14ac:dyDescent="0.25">
      <c r="A2136" s="99" t="s">
        <v>608</v>
      </c>
      <c r="B2136" s="101">
        <v>7</v>
      </c>
      <c r="C2136" s="101" t="s">
        <v>617</v>
      </c>
      <c r="D2136" s="101"/>
      <c r="E2136" s="100" t="e">
        <f>_xlfn.IFNA(VLOOKUP(expandedflower[[#This Row],[Scion METRC '#]],[3]!METRCC8[#Data],2,FALSE),"METRC ERROR")</f>
        <v>#REF!</v>
      </c>
      <c r="F2136" s="101" t="str">
        <f>_xlfn.IFNA(VLOOKUP(expandedflower[[#This Row],[Scion METRC '#]],VEGC8[[#All],[Scion METRC '#]:[Pheno Barcode]],2,FALSE),"")</f>
        <v/>
      </c>
      <c r="G2136" s="101" t="str">
        <f>LEFT(expandedflower[[#This Row],[Pheno Barcode]],7)</f>
        <v/>
      </c>
      <c r="H2136" s="103" t="e">
        <f>_xlfn.IFNA(VLOOKUP(expandedflower[[#This Row],[Strain]],VEGC8[[#All],[Scion METRC '#]:[Health]],5,FALSE),"")</f>
        <v>#REF!</v>
      </c>
      <c r="I2136" s="101"/>
      <c r="J2136" s="101" t="str">
        <f>_xlfn.IFNA(VLOOKUP(expandedflower[[#This Row],[Scion METRC '#]],DEADC8[#Data],2,FALSE),"Alive")</f>
        <v>Alive</v>
      </c>
      <c r="K2136" s="101"/>
      <c r="L2136" s="101" t="str">
        <f>_xlfn.IFNA(VLOOKUP(expandedflower[[#This Row],[Scion METRC '#]],DEADC8[#Data],3,FALSE),"")</f>
        <v/>
      </c>
      <c r="M2136" s="103" t="str">
        <f>_xlfn.IFNA(VLOOKUP(expandedflower[[#This Row],[Scion METRC '#]],DEADC8[#Data],4,FALSE),"")</f>
        <v/>
      </c>
      <c r="N2136" s="101" t="str">
        <f>IF(ISNUMBER(SEARCH(".",expandedflower[[#This Row],[Pheno Barcode]])),CONCATENATE("1A4070000000065000",RIGHT(expandedflower[[#This Row],[Pheno Barcode]],6)),"")</f>
        <v/>
      </c>
      <c r="O213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_VU4-07</v>
      </c>
    </row>
    <row r="2137" spans="1:15" x14ac:dyDescent="0.25">
      <c r="A2137" s="99" t="s">
        <v>608</v>
      </c>
      <c r="B2137" s="101">
        <v>8</v>
      </c>
      <c r="C2137" s="101" t="s">
        <v>617</v>
      </c>
      <c r="D2137" s="101"/>
      <c r="E2137" s="100" t="e">
        <f>_xlfn.IFNA(VLOOKUP(expandedflower[[#This Row],[Scion METRC '#]],[3]!METRCC8[#Data],2,FALSE),"METRC ERROR")</f>
        <v>#REF!</v>
      </c>
      <c r="F2137" s="101" t="str">
        <f>_xlfn.IFNA(VLOOKUP(expandedflower[[#This Row],[Scion METRC '#]],VEGC8[[#All],[Scion METRC '#]:[Pheno Barcode]],2,FALSE),"")</f>
        <v/>
      </c>
      <c r="G2137" s="101" t="str">
        <f>LEFT(expandedflower[[#This Row],[Pheno Barcode]],7)</f>
        <v/>
      </c>
      <c r="H2137" s="103" t="e">
        <f>_xlfn.IFNA(VLOOKUP(expandedflower[[#This Row],[Strain]],VEGC8[[#All],[Scion METRC '#]:[Health]],5,FALSE),"")</f>
        <v>#REF!</v>
      </c>
      <c r="I2137" s="101"/>
      <c r="J2137" s="101" t="str">
        <f>_xlfn.IFNA(VLOOKUP(expandedflower[[#This Row],[Scion METRC '#]],DEADC8[#Data],2,FALSE),"Alive")</f>
        <v>Alive</v>
      </c>
      <c r="K2137" s="101"/>
      <c r="L2137" s="101" t="str">
        <f>_xlfn.IFNA(VLOOKUP(expandedflower[[#This Row],[Scion METRC '#]],DEADC8[#Data],3,FALSE),"")</f>
        <v/>
      </c>
      <c r="M2137" s="103" t="str">
        <f>_xlfn.IFNA(VLOOKUP(expandedflower[[#This Row],[Scion METRC '#]],DEADC8[#Data],4,FALSE),"")</f>
        <v/>
      </c>
      <c r="N2137" s="101" t="str">
        <f>IF(ISNUMBER(SEARCH(".",expandedflower[[#This Row],[Pheno Barcode]])),CONCATENATE("1A4070000000065000",RIGHT(expandedflower[[#This Row],[Pheno Barcode]],6)),"")</f>
        <v/>
      </c>
      <c r="O213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_VU4-08</v>
      </c>
    </row>
    <row r="2138" spans="1:15" x14ac:dyDescent="0.25">
      <c r="A2138" s="99" t="s">
        <v>608</v>
      </c>
      <c r="B2138" s="101">
        <v>9</v>
      </c>
      <c r="C2138" s="101" t="s">
        <v>617</v>
      </c>
      <c r="D2138" s="101"/>
      <c r="E2138" s="100" t="e">
        <f>_xlfn.IFNA(VLOOKUP(expandedflower[[#This Row],[Scion METRC '#]],[3]!METRCC8[#Data],2,FALSE),"METRC ERROR")</f>
        <v>#REF!</v>
      </c>
      <c r="F2138" s="101" t="str">
        <f>_xlfn.IFNA(VLOOKUP(expandedflower[[#This Row],[Scion METRC '#]],VEGC8[[#All],[Scion METRC '#]:[Pheno Barcode]],2,FALSE),"")</f>
        <v/>
      </c>
      <c r="G2138" s="101" t="str">
        <f>LEFT(expandedflower[[#This Row],[Pheno Barcode]],7)</f>
        <v/>
      </c>
      <c r="H2138" s="103" t="e">
        <f>_xlfn.IFNA(VLOOKUP(expandedflower[[#This Row],[Strain]],VEGC8[[#All],[Scion METRC '#]:[Health]],5,FALSE),"")</f>
        <v>#REF!</v>
      </c>
      <c r="I2138" s="101"/>
      <c r="J2138" s="101" t="str">
        <f>_xlfn.IFNA(VLOOKUP(expandedflower[[#This Row],[Scion METRC '#]],DEADC8[#Data],2,FALSE),"Alive")</f>
        <v>Alive</v>
      </c>
      <c r="K2138" s="101"/>
      <c r="L2138" s="101" t="str">
        <f>_xlfn.IFNA(VLOOKUP(expandedflower[[#This Row],[Scion METRC '#]],DEADC8[#Data],3,FALSE),"")</f>
        <v/>
      </c>
      <c r="M2138" s="103" t="str">
        <f>_xlfn.IFNA(VLOOKUP(expandedflower[[#This Row],[Scion METRC '#]],DEADC8[#Data],4,FALSE),"")</f>
        <v/>
      </c>
      <c r="N2138" s="101" t="str">
        <f>IF(ISNUMBER(SEARCH(".",expandedflower[[#This Row],[Pheno Barcode]])),CONCATENATE("1A4070000000065000",RIGHT(expandedflower[[#This Row],[Pheno Barcode]],6)),"")</f>
        <v/>
      </c>
      <c r="O213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_VU4-09</v>
      </c>
    </row>
    <row r="2139" spans="1:15" x14ac:dyDescent="0.25">
      <c r="A2139" s="99" t="s">
        <v>608</v>
      </c>
      <c r="B2139" s="101">
        <v>10</v>
      </c>
      <c r="C2139" s="101" t="s">
        <v>617</v>
      </c>
      <c r="D2139" s="101"/>
      <c r="E2139" s="100" t="e">
        <f>_xlfn.IFNA(VLOOKUP(expandedflower[[#This Row],[Scion METRC '#]],[3]!METRCC8[#Data],2,FALSE),"METRC ERROR")</f>
        <v>#REF!</v>
      </c>
      <c r="F2139" s="101" t="str">
        <f>_xlfn.IFNA(VLOOKUP(expandedflower[[#This Row],[Scion METRC '#]],VEGC8[[#All],[Scion METRC '#]:[Pheno Barcode]],2,FALSE),"")</f>
        <v/>
      </c>
      <c r="G2139" s="101" t="str">
        <f>LEFT(expandedflower[[#This Row],[Pheno Barcode]],7)</f>
        <v/>
      </c>
      <c r="H2139" s="103" t="e">
        <f>_xlfn.IFNA(VLOOKUP(expandedflower[[#This Row],[Strain]],VEGC8[[#All],[Scion METRC '#]:[Health]],5,FALSE),"")</f>
        <v>#REF!</v>
      </c>
      <c r="I2139" s="101"/>
      <c r="J2139" s="101" t="str">
        <f>_xlfn.IFNA(VLOOKUP(expandedflower[[#This Row],[Scion METRC '#]],DEADC8[#Data],2,FALSE),"Alive")</f>
        <v>Alive</v>
      </c>
      <c r="K2139" s="101"/>
      <c r="L2139" s="101" t="str">
        <f>_xlfn.IFNA(VLOOKUP(expandedflower[[#This Row],[Scion METRC '#]],DEADC8[#Data],3,FALSE),"")</f>
        <v/>
      </c>
      <c r="M2139" s="103" t="str">
        <f>_xlfn.IFNA(VLOOKUP(expandedflower[[#This Row],[Scion METRC '#]],DEADC8[#Data],4,FALSE),"")</f>
        <v/>
      </c>
      <c r="N2139" s="101" t="str">
        <f>IF(ISNUMBER(SEARCH(".",expandedflower[[#This Row],[Pheno Barcode]])),CONCATENATE("1A4070000000065000",RIGHT(expandedflower[[#This Row],[Pheno Barcode]],6)),"")</f>
        <v/>
      </c>
      <c r="O213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_VU4-10</v>
      </c>
    </row>
    <row r="2140" spans="1:15" x14ac:dyDescent="0.25">
      <c r="A2140" s="99" t="s">
        <v>608</v>
      </c>
      <c r="B2140" s="101">
        <v>11</v>
      </c>
      <c r="C2140" s="101" t="s">
        <v>617</v>
      </c>
      <c r="D2140" s="101"/>
      <c r="E2140" s="100" t="e">
        <f>_xlfn.IFNA(VLOOKUP(expandedflower[[#This Row],[Scion METRC '#]],[3]!METRCC8[#Data],2,FALSE),"METRC ERROR")</f>
        <v>#REF!</v>
      </c>
      <c r="F2140" s="101" t="str">
        <f>_xlfn.IFNA(VLOOKUP(expandedflower[[#This Row],[Scion METRC '#]],VEGC8[[#All],[Scion METRC '#]:[Pheno Barcode]],2,FALSE),"")</f>
        <v/>
      </c>
      <c r="G2140" s="101" t="str">
        <f>LEFT(expandedflower[[#This Row],[Pheno Barcode]],7)</f>
        <v/>
      </c>
      <c r="H2140" s="103" t="e">
        <f>_xlfn.IFNA(VLOOKUP(expandedflower[[#This Row],[Strain]],VEGC8[[#All],[Scion METRC '#]:[Health]],5,FALSE),"")</f>
        <v>#REF!</v>
      </c>
      <c r="I2140" s="101"/>
      <c r="J2140" s="101" t="str">
        <f>_xlfn.IFNA(VLOOKUP(expandedflower[[#This Row],[Scion METRC '#]],DEADC8[#Data],2,FALSE),"Alive")</f>
        <v>Alive</v>
      </c>
      <c r="K2140" s="101"/>
      <c r="L2140" s="101" t="str">
        <f>_xlfn.IFNA(VLOOKUP(expandedflower[[#This Row],[Scion METRC '#]],DEADC8[#Data],3,FALSE),"")</f>
        <v/>
      </c>
      <c r="M2140" s="103" t="str">
        <f>_xlfn.IFNA(VLOOKUP(expandedflower[[#This Row],[Scion METRC '#]],DEADC8[#Data],4,FALSE),"")</f>
        <v/>
      </c>
      <c r="N2140" s="101" t="str">
        <f>IF(ISNUMBER(SEARCH(".",expandedflower[[#This Row],[Pheno Barcode]])),CONCATENATE("1A4070000000065000",RIGHT(expandedflower[[#This Row],[Pheno Barcode]],6)),"")</f>
        <v/>
      </c>
      <c r="O214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_VU4-11</v>
      </c>
    </row>
    <row r="2141" spans="1:15" x14ac:dyDescent="0.25">
      <c r="A2141" s="99" t="s">
        <v>608</v>
      </c>
      <c r="B2141" s="101">
        <v>12</v>
      </c>
      <c r="C2141" s="101" t="s">
        <v>617</v>
      </c>
      <c r="D2141" s="101"/>
      <c r="E2141" s="100" t="e">
        <f>_xlfn.IFNA(VLOOKUP(expandedflower[[#This Row],[Scion METRC '#]],[3]!METRCC8[#Data],2,FALSE),"METRC ERROR")</f>
        <v>#REF!</v>
      </c>
      <c r="F2141" s="101" t="str">
        <f>_xlfn.IFNA(VLOOKUP(expandedflower[[#This Row],[Scion METRC '#]],VEGC8[[#All],[Scion METRC '#]:[Pheno Barcode]],2,FALSE),"")</f>
        <v/>
      </c>
      <c r="G2141" s="101" t="str">
        <f>LEFT(expandedflower[[#This Row],[Pheno Barcode]],7)</f>
        <v/>
      </c>
      <c r="H2141" s="103" t="e">
        <f>_xlfn.IFNA(VLOOKUP(expandedflower[[#This Row],[Strain]],VEGC8[[#All],[Scion METRC '#]:[Health]],5,FALSE),"")</f>
        <v>#REF!</v>
      </c>
      <c r="I2141" s="101"/>
      <c r="J2141" s="101" t="str">
        <f>_xlfn.IFNA(VLOOKUP(expandedflower[[#This Row],[Scion METRC '#]],DEADC8[#Data],2,FALSE),"Alive")</f>
        <v>Alive</v>
      </c>
      <c r="K2141" s="101"/>
      <c r="L2141" s="101" t="str">
        <f>_xlfn.IFNA(VLOOKUP(expandedflower[[#This Row],[Scion METRC '#]],DEADC8[#Data],3,FALSE),"")</f>
        <v/>
      </c>
      <c r="M2141" s="103" t="str">
        <f>_xlfn.IFNA(VLOOKUP(expandedflower[[#This Row],[Scion METRC '#]],DEADC8[#Data],4,FALSE),"")</f>
        <v/>
      </c>
      <c r="N2141" s="101" t="str">
        <f>IF(ISNUMBER(SEARCH(".",expandedflower[[#This Row],[Pheno Barcode]])),CONCATENATE("1A4070000000065000",RIGHT(expandedflower[[#This Row],[Pheno Barcode]],6)),"")</f>
        <v/>
      </c>
      <c r="O214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_VU4-12</v>
      </c>
    </row>
    <row r="2142" spans="1:15" x14ac:dyDescent="0.25">
      <c r="A2142" s="99" t="s">
        <v>608</v>
      </c>
      <c r="B2142" s="101">
        <v>13</v>
      </c>
      <c r="C2142" s="101" t="s">
        <v>617</v>
      </c>
      <c r="D2142" s="101"/>
      <c r="E2142" s="100" t="e">
        <f>_xlfn.IFNA(VLOOKUP(expandedflower[[#This Row],[Scion METRC '#]],[3]!METRCC8[#Data],2,FALSE),"METRC ERROR")</f>
        <v>#REF!</v>
      </c>
      <c r="F2142" s="101" t="str">
        <f>_xlfn.IFNA(VLOOKUP(expandedflower[[#This Row],[Scion METRC '#]],VEGC8[[#All],[Scion METRC '#]:[Pheno Barcode]],2,FALSE),"")</f>
        <v/>
      </c>
      <c r="G2142" s="101" t="str">
        <f>LEFT(expandedflower[[#This Row],[Pheno Barcode]],7)</f>
        <v/>
      </c>
      <c r="H2142" s="103" t="e">
        <f>_xlfn.IFNA(VLOOKUP(expandedflower[[#This Row],[Strain]],VEGC8[[#All],[Scion METRC '#]:[Health]],5,FALSE),"")</f>
        <v>#REF!</v>
      </c>
      <c r="I2142" s="101"/>
      <c r="J2142" s="101" t="str">
        <f>_xlfn.IFNA(VLOOKUP(expandedflower[[#This Row],[Scion METRC '#]],DEADC8[#Data],2,FALSE),"Alive")</f>
        <v>Alive</v>
      </c>
      <c r="K2142" s="101"/>
      <c r="L2142" s="101" t="str">
        <f>_xlfn.IFNA(VLOOKUP(expandedflower[[#This Row],[Scion METRC '#]],DEADC8[#Data],3,FALSE),"")</f>
        <v/>
      </c>
      <c r="M2142" s="103" t="str">
        <f>_xlfn.IFNA(VLOOKUP(expandedflower[[#This Row],[Scion METRC '#]],DEADC8[#Data],4,FALSE),"")</f>
        <v/>
      </c>
      <c r="N2142" s="101" t="str">
        <f>IF(ISNUMBER(SEARCH(".",expandedflower[[#This Row],[Pheno Barcode]])),CONCATENATE("1A4070000000065000",RIGHT(expandedflower[[#This Row],[Pheno Barcode]],6)),"")</f>
        <v/>
      </c>
      <c r="O214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_VU4-13</v>
      </c>
    </row>
    <row r="2143" spans="1:15" x14ac:dyDescent="0.25">
      <c r="A2143" s="99" t="s">
        <v>608</v>
      </c>
      <c r="B2143" s="101">
        <v>14</v>
      </c>
      <c r="C2143" s="101" t="s">
        <v>617</v>
      </c>
      <c r="D2143" s="101"/>
      <c r="E2143" s="100" t="e">
        <f>_xlfn.IFNA(VLOOKUP(expandedflower[[#This Row],[Scion METRC '#]],[3]!METRCC8[#Data],2,FALSE),"METRC ERROR")</f>
        <v>#REF!</v>
      </c>
      <c r="F2143" s="101" t="str">
        <f>_xlfn.IFNA(VLOOKUP(expandedflower[[#This Row],[Scion METRC '#]],VEGC8[[#All],[Scion METRC '#]:[Pheno Barcode]],2,FALSE),"")</f>
        <v/>
      </c>
      <c r="G2143" s="101" t="str">
        <f>LEFT(expandedflower[[#This Row],[Pheno Barcode]],7)</f>
        <v/>
      </c>
      <c r="H2143" s="103" t="e">
        <f>_xlfn.IFNA(VLOOKUP(expandedflower[[#This Row],[Strain]],VEGC8[[#All],[Scion METRC '#]:[Health]],5,FALSE),"")</f>
        <v>#REF!</v>
      </c>
      <c r="I2143" s="101"/>
      <c r="J2143" s="101" t="str">
        <f>_xlfn.IFNA(VLOOKUP(expandedflower[[#This Row],[Scion METRC '#]],DEADC8[#Data],2,FALSE),"Alive")</f>
        <v>Alive</v>
      </c>
      <c r="K2143" s="101"/>
      <c r="L2143" s="101" t="str">
        <f>_xlfn.IFNA(VLOOKUP(expandedflower[[#This Row],[Scion METRC '#]],DEADC8[#Data],3,FALSE),"")</f>
        <v/>
      </c>
      <c r="M2143" s="103" t="str">
        <f>_xlfn.IFNA(VLOOKUP(expandedflower[[#This Row],[Scion METRC '#]],DEADC8[#Data],4,FALSE),"")</f>
        <v/>
      </c>
      <c r="N2143" s="101" t="str">
        <f>IF(ISNUMBER(SEARCH(".",expandedflower[[#This Row],[Pheno Barcode]])),CONCATENATE("1A4070000000065000",RIGHT(expandedflower[[#This Row],[Pheno Barcode]],6)),"")</f>
        <v/>
      </c>
      <c r="O214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_VU4-14</v>
      </c>
    </row>
    <row r="2144" spans="1:15" x14ac:dyDescent="0.25">
      <c r="A2144" s="99" t="s">
        <v>608</v>
      </c>
      <c r="B2144" s="101">
        <v>15</v>
      </c>
      <c r="C2144" s="101" t="s">
        <v>617</v>
      </c>
      <c r="D2144" s="101"/>
      <c r="E2144" s="100" t="e">
        <f>_xlfn.IFNA(VLOOKUP(expandedflower[[#This Row],[Scion METRC '#]],[3]!METRCC8[#Data],2,FALSE),"METRC ERROR")</f>
        <v>#REF!</v>
      </c>
      <c r="F2144" s="101" t="str">
        <f>_xlfn.IFNA(VLOOKUP(expandedflower[[#This Row],[Scion METRC '#]],VEGC8[[#All],[Scion METRC '#]:[Pheno Barcode]],2,FALSE),"")</f>
        <v/>
      </c>
      <c r="G2144" s="101" t="str">
        <f>LEFT(expandedflower[[#This Row],[Pheno Barcode]],7)</f>
        <v/>
      </c>
      <c r="H2144" s="103" t="e">
        <f>_xlfn.IFNA(VLOOKUP(expandedflower[[#This Row],[Strain]],VEGC8[[#All],[Scion METRC '#]:[Health]],5,FALSE),"")</f>
        <v>#REF!</v>
      </c>
      <c r="I2144" s="101"/>
      <c r="J2144" s="101" t="str">
        <f>_xlfn.IFNA(VLOOKUP(expandedflower[[#This Row],[Scion METRC '#]],DEADC8[#Data],2,FALSE),"Alive")</f>
        <v>Alive</v>
      </c>
      <c r="K2144" s="101"/>
      <c r="L2144" s="101" t="str">
        <f>_xlfn.IFNA(VLOOKUP(expandedflower[[#This Row],[Scion METRC '#]],DEADC8[#Data],3,FALSE),"")</f>
        <v/>
      </c>
      <c r="M2144" s="103" t="str">
        <f>_xlfn.IFNA(VLOOKUP(expandedflower[[#This Row],[Scion METRC '#]],DEADC8[#Data],4,FALSE),"")</f>
        <v/>
      </c>
      <c r="N2144" s="101" t="str">
        <f>IF(ISNUMBER(SEARCH(".",expandedflower[[#This Row],[Pheno Barcode]])),CONCATENATE("1A4070000000065000",RIGHT(expandedflower[[#This Row],[Pheno Barcode]],6)),"")</f>
        <v/>
      </c>
      <c r="O214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_VU4-15</v>
      </c>
    </row>
    <row r="2145" spans="1:15" x14ac:dyDescent="0.25">
      <c r="A2145" s="99" t="s">
        <v>608</v>
      </c>
      <c r="B2145" s="101">
        <v>16</v>
      </c>
      <c r="C2145" s="101" t="s">
        <v>617</v>
      </c>
      <c r="D2145" s="101"/>
      <c r="E2145" s="100" t="e">
        <f>_xlfn.IFNA(VLOOKUP(expandedflower[[#This Row],[Scion METRC '#]],[3]!METRCC8[#Data],2,FALSE),"METRC ERROR")</f>
        <v>#REF!</v>
      </c>
      <c r="F2145" s="101" t="str">
        <f>_xlfn.IFNA(VLOOKUP(expandedflower[[#This Row],[Scion METRC '#]],VEGC8[[#All],[Scion METRC '#]:[Pheno Barcode]],2,FALSE),"")</f>
        <v/>
      </c>
      <c r="G2145" s="101" t="str">
        <f>LEFT(expandedflower[[#This Row],[Pheno Barcode]],7)</f>
        <v/>
      </c>
      <c r="H2145" s="103" t="e">
        <f>_xlfn.IFNA(VLOOKUP(expandedflower[[#This Row],[Strain]],VEGC8[[#All],[Scion METRC '#]:[Health]],5,FALSE),"")</f>
        <v>#REF!</v>
      </c>
      <c r="I2145" s="101"/>
      <c r="J2145" s="101" t="str">
        <f>_xlfn.IFNA(VLOOKUP(expandedflower[[#This Row],[Scion METRC '#]],DEADC8[#Data],2,FALSE),"Alive")</f>
        <v>Alive</v>
      </c>
      <c r="K2145" s="101"/>
      <c r="L2145" s="101" t="str">
        <f>_xlfn.IFNA(VLOOKUP(expandedflower[[#This Row],[Scion METRC '#]],DEADC8[#Data],3,FALSE),"")</f>
        <v/>
      </c>
      <c r="M2145" s="103" t="str">
        <f>_xlfn.IFNA(VLOOKUP(expandedflower[[#This Row],[Scion METRC '#]],DEADC8[#Data],4,FALSE),"")</f>
        <v/>
      </c>
      <c r="N2145" s="101" t="str">
        <f>IF(ISNUMBER(SEARCH(".",expandedflower[[#This Row],[Pheno Barcode]])),CONCATENATE("1A4070000000065000",RIGHT(expandedflower[[#This Row],[Pheno Barcode]],6)),"")</f>
        <v/>
      </c>
      <c r="O214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_VU4-16</v>
      </c>
    </row>
    <row r="2146" spans="1:15" x14ac:dyDescent="0.25">
      <c r="A2146" s="99" t="s">
        <v>608</v>
      </c>
      <c r="B2146" s="101">
        <v>1</v>
      </c>
      <c r="C2146" s="101" t="s">
        <v>618</v>
      </c>
      <c r="D2146" s="101"/>
      <c r="E2146" s="100" t="e">
        <f>_xlfn.IFNA(VLOOKUP(expandedflower[[#This Row],[Scion METRC '#]],[3]!METRCC8[#Data],2,FALSE),"METRC ERROR")</f>
        <v>#REF!</v>
      </c>
      <c r="F2146" s="101" t="str">
        <f>_xlfn.IFNA(VLOOKUP(expandedflower[[#This Row],[Scion METRC '#]],VEGC8[[#All],[Scion METRC '#]:[Pheno Barcode]],2,FALSE),"")</f>
        <v/>
      </c>
      <c r="G2146" s="101" t="str">
        <f>LEFT(expandedflower[[#This Row],[Pheno Barcode]],7)</f>
        <v/>
      </c>
      <c r="H2146" s="103" t="e">
        <f>_xlfn.IFNA(VLOOKUP(expandedflower[[#This Row],[Strain]],VEGC8[[#All],[Scion METRC '#]:[Health]],5,FALSE),"")</f>
        <v>#REF!</v>
      </c>
      <c r="I2146" s="101"/>
      <c r="J2146" s="101" t="str">
        <f>_xlfn.IFNA(VLOOKUP(expandedflower[[#This Row],[Scion METRC '#]],DEADC8[#Data],2,FALSE),"Alive")</f>
        <v>Alive</v>
      </c>
      <c r="K2146" s="101"/>
      <c r="L2146" s="101" t="str">
        <f>_xlfn.IFNA(VLOOKUP(expandedflower[[#This Row],[Scion METRC '#]],DEADC8[#Data],3,FALSE),"")</f>
        <v/>
      </c>
      <c r="M2146" s="103" t="str">
        <f>_xlfn.IFNA(VLOOKUP(expandedflower[[#This Row],[Scion METRC '#]],DEADC8[#Data],4,FALSE),"")</f>
        <v/>
      </c>
      <c r="N2146" s="101" t="str">
        <f>IF(ISNUMBER(SEARCH(".",expandedflower[[#This Row],[Pheno Barcode]])),CONCATENATE("1A4070000000065000",RIGHT(expandedflower[[#This Row],[Pheno Barcode]],6)),"")</f>
        <v/>
      </c>
      <c r="O214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_VU5-01</v>
      </c>
    </row>
    <row r="2147" spans="1:15" x14ac:dyDescent="0.25">
      <c r="A2147" s="99" t="s">
        <v>608</v>
      </c>
      <c r="B2147" s="101">
        <v>2</v>
      </c>
      <c r="C2147" s="101" t="s">
        <v>618</v>
      </c>
      <c r="D2147" s="101"/>
      <c r="E2147" s="100" t="e">
        <f>_xlfn.IFNA(VLOOKUP(expandedflower[[#This Row],[Scion METRC '#]],[3]!METRCC8[#Data],2,FALSE),"METRC ERROR")</f>
        <v>#REF!</v>
      </c>
      <c r="F2147" s="101" t="str">
        <f>_xlfn.IFNA(VLOOKUP(expandedflower[[#This Row],[Scion METRC '#]],VEGC8[[#All],[Scion METRC '#]:[Pheno Barcode]],2,FALSE),"")</f>
        <v/>
      </c>
      <c r="G2147" s="101" t="str">
        <f>LEFT(expandedflower[[#This Row],[Pheno Barcode]],7)</f>
        <v/>
      </c>
      <c r="H2147" s="103" t="e">
        <f>_xlfn.IFNA(VLOOKUP(expandedflower[[#This Row],[Strain]],VEGC8[[#All],[Scion METRC '#]:[Health]],5,FALSE),"")</f>
        <v>#REF!</v>
      </c>
      <c r="I2147" s="101"/>
      <c r="J2147" s="101" t="str">
        <f>_xlfn.IFNA(VLOOKUP(expandedflower[[#This Row],[Scion METRC '#]],DEADC8[#Data],2,FALSE),"Alive")</f>
        <v>Alive</v>
      </c>
      <c r="K2147" s="101"/>
      <c r="L2147" s="101" t="str">
        <f>_xlfn.IFNA(VLOOKUP(expandedflower[[#This Row],[Scion METRC '#]],DEADC8[#Data],3,FALSE),"")</f>
        <v/>
      </c>
      <c r="M2147" s="103" t="str">
        <f>_xlfn.IFNA(VLOOKUP(expandedflower[[#This Row],[Scion METRC '#]],DEADC8[#Data],4,FALSE),"")</f>
        <v/>
      </c>
      <c r="N2147" s="101" t="str">
        <f>IF(ISNUMBER(SEARCH(".",expandedflower[[#This Row],[Pheno Barcode]])),CONCATENATE("1A4070000000065000",RIGHT(expandedflower[[#This Row],[Pheno Barcode]],6)),"")</f>
        <v/>
      </c>
      <c r="O214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_VU5-02</v>
      </c>
    </row>
    <row r="2148" spans="1:15" x14ac:dyDescent="0.25">
      <c r="A2148" s="99" t="s">
        <v>608</v>
      </c>
      <c r="B2148" s="101">
        <v>3</v>
      </c>
      <c r="C2148" s="101" t="s">
        <v>618</v>
      </c>
      <c r="D2148" s="101"/>
      <c r="E2148" s="100" t="e">
        <f>_xlfn.IFNA(VLOOKUP(expandedflower[[#This Row],[Scion METRC '#]],[3]!METRCC8[#Data],2,FALSE),"METRC ERROR")</f>
        <v>#REF!</v>
      </c>
      <c r="F2148" s="101" t="str">
        <f>_xlfn.IFNA(VLOOKUP(expandedflower[[#This Row],[Scion METRC '#]],VEGC8[[#All],[Scion METRC '#]:[Pheno Barcode]],2,FALSE),"")</f>
        <v/>
      </c>
      <c r="G2148" s="101" t="str">
        <f>LEFT(expandedflower[[#This Row],[Pheno Barcode]],7)</f>
        <v/>
      </c>
      <c r="H2148" s="103" t="e">
        <f>_xlfn.IFNA(VLOOKUP(expandedflower[[#This Row],[Strain]],VEGC8[[#All],[Scion METRC '#]:[Health]],5,FALSE),"")</f>
        <v>#REF!</v>
      </c>
      <c r="I2148" s="101"/>
      <c r="J2148" s="101" t="str">
        <f>_xlfn.IFNA(VLOOKUP(expandedflower[[#This Row],[Scion METRC '#]],DEADC8[#Data],2,FALSE),"Alive")</f>
        <v>Alive</v>
      </c>
      <c r="K2148" s="101"/>
      <c r="L2148" s="101" t="str">
        <f>_xlfn.IFNA(VLOOKUP(expandedflower[[#This Row],[Scion METRC '#]],DEADC8[#Data],3,FALSE),"")</f>
        <v/>
      </c>
      <c r="M2148" s="103" t="str">
        <f>_xlfn.IFNA(VLOOKUP(expandedflower[[#This Row],[Scion METRC '#]],DEADC8[#Data],4,FALSE),"")</f>
        <v/>
      </c>
      <c r="N2148" s="101" t="str">
        <f>IF(ISNUMBER(SEARCH(".",expandedflower[[#This Row],[Pheno Barcode]])),CONCATENATE("1A4070000000065000",RIGHT(expandedflower[[#This Row],[Pheno Barcode]],6)),"")</f>
        <v/>
      </c>
      <c r="O214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_VU5-03</v>
      </c>
    </row>
    <row r="2149" spans="1:15" x14ac:dyDescent="0.25">
      <c r="A2149" s="99" t="s">
        <v>608</v>
      </c>
      <c r="B2149" s="101">
        <v>4</v>
      </c>
      <c r="C2149" s="101" t="s">
        <v>618</v>
      </c>
      <c r="D2149" s="101"/>
      <c r="E2149" s="100" t="e">
        <f>_xlfn.IFNA(VLOOKUP(expandedflower[[#This Row],[Scion METRC '#]],[3]!METRCC8[#Data],2,FALSE),"METRC ERROR")</f>
        <v>#REF!</v>
      </c>
      <c r="F2149" s="101" t="str">
        <f>_xlfn.IFNA(VLOOKUP(expandedflower[[#This Row],[Scion METRC '#]],VEGC8[[#All],[Scion METRC '#]:[Pheno Barcode]],2,FALSE),"")</f>
        <v/>
      </c>
      <c r="G2149" s="101" t="str">
        <f>LEFT(expandedflower[[#This Row],[Pheno Barcode]],7)</f>
        <v/>
      </c>
      <c r="H2149" s="103" t="e">
        <f>_xlfn.IFNA(VLOOKUP(expandedflower[[#This Row],[Strain]],VEGC8[[#All],[Scion METRC '#]:[Health]],5,FALSE),"")</f>
        <v>#REF!</v>
      </c>
      <c r="I2149" s="101"/>
      <c r="J2149" s="101" t="str">
        <f>_xlfn.IFNA(VLOOKUP(expandedflower[[#This Row],[Scion METRC '#]],DEADC8[#Data],2,FALSE),"Alive")</f>
        <v>Alive</v>
      </c>
      <c r="K2149" s="101"/>
      <c r="L2149" s="101" t="str">
        <f>_xlfn.IFNA(VLOOKUP(expandedflower[[#This Row],[Scion METRC '#]],DEADC8[#Data],3,FALSE),"")</f>
        <v/>
      </c>
      <c r="M2149" s="103" t="str">
        <f>_xlfn.IFNA(VLOOKUP(expandedflower[[#This Row],[Scion METRC '#]],DEADC8[#Data],4,FALSE),"")</f>
        <v/>
      </c>
      <c r="N2149" s="101" t="str">
        <f>IF(ISNUMBER(SEARCH(".",expandedflower[[#This Row],[Pheno Barcode]])),CONCATENATE("1A4070000000065000",RIGHT(expandedflower[[#This Row],[Pheno Barcode]],6)),"")</f>
        <v/>
      </c>
      <c r="O214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_VU5-04</v>
      </c>
    </row>
    <row r="2150" spans="1:15" x14ac:dyDescent="0.25">
      <c r="A2150" s="99" t="s">
        <v>608</v>
      </c>
      <c r="B2150" s="101">
        <v>5</v>
      </c>
      <c r="C2150" s="101" t="s">
        <v>618</v>
      </c>
      <c r="D2150" s="101"/>
      <c r="E2150" s="100" t="e">
        <f>_xlfn.IFNA(VLOOKUP(expandedflower[[#This Row],[Scion METRC '#]],[3]!METRCC8[#Data],2,FALSE),"METRC ERROR")</f>
        <v>#REF!</v>
      </c>
      <c r="F2150" s="101" t="str">
        <f>_xlfn.IFNA(VLOOKUP(expandedflower[[#This Row],[Scion METRC '#]],VEGC8[[#All],[Scion METRC '#]:[Pheno Barcode]],2,FALSE),"")</f>
        <v/>
      </c>
      <c r="G2150" s="101" t="str">
        <f>LEFT(expandedflower[[#This Row],[Pheno Barcode]],7)</f>
        <v/>
      </c>
      <c r="H2150" s="103" t="e">
        <f>_xlfn.IFNA(VLOOKUP(expandedflower[[#This Row],[Strain]],VEGC8[[#All],[Scion METRC '#]:[Health]],5,FALSE),"")</f>
        <v>#REF!</v>
      </c>
      <c r="I2150" s="101"/>
      <c r="J2150" s="101" t="str">
        <f>_xlfn.IFNA(VLOOKUP(expandedflower[[#This Row],[Scion METRC '#]],DEADC8[#Data],2,FALSE),"Alive")</f>
        <v>Alive</v>
      </c>
      <c r="K2150" s="101"/>
      <c r="L2150" s="101" t="str">
        <f>_xlfn.IFNA(VLOOKUP(expandedflower[[#This Row],[Scion METRC '#]],DEADC8[#Data],3,FALSE),"")</f>
        <v/>
      </c>
      <c r="M2150" s="103" t="str">
        <f>_xlfn.IFNA(VLOOKUP(expandedflower[[#This Row],[Scion METRC '#]],DEADC8[#Data],4,FALSE),"")</f>
        <v/>
      </c>
      <c r="N2150" s="101" t="str">
        <f>IF(ISNUMBER(SEARCH(".",expandedflower[[#This Row],[Pheno Barcode]])),CONCATENATE("1A4070000000065000",RIGHT(expandedflower[[#This Row],[Pheno Barcode]],6)),"")</f>
        <v/>
      </c>
      <c r="O215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_VU5-05</v>
      </c>
    </row>
    <row r="2151" spans="1:15" x14ac:dyDescent="0.25">
      <c r="A2151" s="99" t="s">
        <v>608</v>
      </c>
      <c r="B2151" s="101">
        <v>6</v>
      </c>
      <c r="C2151" s="101" t="s">
        <v>618</v>
      </c>
      <c r="D2151" s="101"/>
      <c r="E2151" s="100" t="e">
        <f>_xlfn.IFNA(VLOOKUP(expandedflower[[#This Row],[Scion METRC '#]],[3]!METRCC8[#Data],2,FALSE),"METRC ERROR")</f>
        <v>#REF!</v>
      </c>
      <c r="F2151" s="101" t="str">
        <f>_xlfn.IFNA(VLOOKUP(expandedflower[[#This Row],[Scion METRC '#]],VEGC8[[#All],[Scion METRC '#]:[Pheno Barcode]],2,FALSE),"")</f>
        <v/>
      </c>
      <c r="G2151" s="101" t="str">
        <f>LEFT(expandedflower[[#This Row],[Pheno Barcode]],7)</f>
        <v/>
      </c>
      <c r="H2151" s="103" t="e">
        <f>_xlfn.IFNA(VLOOKUP(expandedflower[[#This Row],[Strain]],VEGC8[[#All],[Scion METRC '#]:[Health]],5,FALSE),"")</f>
        <v>#REF!</v>
      </c>
      <c r="I2151" s="101"/>
      <c r="J2151" s="101" t="str">
        <f>_xlfn.IFNA(VLOOKUP(expandedflower[[#This Row],[Scion METRC '#]],DEADC8[#Data],2,FALSE),"Alive")</f>
        <v>Alive</v>
      </c>
      <c r="K2151" s="101"/>
      <c r="L2151" s="101" t="str">
        <f>_xlfn.IFNA(VLOOKUP(expandedflower[[#This Row],[Scion METRC '#]],DEADC8[#Data],3,FALSE),"")</f>
        <v/>
      </c>
      <c r="M2151" s="103" t="str">
        <f>_xlfn.IFNA(VLOOKUP(expandedflower[[#This Row],[Scion METRC '#]],DEADC8[#Data],4,FALSE),"")</f>
        <v/>
      </c>
      <c r="N2151" s="101" t="str">
        <f>IF(ISNUMBER(SEARCH(".",expandedflower[[#This Row],[Pheno Barcode]])),CONCATENATE("1A4070000000065000",RIGHT(expandedflower[[#This Row],[Pheno Barcode]],6)),"")</f>
        <v/>
      </c>
      <c r="O215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_VU5-06</v>
      </c>
    </row>
    <row r="2152" spans="1:15" x14ac:dyDescent="0.25">
      <c r="A2152" s="99" t="s">
        <v>608</v>
      </c>
      <c r="B2152" s="101">
        <v>7</v>
      </c>
      <c r="C2152" s="101" t="s">
        <v>618</v>
      </c>
      <c r="D2152" s="101"/>
      <c r="E2152" s="100" t="e">
        <f>_xlfn.IFNA(VLOOKUP(expandedflower[[#This Row],[Scion METRC '#]],[3]!METRCC8[#Data],2,FALSE),"METRC ERROR")</f>
        <v>#REF!</v>
      </c>
      <c r="F2152" s="101" t="str">
        <f>_xlfn.IFNA(VLOOKUP(expandedflower[[#This Row],[Scion METRC '#]],VEGC8[[#All],[Scion METRC '#]:[Pheno Barcode]],2,FALSE),"")</f>
        <v/>
      </c>
      <c r="G2152" s="101" t="str">
        <f>LEFT(expandedflower[[#This Row],[Pheno Barcode]],7)</f>
        <v/>
      </c>
      <c r="H2152" s="103" t="e">
        <f>_xlfn.IFNA(VLOOKUP(expandedflower[[#This Row],[Strain]],VEGC8[[#All],[Scion METRC '#]:[Health]],5,FALSE),"")</f>
        <v>#REF!</v>
      </c>
      <c r="I2152" s="101"/>
      <c r="J2152" s="101" t="str">
        <f>_xlfn.IFNA(VLOOKUP(expandedflower[[#This Row],[Scion METRC '#]],DEADC8[#Data],2,FALSE),"Alive")</f>
        <v>Alive</v>
      </c>
      <c r="K2152" s="101"/>
      <c r="L2152" s="101" t="str">
        <f>_xlfn.IFNA(VLOOKUP(expandedflower[[#This Row],[Scion METRC '#]],DEADC8[#Data],3,FALSE),"")</f>
        <v/>
      </c>
      <c r="M2152" s="103" t="str">
        <f>_xlfn.IFNA(VLOOKUP(expandedflower[[#This Row],[Scion METRC '#]],DEADC8[#Data],4,FALSE),"")</f>
        <v/>
      </c>
      <c r="N2152" s="101" t="str">
        <f>IF(ISNUMBER(SEARCH(".",expandedflower[[#This Row],[Pheno Barcode]])),CONCATENATE("1A4070000000065000",RIGHT(expandedflower[[#This Row],[Pheno Barcode]],6)),"")</f>
        <v/>
      </c>
      <c r="O215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_VU5-07</v>
      </c>
    </row>
    <row r="2153" spans="1:15" x14ac:dyDescent="0.25">
      <c r="A2153" s="99" t="s">
        <v>608</v>
      </c>
      <c r="B2153" s="101">
        <v>8</v>
      </c>
      <c r="C2153" s="101" t="s">
        <v>618</v>
      </c>
      <c r="D2153" s="101"/>
      <c r="E2153" s="100" t="e">
        <f>_xlfn.IFNA(VLOOKUP(expandedflower[[#This Row],[Scion METRC '#]],[3]!METRCC8[#Data],2,FALSE),"METRC ERROR")</f>
        <v>#REF!</v>
      </c>
      <c r="F2153" s="101" t="str">
        <f>_xlfn.IFNA(VLOOKUP(expandedflower[[#This Row],[Scion METRC '#]],VEGC8[[#All],[Scion METRC '#]:[Pheno Barcode]],2,FALSE),"")</f>
        <v/>
      </c>
      <c r="G2153" s="101" t="str">
        <f>LEFT(expandedflower[[#This Row],[Pheno Barcode]],7)</f>
        <v/>
      </c>
      <c r="H2153" s="103" t="e">
        <f>_xlfn.IFNA(VLOOKUP(expandedflower[[#This Row],[Strain]],VEGC8[[#All],[Scion METRC '#]:[Health]],5,FALSE),"")</f>
        <v>#REF!</v>
      </c>
      <c r="I2153" s="101"/>
      <c r="J2153" s="101" t="str">
        <f>_xlfn.IFNA(VLOOKUP(expandedflower[[#This Row],[Scion METRC '#]],DEADC8[#Data],2,FALSE),"Alive")</f>
        <v>Alive</v>
      </c>
      <c r="K2153" s="101"/>
      <c r="L2153" s="101" t="str">
        <f>_xlfn.IFNA(VLOOKUP(expandedflower[[#This Row],[Scion METRC '#]],DEADC8[#Data],3,FALSE),"")</f>
        <v/>
      </c>
      <c r="M2153" s="103" t="str">
        <f>_xlfn.IFNA(VLOOKUP(expandedflower[[#This Row],[Scion METRC '#]],DEADC8[#Data],4,FALSE),"")</f>
        <v/>
      </c>
      <c r="N2153" s="101" t="str">
        <f>IF(ISNUMBER(SEARCH(".",expandedflower[[#This Row],[Pheno Barcode]])),CONCATENATE("1A4070000000065000",RIGHT(expandedflower[[#This Row],[Pheno Barcode]],6)),"")</f>
        <v/>
      </c>
      <c r="O215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_VU5-08</v>
      </c>
    </row>
    <row r="2154" spans="1:15" x14ac:dyDescent="0.25">
      <c r="A2154" s="99" t="s">
        <v>608</v>
      </c>
      <c r="B2154" s="101">
        <v>9</v>
      </c>
      <c r="C2154" s="101" t="s">
        <v>618</v>
      </c>
      <c r="D2154" s="101"/>
      <c r="E2154" s="100" t="e">
        <f>_xlfn.IFNA(VLOOKUP(expandedflower[[#This Row],[Scion METRC '#]],[3]!METRCC8[#Data],2,FALSE),"METRC ERROR")</f>
        <v>#REF!</v>
      </c>
      <c r="F2154" s="101" t="str">
        <f>_xlfn.IFNA(VLOOKUP(expandedflower[[#This Row],[Scion METRC '#]],VEGC8[[#All],[Scion METRC '#]:[Pheno Barcode]],2,FALSE),"")</f>
        <v/>
      </c>
      <c r="G2154" s="101" t="str">
        <f>LEFT(expandedflower[[#This Row],[Pheno Barcode]],7)</f>
        <v/>
      </c>
      <c r="H2154" s="103" t="e">
        <f>_xlfn.IFNA(VLOOKUP(expandedflower[[#This Row],[Strain]],VEGC8[[#All],[Scion METRC '#]:[Health]],5,FALSE),"")</f>
        <v>#REF!</v>
      </c>
      <c r="I2154" s="101"/>
      <c r="J2154" s="101" t="str">
        <f>_xlfn.IFNA(VLOOKUP(expandedflower[[#This Row],[Scion METRC '#]],DEADC8[#Data],2,FALSE),"Alive")</f>
        <v>Alive</v>
      </c>
      <c r="K2154" s="101"/>
      <c r="L2154" s="101" t="str">
        <f>_xlfn.IFNA(VLOOKUP(expandedflower[[#This Row],[Scion METRC '#]],DEADC8[#Data],3,FALSE),"")</f>
        <v/>
      </c>
      <c r="M2154" s="103" t="str">
        <f>_xlfn.IFNA(VLOOKUP(expandedflower[[#This Row],[Scion METRC '#]],DEADC8[#Data],4,FALSE),"")</f>
        <v/>
      </c>
      <c r="N2154" s="101" t="str">
        <f>IF(ISNUMBER(SEARCH(".",expandedflower[[#This Row],[Pheno Barcode]])),CONCATENATE("1A4070000000065000",RIGHT(expandedflower[[#This Row],[Pheno Barcode]],6)),"")</f>
        <v/>
      </c>
      <c r="O215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_VU5-09</v>
      </c>
    </row>
    <row r="2155" spans="1:15" x14ac:dyDescent="0.25">
      <c r="A2155" s="99" t="s">
        <v>608</v>
      </c>
      <c r="B2155" s="101">
        <v>10</v>
      </c>
      <c r="C2155" s="101" t="s">
        <v>618</v>
      </c>
      <c r="D2155" s="101"/>
      <c r="E2155" s="100" t="e">
        <f>_xlfn.IFNA(VLOOKUP(expandedflower[[#This Row],[Scion METRC '#]],[3]!METRCC8[#Data],2,FALSE),"METRC ERROR")</f>
        <v>#REF!</v>
      </c>
      <c r="F2155" s="101" t="str">
        <f>_xlfn.IFNA(VLOOKUP(expandedflower[[#This Row],[Scion METRC '#]],VEGC8[[#All],[Scion METRC '#]:[Pheno Barcode]],2,FALSE),"")</f>
        <v/>
      </c>
      <c r="G2155" s="101" t="str">
        <f>LEFT(expandedflower[[#This Row],[Pheno Barcode]],7)</f>
        <v/>
      </c>
      <c r="H2155" s="103" t="e">
        <f>_xlfn.IFNA(VLOOKUP(expandedflower[[#This Row],[Strain]],VEGC8[[#All],[Scion METRC '#]:[Health]],5,FALSE),"")</f>
        <v>#REF!</v>
      </c>
      <c r="I2155" s="101"/>
      <c r="J2155" s="101" t="str">
        <f>_xlfn.IFNA(VLOOKUP(expandedflower[[#This Row],[Scion METRC '#]],DEADC8[#Data],2,FALSE),"Alive")</f>
        <v>Alive</v>
      </c>
      <c r="K2155" s="101"/>
      <c r="L2155" s="101" t="str">
        <f>_xlfn.IFNA(VLOOKUP(expandedflower[[#This Row],[Scion METRC '#]],DEADC8[#Data],3,FALSE),"")</f>
        <v/>
      </c>
      <c r="M2155" s="103" t="str">
        <f>_xlfn.IFNA(VLOOKUP(expandedflower[[#This Row],[Scion METRC '#]],DEADC8[#Data],4,FALSE),"")</f>
        <v/>
      </c>
      <c r="N2155" s="101" t="str">
        <f>IF(ISNUMBER(SEARCH(".",expandedflower[[#This Row],[Pheno Barcode]])),CONCATENATE("1A4070000000065000",RIGHT(expandedflower[[#This Row],[Pheno Barcode]],6)),"")</f>
        <v/>
      </c>
      <c r="O215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_VU5-10</v>
      </c>
    </row>
    <row r="2156" spans="1:15" x14ac:dyDescent="0.25">
      <c r="A2156" s="99" t="s">
        <v>608</v>
      </c>
      <c r="B2156" s="101">
        <v>11</v>
      </c>
      <c r="C2156" s="101" t="s">
        <v>618</v>
      </c>
      <c r="D2156" s="101"/>
      <c r="E2156" s="100" t="e">
        <f>_xlfn.IFNA(VLOOKUP(expandedflower[[#This Row],[Scion METRC '#]],[3]!METRCC8[#Data],2,FALSE),"METRC ERROR")</f>
        <v>#REF!</v>
      </c>
      <c r="F2156" s="101" t="str">
        <f>_xlfn.IFNA(VLOOKUP(expandedflower[[#This Row],[Scion METRC '#]],VEGC8[[#All],[Scion METRC '#]:[Pheno Barcode]],2,FALSE),"")</f>
        <v/>
      </c>
      <c r="G2156" s="101" t="str">
        <f>LEFT(expandedflower[[#This Row],[Pheno Barcode]],7)</f>
        <v/>
      </c>
      <c r="H2156" s="103" t="e">
        <f>_xlfn.IFNA(VLOOKUP(expandedflower[[#This Row],[Strain]],VEGC8[[#All],[Scion METRC '#]:[Health]],5,FALSE),"")</f>
        <v>#REF!</v>
      </c>
      <c r="I2156" s="101"/>
      <c r="J2156" s="101" t="str">
        <f>_xlfn.IFNA(VLOOKUP(expandedflower[[#This Row],[Scion METRC '#]],DEADC8[#Data],2,FALSE),"Alive")</f>
        <v>Alive</v>
      </c>
      <c r="K2156" s="101"/>
      <c r="L2156" s="101" t="str">
        <f>_xlfn.IFNA(VLOOKUP(expandedflower[[#This Row],[Scion METRC '#]],DEADC8[#Data],3,FALSE),"")</f>
        <v/>
      </c>
      <c r="M2156" s="103" t="str">
        <f>_xlfn.IFNA(VLOOKUP(expandedflower[[#This Row],[Scion METRC '#]],DEADC8[#Data],4,FALSE),"")</f>
        <v/>
      </c>
      <c r="N2156" s="101" t="str">
        <f>IF(ISNUMBER(SEARCH(".",expandedflower[[#This Row],[Pheno Barcode]])),CONCATENATE("1A4070000000065000",RIGHT(expandedflower[[#This Row],[Pheno Barcode]],6)),"")</f>
        <v/>
      </c>
      <c r="O215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_VU5-11</v>
      </c>
    </row>
    <row r="2157" spans="1:15" x14ac:dyDescent="0.25">
      <c r="A2157" s="99" t="s">
        <v>608</v>
      </c>
      <c r="B2157" s="101">
        <v>12</v>
      </c>
      <c r="C2157" s="101" t="s">
        <v>618</v>
      </c>
      <c r="D2157" s="101"/>
      <c r="E2157" s="100" t="e">
        <f>_xlfn.IFNA(VLOOKUP(expandedflower[[#This Row],[Scion METRC '#]],[3]!METRCC8[#Data],2,FALSE),"METRC ERROR")</f>
        <v>#REF!</v>
      </c>
      <c r="F2157" s="101" t="str">
        <f>_xlfn.IFNA(VLOOKUP(expandedflower[[#This Row],[Scion METRC '#]],VEGC8[[#All],[Scion METRC '#]:[Pheno Barcode]],2,FALSE),"")</f>
        <v/>
      </c>
      <c r="G2157" s="101" t="str">
        <f>LEFT(expandedflower[[#This Row],[Pheno Barcode]],7)</f>
        <v/>
      </c>
      <c r="H2157" s="103" t="e">
        <f>_xlfn.IFNA(VLOOKUP(expandedflower[[#This Row],[Strain]],VEGC8[[#All],[Scion METRC '#]:[Health]],5,FALSE),"")</f>
        <v>#REF!</v>
      </c>
      <c r="I2157" s="101"/>
      <c r="J2157" s="101" t="str">
        <f>_xlfn.IFNA(VLOOKUP(expandedflower[[#This Row],[Scion METRC '#]],DEADC8[#Data],2,FALSE),"Alive")</f>
        <v>Alive</v>
      </c>
      <c r="K2157" s="101"/>
      <c r="L2157" s="101" t="str">
        <f>_xlfn.IFNA(VLOOKUP(expandedflower[[#This Row],[Scion METRC '#]],DEADC8[#Data],3,FALSE),"")</f>
        <v/>
      </c>
      <c r="M2157" s="103" t="str">
        <f>_xlfn.IFNA(VLOOKUP(expandedflower[[#This Row],[Scion METRC '#]],DEADC8[#Data],4,FALSE),"")</f>
        <v/>
      </c>
      <c r="N2157" s="101" t="str">
        <f>IF(ISNUMBER(SEARCH(".",expandedflower[[#This Row],[Pheno Barcode]])),CONCATENATE("1A4070000000065000",RIGHT(expandedflower[[#This Row],[Pheno Barcode]],6)),"")</f>
        <v/>
      </c>
      <c r="O215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_VU5-12</v>
      </c>
    </row>
    <row r="2158" spans="1:15" x14ac:dyDescent="0.25">
      <c r="A2158" s="99" t="s">
        <v>608</v>
      </c>
      <c r="B2158" s="101">
        <v>13</v>
      </c>
      <c r="C2158" s="101" t="s">
        <v>618</v>
      </c>
      <c r="D2158" s="101"/>
      <c r="E2158" s="100" t="e">
        <f>_xlfn.IFNA(VLOOKUP(expandedflower[[#This Row],[Scion METRC '#]],[3]!METRCC8[#Data],2,FALSE),"METRC ERROR")</f>
        <v>#REF!</v>
      </c>
      <c r="F2158" s="101" t="str">
        <f>_xlfn.IFNA(VLOOKUP(expandedflower[[#This Row],[Scion METRC '#]],VEGC8[[#All],[Scion METRC '#]:[Pheno Barcode]],2,FALSE),"")</f>
        <v/>
      </c>
      <c r="G2158" s="101" t="str">
        <f>LEFT(expandedflower[[#This Row],[Pheno Barcode]],7)</f>
        <v/>
      </c>
      <c r="H2158" s="103" t="e">
        <f>_xlfn.IFNA(VLOOKUP(expandedflower[[#This Row],[Strain]],VEGC8[[#All],[Scion METRC '#]:[Health]],5,FALSE),"")</f>
        <v>#REF!</v>
      </c>
      <c r="I2158" s="101"/>
      <c r="J2158" s="101" t="str">
        <f>_xlfn.IFNA(VLOOKUP(expandedflower[[#This Row],[Scion METRC '#]],DEADC8[#Data],2,FALSE),"Alive")</f>
        <v>Alive</v>
      </c>
      <c r="K2158" s="101"/>
      <c r="L2158" s="101" t="str">
        <f>_xlfn.IFNA(VLOOKUP(expandedflower[[#This Row],[Scion METRC '#]],DEADC8[#Data],3,FALSE),"")</f>
        <v/>
      </c>
      <c r="M2158" s="103" t="str">
        <f>_xlfn.IFNA(VLOOKUP(expandedflower[[#This Row],[Scion METRC '#]],DEADC8[#Data],4,FALSE),"")</f>
        <v/>
      </c>
      <c r="N2158" s="101" t="str">
        <f>IF(ISNUMBER(SEARCH(".",expandedflower[[#This Row],[Pheno Barcode]])),CONCATENATE("1A4070000000065000",RIGHT(expandedflower[[#This Row],[Pheno Barcode]],6)),"")</f>
        <v/>
      </c>
      <c r="O215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_VU5-13</v>
      </c>
    </row>
    <row r="2159" spans="1:15" x14ac:dyDescent="0.25">
      <c r="A2159" s="99" t="s">
        <v>608</v>
      </c>
      <c r="B2159" s="101">
        <v>14</v>
      </c>
      <c r="C2159" s="101" t="s">
        <v>618</v>
      </c>
      <c r="D2159" s="101"/>
      <c r="E2159" s="100" t="e">
        <f>_xlfn.IFNA(VLOOKUP(expandedflower[[#This Row],[Scion METRC '#]],[3]!METRCC8[#Data],2,FALSE),"METRC ERROR")</f>
        <v>#REF!</v>
      </c>
      <c r="F2159" s="101" t="str">
        <f>_xlfn.IFNA(VLOOKUP(expandedflower[[#This Row],[Scion METRC '#]],VEGC8[[#All],[Scion METRC '#]:[Pheno Barcode]],2,FALSE),"")</f>
        <v/>
      </c>
      <c r="G2159" s="101" t="str">
        <f>LEFT(expandedflower[[#This Row],[Pheno Barcode]],7)</f>
        <v/>
      </c>
      <c r="H2159" s="103" t="e">
        <f>_xlfn.IFNA(VLOOKUP(expandedflower[[#This Row],[Strain]],VEGC8[[#All],[Scion METRC '#]:[Health]],5,FALSE),"")</f>
        <v>#REF!</v>
      </c>
      <c r="I2159" s="101"/>
      <c r="J2159" s="101" t="str">
        <f>_xlfn.IFNA(VLOOKUP(expandedflower[[#This Row],[Scion METRC '#]],DEADC8[#Data],2,FALSE),"Alive")</f>
        <v>Alive</v>
      </c>
      <c r="K2159" s="101"/>
      <c r="L2159" s="101" t="str">
        <f>_xlfn.IFNA(VLOOKUP(expandedflower[[#This Row],[Scion METRC '#]],DEADC8[#Data],3,FALSE),"")</f>
        <v/>
      </c>
      <c r="M2159" s="103" t="str">
        <f>_xlfn.IFNA(VLOOKUP(expandedflower[[#This Row],[Scion METRC '#]],DEADC8[#Data],4,FALSE),"")</f>
        <v/>
      </c>
      <c r="N2159" s="101" t="str">
        <f>IF(ISNUMBER(SEARCH(".",expandedflower[[#This Row],[Pheno Barcode]])),CONCATENATE("1A4070000000065000",RIGHT(expandedflower[[#This Row],[Pheno Barcode]],6)),"")</f>
        <v/>
      </c>
      <c r="O215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_VU5-14</v>
      </c>
    </row>
    <row r="2160" spans="1:15" x14ac:dyDescent="0.25">
      <c r="A2160" s="99" t="s">
        <v>608</v>
      </c>
      <c r="B2160" s="101">
        <v>15</v>
      </c>
      <c r="C2160" s="101" t="s">
        <v>618</v>
      </c>
      <c r="D2160" s="101"/>
      <c r="E2160" s="100" t="e">
        <f>_xlfn.IFNA(VLOOKUP(expandedflower[[#This Row],[Scion METRC '#]],[3]!METRCC8[#Data],2,FALSE),"METRC ERROR")</f>
        <v>#REF!</v>
      </c>
      <c r="F2160" s="101" t="str">
        <f>_xlfn.IFNA(VLOOKUP(expandedflower[[#This Row],[Scion METRC '#]],VEGC8[[#All],[Scion METRC '#]:[Pheno Barcode]],2,FALSE),"")</f>
        <v/>
      </c>
      <c r="G2160" s="101" t="str">
        <f>LEFT(expandedflower[[#This Row],[Pheno Barcode]],7)</f>
        <v/>
      </c>
      <c r="H2160" s="103" t="e">
        <f>_xlfn.IFNA(VLOOKUP(expandedflower[[#This Row],[Strain]],VEGC8[[#All],[Scion METRC '#]:[Health]],5,FALSE),"")</f>
        <v>#REF!</v>
      </c>
      <c r="I2160" s="101"/>
      <c r="J2160" s="101" t="str">
        <f>_xlfn.IFNA(VLOOKUP(expandedflower[[#This Row],[Scion METRC '#]],DEADC8[#Data],2,FALSE),"Alive")</f>
        <v>Alive</v>
      </c>
      <c r="K2160" s="101"/>
      <c r="L2160" s="101" t="str">
        <f>_xlfn.IFNA(VLOOKUP(expandedflower[[#This Row],[Scion METRC '#]],DEADC8[#Data],3,FALSE),"")</f>
        <v/>
      </c>
      <c r="M2160" s="103" t="str">
        <f>_xlfn.IFNA(VLOOKUP(expandedflower[[#This Row],[Scion METRC '#]],DEADC8[#Data],4,FALSE),"")</f>
        <v/>
      </c>
      <c r="N2160" s="101" t="str">
        <f>IF(ISNUMBER(SEARCH(".",expandedflower[[#This Row],[Pheno Barcode]])),CONCATENATE("1A4070000000065000",RIGHT(expandedflower[[#This Row],[Pheno Barcode]],6)),"")</f>
        <v/>
      </c>
      <c r="O216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_VU5-15</v>
      </c>
    </row>
    <row r="2161" spans="1:15" x14ac:dyDescent="0.25">
      <c r="A2161" s="99" t="s">
        <v>608</v>
      </c>
      <c r="B2161" s="101">
        <v>16</v>
      </c>
      <c r="C2161" s="101" t="s">
        <v>618</v>
      </c>
      <c r="D2161" s="101"/>
      <c r="E2161" s="100" t="e">
        <f>_xlfn.IFNA(VLOOKUP(expandedflower[[#This Row],[Scion METRC '#]],[3]!METRCC8[#Data],2,FALSE),"METRC ERROR")</f>
        <v>#REF!</v>
      </c>
      <c r="F2161" s="101" t="str">
        <f>_xlfn.IFNA(VLOOKUP(expandedflower[[#This Row],[Scion METRC '#]],VEGC8[[#All],[Scion METRC '#]:[Pheno Barcode]],2,FALSE),"")</f>
        <v/>
      </c>
      <c r="G2161" s="101" t="str">
        <f>LEFT(expandedflower[[#This Row],[Pheno Barcode]],7)</f>
        <v/>
      </c>
      <c r="H2161" s="103" t="e">
        <f>_xlfn.IFNA(VLOOKUP(expandedflower[[#This Row],[Strain]],VEGC8[[#All],[Scion METRC '#]:[Health]],5,FALSE),"")</f>
        <v>#REF!</v>
      </c>
      <c r="I2161" s="101"/>
      <c r="J2161" s="101" t="str">
        <f>_xlfn.IFNA(VLOOKUP(expandedflower[[#This Row],[Scion METRC '#]],DEADC8[#Data],2,FALSE),"Alive")</f>
        <v>Alive</v>
      </c>
      <c r="K2161" s="101"/>
      <c r="L2161" s="101" t="str">
        <f>_xlfn.IFNA(VLOOKUP(expandedflower[[#This Row],[Scion METRC '#]],DEADC8[#Data],3,FALSE),"")</f>
        <v/>
      </c>
      <c r="M2161" s="103" t="str">
        <f>_xlfn.IFNA(VLOOKUP(expandedflower[[#This Row],[Scion METRC '#]],DEADC8[#Data],4,FALSE),"")</f>
        <v/>
      </c>
      <c r="N2161" s="101" t="str">
        <f>IF(ISNUMBER(SEARCH(".",expandedflower[[#This Row],[Pheno Barcode]])),CONCATENATE("1A4070000000065000",RIGHT(expandedflower[[#This Row],[Pheno Barcode]],6)),"")</f>
        <v/>
      </c>
      <c r="O216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_VU5-16</v>
      </c>
    </row>
    <row r="2162" spans="1:15" x14ac:dyDescent="0.25">
      <c r="A2162" s="99" t="s">
        <v>608</v>
      </c>
      <c r="B2162" s="101">
        <v>1</v>
      </c>
      <c r="C2162" s="101" t="s">
        <v>619</v>
      </c>
      <c r="D2162" s="101"/>
      <c r="E2162" s="100" t="e">
        <f>_xlfn.IFNA(VLOOKUP(expandedflower[[#This Row],[Scion METRC '#]],[3]!METRCC8[#Data],2,FALSE),"METRC ERROR")</f>
        <v>#REF!</v>
      </c>
      <c r="F2162" s="101" t="str">
        <f>_xlfn.IFNA(VLOOKUP(expandedflower[[#This Row],[Scion METRC '#]],VEGC8[[#All],[Scion METRC '#]:[Pheno Barcode]],2,FALSE),"")</f>
        <v/>
      </c>
      <c r="G2162" s="101" t="str">
        <f>LEFT(expandedflower[[#This Row],[Pheno Barcode]],7)</f>
        <v/>
      </c>
      <c r="H2162" s="103" t="e">
        <f>_xlfn.IFNA(VLOOKUP(expandedflower[[#This Row],[Strain]],VEGC8[[#All],[Scion METRC '#]:[Health]],5,FALSE),"")</f>
        <v>#REF!</v>
      </c>
      <c r="I2162" s="101"/>
      <c r="J2162" s="101" t="str">
        <f>_xlfn.IFNA(VLOOKUP(expandedflower[[#This Row],[Scion METRC '#]],DEADC8[#Data],2,FALSE),"Alive")</f>
        <v>Alive</v>
      </c>
      <c r="K2162" s="101"/>
      <c r="L2162" s="101" t="str">
        <f>_xlfn.IFNA(VLOOKUP(expandedflower[[#This Row],[Scion METRC '#]],DEADC8[#Data],3,FALSE),"")</f>
        <v/>
      </c>
      <c r="M2162" s="103" t="str">
        <f>_xlfn.IFNA(VLOOKUP(expandedflower[[#This Row],[Scion METRC '#]],DEADC8[#Data],4,FALSE),"")</f>
        <v/>
      </c>
      <c r="N2162" s="101" t="str">
        <f>IF(ISNUMBER(SEARCH(".",expandedflower[[#This Row],[Pheno Barcode]])),CONCATENATE("1A4070000000065000",RIGHT(expandedflower[[#This Row],[Pheno Barcode]],6)),"")</f>
        <v/>
      </c>
      <c r="O216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_WU1-01</v>
      </c>
    </row>
    <row r="2163" spans="1:15" x14ac:dyDescent="0.25">
      <c r="A2163" s="99" t="s">
        <v>608</v>
      </c>
      <c r="B2163" s="101">
        <v>2</v>
      </c>
      <c r="C2163" s="101" t="s">
        <v>619</v>
      </c>
      <c r="D2163" s="101"/>
      <c r="E2163" s="100" t="e">
        <f>_xlfn.IFNA(VLOOKUP(expandedflower[[#This Row],[Scion METRC '#]],[3]!METRCC8[#Data],2,FALSE),"METRC ERROR")</f>
        <v>#REF!</v>
      </c>
      <c r="F2163" s="101" t="str">
        <f>_xlfn.IFNA(VLOOKUP(expandedflower[[#This Row],[Scion METRC '#]],VEGC8[[#All],[Scion METRC '#]:[Pheno Barcode]],2,FALSE),"")</f>
        <v/>
      </c>
      <c r="G2163" s="101" t="str">
        <f>LEFT(expandedflower[[#This Row],[Pheno Barcode]],7)</f>
        <v/>
      </c>
      <c r="H2163" s="103" t="e">
        <f>_xlfn.IFNA(VLOOKUP(expandedflower[[#This Row],[Strain]],VEGC8[[#All],[Scion METRC '#]:[Health]],5,FALSE),"")</f>
        <v>#REF!</v>
      </c>
      <c r="I2163" s="101"/>
      <c r="J2163" s="101" t="str">
        <f>_xlfn.IFNA(VLOOKUP(expandedflower[[#This Row],[Scion METRC '#]],DEADC8[#Data],2,FALSE),"Alive")</f>
        <v>Alive</v>
      </c>
      <c r="K2163" s="101"/>
      <c r="L2163" s="101" t="str">
        <f>_xlfn.IFNA(VLOOKUP(expandedflower[[#This Row],[Scion METRC '#]],DEADC8[#Data],3,FALSE),"")</f>
        <v/>
      </c>
      <c r="M2163" s="103" t="str">
        <f>_xlfn.IFNA(VLOOKUP(expandedflower[[#This Row],[Scion METRC '#]],DEADC8[#Data],4,FALSE),"")</f>
        <v/>
      </c>
      <c r="N2163" s="101" t="str">
        <f>IF(ISNUMBER(SEARCH(".",expandedflower[[#This Row],[Pheno Barcode]])),CONCATENATE("1A4070000000065000",RIGHT(expandedflower[[#This Row],[Pheno Barcode]],6)),"")</f>
        <v/>
      </c>
      <c r="O216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_WU1-02</v>
      </c>
    </row>
    <row r="2164" spans="1:15" x14ac:dyDescent="0.25">
      <c r="A2164" s="99" t="s">
        <v>608</v>
      </c>
      <c r="B2164" s="101">
        <v>3</v>
      </c>
      <c r="C2164" s="101" t="s">
        <v>619</v>
      </c>
      <c r="D2164" s="101"/>
      <c r="E2164" s="100" t="e">
        <f>_xlfn.IFNA(VLOOKUP(expandedflower[[#This Row],[Scion METRC '#]],[3]!METRCC8[#Data],2,FALSE),"METRC ERROR")</f>
        <v>#REF!</v>
      </c>
      <c r="F2164" s="101" t="str">
        <f>_xlfn.IFNA(VLOOKUP(expandedflower[[#This Row],[Scion METRC '#]],VEGC8[[#All],[Scion METRC '#]:[Pheno Barcode]],2,FALSE),"")</f>
        <v/>
      </c>
      <c r="G2164" s="101" t="str">
        <f>LEFT(expandedflower[[#This Row],[Pheno Barcode]],7)</f>
        <v/>
      </c>
      <c r="H2164" s="103" t="e">
        <f>_xlfn.IFNA(VLOOKUP(expandedflower[[#This Row],[Strain]],VEGC8[[#All],[Scion METRC '#]:[Health]],5,FALSE),"")</f>
        <v>#REF!</v>
      </c>
      <c r="I2164" s="101"/>
      <c r="J2164" s="101" t="str">
        <f>_xlfn.IFNA(VLOOKUP(expandedflower[[#This Row],[Scion METRC '#]],DEADC8[#Data],2,FALSE),"Alive")</f>
        <v>Alive</v>
      </c>
      <c r="K2164" s="101"/>
      <c r="L2164" s="101" t="str">
        <f>_xlfn.IFNA(VLOOKUP(expandedflower[[#This Row],[Scion METRC '#]],DEADC8[#Data],3,FALSE),"")</f>
        <v/>
      </c>
      <c r="M2164" s="103" t="str">
        <f>_xlfn.IFNA(VLOOKUP(expandedflower[[#This Row],[Scion METRC '#]],DEADC8[#Data],4,FALSE),"")</f>
        <v/>
      </c>
      <c r="N2164" s="101" t="str">
        <f>IF(ISNUMBER(SEARCH(".",expandedflower[[#This Row],[Pheno Barcode]])),CONCATENATE("1A4070000000065000",RIGHT(expandedflower[[#This Row],[Pheno Barcode]],6)),"")</f>
        <v/>
      </c>
      <c r="O216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_WU1-03</v>
      </c>
    </row>
    <row r="2165" spans="1:15" x14ac:dyDescent="0.25">
      <c r="A2165" s="99" t="s">
        <v>608</v>
      </c>
      <c r="B2165" s="101">
        <v>4</v>
      </c>
      <c r="C2165" s="101" t="s">
        <v>619</v>
      </c>
      <c r="D2165" s="101"/>
      <c r="E2165" s="100" t="e">
        <f>_xlfn.IFNA(VLOOKUP(expandedflower[[#This Row],[Scion METRC '#]],[3]!METRCC8[#Data],2,FALSE),"METRC ERROR")</f>
        <v>#REF!</v>
      </c>
      <c r="F2165" s="101" t="str">
        <f>_xlfn.IFNA(VLOOKUP(expandedflower[[#This Row],[Scion METRC '#]],VEGC8[[#All],[Scion METRC '#]:[Pheno Barcode]],2,FALSE),"")</f>
        <v/>
      </c>
      <c r="G2165" s="101" t="str">
        <f>LEFT(expandedflower[[#This Row],[Pheno Barcode]],7)</f>
        <v/>
      </c>
      <c r="H2165" s="103" t="e">
        <f>_xlfn.IFNA(VLOOKUP(expandedflower[[#This Row],[Strain]],VEGC8[[#All],[Scion METRC '#]:[Health]],5,FALSE),"")</f>
        <v>#REF!</v>
      </c>
      <c r="I2165" s="101"/>
      <c r="J2165" s="101" t="str">
        <f>_xlfn.IFNA(VLOOKUP(expandedflower[[#This Row],[Scion METRC '#]],DEADC8[#Data],2,FALSE),"Alive")</f>
        <v>Alive</v>
      </c>
      <c r="K2165" s="101"/>
      <c r="L2165" s="101" t="str">
        <f>_xlfn.IFNA(VLOOKUP(expandedflower[[#This Row],[Scion METRC '#]],DEADC8[#Data],3,FALSE),"")</f>
        <v/>
      </c>
      <c r="M2165" s="103" t="str">
        <f>_xlfn.IFNA(VLOOKUP(expandedflower[[#This Row],[Scion METRC '#]],DEADC8[#Data],4,FALSE),"")</f>
        <v/>
      </c>
      <c r="N2165" s="101" t="str">
        <f>IF(ISNUMBER(SEARCH(".",expandedflower[[#This Row],[Pheno Barcode]])),CONCATENATE("1A4070000000065000",RIGHT(expandedflower[[#This Row],[Pheno Barcode]],6)),"")</f>
        <v/>
      </c>
      <c r="O216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_WU1-04</v>
      </c>
    </row>
    <row r="2166" spans="1:15" x14ac:dyDescent="0.25">
      <c r="A2166" s="99" t="s">
        <v>608</v>
      </c>
      <c r="B2166" s="101">
        <v>5</v>
      </c>
      <c r="C2166" s="101" t="s">
        <v>619</v>
      </c>
      <c r="D2166" s="101"/>
      <c r="E2166" s="100" t="e">
        <f>_xlfn.IFNA(VLOOKUP(expandedflower[[#This Row],[Scion METRC '#]],[3]!METRCC8[#Data],2,FALSE),"METRC ERROR")</f>
        <v>#REF!</v>
      </c>
      <c r="F2166" s="101" t="str">
        <f>_xlfn.IFNA(VLOOKUP(expandedflower[[#This Row],[Scion METRC '#]],VEGC8[[#All],[Scion METRC '#]:[Pheno Barcode]],2,FALSE),"")</f>
        <v/>
      </c>
      <c r="G2166" s="101" t="str">
        <f>LEFT(expandedflower[[#This Row],[Pheno Barcode]],7)</f>
        <v/>
      </c>
      <c r="H2166" s="103" t="e">
        <f>_xlfn.IFNA(VLOOKUP(expandedflower[[#This Row],[Strain]],VEGC8[[#All],[Scion METRC '#]:[Health]],5,FALSE),"")</f>
        <v>#REF!</v>
      </c>
      <c r="I2166" s="101"/>
      <c r="J2166" s="101" t="str">
        <f>_xlfn.IFNA(VLOOKUP(expandedflower[[#This Row],[Scion METRC '#]],DEADC8[#Data],2,FALSE),"Alive")</f>
        <v>Alive</v>
      </c>
      <c r="K2166" s="101"/>
      <c r="L2166" s="101" t="str">
        <f>_xlfn.IFNA(VLOOKUP(expandedflower[[#This Row],[Scion METRC '#]],DEADC8[#Data],3,FALSE),"")</f>
        <v/>
      </c>
      <c r="M2166" s="103" t="str">
        <f>_xlfn.IFNA(VLOOKUP(expandedflower[[#This Row],[Scion METRC '#]],DEADC8[#Data],4,FALSE),"")</f>
        <v/>
      </c>
      <c r="N2166" s="101" t="str">
        <f>IF(ISNUMBER(SEARCH(".",expandedflower[[#This Row],[Pheno Barcode]])),CONCATENATE("1A4070000000065000",RIGHT(expandedflower[[#This Row],[Pheno Barcode]],6)),"")</f>
        <v/>
      </c>
      <c r="O216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_WU1-05</v>
      </c>
    </row>
    <row r="2167" spans="1:15" x14ac:dyDescent="0.25">
      <c r="A2167" s="99" t="s">
        <v>608</v>
      </c>
      <c r="B2167" s="101">
        <v>6</v>
      </c>
      <c r="C2167" s="101" t="s">
        <v>619</v>
      </c>
      <c r="D2167" s="101"/>
      <c r="E2167" s="100" t="e">
        <f>_xlfn.IFNA(VLOOKUP(expandedflower[[#This Row],[Scion METRC '#]],[3]!METRCC8[#Data],2,FALSE),"METRC ERROR")</f>
        <v>#REF!</v>
      </c>
      <c r="F2167" s="101" t="str">
        <f>_xlfn.IFNA(VLOOKUP(expandedflower[[#This Row],[Scion METRC '#]],VEGC8[[#All],[Scion METRC '#]:[Pheno Barcode]],2,FALSE),"")</f>
        <v/>
      </c>
      <c r="G2167" s="101" t="str">
        <f>LEFT(expandedflower[[#This Row],[Pheno Barcode]],7)</f>
        <v/>
      </c>
      <c r="H2167" s="103" t="e">
        <f>_xlfn.IFNA(VLOOKUP(expandedflower[[#This Row],[Strain]],VEGC8[[#All],[Scion METRC '#]:[Health]],5,FALSE),"")</f>
        <v>#REF!</v>
      </c>
      <c r="I2167" s="101"/>
      <c r="J2167" s="101" t="str">
        <f>_xlfn.IFNA(VLOOKUP(expandedflower[[#This Row],[Scion METRC '#]],DEADC8[#Data],2,FALSE),"Alive")</f>
        <v>Alive</v>
      </c>
      <c r="K2167" s="101"/>
      <c r="L2167" s="101" t="str">
        <f>_xlfn.IFNA(VLOOKUP(expandedflower[[#This Row],[Scion METRC '#]],DEADC8[#Data],3,FALSE),"")</f>
        <v/>
      </c>
      <c r="M2167" s="103" t="str">
        <f>_xlfn.IFNA(VLOOKUP(expandedflower[[#This Row],[Scion METRC '#]],DEADC8[#Data],4,FALSE),"")</f>
        <v/>
      </c>
      <c r="N2167" s="101" t="str">
        <f>IF(ISNUMBER(SEARCH(".",expandedflower[[#This Row],[Pheno Barcode]])),CONCATENATE("1A4070000000065000",RIGHT(expandedflower[[#This Row],[Pheno Barcode]],6)),"")</f>
        <v/>
      </c>
      <c r="O216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_WU1-06</v>
      </c>
    </row>
    <row r="2168" spans="1:15" x14ac:dyDescent="0.25">
      <c r="A2168" s="99" t="s">
        <v>608</v>
      </c>
      <c r="B2168" s="101">
        <v>7</v>
      </c>
      <c r="C2168" s="101" t="s">
        <v>619</v>
      </c>
      <c r="D2168" s="101"/>
      <c r="E2168" s="100" t="e">
        <f>_xlfn.IFNA(VLOOKUP(expandedflower[[#This Row],[Scion METRC '#]],[3]!METRCC8[#Data],2,FALSE),"METRC ERROR")</f>
        <v>#REF!</v>
      </c>
      <c r="F2168" s="101" t="str">
        <f>_xlfn.IFNA(VLOOKUP(expandedflower[[#This Row],[Scion METRC '#]],VEGC8[[#All],[Scion METRC '#]:[Pheno Barcode]],2,FALSE),"")</f>
        <v/>
      </c>
      <c r="G2168" s="101" t="str">
        <f>LEFT(expandedflower[[#This Row],[Pheno Barcode]],7)</f>
        <v/>
      </c>
      <c r="H2168" s="103" t="e">
        <f>_xlfn.IFNA(VLOOKUP(expandedflower[[#This Row],[Strain]],VEGC8[[#All],[Scion METRC '#]:[Health]],5,FALSE),"")</f>
        <v>#REF!</v>
      </c>
      <c r="I2168" s="101"/>
      <c r="J2168" s="101" t="str">
        <f>_xlfn.IFNA(VLOOKUP(expandedflower[[#This Row],[Scion METRC '#]],DEADC8[#Data],2,FALSE),"Alive")</f>
        <v>Alive</v>
      </c>
      <c r="K2168" s="101"/>
      <c r="L2168" s="101" t="str">
        <f>_xlfn.IFNA(VLOOKUP(expandedflower[[#This Row],[Scion METRC '#]],DEADC8[#Data],3,FALSE),"")</f>
        <v/>
      </c>
      <c r="M2168" s="103" t="str">
        <f>_xlfn.IFNA(VLOOKUP(expandedflower[[#This Row],[Scion METRC '#]],DEADC8[#Data],4,FALSE),"")</f>
        <v/>
      </c>
      <c r="N2168" s="101" t="str">
        <f>IF(ISNUMBER(SEARCH(".",expandedflower[[#This Row],[Pheno Barcode]])),CONCATENATE("1A4070000000065000",RIGHT(expandedflower[[#This Row],[Pheno Barcode]],6)),"")</f>
        <v/>
      </c>
      <c r="O216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_WU1-07</v>
      </c>
    </row>
    <row r="2169" spans="1:15" x14ac:dyDescent="0.25">
      <c r="A2169" s="99" t="s">
        <v>608</v>
      </c>
      <c r="B2169" s="101">
        <v>8</v>
      </c>
      <c r="C2169" s="101" t="s">
        <v>619</v>
      </c>
      <c r="D2169" s="101"/>
      <c r="E2169" s="100" t="e">
        <f>_xlfn.IFNA(VLOOKUP(expandedflower[[#This Row],[Scion METRC '#]],[3]!METRCC8[#Data],2,FALSE),"METRC ERROR")</f>
        <v>#REF!</v>
      </c>
      <c r="F2169" s="101" t="str">
        <f>_xlfn.IFNA(VLOOKUP(expandedflower[[#This Row],[Scion METRC '#]],VEGC8[[#All],[Scion METRC '#]:[Pheno Barcode]],2,FALSE),"")</f>
        <v/>
      </c>
      <c r="G2169" s="101" t="str">
        <f>LEFT(expandedflower[[#This Row],[Pheno Barcode]],7)</f>
        <v/>
      </c>
      <c r="H2169" s="103" t="e">
        <f>_xlfn.IFNA(VLOOKUP(expandedflower[[#This Row],[Strain]],VEGC8[[#All],[Scion METRC '#]:[Health]],5,FALSE),"")</f>
        <v>#REF!</v>
      </c>
      <c r="I2169" s="101"/>
      <c r="J2169" s="101" t="str">
        <f>_xlfn.IFNA(VLOOKUP(expandedflower[[#This Row],[Scion METRC '#]],DEADC8[#Data],2,FALSE),"Alive")</f>
        <v>Alive</v>
      </c>
      <c r="K2169" s="101"/>
      <c r="L2169" s="101" t="str">
        <f>_xlfn.IFNA(VLOOKUP(expandedflower[[#This Row],[Scion METRC '#]],DEADC8[#Data],3,FALSE),"")</f>
        <v/>
      </c>
      <c r="M2169" s="103" t="str">
        <f>_xlfn.IFNA(VLOOKUP(expandedflower[[#This Row],[Scion METRC '#]],DEADC8[#Data],4,FALSE),"")</f>
        <v/>
      </c>
      <c r="N2169" s="101" t="str">
        <f>IF(ISNUMBER(SEARCH(".",expandedflower[[#This Row],[Pheno Barcode]])),CONCATENATE("1A4070000000065000",RIGHT(expandedflower[[#This Row],[Pheno Barcode]],6)),"")</f>
        <v/>
      </c>
      <c r="O216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_WU1-08</v>
      </c>
    </row>
    <row r="2170" spans="1:15" x14ac:dyDescent="0.25">
      <c r="A2170" s="99" t="s">
        <v>608</v>
      </c>
      <c r="B2170" s="101">
        <v>9</v>
      </c>
      <c r="C2170" s="101" t="s">
        <v>619</v>
      </c>
      <c r="D2170" s="101"/>
      <c r="E2170" s="100" t="e">
        <f>_xlfn.IFNA(VLOOKUP(expandedflower[[#This Row],[Scion METRC '#]],[3]!METRCC8[#Data],2,FALSE),"METRC ERROR")</f>
        <v>#REF!</v>
      </c>
      <c r="F2170" s="101" t="str">
        <f>_xlfn.IFNA(VLOOKUP(expandedflower[[#This Row],[Scion METRC '#]],VEGC8[[#All],[Scion METRC '#]:[Pheno Barcode]],2,FALSE),"")</f>
        <v/>
      </c>
      <c r="G2170" s="101" t="str">
        <f>LEFT(expandedflower[[#This Row],[Pheno Barcode]],7)</f>
        <v/>
      </c>
      <c r="H2170" s="103" t="e">
        <f>_xlfn.IFNA(VLOOKUP(expandedflower[[#This Row],[Strain]],VEGC8[[#All],[Scion METRC '#]:[Health]],5,FALSE),"")</f>
        <v>#REF!</v>
      </c>
      <c r="I2170" s="101"/>
      <c r="J2170" s="101" t="str">
        <f>_xlfn.IFNA(VLOOKUP(expandedflower[[#This Row],[Scion METRC '#]],DEADC8[#Data],2,FALSE),"Alive")</f>
        <v>Alive</v>
      </c>
      <c r="K2170" s="101"/>
      <c r="L2170" s="101" t="str">
        <f>_xlfn.IFNA(VLOOKUP(expandedflower[[#This Row],[Scion METRC '#]],DEADC8[#Data],3,FALSE),"")</f>
        <v/>
      </c>
      <c r="M2170" s="103" t="str">
        <f>_xlfn.IFNA(VLOOKUP(expandedflower[[#This Row],[Scion METRC '#]],DEADC8[#Data],4,FALSE),"")</f>
        <v/>
      </c>
      <c r="N2170" s="101" t="str">
        <f>IF(ISNUMBER(SEARCH(".",expandedflower[[#This Row],[Pheno Barcode]])),CONCATENATE("1A4070000000065000",RIGHT(expandedflower[[#This Row],[Pheno Barcode]],6)),"")</f>
        <v/>
      </c>
      <c r="O217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_WU1-09</v>
      </c>
    </row>
    <row r="2171" spans="1:15" x14ac:dyDescent="0.25">
      <c r="A2171" s="99" t="s">
        <v>608</v>
      </c>
      <c r="B2171" s="101">
        <v>10</v>
      </c>
      <c r="C2171" s="101" t="s">
        <v>619</v>
      </c>
      <c r="D2171" s="101"/>
      <c r="E2171" s="100" t="e">
        <f>_xlfn.IFNA(VLOOKUP(expandedflower[[#This Row],[Scion METRC '#]],[3]!METRCC8[#Data],2,FALSE),"METRC ERROR")</f>
        <v>#REF!</v>
      </c>
      <c r="F2171" s="101" t="str">
        <f>_xlfn.IFNA(VLOOKUP(expandedflower[[#This Row],[Scion METRC '#]],VEGC8[[#All],[Scion METRC '#]:[Pheno Barcode]],2,FALSE),"")</f>
        <v/>
      </c>
      <c r="G2171" s="101" t="str">
        <f>LEFT(expandedflower[[#This Row],[Pheno Barcode]],7)</f>
        <v/>
      </c>
      <c r="H2171" s="103" t="e">
        <f>_xlfn.IFNA(VLOOKUP(expandedflower[[#This Row],[Strain]],VEGC8[[#All],[Scion METRC '#]:[Health]],5,FALSE),"")</f>
        <v>#REF!</v>
      </c>
      <c r="I2171" s="101"/>
      <c r="J2171" s="101" t="str">
        <f>_xlfn.IFNA(VLOOKUP(expandedflower[[#This Row],[Scion METRC '#]],DEADC8[#Data],2,FALSE),"Alive")</f>
        <v>Alive</v>
      </c>
      <c r="K2171" s="101"/>
      <c r="L2171" s="101" t="str">
        <f>_xlfn.IFNA(VLOOKUP(expandedflower[[#This Row],[Scion METRC '#]],DEADC8[#Data],3,FALSE),"")</f>
        <v/>
      </c>
      <c r="M2171" s="103" t="str">
        <f>_xlfn.IFNA(VLOOKUP(expandedflower[[#This Row],[Scion METRC '#]],DEADC8[#Data],4,FALSE),"")</f>
        <v/>
      </c>
      <c r="N2171" s="101" t="str">
        <f>IF(ISNUMBER(SEARCH(".",expandedflower[[#This Row],[Pheno Barcode]])),CONCATENATE("1A4070000000065000",RIGHT(expandedflower[[#This Row],[Pheno Barcode]],6)),"")</f>
        <v/>
      </c>
      <c r="O217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_WU1-10</v>
      </c>
    </row>
    <row r="2172" spans="1:15" x14ac:dyDescent="0.25">
      <c r="A2172" s="99" t="s">
        <v>608</v>
      </c>
      <c r="B2172" s="101">
        <v>11</v>
      </c>
      <c r="C2172" s="101" t="s">
        <v>619</v>
      </c>
      <c r="D2172" s="101"/>
      <c r="E2172" s="100" t="e">
        <f>_xlfn.IFNA(VLOOKUP(expandedflower[[#This Row],[Scion METRC '#]],[3]!METRCC8[#Data],2,FALSE),"METRC ERROR")</f>
        <v>#REF!</v>
      </c>
      <c r="F2172" s="101" t="str">
        <f>_xlfn.IFNA(VLOOKUP(expandedflower[[#This Row],[Scion METRC '#]],VEGC8[[#All],[Scion METRC '#]:[Pheno Barcode]],2,FALSE),"")</f>
        <v/>
      </c>
      <c r="G2172" s="101" t="str">
        <f>LEFT(expandedflower[[#This Row],[Pheno Barcode]],7)</f>
        <v/>
      </c>
      <c r="H2172" s="103" t="e">
        <f>_xlfn.IFNA(VLOOKUP(expandedflower[[#This Row],[Strain]],VEGC8[[#All],[Scion METRC '#]:[Health]],5,FALSE),"")</f>
        <v>#REF!</v>
      </c>
      <c r="I2172" s="101"/>
      <c r="J2172" s="101" t="str">
        <f>_xlfn.IFNA(VLOOKUP(expandedflower[[#This Row],[Scion METRC '#]],DEADC8[#Data],2,FALSE),"Alive")</f>
        <v>Alive</v>
      </c>
      <c r="K2172" s="101"/>
      <c r="L2172" s="101" t="str">
        <f>_xlfn.IFNA(VLOOKUP(expandedflower[[#This Row],[Scion METRC '#]],DEADC8[#Data],3,FALSE),"")</f>
        <v/>
      </c>
      <c r="M2172" s="103" t="str">
        <f>_xlfn.IFNA(VLOOKUP(expandedflower[[#This Row],[Scion METRC '#]],DEADC8[#Data],4,FALSE),"")</f>
        <v/>
      </c>
      <c r="N2172" s="101" t="str">
        <f>IF(ISNUMBER(SEARCH(".",expandedflower[[#This Row],[Pheno Barcode]])),CONCATENATE("1A4070000000065000",RIGHT(expandedflower[[#This Row],[Pheno Barcode]],6)),"")</f>
        <v/>
      </c>
      <c r="O217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_WU1-11</v>
      </c>
    </row>
    <row r="2173" spans="1:15" x14ac:dyDescent="0.25">
      <c r="A2173" s="99" t="s">
        <v>608</v>
      </c>
      <c r="B2173" s="101">
        <v>12</v>
      </c>
      <c r="C2173" s="101" t="s">
        <v>619</v>
      </c>
      <c r="D2173" s="101"/>
      <c r="E2173" s="100" t="e">
        <f>_xlfn.IFNA(VLOOKUP(expandedflower[[#This Row],[Scion METRC '#]],[3]!METRCC8[#Data],2,FALSE),"METRC ERROR")</f>
        <v>#REF!</v>
      </c>
      <c r="F2173" s="101" t="str">
        <f>_xlfn.IFNA(VLOOKUP(expandedflower[[#This Row],[Scion METRC '#]],VEGC8[[#All],[Scion METRC '#]:[Pheno Barcode]],2,FALSE),"")</f>
        <v/>
      </c>
      <c r="G2173" s="101" t="str">
        <f>LEFT(expandedflower[[#This Row],[Pheno Barcode]],7)</f>
        <v/>
      </c>
      <c r="H2173" s="103" t="e">
        <f>_xlfn.IFNA(VLOOKUP(expandedflower[[#This Row],[Strain]],VEGC8[[#All],[Scion METRC '#]:[Health]],5,FALSE),"")</f>
        <v>#REF!</v>
      </c>
      <c r="I2173" s="101"/>
      <c r="J2173" s="101" t="str">
        <f>_xlfn.IFNA(VLOOKUP(expandedflower[[#This Row],[Scion METRC '#]],DEADC8[#Data],2,FALSE),"Alive")</f>
        <v>Alive</v>
      </c>
      <c r="K2173" s="101"/>
      <c r="L2173" s="101" t="str">
        <f>_xlfn.IFNA(VLOOKUP(expandedflower[[#This Row],[Scion METRC '#]],DEADC8[#Data],3,FALSE),"")</f>
        <v/>
      </c>
      <c r="M2173" s="103" t="str">
        <f>_xlfn.IFNA(VLOOKUP(expandedflower[[#This Row],[Scion METRC '#]],DEADC8[#Data],4,FALSE),"")</f>
        <v/>
      </c>
      <c r="N2173" s="101" t="str">
        <f>IF(ISNUMBER(SEARCH(".",expandedflower[[#This Row],[Pheno Barcode]])),CONCATENATE("1A4070000000065000",RIGHT(expandedflower[[#This Row],[Pheno Barcode]],6)),"")</f>
        <v/>
      </c>
      <c r="O217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_WU1-12</v>
      </c>
    </row>
    <row r="2174" spans="1:15" x14ac:dyDescent="0.25">
      <c r="A2174" s="99" t="s">
        <v>608</v>
      </c>
      <c r="B2174" s="101">
        <v>13</v>
      </c>
      <c r="C2174" s="101" t="s">
        <v>619</v>
      </c>
      <c r="D2174" s="101"/>
      <c r="E2174" s="100" t="e">
        <f>_xlfn.IFNA(VLOOKUP(expandedflower[[#This Row],[Scion METRC '#]],[3]!METRCC8[#Data],2,FALSE),"METRC ERROR")</f>
        <v>#REF!</v>
      </c>
      <c r="F2174" s="101" t="str">
        <f>_xlfn.IFNA(VLOOKUP(expandedflower[[#This Row],[Scion METRC '#]],VEGC8[[#All],[Scion METRC '#]:[Pheno Barcode]],2,FALSE),"")</f>
        <v/>
      </c>
      <c r="G2174" s="101" t="str">
        <f>LEFT(expandedflower[[#This Row],[Pheno Barcode]],7)</f>
        <v/>
      </c>
      <c r="H2174" s="103" t="e">
        <f>_xlfn.IFNA(VLOOKUP(expandedflower[[#This Row],[Strain]],VEGC8[[#All],[Scion METRC '#]:[Health]],5,FALSE),"")</f>
        <v>#REF!</v>
      </c>
      <c r="I2174" s="101"/>
      <c r="J2174" s="101" t="str">
        <f>_xlfn.IFNA(VLOOKUP(expandedflower[[#This Row],[Scion METRC '#]],DEADC8[#Data],2,FALSE),"Alive")</f>
        <v>Alive</v>
      </c>
      <c r="K2174" s="101"/>
      <c r="L2174" s="101" t="str">
        <f>_xlfn.IFNA(VLOOKUP(expandedflower[[#This Row],[Scion METRC '#]],DEADC8[#Data],3,FALSE),"")</f>
        <v/>
      </c>
      <c r="M2174" s="103" t="str">
        <f>_xlfn.IFNA(VLOOKUP(expandedflower[[#This Row],[Scion METRC '#]],DEADC8[#Data],4,FALSE),"")</f>
        <v/>
      </c>
      <c r="N2174" s="101" t="str">
        <f>IF(ISNUMBER(SEARCH(".",expandedflower[[#This Row],[Pheno Barcode]])),CONCATENATE("1A4070000000065000",RIGHT(expandedflower[[#This Row],[Pheno Barcode]],6)),"")</f>
        <v/>
      </c>
      <c r="O217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_WU1-13</v>
      </c>
    </row>
    <row r="2175" spans="1:15" x14ac:dyDescent="0.25">
      <c r="A2175" s="99" t="s">
        <v>608</v>
      </c>
      <c r="B2175" s="101">
        <v>14</v>
      </c>
      <c r="C2175" s="101" t="s">
        <v>619</v>
      </c>
      <c r="D2175" s="101"/>
      <c r="E2175" s="100" t="e">
        <f>_xlfn.IFNA(VLOOKUP(expandedflower[[#This Row],[Scion METRC '#]],[3]!METRCC8[#Data],2,FALSE),"METRC ERROR")</f>
        <v>#REF!</v>
      </c>
      <c r="F2175" s="101" t="str">
        <f>_xlfn.IFNA(VLOOKUP(expandedflower[[#This Row],[Scion METRC '#]],VEGC8[[#All],[Scion METRC '#]:[Pheno Barcode]],2,FALSE),"")</f>
        <v/>
      </c>
      <c r="G2175" s="101" t="str">
        <f>LEFT(expandedflower[[#This Row],[Pheno Barcode]],7)</f>
        <v/>
      </c>
      <c r="H2175" s="103" t="e">
        <f>_xlfn.IFNA(VLOOKUP(expandedflower[[#This Row],[Strain]],VEGC8[[#All],[Scion METRC '#]:[Health]],5,FALSE),"")</f>
        <v>#REF!</v>
      </c>
      <c r="I2175" s="101"/>
      <c r="J2175" s="101" t="str">
        <f>_xlfn.IFNA(VLOOKUP(expandedflower[[#This Row],[Scion METRC '#]],DEADC8[#Data],2,FALSE),"Alive")</f>
        <v>Alive</v>
      </c>
      <c r="K2175" s="101"/>
      <c r="L2175" s="101" t="str">
        <f>_xlfn.IFNA(VLOOKUP(expandedflower[[#This Row],[Scion METRC '#]],DEADC8[#Data],3,FALSE),"")</f>
        <v/>
      </c>
      <c r="M2175" s="103" t="str">
        <f>_xlfn.IFNA(VLOOKUP(expandedflower[[#This Row],[Scion METRC '#]],DEADC8[#Data],4,FALSE),"")</f>
        <v/>
      </c>
      <c r="N2175" s="101" t="str">
        <f>IF(ISNUMBER(SEARCH(".",expandedflower[[#This Row],[Pheno Barcode]])),CONCATENATE("1A4070000000065000",RIGHT(expandedflower[[#This Row],[Pheno Barcode]],6)),"")</f>
        <v/>
      </c>
      <c r="O217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_WU1-14</v>
      </c>
    </row>
    <row r="2176" spans="1:15" x14ac:dyDescent="0.25">
      <c r="A2176" s="99" t="s">
        <v>608</v>
      </c>
      <c r="B2176" s="101">
        <v>15</v>
      </c>
      <c r="C2176" s="101" t="s">
        <v>619</v>
      </c>
      <c r="D2176" s="101"/>
      <c r="E2176" s="100" t="e">
        <f>_xlfn.IFNA(VLOOKUP(expandedflower[[#This Row],[Scion METRC '#]],[3]!METRCC8[#Data],2,FALSE),"METRC ERROR")</f>
        <v>#REF!</v>
      </c>
      <c r="F2176" s="101" t="str">
        <f>_xlfn.IFNA(VLOOKUP(expandedflower[[#This Row],[Scion METRC '#]],VEGC8[[#All],[Scion METRC '#]:[Pheno Barcode]],2,FALSE),"")</f>
        <v/>
      </c>
      <c r="G2176" s="101" t="str">
        <f>LEFT(expandedflower[[#This Row],[Pheno Barcode]],7)</f>
        <v/>
      </c>
      <c r="H2176" s="103" t="e">
        <f>_xlfn.IFNA(VLOOKUP(expandedflower[[#This Row],[Strain]],VEGC8[[#All],[Scion METRC '#]:[Health]],5,FALSE),"")</f>
        <v>#REF!</v>
      </c>
      <c r="I2176" s="101"/>
      <c r="J2176" s="101" t="str">
        <f>_xlfn.IFNA(VLOOKUP(expandedflower[[#This Row],[Scion METRC '#]],DEADC8[#Data],2,FALSE),"Alive")</f>
        <v>Alive</v>
      </c>
      <c r="K2176" s="101"/>
      <c r="L2176" s="101" t="str">
        <f>_xlfn.IFNA(VLOOKUP(expandedflower[[#This Row],[Scion METRC '#]],DEADC8[#Data],3,FALSE),"")</f>
        <v/>
      </c>
      <c r="M2176" s="103" t="str">
        <f>_xlfn.IFNA(VLOOKUP(expandedflower[[#This Row],[Scion METRC '#]],DEADC8[#Data],4,FALSE),"")</f>
        <v/>
      </c>
      <c r="N2176" s="101" t="str">
        <f>IF(ISNUMBER(SEARCH(".",expandedflower[[#This Row],[Pheno Barcode]])),CONCATENATE("1A4070000000065000",RIGHT(expandedflower[[#This Row],[Pheno Barcode]],6)),"")</f>
        <v/>
      </c>
      <c r="O217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_WU1-15</v>
      </c>
    </row>
    <row r="2177" spans="1:15" x14ac:dyDescent="0.25">
      <c r="A2177" s="99" t="s">
        <v>608</v>
      </c>
      <c r="B2177" s="101">
        <v>16</v>
      </c>
      <c r="C2177" s="101" t="s">
        <v>619</v>
      </c>
      <c r="D2177" s="101"/>
      <c r="E2177" s="100" t="e">
        <f>_xlfn.IFNA(VLOOKUP(expandedflower[[#This Row],[Scion METRC '#]],[3]!METRCC8[#Data],2,FALSE),"METRC ERROR")</f>
        <v>#REF!</v>
      </c>
      <c r="F2177" s="101" t="str">
        <f>_xlfn.IFNA(VLOOKUP(expandedflower[[#This Row],[Scion METRC '#]],VEGC8[[#All],[Scion METRC '#]:[Pheno Barcode]],2,FALSE),"")</f>
        <v/>
      </c>
      <c r="G2177" s="101" t="str">
        <f>LEFT(expandedflower[[#This Row],[Pheno Barcode]],7)</f>
        <v/>
      </c>
      <c r="H2177" s="103" t="e">
        <f>_xlfn.IFNA(VLOOKUP(expandedflower[[#This Row],[Strain]],VEGC8[[#All],[Scion METRC '#]:[Health]],5,FALSE),"")</f>
        <v>#REF!</v>
      </c>
      <c r="I2177" s="101"/>
      <c r="J2177" s="101" t="str">
        <f>_xlfn.IFNA(VLOOKUP(expandedflower[[#This Row],[Scion METRC '#]],DEADC8[#Data],2,FALSE),"Alive")</f>
        <v>Alive</v>
      </c>
      <c r="K2177" s="101"/>
      <c r="L2177" s="101" t="str">
        <f>_xlfn.IFNA(VLOOKUP(expandedflower[[#This Row],[Scion METRC '#]],DEADC8[#Data],3,FALSE),"")</f>
        <v/>
      </c>
      <c r="M2177" s="103" t="str">
        <f>_xlfn.IFNA(VLOOKUP(expandedflower[[#This Row],[Scion METRC '#]],DEADC8[#Data],4,FALSE),"")</f>
        <v/>
      </c>
      <c r="N2177" s="101" t="str">
        <f>IF(ISNUMBER(SEARCH(".",expandedflower[[#This Row],[Pheno Barcode]])),CONCATENATE("1A4070000000065000",RIGHT(expandedflower[[#This Row],[Pheno Barcode]],6)),"")</f>
        <v/>
      </c>
      <c r="O217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_WU1-16</v>
      </c>
    </row>
    <row r="2178" spans="1:15" x14ac:dyDescent="0.25">
      <c r="A2178" s="99" t="s">
        <v>608</v>
      </c>
      <c r="B2178" s="101">
        <v>1</v>
      </c>
      <c r="C2178" s="101" t="s">
        <v>620</v>
      </c>
      <c r="D2178" s="101"/>
      <c r="E2178" s="100" t="e">
        <f>_xlfn.IFNA(VLOOKUP(expandedflower[[#This Row],[Scion METRC '#]],[3]!METRCC8[#Data],2,FALSE),"METRC ERROR")</f>
        <v>#REF!</v>
      </c>
      <c r="F2178" s="101" t="str">
        <f>_xlfn.IFNA(VLOOKUP(expandedflower[[#This Row],[Scion METRC '#]],VEGC8[[#All],[Scion METRC '#]:[Pheno Barcode]],2,FALSE),"")</f>
        <v/>
      </c>
      <c r="G2178" s="101" t="str">
        <f>LEFT(expandedflower[[#This Row],[Pheno Barcode]],7)</f>
        <v/>
      </c>
      <c r="H2178" s="103" t="e">
        <f>_xlfn.IFNA(VLOOKUP(expandedflower[[#This Row],[Strain]],VEGC8[[#All],[Scion METRC '#]:[Health]],5,FALSE),"")</f>
        <v>#REF!</v>
      </c>
      <c r="I2178" s="101"/>
      <c r="J2178" s="101" t="str">
        <f>_xlfn.IFNA(VLOOKUP(expandedflower[[#This Row],[Scion METRC '#]],DEADC8[#Data],2,FALSE),"Alive")</f>
        <v>Alive</v>
      </c>
      <c r="K2178" s="101"/>
      <c r="L2178" s="101" t="str">
        <f>_xlfn.IFNA(VLOOKUP(expandedflower[[#This Row],[Scion METRC '#]],DEADC8[#Data],3,FALSE),"")</f>
        <v/>
      </c>
      <c r="M2178" s="103" t="str">
        <f>_xlfn.IFNA(VLOOKUP(expandedflower[[#This Row],[Scion METRC '#]],DEADC8[#Data],4,FALSE),"")</f>
        <v/>
      </c>
      <c r="N2178" s="101" t="str">
        <f>IF(ISNUMBER(SEARCH(".",expandedflower[[#This Row],[Pheno Barcode]])),CONCATENATE("1A4070000000065000",RIGHT(expandedflower[[#This Row],[Pheno Barcode]],6)),"")</f>
        <v/>
      </c>
      <c r="O217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_WU2-01</v>
      </c>
    </row>
    <row r="2179" spans="1:15" x14ac:dyDescent="0.25">
      <c r="A2179" s="99" t="s">
        <v>608</v>
      </c>
      <c r="B2179" s="101">
        <v>2</v>
      </c>
      <c r="C2179" s="101" t="s">
        <v>620</v>
      </c>
      <c r="D2179" s="101"/>
      <c r="E2179" s="100" t="e">
        <f>_xlfn.IFNA(VLOOKUP(expandedflower[[#This Row],[Scion METRC '#]],[3]!METRCC8[#Data],2,FALSE),"METRC ERROR")</f>
        <v>#REF!</v>
      </c>
      <c r="F2179" s="101" t="str">
        <f>_xlfn.IFNA(VLOOKUP(expandedflower[[#This Row],[Scion METRC '#]],VEGC8[[#All],[Scion METRC '#]:[Pheno Barcode]],2,FALSE),"")</f>
        <v/>
      </c>
      <c r="G2179" s="101" t="str">
        <f>LEFT(expandedflower[[#This Row],[Pheno Barcode]],7)</f>
        <v/>
      </c>
      <c r="H2179" s="103" t="e">
        <f>_xlfn.IFNA(VLOOKUP(expandedflower[[#This Row],[Strain]],VEGC8[[#All],[Scion METRC '#]:[Health]],5,FALSE),"")</f>
        <v>#REF!</v>
      </c>
      <c r="I2179" s="101"/>
      <c r="J2179" s="101" t="str">
        <f>_xlfn.IFNA(VLOOKUP(expandedflower[[#This Row],[Scion METRC '#]],DEADC8[#Data],2,FALSE),"Alive")</f>
        <v>Alive</v>
      </c>
      <c r="K2179" s="101"/>
      <c r="L2179" s="101" t="str">
        <f>_xlfn.IFNA(VLOOKUP(expandedflower[[#This Row],[Scion METRC '#]],DEADC8[#Data],3,FALSE),"")</f>
        <v/>
      </c>
      <c r="M2179" s="103" t="str">
        <f>_xlfn.IFNA(VLOOKUP(expandedflower[[#This Row],[Scion METRC '#]],DEADC8[#Data],4,FALSE),"")</f>
        <v/>
      </c>
      <c r="N2179" s="101" t="str">
        <f>IF(ISNUMBER(SEARCH(".",expandedflower[[#This Row],[Pheno Barcode]])),CONCATENATE("1A4070000000065000",RIGHT(expandedflower[[#This Row],[Pheno Barcode]],6)),"")</f>
        <v/>
      </c>
      <c r="O217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_WU2-02</v>
      </c>
    </row>
    <row r="2180" spans="1:15" x14ac:dyDescent="0.25">
      <c r="A2180" s="99" t="s">
        <v>608</v>
      </c>
      <c r="B2180" s="101">
        <v>3</v>
      </c>
      <c r="C2180" s="101" t="s">
        <v>620</v>
      </c>
      <c r="D2180" s="101"/>
      <c r="E2180" s="100" t="e">
        <f>_xlfn.IFNA(VLOOKUP(expandedflower[[#This Row],[Scion METRC '#]],[3]!METRCC8[#Data],2,FALSE),"METRC ERROR")</f>
        <v>#REF!</v>
      </c>
      <c r="F2180" s="101" t="str">
        <f>_xlfn.IFNA(VLOOKUP(expandedflower[[#This Row],[Scion METRC '#]],VEGC8[[#All],[Scion METRC '#]:[Pheno Barcode]],2,FALSE),"")</f>
        <v/>
      </c>
      <c r="G2180" s="101" t="str">
        <f>LEFT(expandedflower[[#This Row],[Pheno Barcode]],7)</f>
        <v/>
      </c>
      <c r="H2180" s="103" t="e">
        <f>_xlfn.IFNA(VLOOKUP(expandedflower[[#This Row],[Strain]],VEGC8[[#All],[Scion METRC '#]:[Health]],5,FALSE),"")</f>
        <v>#REF!</v>
      </c>
      <c r="I2180" s="101"/>
      <c r="J2180" s="101" t="str">
        <f>_xlfn.IFNA(VLOOKUP(expandedflower[[#This Row],[Scion METRC '#]],DEADC8[#Data],2,FALSE),"Alive")</f>
        <v>Alive</v>
      </c>
      <c r="K2180" s="101"/>
      <c r="L2180" s="101" t="str">
        <f>_xlfn.IFNA(VLOOKUP(expandedflower[[#This Row],[Scion METRC '#]],DEADC8[#Data],3,FALSE),"")</f>
        <v/>
      </c>
      <c r="M2180" s="103" t="str">
        <f>_xlfn.IFNA(VLOOKUP(expandedflower[[#This Row],[Scion METRC '#]],DEADC8[#Data],4,FALSE),"")</f>
        <v/>
      </c>
      <c r="N2180" s="101" t="str">
        <f>IF(ISNUMBER(SEARCH(".",expandedflower[[#This Row],[Pheno Barcode]])),CONCATENATE("1A4070000000065000",RIGHT(expandedflower[[#This Row],[Pheno Barcode]],6)),"")</f>
        <v/>
      </c>
      <c r="O218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_WU2-03</v>
      </c>
    </row>
    <row r="2181" spans="1:15" x14ac:dyDescent="0.25">
      <c r="A2181" s="99" t="s">
        <v>608</v>
      </c>
      <c r="B2181" s="101">
        <v>4</v>
      </c>
      <c r="C2181" s="101" t="s">
        <v>620</v>
      </c>
      <c r="D2181" s="101"/>
      <c r="E2181" s="100" t="e">
        <f>_xlfn.IFNA(VLOOKUP(expandedflower[[#This Row],[Scion METRC '#]],[3]!METRCC8[#Data],2,FALSE),"METRC ERROR")</f>
        <v>#REF!</v>
      </c>
      <c r="F2181" s="101" t="str">
        <f>_xlfn.IFNA(VLOOKUP(expandedflower[[#This Row],[Scion METRC '#]],VEGC8[[#All],[Scion METRC '#]:[Pheno Barcode]],2,FALSE),"")</f>
        <v/>
      </c>
      <c r="G2181" s="101" t="str">
        <f>LEFT(expandedflower[[#This Row],[Pheno Barcode]],7)</f>
        <v/>
      </c>
      <c r="H2181" s="103" t="e">
        <f>_xlfn.IFNA(VLOOKUP(expandedflower[[#This Row],[Strain]],VEGC8[[#All],[Scion METRC '#]:[Health]],5,FALSE),"")</f>
        <v>#REF!</v>
      </c>
      <c r="I2181" s="101"/>
      <c r="J2181" s="101" t="str">
        <f>_xlfn.IFNA(VLOOKUP(expandedflower[[#This Row],[Scion METRC '#]],DEADC8[#Data],2,FALSE),"Alive")</f>
        <v>Alive</v>
      </c>
      <c r="K2181" s="101"/>
      <c r="L2181" s="101" t="str">
        <f>_xlfn.IFNA(VLOOKUP(expandedflower[[#This Row],[Scion METRC '#]],DEADC8[#Data],3,FALSE),"")</f>
        <v/>
      </c>
      <c r="M2181" s="103" t="str">
        <f>_xlfn.IFNA(VLOOKUP(expandedflower[[#This Row],[Scion METRC '#]],DEADC8[#Data],4,FALSE),"")</f>
        <v/>
      </c>
      <c r="N2181" s="101" t="str">
        <f>IF(ISNUMBER(SEARCH(".",expandedflower[[#This Row],[Pheno Barcode]])),CONCATENATE("1A4070000000065000",RIGHT(expandedflower[[#This Row],[Pheno Barcode]],6)),"")</f>
        <v/>
      </c>
      <c r="O218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_WU2-04</v>
      </c>
    </row>
    <row r="2182" spans="1:15" x14ac:dyDescent="0.25">
      <c r="A2182" s="99" t="s">
        <v>608</v>
      </c>
      <c r="B2182" s="101">
        <v>5</v>
      </c>
      <c r="C2182" s="101" t="s">
        <v>620</v>
      </c>
      <c r="D2182" s="101"/>
      <c r="E2182" s="100" t="e">
        <f>_xlfn.IFNA(VLOOKUP(expandedflower[[#This Row],[Scion METRC '#]],[3]!METRCC8[#Data],2,FALSE),"METRC ERROR")</f>
        <v>#REF!</v>
      </c>
      <c r="F2182" s="101" t="str">
        <f>_xlfn.IFNA(VLOOKUP(expandedflower[[#This Row],[Scion METRC '#]],VEGC8[[#All],[Scion METRC '#]:[Pheno Barcode]],2,FALSE),"")</f>
        <v/>
      </c>
      <c r="G2182" s="101" t="str">
        <f>LEFT(expandedflower[[#This Row],[Pheno Barcode]],7)</f>
        <v/>
      </c>
      <c r="H2182" s="103" t="e">
        <f>_xlfn.IFNA(VLOOKUP(expandedflower[[#This Row],[Strain]],VEGC8[[#All],[Scion METRC '#]:[Health]],5,FALSE),"")</f>
        <v>#REF!</v>
      </c>
      <c r="I2182" s="101"/>
      <c r="J2182" s="101" t="str">
        <f>_xlfn.IFNA(VLOOKUP(expandedflower[[#This Row],[Scion METRC '#]],DEADC8[#Data],2,FALSE),"Alive")</f>
        <v>Alive</v>
      </c>
      <c r="K2182" s="101"/>
      <c r="L2182" s="101" t="str">
        <f>_xlfn.IFNA(VLOOKUP(expandedflower[[#This Row],[Scion METRC '#]],DEADC8[#Data],3,FALSE),"")</f>
        <v/>
      </c>
      <c r="M2182" s="103" t="str">
        <f>_xlfn.IFNA(VLOOKUP(expandedflower[[#This Row],[Scion METRC '#]],DEADC8[#Data],4,FALSE),"")</f>
        <v/>
      </c>
      <c r="N2182" s="101" t="str">
        <f>IF(ISNUMBER(SEARCH(".",expandedflower[[#This Row],[Pheno Barcode]])),CONCATENATE("1A4070000000065000",RIGHT(expandedflower[[#This Row],[Pheno Barcode]],6)),"")</f>
        <v/>
      </c>
      <c r="O218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_WU2-05</v>
      </c>
    </row>
    <row r="2183" spans="1:15" x14ac:dyDescent="0.25">
      <c r="A2183" s="99" t="s">
        <v>608</v>
      </c>
      <c r="B2183" s="101">
        <v>6</v>
      </c>
      <c r="C2183" s="101" t="s">
        <v>620</v>
      </c>
      <c r="D2183" s="101"/>
      <c r="E2183" s="100" t="e">
        <f>_xlfn.IFNA(VLOOKUP(expandedflower[[#This Row],[Scion METRC '#]],[3]!METRCC8[#Data],2,FALSE),"METRC ERROR")</f>
        <v>#REF!</v>
      </c>
      <c r="F2183" s="101" t="str">
        <f>_xlfn.IFNA(VLOOKUP(expandedflower[[#This Row],[Scion METRC '#]],VEGC8[[#All],[Scion METRC '#]:[Pheno Barcode]],2,FALSE),"")</f>
        <v/>
      </c>
      <c r="G2183" s="101" t="str">
        <f>LEFT(expandedflower[[#This Row],[Pheno Barcode]],7)</f>
        <v/>
      </c>
      <c r="H2183" s="103" t="e">
        <f>_xlfn.IFNA(VLOOKUP(expandedflower[[#This Row],[Strain]],VEGC8[[#All],[Scion METRC '#]:[Health]],5,FALSE),"")</f>
        <v>#REF!</v>
      </c>
      <c r="I2183" s="101"/>
      <c r="J2183" s="101" t="str">
        <f>_xlfn.IFNA(VLOOKUP(expandedflower[[#This Row],[Scion METRC '#]],DEADC8[#Data],2,FALSE),"Alive")</f>
        <v>Alive</v>
      </c>
      <c r="K2183" s="101"/>
      <c r="L2183" s="101" t="str">
        <f>_xlfn.IFNA(VLOOKUP(expandedflower[[#This Row],[Scion METRC '#]],DEADC8[#Data],3,FALSE),"")</f>
        <v/>
      </c>
      <c r="M2183" s="103" t="str">
        <f>_xlfn.IFNA(VLOOKUP(expandedflower[[#This Row],[Scion METRC '#]],DEADC8[#Data],4,FALSE),"")</f>
        <v/>
      </c>
      <c r="N2183" s="101" t="str">
        <f>IF(ISNUMBER(SEARCH(".",expandedflower[[#This Row],[Pheno Barcode]])),CONCATENATE("1A4070000000065000",RIGHT(expandedflower[[#This Row],[Pheno Barcode]],6)),"")</f>
        <v/>
      </c>
      <c r="O218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_WU2-06</v>
      </c>
    </row>
    <row r="2184" spans="1:15" x14ac:dyDescent="0.25">
      <c r="A2184" s="99" t="s">
        <v>608</v>
      </c>
      <c r="B2184" s="101">
        <v>7</v>
      </c>
      <c r="C2184" s="101" t="s">
        <v>620</v>
      </c>
      <c r="D2184" s="101"/>
      <c r="E2184" s="100" t="e">
        <f>_xlfn.IFNA(VLOOKUP(expandedflower[[#This Row],[Scion METRC '#]],[3]!METRCC8[#Data],2,FALSE),"METRC ERROR")</f>
        <v>#REF!</v>
      </c>
      <c r="F2184" s="101" t="str">
        <f>_xlfn.IFNA(VLOOKUP(expandedflower[[#This Row],[Scion METRC '#]],VEGC8[[#All],[Scion METRC '#]:[Pheno Barcode]],2,FALSE),"")</f>
        <v/>
      </c>
      <c r="G2184" s="101" t="str">
        <f>LEFT(expandedflower[[#This Row],[Pheno Barcode]],7)</f>
        <v/>
      </c>
      <c r="H2184" s="103" t="e">
        <f>_xlfn.IFNA(VLOOKUP(expandedflower[[#This Row],[Strain]],VEGC8[[#All],[Scion METRC '#]:[Health]],5,FALSE),"")</f>
        <v>#REF!</v>
      </c>
      <c r="I2184" s="101"/>
      <c r="J2184" s="101" t="str">
        <f>_xlfn.IFNA(VLOOKUP(expandedflower[[#This Row],[Scion METRC '#]],DEADC8[#Data],2,FALSE),"Alive")</f>
        <v>Alive</v>
      </c>
      <c r="K2184" s="101"/>
      <c r="L2184" s="101" t="str">
        <f>_xlfn.IFNA(VLOOKUP(expandedflower[[#This Row],[Scion METRC '#]],DEADC8[#Data],3,FALSE),"")</f>
        <v/>
      </c>
      <c r="M2184" s="103" t="str">
        <f>_xlfn.IFNA(VLOOKUP(expandedflower[[#This Row],[Scion METRC '#]],DEADC8[#Data],4,FALSE),"")</f>
        <v/>
      </c>
      <c r="N2184" s="101" t="str">
        <f>IF(ISNUMBER(SEARCH(".",expandedflower[[#This Row],[Pheno Barcode]])),CONCATENATE("1A4070000000065000",RIGHT(expandedflower[[#This Row],[Pheno Barcode]],6)),"")</f>
        <v/>
      </c>
      <c r="O218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_WU2-07</v>
      </c>
    </row>
    <row r="2185" spans="1:15" x14ac:dyDescent="0.25">
      <c r="A2185" s="99" t="s">
        <v>608</v>
      </c>
      <c r="B2185" s="101">
        <v>8</v>
      </c>
      <c r="C2185" s="101" t="s">
        <v>620</v>
      </c>
      <c r="D2185" s="101"/>
      <c r="E2185" s="100" t="e">
        <f>_xlfn.IFNA(VLOOKUP(expandedflower[[#This Row],[Scion METRC '#]],[3]!METRCC8[#Data],2,FALSE),"METRC ERROR")</f>
        <v>#REF!</v>
      </c>
      <c r="F2185" s="101" t="str">
        <f>_xlfn.IFNA(VLOOKUP(expandedflower[[#This Row],[Scion METRC '#]],VEGC8[[#All],[Scion METRC '#]:[Pheno Barcode]],2,FALSE),"")</f>
        <v/>
      </c>
      <c r="G2185" s="101" t="str">
        <f>LEFT(expandedflower[[#This Row],[Pheno Barcode]],7)</f>
        <v/>
      </c>
      <c r="H2185" s="103" t="e">
        <f>_xlfn.IFNA(VLOOKUP(expandedflower[[#This Row],[Strain]],VEGC8[[#All],[Scion METRC '#]:[Health]],5,FALSE),"")</f>
        <v>#REF!</v>
      </c>
      <c r="I2185" s="101"/>
      <c r="J2185" s="101" t="str">
        <f>_xlfn.IFNA(VLOOKUP(expandedflower[[#This Row],[Scion METRC '#]],DEADC8[#Data],2,FALSE),"Alive")</f>
        <v>Alive</v>
      </c>
      <c r="K2185" s="101"/>
      <c r="L2185" s="101" t="str">
        <f>_xlfn.IFNA(VLOOKUP(expandedflower[[#This Row],[Scion METRC '#]],DEADC8[#Data],3,FALSE),"")</f>
        <v/>
      </c>
      <c r="M2185" s="103" t="str">
        <f>_xlfn.IFNA(VLOOKUP(expandedflower[[#This Row],[Scion METRC '#]],DEADC8[#Data],4,FALSE),"")</f>
        <v/>
      </c>
      <c r="N2185" s="101" t="str">
        <f>IF(ISNUMBER(SEARCH(".",expandedflower[[#This Row],[Pheno Barcode]])),CONCATENATE("1A4070000000065000",RIGHT(expandedflower[[#This Row],[Pheno Barcode]],6)),"")</f>
        <v/>
      </c>
      <c r="O218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_WU2-08</v>
      </c>
    </row>
    <row r="2186" spans="1:15" x14ac:dyDescent="0.25">
      <c r="A2186" s="99" t="s">
        <v>608</v>
      </c>
      <c r="B2186" s="101">
        <v>9</v>
      </c>
      <c r="C2186" s="101" t="s">
        <v>620</v>
      </c>
      <c r="D2186" s="101"/>
      <c r="E2186" s="100" t="e">
        <f>_xlfn.IFNA(VLOOKUP(expandedflower[[#This Row],[Scion METRC '#]],[3]!METRCC8[#Data],2,FALSE),"METRC ERROR")</f>
        <v>#REF!</v>
      </c>
      <c r="F2186" s="101" t="str">
        <f>_xlfn.IFNA(VLOOKUP(expandedflower[[#This Row],[Scion METRC '#]],VEGC8[[#All],[Scion METRC '#]:[Pheno Barcode]],2,FALSE),"")</f>
        <v/>
      </c>
      <c r="G2186" s="101" t="str">
        <f>LEFT(expandedflower[[#This Row],[Pheno Barcode]],7)</f>
        <v/>
      </c>
      <c r="H2186" s="103" t="e">
        <f>_xlfn.IFNA(VLOOKUP(expandedflower[[#This Row],[Strain]],VEGC8[[#All],[Scion METRC '#]:[Health]],5,FALSE),"")</f>
        <v>#REF!</v>
      </c>
      <c r="I2186" s="101"/>
      <c r="J2186" s="101" t="str">
        <f>_xlfn.IFNA(VLOOKUP(expandedflower[[#This Row],[Scion METRC '#]],DEADC8[#Data],2,FALSE),"Alive")</f>
        <v>Alive</v>
      </c>
      <c r="K2186" s="101"/>
      <c r="L2186" s="101" t="str">
        <f>_xlfn.IFNA(VLOOKUP(expandedflower[[#This Row],[Scion METRC '#]],DEADC8[#Data],3,FALSE),"")</f>
        <v/>
      </c>
      <c r="M2186" s="103" t="str">
        <f>_xlfn.IFNA(VLOOKUP(expandedflower[[#This Row],[Scion METRC '#]],DEADC8[#Data],4,FALSE),"")</f>
        <v/>
      </c>
      <c r="N2186" s="101" t="str">
        <f>IF(ISNUMBER(SEARCH(".",expandedflower[[#This Row],[Pheno Barcode]])),CONCATENATE("1A4070000000065000",RIGHT(expandedflower[[#This Row],[Pheno Barcode]],6)),"")</f>
        <v/>
      </c>
      <c r="O218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_WU2-09</v>
      </c>
    </row>
    <row r="2187" spans="1:15" x14ac:dyDescent="0.25">
      <c r="A2187" s="99" t="s">
        <v>608</v>
      </c>
      <c r="B2187" s="101">
        <v>10</v>
      </c>
      <c r="C2187" s="101" t="s">
        <v>620</v>
      </c>
      <c r="D2187" s="101"/>
      <c r="E2187" s="100" t="e">
        <f>_xlfn.IFNA(VLOOKUP(expandedflower[[#This Row],[Scion METRC '#]],[3]!METRCC8[#Data],2,FALSE),"METRC ERROR")</f>
        <v>#REF!</v>
      </c>
      <c r="F2187" s="101" t="str">
        <f>_xlfn.IFNA(VLOOKUP(expandedflower[[#This Row],[Scion METRC '#]],VEGC8[[#All],[Scion METRC '#]:[Pheno Barcode]],2,FALSE),"")</f>
        <v/>
      </c>
      <c r="G2187" s="101" t="str">
        <f>LEFT(expandedflower[[#This Row],[Pheno Barcode]],7)</f>
        <v/>
      </c>
      <c r="H2187" s="103" t="e">
        <f>_xlfn.IFNA(VLOOKUP(expandedflower[[#This Row],[Strain]],VEGC8[[#All],[Scion METRC '#]:[Health]],5,FALSE),"")</f>
        <v>#REF!</v>
      </c>
      <c r="I2187" s="101"/>
      <c r="J2187" s="101" t="str">
        <f>_xlfn.IFNA(VLOOKUP(expandedflower[[#This Row],[Scion METRC '#]],DEADC8[#Data],2,FALSE),"Alive")</f>
        <v>Alive</v>
      </c>
      <c r="K2187" s="101"/>
      <c r="L2187" s="101" t="str">
        <f>_xlfn.IFNA(VLOOKUP(expandedflower[[#This Row],[Scion METRC '#]],DEADC8[#Data],3,FALSE),"")</f>
        <v/>
      </c>
      <c r="M2187" s="103" t="str">
        <f>_xlfn.IFNA(VLOOKUP(expandedflower[[#This Row],[Scion METRC '#]],DEADC8[#Data],4,FALSE),"")</f>
        <v/>
      </c>
      <c r="N2187" s="101" t="str">
        <f>IF(ISNUMBER(SEARCH(".",expandedflower[[#This Row],[Pheno Barcode]])),CONCATENATE("1A4070000000065000",RIGHT(expandedflower[[#This Row],[Pheno Barcode]],6)),"")</f>
        <v/>
      </c>
      <c r="O218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_WU2-10</v>
      </c>
    </row>
    <row r="2188" spans="1:15" x14ac:dyDescent="0.25">
      <c r="A2188" s="99" t="s">
        <v>608</v>
      </c>
      <c r="B2188" s="101">
        <v>11</v>
      </c>
      <c r="C2188" s="101" t="s">
        <v>620</v>
      </c>
      <c r="D2188" s="101"/>
      <c r="E2188" s="100" t="e">
        <f>_xlfn.IFNA(VLOOKUP(expandedflower[[#This Row],[Scion METRC '#]],[3]!METRCC8[#Data],2,FALSE),"METRC ERROR")</f>
        <v>#REF!</v>
      </c>
      <c r="F2188" s="101" t="str">
        <f>_xlfn.IFNA(VLOOKUP(expandedflower[[#This Row],[Scion METRC '#]],VEGC8[[#All],[Scion METRC '#]:[Pheno Barcode]],2,FALSE),"")</f>
        <v/>
      </c>
      <c r="G2188" s="101" t="str">
        <f>LEFT(expandedflower[[#This Row],[Pheno Barcode]],7)</f>
        <v/>
      </c>
      <c r="H2188" s="103" t="e">
        <f>_xlfn.IFNA(VLOOKUP(expandedflower[[#This Row],[Strain]],VEGC8[[#All],[Scion METRC '#]:[Health]],5,FALSE),"")</f>
        <v>#REF!</v>
      </c>
      <c r="I2188" s="101"/>
      <c r="J2188" s="101" t="str">
        <f>_xlfn.IFNA(VLOOKUP(expandedflower[[#This Row],[Scion METRC '#]],DEADC8[#Data],2,FALSE),"Alive")</f>
        <v>Alive</v>
      </c>
      <c r="K2188" s="101"/>
      <c r="L2188" s="101" t="str">
        <f>_xlfn.IFNA(VLOOKUP(expandedflower[[#This Row],[Scion METRC '#]],DEADC8[#Data],3,FALSE),"")</f>
        <v/>
      </c>
      <c r="M2188" s="103" t="str">
        <f>_xlfn.IFNA(VLOOKUP(expandedflower[[#This Row],[Scion METRC '#]],DEADC8[#Data],4,FALSE),"")</f>
        <v/>
      </c>
      <c r="N2188" s="101" t="str">
        <f>IF(ISNUMBER(SEARCH(".",expandedflower[[#This Row],[Pheno Barcode]])),CONCATENATE("1A4070000000065000",RIGHT(expandedflower[[#This Row],[Pheno Barcode]],6)),"")</f>
        <v/>
      </c>
      <c r="O218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_WU2-11</v>
      </c>
    </row>
    <row r="2189" spans="1:15" x14ac:dyDescent="0.25">
      <c r="A2189" s="99" t="s">
        <v>608</v>
      </c>
      <c r="B2189" s="101">
        <v>12</v>
      </c>
      <c r="C2189" s="101" t="s">
        <v>620</v>
      </c>
      <c r="D2189" s="101"/>
      <c r="E2189" s="100" t="e">
        <f>_xlfn.IFNA(VLOOKUP(expandedflower[[#This Row],[Scion METRC '#]],[3]!METRCC8[#Data],2,FALSE),"METRC ERROR")</f>
        <v>#REF!</v>
      </c>
      <c r="F2189" s="101" t="str">
        <f>_xlfn.IFNA(VLOOKUP(expandedflower[[#This Row],[Scion METRC '#]],VEGC8[[#All],[Scion METRC '#]:[Pheno Barcode]],2,FALSE),"")</f>
        <v/>
      </c>
      <c r="G2189" s="101" t="str">
        <f>LEFT(expandedflower[[#This Row],[Pheno Barcode]],7)</f>
        <v/>
      </c>
      <c r="H2189" s="103" t="e">
        <f>_xlfn.IFNA(VLOOKUP(expandedflower[[#This Row],[Strain]],VEGC8[[#All],[Scion METRC '#]:[Health]],5,FALSE),"")</f>
        <v>#REF!</v>
      </c>
      <c r="I2189" s="101"/>
      <c r="J2189" s="101" t="str">
        <f>_xlfn.IFNA(VLOOKUP(expandedflower[[#This Row],[Scion METRC '#]],DEADC8[#Data],2,FALSE),"Alive")</f>
        <v>Alive</v>
      </c>
      <c r="K2189" s="101"/>
      <c r="L2189" s="101" t="str">
        <f>_xlfn.IFNA(VLOOKUP(expandedflower[[#This Row],[Scion METRC '#]],DEADC8[#Data],3,FALSE),"")</f>
        <v/>
      </c>
      <c r="M2189" s="103" t="str">
        <f>_xlfn.IFNA(VLOOKUP(expandedflower[[#This Row],[Scion METRC '#]],DEADC8[#Data],4,FALSE),"")</f>
        <v/>
      </c>
      <c r="N2189" s="101" t="str">
        <f>IF(ISNUMBER(SEARCH(".",expandedflower[[#This Row],[Pheno Barcode]])),CONCATENATE("1A4070000000065000",RIGHT(expandedflower[[#This Row],[Pheno Barcode]],6)),"")</f>
        <v/>
      </c>
      <c r="O218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_WU2-12</v>
      </c>
    </row>
    <row r="2190" spans="1:15" x14ac:dyDescent="0.25">
      <c r="A2190" s="99" t="s">
        <v>608</v>
      </c>
      <c r="B2190" s="101">
        <v>13</v>
      </c>
      <c r="C2190" s="101" t="s">
        <v>620</v>
      </c>
      <c r="D2190" s="101"/>
      <c r="E2190" s="100" t="e">
        <f>_xlfn.IFNA(VLOOKUP(expandedflower[[#This Row],[Scion METRC '#]],[3]!METRCC8[#Data],2,FALSE),"METRC ERROR")</f>
        <v>#REF!</v>
      </c>
      <c r="F2190" s="101" t="str">
        <f>_xlfn.IFNA(VLOOKUP(expandedflower[[#This Row],[Scion METRC '#]],VEGC8[[#All],[Scion METRC '#]:[Pheno Barcode]],2,FALSE),"")</f>
        <v/>
      </c>
      <c r="G2190" s="101" t="str">
        <f>LEFT(expandedflower[[#This Row],[Pheno Barcode]],7)</f>
        <v/>
      </c>
      <c r="H2190" s="103" t="e">
        <f>_xlfn.IFNA(VLOOKUP(expandedflower[[#This Row],[Strain]],VEGC8[[#All],[Scion METRC '#]:[Health]],5,FALSE),"")</f>
        <v>#REF!</v>
      </c>
      <c r="I2190" s="101"/>
      <c r="J2190" s="101" t="str">
        <f>_xlfn.IFNA(VLOOKUP(expandedflower[[#This Row],[Scion METRC '#]],DEADC8[#Data],2,FALSE),"Alive")</f>
        <v>Alive</v>
      </c>
      <c r="K2190" s="101"/>
      <c r="L2190" s="101" t="str">
        <f>_xlfn.IFNA(VLOOKUP(expandedflower[[#This Row],[Scion METRC '#]],DEADC8[#Data],3,FALSE),"")</f>
        <v/>
      </c>
      <c r="M2190" s="103" t="str">
        <f>_xlfn.IFNA(VLOOKUP(expandedflower[[#This Row],[Scion METRC '#]],DEADC8[#Data],4,FALSE),"")</f>
        <v/>
      </c>
      <c r="N2190" s="101" t="str">
        <f>IF(ISNUMBER(SEARCH(".",expandedflower[[#This Row],[Pheno Barcode]])),CONCATENATE("1A4070000000065000",RIGHT(expandedflower[[#This Row],[Pheno Barcode]],6)),"")</f>
        <v/>
      </c>
      <c r="O219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_WU2-13</v>
      </c>
    </row>
    <row r="2191" spans="1:15" x14ac:dyDescent="0.25">
      <c r="A2191" s="99" t="s">
        <v>608</v>
      </c>
      <c r="B2191" s="101">
        <v>14</v>
      </c>
      <c r="C2191" s="101" t="s">
        <v>620</v>
      </c>
      <c r="D2191" s="101"/>
      <c r="E2191" s="100" t="e">
        <f>_xlfn.IFNA(VLOOKUP(expandedflower[[#This Row],[Scion METRC '#]],[3]!METRCC8[#Data],2,FALSE),"METRC ERROR")</f>
        <v>#REF!</v>
      </c>
      <c r="F2191" s="101" t="str">
        <f>_xlfn.IFNA(VLOOKUP(expandedflower[[#This Row],[Scion METRC '#]],VEGC8[[#All],[Scion METRC '#]:[Pheno Barcode]],2,FALSE),"")</f>
        <v/>
      </c>
      <c r="G2191" s="101" t="str">
        <f>LEFT(expandedflower[[#This Row],[Pheno Barcode]],7)</f>
        <v/>
      </c>
      <c r="H2191" s="103" t="e">
        <f>_xlfn.IFNA(VLOOKUP(expandedflower[[#This Row],[Strain]],VEGC8[[#All],[Scion METRC '#]:[Health]],5,FALSE),"")</f>
        <v>#REF!</v>
      </c>
      <c r="I2191" s="101"/>
      <c r="J2191" s="101" t="str">
        <f>_xlfn.IFNA(VLOOKUP(expandedflower[[#This Row],[Scion METRC '#]],DEADC8[#Data],2,FALSE),"Alive")</f>
        <v>Alive</v>
      </c>
      <c r="K2191" s="101"/>
      <c r="L2191" s="101" t="str">
        <f>_xlfn.IFNA(VLOOKUP(expandedflower[[#This Row],[Scion METRC '#]],DEADC8[#Data],3,FALSE),"")</f>
        <v/>
      </c>
      <c r="M2191" s="103" t="str">
        <f>_xlfn.IFNA(VLOOKUP(expandedflower[[#This Row],[Scion METRC '#]],DEADC8[#Data],4,FALSE),"")</f>
        <v/>
      </c>
      <c r="N2191" s="101" t="str">
        <f>IF(ISNUMBER(SEARCH(".",expandedflower[[#This Row],[Pheno Barcode]])),CONCATENATE("1A4070000000065000",RIGHT(expandedflower[[#This Row],[Pheno Barcode]],6)),"")</f>
        <v/>
      </c>
      <c r="O219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_WU2-14</v>
      </c>
    </row>
    <row r="2192" spans="1:15" x14ac:dyDescent="0.25">
      <c r="A2192" s="99" t="s">
        <v>608</v>
      </c>
      <c r="B2192" s="101">
        <v>15</v>
      </c>
      <c r="C2192" s="101" t="s">
        <v>620</v>
      </c>
      <c r="D2192" s="101"/>
      <c r="E2192" s="100" t="e">
        <f>_xlfn.IFNA(VLOOKUP(expandedflower[[#This Row],[Scion METRC '#]],[3]!METRCC8[#Data],2,FALSE),"METRC ERROR")</f>
        <v>#REF!</v>
      </c>
      <c r="F2192" s="101" t="str">
        <f>_xlfn.IFNA(VLOOKUP(expandedflower[[#This Row],[Scion METRC '#]],VEGC8[[#All],[Scion METRC '#]:[Pheno Barcode]],2,FALSE),"")</f>
        <v/>
      </c>
      <c r="G2192" s="101" t="str">
        <f>LEFT(expandedflower[[#This Row],[Pheno Barcode]],7)</f>
        <v/>
      </c>
      <c r="H2192" s="103" t="e">
        <f>_xlfn.IFNA(VLOOKUP(expandedflower[[#This Row],[Strain]],VEGC8[[#All],[Scion METRC '#]:[Health]],5,FALSE),"")</f>
        <v>#REF!</v>
      </c>
      <c r="I2192" s="101"/>
      <c r="J2192" s="101" t="str">
        <f>_xlfn.IFNA(VLOOKUP(expandedflower[[#This Row],[Scion METRC '#]],DEADC8[#Data],2,FALSE),"Alive")</f>
        <v>Alive</v>
      </c>
      <c r="K2192" s="101"/>
      <c r="L2192" s="101" t="str">
        <f>_xlfn.IFNA(VLOOKUP(expandedflower[[#This Row],[Scion METRC '#]],DEADC8[#Data],3,FALSE),"")</f>
        <v/>
      </c>
      <c r="M2192" s="103" t="str">
        <f>_xlfn.IFNA(VLOOKUP(expandedflower[[#This Row],[Scion METRC '#]],DEADC8[#Data],4,FALSE),"")</f>
        <v/>
      </c>
      <c r="N2192" s="101" t="str">
        <f>IF(ISNUMBER(SEARCH(".",expandedflower[[#This Row],[Pheno Barcode]])),CONCATENATE("1A4070000000065000",RIGHT(expandedflower[[#This Row],[Pheno Barcode]],6)),"")</f>
        <v/>
      </c>
      <c r="O219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_WU2-15</v>
      </c>
    </row>
    <row r="2193" spans="1:15" x14ac:dyDescent="0.25">
      <c r="A2193" s="99" t="s">
        <v>608</v>
      </c>
      <c r="B2193" s="101">
        <v>16</v>
      </c>
      <c r="C2193" s="101" t="s">
        <v>620</v>
      </c>
      <c r="D2193" s="101"/>
      <c r="E2193" s="100" t="e">
        <f>_xlfn.IFNA(VLOOKUP(expandedflower[[#This Row],[Scion METRC '#]],[3]!METRCC8[#Data],2,FALSE),"METRC ERROR")</f>
        <v>#REF!</v>
      </c>
      <c r="F2193" s="101" t="str">
        <f>_xlfn.IFNA(VLOOKUP(expandedflower[[#This Row],[Scion METRC '#]],VEGC8[[#All],[Scion METRC '#]:[Pheno Barcode]],2,FALSE),"")</f>
        <v/>
      </c>
      <c r="G2193" s="101" t="str">
        <f>LEFT(expandedflower[[#This Row],[Pheno Barcode]],7)</f>
        <v/>
      </c>
      <c r="H2193" s="103" t="e">
        <f>_xlfn.IFNA(VLOOKUP(expandedflower[[#This Row],[Strain]],VEGC8[[#All],[Scion METRC '#]:[Health]],5,FALSE),"")</f>
        <v>#REF!</v>
      </c>
      <c r="I2193" s="101"/>
      <c r="J2193" s="101" t="str">
        <f>_xlfn.IFNA(VLOOKUP(expandedflower[[#This Row],[Scion METRC '#]],DEADC8[#Data],2,FALSE),"Alive")</f>
        <v>Alive</v>
      </c>
      <c r="K2193" s="101"/>
      <c r="L2193" s="101" t="str">
        <f>_xlfn.IFNA(VLOOKUP(expandedflower[[#This Row],[Scion METRC '#]],DEADC8[#Data],3,FALSE),"")</f>
        <v/>
      </c>
      <c r="M2193" s="103" t="str">
        <f>_xlfn.IFNA(VLOOKUP(expandedflower[[#This Row],[Scion METRC '#]],DEADC8[#Data],4,FALSE),"")</f>
        <v/>
      </c>
      <c r="N2193" s="101" t="str">
        <f>IF(ISNUMBER(SEARCH(".",expandedflower[[#This Row],[Pheno Barcode]])),CONCATENATE("1A4070000000065000",RIGHT(expandedflower[[#This Row],[Pheno Barcode]],6)),"")</f>
        <v/>
      </c>
      <c r="O219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_WU2-16</v>
      </c>
    </row>
    <row r="2194" spans="1:15" x14ac:dyDescent="0.25">
      <c r="A2194" s="99" t="s">
        <v>608</v>
      </c>
      <c r="B2194" s="101">
        <v>1</v>
      </c>
      <c r="C2194" s="101" t="s">
        <v>621</v>
      </c>
      <c r="D2194" s="101"/>
      <c r="E2194" s="100" t="e">
        <f>_xlfn.IFNA(VLOOKUP(expandedflower[[#This Row],[Scion METRC '#]],[3]!METRCC8[#Data],2,FALSE),"METRC ERROR")</f>
        <v>#REF!</v>
      </c>
      <c r="F2194" s="101" t="str">
        <f>_xlfn.IFNA(VLOOKUP(expandedflower[[#This Row],[Scion METRC '#]],VEGC8[[#All],[Scion METRC '#]:[Pheno Barcode]],2,FALSE),"")</f>
        <v/>
      </c>
      <c r="G2194" s="101" t="str">
        <f>LEFT(expandedflower[[#This Row],[Pheno Barcode]],7)</f>
        <v/>
      </c>
      <c r="H2194" s="103" t="e">
        <f>_xlfn.IFNA(VLOOKUP(expandedflower[[#This Row],[Strain]],VEGC8[[#All],[Scion METRC '#]:[Health]],5,FALSE),"")</f>
        <v>#REF!</v>
      </c>
      <c r="I2194" s="101"/>
      <c r="J2194" s="101" t="str">
        <f>_xlfn.IFNA(VLOOKUP(expandedflower[[#This Row],[Scion METRC '#]],DEADC8[#Data],2,FALSE),"Alive")</f>
        <v>Alive</v>
      </c>
      <c r="K2194" s="101"/>
      <c r="L2194" s="101" t="str">
        <f>_xlfn.IFNA(VLOOKUP(expandedflower[[#This Row],[Scion METRC '#]],DEADC8[#Data],3,FALSE),"")</f>
        <v/>
      </c>
      <c r="M2194" s="103" t="str">
        <f>_xlfn.IFNA(VLOOKUP(expandedflower[[#This Row],[Scion METRC '#]],DEADC8[#Data],4,FALSE),"")</f>
        <v/>
      </c>
      <c r="N2194" s="101" t="str">
        <f>IF(ISNUMBER(SEARCH(".",expandedflower[[#This Row],[Pheno Barcode]])),CONCATENATE("1A4070000000065000",RIGHT(expandedflower[[#This Row],[Pheno Barcode]],6)),"")</f>
        <v/>
      </c>
      <c r="O219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_WU3-01</v>
      </c>
    </row>
    <row r="2195" spans="1:15" x14ac:dyDescent="0.25">
      <c r="A2195" s="99" t="s">
        <v>608</v>
      </c>
      <c r="B2195" s="101">
        <v>2</v>
      </c>
      <c r="C2195" s="101" t="s">
        <v>621</v>
      </c>
      <c r="D2195" s="101"/>
      <c r="E2195" s="100" t="e">
        <f>_xlfn.IFNA(VLOOKUP(expandedflower[[#This Row],[Scion METRC '#]],[3]!METRCC8[#Data],2,FALSE),"METRC ERROR")</f>
        <v>#REF!</v>
      </c>
      <c r="F2195" s="101" t="str">
        <f>_xlfn.IFNA(VLOOKUP(expandedflower[[#This Row],[Scion METRC '#]],VEGC8[[#All],[Scion METRC '#]:[Pheno Barcode]],2,FALSE),"")</f>
        <v/>
      </c>
      <c r="G2195" s="101" t="str">
        <f>LEFT(expandedflower[[#This Row],[Pheno Barcode]],7)</f>
        <v/>
      </c>
      <c r="H2195" s="103" t="e">
        <f>_xlfn.IFNA(VLOOKUP(expandedflower[[#This Row],[Strain]],VEGC8[[#All],[Scion METRC '#]:[Health]],5,FALSE),"")</f>
        <v>#REF!</v>
      </c>
      <c r="I2195" s="101"/>
      <c r="J2195" s="101" t="str">
        <f>_xlfn.IFNA(VLOOKUP(expandedflower[[#This Row],[Scion METRC '#]],DEADC8[#Data],2,FALSE),"Alive")</f>
        <v>Alive</v>
      </c>
      <c r="K2195" s="101"/>
      <c r="L2195" s="101" t="str">
        <f>_xlfn.IFNA(VLOOKUP(expandedflower[[#This Row],[Scion METRC '#]],DEADC8[#Data],3,FALSE),"")</f>
        <v/>
      </c>
      <c r="M2195" s="103" t="str">
        <f>_xlfn.IFNA(VLOOKUP(expandedflower[[#This Row],[Scion METRC '#]],DEADC8[#Data],4,FALSE),"")</f>
        <v/>
      </c>
      <c r="N2195" s="101" t="str">
        <f>IF(ISNUMBER(SEARCH(".",expandedflower[[#This Row],[Pheno Barcode]])),CONCATENATE("1A4070000000065000",RIGHT(expandedflower[[#This Row],[Pheno Barcode]],6)),"")</f>
        <v/>
      </c>
      <c r="O219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_WU3-02</v>
      </c>
    </row>
    <row r="2196" spans="1:15" x14ac:dyDescent="0.25">
      <c r="A2196" s="99" t="s">
        <v>608</v>
      </c>
      <c r="B2196" s="101">
        <v>3</v>
      </c>
      <c r="C2196" s="101" t="s">
        <v>621</v>
      </c>
      <c r="D2196" s="101"/>
      <c r="E2196" s="100" t="e">
        <f>_xlfn.IFNA(VLOOKUP(expandedflower[[#This Row],[Scion METRC '#]],[3]!METRCC8[#Data],2,FALSE),"METRC ERROR")</f>
        <v>#REF!</v>
      </c>
      <c r="F2196" s="101" t="str">
        <f>_xlfn.IFNA(VLOOKUP(expandedflower[[#This Row],[Scion METRC '#]],VEGC8[[#All],[Scion METRC '#]:[Pheno Barcode]],2,FALSE),"")</f>
        <v/>
      </c>
      <c r="G2196" s="101" t="str">
        <f>LEFT(expandedflower[[#This Row],[Pheno Barcode]],7)</f>
        <v/>
      </c>
      <c r="H2196" s="103" t="e">
        <f>_xlfn.IFNA(VLOOKUP(expandedflower[[#This Row],[Strain]],VEGC8[[#All],[Scion METRC '#]:[Health]],5,FALSE),"")</f>
        <v>#REF!</v>
      </c>
      <c r="I2196" s="101"/>
      <c r="J2196" s="101" t="str">
        <f>_xlfn.IFNA(VLOOKUP(expandedflower[[#This Row],[Scion METRC '#]],DEADC8[#Data],2,FALSE),"Alive")</f>
        <v>Alive</v>
      </c>
      <c r="K2196" s="101"/>
      <c r="L2196" s="101" t="str">
        <f>_xlfn.IFNA(VLOOKUP(expandedflower[[#This Row],[Scion METRC '#]],DEADC8[#Data],3,FALSE),"")</f>
        <v/>
      </c>
      <c r="M2196" s="103" t="str">
        <f>_xlfn.IFNA(VLOOKUP(expandedflower[[#This Row],[Scion METRC '#]],DEADC8[#Data],4,FALSE),"")</f>
        <v/>
      </c>
      <c r="N2196" s="101" t="str">
        <f>IF(ISNUMBER(SEARCH(".",expandedflower[[#This Row],[Pheno Barcode]])),CONCATENATE("1A4070000000065000",RIGHT(expandedflower[[#This Row],[Pheno Barcode]],6)),"")</f>
        <v/>
      </c>
      <c r="O219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_WU3-03</v>
      </c>
    </row>
    <row r="2197" spans="1:15" x14ac:dyDescent="0.25">
      <c r="A2197" s="99" t="s">
        <v>608</v>
      </c>
      <c r="B2197" s="101">
        <v>4</v>
      </c>
      <c r="C2197" s="101" t="s">
        <v>621</v>
      </c>
      <c r="D2197" s="101"/>
      <c r="E2197" s="100" t="e">
        <f>_xlfn.IFNA(VLOOKUP(expandedflower[[#This Row],[Scion METRC '#]],[3]!METRCC8[#Data],2,FALSE),"METRC ERROR")</f>
        <v>#REF!</v>
      </c>
      <c r="F2197" s="101" t="str">
        <f>_xlfn.IFNA(VLOOKUP(expandedflower[[#This Row],[Scion METRC '#]],VEGC8[[#All],[Scion METRC '#]:[Pheno Barcode]],2,FALSE),"")</f>
        <v/>
      </c>
      <c r="G2197" s="101" t="str">
        <f>LEFT(expandedflower[[#This Row],[Pheno Barcode]],7)</f>
        <v/>
      </c>
      <c r="H2197" s="103" t="e">
        <f>_xlfn.IFNA(VLOOKUP(expandedflower[[#This Row],[Strain]],VEGC8[[#All],[Scion METRC '#]:[Health]],5,FALSE),"")</f>
        <v>#REF!</v>
      </c>
      <c r="I2197" s="101"/>
      <c r="J2197" s="101" t="str">
        <f>_xlfn.IFNA(VLOOKUP(expandedflower[[#This Row],[Scion METRC '#]],DEADC8[#Data],2,FALSE),"Alive")</f>
        <v>Alive</v>
      </c>
      <c r="K2197" s="101"/>
      <c r="L2197" s="101" t="str">
        <f>_xlfn.IFNA(VLOOKUP(expandedflower[[#This Row],[Scion METRC '#]],DEADC8[#Data],3,FALSE),"")</f>
        <v/>
      </c>
      <c r="M2197" s="103" t="str">
        <f>_xlfn.IFNA(VLOOKUP(expandedflower[[#This Row],[Scion METRC '#]],DEADC8[#Data],4,FALSE),"")</f>
        <v/>
      </c>
      <c r="N2197" s="101" t="str">
        <f>IF(ISNUMBER(SEARCH(".",expandedflower[[#This Row],[Pheno Barcode]])),CONCATENATE("1A4070000000065000",RIGHT(expandedflower[[#This Row],[Pheno Barcode]],6)),"")</f>
        <v/>
      </c>
      <c r="O219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_WU3-04</v>
      </c>
    </row>
    <row r="2198" spans="1:15" x14ac:dyDescent="0.25">
      <c r="A2198" s="99" t="s">
        <v>608</v>
      </c>
      <c r="B2198" s="101">
        <v>5</v>
      </c>
      <c r="C2198" s="101" t="s">
        <v>621</v>
      </c>
      <c r="D2198" s="101"/>
      <c r="E2198" s="100" t="e">
        <f>_xlfn.IFNA(VLOOKUP(expandedflower[[#This Row],[Scion METRC '#]],[3]!METRCC8[#Data],2,FALSE),"METRC ERROR")</f>
        <v>#REF!</v>
      </c>
      <c r="F2198" s="101" t="str">
        <f>_xlfn.IFNA(VLOOKUP(expandedflower[[#This Row],[Scion METRC '#]],VEGC8[[#All],[Scion METRC '#]:[Pheno Barcode]],2,FALSE),"")</f>
        <v/>
      </c>
      <c r="G2198" s="101" t="str">
        <f>LEFT(expandedflower[[#This Row],[Pheno Barcode]],7)</f>
        <v/>
      </c>
      <c r="H2198" s="103" t="e">
        <f>_xlfn.IFNA(VLOOKUP(expandedflower[[#This Row],[Strain]],VEGC8[[#All],[Scion METRC '#]:[Health]],5,FALSE),"")</f>
        <v>#REF!</v>
      </c>
      <c r="I2198" s="101"/>
      <c r="J2198" s="101" t="str">
        <f>_xlfn.IFNA(VLOOKUP(expandedflower[[#This Row],[Scion METRC '#]],DEADC8[#Data],2,FALSE),"Alive")</f>
        <v>Alive</v>
      </c>
      <c r="K2198" s="101"/>
      <c r="L2198" s="101" t="str">
        <f>_xlfn.IFNA(VLOOKUP(expandedflower[[#This Row],[Scion METRC '#]],DEADC8[#Data],3,FALSE),"")</f>
        <v/>
      </c>
      <c r="M2198" s="103" t="str">
        <f>_xlfn.IFNA(VLOOKUP(expandedflower[[#This Row],[Scion METRC '#]],DEADC8[#Data],4,FALSE),"")</f>
        <v/>
      </c>
      <c r="N2198" s="101" t="str">
        <f>IF(ISNUMBER(SEARCH(".",expandedflower[[#This Row],[Pheno Barcode]])),CONCATENATE("1A4070000000065000",RIGHT(expandedflower[[#This Row],[Pheno Barcode]],6)),"")</f>
        <v/>
      </c>
      <c r="O219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_WU3-05</v>
      </c>
    </row>
    <row r="2199" spans="1:15" x14ac:dyDescent="0.25">
      <c r="A2199" s="99" t="s">
        <v>608</v>
      </c>
      <c r="B2199" s="101">
        <v>6</v>
      </c>
      <c r="C2199" s="101" t="s">
        <v>621</v>
      </c>
      <c r="D2199" s="101"/>
      <c r="E2199" s="100" t="e">
        <f>_xlfn.IFNA(VLOOKUP(expandedflower[[#This Row],[Scion METRC '#]],[3]!METRCC8[#Data],2,FALSE),"METRC ERROR")</f>
        <v>#REF!</v>
      </c>
      <c r="F2199" s="101" t="str">
        <f>_xlfn.IFNA(VLOOKUP(expandedflower[[#This Row],[Scion METRC '#]],VEGC8[[#All],[Scion METRC '#]:[Pheno Barcode]],2,FALSE),"")</f>
        <v/>
      </c>
      <c r="G2199" s="101" t="str">
        <f>LEFT(expandedflower[[#This Row],[Pheno Barcode]],7)</f>
        <v/>
      </c>
      <c r="H2199" s="103" t="e">
        <f>_xlfn.IFNA(VLOOKUP(expandedflower[[#This Row],[Strain]],VEGC8[[#All],[Scion METRC '#]:[Health]],5,FALSE),"")</f>
        <v>#REF!</v>
      </c>
      <c r="I2199" s="101"/>
      <c r="J2199" s="101" t="str">
        <f>_xlfn.IFNA(VLOOKUP(expandedflower[[#This Row],[Scion METRC '#]],DEADC8[#Data],2,FALSE),"Alive")</f>
        <v>Alive</v>
      </c>
      <c r="K2199" s="101"/>
      <c r="L2199" s="101" t="str">
        <f>_xlfn.IFNA(VLOOKUP(expandedflower[[#This Row],[Scion METRC '#]],DEADC8[#Data],3,FALSE),"")</f>
        <v/>
      </c>
      <c r="M2199" s="103" t="str">
        <f>_xlfn.IFNA(VLOOKUP(expandedflower[[#This Row],[Scion METRC '#]],DEADC8[#Data],4,FALSE),"")</f>
        <v/>
      </c>
      <c r="N2199" s="101" t="str">
        <f>IF(ISNUMBER(SEARCH(".",expandedflower[[#This Row],[Pheno Barcode]])),CONCATENATE("1A4070000000065000",RIGHT(expandedflower[[#This Row],[Pheno Barcode]],6)),"")</f>
        <v/>
      </c>
      <c r="O219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_WU3-06</v>
      </c>
    </row>
    <row r="2200" spans="1:15" x14ac:dyDescent="0.25">
      <c r="A2200" s="99" t="s">
        <v>608</v>
      </c>
      <c r="B2200" s="101">
        <v>7</v>
      </c>
      <c r="C2200" s="101" t="s">
        <v>621</v>
      </c>
      <c r="D2200" s="101"/>
      <c r="E2200" s="100" t="e">
        <f>_xlfn.IFNA(VLOOKUP(expandedflower[[#This Row],[Scion METRC '#]],[3]!METRCC8[#Data],2,FALSE),"METRC ERROR")</f>
        <v>#REF!</v>
      </c>
      <c r="F2200" s="101" t="str">
        <f>_xlfn.IFNA(VLOOKUP(expandedflower[[#This Row],[Scion METRC '#]],VEGC8[[#All],[Scion METRC '#]:[Pheno Barcode]],2,FALSE),"")</f>
        <v/>
      </c>
      <c r="G2200" s="101" t="str">
        <f>LEFT(expandedflower[[#This Row],[Pheno Barcode]],7)</f>
        <v/>
      </c>
      <c r="H2200" s="103" t="e">
        <f>_xlfn.IFNA(VLOOKUP(expandedflower[[#This Row],[Strain]],VEGC8[[#All],[Scion METRC '#]:[Health]],5,FALSE),"")</f>
        <v>#REF!</v>
      </c>
      <c r="I2200" s="101"/>
      <c r="J2200" s="101" t="str">
        <f>_xlfn.IFNA(VLOOKUP(expandedflower[[#This Row],[Scion METRC '#]],DEADC8[#Data],2,FALSE),"Alive")</f>
        <v>Alive</v>
      </c>
      <c r="K2200" s="101"/>
      <c r="L2200" s="101" t="str">
        <f>_xlfn.IFNA(VLOOKUP(expandedflower[[#This Row],[Scion METRC '#]],DEADC8[#Data],3,FALSE),"")</f>
        <v/>
      </c>
      <c r="M2200" s="103" t="str">
        <f>_xlfn.IFNA(VLOOKUP(expandedflower[[#This Row],[Scion METRC '#]],DEADC8[#Data],4,FALSE),"")</f>
        <v/>
      </c>
      <c r="N2200" s="101" t="str">
        <f>IF(ISNUMBER(SEARCH(".",expandedflower[[#This Row],[Pheno Barcode]])),CONCATENATE("1A4070000000065000",RIGHT(expandedflower[[#This Row],[Pheno Barcode]],6)),"")</f>
        <v/>
      </c>
      <c r="O220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_WU3-07</v>
      </c>
    </row>
    <row r="2201" spans="1:15" x14ac:dyDescent="0.25">
      <c r="A2201" s="99" t="s">
        <v>608</v>
      </c>
      <c r="B2201" s="101">
        <v>8</v>
      </c>
      <c r="C2201" s="101" t="s">
        <v>621</v>
      </c>
      <c r="D2201" s="101"/>
      <c r="E2201" s="100" t="e">
        <f>_xlfn.IFNA(VLOOKUP(expandedflower[[#This Row],[Scion METRC '#]],[3]!METRCC8[#Data],2,FALSE),"METRC ERROR")</f>
        <v>#REF!</v>
      </c>
      <c r="F2201" s="101" t="str">
        <f>_xlfn.IFNA(VLOOKUP(expandedflower[[#This Row],[Scion METRC '#]],VEGC8[[#All],[Scion METRC '#]:[Pheno Barcode]],2,FALSE),"")</f>
        <v/>
      </c>
      <c r="G2201" s="101" t="str">
        <f>LEFT(expandedflower[[#This Row],[Pheno Barcode]],7)</f>
        <v/>
      </c>
      <c r="H2201" s="103" t="e">
        <f>_xlfn.IFNA(VLOOKUP(expandedflower[[#This Row],[Strain]],VEGC8[[#All],[Scion METRC '#]:[Health]],5,FALSE),"")</f>
        <v>#REF!</v>
      </c>
      <c r="I2201" s="101"/>
      <c r="J2201" s="101" t="str">
        <f>_xlfn.IFNA(VLOOKUP(expandedflower[[#This Row],[Scion METRC '#]],DEADC8[#Data],2,FALSE),"Alive")</f>
        <v>Alive</v>
      </c>
      <c r="K2201" s="101"/>
      <c r="L2201" s="101" t="str">
        <f>_xlfn.IFNA(VLOOKUP(expandedflower[[#This Row],[Scion METRC '#]],DEADC8[#Data],3,FALSE),"")</f>
        <v/>
      </c>
      <c r="M2201" s="103" t="str">
        <f>_xlfn.IFNA(VLOOKUP(expandedflower[[#This Row],[Scion METRC '#]],DEADC8[#Data],4,FALSE),"")</f>
        <v/>
      </c>
      <c r="N2201" s="101" t="str">
        <f>IF(ISNUMBER(SEARCH(".",expandedflower[[#This Row],[Pheno Barcode]])),CONCATENATE("1A4070000000065000",RIGHT(expandedflower[[#This Row],[Pheno Barcode]],6)),"")</f>
        <v/>
      </c>
      <c r="O220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_WU3-08</v>
      </c>
    </row>
    <row r="2202" spans="1:15" x14ac:dyDescent="0.25">
      <c r="A2202" s="99" t="s">
        <v>608</v>
      </c>
      <c r="B2202" s="101">
        <v>9</v>
      </c>
      <c r="C2202" s="101" t="s">
        <v>621</v>
      </c>
      <c r="D2202" s="101"/>
      <c r="E2202" s="100" t="e">
        <f>_xlfn.IFNA(VLOOKUP(expandedflower[[#This Row],[Scion METRC '#]],[3]!METRCC8[#Data],2,FALSE),"METRC ERROR")</f>
        <v>#REF!</v>
      </c>
      <c r="F2202" s="101" t="str">
        <f>_xlfn.IFNA(VLOOKUP(expandedflower[[#This Row],[Scion METRC '#]],VEGC8[[#All],[Scion METRC '#]:[Pheno Barcode]],2,FALSE),"")</f>
        <v/>
      </c>
      <c r="G2202" s="101" t="str">
        <f>LEFT(expandedflower[[#This Row],[Pheno Barcode]],7)</f>
        <v/>
      </c>
      <c r="H2202" s="103" t="e">
        <f>_xlfn.IFNA(VLOOKUP(expandedflower[[#This Row],[Strain]],VEGC8[[#All],[Scion METRC '#]:[Health]],5,FALSE),"")</f>
        <v>#REF!</v>
      </c>
      <c r="I2202" s="101"/>
      <c r="J2202" s="101" t="str">
        <f>_xlfn.IFNA(VLOOKUP(expandedflower[[#This Row],[Scion METRC '#]],DEADC8[#Data],2,FALSE),"Alive")</f>
        <v>Alive</v>
      </c>
      <c r="K2202" s="101"/>
      <c r="L2202" s="101" t="str">
        <f>_xlfn.IFNA(VLOOKUP(expandedflower[[#This Row],[Scion METRC '#]],DEADC8[#Data],3,FALSE),"")</f>
        <v/>
      </c>
      <c r="M2202" s="103" t="str">
        <f>_xlfn.IFNA(VLOOKUP(expandedflower[[#This Row],[Scion METRC '#]],DEADC8[#Data],4,FALSE),"")</f>
        <v/>
      </c>
      <c r="N2202" s="101" t="str">
        <f>IF(ISNUMBER(SEARCH(".",expandedflower[[#This Row],[Pheno Barcode]])),CONCATENATE("1A4070000000065000",RIGHT(expandedflower[[#This Row],[Pheno Barcode]],6)),"")</f>
        <v/>
      </c>
      <c r="O220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_WU3-09</v>
      </c>
    </row>
    <row r="2203" spans="1:15" x14ac:dyDescent="0.25">
      <c r="A2203" s="99" t="s">
        <v>608</v>
      </c>
      <c r="B2203" s="101">
        <v>10</v>
      </c>
      <c r="C2203" s="101" t="s">
        <v>621</v>
      </c>
      <c r="D2203" s="101"/>
      <c r="E2203" s="100" t="e">
        <f>_xlfn.IFNA(VLOOKUP(expandedflower[[#This Row],[Scion METRC '#]],[3]!METRCC8[#Data],2,FALSE),"METRC ERROR")</f>
        <v>#REF!</v>
      </c>
      <c r="F2203" s="101" t="str">
        <f>_xlfn.IFNA(VLOOKUP(expandedflower[[#This Row],[Scion METRC '#]],VEGC8[[#All],[Scion METRC '#]:[Pheno Barcode]],2,FALSE),"")</f>
        <v/>
      </c>
      <c r="G2203" s="101" t="str">
        <f>LEFT(expandedflower[[#This Row],[Pheno Barcode]],7)</f>
        <v/>
      </c>
      <c r="H2203" s="103" t="e">
        <f>_xlfn.IFNA(VLOOKUP(expandedflower[[#This Row],[Strain]],VEGC8[[#All],[Scion METRC '#]:[Health]],5,FALSE),"")</f>
        <v>#REF!</v>
      </c>
      <c r="I2203" s="101"/>
      <c r="J2203" s="101" t="str">
        <f>_xlfn.IFNA(VLOOKUP(expandedflower[[#This Row],[Scion METRC '#]],DEADC8[#Data],2,FALSE),"Alive")</f>
        <v>Alive</v>
      </c>
      <c r="K2203" s="101"/>
      <c r="L2203" s="101" t="str">
        <f>_xlfn.IFNA(VLOOKUP(expandedflower[[#This Row],[Scion METRC '#]],DEADC8[#Data],3,FALSE),"")</f>
        <v/>
      </c>
      <c r="M2203" s="103" t="str">
        <f>_xlfn.IFNA(VLOOKUP(expandedflower[[#This Row],[Scion METRC '#]],DEADC8[#Data],4,FALSE),"")</f>
        <v/>
      </c>
      <c r="N2203" s="101" t="str">
        <f>IF(ISNUMBER(SEARCH(".",expandedflower[[#This Row],[Pheno Barcode]])),CONCATENATE("1A4070000000065000",RIGHT(expandedflower[[#This Row],[Pheno Barcode]],6)),"")</f>
        <v/>
      </c>
      <c r="O220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_WU3-10</v>
      </c>
    </row>
    <row r="2204" spans="1:15" x14ac:dyDescent="0.25">
      <c r="A2204" s="99" t="s">
        <v>608</v>
      </c>
      <c r="B2204" s="101">
        <v>11</v>
      </c>
      <c r="C2204" s="101" t="s">
        <v>621</v>
      </c>
      <c r="D2204" s="101"/>
      <c r="E2204" s="100" t="e">
        <f>_xlfn.IFNA(VLOOKUP(expandedflower[[#This Row],[Scion METRC '#]],[3]!METRCC8[#Data],2,FALSE),"METRC ERROR")</f>
        <v>#REF!</v>
      </c>
      <c r="F2204" s="101" t="str">
        <f>_xlfn.IFNA(VLOOKUP(expandedflower[[#This Row],[Scion METRC '#]],VEGC8[[#All],[Scion METRC '#]:[Pheno Barcode]],2,FALSE),"")</f>
        <v/>
      </c>
      <c r="G2204" s="101" t="str">
        <f>LEFT(expandedflower[[#This Row],[Pheno Barcode]],7)</f>
        <v/>
      </c>
      <c r="H2204" s="103" t="e">
        <f>_xlfn.IFNA(VLOOKUP(expandedflower[[#This Row],[Strain]],VEGC8[[#All],[Scion METRC '#]:[Health]],5,FALSE),"")</f>
        <v>#REF!</v>
      </c>
      <c r="I2204" s="101"/>
      <c r="J2204" s="101" t="str">
        <f>_xlfn.IFNA(VLOOKUP(expandedflower[[#This Row],[Scion METRC '#]],DEADC8[#Data],2,FALSE),"Alive")</f>
        <v>Alive</v>
      </c>
      <c r="K2204" s="101"/>
      <c r="L2204" s="101" t="str">
        <f>_xlfn.IFNA(VLOOKUP(expandedflower[[#This Row],[Scion METRC '#]],DEADC8[#Data],3,FALSE),"")</f>
        <v/>
      </c>
      <c r="M2204" s="103" t="str">
        <f>_xlfn.IFNA(VLOOKUP(expandedflower[[#This Row],[Scion METRC '#]],DEADC8[#Data],4,FALSE),"")</f>
        <v/>
      </c>
      <c r="N2204" s="101" t="str">
        <f>IF(ISNUMBER(SEARCH(".",expandedflower[[#This Row],[Pheno Barcode]])),CONCATENATE("1A4070000000065000",RIGHT(expandedflower[[#This Row],[Pheno Barcode]],6)),"")</f>
        <v/>
      </c>
      <c r="O220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_WU3-11</v>
      </c>
    </row>
    <row r="2205" spans="1:15" x14ac:dyDescent="0.25">
      <c r="A2205" s="99" t="s">
        <v>608</v>
      </c>
      <c r="B2205" s="101">
        <v>12</v>
      </c>
      <c r="C2205" s="101" t="s">
        <v>621</v>
      </c>
      <c r="D2205" s="101"/>
      <c r="E2205" s="100" t="e">
        <f>_xlfn.IFNA(VLOOKUP(expandedflower[[#This Row],[Scion METRC '#]],[3]!METRCC8[#Data],2,FALSE),"METRC ERROR")</f>
        <v>#REF!</v>
      </c>
      <c r="F2205" s="101" t="str">
        <f>_xlfn.IFNA(VLOOKUP(expandedflower[[#This Row],[Scion METRC '#]],VEGC8[[#All],[Scion METRC '#]:[Pheno Barcode]],2,FALSE),"")</f>
        <v/>
      </c>
      <c r="G2205" s="101" t="str">
        <f>LEFT(expandedflower[[#This Row],[Pheno Barcode]],7)</f>
        <v/>
      </c>
      <c r="H2205" s="103" t="e">
        <f>_xlfn.IFNA(VLOOKUP(expandedflower[[#This Row],[Strain]],VEGC8[[#All],[Scion METRC '#]:[Health]],5,FALSE),"")</f>
        <v>#REF!</v>
      </c>
      <c r="I2205" s="101"/>
      <c r="J2205" s="101" t="str">
        <f>_xlfn.IFNA(VLOOKUP(expandedflower[[#This Row],[Scion METRC '#]],DEADC8[#Data],2,FALSE),"Alive")</f>
        <v>Alive</v>
      </c>
      <c r="K2205" s="101"/>
      <c r="L2205" s="101" t="str">
        <f>_xlfn.IFNA(VLOOKUP(expandedflower[[#This Row],[Scion METRC '#]],DEADC8[#Data],3,FALSE),"")</f>
        <v/>
      </c>
      <c r="M2205" s="103" t="str">
        <f>_xlfn.IFNA(VLOOKUP(expandedflower[[#This Row],[Scion METRC '#]],DEADC8[#Data],4,FALSE),"")</f>
        <v/>
      </c>
      <c r="N2205" s="101" t="str">
        <f>IF(ISNUMBER(SEARCH(".",expandedflower[[#This Row],[Pheno Barcode]])),CONCATENATE("1A4070000000065000",RIGHT(expandedflower[[#This Row],[Pheno Barcode]],6)),"")</f>
        <v/>
      </c>
      <c r="O220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_WU3-12</v>
      </c>
    </row>
    <row r="2206" spans="1:15" x14ac:dyDescent="0.25">
      <c r="A2206" s="99" t="s">
        <v>608</v>
      </c>
      <c r="B2206" s="101">
        <v>13</v>
      </c>
      <c r="C2206" s="101" t="s">
        <v>621</v>
      </c>
      <c r="D2206" s="101"/>
      <c r="E2206" s="100" t="e">
        <f>_xlfn.IFNA(VLOOKUP(expandedflower[[#This Row],[Scion METRC '#]],[3]!METRCC8[#Data],2,FALSE),"METRC ERROR")</f>
        <v>#REF!</v>
      </c>
      <c r="F2206" s="101" t="str">
        <f>_xlfn.IFNA(VLOOKUP(expandedflower[[#This Row],[Scion METRC '#]],VEGC8[[#All],[Scion METRC '#]:[Pheno Barcode]],2,FALSE),"")</f>
        <v/>
      </c>
      <c r="G2206" s="101" t="str">
        <f>LEFT(expandedflower[[#This Row],[Pheno Barcode]],7)</f>
        <v/>
      </c>
      <c r="H2206" s="103" t="e">
        <f>_xlfn.IFNA(VLOOKUP(expandedflower[[#This Row],[Strain]],VEGC8[[#All],[Scion METRC '#]:[Health]],5,FALSE),"")</f>
        <v>#REF!</v>
      </c>
      <c r="I2206" s="101"/>
      <c r="J2206" s="101" t="str">
        <f>_xlfn.IFNA(VLOOKUP(expandedflower[[#This Row],[Scion METRC '#]],DEADC8[#Data],2,FALSE),"Alive")</f>
        <v>Alive</v>
      </c>
      <c r="K2206" s="101"/>
      <c r="L2206" s="101" t="str">
        <f>_xlfn.IFNA(VLOOKUP(expandedflower[[#This Row],[Scion METRC '#]],DEADC8[#Data],3,FALSE),"")</f>
        <v/>
      </c>
      <c r="M2206" s="103" t="str">
        <f>_xlfn.IFNA(VLOOKUP(expandedflower[[#This Row],[Scion METRC '#]],DEADC8[#Data],4,FALSE),"")</f>
        <v/>
      </c>
      <c r="N2206" s="101" t="str">
        <f>IF(ISNUMBER(SEARCH(".",expandedflower[[#This Row],[Pheno Barcode]])),CONCATENATE("1A4070000000065000",RIGHT(expandedflower[[#This Row],[Pheno Barcode]],6)),"")</f>
        <v/>
      </c>
      <c r="O220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_WU3-13</v>
      </c>
    </row>
    <row r="2207" spans="1:15" x14ac:dyDescent="0.25">
      <c r="A2207" s="99" t="s">
        <v>608</v>
      </c>
      <c r="B2207" s="101">
        <v>14</v>
      </c>
      <c r="C2207" s="101" t="s">
        <v>621</v>
      </c>
      <c r="D2207" s="101"/>
      <c r="E2207" s="100" t="e">
        <f>_xlfn.IFNA(VLOOKUP(expandedflower[[#This Row],[Scion METRC '#]],[3]!METRCC8[#Data],2,FALSE),"METRC ERROR")</f>
        <v>#REF!</v>
      </c>
      <c r="F2207" s="101" t="str">
        <f>_xlfn.IFNA(VLOOKUP(expandedflower[[#This Row],[Scion METRC '#]],VEGC8[[#All],[Scion METRC '#]:[Pheno Barcode]],2,FALSE),"")</f>
        <v/>
      </c>
      <c r="G2207" s="101" t="str">
        <f>LEFT(expandedflower[[#This Row],[Pheno Barcode]],7)</f>
        <v/>
      </c>
      <c r="H2207" s="103" t="e">
        <f>_xlfn.IFNA(VLOOKUP(expandedflower[[#This Row],[Strain]],VEGC8[[#All],[Scion METRC '#]:[Health]],5,FALSE),"")</f>
        <v>#REF!</v>
      </c>
      <c r="I2207" s="101"/>
      <c r="J2207" s="101" t="str">
        <f>_xlfn.IFNA(VLOOKUP(expandedflower[[#This Row],[Scion METRC '#]],DEADC8[#Data],2,FALSE),"Alive")</f>
        <v>Alive</v>
      </c>
      <c r="K2207" s="101"/>
      <c r="L2207" s="101" t="str">
        <f>_xlfn.IFNA(VLOOKUP(expandedflower[[#This Row],[Scion METRC '#]],DEADC8[#Data],3,FALSE),"")</f>
        <v/>
      </c>
      <c r="M2207" s="103" t="str">
        <f>_xlfn.IFNA(VLOOKUP(expandedflower[[#This Row],[Scion METRC '#]],DEADC8[#Data],4,FALSE),"")</f>
        <v/>
      </c>
      <c r="N2207" s="101" t="str">
        <f>IF(ISNUMBER(SEARCH(".",expandedflower[[#This Row],[Pheno Barcode]])),CONCATENATE("1A4070000000065000",RIGHT(expandedflower[[#This Row],[Pheno Barcode]],6)),"")</f>
        <v/>
      </c>
      <c r="O220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_WU3-14</v>
      </c>
    </row>
    <row r="2208" spans="1:15" x14ac:dyDescent="0.25">
      <c r="A2208" s="99" t="s">
        <v>608</v>
      </c>
      <c r="B2208" s="101">
        <v>15</v>
      </c>
      <c r="C2208" s="101" t="s">
        <v>621</v>
      </c>
      <c r="D2208" s="101"/>
      <c r="E2208" s="100" t="e">
        <f>_xlfn.IFNA(VLOOKUP(expandedflower[[#This Row],[Scion METRC '#]],[3]!METRCC8[#Data],2,FALSE),"METRC ERROR")</f>
        <v>#REF!</v>
      </c>
      <c r="F2208" s="101" t="str">
        <f>_xlfn.IFNA(VLOOKUP(expandedflower[[#This Row],[Scion METRC '#]],VEGC8[[#All],[Scion METRC '#]:[Pheno Barcode]],2,FALSE),"")</f>
        <v/>
      </c>
      <c r="G2208" s="101" t="str">
        <f>LEFT(expandedflower[[#This Row],[Pheno Barcode]],7)</f>
        <v/>
      </c>
      <c r="H2208" s="103" t="e">
        <f>_xlfn.IFNA(VLOOKUP(expandedflower[[#This Row],[Strain]],VEGC8[[#All],[Scion METRC '#]:[Health]],5,FALSE),"")</f>
        <v>#REF!</v>
      </c>
      <c r="I2208" s="101"/>
      <c r="J2208" s="101" t="str">
        <f>_xlfn.IFNA(VLOOKUP(expandedflower[[#This Row],[Scion METRC '#]],DEADC8[#Data],2,FALSE),"Alive")</f>
        <v>Alive</v>
      </c>
      <c r="K2208" s="101"/>
      <c r="L2208" s="101" t="str">
        <f>_xlfn.IFNA(VLOOKUP(expandedflower[[#This Row],[Scion METRC '#]],DEADC8[#Data],3,FALSE),"")</f>
        <v/>
      </c>
      <c r="M2208" s="103" t="str">
        <f>_xlfn.IFNA(VLOOKUP(expandedflower[[#This Row],[Scion METRC '#]],DEADC8[#Data],4,FALSE),"")</f>
        <v/>
      </c>
      <c r="N2208" s="101" t="str">
        <f>IF(ISNUMBER(SEARCH(".",expandedflower[[#This Row],[Pheno Barcode]])),CONCATENATE("1A4070000000065000",RIGHT(expandedflower[[#This Row],[Pheno Barcode]],6)),"")</f>
        <v/>
      </c>
      <c r="O220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_WU3-15</v>
      </c>
    </row>
    <row r="2209" spans="1:15" x14ac:dyDescent="0.25">
      <c r="A2209" s="99" t="s">
        <v>608</v>
      </c>
      <c r="B2209" s="101">
        <v>16</v>
      </c>
      <c r="C2209" s="101" t="s">
        <v>621</v>
      </c>
      <c r="D2209" s="101"/>
      <c r="E2209" s="100" t="e">
        <f>_xlfn.IFNA(VLOOKUP(expandedflower[[#This Row],[Scion METRC '#]],[3]!METRCC8[#Data],2,FALSE),"METRC ERROR")</f>
        <v>#REF!</v>
      </c>
      <c r="F2209" s="101" t="str">
        <f>_xlfn.IFNA(VLOOKUP(expandedflower[[#This Row],[Scion METRC '#]],VEGC8[[#All],[Scion METRC '#]:[Pheno Barcode]],2,FALSE),"")</f>
        <v/>
      </c>
      <c r="G2209" s="101" t="str">
        <f>LEFT(expandedflower[[#This Row],[Pheno Barcode]],7)</f>
        <v/>
      </c>
      <c r="H2209" s="103" t="e">
        <f>_xlfn.IFNA(VLOOKUP(expandedflower[[#This Row],[Strain]],VEGC8[[#All],[Scion METRC '#]:[Health]],5,FALSE),"")</f>
        <v>#REF!</v>
      </c>
      <c r="I2209" s="101"/>
      <c r="J2209" s="101" t="str">
        <f>_xlfn.IFNA(VLOOKUP(expandedflower[[#This Row],[Scion METRC '#]],DEADC8[#Data],2,FALSE),"Alive")</f>
        <v>Alive</v>
      </c>
      <c r="K2209" s="101"/>
      <c r="L2209" s="101" t="str">
        <f>_xlfn.IFNA(VLOOKUP(expandedflower[[#This Row],[Scion METRC '#]],DEADC8[#Data],3,FALSE),"")</f>
        <v/>
      </c>
      <c r="M2209" s="103" t="str">
        <f>_xlfn.IFNA(VLOOKUP(expandedflower[[#This Row],[Scion METRC '#]],DEADC8[#Data],4,FALSE),"")</f>
        <v/>
      </c>
      <c r="N2209" s="101" t="str">
        <f>IF(ISNUMBER(SEARCH(".",expandedflower[[#This Row],[Pheno Barcode]])),CONCATENATE("1A4070000000065000",RIGHT(expandedflower[[#This Row],[Pheno Barcode]],6)),"")</f>
        <v/>
      </c>
      <c r="O220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_WU3-16</v>
      </c>
    </row>
    <row r="2210" spans="1:15" x14ac:dyDescent="0.25">
      <c r="A2210" s="99" t="s">
        <v>608</v>
      </c>
      <c r="B2210" s="101">
        <v>1</v>
      </c>
      <c r="C2210" s="101" t="s">
        <v>622</v>
      </c>
      <c r="D2210" s="101"/>
      <c r="E2210" s="100" t="e">
        <f>_xlfn.IFNA(VLOOKUP(expandedflower[[#This Row],[Scion METRC '#]],[3]!METRCC8[#Data],2,FALSE),"METRC ERROR")</f>
        <v>#REF!</v>
      </c>
      <c r="F2210" s="101" t="str">
        <f>_xlfn.IFNA(VLOOKUP(expandedflower[[#This Row],[Scion METRC '#]],VEGC8[[#All],[Scion METRC '#]:[Pheno Barcode]],2,FALSE),"")</f>
        <v/>
      </c>
      <c r="G2210" s="101" t="str">
        <f>LEFT(expandedflower[[#This Row],[Pheno Barcode]],7)</f>
        <v/>
      </c>
      <c r="H2210" s="103" t="e">
        <f>_xlfn.IFNA(VLOOKUP(expandedflower[[#This Row],[Strain]],VEGC8[[#All],[Scion METRC '#]:[Health]],5,FALSE),"")</f>
        <v>#REF!</v>
      </c>
      <c r="I2210" s="101"/>
      <c r="J2210" s="101" t="str">
        <f>_xlfn.IFNA(VLOOKUP(expandedflower[[#This Row],[Scion METRC '#]],DEADC8[#Data],2,FALSE),"Alive")</f>
        <v>Alive</v>
      </c>
      <c r="K2210" s="101"/>
      <c r="L2210" s="101" t="str">
        <f>_xlfn.IFNA(VLOOKUP(expandedflower[[#This Row],[Scion METRC '#]],DEADC8[#Data],3,FALSE),"")</f>
        <v/>
      </c>
      <c r="M2210" s="103" t="str">
        <f>_xlfn.IFNA(VLOOKUP(expandedflower[[#This Row],[Scion METRC '#]],DEADC8[#Data],4,FALSE),"")</f>
        <v/>
      </c>
      <c r="N2210" s="101" t="str">
        <f>IF(ISNUMBER(SEARCH(".",expandedflower[[#This Row],[Pheno Barcode]])),CONCATENATE("1A4070000000065000",RIGHT(expandedflower[[#This Row],[Pheno Barcode]],6)),"")</f>
        <v/>
      </c>
      <c r="O221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_WU4-01</v>
      </c>
    </row>
    <row r="2211" spans="1:15" x14ac:dyDescent="0.25">
      <c r="A2211" s="99" t="s">
        <v>608</v>
      </c>
      <c r="B2211" s="101">
        <v>2</v>
      </c>
      <c r="C2211" s="101" t="s">
        <v>622</v>
      </c>
      <c r="D2211" s="101"/>
      <c r="E2211" s="100" t="e">
        <f>_xlfn.IFNA(VLOOKUP(expandedflower[[#This Row],[Scion METRC '#]],[3]!METRCC8[#Data],2,FALSE),"METRC ERROR")</f>
        <v>#REF!</v>
      </c>
      <c r="F2211" s="101" t="str">
        <f>_xlfn.IFNA(VLOOKUP(expandedflower[[#This Row],[Scion METRC '#]],VEGC8[[#All],[Scion METRC '#]:[Pheno Barcode]],2,FALSE),"")</f>
        <v/>
      </c>
      <c r="G2211" s="101" t="str">
        <f>LEFT(expandedflower[[#This Row],[Pheno Barcode]],7)</f>
        <v/>
      </c>
      <c r="H2211" s="103" t="e">
        <f>_xlfn.IFNA(VLOOKUP(expandedflower[[#This Row],[Strain]],VEGC8[[#All],[Scion METRC '#]:[Health]],5,FALSE),"")</f>
        <v>#REF!</v>
      </c>
      <c r="I2211" s="101"/>
      <c r="J2211" s="101" t="str">
        <f>_xlfn.IFNA(VLOOKUP(expandedflower[[#This Row],[Scion METRC '#]],DEADC8[#Data],2,FALSE),"Alive")</f>
        <v>Alive</v>
      </c>
      <c r="K2211" s="101"/>
      <c r="L2211" s="101" t="str">
        <f>_xlfn.IFNA(VLOOKUP(expandedflower[[#This Row],[Scion METRC '#]],DEADC8[#Data],3,FALSE),"")</f>
        <v/>
      </c>
      <c r="M2211" s="103" t="str">
        <f>_xlfn.IFNA(VLOOKUP(expandedflower[[#This Row],[Scion METRC '#]],DEADC8[#Data],4,FALSE),"")</f>
        <v/>
      </c>
      <c r="N2211" s="101" t="str">
        <f>IF(ISNUMBER(SEARCH(".",expandedflower[[#This Row],[Pheno Barcode]])),CONCATENATE("1A4070000000065000",RIGHT(expandedflower[[#This Row],[Pheno Barcode]],6)),"")</f>
        <v/>
      </c>
      <c r="O221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_WU4-02</v>
      </c>
    </row>
    <row r="2212" spans="1:15" x14ac:dyDescent="0.25">
      <c r="A2212" s="99" t="s">
        <v>608</v>
      </c>
      <c r="B2212" s="101">
        <v>3</v>
      </c>
      <c r="C2212" s="101" t="s">
        <v>622</v>
      </c>
      <c r="D2212" s="101"/>
      <c r="E2212" s="100" t="e">
        <f>_xlfn.IFNA(VLOOKUP(expandedflower[[#This Row],[Scion METRC '#]],[3]!METRCC8[#Data],2,FALSE),"METRC ERROR")</f>
        <v>#REF!</v>
      </c>
      <c r="F2212" s="101" t="str">
        <f>_xlfn.IFNA(VLOOKUP(expandedflower[[#This Row],[Scion METRC '#]],VEGC8[[#All],[Scion METRC '#]:[Pheno Barcode]],2,FALSE),"")</f>
        <v/>
      </c>
      <c r="G2212" s="101" t="str">
        <f>LEFT(expandedflower[[#This Row],[Pheno Barcode]],7)</f>
        <v/>
      </c>
      <c r="H2212" s="103" t="e">
        <f>_xlfn.IFNA(VLOOKUP(expandedflower[[#This Row],[Strain]],VEGC8[[#All],[Scion METRC '#]:[Health]],5,FALSE),"")</f>
        <v>#REF!</v>
      </c>
      <c r="I2212" s="101"/>
      <c r="J2212" s="101" t="str">
        <f>_xlfn.IFNA(VLOOKUP(expandedflower[[#This Row],[Scion METRC '#]],DEADC8[#Data],2,FALSE),"Alive")</f>
        <v>Alive</v>
      </c>
      <c r="K2212" s="101"/>
      <c r="L2212" s="101" t="str">
        <f>_xlfn.IFNA(VLOOKUP(expandedflower[[#This Row],[Scion METRC '#]],DEADC8[#Data],3,FALSE),"")</f>
        <v/>
      </c>
      <c r="M2212" s="103" t="str">
        <f>_xlfn.IFNA(VLOOKUP(expandedflower[[#This Row],[Scion METRC '#]],DEADC8[#Data],4,FALSE),"")</f>
        <v/>
      </c>
      <c r="N2212" s="101" t="str">
        <f>IF(ISNUMBER(SEARCH(".",expandedflower[[#This Row],[Pheno Barcode]])),CONCATENATE("1A4070000000065000",RIGHT(expandedflower[[#This Row],[Pheno Barcode]],6)),"")</f>
        <v/>
      </c>
      <c r="O221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_WU4-03</v>
      </c>
    </row>
    <row r="2213" spans="1:15" x14ac:dyDescent="0.25">
      <c r="A2213" s="99" t="s">
        <v>608</v>
      </c>
      <c r="B2213" s="101">
        <v>4</v>
      </c>
      <c r="C2213" s="101" t="s">
        <v>622</v>
      </c>
      <c r="D2213" s="101"/>
      <c r="E2213" s="100" t="e">
        <f>_xlfn.IFNA(VLOOKUP(expandedflower[[#This Row],[Scion METRC '#]],[3]!METRCC8[#Data],2,FALSE),"METRC ERROR")</f>
        <v>#REF!</v>
      </c>
      <c r="F2213" s="101" t="str">
        <f>_xlfn.IFNA(VLOOKUP(expandedflower[[#This Row],[Scion METRC '#]],VEGC8[[#All],[Scion METRC '#]:[Pheno Barcode]],2,FALSE),"")</f>
        <v/>
      </c>
      <c r="G2213" s="101" t="str">
        <f>LEFT(expandedflower[[#This Row],[Pheno Barcode]],7)</f>
        <v/>
      </c>
      <c r="H2213" s="103" t="e">
        <f>_xlfn.IFNA(VLOOKUP(expandedflower[[#This Row],[Strain]],VEGC8[[#All],[Scion METRC '#]:[Health]],5,FALSE),"")</f>
        <v>#REF!</v>
      </c>
      <c r="I2213" s="101"/>
      <c r="J2213" s="101" t="str">
        <f>_xlfn.IFNA(VLOOKUP(expandedflower[[#This Row],[Scion METRC '#]],DEADC8[#Data],2,FALSE),"Alive")</f>
        <v>Alive</v>
      </c>
      <c r="K2213" s="101"/>
      <c r="L2213" s="101" t="str">
        <f>_xlfn.IFNA(VLOOKUP(expandedflower[[#This Row],[Scion METRC '#]],DEADC8[#Data],3,FALSE),"")</f>
        <v/>
      </c>
      <c r="M2213" s="103" t="str">
        <f>_xlfn.IFNA(VLOOKUP(expandedflower[[#This Row],[Scion METRC '#]],DEADC8[#Data],4,FALSE),"")</f>
        <v/>
      </c>
      <c r="N2213" s="101" t="str">
        <f>IF(ISNUMBER(SEARCH(".",expandedflower[[#This Row],[Pheno Barcode]])),CONCATENATE("1A4070000000065000",RIGHT(expandedflower[[#This Row],[Pheno Barcode]],6)),"")</f>
        <v/>
      </c>
      <c r="O221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_WU4-04</v>
      </c>
    </row>
    <row r="2214" spans="1:15" x14ac:dyDescent="0.25">
      <c r="A2214" s="99" t="s">
        <v>608</v>
      </c>
      <c r="B2214" s="101">
        <v>5</v>
      </c>
      <c r="C2214" s="101" t="s">
        <v>622</v>
      </c>
      <c r="D2214" s="101"/>
      <c r="E2214" s="100" t="e">
        <f>_xlfn.IFNA(VLOOKUP(expandedflower[[#This Row],[Scion METRC '#]],[3]!METRCC8[#Data],2,FALSE),"METRC ERROR")</f>
        <v>#REF!</v>
      </c>
      <c r="F2214" s="101" t="str">
        <f>_xlfn.IFNA(VLOOKUP(expandedflower[[#This Row],[Scion METRC '#]],VEGC8[[#All],[Scion METRC '#]:[Pheno Barcode]],2,FALSE),"")</f>
        <v/>
      </c>
      <c r="G2214" s="101" t="str">
        <f>LEFT(expandedflower[[#This Row],[Pheno Barcode]],7)</f>
        <v/>
      </c>
      <c r="H2214" s="103" t="e">
        <f>_xlfn.IFNA(VLOOKUP(expandedflower[[#This Row],[Strain]],VEGC8[[#All],[Scion METRC '#]:[Health]],5,FALSE),"")</f>
        <v>#REF!</v>
      </c>
      <c r="I2214" s="101"/>
      <c r="J2214" s="101" t="str">
        <f>_xlfn.IFNA(VLOOKUP(expandedflower[[#This Row],[Scion METRC '#]],DEADC8[#Data],2,FALSE),"Alive")</f>
        <v>Alive</v>
      </c>
      <c r="K2214" s="101"/>
      <c r="L2214" s="101" t="str">
        <f>_xlfn.IFNA(VLOOKUP(expandedflower[[#This Row],[Scion METRC '#]],DEADC8[#Data],3,FALSE),"")</f>
        <v/>
      </c>
      <c r="M2214" s="103" t="str">
        <f>_xlfn.IFNA(VLOOKUP(expandedflower[[#This Row],[Scion METRC '#]],DEADC8[#Data],4,FALSE),"")</f>
        <v/>
      </c>
      <c r="N2214" s="101" t="str">
        <f>IF(ISNUMBER(SEARCH(".",expandedflower[[#This Row],[Pheno Barcode]])),CONCATENATE("1A4070000000065000",RIGHT(expandedflower[[#This Row],[Pheno Barcode]],6)),"")</f>
        <v/>
      </c>
      <c r="O221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_WU4-05</v>
      </c>
    </row>
    <row r="2215" spans="1:15" x14ac:dyDescent="0.25">
      <c r="A2215" s="99" t="s">
        <v>608</v>
      </c>
      <c r="B2215" s="101">
        <v>6</v>
      </c>
      <c r="C2215" s="101" t="s">
        <v>622</v>
      </c>
      <c r="D2215" s="101"/>
      <c r="E2215" s="100" t="e">
        <f>_xlfn.IFNA(VLOOKUP(expandedflower[[#This Row],[Scion METRC '#]],[3]!METRCC8[#Data],2,FALSE),"METRC ERROR")</f>
        <v>#REF!</v>
      </c>
      <c r="F2215" s="101" t="str">
        <f>_xlfn.IFNA(VLOOKUP(expandedflower[[#This Row],[Scion METRC '#]],VEGC8[[#All],[Scion METRC '#]:[Pheno Barcode]],2,FALSE),"")</f>
        <v/>
      </c>
      <c r="G2215" s="101" t="str">
        <f>LEFT(expandedflower[[#This Row],[Pheno Barcode]],7)</f>
        <v/>
      </c>
      <c r="H2215" s="103" t="e">
        <f>_xlfn.IFNA(VLOOKUP(expandedflower[[#This Row],[Strain]],VEGC8[[#All],[Scion METRC '#]:[Health]],5,FALSE),"")</f>
        <v>#REF!</v>
      </c>
      <c r="I2215" s="101"/>
      <c r="J2215" s="101" t="str">
        <f>_xlfn.IFNA(VLOOKUP(expandedflower[[#This Row],[Scion METRC '#]],DEADC8[#Data],2,FALSE),"Alive")</f>
        <v>Alive</v>
      </c>
      <c r="K2215" s="101"/>
      <c r="L2215" s="101" t="str">
        <f>_xlfn.IFNA(VLOOKUP(expandedflower[[#This Row],[Scion METRC '#]],DEADC8[#Data],3,FALSE),"")</f>
        <v/>
      </c>
      <c r="M2215" s="103" t="str">
        <f>_xlfn.IFNA(VLOOKUP(expandedflower[[#This Row],[Scion METRC '#]],DEADC8[#Data],4,FALSE),"")</f>
        <v/>
      </c>
      <c r="N2215" s="101" t="str">
        <f>IF(ISNUMBER(SEARCH(".",expandedflower[[#This Row],[Pheno Barcode]])),CONCATENATE("1A4070000000065000",RIGHT(expandedflower[[#This Row],[Pheno Barcode]],6)),"")</f>
        <v/>
      </c>
      <c r="O221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_WU4-06</v>
      </c>
    </row>
    <row r="2216" spans="1:15" x14ac:dyDescent="0.25">
      <c r="A2216" s="99" t="s">
        <v>608</v>
      </c>
      <c r="B2216" s="101">
        <v>7</v>
      </c>
      <c r="C2216" s="101" t="s">
        <v>622</v>
      </c>
      <c r="D2216" s="101"/>
      <c r="E2216" s="100" t="e">
        <f>_xlfn.IFNA(VLOOKUP(expandedflower[[#This Row],[Scion METRC '#]],[3]!METRCC8[#Data],2,FALSE),"METRC ERROR")</f>
        <v>#REF!</v>
      </c>
      <c r="F2216" s="101" t="str">
        <f>_xlfn.IFNA(VLOOKUP(expandedflower[[#This Row],[Scion METRC '#]],VEGC8[[#All],[Scion METRC '#]:[Pheno Barcode]],2,FALSE),"")</f>
        <v/>
      </c>
      <c r="G2216" s="101" t="str">
        <f>LEFT(expandedflower[[#This Row],[Pheno Barcode]],7)</f>
        <v/>
      </c>
      <c r="H2216" s="103" t="e">
        <f>_xlfn.IFNA(VLOOKUP(expandedflower[[#This Row],[Strain]],VEGC8[[#All],[Scion METRC '#]:[Health]],5,FALSE),"")</f>
        <v>#REF!</v>
      </c>
      <c r="I2216" s="101"/>
      <c r="J2216" s="101" t="str">
        <f>_xlfn.IFNA(VLOOKUP(expandedflower[[#This Row],[Scion METRC '#]],DEADC8[#Data],2,FALSE),"Alive")</f>
        <v>Alive</v>
      </c>
      <c r="K2216" s="101"/>
      <c r="L2216" s="101" t="str">
        <f>_xlfn.IFNA(VLOOKUP(expandedflower[[#This Row],[Scion METRC '#]],DEADC8[#Data],3,FALSE),"")</f>
        <v/>
      </c>
      <c r="M2216" s="103" t="str">
        <f>_xlfn.IFNA(VLOOKUP(expandedflower[[#This Row],[Scion METRC '#]],DEADC8[#Data],4,FALSE),"")</f>
        <v/>
      </c>
      <c r="N2216" s="101" t="str">
        <f>IF(ISNUMBER(SEARCH(".",expandedflower[[#This Row],[Pheno Barcode]])),CONCATENATE("1A4070000000065000",RIGHT(expandedflower[[#This Row],[Pheno Barcode]],6)),"")</f>
        <v/>
      </c>
      <c r="O221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_WU4-07</v>
      </c>
    </row>
    <row r="2217" spans="1:15" x14ac:dyDescent="0.25">
      <c r="A2217" s="99" t="s">
        <v>608</v>
      </c>
      <c r="B2217" s="101">
        <v>8</v>
      </c>
      <c r="C2217" s="101" t="s">
        <v>622</v>
      </c>
      <c r="D2217" s="101"/>
      <c r="E2217" s="100" t="e">
        <f>_xlfn.IFNA(VLOOKUP(expandedflower[[#This Row],[Scion METRC '#]],[3]!METRCC8[#Data],2,FALSE),"METRC ERROR")</f>
        <v>#REF!</v>
      </c>
      <c r="F2217" s="101" t="str">
        <f>_xlfn.IFNA(VLOOKUP(expandedflower[[#This Row],[Scion METRC '#]],VEGC8[[#All],[Scion METRC '#]:[Pheno Barcode]],2,FALSE),"")</f>
        <v/>
      </c>
      <c r="G2217" s="101" t="str">
        <f>LEFT(expandedflower[[#This Row],[Pheno Barcode]],7)</f>
        <v/>
      </c>
      <c r="H2217" s="103" t="e">
        <f>_xlfn.IFNA(VLOOKUP(expandedflower[[#This Row],[Strain]],VEGC8[[#All],[Scion METRC '#]:[Health]],5,FALSE),"")</f>
        <v>#REF!</v>
      </c>
      <c r="I2217" s="101"/>
      <c r="J2217" s="101" t="str">
        <f>_xlfn.IFNA(VLOOKUP(expandedflower[[#This Row],[Scion METRC '#]],DEADC8[#Data],2,FALSE),"Alive")</f>
        <v>Alive</v>
      </c>
      <c r="K2217" s="101"/>
      <c r="L2217" s="101" t="str">
        <f>_xlfn.IFNA(VLOOKUP(expandedflower[[#This Row],[Scion METRC '#]],DEADC8[#Data],3,FALSE),"")</f>
        <v/>
      </c>
      <c r="M2217" s="103" t="str">
        <f>_xlfn.IFNA(VLOOKUP(expandedflower[[#This Row],[Scion METRC '#]],DEADC8[#Data],4,FALSE),"")</f>
        <v/>
      </c>
      <c r="N2217" s="101" t="str">
        <f>IF(ISNUMBER(SEARCH(".",expandedflower[[#This Row],[Pheno Barcode]])),CONCATENATE("1A4070000000065000",RIGHT(expandedflower[[#This Row],[Pheno Barcode]],6)),"")</f>
        <v/>
      </c>
      <c r="O221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_WU4-08</v>
      </c>
    </row>
    <row r="2218" spans="1:15" x14ac:dyDescent="0.25">
      <c r="A2218" s="99" t="s">
        <v>608</v>
      </c>
      <c r="B2218" s="101">
        <v>9</v>
      </c>
      <c r="C2218" s="101" t="s">
        <v>622</v>
      </c>
      <c r="D2218" s="101"/>
      <c r="E2218" s="100" t="e">
        <f>_xlfn.IFNA(VLOOKUP(expandedflower[[#This Row],[Scion METRC '#]],[3]!METRCC8[#Data],2,FALSE),"METRC ERROR")</f>
        <v>#REF!</v>
      </c>
      <c r="F2218" s="101" t="str">
        <f>_xlfn.IFNA(VLOOKUP(expandedflower[[#This Row],[Scion METRC '#]],VEGC8[[#All],[Scion METRC '#]:[Pheno Barcode]],2,FALSE),"")</f>
        <v/>
      </c>
      <c r="G2218" s="101" t="str">
        <f>LEFT(expandedflower[[#This Row],[Pheno Barcode]],7)</f>
        <v/>
      </c>
      <c r="H2218" s="103" t="e">
        <f>_xlfn.IFNA(VLOOKUP(expandedflower[[#This Row],[Strain]],VEGC8[[#All],[Scion METRC '#]:[Health]],5,FALSE),"")</f>
        <v>#REF!</v>
      </c>
      <c r="I2218" s="101"/>
      <c r="J2218" s="101" t="str">
        <f>_xlfn.IFNA(VLOOKUP(expandedflower[[#This Row],[Scion METRC '#]],DEADC8[#Data],2,FALSE),"Alive")</f>
        <v>Alive</v>
      </c>
      <c r="K2218" s="101"/>
      <c r="L2218" s="101" t="str">
        <f>_xlfn.IFNA(VLOOKUP(expandedflower[[#This Row],[Scion METRC '#]],DEADC8[#Data],3,FALSE),"")</f>
        <v/>
      </c>
      <c r="M2218" s="103" t="str">
        <f>_xlfn.IFNA(VLOOKUP(expandedflower[[#This Row],[Scion METRC '#]],DEADC8[#Data],4,FALSE),"")</f>
        <v/>
      </c>
      <c r="N2218" s="101" t="str">
        <f>IF(ISNUMBER(SEARCH(".",expandedflower[[#This Row],[Pheno Barcode]])),CONCATENATE("1A4070000000065000",RIGHT(expandedflower[[#This Row],[Pheno Barcode]],6)),"")</f>
        <v/>
      </c>
      <c r="O221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_WU4-09</v>
      </c>
    </row>
    <row r="2219" spans="1:15" x14ac:dyDescent="0.25">
      <c r="A2219" s="99" t="s">
        <v>608</v>
      </c>
      <c r="B2219" s="101">
        <v>10</v>
      </c>
      <c r="C2219" s="101" t="s">
        <v>622</v>
      </c>
      <c r="D2219" s="101"/>
      <c r="E2219" s="100" t="e">
        <f>_xlfn.IFNA(VLOOKUP(expandedflower[[#This Row],[Scion METRC '#]],[3]!METRCC8[#Data],2,FALSE),"METRC ERROR")</f>
        <v>#REF!</v>
      </c>
      <c r="F2219" s="101" t="str">
        <f>_xlfn.IFNA(VLOOKUP(expandedflower[[#This Row],[Scion METRC '#]],VEGC8[[#All],[Scion METRC '#]:[Pheno Barcode]],2,FALSE),"")</f>
        <v/>
      </c>
      <c r="G2219" s="101" t="str">
        <f>LEFT(expandedflower[[#This Row],[Pheno Barcode]],7)</f>
        <v/>
      </c>
      <c r="H2219" s="103" t="e">
        <f>_xlfn.IFNA(VLOOKUP(expandedflower[[#This Row],[Strain]],VEGC8[[#All],[Scion METRC '#]:[Health]],5,FALSE),"")</f>
        <v>#REF!</v>
      </c>
      <c r="I2219" s="101"/>
      <c r="J2219" s="101" t="str">
        <f>_xlfn.IFNA(VLOOKUP(expandedflower[[#This Row],[Scion METRC '#]],DEADC8[#Data],2,FALSE),"Alive")</f>
        <v>Alive</v>
      </c>
      <c r="K2219" s="101"/>
      <c r="L2219" s="101" t="str">
        <f>_xlfn.IFNA(VLOOKUP(expandedflower[[#This Row],[Scion METRC '#]],DEADC8[#Data],3,FALSE),"")</f>
        <v/>
      </c>
      <c r="M2219" s="103" t="str">
        <f>_xlfn.IFNA(VLOOKUP(expandedflower[[#This Row],[Scion METRC '#]],DEADC8[#Data],4,FALSE),"")</f>
        <v/>
      </c>
      <c r="N2219" s="101" t="str">
        <f>IF(ISNUMBER(SEARCH(".",expandedflower[[#This Row],[Pheno Barcode]])),CONCATENATE("1A4070000000065000",RIGHT(expandedflower[[#This Row],[Pheno Barcode]],6)),"")</f>
        <v/>
      </c>
      <c r="O221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_WU4-10</v>
      </c>
    </row>
    <row r="2220" spans="1:15" x14ac:dyDescent="0.25">
      <c r="A2220" s="99" t="s">
        <v>608</v>
      </c>
      <c r="B2220" s="101">
        <v>11</v>
      </c>
      <c r="C2220" s="101" t="s">
        <v>622</v>
      </c>
      <c r="D2220" s="101"/>
      <c r="E2220" s="100" t="e">
        <f>_xlfn.IFNA(VLOOKUP(expandedflower[[#This Row],[Scion METRC '#]],[3]!METRCC8[#Data],2,FALSE),"METRC ERROR")</f>
        <v>#REF!</v>
      </c>
      <c r="F2220" s="101" t="str">
        <f>_xlfn.IFNA(VLOOKUP(expandedflower[[#This Row],[Scion METRC '#]],VEGC8[[#All],[Scion METRC '#]:[Pheno Barcode]],2,FALSE),"")</f>
        <v/>
      </c>
      <c r="G2220" s="101" t="str">
        <f>LEFT(expandedflower[[#This Row],[Pheno Barcode]],7)</f>
        <v/>
      </c>
      <c r="H2220" s="103" t="e">
        <f>_xlfn.IFNA(VLOOKUP(expandedflower[[#This Row],[Strain]],VEGC8[[#All],[Scion METRC '#]:[Health]],5,FALSE),"")</f>
        <v>#REF!</v>
      </c>
      <c r="I2220" s="101"/>
      <c r="J2220" s="101" t="str">
        <f>_xlfn.IFNA(VLOOKUP(expandedflower[[#This Row],[Scion METRC '#]],DEADC8[#Data],2,FALSE),"Alive")</f>
        <v>Alive</v>
      </c>
      <c r="K2220" s="101"/>
      <c r="L2220" s="101" t="str">
        <f>_xlfn.IFNA(VLOOKUP(expandedflower[[#This Row],[Scion METRC '#]],DEADC8[#Data],3,FALSE),"")</f>
        <v/>
      </c>
      <c r="M2220" s="103" t="str">
        <f>_xlfn.IFNA(VLOOKUP(expandedflower[[#This Row],[Scion METRC '#]],DEADC8[#Data],4,FALSE),"")</f>
        <v/>
      </c>
      <c r="N2220" s="101" t="str">
        <f>IF(ISNUMBER(SEARCH(".",expandedflower[[#This Row],[Pheno Barcode]])),CONCATENATE("1A4070000000065000",RIGHT(expandedflower[[#This Row],[Pheno Barcode]],6)),"")</f>
        <v/>
      </c>
      <c r="O222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_WU4-11</v>
      </c>
    </row>
    <row r="2221" spans="1:15" x14ac:dyDescent="0.25">
      <c r="A2221" s="99" t="s">
        <v>608</v>
      </c>
      <c r="B2221" s="101">
        <v>12</v>
      </c>
      <c r="C2221" s="101" t="s">
        <v>622</v>
      </c>
      <c r="D2221" s="101"/>
      <c r="E2221" s="100" t="e">
        <f>_xlfn.IFNA(VLOOKUP(expandedflower[[#This Row],[Scion METRC '#]],[3]!METRCC8[#Data],2,FALSE),"METRC ERROR")</f>
        <v>#REF!</v>
      </c>
      <c r="F2221" s="101" t="str">
        <f>_xlfn.IFNA(VLOOKUP(expandedflower[[#This Row],[Scion METRC '#]],VEGC8[[#All],[Scion METRC '#]:[Pheno Barcode]],2,FALSE),"")</f>
        <v/>
      </c>
      <c r="G2221" s="101" t="str">
        <f>LEFT(expandedflower[[#This Row],[Pheno Barcode]],7)</f>
        <v/>
      </c>
      <c r="H2221" s="103" t="e">
        <f>_xlfn.IFNA(VLOOKUP(expandedflower[[#This Row],[Strain]],VEGC8[[#All],[Scion METRC '#]:[Health]],5,FALSE),"")</f>
        <v>#REF!</v>
      </c>
      <c r="I2221" s="101"/>
      <c r="J2221" s="101" t="str">
        <f>_xlfn.IFNA(VLOOKUP(expandedflower[[#This Row],[Scion METRC '#]],DEADC8[#Data],2,FALSE),"Alive")</f>
        <v>Alive</v>
      </c>
      <c r="K2221" s="101"/>
      <c r="L2221" s="101" t="str">
        <f>_xlfn.IFNA(VLOOKUP(expandedflower[[#This Row],[Scion METRC '#]],DEADC8[#Data],3,FALSE),"")</f>
        <v/>
      </c>
      <c r="M2221" s="103" t="str">
        <f>_xlfn.IFNA(VLOOKUP(expandedflower[[#This Row],[Scion METRC '#]],DEADC8[#Data],4,FALSE),"")</f>
        <v/>
      </c>
      <c r="N2221" s="101" t="str">
        <f>IF(ISNUMBER(SEARCH(".",expandedflower[[#This Row],[Pheno Barcode]])),CONCATENATE("1A4070000000065000",RIGHT(expandedflower[[#This Row],[Pheno Barcode]],6)),"")</f>
        <v/>
      </c>
      <c r="O222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_WU4-12</v>
      </c>
    </row>
    <row r="2222" spans="1:15" x14ac:dyDescent="0.25">
      <c r="A2222" s="99" t="s">
        <v>608</v>
      </c>
      <c r="B2222" s="101">
        <v>13</v>
      </c>
      <c r="C2222" s="101" t="s">
        <v>622</v>
      </c>
      <c r="D2222" s="101"/>
      <c r="E2222" s="100" t="e">
        <f>_xlfn.IFNA(VLOOKUP(expandedflower[[#This Row],[Scion METRC '#]],[3]!METRCC8[#Data],2,FALSE),"METRC ERROR")</f>
        <v>#REF!</v>
      </c>
      <c r="F2222" s="101" t="str">
        <f>_xlfn.IFNA(VLOOKUP(expandedflower[[#This Row],[Scion METRC '#]],VEGC8[[#All],[Scion METRC '#]:[Pheno Barcode]],2,FALSE),"")</f>
        <v/>
      </c>
      <c r="G2222" s="101" t="str">
        <f>LEFT(expandedflower[[#This Row],[Pheno Barcode]],7)</f>
        <v/>
      </c>
      <c r="H2222" s="103" t="e">
        <f>_xlfn.IFNA(VLOOKUP(expandedflower[[#This Row],[Strain]],VEGC8[[#All],[Scion METRC '#]:[Health]],5,FALSE),"")</f>
        <v>#REF!</v>
      </c>
      <c r="I2222" s="101"/>
      <c r="J2222" s="101" t="str">
        <f>_xlfn.IFNA(VLOOKUP(expandedflower[[#This Row],[Scion METRC '#]],DEADC8[#Data],2,FALSE),"Alive")</f>
        <v>Alive</v>
      </c>
      <c r="K2222" s="101"/>
      <c r="L2222" s="101" t="str">
        <f>_xlfn.IFNA(VLOOKUP(expandedflower[[#This Row],[Scion METRC '#]],DEADC8[#Data],3,FALSE),"")</f>
        <v/>
      </c>
      <c r="M2222" s="103" t="str">
        <f>_xlfn.IFNA(VLOOKUP(expandedflower[[#This Row],[Scion METRC '#]],DEADC8[#Data],4,FALSE),"")</f>
        <v/>
      </c>
      <c r="N2222" s="101" t="str">
        <f>IF(ISNUMBER(SEARCH(".",expandedflower[[#This Row],[Pheno Barcode]])),CONCATENATE("1A4070000000065000",RIGHT(expandedflower[[#This Row],[Pheno Barcode]],6)),"")</f>
        <v/>
      </c>
      <c r="O222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_WU4-13</v>
      </c>
    </row>
    <row r="2223" spans="1:15" x14ac:dyDescent="0.25">
      <c r="A2223" s="99" t="s">
        <v>608</v>
      </c>
      <c r="B2223" s="101">
        <v>14</v>
      </c>
      <c r="C2223" s="101" t="s">
        <v>622</v>
      </c>
      <c r="D2223" s="101"/>
      <c r="E2223" s="100" t="e">
        <f>_xlfn.IFNA(VLOOKUP(expandedflower[[#This Row],[Scion METRC '#]],[3]!METRCC8[#Data],2,FALSE),"METRC ERROR")</f>
        <v>#REF!</v>
      </c>
      <c r="F2223" s="101" t="str">
        <f>_xlfn.IFNA(VLOOKUP(expandedflower[[#This Row],[Scion METRC '#]],VEGC8[[#All],[Scion METRC '#]:[Pheno Barcode]],2,FALSE),"")</f>
        <v/>
      </c>
      <c r="G2223" s="101" t="str">
        <f>LEFT(expandedflower[[#This Row],[Pheno Barcode]],7)</f>
        <v/>
      </c>
      <c r="H2223" s="103" t="e">
        <f>_xlfn.IFNA(VLOOKUP(expandedflower[[#This Row],[Strain]],VEGC8[[#All],[Scion METRC '#]:[Health]],5,FALSE),"")</f>
        <v>#REF!</v>
      </c>
      <c r="I2223" s="101"/>
      <c r="J2223" s="101" t="str">
        <f>_xlfn.IFNA(VLOOKUP(expandedflower[[#This Row],[Scion METRC '#]],DEADC8[#Data],2,FALSE),"Alive")</f>
        <v>Alive</v>
      </c>
      <c r="K2223" s="101"/>
      <c r="L2223" s="101" t="str">
        <f>_xlfn.IFNA(VLOOKUP(expandedflower[[#This Row],[Scion METRC '#]],DEADC8[#Data],3,FALSE),"")</f>
        <v/>
      </c>
      <c r="M2223" s="103" t="str">
        <f>_xlfn.IFNA(VLOOKUP(expandedflower[[#This Row],[Scion METRC '#]],DEADC8[#Data],4,FALSE),"")</f>
        <v/>
      </c>
      <c r="N2223" s="101" t="str">
        <f>IF(ISNUMBER(SEARCH(".",expandedflower[[#This Row],[Pheno Barcode]])),CONCATENATE("1A4070000000065000",RIGHT(expandedflower[[#This Row],[Pheno Barcode]],6)),"")</f>
        <v/>
      </c>
      <c r="O222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_WU4-14</v>
      </c>
    </row>
    <row r="2224" spans="1:15" x14ac:dyDescent="0.25">
      <c r="A2224" s="99" t="s">
        <v>608</v>
      </c>
      <c r="B2224" s="101">
        <v>15</v>
      </c>
      <c r="C2224" s="101" t="s">
        <v>622</v>
      </c>
      <c r="D2224" s="101"/>
      <c r="E2224" s="100" t="e">
        <f>_xlfn.IFNA(VLOOKUP(expandedflower[[#This Row],[Scion METRC '#]],[3]!METRCC8[#Data],2,FALSE),"METRC ERROR")</f>
        <v>#REF!</v>
      </c>
      <c r="F2224" s="101" t="str">
        <f>_xlfn.IFNA(VLOOKUP(expandedflower[[#This Row],[Scion METRC '#]],VEGC8[[#All],[Scion METRC '#]:[Pheno Barcode]],2,FALSE),"")</f>
        <v/>
      </c>
      <c r="G2224" s="101" t="str">
        <f>LEFT(expandedflower[[#This Row],[Pheno Barcode]],7)</f>
        <v/>
      </c>
      <c r="H2224" s="103" t="e">
        <f>_xlfn.IFNA(VLOOKUP(expandedflower[[#This Row],[Strain]],VEGC8[[#All],[Scion METRC '#]:[Health]],5,FALSE),"")</f>
        <v>#REF!</v>
      </c>
      <c r="I2224" s="101"/>
      <c r="J2224" s="101" t="str">
        <f>_xlfn.IFNA(VLOOKUP(expandedflower[[#This Row],[Scion METRC '#]],DEADC8[#Data],2,FALSE),"Alive")</f>
        <v>Alive</v>
      </c>
      <c r="K2224" s="101"/>
      <c r="L2224" s="101" t="str">
        <f>_xlfn.IFNA(VLOOKUP(expandedflower[[#This Row],[Scion METRC '#]],DEADC8[#Data],3,FALSE),"")</f>
        <v/>
      </c>
      <c r="M2224" s="103" t="str">
        <f>_xlfn.IFNA(VLOOKUP(expandedflower[[#This Row],[Scion METRC '#]],DEADC8[#Data],4,FALSE),"")</f>
        <v/>
      </c>
      <c r="N2224" s="101" t="str">
        <f>IF(ISNUMBER(SEARCH(".",expandedflower[[#This Row],[Pheno Barcode]])),CONCATENATE("1A4070000000065000",RIGHT(expandedflower[[#This Row],[Pheno Barcode]],6)),"")</f>
        <v/>
      </c>
      <c r="O222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_WU4-15</v>
      </c>
    </row>
    <row r="2225" spans="1:15" x14ac:dyDescent="0.25">
      <c r="A2225" s="99" t="s">
        <v>608</v>
      </c>
      <c r="B2225" s="101">
        <v>16</v>
      </c>
      <c r="C2225" s="101" t="s">
        <v>622</v>
      </c>
      <c r="D2225" s="101"/>
      <c r="E2225" s="100" t="e">
        <f>_xlfn.IFNA(VLOOKUP(expandedflower[[#This Row],[Scion METRC '#]],[3]!METRCC8[#Data],2,FALSE),"METRC ERROR")</f>
        <v>#REF!</v>
      </c>
      <c r="F2225" s="101" t="str">
        <f>_xlfn.IFNA(VLOOKUP(expandedflower[[#This Row],[Scion METRC '#]],VEGC8[[#All],[Scion METRC '#]:[Pheno Barcode]],2,FALSE),"")</f>
        <v/>
      </c>
      <c r="G2225" s="101" t="str">
        <f>LEFT(expandedflower[[#This Row],[Pheno Barcode]],7)</f>
        <v/>
      </c>
      <c r="H2225" s="103" t="e">
        <f>_xlfn.IFNA(VLOOKUP(expandedflower[[#This Row],[Strain]],VEGC8[[#All],[Scion METRC '#]:[Health]],5,FALSE),"")</f>
        <v>#REF!</v>
      </c>
      <c r="I2225" s="101"/>
      <c r="J2225" s="101" t="str">
        <f>_xlfn.IFNA(VLOOKUP(expandedflower[[#This Row],[Scion METRC '#]],DEADC8[#Data],2,FALSE),"Alive")</f>
        <v>Alive</v>
      </c>
      <c r="K2225" s="101"/>
      <c r="L2225" s="101" t="str">
        <f>_xlfn.IFNA(VLOOKUP(expandedflower[[#This Row],[Scion METRC '#]],DEADC8[#Data],3,FALSE),"")</f>
        <v/>
      </c>
      <c r="M2225" s="103" t="str">
        <f>_xlfn.IFNA(VLOOKUP(expandedflower[[#This Row],[Scion METRC '#]],DEADC8[#Data],4,FALSE),"")</f>
        <v/>
      </c>
      <c r="N2225" s="101" t="str">
        <f>IF(ISNUMBER(SEARCH(".",expandedflower[[#This Row],[Pheno Barcode]])),CONCATENATE("1A4070000000065000",RIGHT(expandedflower[[#This Row],[Pheno Barcode]],6)),"")</f>
        <v/>
      </c>
      <c r="O222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_WU4-16</v>
      </c>
    </row>
    <row r="2226" spans="1:15" x14ac:dyDescent="0.25">
      <c r="A2226" s="99" t="s">
        <v>608</v>
      </c>
      <c r="B2226" s="101">
        <v>1</v>
      </c>
      <c r="C2226" s="101" t="s">
        <v>623</v>
      </c>
      <c r="D2226" s="101"/>
      <c r="E2226" s="100" t="e">
        <f>_xlfn.IFNA(VLOOKUP(expandedflower[[#This Row],[Scion METRC '#]],[3]!METRCC8[#Data],2,FALSE),"METRC ERROR")</f>
        <v>#REF!</v>
      </c>
      <c r="F2226" s="101" t="str">
        <f>_xlfn.IFNA(VLOOKUP(expandedflower[[#This Row],[Scion METRC '#]],VEGC8[[#All],[Scion METRC '#]:[Pheno Barcode]],2,FALSE),"")</f>
        <v/>
      </c>
      <c r="G2226" s="101" t="str">
        <f>LEFT(expandedflower[[#This Row],[Pheno Barcode]],7)</f>
        <v/>
      </c>
      <c r="H2226" s="103" t="e">
        <f>_xlfn.IFNA(VLOOKUP(expandedflower[[#This Row],[Strain]],VEGC8[[#All],[Scion METRC '#]:[Health]],5,FALSE),"")</f>
        <v>#REF!</v>
      </c>
      <c r="I2226" s="101"/>
      <c r="J2226" s="101" t="str">
        <f>_xlfn.IFNA(VLOOKUP(expandedflower[[#This Row],[Scion METRC '#]],DEADC8[#Data],2,FALSE),"Alive")</f>
        <v>Alive</v>
      </c>
      <c r="K2226" s="101"/>
      <c r="L2226" s="101" t="str">
        <f>_xlfn.IFNA(VLOOKUP(expandedflower[[#This Row],[Scion METRC '#]],DEADC8[#Data],3,FALSE),"")</f>
        <v/>
      </c>
      <c r="M2226" s="103" t="str">
        <f>_xlfn.IFNA(VLOOKUP(expandedflower[[#This Row],[Scion METRC '#]],DEADC8[#Data],4,FALSE),"")</f>
        <v/>
      </c>
      <c r="N2226" s="101" t="str">
        <f>IF(ISNUMBER(SEARCH(".",expandedflower[[#This Row],[Pheno Barcode]])),CONCATENATE("1A4070000000065000",RIGHT(expandedflower[[#This Row],[Pheno Barcode]],6)),"")</f>
        <v/>
      </c>
      <c r="O222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_WU5-01</v>
      </c>
    </row>
    <row r="2227" spans="1:15" x14ac:dyDescent="0.25">
      <c r="A2227" s="99" t="s">
        <v>608</v>
      </c>
      <c r="B2227" s="101">
        <v>2</v>
      </c>
      <c r="C2227" s="101" t="s">
        <v>623</v>
      </c>
      <c r="D2227" s="101"/>
      <c r="E2227" s="100" t="e">
        <f>_xlfn.IFNA(VLOOKUP(expandedflower[[#This Row],[Scion METRC '#]],[3]!METRCC8[#Data],2,FALSE),"METRC ERROR")</f>
        <v>#REF!</v>
      </c>
      <c r="F2227" s="101" t="str">
        <f>_xlfn.IFNA(VLOOKUP(expandedflower[[#This Row],[Scion METRC '#]],VEGC8[[#All],[Scion METRC '#]:[Pheno Barcode]],2,FALSE),"")</f>
        <v/>
      </c>
      <c r="G2227" s="101" t="str">
        <f>LEFT(expandedflower[[#This Row],[Pheno Barcode]],7)</f>
        <v/>
      </c>
      <c r="H2227" s="103" t="e">
        <f>_xlfn.IFNA(VLOOKUP(expandedflower[[#This Row],[Strain]],VEGC8[[#All],[Scion METRC '#]:[Health]],5,FALSE),"")</f>
        <v>#REF!</v>
      </c>
      <c r="I2227" s="101"/>
      <c r="J2227" s="101" t="str">
        <f>_xlfn.IFNA(VLOOKUP(expandedflower[[#This Row],[Scion METRC '#]],DEADC8[#Data],2,FALSE),"Alive")</f>
        <v>Alive</v>
      </c>
      <c r="K2227" s="101"/>
      <c r="L2227" s="101" t="str">
        <f>_xlfn.IFNA(VLOOKUP(expandedflower[[#This Row],[Scion METRC '#]],DEADC8[#Data],3,FALSE),"")</f>
        <v/>
      </c>
      <c r="M2227" s="103" t="str">
        <f>_xlfn.IFNA(VLOOKUP(expandedflower[[#This Row],[Scion METRC '#]],DEADC8[#Data],4,FALSE),"")</f>
        <v/>
      </c>
      <c r="N2227" s="101" t="str">
        <f>IF(ISNUMBER(SEARCH(".",expandedflower[[#This Row],[Pheno Barcode]])),CONCATENATE("1A4070000000065000",RIGHT(expandedflower[[#This Row],[Pheno Barcode]],6)),"")</f>
        <v/>
      </c>
      <c r="O222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_WU5-02</v>
      </c>
    </row>
    <row r="2228" spans="1:15" x14ac:dyDescent="0.25">
      <c r="A2228" s="99" t="s">
        <v>608</v>
      </c>
      <c r="B2228" s="101">
        <v>3</v>
      </c>
      <c r="C2228" s="101" t="s">
        <v>623</v>
      </c>
      <c r="D2228" s="101"/>
      <c r="E2228" s="100" t="e">
        <f>_xlfn.IFNA(VLOOKUP(expandedflower[[#This Row],[Scion METRC '#]],[3]!METRCC8[#Data],2,FALSE),"METRC ERROR")</f>
        <v>#REF!</v>
      </c>
      <c r="F2228" s="101" t="str">
        <f>_xlfn.IFNA(VLOOKUP(expandedflower[[#This Row],[Scion METRC '#]],VEGC8[[#All],[Scion METRC '#]:[Pheno Barcode]],2,FALSE),"")</f>
        <v/>
      </c>
      <c r="G2228" s="101" t="str">
        <f>LEFT(expandedflower[[#This Row],[Pheno Barcode]],7)</f>
        <v/>
      </c>
      <c r="H2228" s="103" t="e">
        <f>_xlfn.IFNA(VLOOKUP(expandedflower[[#This Row],[Strain]],VEGC8[[#All],[Scion METRC '#]:[Health]],5,FALSE),"")</f>
        <v>#REF!</v>
      </c>
      <c r="I2228" s="101"/>
      <c r="J2228" s="101" t="str">
        <f>_xlfn.IFNA(VLOOKUP(expandedflower[[#This Row],[Scion METRC '#]],DEADC8[#Data],2,FALSE),"Alive")</f>
        <v>Alive</v>
      </c>
      <c r="K2228" s="101"/>
      <c r="L2228" s="101" t="str">
        <f>_xlfn.IFNA(VLOOKUP(expandedflower[[#This Row],[Scion METRC '#]],DEADC8[#Data],3,FALSE),"")</f>
        <v/>
      </c>
      <c r="M2228" s="103" t="str">
        <f>_xlfn.IFNA(VLOOKUP(expandedflower[[#This Row],[Scion METRC '#]],DEADC8[#Data],4,FALSE),"")</f>
        <v/>
      </c>
      <c r="N2228" s="101" t="str">
        <f>IF(ISNUMBER(SEARCH(".",expandedflower[[#This Row],[Pheno Barcode]])),CONCATENATE("1A4070000000065000",RIGHT(expandedflower[[#This Row],[Pheno Barcode]],6)),"")</f>
        <v/>
      </c>
      <c r="O222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_WU5-03</v>
      </c>
    </row>
    <row r="2229" spans="1:15" x14ac:dyDescent="0.25">
      <c r="A2229" s="99" t="s">
        <v>608</v>
      </c>
      <c r="B2229" s="101">
        <v>4</v>
      </c>
      <c r="C2229" s="101" t="s">
        <v>623</v>
      </c>
      <c r="D2229" s="101"/>
      <c r="E2229" s="100" t="e">
        <f>_xlfn.IFNA(VLOOKUP(expandedflower[[#This Row],[Scion METRC '#]],[3]!METRCC8[#Data],2,FALSE),"METRC ERROR")</f>
        <v>#REF!</v>
      </c>
      <c r="F2229" s="101" t="str">
        <f>_xlfn.IFNA(VLOOKUP(expandedflower[[#This Row],[Scion METRC '#]],VEGC8[[#All],[Scion METRC '#]:[Pheno Barcode]],2,FALSE),"")</f>
        <v/>
      </c>
      <c r="G2229" s="101" t="str">
        <f>LEFT(expandedflower[[#This Row],[Pheno Barcode]],7)</f>
        <v/>
      </c>
      <c r="H2229" s="103" t="e">
        <f>_xlfn.IFNA(VLOOKUP(expandedflower[[#This Row],[Strain]],VEGC8[[#All],[Scion METRC '#]:[Health]],5,FALSE),"")</f>
        <v>#REF!</v>
      </c>
      <c r="I2229" s="101"/>
      <c r="J2229" s="101" t="str">
        <f>_xlfn.IFNA(VLOOKUP(expandedflower[[#This Row],[Scion METRC '#]],DEADC8[#Data],2,FALSE),"Alive")</f>
        <v>Alive</v>
      </c>
      <c r="K2229" s="101"/>
      <c r="L2229" s="101" t="str">
        <f>_xlfn.IFNA(VLOOKUP(expandedflower[[#This Row],[Scion METRC '#]],DEADC8[#Data],3,FALSE),"")</f>
        <v/>
      </c>
      <c r="M2229" s="103" t="str">
        <f>_xlfn.IFNA(VLOOKUP(expandedflower[[#This Row],[Scion METRC '#]],DEADC8[#Data],4,FALSE),"")</f>
        <v/>
      </c>
      <c r="N2229" s="101" t="str">
        <f>IF(ISNUMBER(SEARCH(".",expandedflower[[#This Row],[Pheno Barcode]])),CONCATENATE("1A4070000000065000",RIGHT(expandedflower[[#This Row],[Pheno Barcode]],6)),"")</f>
        <v/>
      </c>
      <c r="O222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_WU5-04</v>
      </c>
    </row>
    <row r="2230" spans="1:15" x14ac:dyDescent="0.25">
      <c r="A2230" s="99" t="s">
        <v>608</v>
      </c>
      <c r="B2230" s="101">
        <v>5</v>
      </c>
      <c r="C2230" s="101" t="s">
        <v>623</v>
      </c>
      <c r="D2230" s="101"/>
      <c r="E2230" s="100" t="e">
        <f>_xlfn.IFNA(VLOOKUP(expandedflower[[#This Row],[Scion METRC '#]],[3]!METRCC8[#Data],2,FALSE),"METRC ERROR")</f>
        <v>#REF!</v>
      </c>
      <c r="F2230" s="101" t="str">
        <f>_xlfn.IFNA(VLOOKUP(expandedflower[[#This Row],[Scion METRC '#]],VEGC8[[#All],[Scion METRC '#]:[Pheno Barcode]],2,FALSE),"")</f>
        <v/>
      </c>
      <c r="G2230" s="101" t="str">
        <f>LEFT(expandedflower[[#This Row],[Pheno Barcode]],7)</f>
        <v/>
      </c>
      <c r="H2230" s="103" t="e">
        <f>_xlfn.IFNA(VLOOKUP(expandedflower[[#This Row],[Strain]],VEGC8[[#All],[Scion METRC '#]:[Health]],5,FALSE),"")</f>
        <v>#REF!</v>
      </c>
      <c r="I2230" s="101"/>
      <c r="J2230" s="101" t="str">
        <f>_xlfn.IFNA(VLOOKUP(expandedflower[[#This Row],[Scion METRC '#]],DEADC8[#Data],2,FALSE),"Alive")</f>
        <v>Alive</v>
      </c>
      <c r="K2230" s="101"/>
      <c r="L2230" s="101" t="str">
        <f>_xlfn.IFNA(VLOOKUP(expandedflower[[#This Row],[Scion METRC '#]],DEADC8[#Data],3,FALSE),"")</f>
        <v/>
      </c>
      <c r="M2230" s="103" t="str">
        <f>_xlfn.IFNA(VLOOKUP(expandedflower[[#This Row],[Scion METRC '#]],DEADC8[#Data],4,FALSE),"")</f>
        <v/>
      </c>
      <c r="N2230" s="101" t="str">
        <f>IF(ISNUMBER(SEARCH(".",expandedflower[[#This Row],[Pheno Barcode]])),CONCATENATE("1A4070000000065000",RIGHT(expandedflower[[#This Row],[Pheno Barcode]],6)),"")</f>
        <v/>
      </c>
      <c r="O223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_WU5-05</v>
      </c>
    </row>
    <row r="2231" spans="1:15" x14ac:dyDescent="0.25">
      <c r="A2231" s="99" t="s">
        <v>608</v>
      </c>
      <c r="B2231" s="101">
        <v>6</v>
      </c>
      <c r="C2231" s="101" t="s">
        <v>623</v>
      </c>
      <c r="D2231" s="101"/>
      <c r="E2231" s="100" t="e">
        <f>_xlfn.IFNA(VLOOKUP(expandedflower[[#This Row],[Scion METRC '#]],[3]!METRCC8[#Data],2,FALSE),"METRC ERROR")</f>
        <v>#REF!</v>
      </c>
      <c r="F2231" s="101" t="str">
        <f>_xlfn.IFNA(VLOOKUP(expandedflower[[#This Row],[Scion METRC '#]],VEGC8[[#All],[Scion METRC '#]:[Pheno Barcode]],2,FALSE),"")</f>
        <v/>
      </c>
      <c r="G2231" s="101" t="str">
        <f>LEFT(expandedflower[[#This Row],[Pheno Barcode]],7)</f>
        <v/>
      </c>
      <c r="H2231" s="103" t="e">
        <f>_xlfn.IFNA(VLOOKUP(expandedflower[[#This Row],[Strain]],VEGC8[[#All],[Scion METRC '#]:[Health]],5,FALSE),"")</f>
        <v>#REF!</v>
      </c>
      <c r="I2231" s="101"/>
      <c r="J2231" s="101" t="str">
        <f>_xlfn.IFNA(VLOOKUP(expandedflower[[#This Row],[Scion METRC '#]],DEADC8[#Data],2,FALSE),"Alive")</f>
        <v>Alive</v>
      </c>
      <c r="K2231" s="101"/>
      <c r="L2231" s="101" t="str">
        <f>_xlfn.IFNA(VLOOKUP(expandedflower[[#This Row],[Scion METRC '#]],DEADC8[#Data],3,FALSE),"")</f>
        <v/>
      </c>
      <c r="M2231" s="103" t="str">
        <f>_xlfn.IFNA(VLOOKUP(expandedflower[[#This Row],[Scion METRC '#]],DEADC8[#Data],4,FALSE),"")</f>
        <v/>
      </c>
      <c r="N2231" s="101" t="str">
        <f>IF(ISNUMBER(SEARCH(".",expandedflower[[#This Row],[Pheno Barcode]])),CONCATENATE("1A4070000000065000",RIGHT(expandedflower[[#This Row],[Pheno Barcode]],6)),"")</f>
        <v/>
      </c>
      <c r="O223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_WU5-06</v>
      </c>
    </row>
    <row r="2232" spans="1:15" x14ac:dyDescent="0.25">
      <c r="A2232" s="99" t="s">
        <v>608</v>
      </c>
      <c r="B2232" s="101">
        <v>7</v>
      </c>
      <c r="C2232" s="101" t="s">
        <v>623</v>
      </c>
      <c r="D2232" s="101"/>
      <c r="E2232" s="100" t="e">
        <f>_xlfn.IFNA(VLOOKUP(expandedflower[[#This Row],[Scion METRC '#]],[3]!METRCC8[#Data],2,FALSE),"METRC ERROR")</f>
        <v>#REF!</v>
      </c>
      <c r="F2232" s="101" t="str">
        <f>_xlfn.IFNA(VLOOKUP(expandedflower[[#This Row],[Scion METRC '#]],VEGC8[[#All],[Scion METRC '#]:[Pheno Barcode]],2,FALSE),"")</f>
        <v/>
      </c>
      <c r="G2232" s="101" t="str">
        <f>LEFT(expandedflower[[#This Row],[Pheno Barcode]],7)</f>
        <v/>
      </c>
      <c r="H2232" s="103" t="e">
        <f>_xlfn.IFNA(VLOOKUP(expandedflower[[#This Row],[Strain]],VEGC8[[#All],[Scion METRC '#]:[Health]],5,FALSE),"")</f>
        <v>#REF!</v>
      </c>
      <c r="I2232" s="101"/>
      <c r="J2232" s="101" t="str">
        <f>_xlfn.IFNA(VLOOKUP(expandedflower[[#This Row],[Scion METRC '#]],DEADC8[#Data],2,FALSE),"Alive")</f>
        <v>Alive</v>
      </c>
      <c r="K2232" s="101"/>
      <c r="L2232" s="101" t="str">
        <f>_xlfn.IFNA(VLOOKUP(expandedflower[[#This Row],[Scion METRC '#]],DEADC8[#Data],3,FALSE),"")</f>
        <v/>
      </c>
      <c r="M2232" s="103" t="str">
        <f>_xlfn.IFNA(VLOOKUP(expandedflower[[#This Row],[Scion METRC '#]],DEADC8[#Data],4,FALSE),"")</f>
        <v/>
      </c>
      <c r="N2232" s="101" t="str">
        <f>IF(ISNUMBER(SEARCH(".",expandedflower[[#This Row],[Pheno Barcode]])),CONCATENATE("1A4070000000065000",RIGHT(expandedflower[[#This Row],[Pheno Barcode]],6)),"")</f>
        <v/>
      </c>
      <c r="O223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_WU5-07</v>
      </c>
    </row>
    <row r="2233" spans="1:15" x14ac:dyDescent="0.25">
      <c r="A2233" s="99" t="s">
        <v>608</v>
      </c>
      <c r="B2233" s="101">
        <v>8</v>
      </c>
      <c r="C2233" s="101" t="s">
        <v>623</v>
      </c>
      <c r="D2233" s="101"/>
      <c r="E2233" s="100" t="e">
        <f>_xlfn.IFNA(VLOOKUP(expandedflower[[#This Row],[Scion METRC '#]],[3]!METRCC8[#Data],2,FALSE),"METRC ERROR")</f>
        <v>#REF!</v>
      </c>
      <c r="F2233" s="101" t="str">
        <f>_xlfn.IFNA(VLOOKUP(expandedflower[[#This Row],[Scion METRC '#]],VEGC8[[#All],[Scion METRC '#]:[Pheno Barcode]],2,FALSE),"")</f>
        <v/>
      </c>
      <c r="G2233" s="101" t="str">
        <f>LEFT(expandedflower[[#This Row],[Pheno Barcode]],7)</f>
        <v/>
      </c>
      <c r="H2233" s="103" t="e">
        <f>_xlfn.IFNA(VLOOKUP(expandedflower[[#This Row],[Strain]],VEGC8[[#All],[Scion METRC '#]:[Health]],5,FALSE),"")</f>
        <v>#REF!</v>
      </c>
      <c r="I2233" s="101"/>
      <c r="J2233" s="101" t="str">
        <f>_xlfn.IFNA(VLOOKUP(expandedflower[[#This Row],[Scion METRC '#]],DEADC8[#Data],2,FALSE),"Alive")</f>
        <v>Alive</v>
      </c>
      <c r="K2233" s="101"/>
      <c r="L2233" s="101" t="str">
        <f>_xlfn.IFNA(VLOOKUP(expandedflower[[#This Row],[Scion METRC '#]],DEADC8[#Data],3,FALSE),"")</f>
        <v/>
      </c>
      <c r="M2233" s="103" t="str">
        <f>_xlfn.IFNA(VLOOKUP(expandedflower[[#This Row],[Scion METRC '#]],DEADC8[#Data],4,FALSE),"")</f>
        <v/>
      </c>
      <c r="N2233" s="101" t="str">
        <f>IF(ISNUMBER(SEARCH(".",expandedflower[[#This Row],[Pheno Barcode]])),CONCATENATE("1A4070000000065000",RIGHT(expandedflower[[#This Row],[Pheno Barcode]],6)),"")</f>
        <v/>
      </c>
      <c r="O223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_WU5-08</v>
      </c>
    </row>
    <row r="2234" spans="1:15" x14ac:dyDescent="0.25">
      <c r="A2234" s="99" t="s">
        <v>608</v>
      </c>
      <c r="B2234" s="101">
        <v>9</v>
      </c>
      <c r="C2234" s="101" t="s">
        <v>623</v>
      </c>
      <c r="D2234" s="101"/>
      <c r="E2234" s="100" t="e">
        <f>_xlfn.IFNA(VLOOKUP(expandedflower[[#This Row],[Scion METRC '#]],[3]!METRCC8[#Data],2,FALSE),"METRC ERROR")</f>
        <v>#REF!</v>
      </c>
      <c r="F2234" s="101" t="str">
        <f>_xlfn.IFNA(VLOOKUP(expandedflower[[#This Row],[Scion METRC '#]],VEGC8[[#All],[Scion METRC '#]:[Pheno Barcode]],2,FALSE),"")</f>
        <v/>
      </c>
      <c r="G2234" s="101" t="str">
        <f>LEFT(expandedflower[[#This Row],[Pheno Barcode]],7)</f>
        <v/>
      </c>
      <c r="H2234" s="103" t="e">
        <f>_xlfn.IFNA(VLOOKUP(expandedflower[[#This Row],[Strain]],VEGC8[[#All],[Scion METRC '#]:[Health]],5,FALSE),"")</f>
        <v>#REF!</v>
      </c>
      <c r="I2234" s="101"/>
      <c r="J2234" s="101" t="str">
        <f>_xlfn.IFNA(VLOOKUP(expandedflower[[#This Row],[Scion METRC '#]],DEADC8[#Data],2,FALSE),"Alive")</f>
        <v>Alive</v>
      </c>
      <c r="K2234" s="101"/>
      <c r="L2234" s="101" t="str">
        <f>_xlfn.IFNA(VLOOKUP(expandedflower[[#This Row],[Scion METRC '#]],DEADC8[#Data],3,FALSE),"")</f>
        <v/>
      </c>
      <c r="M2234" s="103" t="str">
        <f>_xlfn.IFNA(VLOOKUP(expandedflower[[#This Row],[Scion METRC '#]],DEADC8[#Data],4,FALSE),"")</f>
        <v/>
      </c>
      <c r="N2234" s="101" t="str">
        <f>IF(ISNUMBER(SEARCH(".",expandedflower[[#This Row],[Pheno Barcode]])),CONCATENATE("1A4070000000065000",RIGHT(expandedflower[[#This Row],[Pheno Barcode]],6)),"")</f>
        <v/>
      </c>
      <c r="O223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_WU5-09</v>
      </c>
    </row>
    <row r="2235" spans="1:15" x14ac:dyDescent="0.25">
      <c r="A2235" s="99" t="s">
        <v>608</v>
      </c>
      <c r="B2235" s="101">
        <v>10</v>
      </c>
      <c r="C2235" s="101" t="s">
        <v>623</v>
      </c>
      <c r="D2235" s="101"/>
      <c r="E2235" s="100" t="e">
        <f>_xlfn.IFNA(VLOOKUP(expandedflower[[#This Row],[Scion METRC '#]],[3]!METRCC8[#Data],2,FALSE),"METRC ERROR")</f>
        <v>#REF!</v>
      </c>
      <c r="F2235" s="101" t="str">
        <f>_xlfn.IFNA(VLOOKUP(expandedflower[[#This Row],[Scion METRC '#]],VEGC8[[#All],[Scion METRC '#]:[Pheno Barcode]],2,FALSE),"")</f>
        <v/>
      </c>
      <c r="G2235" s="101" t="str">
        <f>LEFT(expandedflower[[#This Row],[Pheno Barcode]],7)</f>
        <v/>
      </c>
      <c r="H2235" s="103" t="e">
        <f>_xlfn.IFNA(VLOOKUP(expandedflower[[#This Row],[Strain]],VEGC8[[#All],[Scion METRC '#]:[Health]],5,FALSE),"")</f>
        <v>#REF!</v>
      </c>
      <c r="I2235" s="101"/>
      <c r="J2235" s="101" t="str">
        <f>_xlfn.IFNA(VLOOKUP(expandedflower[[#This Row],[Scion METRC '#]],DEADC8[#Data],2,FALSE),"Alive")</f>
        <v>Alive</v>
      </c>
      <c r="K2235" s="101"/>
      <c r="L2235" s="101" t="str">
        <f>_xlfn.IFNA(VLOOKUP(expandedflower[[#This Row],[Scion METRC '#]],DEADC8[#Data],3,FALSE),"")</f>
        <v/>
      </c>
      <c r="M2235" s="103" t="str">
        <f>_xlfn.IFNA(VLOOKUP(expandedflower[[#This Row],[Scion METRC '#]],DEADC8[#Data],4,FALSE),"")</f>
        <v/>
      </c>
      <c r="N2235" s="101" t="str">
        <f>IF(ISNUMBER(SEARCH(".",expandedflower[[#This Row],[Pheno Barcode]])),CONCATENATE("1A4070000000065000",RIGHT(expandedflower[[#This Row],[Pheno Barcode]],6)),"")</f>
        <v/>
      </c>
      <c r="O223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_WU5-10</v>
      </c>
    </row>
    <row r="2236" spans="1:15" x14ac:dyDescent="0.25">
      <c r="A2236" s="99" t="s">
        <v>608</v>
      </c>
      <c r="B2236" s="101">
        <v>11</v>
      </c>
      <c r="C2236" s="101" t="s">
        <v>623</v>
      </c>
      <c r="D2236" s="101"/>
      <c r="E2236" s="100" t="e">
        <f>_xlfn.IFNA(VLOOKUP(expandedflower[[#This Row],[Scion METRC '#]],[3]!METRCC8[#Data],2,FALSE),"METRC ERROR")</f>
        <v>#REF!</v>
      </c>
      <c r="F2236" s="101" t="str">
        <f>_xlfn.IFNA(VLOOKUP(expandedflower[[#This Row],[Scion METRC '#]],VEGC8[[#All],[Scion METRC '#]:[Pheno Barcode]],2,FALSE),"")</f>
        <v/>
      </c>
      <c r="G2236" s="101" t="str">
        <f>LEFT(expandedflower[[#This Row],[Pheno Barcode]],7)</f>
        <v/>
      </c>
      <c r="H2236" s="103" t="e">
        <f>_xlfn.IFNA(VLOOKUP(expandedflower[[#This Row],[Strain]],VEGC8[[#All],[Scion METRC '#]:[Health]],5,FALSE),"")</f>
        <v>#REF!</v>
      </c>
      <c r="I2236" s="101"/>
      <c r="J2236" s="101" t="str">
        <f>_xlfn.IFNA(VLOOKUP(expandedflower[[#This Row],[Scion METRC '#]],DEADC8[#Data],2,FALSE),"Alive")</f>
        <v>Alive</v>
      </c>
      <c r="K2236" s="101"/>
      <c r="L2236" s="101" t="str">
        <f>_xlfn.IFNA(VLOOKUP(expandedflower[[#This Row],[Scion METRC '#]],DEADC8[#Data],3,FALSE),"")</f>
        <v/>
      </c>
      <c r="M2236" s="103" t="str">
        <f>_xlfn.IFNA(VLOOKUP(expandedflower[[#This Row],[Scion METRC '#]],DEADC8[#Data],4,FALSE),"")</f>
        <v/>
      </c>
      <c r="N2236" s="101" t="str">
        <f>IF(ISNUMBER(SEARCH(".",expandedflower[[#This Row],[Pheno Barcode]])),CONCATENATE("1A4070000000065000",RIGHT(expandedflower[[#This Row],[Pheno Barcode]],6)),"")</f>
        <v/>
      </c>
      <c r="O223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_WU5-11</v>
      </c>
    </row>
    <row r="2237" spans="1:15" x14ac:dyDescent="0.25">
      <c r="A2237" s="99" t="s">
        <v>608</v>
      </c>
      <c r="B2237" s="101">
        <v>12</v>
      </c>
      <c r="C2237" s="101" t="s">
        <v>623</v>
      </c>
      <c r="D2237" s="101"/>
      <c r="E2237" s="100" t="e">
        <f>_xlfn.IFNA(VLOOKUP(expandedflower[[#This Row],[Scion METRC '#]],[3]!METRCC8[#Data],2,FALSE),"METRC ERROR")</f>
        <v>#REF!</v>
      </c>
      <c r="F2237" s="101" t="str">
        <f>_xlfn.IFNA(VLOOKUP(expandedflower[[#This Row],[Scion METRC '#]],VEGC8[[#All],[Scion METRC '#]:[Pheno Barcode]],2,FALSE),"")</f>
        <v/>
      </c>
      <c r="G2237" s="101" t="str">
        <f>LEFT(expandedflower[[#This Row],[Pheno Barcode]],7)</f>
        <v/>
      </c>
      <c r="H2237" s="103" t="e">
        <f>_xlfn.IFNA(VLOOKUP(expandedflower[[#This Row],[Strain]],VEGC8[[#All],[Scion METRC '#]:[Health]],5,FALSE),"")</f>
        <v>#REF!</v>
      </c>
      <c r="I2237" s="101"/>
      <c r="J2237" s="101" t="str">
        <f>_xlfn.IFNA(VLOOKUP(expandedflower[[#This Row],[Scion METRC '#]],DEADC8[#Data],2,FALSE),"Alive")</f>
        <v>Alive</v>
      </c>
      <c r="K2237" s="101"/>
      <c r="L2237" s="101" t="str">
        <f>_xlfn.IFNA(VLOOKUP(expandedflower[[#This Row],[Scion METRC '#]],DEADC8[#Data],3,FALSE),"")</f>
        <v/>
      </c>
      <c r="M2237" s="103" t="str">
        <f>_xlfn.IFNA(VLOOKUP(expandedflower[[#This Row],[Scion METRC '#]],DEADC8[#Data],4,FALSE),"")</f>
        <v/>
      </c>
      <c r="N2237" s="101" t="str">
        <f>IF(ISNUMBER(SEARCH(".",expandedflower[[#This Row],[Pheno Barcode]])),CONCATENATE("1A4070000000065000",RIGHT(expandedflower[[#This Row],[Pheno Barcode]],6)),"")</f>
        <v/>
      </c>
      <c r="O223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_WU5-12</v>
      </c>
    </row>
    <row r="2238" spans="1:15" x14ac:dyDescent="0.25">
      <c r="A2238" s="99" t="s">
        <v>608</v>
      </c>
      <c r="B2238" s="101">
        <v>13</v>
      </c>
      <c r="C2238" s="101" t="s">
        <v>623</v>
      </c>
      <c r="D2238" s="101"/>
      <c r="E2238" s="100" t="e">
        <f>_xlfn.IFNA(VLOOKUP(expandedflower[[#This Row],[Scion METRC '#]],[3]!METRCC8[#Data],2,FALSE),"METRC ERROR")</f>
        <v>#REF!</v>
      </c>
      <c r="F2238" s="101" t="str">
        <f>_xlfn.IFNA(VLOOKUP(expandedflower[[#This Row],[Scion METRC '#]],VEGC8[[#All],[Scion METRC '#]:[Pheno Barcode]],2,FALSE),"")</f>
        <v/>
      </c>
      <c r="G2238" s="101" t="str">
        <f>LEFT(expandedflower[[#This Row],[Pheno Barcode]],7)</f>
        <v/>
      </c>
      <c r="H2238" s="103" t="e">
        <f>_xlfn.IFNA(VLOOKUP(expandedflower[[#This Row],[Strain]],VEGC8[[#All],[Scion METRC '#]:[Health]],5,FALSE),"")</f>
        <v>#REF!</v>
      </c>
      <c r="I2238" s="101"/>
      <c r="J2238" s="101" t="str">
        <f>_xlfn.IFNA(VLOOKUP(expandedflower[[#This Row],[Scion METRC '#]],DEADC8[#Data],2,FALSE),"Alive")</f>
        <v>Alive</v>
      </c>
      <c r="K2238" s="101"/>
      <c r="L2238" s="101" t="str">
        <f>_xlfn.IFNA(VLOOKUP(expandedflower[[#This Row],[Scion METRC '#]],DEADC8[#Data],3,FALSE),"")</f>
        <v/>
      </c>
      <c r="M2238" s="103" t="str">
        <f>_xlfn.IFNA(VLOOKUP(expandedflower[[#This Row],[Scion METRC '#]],DEADC8[#Data],4,FALSE),"")</f>
        <v/>
      </c>
      <c r="N2238" s="101" t="str">
        <f>IF(ISNUMBER(SEARCH(".",expandedflower[[#This Row],[Pheno Barcode]])),CONCATENATE("1A4070000000065000",RIGHT(expandedflower[[#This Row],[Pheno Barcode]],6)),"")</f>
        <v/>
      </c>
      <c r="O223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_WU5-13</v>
      </c>
    </row>
    <row r="2239" spans="1:15" x14ac:dyDescent="0.25">
      <c r="A2239" s="99" t="s">
        <v>608</v>
      </c>
      <c r="B2239" s="101">
        <v>14</v>
      </c>
      <c r="C2239" s="101" t="s">
        <v>623</v>
      </c>
      <c r="D2239" s="101"/>
      <c r="E2239" s="100" t="e">
        <f>_xlfn.IFNA(VLOOKUP(expandedflower[[#This Row],[Scion METRC '#]],[3]!METRCC8[#Data],2,FALSE),"METRC ERROR")</f>
        <v>#REF!</v>
      </c>
      <c r="F2239" s="101" t="str">
        <f>_xlfn.IFNA(VLOOKUP(expandedflower[[#This Row],[Scion METRC '#]],VEGC8[[#All],[Scion METRC '#]:[Pheno Barcode]],2,FALSE),"")</f>
        <v/>
      </c>
      <c r="G2239" s="101" t="str">
        <f>LEFT(expandedflower[[#This Row],[Pheno Barcode]],7)</f>
        <v/>
      </c>
      <c r="H2239" s="103" t="e">
        <f>_xlfn.IFNA(VLOOKUP(expandedflower[[#This Row],[Strain]],VEGC8[[#All],[Scion METRC '#]:[Health]],5,FALSE),"")</f>
        <v>#REF!</v>
      </c>
      <c r="I2239" s="101"/>
      <c r="J2239" s="101" t="str">
        <f>_xlfn.IFNA(VLOOKUP(expandedflower[[#This Row],[Scion METRC '#]],DEADC8[#Data],2,FALSE),"Alive")</f>
        <v>Alive</v>
      </c>
      <c r="K2239" s="101"/>
      <c r="L2239" s="101" t="str">
        <f>_xlfn.IFNA(VLOOKUP(expandedflower[[#This Row],[Scion METRC '#]],DEADC8[#Data],3,FALSE),"")</f>
        <v/>
      </c>
      <c r="M2239" s="103" t="str">
        <f>_xlfn.IFNA(VLOOKUP(expandedflower[[#This Row],[Scion METRC '#]],DEADC8[#Data],4,FALSE),"")</f>
        <v/>
      </c>
      <c r="N2239" s="101" t="str">
        <f>IF(ISNUMBER(SEARCH(".",expandedflower[[#This Row],[Pheno Barcode]])),CONCATENATE("1A4070000000065000",RIGHT(expandedflower[[#This Row],[Pheno Barcode]],6)),"")</f>
        <v/>
      </c>
      <c r="O223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_WU5-14</v>
      </c>
    </row>
    <row r="2240" spans="1:15" x14ac:dyDescent="0.25">
      <c r="A2240" s="99" t="s">
        <v>608</v>
      </c>
      <c r="B2240" s="101">
        <v>15</v>
      </c>
      <c r="C2240" s="101" t="s">
        <v>623</v>
      </c>
      <c r="D2240" s="101"/>
      <c r="E2240" s="100" t="e">
        <f>_xlfn.IFNA(VLOOKUP(expandedflower[[#This Row],[Scion METRC '#]],[3]!METRCC8[#Data],2,FALSE),"METRC ERROR")</f>
        <v>#REF!</v>
      </c>
      <c r="F2240" s="101" t="str">
        <f>_xlfn.IFNA(VLOOKUP(expandedflower[[#This Row],[Scion METRC '#]],VEGC8[[#All],[Scion METRC '#]:[Pheno Barcode]],2,FALSE),"")</f>
        <v/>
      </c>
      <c r="G2240" s="101" t="str">
        <f>LEFT(expandedflower[[#This Row],[Pheno Barcode]],7)</f>
        <v/>
      </c>
      <c r="H2240" s="103" t="e">
        <f>_xlfn.IFNA(VLOOKUP(expandedflower[[#This Row],[Strain]],VEGC8[[#All],[Scion METRC '#]:[Health]],5,FALSE),"")</f>
        <v>#REF!</v>
      </c>
      <c r="I2240" s="101"/>
      <c r="J2240" s="101" t="str">
        <f>_xlfn.IFNA(VLOOKUP(expandedflower[[#This Row],[Scion METRC '#]],DEADC8[#Data],2,FALSE),"Alive")</f>
        <v>Alive</v>
      </c>
      <c r="K2240" s="101"/>
      <c r="L2240" s="101" t="str">
        <f>_xlfn.IFNA(VLOOKUP(expandedflower[[#This Row],[Scion METRC '#]],DEADC8[#Data],3,FALSE),"")</f>
        <v/>
      </c>
      <c r="M2240" s="103" t="str">
        <f>_xlfn.IFNA(VLOOKUP(expandedflower[[#This Row],[Scion METRC '#]],DEADC8[#Data],4,FALSE),"")</f>
        <v/>
      </c>
      <c r="N2240" s="101" t="str">
        <f>IF(ISNUMBER(SEARCH(".",expandedflower[[#This Row],[Pheno Barcode]])),CONCATENATE("1A4070000000065000",RIGHT(expandedflower[[#This Row],[Pheno Barcode]],6)),"")</f>
        <v/>
      </c>
      <c r="O224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_WU5-15</v>
      </c>
    </row>
    <row r="2241" spans="1:15" x14ac:dyDescent="0.25">
      <c r="A2241" s="99" t="s">
        <v>608</v>
      </c>
      <c r="B2241" s="101">
        <v>16</v>
      </c>
      <c r="C2241" s="101" t="s">
        <v>623</v>
      </c>
      <c r="D2241" s="101"/>
      <c r="E2241" s="100" t="e">
        <f>_xlfn.IFNA(VLOOKUP(expandedflower[[#This Row],[Scion METRC '#]],[3]!METRCC8[#Data],2,FALSE),"METRC ERROR")</f>
        <v>#REF!</v>
      </c>
      <c r="F2241" s="101" t="str">
        <f>_xlfn.IFNA(VLOOKUP(expandedflower[[#This Row],[Scion METRC '#]],VEGC8[[#All],[Scion METRC '#]:[Pheno Barcode]],2,FALSE),"")</f>
        <v/>
      </c>
      <c r="G2241" s="101" t="str">
        <f>LEFT(expandedflower[[#This Row],[Pheno Barcode]],7)</f>
        <v/>
      </c>
      <c r="H2241" s="103" t="e">
        <f>_xlfn.IFNA(VLOOKUP(expandedflower[[#This Row],[Strain]],VEGC8[[#All],[Scion METRC '#]:[Health]],5,FALSE),"")</f>
        <v>#REF!</v>
      </c>
      <c r="I2241" s="101"/>
      <c r="J2241" s="101" t="str">
        <f>_xlfn.IFNA(VLOOKUP(expandedflower[[#This Row],[Scion METRC '#]],DEADC8[#Data],2,FALSE),"Alive")</f>
        <v>Alive</v>
      </c>
      <c r="K2241" s="101"/>
      <c r="L2241" s="101" t="str">
        <f>_xlfn.IFNA(VLOOKUP(expandedflower[[#This Row],[Scion METRC '#]],DEADC8[#Data],3,FALSE),"")</f>
        <v/>
      </c>
      <c r="M2241" s="103" t="str">
        <f>_xlfn.IFNA(VLOOKUP(expandedflower[[#This Row],[Scion METRC '#]],DEADC8[#Data],4,FALSE),"")</f>
        <v/>
      </c>
      <c r="N2241" s="101" t="str">
        <f>IF(ISNUMBER(SEARCH(".",expandedflower[[#This Row],[Pheno Barcode]])),CONCATENATE("1A4070000000065000",RIGHT(expandedflower[[#This Row],[Pheno Barcode]],6)),"")</f>
        <v/>
      </c>
      <c r="O224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_WU5-16</v>
      </c>
    </row>
    <row r="2242" spans="1:15" x14ac:dyDescent="0.25">
      <c r="A2242" s="99" t="s">
        <v>608</v>
      </c>
      <c r="B2242" s="101">
        <v>1</v>
      </c>
      <c r="C2242" s="101" t="s">
        <v>624</v>
      </c>
      <c r="D2242" s="101"/>
      <c r="E2242" s="100" t="e">
        <f>_xlfn.IFNA(VLOOKUP(expandedflower[[#This Row],[Scion METRC '#]],[3]!METRCC8[#Data],2,FALSE),"METRC ERROR")</f>
        <v>#REF!</v>
      </c>
      <c r="F2242" s="101" t="str">
        <f>_xlfn.IFNA(VLOOKUP(expandedflower[[#This Row],[Scion METRC '#]],VEGC8[[#All],[Scion METRC '#]:[Pheno Barcode]],2,FALSE),"")</f>
        <v/>
      </c>
      <c r="G2242" s="101" t="str">
        <f>LEFT(expandedflower[[#This Row],[Pheno Barcode]],7)</f>
        <v/>
      </c>
      <c r="H2242" s="103" t="e">
        <f>_xlfn.IFNA(VLOOKUP(expandedflower[[#This Row],[Strain]],VEGC8[[#All],[Scion METRC '#]:[Health]],5,FALSE),"")</f>
        <v>#REF!</v>
      </c>
      <c r="I2242" s="101"/>
      <c r="J2242" s="101" t="str">
        <f>_xlfn.IFNA(VLOOKUP(expandedflower[[#This Row],[Scion METRC '#]],DEADC8[#Data],2,FALSE),"Alive")</f>
        <v>Alive</v>
      </c>
      <c r="K2242" s="101"/>
      <c r="L2242" s="101" t="str">
        <f>_xlfn.IFNA(VLOOKUP(expandedflower[[#This Row],[Scion METRC '#]],DEADC8[#Data],3,FALSE),"")</f>
        <v/>
      </c>
      <c r="M2242" s="103" t="str">
        <f>_xlfn.IFNA(VLOOKUP(expandedflower[[#This Row],[Scion METRC '#]],DEADC8[#Data],4,FALSE),"")</f>
        <v/>
      </c>
      <c r="N2242" s="101" t="str">
        <f>IF(ISNUMBER(SEARCH(".",expandedflower[[#This Row],[Pheno Barcode]])),CONCATENATE("1A4070000000065000",RIGHT(expandedflower[[#This Row],[Pheno Barcode]],6)),"")</f>
        <v/>
      </c>
      <c r="O224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_XU1-01</v>
      </c>
    </row>
    <row r="2243" spans="1:15" x14ac:dyDescent="0.25">
      <c r="A2243" s="99" t="s">
        <v>608</v>
      </c>
      <c r="B2243" s="101">
        <v>2</v>
      </c>
      <c r="C2243" s="101" t="s">
        <v>624</v>
      </c>
      <c r="D2243" s="101"/>
      <c r="E2243" s="100" t="e">
        <f>_xlfn.IFNA(VLOOKUP(expandedflower[[#This Row],[Scion METRC '#]],[3]!METRCC8[#Data],2,FALSE),"METRC ERROR")</f>
        <v>#REF!</v>
      </c>
      <c r="F2243" s="101" t="str">
        <f>_xlfn.IFNA(VLOOKUP(expandedflower[[#This Row],[Scion METRC '#]],VEGC8[[#All],[Scion METRC '#]:[Pheno Barcode]],2,FALSE),"")</f>
        <v/>
      </c>
      <c r="G2243" s="101" t="str">
        <f>LEFT(expandedflower[[#This Row],[Pheno Barcode]],7)</f>
        <v/>
      </c>
      <c r="H2243" s="103" t="e">
        <f>_xlfn.IFNA(VLOOKUP(expandedflower[[#This Row],[Strain]],VEGC8[[#All],[Scion METRC '#]:[Health]],5,FALSE),"")</f>
        <v>#REF!</v>
      </c>
      <c r="I2243" s="101"/>
      <c r="J2243" s="101" t="str">
        <f>_xlfn.IFNA(VLOOKUP(expandedflower[[#This Row],[Scion METRC '#]],DEADC8[#Data],2,FALSE),"Alive")</f>
        <v>Alive</v>
      </c>
      <c r="K2243" s="101"/>
      <c r="L2243" s="101" t="str">
        <f>_xlfn.IFNA(VLOOKUP(expandedflower[[#This Row],[Scion METRC '#]],DEADC8[#Data],3,FALSE),"")</f>
        <v/>
      </c>
      <c r="M2243" s="103" t="str">
        <f>_xlfn.IFNA(VLOOKUP(expandedflower[[#This Row],[Scion METRC '#]],DEADC8[#Data],4,FALSE),"")</f>
        <v/>
      </c>
      <c r="N2243" s="101" t="str">
        <f>IF(ISNUMBER(SEARCH(".",expandedflower[[#This Row],[Pheno Barcode]])),CONCATENATE("1A4070000000065000",RIGHT(expandedflower[[#This Row],[Pheno Barcode]],6)),"")</f>
        <v/>
      </c>
      <c r="O224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_XU1-02</v>
      </c>
    </row>
    <row r="2244" spans="1:15" x14ac:dyDescent="0.25">
      <c r="A2244" s="99" t="s">
        <v>608</v>
      </c>
      <c r="B2244" s="101">
        <v>3</v>
      </c>
      <c r="C2244" s="101" t="s">
        <v>624</v>
      </c>
      <c r="D2244" s="101"/>
      <c r="E2244" s="100" t="e">
        <f>_xlfn.IFNA(VLOOKUP(expandedflower[[#This Row],[Scion METRC '#]],[3]!METRCC8[#Data],2,FALSE),"METRC ERROR")</f>
        <v>#REF!</v>
      </c>
      <c r="F2244" s="101" t="str">
        <f>_xlfn.IFNA(VLOOKUP(expandedflower[[#This Row],[Scion METRC '#]],VEGC8[[#All],[Scion METRC '#]:[Pheno Barcode]],2,FALSE),"")</f>
        <v/>
      </c>
      <c r="G2244" s="101" t="str">
        <f>LEFT(expandedflower[[#This Row],[Pheno Barcode]],7)</f>
        <v/>
      </c>
      <c r="H2244" s="103" t="e">
        <f>_xlfn.IFNA(VLOOKUP(expandedflower[[#This Row],[Strain]],VEGC8[[#All],[Scion METRC '#]:[Health]],5,FALSE),"")</f>
        <v>#REF!</v>
      </c>
      <c r="I2244" s="101"/>
      <c r="J2244" s="101" t="str">
        <f>_xlfn.IFNA(VLOOKUP(expandedflower[[#This Row],[Scion METRC '#]],DEADC8[#Data],2,FALSE),"Alive")</f>
        <v>Alive</v>
      </c>
      <c r="K2244" s="101"/>
      <c r="L2244" s="101" t="str">
        <f>_xlfn.IFNA(VLOOKUP(expandedflower[[#This Row],[Scion METRC '#]],DEADC8[#Data],3,FALSE),"")</f>
        <v/>
      </c>
      <c r="M2244" s="103" t="str">
        <f>_xlfn.IFNA(VLOOKUP(expandedflower[[#This Row],[Scion METRC '#]],DEADC8[#Data],4,FALSE),"")</f>
        <v/>
      </c>
      <c r="N2244" s="101" t="str">
        <f>IF(ISNUMBER(SEARCH(".",expandedflower[[#This Row],[Pheno Barcode]])),CONCATENATE("1A4070000000065000",RIGHT(expandedflower[[#This Row],[Pheno Barcode]],6)),"")</f>
        <v/>
      </c>
      <c r="O224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_XU1-03</v>
      </c>
    </row>
    <row r="2245" spans="1:15" x14ac:dyDescent="0.25">
      <c r="A2245" s="99" t="s">
        <v>608</v>
      </c>
      <c r="B2245" s="101">
        <v>4</v>
      </c>
      <c r="C2245" s="101" t="s">
        <v>624</v>
      </c>
      <c r="D2245" s="101"/>
      <c r="E2245" s="100" t="e">
        <f>_xlfn.IFNA(VLOOKUP(expandedflower[[#This Row],[Scion METRC '#]],[3]!METRCC8[#Data],2,FALSE),"METRC ERROR")</f>
        <v>#REF!</v>
      </c>
      <c r="F2245" s="101" t="str">
        <f>_xlfn.IFNA(VLOOKUP(expandedflower[[#This Row],[Scion METRC '#]],VEGC8[[#All],[Scion METRC '#]:[Pheno Barcode]],2,FALSE),"")</f>
        <v/>
      </c>
      <c r="G2245" s="101" t="str">
        <f>LEFT(expandedflower[[#This Row],[Pheno Barcode]],7)</f>
        <v/>
      </c>
      <c r="H2245" s="103" t="e">
        <f>_xlfn.IFNA(VLOOKUP(expandedflower[[#This Row],[Strain]],VEGC8[[#All],[Scion METRC '#]:[Health]],5,FALSE),"")</f>
        <v>#REF!</v>
      </c>
      <c r="I2245" s="101"/>
      <c r="J2245" s="101" t="str">
        <f>_xlfn.IFNA(VLOOKUP(expandedflower[[#This Row],[Scion METRC '#]],DEADC8[#Data],2,FALSE),"Alive")</f>
        <v>Alive</v>
      </c>
      <c r="K2245" s="101"/>
      <c r="L2245" s="101" t="str">
        <f>_xlfn.IFNA(VLOOKUP(expandedflower[[#This Row],[Scion METRC '#]],DEADC8[#Data],3,FALSE),"")</f>
        <v/>
      </c>
      <c r="M2245" s="103" t="str">
        <f>_xlfn.IFNA(VLOOKUP(expandedflower[[#This Row],[Scion METRC '#]],DEADC8[#Data],4,FALSE),"")</f>
        <v/>
      </c>
      <c r="N2245" s="101" t="str">
        <f>IF(ISNUMBER(SEARCH(".",expandedflower[[#This Row],[Pheno Barcode]])),CONCATENATE("1A4070000000065000",RIGHT(expandedflower[[#This Row],[Pheno Barcode]],6)),"")</f>
        <v/>
      </c>
      <c r="O224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_XU1-04</v>
      </c>
    </row>
    <row r="2246" spans="1:15" x14ac:dyDescent="0.25">
      <c r="A2246" s="99" t="s">
        <v>608</v>
      </c>
      <c r="B2246" s="101">
        <v>5</v>
      </c>
      <c r="C2246" s="101" t="s">
        <v>624</v>
      </c>
      <c r="D2246" s="101"/>
      <c r="E2246" s="100" t="e">
        <f>_xlfn.IFNA(VLOOKUP(expandedflower[[#This Row],[Scion METRC '#]],[3]!METRCC8[#Data],2,FALSE),"METRC ERROR")</f>
        <v>#REF!</v>
      </c>
      <c r="F2246" s="101" t="str">
        <f>_xlfn.IFNA(VLOOKUP(expandedflower[[#This Row],[Scion METRC '#]],VEGC8[[#All],[Scion METRC '#]:[Pheno Barcode]],2,FALSE),"")</f>
        <v/>
      </c>
      <c r="G2246" s="101" t="str">
        <f>LEFT(expandedflower[[#This Row],[Pheno Barcode]],7)</f>
        <v/>
      </c>
      <c r="H2246" s="103" t="e">
        <f>_xlfn.IFNA(VLOOKUP(expandedflower[[#This Row],[Strain]],VEGC8[[#All],[Scion METRC '#]:[Health]],5,FALSE),"")</f>
        <v>#REF!</v>
      </c>
      <c r="I2246" s="101"/>
      <c r="J2246" s="101" t="str">
        <f>_xlfn.IFNA(VLOOKUP(expandedflower[[#This Row],[Scion METRC '#]],DEADC8[#Data],2,FALSE),"Alive")</f>
        <v>Alive</v>
      </c>
      <c r="K2246" s="101"/>
      <c r="L2246" s="101" t="str">
        <f>_xlfn.IFNA(VLOOKUP(expandedflower[[#This Row],[Scion METRC '#]],DEADC8[#Data],3,FALSE),"")</f>
        <v/>
      </c>
      <c r="M2246" s="103" t="str">
        <f>_xlfn.IFNA(VLOOKUP(expandedflower[[#This Row],[Scion METRC '#]],DEADC8[#Data],4,FALSE),"")</f>
        <v/>
      </c>
      <c r="N2246" s="101" t="str">
        <f>IF(ISNUMBER(SEARCH(".",expandedflower[[#This Row],[Pheno Barcode]])),CONCATENATE("1A4070000000065000",RIGHT(expandedflower[[#This Row],[Pheno Barcode]],6)),"")</f>
        <v/>
      </c>
      <c r="O224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_XU1-05</v>
      </c>
    </row>
    <row r="2247" spans="1:15" x14ac:dyDescent="0.25">
      <c r="A2247" s="99" t="s">
        <v>608</v>
      </c>
      <c r="B2247" s="101">
        <v>6</v>
      </c>
      <c r="C2247" s="101" t="s">
        <v>624</v>
      </c>
      <c r="D2247" s="101"/>
      <c r="E2247" s="100" t="e">
        <f>_xlfn.IFNA(VLOOKUP(expandedflower[[#This Row],[Scion METRC '#]],[3]!METRCC8[#Data],2,FALSE),"METRC ERROR")</f>
        <v>#REF!</v>
      </c>
      <c r="F2247" s="101" t="str">
        <f>_xlfn.IFNA(VLOOKUP(expandedflower[[#This Row],[Scion METRC '#]],VEGC8[[#All],[Scion METRC '#]:[Pheno Barcode]],2,FALSE),"")</f>
        <v/>
      </c>
      <c r="G2247" s="101" t="str">
        <f>LEFT(expandedflower[[#This Row],[Pheno Barcode]],7)</f>
        <v/>
      </c>
      <c r="H2247" s="103" t="e">
        <f>_xlfn.IFNA(VLOOKUP(expandedflower[[#This Row],[Strain]],VEGC8[[#All],[Scion METRC '#]:[Health]],5,FALSE),"")</f>
        <v>#REF!</v>
      </c>
      <c r="I2247" s="101"/>
      <c r="J2247" s="101" t="str">
        <f>_xlfn.IFNA(VLOOKUP(expandedflower[[#This Row],[Scion METRC '#]],DEADC8[#Data],2,FALSE),"Alive")</f>
        <v>Alive</v>
      </c>
      <c r="K2247" s="101"/>
      <c r="L2247" s="101" t="str">
        <f>_xlfn.IFNA(VLOOKUP(expandedflower[[#This Row],[Scion METRC '#]],DEADC8[#Data],3,FALSE),"")</f>
        <v/>
      </c>
      <c r="M2247" s="103" t="str">
        <f>_xlfn.IFNA(VLOOKUP(expandedflower[[#This Row],[Scion METRC '#]],DEADC8[#Data],4,FALSE),"")</f>
        <v/>
      </c>
      <c r="N2247" s="101" t="str">
        <f>IF(ISNUMBER(SEARCH(".",expandedflower[[#This Row],[Pheno Barcode]])),CONCATENATE("1A4070000000065000",RIGHT(expandedflower[[#This Row],[Pheno Barcode]],6)),"")</f>
        <v/>
      </c>
      <c r="O224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_XU1-06</v>
      </c>
    </row>
    <row r="2248" spans="1:15" x14ac:dyDescent="0.25">
      <c r="A2248" s="99" t="s">
        <v>608</v>
      </c>
      <c r="B2248" s="101">
        <v>7</v>
      </c>
      <c r="C2248" s="101" t="s">
        <v>624</v>
      </c>
      <c r="D2248" s="101"/>
      <c r="E2248" s="100" t="e">
        <f>_xlfn.IFNA(VLOOKUP(expandedflower[[#This Row],[Scion METRC '#]],[3]!METRCC8[#Data],2,FALSE),"METRC ERROR")</f>
        <v>#REF!</v>
      </c>
      <c r="F2248" s="101" t="str">
        <f>_xlfn.IFNA(VLOOKUP(expandedflower[[#This Row],[Scion METRC '#]],VEGC8[[#All],[Scion METRC '#]:[Pheno Barcode]],2,FALSE),"")</f>
        <v/>
      </c>
      <c r="G2248" s="101" t="str">
        <f>LEFT(expandedflower[[#This Row],[Pheno Barcode]],7)</f>
        <v/>
      </c>
      <c r="H2248" s="103" t="e">
        <f>_xlfn.IFNA(VLOOKUP(expandedflower[[#This Row],[Strain]],VEGC8[[#All],[Scion METRC '#]:[Health]],5,FALSE),"")</f>
        <v>#REF!</v>
      </c>
      <c r="I2248" s="101"/>
      <c r="J2248" s="101" t="str">
        <f>_xlfn.IFNA(VLOOKUP(expandedflower[[#This Row],[Scion METRC '#]],DEADC8[#Data],2,FALSE),"Alive")</f>
        <v>Alive</v>
      </c>
      <c r="K2248" s="101"/>
      <c r="L2248" s="101" t="str">
        <f>_xlfn.IFNA(VLOOKUP(expandedflower[[#This Row],[Scion METRC '#]],DEADC8[#Data],3,FALSE),"")</f>
        <v/>
      </c>
      <c r="M2248" s="103" t="str">
        <f>_xlfn.IFNA(VLOOKUP(expandedflower[[#This Row],[Scion METRC '#]],DEADC8[#Data],4,FALSE),"")</f>
        <v/>
      </c>
      <c r="N2248" s="101" t="str">
        <f>IF(ISNUMBER(SEARCH(".",expandedflower[[#This Row],[Pheno Barcode]])),CONCATENATE("1A4070000000065000",RIGHT(expandedflower[[#This Row],[Pheno Barcode]],6)),"")</f>
        <v/>
      </c>
      <c r="O224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_XU1-07</v>
      </c>
    </row>
    <row r="2249" spans="1:15" x14ac:dyDescent="0.25">
      <c r="A2249" s="99" t="s">
        <v>608</v>
      </c>
      <c r="B2249" s="101">
        <v>8</v>
      </c>
      <c r="C2249" s="101" t="s">
        <v>624</v>
      </c>
      <c r="D2249" s="101"/>
      <c r="E2249" s="100" t="e">
        <f>_xlfn.IFNA(VLOOKUP(expandedflower[[#This Row],[Scion METRC '#]],[3]!METRCC8[#Data],2,FALSE),"METRC ERROR")</f>
        <v>#REF!</v>
      </c>
      <c r="F2249" s="101" t="str">
        <f>_xlfn.IFNA(VLOOKUP(expandedflower[[#This Row],[Scion METRC '#]],VEGC8[[#All],[Scion METRC '#]:[Pheno Barcode]],2,FALSE),"")</f>
        <v/>
      </c>
      <c r="G2249" s="101" t="str">
        <f>LEFT(expandedflower[[#This Row],[Pheno Barcode]],7)</f>
        <v/>
      </c>
      <c r="H2249" s="103" t="e">
        <f>_xlfn.IFNA(VLOOKUP(expandedflower[[#This Row],[Strain]],VEGC8[[#All],[Scion METRC '#]:[Health]],5,FALSE),"")</f>
        <v>#REF!</v>
      </c>
      <c r="I2249" s="101"/>
      <c r="J2249" s="101" t="str">
        <f>_xlfn.IFNA(VLOOKUP(expandedflower[[#This Row],[Scion METRC '#]],DEADC8[#Data],2,FALSE),"Alive")</f>
        <v>Alive</v>
      </c>
      <c r="K2249" s="101"/>
      <c r="L2249" s="101" t="str">
        <f>_xlfn.IFNA(VLOOKUP(expandedflower[[#This Row],[Scion METRC '#]],DEADC8[#Data],3,FALSE),"")</f>
        <v/>
      </c>
      <c r="M2249" s="103" t="str">
        <f>_xlfn.IFNA(VLOOKUP(expandedflower[[#This Row],[Scion METRC '#]],DEADC8[#Data],4,FALSE),"")</f>
        <v/>
      </c>
      <c r="N2249" s="101" t="str">
        <f>IF(ISNUMBER(SEARCH(".",expandedflower[[#This Row],[Pheno Barcode]])),CONCATENATE("1A4070000000065000",RIGHT(expandedflower[[#This Row],[Pheno Barcode]],6)),"")</f>
        <v/>
      </c>
      <c r="O224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_XU1-08</v>
      </c>
    </row>
    <row r="2250" spans="1:15" x14ac:dyDescent="0.25">
      <c r="A2250" s="99" t="s">
        <v>608</v>
      </c>
      <c r="B2250" s="101">
        <v>9</v>
      </c>
      <c r="C2250" s="101" t="s">
        <v>624</v>
      </c>
      <c r="D2250" s="101"/>
      <c r="E2250" s="100" t="e">
        <f>_xlfn.IFNA(VLOOKUP(expandedflower[[#This Row],[Scion METRC '#]],[3]!METRCC8[#Data],2,FALSE),"METRC ERROR")</f>
        <v>#REF!</v>
      </c>
      <c r="F2250" s="101" t="str">
        <f>_xlfn.IFNA(VLOOKUP(expandedflower[[#This Row],[Scion METRC '#]],VEGC8[[#All],[Scion METRC '#]:[Pheno Barcode]],2,FALSE),"")</f>
        <v/>
      </c>
      <c r="G2250" s="101" t="str">
        <f>LEFT(expandedflower[[#This Row],[Pheno Barcode]],7)</f>
        <v/>
      </c>
      <c r="H2250" s="103" t="e">
        <f>_xlfn.IFNA(VLOOKUP(expandedflower[[#This Row],[Strain]],VEGC8[[#All],[Scion METRC '#]:[Health]],5,FALSE),"")</f>
        <v>#REF!</v>
      </c>
      <c r="I2250" s="101"/>
      <c r="J2250" s="101" t="str">
        <f>_xlfn.IFNA(VLOOKUP(expandedflower[[#This Row],[Scion METRC '#]],DEADC8[#Data],2,FALSE),"Alive")</f>
        <v>Alive</v>
      </c>
      <c r="K2250" s="101"/>
      <c r="L2250" s="101" t="str">
        <f>_xlfn.IFNA(VLOOKUP(expandedflower[[#This Row],[Scion METRC '#]],DEADC8[#Data],3,FALSE),"")</f>
        <v/>
      </c>
      <c r="M2250" s="103" t="str">
        <f>_xlfn.IFNA(VLOOKUP(expandedflower[[#This Row],[Scion METRC '#]],DEADC8[#Data],4,FALSE),"")</f>
        <v/>
      </c>
      <c r="N2250" s="101" t="str">
        <f>IF(ISNUMBER(SEARCH(".",expandedflower[[#This Row],[Pheno Barcode]])),CONCATENATE("1A4070000000065000",RIGHT(expandedflower[[#This Row],[Pheno Barcode]],6)),"")</f>
        <v/>
      </c>
      <c r="O225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_XU1-09</v>
      </c>
    </row>
    <row r="2251" spans="1:15" x14ac:dyDescent="0.25">
      <c r="A2251" s="99" t="s">
        <v>608</v>
      </c>
      <c r="B2251" s="101">
        <v>10</v>
      </c>
      <c r="C2251" s="101" t="s">
        <v>624</v>
      </c>
      <c r="D2251" s="101"/>
      <c r="E2251" s="100" t="e">
        <f>_xlfn.IFNA(VLOOKUP(expandedflower[[#This Row],[Scion METRC '#]],[3]!METRCC8[#Data],2,FALSE),"METRC ERROR")</f>
        <v>#REF!</v>
      </c>
      <c r="F2251" s="101" t="str">
        <f>_xlfn.IFNA(VLOOKUP(expandedflower[[#This Row],[Scion METRC '#]],VEGC8[[#All],[Scion METRC '#]:[Pheno Barcode]],2,FALSE),"")</f>
        <v/>
      </c>
      <c r="G2251" s="101" t="str">
        <f>LEFT(expandedflower[[#This Row],[Pheno Barcode]],7)</f>
        <v/>
      </c>
      <c r="H2251" s="103" t="e">
        <f>_xlfn.IFNA(VLOOKUP(expandedflower[[#This Row],[Strain]],VEGC8[[#All],[Scion METRC '#]:[Health]],5,FALSE),"")</f>
        <v>#REF!</v>
      </c>
      <c r="I2251" s="101"/>
      <c r="J2251" s="101" t="str">
        <f>_xlfn.IFNA(VLOOKUP(expandedflower[[#This Row],[Scion METRC '#]],DEADC8[#Data],2,FALSE),"Alive")</f>
        <v>Alive</v>
      </c>
      <c r="K2251" s="101"/>
      <c r="L2251" s="101" t="str">
        <f>_xlfn.IFNA(VLOOKUP(expandedflower[[#This Row],[Scion METRC '#]],DEADC8[#Data],3,FALSE),"")</f>
        <v/>
      </c>
      <c r="M2251" s="103" t="str">
        <f>_xlfn.IFNA(VLOOKUP(expandedflower[[#This Row],[Scion METRC '#]],DEADC8[#Data],4,FALSE),"")</f>
        <v/>
      </c>
      <c r="N2251" s="101" t="str">
        <f>IF(ISNUMBER(SEARCH(".",expandedflower[[#This Row],[Pheno Barcode]])),CONCATENATE("1A4070000000065000",RIGHT(expandedflower[[#This Row],[Pheno Barcode]],6)),"")</f>
        <v/>
      </c>
      <c r="O225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_XU1-10</v>
      </c>
    </row>
    <row r="2252" spans="1:15" x14ac:dyDescent="0.25">
      <c r="A2252" s="99" t="s">
        <v>608</v>
      </c>
      <c r="B2252" s="101">
        <v>11</v>
      </c>
      <c r="C2252" s="101" t="s">
        <v>624</v>
      </c>
      <c r="D2252" s="101"/>
      <c r="E2252" s="100" t="e">
        <f>_xlfn.IFNA(VLOOKUP(expandedflower[[#This Row],[Scion METRC '#]],[3]!METRCC8[#Data],2,FALSE),"METRC ERROR")</f>
        <v>#REF!</v>
      </c>
      <c r="F2252" s="101" t="str">
        <f>_xlfn.IFNA(VLOOKUP(expandedflower[[#This Row],[Scion METRC '#]],VEGC8[[#All],[Scion METRC '#]:[Pheno Barcode]],2,FALSE),"")</f>
        <v/>
      </c>
      <c r="G2252" s="101" t="str">
        <f>LEFT(expandedflower[[#This Row],[Pheno Barcode]],7)</f>
        <v/>
      </c>
      <c r="H2252" s="103" t="e">
        <f>_xlfn.IFNA(VLOOKUP(expandedflower[[#This Row],[Strain]],VEGC8[[#All],[Scion METRC '#]:[Health]],5,FALSE),"")</f>
        <v>#REF!</v>
      </c>
      <c r="I2252" s="101"/>
      <c r="J2252" s="101" t="str">
        <f>_xlfn.IFNA(VLOOKUP(expandedflower[[#This Row],[Scion METRC '#]],DEADC8[#Data],2,FALSE),"Alive")</f>
        <v>Alive</v>
      </c>
      <c r="K2252" s="101"/>
      <c r="L2252" s="101" t="str">
        <f>_xlfn.IFNA(VLOOKUP(expandedflower[[#This Row],[Scion METRC '#]],DEADC8[#Data],3,FALSE),"")</f>
        <v/>
      </c>
      <c r="M2252" s="103" t="str">
        <f>_xlfn.IFNA(VLOOKUP(expandedflower[[#This Row],[Scion METRC '#]],DEADC8[#Data],4,FALSE),"")</f>
        <v/>
      </c>
      <c r="N2252" s="101" t="str">
        <f>IF(ISNUMBER(SEARCH(".",expandedflower[[#This Row],[Pheno Barcode]])),CONCATENATE("1A4070000000065000",RIGHT(expandedflower[[#This Row],[Pheno Barcode]],6)),"")</f>
        <v/>
      </c>
      <c r="O225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_XU1-11</v>
      </c>
    </row>
    <row r="2253" spans="1:15" x14ac:dyDescent="0.25">
      <c r="A2253" s="99" t="s">
        <v>608</v>
      </c>
      <c r="B2253" s="101">
        <v>12</v>
      </c>
      <c r="C2253" s="101" t="s">
        <v>624</v>
      </c>
      <c r="D2253" s="101"/>
      <c r="E2253" s="100" t="e">
        <f>_xlfn.IFNA(VLOOKUP(expandedflower[[#This Row],[Scion METRC '#]],[3]!METRCC8[#Data],2,FALSE),"METRC ERROR")</f>
        <v>#REF!</v>
      </c>
      <c r="F2253" s="101" t="str">
        <f>_xlfn.IFNA(VLOOKUP(expandedflower[[#This Row],[Scion METRC '#]],VEGC8[[#All],[Scion METRC '#]:[Pheno Barcode]],2,FALSE),"")</f>
        <v/>
      </c>
      <c r="G2253" s="101" t="str">
        <f>LEFT(expandedflower[[#This Row],[Pheno Barcode]],7)</f>
        <v/>
      </c>
      <c r="H2253" s="103" t="e">
        <f>_xlfn.IFNA(VLOOKUP(expandedflower[[#This Row],[Strain]],VEGC8[[#All],[Scion METRC '#]:[Health]],5,FALSE),"")</f>
        <v>#REF!</v>
      </c>
      <c r="I2253" s="101"/>
      <c r="J2253" s="101" t="str">
        <f>_xlfn.IFNA(VLOOKUP(expandedflower[[#This Row],[Scion METRC '#]],DEADC8[#Data],2,FALSE),"Alive")</f>
        <v>Alive</v>
      </c>
      <c r="K2253" s="101"/>
      <c r="L2253" s="101" t="str">
        <f>_xlfn.IFNA(VLOOKUP(expandedflower[[#This Row],[Scion METRC '#]],DEADC8[#Data],3,FALSE),"")</f>
        <v/>
      </c>
      <c r="M2253" s="103" t="str">
        <f>_xlfn.IFNA(VLOOKUP(expandedflower[[#This Row],[Scion METRC '#]],DEADC8[#Data],4,FALSE),"")</f>
        <v/>
      </c>
      <c r="N2253" s="101" t="str">
        <f>IF(ISNUMBER(SEARCH(".",expandedflower[[#This Row],[Pheno Barcode]])),CONCATENATE("1A4070000000065000",RIGHT(expandedflower[[#This Row],[Pheno Barcode]],6)),"")</f>
        <v/>
      </c>
      <c r="O225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_XU1-12</v>
      </c>
    </row>
    <row r="2254" spans="1:15" x14ac:dyDescent="0.25">
      <c r="A2254" s="99" t="s">
        <v>608</v>
      </c>
      <c r="B2254" s="101">
        <v>13</v>
      </c>
      <c r="C2254" s="101" t="s">
        <v>624</v>
      </c>
      <c r="D2254" s="101"/>
      <c r="E2254" s="100" t="e">
        <f>_xlfn.IFNA(VLOOKUP(expandedflower[[#This Row],[Scion METRC '#]],[3]!METRCC8[#Data],2,FALSE),"METRC ERROR")</f>
        <v>#REF!</v>
      </c>
      <c r="F2254" s="101" t="str">
        <f>_xlfn.IFNA(VLOOKUP(expandedflower[[#This Row],[Scion METRC '#]],VEGC8[[#All],[Scion METRC '#]:[Pheno Barcode]],2,FALSE),"")</f>
        <v/>
      </c>
      <c r="G2254" s="101" t="str">
        <f>LEFT(expandedflower[[#This Row],[Pheno Barcode]],7)</f>
        <v/>
      </c>
      <c r="H2254" s="103" t="e">
        <f>_xlfn.IFNA(VLOOKUP(expandedflower[[#This Row],[Strain]],VEGC8[[#All],[Scion METRC '#]:[Health]],5,FALSE),"")</f>
        <v>#REF!</v>
      </c>
      <c r="I2254" s="101"/>
      <c r="J2254" s="101" t="str">
        <f>_xlfn.IFNA(VLOOKUP(expandedflower[[#This Row],[Scion METRC '#]],DEADC8[#Data],2,FALSE),"Alive")</f>
        <v>Alive</v>
      </c>
      <c r="K2254" s="101"/>
      <c r="L2254" s="101" t="str">
        <f>_xlfn.IFNA(VLOOKUP(expandedflower[[#This Row],[Scion METRC '#]],DEADC8[#Data],3,FALSE),"")</f>
        <v/>
      </c>
      <c r="M2254" s="103" t="str">
        <f>_xlfn.IFNA(VLOOKUP(expandedflower[[#This Row],[Scion METRC '#]],DEADC8[#Data],4,FALSE),"")</f>
        <v/>
      </c>
      <c r="N2254" s="101" t="str">
        <f>IF(ISNUMBER(SEARCH(".",expandedflower[[#This Row],[Pheno Barcode]])),CONCATENATE("1A4070000000065000",RIGHT(expandedflower[[#This Row],[Pheno Barcode]],6)),"")</f>
        <v/>
      </c>
      <c r="O225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_XU1-13</v>
      </c>
    </row>
    <row r="2255" spans="1:15" x14ac:dyDescent="0.25">
      <c r="A2255" s="99" t="s">
        <v>608</v>
      </c>
      <c r="B2255" s="101">
        <v>14</v>
      </c>
      <c r="C2255" s="101" t="s">
        <v>624</v>
      </c>
      <c r="D2255" s="101"/>
      <c r="E2255" s="100" t="e">
        <f>_xlfn.IFNA(VLOOKUP(expandedflower[[#This Row],[Scion METRC '#]],[3]!METRCC8[#Data],2,FALSE),"METRC ERROR")</f>
        <v>#REF!</v>
      </c>
      <c r="F2255" s="101" t="str">
        <f>_xlfn.IFNA(VLOOKUP(expandedflower[[#This Row],[Scion METRC '#]],VEGC8[[#All],[Scion METRC '#]:[Pheno Barcode]],2,FALSE),"")</f>
        <v/>
      </c>
      <c r="G2255" s="101" t="str">
        <f>LEFT(expandedflower[[#This Row],[Pheno Barcode]],7)</f>
        <v/>
      </c>
      <c r="H2255" s="103" t="e">
        <f>_xlfn.IFNA(VLOOKUP(expandedflower[[#This Row],[Strain]],VEGC8[[#All],[Scion METRC '#]:[Health]],5,FALSE),"")</f>
        <v>#REF!</v>
      </c>
      <c r="I2255" s="101"/>
      <c r="J2255" s="101" t="str">
        <f>_xlfn.IFNA(VLOOKUP(expandedflower[[#This Row],[Scion METRC '#]],DEADC8[#Data],2,FALSE),"Alive")</f>
        <v>Alive</v>
      </c>
      <c r="K2255" s="101"/>
      <c r="L2255" s="101" t="str">
        <f>_xlfn.IFNA(VLOOKUP(expandedflower[[#This Row],[Scion METRC '#]],DEADC8[#Data],3,FALSE),"")</f>
        <v/>
      </c>
      <c r="M2255" s="103" t="str">
        <f>_xlfn.IFNA(VLOOKUP(expandedflower[[#This Row],[Scion METRC '#]],DEADC8[#Data],4,FALSE),"")</f>
        <v/>
      </c>
      <c r="N2255" s="101" t="str">
        <f>IF(ISNUMBER(SEARCH(".",expandedflower[[#This Row],[Pheno Barcode]])),CONCATENATE("1A4070000000065000",RIGHT(expandedflower[[#This Row],[Pheno Barcode]],6)),"")</f>
        <v/>
      </c>
      <c r="O225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_XU1-14</v>
      </c>
    </row>
    <row r="2256" spans="1:15" x14ac:dyDescent="0.25">
      <c r="A2256" s="99" t="s">
        <v>608</v>
      </c>
      <c r="B2256" s="101">
        <v>15</v>
      </c>
      <c r="C2256" s="101" t="s">
        <v>624</v>
      </c>
      <c r="D2256" s="101"/>
      <c r="E2256" s="100" t="e">
        <f>_xlfn.IFNA(VLOOKUP(expandedflower[[#This Row],[Scion METRC '#]],[3]!METRCC8[#Data],2,FALSE),"METRC ERROR")</f>
        <v>#REF!</v>
      </c>
      <c r="F2256" s="101" t="str">
        <f>_xlfn.IFNA(VLOOKUP(expandedflower[[#This Row],[Scion METRC '#]],VEGC8[[#All],[Scion METRC '#]:[Pheno Barcode]],2,FALSE),"")</f>
        <v/>
      </c>
      <c r="G2256" s="101" t="str">
        <f>LEFT(expandedflower[[#This Row],[Pheno Barcode]],7)</f>
        <v/>
      </c>
      <c r="H2256" s="103" t="e">
        <f>_xlfn.IFNA(VLOOKUP(expandedflower[[#This Row],[Strain]],VEGC8[[#All],[Scion METRC '#]:[Health]],5,FALSE),"")</f>
        <v>#REF!</v>
      </c>
      <c r="I2256" s="101"/>
      <c r="J2256" s="101" t="str">
        <f>_xlfn.IFNA(VLOOKUP(expandedflower[[#This Row],[Scion METRC '#]],DEADC8[#Data],2,FALSE),"Alive")</f>
        <v>Alive</v>
      </c>
      <c r="K2256" s="101"/>
      <c r="L2256" s="101" t="str">
        <f>_xlfn.IFNA(VLOOKUP(expandedflower[[#This Row],[Scion METRC '#]],DEADC8[#Data],3,FALSE),"")</f>
        <v/>
      </c>
      <c r="M2256" s="103" t="str">
        <f>_xlfn.IFNA(VLOOKUP(expandedflower[[#This Row],[Scion METRC '#]],DEADC8[#Data],4,FALSE),"")</f>
        <v/>
      </c>
      <c r="N2256" s="101" t="str">
        <f>IF(ISNUMBER(SEARCH(".",expandedflower[[#This Row],[Pheno Barcode]])),CONCATENATE("1A4070000000065000",RIGHT(expandedflower[[#This Row],[Pheno Barcode]],6)),"")</f>
        <v/>
      </c>
      <c r="O225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_XU1-15</v>
      </c>
    </row>
    <row r="2257" spans="1:15" x14ac:dyDescent="0.25">
      <c r="A2257" s="99" t="s">
        <v>608</v>
      </c>
      <c r="B2257" s="101">
        <v>16</v>
      </c>
      <c r="C2257" s="101" t="s">
        <v>624</v>
      </c>
      <c r="D2257" s="101"/>
      <c r="E2257" s="100" t="e">
        <f>_xlfn.IFNA(VLOOKUP(expandedflower[[#This Row],[Scion METRC '#]],[3]!METRCC8[#Data],2,FALSE),"METRC ERROR")</f>
        <v>#REF!</v>
      </c>
      <c r="F2257" s="101" t="str">
        <f>_xlfn.IFNA(VLOOKUP(expandedflower[[#This Row],[Scion METRC '#]],VEGC8[[#All],[Scion METRC '#]:[Pheno Barcode]],2,FALSE),"")</f>
        <v/>
      </c>
      <c r="G2257" s="101" t="str">
        <f>LEFT(expandedflower[[#This Row],[Pheno Barcode]],7)</f>
        <v/>
      </c>
      <c r="H2257" s="103" t="e">
        <f>_xlfn.IFNA(VLOOKUP(expandedflower[[#This Row],[Strain]],VEGC8[[#All],[Scion METRC '#]:[Health]],5,FALSE),"")</f>
        <v>#REF!</v>
      </c>
      <c r="I2257" s="101"/>
      <c r="J2257" s="101" t="str">
        <f>_xlfn.IFNA(VLOOKUP(expandedflower[[#This Row],[Scion METRC '#]],DEADC8[#Data],2,FALSE),"Alive")</f>
        <v>Alive</v>
      </c>
      <c r="K2257" s="101"/>
      <c r="L2257" s="101" t="str">
        <f>_xlfn.IFNA(VLOOKUP(expandedflower[[#This Row],[Scion METRC '#]],DEADC8[#Data],3,FALSE),"")</f>
        <v/>
      </c>
      <c r="M2257" s="103" t="str">
        <f>_xlfn.IFNA(VLOOKUP(expandedflower[[#This Row],[Scion METRC '#]],DEADC8[#Data],4,FALSE),"")</f>
        <v/>
      </c>
      <c r="N2257" s="101" t="str">
        <f>IF(ISNUMBER(SEARCH(".",expandedflower[[#This Row],[Pheno Barcode]])),CONCATENATE("1A4070000000065000",RIGHT(expandedflower[[#This Row],[Pheno Barcode]],6)),"")</f>
        <v/>
      </c>
      <c r="O225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_XU1-16</v>
      </c>
    </row>
    <row r="2258" spans="1:15" x14ac:dyDescent="0.25">
      <c r="A2258" s="99" t="s">
        <v>608</v>
      </c>
      <c r="B2258" s="101">
        <v>1</v>
      </c>
      <c r="C2258" s="101" t="s">
        <v>625</v>
      </c>
      <c r="D2258" s="101"/>
      <c r="E2258" s="100" t="e">
        <f>_xlfn.IFNA(VLOOKUP(expandedflower[[#This Row],[Scion METRC '#]],[3]!METRCC8[#Data],2,FALSE),"METRC ERROR")</f>
        <v>#REF!</v>
      </c>
      <c r="F2258" s="101" t="str">
        <f>_xlfn.IFNA(VLOOKUP(expandedflower[[#This Row],[Scion METRC '#]],VEGC8[[#All],[Scion METRC '#]:[Pheno Barcode]],2,FALSE),"")</f>
        <v/>
      </c>
      <c r="G2258" s="101" t="str">
        <f>LEFT(expandedflower[[#This Row],[Pheno Barcode]],7)</f>
        <v/>
      </c>
      <c r="H2258" s="103" t="e">
        <f>_xlfn.IFNA(VLOOKUP(expandedflower[[#This Row],[Strain]],VEGC8[[#All],[Scion METRC '#]:[Health]],5,FALSE),"")</f>
        <v>#REF!</v>
      </c>
      <c r="I2258" s="101"/>
      <c r="J2258" s="101" t="str">
        <f>_xlfn.IFNA(VLOOKUP(expandedflower[[#This Row],[Scion METRC '#]],DEADC8[#Data],2,FALSE),"Alive")</f>
        <v>Alive</v>
      </c>
      <c r="K2258" s="101"/>
      <c r="L2258" s="101" t="str">
        <f>_xlfn.IFNA(VLOOKUP(expandedflower[[#This Row],[Scion METRC '#]],DEADC8[#Data],3,FALSE),"")</f>
        <v/>
      </c>
      <c r="M2258" s="103" t="str">
        <f>_xlfn.IFNA(VLOOKUP(expandedflower[[#This Row],[Scion METRC '#]],DEADC8[#Data],4,FALSE),"")</f>
        <v/>
      </c>
      <c r="N2258" s="101" t="str">
        <f>IF(ISNUMBER(SEARCH(".",expandedflower[[#This Row],[Pheno Barcode]])),CONCATENATE("1A4070000000065000",RIGHT(expandedflower[[#This Row],[Pheno Barcode]],6)),"")</f>
        <v/>
      </c>
      <c r="O225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_XU2-01</v>
      </c>
    </row>
    <row r="2259" spans="1:15" x14ac:dyDescent="0.25">
      <c r="A2259" s="99" t="s">
        <v>608</v>
      </c>
      <c r="B2259" s="101">
        <v>2</v>
      </c>
      <c r="C2259" s="101" t="s">
        <v>625</v>
      </c>
      <c r="D2259" s="101"/>
      <c r="E2259" s="100" t="e">
        <f>_xlfn.IFNA(VLOOKUP(expandedflower[[#This Row],[Scion METRC '#]],[3]!METRCC8[#Data],2,FALSE),"METRC ERROR")</f>
        <v>#REF!</v>
      </c>
      <c r="F2259" s="101" t="str">
        <f>_xlfn.IFNA(VLOOKUP(expandedflower[[#This Row],[Scion METRC '#]],VEGC8[[#All],[Scion METRC '#]:[Pheno Barcode]],2,FALSE),"")</f>
        <v/>
      </c>
      <c r="G2259" s="101" t="str">
        <f>LEFT(expandedflower[[#This Row],[Pheno Barcode]],7)</f>
        <v/>
      </c>
      <c r="H2259" s="103" t="e">
        <f>_xlfn.IFNA(VLOOKUP(expandedflower[[#This Row],[Strain]],VEGC8[[#All],[Scion METRC '#]:[Health]],5,FALSE),"")</f>
        <v>#REF!</v>
      </c>
      <c r="I2259" s="101"/>
      <c r="J2259" s="101" t="str">
        <f>_xlfn.IFNA(VLOOKUP(expandedflower[[#This Row],[Scion METRC '#]],DEADC8[#Data],2,FALSE),"Alive")</f>
        <v>Alive</v>
      </c>
      <c r="K2259" s="101"/>
      <c r="L2259" s="101" t="str">
        <f>_xlfn.IFNA(VLOOKUP(expandedflower[[#This Row],[Scion METRC '#]],DEADC8[#Data],3,FALSE),"")</f>
        <v/>
      </c>
      <c r="M2259" s="103" t="str">
        <f>_xlfn.IFNA(VLOOKUP(expandedflower[[#This Row],[Scion METRC '#]],DEADC8[#Data],4,FALSE),"")</f>
        <v/>
      </c>
      <c r="N2259" s="101" t="str">
        <f>IF(ISNUMBER(SEARCH(".",expandedflower[[#This Row],[Pheno Barcode]])),CONCATENATE("1A4070000000065000",RIGHT(expandedflower[[#This Row],[Pheno Barcode]],6)),"")</f>
        <v/>
      </c>
      <c r="O225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_XU2-02</v>
      </c>
    </row>
    <row r="2260" spans="1:15" x14ac:dyDescent="0.25">
      <c r="A2260" s="99" t="s">
        <v>608</v>
      </c>
      <c r="B2260" s="101">
        <v>3</v>
      </c>
      <c r="C2260" s="101" t="s">
        <v>625</v>
      </c>
      <c r="D2260" s="101"/>
      <c r="E2260" s="100" t="e">
        <f>_xlfn.IFNA(VLOOKUP(expandedflower[[#This Row],[Scion METRC '#]],[3]!METRCC8[#Data],2,FALSE),"METRC ERROR")</f>
        <v>#REF!</v>
      </c>
      <c r="F2260" s="101" t="str">
        <f>_xlfn.IFNA(VLOOKUP(expandedflower[[#This Row],[Scion METRC '#]],VEGC8[[#All],[Scion METRC '#]:[Pheno Barcode]],2,FALSE),"")</f>
        <v/>
      </c>
      <c r="G2260" s="101" t="str">
        <f>LEFT(expandedflower[[#This Row],[Pheno Barcode]],7)</f>
        <v/>
      </c>
      <c r="H2260" s="103" t="e">
        <f>_xlfn.IFNA(VLOOKUP(expandedflower[[#This Row],[Strain]],VEGC8[[#All],[Scion METRC '#]:[Health]],5,FALSE),"")</f>
        <v>#REF!</v>
      </c>
      <c r="I2260" s="101"/>
      <c r="J2260" s="101" t="str">
        <f>_xlfn.IFNA(VLOOKUP(expandedflower[[#This Row],[Scion METRC '#]],DEADC8[#Data],2,FALSE),"Alive")</f>
        <v>Alive</v>
      </c>
      <c r="K2260" s="101"/>
      <c r="L2260" s="101" t="str">
        <f>_xlfn.IFNA(VLOOKUP(expandedflower[[#This Row],[Scion METRC '#]],DEADC8[#Data],3,FALSE),"")</f>
        <v/>
      </c>
      <c r="M2260" s="103" t="str">
        <f>_xlfn.IFNA(VLOOKUP(expandedflower[[#This Row],[Scion METRC '#]],DEADC8[#Data],4,FALSE),"")</f>
        <v/>
      </c>
      <c r="N2260" s="101" t="str">
        <f>IF(ISNUMBER(SEARCH(".",expandedflower[[#This Row],[Pheno Barcode]])),CONCATENATE("1A4070000000065000",RIGHT(expandedflower[[#This Row],[Pheno Barcode]],6)),"")</f>
        <v/>
      </c>
      <c r="O226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_XU2-03</v>
      </c>
    </row>
    <row r="2261" spans="1:15" x14ac:dyDescent="0.25">
      <c r="A2261" s="99" t="s">
        <v>608</v>
      </c>
      <c r="B2261" s="101">
        <v>4</v>
      </c>
      <c r="C2261" s="101" t="s">
        <v>625</v>
      </c>
      <c r="D2261" s="101"/>
      <c r="E2261" s="100" t="e">
        <f>_xlfn.IFNA(VLOOKUP(expandedflower[[#This Row],[Scion METRC '#]],[3]!METRCC8[#Data],2,FALSE),"METRC ERROR")</f>
        <v>#REF!</v>
      </c>
      <c r="F2261" s="101" t="str">
        <f>_xlfn.IFNA(VLOOKUP(expandedflower[[#This Row],[Scion METRC '#]],VEGC8[[#All],[Scion METRC '#]:[Pheno Barcode]],2,FALSE),"")</f>
        <v/>
      </c>
      <c r="G2261" s="101" t="str">
        <f>LEFT(expandedflower[[#This Row],[Pheno Barcode]],7)</f>
        <v/>
      </c>
      <c r="H2261" s="103" t="e">
        <f>_xlfn.IFNA(VLOOKUP(expandedflower[[#This Row],[Strain]],VEGC8[[#All],[Scion METRC '#]:[Health]],5,FALSE),"")</f>
        <v>#REF!</v>
      </c>
      <c r="I2261" s="101"/>
      <c r="J2261" s="101" t="str">
        <f>_xlfn.IFNA(VLOOKUP(expandedflower[[#This Row],[Scion METRC '#]],DEADC8[#Data],2,FALSE),"Alive")</f>
        <v>Alive</v>
      </c>
      <c r="K2261" s="101"/>
      <c r="L2261" s="101" t="str">
        <f>_xlfn.IFNA(VLOOKUP(expandedflower[[#This Row],[Scion METRC '#]],DEADC8[#Data],3,FALSE),"")</f>
        <v/>
      </c>
      <c r="M2261" s="103" t="str">
        <f>_xlfn.IFNA(VLOOKUP(expandedflower[[#This Row],[Scion METRC '#]],DEADC8[#Data],4,FALSE),"")</f>
        <v/>
      </c>
      <c r="N2261" s="101" t="str">
        <f>IF(ISNUMBER(SEARCH(".",expandedflower[[#This Row],[Pheno Barcode]])),CONCATENATE("1A4070000000065000",RIGHT(expandedflower[[#This Row],[Pheno Barcode]],6)),"")</f>
        <v/>
      </c>
      <c r="O226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_XU2-04</v>
      </c>
    </row>
    <row r="2262" spans="1:15" x14ac:dyDescent="0.25">
      <c r="A2262" s="99" t="s">
        <v>608</v>
      </c>
      <c r="B2262" s="101">
        <v>5</v>
      </c>
      <c r="C2262" s="101" t="s">
        <v>625</v>
      </c>
      <c r="D2262" s="101"/>
      <c r="E2262" s="100" t="e">
        <f>_xlfn.IFNA(VLOOKUP(expandedflower[[#This Row],[Scion METRC '#]],[3]!METRCC8[#Data],2,FALSE),"METRC ERROR")</f>
        <v>#REF!</v>
      </c>
      <c r="F2262" s="101" t="str">
        <f>_xlfn.IFNA(VLOOKUP(expandedflower[[#This Row],[Scion METRC '#]],VEGC8[[#All],[Scion METRC '#]:[Pheno Barcode]],2,FALSE),"")</f>
        <v/>
      </c>
      <c r="G2262" s="101" t="str">
        <f>LEFT(expandedflower[[#This Row],[Pheno Barcode]],7)</f>
        <v/>
      </c>
      <c r="H2262" s="103" t="e">
        <f>_xlfn.IFNA(VLOOKUP(expandedflower[[#This Row],[Strain]],VEGC8[[#All],[Scion METRC '#]:[Health]],5,FALSE),"")</f>
        <v>#REF!</v>
      </c>
      <c r="I2262" s="101"/>
      <c r="J2262" s="101" t="str">
        <f>_xlfn.IFNA(VLOOKUP(expandedflower[[#This Row],[Scion METRC '#]],DEADC8[#Data],2,FALSE),"Alive")</f>
        <v>Alive</v>
      </c>
      <c r="K2262" s="101"/>
      <c r="L2262" s="101" t="str">
        <f>_xlfn.IFNA(VLOOKUP(expandedflower[[#This Row],[Scion METRC '#]],DEADC8[#Data],3,FALSE),"")</f>
        <v/>
      </c>
      <c r="M2262" s="103" t="str">
        <f>_xlfn.IFNA(VLOOKUP(expandedflower[[#This Row],[Scion METRC '#]],DEADC8[#Data],4,FALSE),"")</f>
        <v/>
      </c>
      <c r="N2262" s="101" t="str">
        <f>IF(ISNUMBER(SEARCH(".",expandedflower[[#This Row],[Pheno Barcode]])),CONCATENATE("1A4070000000065000",RIGHT(expandedflower[[#This Row],[Pheno Barcode]],6)),"")</f>
        <v/>
      </c>
      <c r="O226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_XU2-05</v>
      </c>
    </row>
    <row r="2263" spans="1:15" x14ac:dyDescent="0.25">
      <c r="A2263" s="99" t="s">
        <v>608</v>
      </c>
      <c r="B2263" s="101">
        <v>6</v>
      </c>
      <c r="C2263" s="101" t="s">
        <v>625</v>
      </c>
      <c r="D2263" s="101"/>
      <c r="E2263" s="100" t="e">
        <f>_xlfn.IFNA(VLOOKUP(expandedflower[[#This Row],[Scion METRC '#]],[3]!METRCC8[#Data],2,FALSE),"METRC ERROR")</f>
        <v>#REF!</v>
      </c>
      <c r="F2263" s="101" t="str">
        <f>_xlfn.IFNA(VLOOKUP(expandedflower[[#This Row],[Scion METRC '#]],VEGC8[[#All],[Scion METRC '#]:[Pheno Barcode]],2,FALSE),"")</f>
        <v/>
      </c>
      <c r="G2263" s="101" t="str">
        <f>LEFT(expandedflower[[#This Row],[Pheno Barcode]],7)</f>
        <v/>
      </c>
      <c r="H2263" s="103" t="e">
        <f>_xlfn.IFNA(VLOOKUP(expandedflower[[#This Row],[Strain]],VEGC8[[#All],[Scion METRC '#]:[Health]],5,FALSE),"")</f>
        <v>#REF!</v>
      </c>
      <c r="I2263" s="101"/>
      <c r="J2263" s="101" t="str">
        <f>_xlfn.IFNA(VLOOKUP(expandedflower[[#This Row],[Scion METRC '#]],DEADC8[#Data],2,FALSE),"Alive")</f>
        <v>Alive</v>
      </c>
      <c r="K2263" s="101"/>
      <c r="L2263" s="101" t="str">
        <f>_xlfn.IFNA(VLOOKUP(expandedflower[[#This Row],[Scion METRC '#]],DEADC8[#Data],3,FALSE),"")</f>
        <v/>
      </c>
      <c r="M2263" s="103" t="str">
        <f>_xlfn.IFNA(VLOOKUP(expandedflower[[#This Row],[Scion METRC '#]],DEADC8[#Data],4,FALSE),"")</f>
        <v/>
      </c>
      <c r="N2263" s="101" t="str">
        <f>IF(ISNUMBER(SEARCH(".",expandedflower[[#This Row],[Pheno Barcode]])),CONCATENATE("1A4070000000065000",RIGHT(expandedflower[[#This Row],[Pheno Barcode]],6)),"")</f>
        <v/>
      </c>
      <c r="O226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_XU2-06</v>
      </c>
    </row>
    <row r="2264" spans="1:15" x14ac:dyDescent="0.25">
      <c r="A2264" s="99" t="s">
        <v>608</v>
      </c>
      <c r="B2264" s="101">
        <v>7</v>
      </c>
      <c r="C2264" s="101" t="s">
        <v>625</v>
      </c>
      <c r="D2264" s="101"/>
      <c r="E2264" s="100" t="e">
        <f>_xlfn.IFNA(VLOOKUP(expandedflower[[#This Row],[Scion METRC '#]],[3]!METRCC8[#Data],2,FALSE),"METRC ERROR")</f>
        <v>#REF!</v>
      </c>
      <c r="F2264" s="101" t="str">
        <f>_xlfn.IFNA(VLOOKUP(expandedflower[[#This Row],[Scion METRC '#]],VEGC8[[#All],[Scion METRC '#]:[Pheno Barcode]],2,FALSE),"")</f>
        <v/>
      </c>
      <c r="G2264" s="101" t="str">
        <f>LEFT(expandedflower[[#This Row],[Pheno Barcode]],7)</f>
        <v/>
      </c>
      <c r="H2264" s="103" t="e">
        <f>_xlfn.IFNA(VLOOKUP(expandedflower[[#This Row],[Strain]],VEGC8[[#All],[Scion METRC '#]:[Health]],5,FALSE),"")</f>
        <v>#REF!</v>
      </c>
      <c r="I2264" s="101"/>
      <c r="J2264" s="101" t="str">
        <f>_xlfn.IFNA(VLOOKUP(expandedflower[[#This Row],[Scion METRC '#]],DEADC8[#Data],2,FALSE),"Alive")</f>
        <v>Alive</v>
      </c>
      <c r="K2264" s="101"/>
      <c r="L2264" s="101" t="str">
        <f>_xlfn.IFNA(VLOOKUP(expandedflower[[#This Row],[Scion METRC '#]],DEADC8[#Data],3,FALSE),"")</f>
        <v/>
      </c>
      <c r="M2264" s="103" t="str">
        <f>_xlfn.IFNA(VLOOKUP(expandedflower[[#This Row],[Scion METRC '#]],DEADC8[#Data],4,FALSE),"")</f>
        <v/>
      </c>
      <c r="N2264" s="101" t="str">
        <f>IF(ISNUMBER(SEARCH(".",expandedflower[[#This Row],[Pheno Barcode]])),CONCATENATE("1A4070000000065000",RIGHT(expandedflower[[#This Row],[Pheno Barcode]],6)),"")</f>
        <v/>
      </c>
      <c r="O226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_XU2-07</v>
      </c>
    </row>
    <row r="2265" spans="1:15" x14ac:dyDescent="0.25">
      <c r="A2265" s="99" t="s">
        <v>608</v>
      </c>
      <c r="B2265" s="101">
        <v>8</v>
      </c>
      <c r="C2265" s="101" t="s">
        <v>625</v>
      </c>
      <c r="D2265" s="101"/>
      <c r="E2265" s="100" t="e">
        <f>_xlfn.IFNA(VLOOKUP(expandedflower[[#This Row],[Scion METRC '#]],[3]!METRCC8[#Data],2,FALSE),"METRC ERROR")</f>
        <v>#REF!</v>
      </c>
      <c r="F2265" s="101" t="str">
        <f>_xlfn.IFNA(VLOOKUP(expandedflower[[#This Row],[Scion METRC '#]],VEGC8[[#All],[Scion METRC '#]:[Pheno Barcode]],2,FALSE),"")</f>
        <v/>
      </c>
      <c r="G2265" s="101" t="str">
        <f>LEFT(expandedflower[[#This Row],[Pheno Barcode]],7)</f>
        <v/>
      </c>
      <c r="H2265" s="103" t="e">
        <f>_xlfn.IFNA(VLOOKUP(expandedflower[[#This Row],[Strain]],VEGC8[[#All],[Scion METRC '#]:[Health]],5,FALSE),"")</f>
        <v>#REF!</v>
      </c>
      <c r="I2265" s="101"/>
      <c r="J2265" s="101" t="str">
        <f>_xlfn.IFNA(VLOOKUP(expandedflower[[#This Row],[Scion METRC '#]],DEADC8[#Data],2,FALSE),"Alive")</f>
        <v>Alive</v>
      </c>
      <c r="K2265" s="101"/>
      <c r="L2265" s="101" t="str">
        <f>_xlfn.IFNA(VLOOKUP(expandedflower[[#This Row],[Scion METRC '#]],DEADC8[#Data],3,FALSE),"")</f>
        <v/>
      </c>
      <c r="M2265" s="103" t="str">
        <f>_xlfn.IFNA(VLOOKUP(expandedflower[[#This Row],[Scion METRC '#]],DEADC8[#Data],4,FALSE),"")</f>
        <v/>
      </c>
      <c r="N2265" s="101" t="str">
        <f>IF(ISNUMBER(SEARCH(".",expandedflower[[#This Row],[Pheno Barcode]])),CONCATENATE("1A4070000000065000",RIGHT(expandedflower[[#This Row],[Pheno Barcode]],6)),"")</f>
        <v/>
      </c>
      <c r="O226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_XU2-08</v>
      </c>
    </row>
    <row r="2266" spans="1:15" x14ac:dyDescent="0.25">
      <c r="A2266" s="99" t="s">
        <v>608</v>
      </c>
      <c r="B2266" s="101">
        <v>9</v>
      </c>
      <c r="C2266" s="101" t="s">
        <v>625</v>
      </c>
      <c r="D2266" s="101"/>
      <c r="E2266" s="100" t="e">
        <f>_xlfn.IFNA(VLOOKUP(expandedflower[[#This Row],[Scion METRC '#]],[3]!METRCC8[#Data],2,FALSE),"METRC ERROR")</f>
        <v>#REF!</v>
      </c>
      <c r="F2266" s="101" t="str">
        <f>_xlfn.IFNA(VLOOKUP(expandedflower[[#This Row],[Scion METRC '#]],VEGC8[[#All],[Scion METRC '#]:[Pheno Barcode]],2,FALSE),"")</f>
        <v/>
      </c>
      <c r="G2266" s="101" t="str">
        <f>LEFT(expandedflower[[#This Row],[Pheno Barcode]],7)</f>
        <v/>
      </c>
      <c r="H2266" s="103" t="e">
        <f>_xlfn.IFNA(VLOOKUP(expandedflower[[#This Row],[Strain]],VEGC8[[#All],[Scion METRC '#]:[Health]],5,FALSE),"")</f>
        <v>#REF!</v>
      </c>
      <c r="I2266" s="101"/>
      <c r="J2266" s="101" t="str">
        <f>_xlfn.IFNA(VLOOKUP(expandedflower[[#This Row],[Scion METRC '#]],DEADC8[#Data],2,FALSE),"Alive")</f>
        <v>Alive</v>
      </c>
      <c r="K2266" s="101"/>
      <c r="L2266" s="101" t="str">
        <f>_xlfn.IFNA(VLOOKUP(expandedflower[[#This Row],[Scion METRC '#]],DEADC8[#Data],3,FALSE),"")</f>
        <v/>
      </c>
      <c r="M2266" s="103" t="str">
        <f>_xlfn.IFNA(VLOOKUP(expandedflower[[#This Row],[Scion METRC '#]],DEADC8[#Data],4,FALSE),"")</f>
        <v/>
      </c>
      <c r="N2266" s="101" t="str">
        <f>IF(ISNUMBER(SEARCH(".",expandedflower[[#This Row],[Pheno Barcode]])),CONCATENATE("1A4070000000065000",RIGHT(expandedflower[[#This Row],[Pheno Barcode]],6)),"")</f>
        <v/>
      </c>
      <c r="O226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_XU2-09</v>
      </c>
    </row>
    <row r="2267" spans="1:15" x14ac:dyDescent="0.25">
      <c r="A2267" s="99" t="s">
        <v>608</v>
      </c>
      <c r="B2267" s="101">
        <v>10</v>
      </c>
      <c r="C2267" s="101" t="s">
        <v>625</v>
      </c>
      <c r="D2267" s="101"/>
      <c r="E2267" s="100" t="e">
        <f>_xlfn.IFNA(VLOOKUP(expandedflower[[#This Row],[Scion METRC '#]],[3]!METRCC8[#Data],2,FALSE),"METRC ERROR")</f>
        <v>#REF!</v>
      </c>
      <c r="F2267" s="101" t="str">
        <f>_xlfn.IFNA(VLOOKUP(expandedflower[[#This Row],[Scion METRC '#]],VEGC8[[#All],[Scion METRC '#]:[Pheno Barcode]],2,FALSE),"")</f>
        <v/>
      </c>
      <c r="G2267" s="101" t="str">
        <f>LEFT(expandedflower[[#This Row],[Pheno Barcode]],7)</f>
        <v/>
      </c>
      <c r="H2267" s="103" t="e">
        <f>_xlfn.IFNA(VLOOKUP(expandedflower[[#This Row],[Strain]],VEGC8[[#All],[Scion METRC '#]:[Health]],5,FALSE),"")</f>
        <v>#REF!</v>
      </c>
      <c r="I2267" s="101"/>
      <c r="J2267" s="101" t="str">
        <f>_xlfn.IFNA(VLOOKUP(expandedflower[[#This Row],[Scion METRC '#]],DEADC8[#Data],2,FALSE),"Alive")</f>
        <v>Alive</v>
      </c>
      <c r="K2267" s="101"/>
      <c r="L2267" s="101" t="str">
        <f>_xlfn.IFNA(VLOOKUP(expandedflower[[#This Row],[Scion METRC '#]],DEADC8[#Data],3,FALSE),"")</f>
        <v/>
      </c>
      <c r="M2267" s="103" t="str">
        <f>_xlfn.IFNA(VLOOKUP(expandedflower[[#This Row],[Scion METRC '#]],DEADC8[#Data],4,FALSE),"")</f>
        <v/>
      </c>
      <c r="N2267" s="101" t="str">
        <f>IF(ISNUMBER(SEARCH(".",expandedflower[[#This Row],[Pheno Barcode]])),CONCATENATE("1A4070000000065000",RIGHT(expandedflower[[#This Row],[Pheno Barcode]],6)),"")</f>
        <v/>
      </c>
      <c r="O226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_XU2-10</v>
      </c>
    </row>
    <row r="2268" spans="1:15" x14ac:dyDescent="0.25">
      <c r="A2268" s="99" t="s">
        <v>608</v>
      </c>
      <c r="B2268" s="101">
        <v>11</v>
      </c>
      <c r="C2268" s="101" t="s">
        <v>625</v>
      </c>
      <c r="D2268" s="101"/>
      <c r="E2268" s="100" t="e">
        <f>_xlfn.IFNA(VLOOKUP(expandedflower[[#This Row],[Scion METRC '#]],[3]!METRCC8[#Data],2,FALSE),"METRC ERROR")</f>
        <v>#REF!</v>
      </c>
      <c r="F2268" s="101" t="str">
        <f>_xlfn.IFNA(VLOOKUP(expandedflower[[#This Row],[Scion METRC '#]],VEGC8[[#All],[Scion METRC '#]:[Pheno Barcode]],2,FALSE),"")</f>
        <v/>
      </c>
      <c r="G2268" s="101" t="str">
        <f>LEFT(expandedflower[[#This Row],[Pheno Barcode]],7)</f>
        <v/>
      </c>
      <c r="H2268" s="103" t="e">
        <f>_xlfn.IFNA(VLOOKUP(expandedflower[[#This Row],[Strain]],VEGC8[[#All],[Scion METRC '#]:[Health]],5,FALSE),"")</f>
        <v>#REF!</v>
      </c>
      <c r="I2268" s="101"/>
      <c r="J2268" s="101" t="str">
        <f>_xlfn.IFNA(VLOOKUP(expandedflower[[#This Row],[Scion METRC '#]],DEADC8[#Data],2,FALSE),"Alive")</f>
        <v>Alive</v>
      </c>
      <c r="K2268" s="101"/>
      <c r="L2268" s="101" t="str">
        <f>_xlfn.IFNA(VLOOKUP(expandedflower[[#This Row],[Scion METRC '#]],DEADC8[#Data],3,FALSE),"")</f>
        <v/>
      </c>
      <c r="M2268" s="103" t="str">
        <f>_xlfn.IFNA(VLOOKUP(expandedflower[[#This Row],[Scion METRC '#]],DEADC8[#Data],4,FALSE),"")</f>
        <v/>
      </c>
      <c r="N2268" s="101" t="str">
        <f>IF(ISNUMBER(SEARCH(".",expandedflower[[#This Row],[Pheno Barcode]])),CONCATENATE("1A4070000000065000",RIGHT(expandedflower[[#This Row],[Pheno Barcode]],6)),"")</f>
        <v/>
      </c>
      <c r="O226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_XU2-11</v>
      </c>
    </row>
    <row r="2269" spans="1:15" x14ac:dyDescent="0.25">
      <c r="A2269" s="99" t="s">
        <v>608</v>
      </c>
      <c r="B2269" s="101">
        <v>12</v>
      </c>
      <c r="C2269" s="101" t="s">
        <v>625</v>
      </c>
      <c r="D2269" s="101"/>
      <c r="E2269" s="100" t="e">
        <f>_xlfn.IFNA(VLOOKUP(expandedflower[[#This Row],[Scion METRC '#]],[3]!METRCC8[#Data],2,FALSE),"METRC ERROR")</f>
        <v>#REF!</v>
      </c>
      <c r="F2269" s="101" t="str">
        <f>_xlfn.IFNA(VLOOKUP(expandedflower[[#This Row],[Scion METRC '#]],VEGC8[[#All],[Scion METRC '#]:[Pheno Barcode]],2,FALSE),"")</f>
        <v/>
      </c>
      <c r="G2269" s="101" t="str">
        <f>LEFT(expandedflower[[#This Row],[Pheno Barcode]],7)</f>
        <v/>
      </c>
      <c r="H2269" s="103" t="e">
        <f>_xlfn.IFNA(VLOOKUP(expandedflower[[#This Row],[Strain]],VEGC8[[#All],[Scion METRC '#]:[Health]],5,FALSE),"")</f>
        <v>#REF!</v>
      </c>
      <c r="I2269" s="101"/>
      <c r="J2269" s="101" t="str">
        <f>_xlfn.IFNA(VLOOKUP(expandedflower[[#This Row],[Scion METRC '#]],DEADC8[#Data],2,FALSE),"Alive")</f>
        <v>Alive</v>
      </c>
      <c r="K2269" s="101"/>
      <c r="L2269" s="101" t="str">
        <f>_xlfn.IFNA(VLOOKUP(expandedflower[[#This Row],[Scion METRC '#]],DEADC8[#Data],3,FALSE),"")</f>
        <v/>
      </c>
      <c r="M2269" s="103" t="str">
        <f>_xlfn.IFNA(VLOOKUP(expandedflower[[#This Row],[Scion METRC '#]],DEADC8[#Data],4,FALSE),"")</f>
        <v/>
      </c>
      <c r="N2269" s="101" t="str">
        <f>IF(ISNUMBER(SEARCH(".",expandedflower[[#This Row],[Pheno Barcode]])),CONCATENATE("1A4070000000065000",RIGHT(expandedflower[[#This Row],[Pheno Barcode]],6)),"")</f>
        <v/>
      </c>
      <c r="O226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_XU2-12</v>
      </c>
    </row>
    <row r="2270" spans="1:15" x14ac:dyDescent="0.25">
      <c r="A2270" s="99" t="s">
        <v>608</v>
      </c>
      <c r="B2270" s="101">
        <v>13</v>
      </c>
      <c r="C2270" s="101" t="s">
        <v>625</v>
      </c>
      <c r="D2270" s="101"/>
      <c r="E2270" s="100" t="e">
        <f>_xlfn.IFNA(VLOOKUP(expandedflower[[#This Row],[Scion METRC '#]],[3]!METRCC8[#Data],2,FALSE),"METRC ERROR")</f>
        <v>#REF!</v>
      </c>
      <c r="F2270" s="101" t="str">
        <f>_xlfn.IFNA(VLOOKUP(expandedflower[[#This Row],[Scion METRC '#]],VEGC8[[#All],[Scion METRC '#]:[Pheno Barcode]],2,FALSE),"")</f>
        <v/>
      </c>
      <c r="G2270" s="101" t="str">
        <f>LEFT(expandedflower[[#This Row],[Pheno Barcode]],7)</f>
        <v/>
      </c>
      <c r="H2270" s="103" t="e">
        <f>_xlfn.IFNA(VLOOKUP(expandedflower[[#This Row],[Strain]],VEGC8[[#All],[Scion METRC '#]:[Health]],5,FALSE),"")</f>
        <v>#REF!</v>
      </c>
      <c r="I2270" s="101"/>
      <c r="J2270" s="101" t="str">
        <f>_xlfn.IFNA(VLOOKUP(expandedflower[[#This Row],[Scion METRC '#]],DEADC8[#Data],2,FALSE),"Alive")</f>
        <v>Alive</v>
      </c>
      <c r="K2270" s="101"/>
      <c r="L2270" s="101" t="str">
        <f>_xlfn.IFNA(VLOOKUP(expandedflower[[#This Row],[Scion METRC '#]],DEADC8[#Data],3,FALSE),"")</f>
        <v/>
      </c>
      <c r="M2270" s="103" t="str">
        <f>_xlfn.IFNA(VLOOKUP(expandedflower[[#This Row],[Scion METRC '#]],DEADC8[#Data],4,FALSE),"")</f>
        <v/>
      </c>
      <c r="N2270" s="101" t="str">
        <f>IF(ISNUMBER(SEARCH(".",expandedflower[[#This Row],[Pheno Barcode]])),CONCATENATE("1A4070000000065000",RIGHT(expandedflower[[#This Row],[Pheno Barcode]],6)),"")</f>
        <v/>
      </c>
      <c r="O227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_XU2-13</v>
      </c>
    </row>
    <row r="2271" spans="1:15" x14ac:dyDescent="0.25">
      <c r="A2271" s="99" t="s">
        <v>608</v>
      </c>
      <c r="B2271" s="101">
        <v>14</v>
      </c>
      <c r="C2271" s="101" t="s">
        <v>625</v>
      </c>
      <c r="D2271" s="101"/>
      <c r="E2271" s="100" t="e">
        <f>_xlfn.IFNA(VLOOKUP(expandedflower[[#This Row],[Scion METRC '#]],[3]!METRCC8[#Data],2,FALSE),"METRC ERROR")</f>
        <v>#REF!</v>
      </c>
      <c r="F2271" s="101" t="str">
        <f>_xlfn.IFNA(VLOOKUP(expandedflower[[#This Row],[Scion METRC '#]],VEGC8[[#All],[Scion METRC '#]:[Pheno Barcode]],2,FALSE),"")</f>
        <v/>
      </c>
      <c r="G2271" s="101" t="str">
        <f>LEFT(expandedflower[[#This Row],[Pheno Barcode]],7)</f>
        <v/>
      </c>
      <c r="H2271" s="103" t="e">
        <f>_xlfn.IFNA(VLOOKUP(expandedflower[[#This Row],[Strain]],VEGC8[[#All],[Scion METRC '#]:[Health]],5,FALSE),"")</f>
        <v>#REF!</v>
      </c>
      <c r="I2271" s="101"/>
      <c r="J2271" s="101" t="str">
        <f>_xlfn.IFNA(VLOOKUP(expandedflower[[#This Row],[Scion METRC '#]],DEADC8[#Data],2,FALSE),"Alive")</f>
        <v>Alive</v>
      </c>
      <c r="K2271" s="101"/>
      <c r="L2271" s="101" t="str">
        <f>_xlfn.IFNA(VLOOKUP(expandedflower[[#This Row],[Scion METRC '#]],DEADC8[#Data],3,FALSE),"")</f>
        <v/>
      </c>
      <c r="M2271" s="103" t="str">
        <f>_xlfn.IFNA(VLOOKUP(expandedflower[[#This Row],[Scion METRC '#]],DEADC8[#Data],4,FALSE),"")</f>
        <v/>
      </c>
      <c r="N2271" s="101" t="str">
        <f>IF(ISNUMBER(SEARCH(".",expandedflower[[#This Row],[Pheno Barcode]])),CONCATENATE("1A4070000000065000",RIGHT(expandedflower[[#This Row],[Pheno Barcode]],6)),"")</f>
        <v/>
      </c>
      <c r="O227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_XU2-14</v>
      </c>
    </row>
    <row r="2272" spans="1:15" x14ac:dyDescent="0.25">
      <c r="A2272" s="99" t="s">
        <v>608</v>
      </c>
      <c r="B2272" s="101">
        <v>15</v>
      </c>
      <c r="C2272" s="101" t="s">
        <v>625</v>
      </c>
      <c r="D2272" s="101"/>
      <c r="E2272" s="100" t="e">
        <f>_xlfn.IFNA(VLOOKUP(expandedflower[[#This Row],[Scion METRC '#]],[3]!METRCC8[#Data],2,FALSE),"METRC ERROR")</f>
        <v>#REF!</v>
      </c>
      <c r="F2272" s="101" t="str">
        <f>_xlfn.IFNA(VLOOKUP(expandedflower[[#This Row],[Scion METRC '#]],VEGC8[[#All],[Scion METRC '#]:[Pheno Barcode]],2,FALSE),"")</f>
        <v/>
      </c>
      <c r="G2272" s="101" t="str">
        <f>LEFT(expandedflower[[#This Row],[Pheno Barcode]],7)</f>
        <v/>
      </c>
      <c r="H2272" s="103" t="e">
        <f>_xlfn.IFNA(VLOOKUP(expandedflower[[#This Row],[Strain]],VEGC8[[#All],[Scion METRC '#]:[Health]],5,FALSE),"")</f>
        <v>#REF!</v>
      </c>
      <c r="I2272" s="101"/>
      <c r="J2272" s="101" t="str">
        <f>_xlfn.IFNA(VLOOKUP(expandedflower[[#This Row],[Scion METRC '#]],DEADC8[#Data],2,FALSE),"Alive")</f>
        <v>Alive</v>
      </c>
      <c r="K2272" s="101"/>
      <c r="L2272" s="101" t="str">
        <f>_xlfn.IFNA(VLOOKUP(expandedflower[[#This Row],[Scion METRC '#]],DEADC8[#Data],3,FALSE),"")</f>
        <v/>
      </c>
      <c r="M2272" s="103" t="str">
        <f>_xlfn.IFNA(VLOOKUP(expandedflower[[#This Row],[Scion METRC '#]],DEADC8[#Data],4,FALSE),"")</f>
        <v/>
      </c>
      <c r="N2272" s="101" t="str">
        <f>IF(ISNUMBER(SEARCH(".",expandedflower[[#This Row],[Pheno Barcode]])),CONCATENATE("1A4070000000065000",RIGHT(expandedflower[[#This Row],[Pheno Barcode]],6)),"")</f>
        <v/>
      </c>
      <c r="O227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_XU2-15</v>
      </c>
    </row>
    <row r="2273" spans="1:15" x14ac:dyDescent="0.25">
      <c r="A2273" s="99" t="s">
        <v>608</v>
      </c>
      <c r="B2273" s="101">
        <v>16</v>
      </c>
      <c r="C2273" s="101" t="s">
        <v>625</v>
      </c>
      <c r="D2273" s="101"/>
      <c r="E2273" s="100" t="e">
        <f>_xlfn.IFNA(VLOOKUP(expandedflower[[#This Row],[Scion METRC '#]],[3]!METRCC8[#Data],2,FALSE),"METRC ERROR")</f>
        <v>#REF!</v>
      </c>
      <c r="F2273" s="101" t="str">
        <f>_xlfn.IFNA(VLOOKUP(expandedflower[[#This Row],[Scion METRC '#]],VEGC8[[#All],[Scion METRC '#]:[Pheno Barcode]],2,FALSE),"")</f>
        <v/>
      </c>
      <c r="G2273" s="101" t="str">
        <f>LEFT(expandedflower[[#This Row],[Pheno Barcode]],7)</f>
        <v/>
      </c>
      <c r="H2273" s="103" t="e">
        <f>_xlfn.IFNA(VLOOKUP(expandedflower[[#This Row],[Strain]],VEGC8[[#All],[Scion METRC '#]:[Health]],5,FALSE),"")</f>
        <v>#REF!</v>
      </c>
      <c r="I2273" s="101"/>
      <c r="J2273" s="101" t="str">
        <f>_xlfn.IFNA(VLOOKUP(expandedflower[[#This Row],[Scion METRC '#]],DEADC8[#Data],2,FALSE),"Alive")</f>
        <v>Alive</v>
      </c>
      <c r="K2273" s="101"/>
      <c r="L2273" s="101" t="str">
        <f>_xlfn.IFNA(VLOOKUP(expandedflower[[#This Row],[Scion METRC '#]],DEADC8[#Data],3,FALSE),"")</f>
        <v/>
      </c>
      <c r="M2273" s="103" t="str">
        <f>_xlfn.IFNA(VLOOKUP(expandedflower[[#This Row],[Scion METRC '#]],DEADC8[#Data],4,FALSE),"")</f>
        <v/>
      </c>
      <c r="N2273" s="101" t="str">
        <f>IF(ISNUMBER(SEARCH(".",expandedflower[[#This Row],[Pheno Barcode]])),CONCATENATE("1A4070000000065000",RIGHT(expandedflower[[#This Row],[Pheno Barcode]],6)),"")</f>
        <v/>
      </c>
      <c r="O227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_XU2-16</v>
      </c>
    </row>
    <row r="2274" spans="1:15" x14ac:dyDescent="0.25">
      <c r="A2274" s="99" t="s">
        <v>608</v>
      </c>
      <c r="B2274" s="101">
        <v>1</v>
      </c>
      <c r="C2274" s="101" t="s">
        <v>626</v>
      </c>
      <c r="D2274" s="101"/>
      <c r="E2274" s="100" t="e">
        <f>_xlfn.IFNA(VLOOKUP(expandedflower[[#This Row],[Scion METRC '#]],[3]!METRCC8[#Data],2,FALSE),"METRC ERROR")</f>
        <v>#REF!</v>
      </c>
      <c r="F2274" s="101" t="str">
        <f>_xlfn.IFNA(VLOOKUP(expandedflower[[#This Row],[Scion METRC '#]],VEGC8[[#All],[Scion METRC '#]:[Pheno Barcode]],2,FALSE),"")</f>
        <v/>
      </c>
      <c r="G2274" s="101" t="str">
        <f>LEFT(expandedflower[[#This Row],[Pheno Barcode]],7)</f>
        <v/>
      </c>
      <c r="H2274" s="103" t="e">
        <f>_xlfn.IFNA(VLOOKUP(expandedflower[[#This Row],[Strain]],VEGC8[[#All],[Scion METRC '#]:[Health]],5,FALSE),"")</f>
        <v>#REF!</v>
      </c>
      <c r="I2274" s="101"/>
      <c r="J2274" s="101" t="str">
        <f>_xlfn.IFNA(VLOOKUP(expandedflower[[#This Row],[Scion METRC '#]],DEADC8[#Data],2,FALSE),"Alive")</f>
        <v>Alive</v>
      </c>
      <c r="K2274" s="101"/>
      <c r="L2274" s="101" t="str">
        <f>_xlfn.IFNA(VLOOKUP(expandedflower[[#This Row],[Scion METRC '#]],DEADC8[#Data],3,FALSE),"")</f>
        <v/>
      </c>
      <c r="M2274" s="103" t="str">
        <f>_xlfn.IFNA(VLOOKUP(expandedflower[[#This Row],[Scion METRC '#]],DEADC8[#Data],4,FALSE),"")</f>
        <v/>
      </c>
      <c r="N2274" s="101" t="str">
        <f>IF(ISNUMBER(SEARCH(".",expandedflower[[#This Row],[Pheno Barcode]])),CONCATENATE("1A4070000000065000",RIGHT(expandedflower[[#This Row],[Pheno Barcode]],6)),"")</f>
        <v/>
      </c>
      <c r="O227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_XU3-01</v>
      </c>
    </row>
    <row r="2275" spans="1:15" x14ac:dyDescent="0.25">
      <c r="A2275" s="99" t="s">
        <v>608</v>
      </c>
      <c r="B2275" s="101">
        <v>2</v>
      </c>
      <c r="C2275" s="101" t="s">
        <v>626</v>
      </c>
      <c r="D2275" s="101"/>
      <c r="E2275" s="100" t="e">
        <f>_xlfn.IFNA(VLOOKUP(expandedflower[[#This Row],[Scion METRC '#]],[3]!METRCC8[#Data],2,FALSE),"METRC ERROR")</f>
        <v>#REF!</v>
      </c>
      <c r="F2275" s="101" t="str">
        <f>_xlfn.IFNA(VLOOKUP(expandedflower[[#This Row],[Scion METRC '#]],VEGC8[[#All],[Scion METRC '#]:[Pheno Barcode]],2,FALSE),"")</f>
        <v/>
      </c>
      <c r="G2275" s="101" t="str">
        <f>LEFT(expandedflower[[#This Row],[Pheno Barcode]],7)</f>
        <v/>
      </c>
      <c r="H2275" s="103" t="e">
        <f>_xlfn.IFNA(VLOOKUP(expandedflower[[#This Row],[Strain]],VEGC8[[#All],[Scion METRC '#]:[Health]],5,FALSE),"")</f>
        <v>#REF!</v>
      </c>
      <c r="I2275" s="101"/>
      <c r="J2275" s="101" t="str">
        <f>_xlfn.IFNA(VLOOKUP(expandedflower[[#This Row],[Scion METRC '#]],DEADC8[#Data],2,FALSE),"Alive")</f>
        <v>Alive</v>
      </c>
      <c r="K2275" s="101"/>
      <c r="L2275" s="101" t="str">
        <f>_xlfn.IFNA(VLOOKUP(expandedflower[[#This Row],[Scion METRC '#]],DEADC8[#Data],3,FALSE),"")</f>
        <v/>
      </c>
      <c r="M2275" s="103" t="str">
        <f>_xlfn.IFNA(VLOOKUP(expandedflower[[#This Row],[Scion METRC '#]],DEADC8[#Data],4,FALSE),"")</f>
        <v/>
      </c>
      <c r="N2275" s="101" t="str">
        <f>IF(ISNUMBER(SEARCH(".",expandedflower[[#This Row],[Pheno Barcode]])),CONCATENATE("1A4070000000065000",RIGHT(expandedflower[[#This Row],[Pheno Barcode]],6)),"")</f>
        <v/>
      </c>
      <c r="O227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_XU3-02</v>
      </c>
    </row>
    <row r="2276" spans="1:15" x14ac:dyDescent="0.25">
      <c r="A2276" s="99" t="s">
        <v>608</v>
      </c>
      <c r="B2276" s="101">
        <v>3</v>
      </c>
      <c r="C2276" s="101" t="s">
        <v>626</v>
      </c>
      <c r="D2276" s="101"/>
      <c r="E2276" s="100" t="e">
        <f>_xlfn.IFNA(VLOOKUP(expandedflower[[#This Row],[Scion METRC '#]],[3]!METRCC8[#Data],2,FALSE),"METRC ERROR")</f>
        <v>#REF!</v>
      </c>
      <c r="F2276" s="101" t="str">
        <f>_xlfn.IFNA(VLOOKUP(expandedflower[[#This Row],[Scion METRC '#]],VEGC8[[#All],[Scion METRC '#]:[Pheno Barcode]],2,FALSE),"")</f>
        <v/>
      </c>
      <c r="G2276" s="101" t="str">
        <f>LEFT(expandedflower[[#This Row],[Pheno Barcode]],7)</f>
        <v/>
      </c>
      <c r="H2276" s="103" t="e">
        <f>_xlfn.IFNA(VLOOKUP(expandedflower[[#This Row],[Strain]],VEGC8[[#All],[Scion METRC '#]:[Health]],5,FALSE),"")</f>
        <v>#REF!</v>
      </c>
      <c r="I2276" s="101"/>
      <c r="J2276" s="101" t="str">
        <f>_xlfn.IFNA(VLOOKUP(expandedflower[[#This Row],[Scion METRC '#]],DEADC8[#Data],2,FALSE),"Alive")</f>
        <v>Alive</v>
      </c>
      <c r="K2276" s="101"/>
      <c r="L2276" s="101" t="str">
        <f>_xlfn.IFNA(VLOOKUP(expandedflower[[#This Row],[Scion METRC '#]],DEADC8[#Data],3,FALSE),"")</f>
        <v/>
      </c>
      <c r="M2276" s="103" t="str">
        <f>_xlfn.IFNA(VLOOKUP(expandedflower[[#This Row],[Scion METRC '#]],DEADC8[#Data],4,FALSE),"")</f>
        <v/>
      </c>
      <c r="N2276" s="101" t="str">
        <f>IF(ISNUMBER(SEARCH(".",expandedflower[[#This Row],[Pheno Barcode]])),CONCATENATE("1A4070000000065000",RIGHT(expandedflower[[#This Row],[Pheno Barcode]],6)),"")</f>
        <v/>
      </c>
      <c r="O227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_XU3-03</v>
      </c>
    </row>
    <row r="2277" spans="1:15" x14ac:dyDescent="0.25">
      <c r="A2277" s="99" t="s">
        <v>608</v>
      </c>
      <c r="B2277" s="101">
        <v>4</v>
      </c>
      <c r="C2277" s="101" t="s">
        <v>626</v>
      </c>
      <c r="D2277" s="101"/>
      <c r="E2277" s="100" t="e">
        <f>_xlfn.IFNA(VLOOKUP(expandedflower[[#This Row],[Scion METRC '#]],[3]!METRCC8[#Data],2,FALSE),"METRC ERROR")</f>
        <v>#REF!</v>
      </c>
      <c r="F2277" s="101" t="str">
        <f>_xlfn.IFNA(VLOOKUP(expandedflower[[#This Row],[Scion METRC '#]],VEGC8[[#All],[Scion METRC '#]:[Pheno Barcode]],2,FALSE),"")</f>
        <v/>
      </c>
      <c r="G2277" s="101" t="str">
        <f>LEFT(expandedflower[[#This Row],[Pheno Barcode]],7)</f>
        <v/>
      </c>
      <c r="H2277" s="103" t="e">
        <f>_xlfn.IFNA(VLOOKUP(expandedflower[[#This Row],[Strain]],VEGC8[[#All],[Scion METRC '#]:[Health]],5,FALSE),"")</f>
        <v>#REF!</v>
      </c>
      <c r="I2277" s="101"/>
      <c r="J2277" s="101" t="str">
        <f>_xlfn.IFNA(VLOOKUP(expandedflower[[#This Row],[Scion METRC '#]],DEADC8[#Data],2,FALSE),"Alive")</f>
        <v>Alive</v>
      </c>
      <c r="K2277" s="101"/>
      <c r="L2277" s="101" t="str">
        <f>_xlfn.IFNA(VLOOKUP(expandedflower[[#This Row],[Scion METRC '#]],DEADC8[#Data],3,FALSE),"")</f>
        <v/>
      </c>
      <c r="M2277" s="103" t="str">
        <f>_xlfn.IFNA(VLOOKUP(expandedflower[[#This Row],[Scion METRC '#]],DEADC8[#Data],4,FALSE),"")</f>
        <v/>
      </c>
      <c r="N2277" s="101" t="str">
        <f>IF(ISNUMBER(SEARCH(".",expandedflower[[#This Row],[Pheno Barcode]])),CONCATENATE("1A4070000000065000",RIGHT(expandedflower[[#This Row],[Pheno Barcode]],6)),"")</f>
        <v/>
      </c>
      <c r="O227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_XU3-04</v>
      </c>
    </row>
    <row r="2278" spans="1:15" x14ac:dyDescent="0.25">
      <c r="A2278" s="99" t="s">
        <v>608</v>
      </c>
      <c r="B2278" s="101">
        <v>5</v>
      </c>
      <c r="C2278" s="101" t="s">
        <v>626</v>
      </c>
      <c r="D2278" s="101"/>
      <c r="E2278" s="100" t="e">
        <f>_xlfn.IFNA(VLOOKUP(expandedflower[[#This Row],[Scion METRC '#]],[3]!METRCC8[#Data],2,FALSE),"METRC ERROR")</f>
        <v>#REF!</v>
      </c>
      <c r="F2278" s="101" t="str">
        <f>_xlfn.IFNA(VLOOKUP(expandedflower[[#This Row],[Scion METRC '#]],VEGC8[[#All],[Scion METRC '#]:[Pheno Barcode]],2,FALSE),"")</f>
        <v/>
      </c>
      <c r="G2278" s="101" t="str">
        <f>LEFT(expandedflower[[#This Row],[Pheno Barcode]],7)</f>
        <v/>
      </c>
      <c r="H2278" s="103" t="e">
        <f>_xlfn.IFNA(VLOOKUP(expandedflower[[#This Row],[Strain]],VEGC8[[#All],[Scion METRC '#]:[Health]],5,FALSE),"")</f>
        <v>#REF!</v>
      </c>
      <c r="I2278" s="101"/>
      <c r="J2278" s="101" t="str">
        <f>_xlfn.IFNA(VLOOKUP(expandedflower[[#This Row],[Scion METRC '#]],DEADC8[#Data],2,FALSE),"Alive")</f>
        <v>Alive</v>
      </c>
      <c r="K2278" s="101"/>
      <c r="L2278" s="101" t="str">
        <f>_xlfn.IFNA(VLOOKUP(expandedflower[[#This Row],[Scion METRC '#]],DEADC8[#Data],3,FALSE),"")</f>
        <v/>
      </c>
      <c r="M2278" s="103" t="str">
        <f>_xlfn.IFNA(VLOOKUP(expandedflower[[#This Row],[Scion METRC '#]],DEADC8[#Data],4,FALSE),"")</f>
        <v/>
      </c>
      <c r="N2278" s="101" t="str">
        <f>IF(ISNUMBER(SEARCH(".",expandedflower[[#This Row],[Pheno Barcode]])),CONCATENATE("1A4070000000065000",RIGHT(expandedflower[[#This Row],[Pheno Barcode]],6)),"")</f>
        <v/>
      </c>
      <c r="O227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_XU3-05</v>
      </c>
    </row>
    <row r="2279" spans="1:15" x14ac:dyDescent="0.25">
      <c r="A2279" s="99" t="s">
        <v>608</v>
      </c>
      <c r="B2279" s="101">
        <v>6</v>
      </c>
      <c r="C2279" s="101" t="s">
        <v>626</v>
      </c>
      <c r="D2279" s="101"/>
      <c r="E2279" s="100" t="e">
        <f>_xlfn.IFNA(VLOOKUP(expandedflower[[#This Row],[Scion METRC '#]],[3]!METRCC8[#Data],2,FALSE),"METRC ERROR")</f>
        <v>#REF!</v>
      </c>
      <c r="F2279" s="101" t="str">
        <f>_xlfn.IFNA(VLOOKUP(expandedflower[[#This Row],[Scion METRC '#]],VEGC8[[#All],[Scion METRC '#]:[Pheno Barcode]],2,FALSE),"")</f>
        <v/>
      </c>
      <c r="G2279" s="101" t="str">
        <f>LEFT(expandedflower[[#This Row],[Pheno Barcode]],7)</f>
        <v/>
      </c>
      <c r="H2279" s="103" t="e">
        <f>_xlfn.IFNA(VLOOKUP(expandedflower[[#This Row],[Strain]],VEGC8[[#All],[Scion METRC '#]:[Health]],5,FALSE),"")</f>
        <v>#REF!</v>
      </c>
      <c r="I2279" s="101"/>
      <c r="J2279" s="101" t="str">
        <f>_xlfn.IFNA(VLOOKUP(expandedflower[[#This Row],[Scion METRC '#]],DEADC8[#Data],2,FALSE),"Alive")</f>
        <v>Alive</v>
      </c>
      <c r="K2279" s="101"/>
      <c r="L2279" s="101" t="str">
        <f>_xlfn.IFNA(VLOOKUP(expandedflower[[#This Row],[Scion METRC '#]],DEADC8[#Data],3,FALSE),"")</f>
        <v/>
      </c>
      <c r="M2279" s="103" t="str">
        <f>_xlfn.IFNA(VLOOKUP(expandedflower[[#This Row],[Scion METRC '#]],DEADC8[#Data],4,FALSE),"")</f>
        <v/>
      </c>
      <c r="N2279" s="101" t="str">
        <f>IF(ISNUMBER(SEARCH(".",expandedflower[[#This Row],[Pheno Barcode]])),CONCATENATE("1A4070000000065000",RIGHT(expandedflower[[#This Row],[Pheno Barcode]],6)),"")</f>
        <v/>
      </c>
      <c r="O227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_XU3-06</v>
      </c>
    </row>
    <row r="2280" spans="1:15" x14ac:dyDescent="0.25">
      <c r="A2280" s="99" t="s">
        <v>608</v>
      </c>
      <c r="B2280" s="101">
        <v>7</v>
      </c>
      <c r="C2280" s="101" t="s">
        <v>626</v>
      </c>
      <c r="D2280" s="101"/>
      <c r="E2280" s="100" t="e">
        <f>_xlfn.IFNA(VLOOKUP(expandedflower[[#This Row],[Scion METRC '#]],[3]!METRCC8[#Data],2,FALSE),"METRC ERROR")</f>
        <v>#REF!</v>
      </c>
      <c r="F2280" s="101" t="str">
        <f>_xlfn.IFNA(VLOOKUP(expandedflower[[#This Row],[Scion METRC '#]],VEGC8[[#All],[Scion METRC '#]:[Pheno Barcode]],2,FALSE),"")</f>
        <v/>
      </c>
      <c r="G2280" s="101" t="str">
        <f>LEFT(expandedflower[[#This Row],[Pheno Barcode]],7)</f>
        <v/>
      </c>
      <c r="H2280" s="103" t="e">
        <f>_xlfn.IFNA(VLOOKUP(expandedflower[[#This Row],[Strain]],VEGC8[[#All],[Scion METRC '#]:[Health]],5,FALSE),"")</f>
        <v>#REF!</v>
      </c>
      <c r="I2280" s="101"/>
      <c r="J2280" s="101" t="str">
        <f>_xlfn.IFNA(VLOOKUP(expandedflower[[#This Row],[Scion METRC '#]],DEADC8[#Data],2,FALSE),"Alive")</f>
        <v>Alive</v>
      </c>
      <c r="K2280" s="101"/>
      <c r="L2280" s="101" t="str">
        <f>_xlfn.IFNA(VLOOKUP(expandedflower[[#This Row],[Scion METRC '#]],DEADC8[#Data],3,FALSE),"")</f>
        <v/>
      </c>
      <c r="M2280" s="103" t="str">
        <f>_xlfn.IFNA(VLOOKUP(expandedflower[[#This Row],[Scion METRC '#]],DEADC8[#Data],4,FALSE),"")</f>
        <v/>
      </c>
      <c r="N2280" s="101" t="str">
        <f>IF(ISNUMBER(SEARCH(".",expandedflower[[#This Row],[Pheno Barcode]])),CONCATENATE("1A4070000000065000",RIGHT(expandedflower[[#This Row],[Pheno Barcode]],6)),"")</f>
        <v/>
      </c>
      <c r="O228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_XU3-07</v>
      </c>
    </row>
    <row r="2281" spans="1:15" x14ac:dyDescent="0.25">
      <c r="A2281" s="99" t="s">
        <v>608</v>
      </c>
      <c r="B2281" s="101">
        <v>8</v>
      </c>
      <c r="C2281" s="101" t="s">
        <v>626</v>
      </c>
      <c r="D2281" s="101"/>
      <c r="E2281" s="100" t="e">
        <f>_xlfn.IFNA(VLOOKUP(expandedflower[[#This Row],[Scion METRC '#]],[3]!METRCC8[#Data],2,FALSE),"METRC ERROR")</f>
        <v>#REF!</v>
      </c>
      <c r="F2281" s="101" t="str">
        <f>_xlfn.IFNA(VLOOKUP(expandedflower[[#This Row],[Scion METRC '#]],VEGC8[[#All],[Scion METRC '#]:[Pheno Barcode]],2,FALSE),"")</f>
        <v/>
      </c>
      <c r="G2281" s="101" t="str">
        <f>LEFT(expandedflower[[#This Row],[Pheno Barcode]],7)</f>
        <v/>
      </c>
      <c r="H2281" s="103" t="e">
        <f>_xlfn.IFNA(VLOOKUP(expandedflower[[#This Row],[Strain]],VEGC8[[#All],[Scion METRC '#]:[Health]],5,FALSE),"")</f>
        <v>#REF!</v>
      </c>
      <c r="I2281" s="101"/>
      <c r="J2281" s="101" t="str">
        <f>_xlfn.IFNA(VLOOKUP(expandedflower[[#This Row],[Scion METRC '#]],DEADC8[#Data],2,FALSE),"Alive")</f>
        <v>Alive</v>
      </c>
      <c r="K2281" s="101"/>
      <c r="L2281" s="101" t="str">
        <f>_xlfn.IFNA(VLOOKUP(expandedflower[[#This Row],[Scion METRC '#]],DEADC8[#Data],3,FALSE),"")</f>
        <v/>
      </c>
      <c r="M2281" s="103" t="str">
        <f>_xlfn.IFNA(VLOOKUP(expandedflower[[#This Row],[Scion METRC '#]],DEADC8[#Data],4,FALSE),"")</f>
        <v/>
      </c>
      <c r="N2281" s="101" t="str">
        <f>IF(ISNUMBER(SEARCH(".",expandedflower[[#This Row],[Pheno Barcode]])),CONCATENATE("1A4070000000065000",RIGHT(expandedflower[[#This Row],[Pheno Barcode]],6)),"")</f>
        <v/>
      </c>
      <c r="O228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_XU3-08</v>
      </c>
    </row>
    <row r="2282" spans="1:15" x14ac:dyDescent="0.25">
      <c r="A2282" s="99" t="s">
        <v>608</v>
      </c>
      <c r="B2282" s="101">
        <v>9</v>
      </c>
      <c r="C2282" s="101" t="s">
        <v>626</v>
      </c>
      <c r="D2282" s="101"/>
      <c r="E2282" s="100" t="e">
        <f>_xlfn.IFNA(VLOOKUP(expandedflower[[#This Row],[Scion METRC '#]],[3]!METRCC8[#Data],2,FALSE),"METRC ERROR")</f>
        <v>#REF!</v>
      </c>
      <c r="F2282" s="101" t="str">
        <f>_xlfn.IFNA(VLOOKUP(expandedflower[[#This Row],[Scion METRC '#]],VEGC8[[#All],[Scion METRC '#]:[Pheno Barcode]],2,FALSE),"")</f>
        <v/>
      </c>
      <c r="G2282" s="101" t="str">
        <f>LEFT(expandedflower[[#This Row],[Pheno Barcode]],7)</f>
        <v/>
      </c>
      <c r="H2282" s="103" t="e">
        <f>_xlfn.IFNA(VLOOKUP(expandedflower[[#This Row],[Strain]],VEGC8[[#All],[Scion METRC '#]:[Health]],5,FALSE),"")</f>
        <v>#REF!</v>
      </c>
      <c r="I2282" s="101"/>
      <c r="J2282" s="101" t="str">
        <f>_xlfn.IFNA(VLOOKUP(expandedflower[[#This Row],[Scion METRC '#]],DEADC8[#Data],2,FALSE),"Alive")</f>
        <v>Alive</v>
      </c>
      <c r="K2282" s="101"/>
      <c r="L2282" s="101" t="str">
        <f>_xlfn.IFNA(VLOOKUP(expandedflower[[#This Row],[Scion METRC '#]],DEADC8[#Data],3,FALSE),"")</f>
        <v/>
      </c>
      <c r="M2282" s="103" t="str">
        <f>_xlfn.IFNA(VLOOKUP(expandedflower[[#This Row],[Scion METRC '#]],DEADC8[#Data],4,FALSE),"")</f>
        <v/>
      </c>
      <c r="N2282" s="101" t="str">
        <f>IF(ISNUMBER(SEARCH(".",expandedflower[[#This Row],[Pheno Barcode]])),CONCATENATE("1A4070000000065000",RIGHT(expandedflower[[#This Row],[Pheno Barcode]],6)),"")</f>
        <v/>
      </c>
      <c r="O228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_XU3-09</v>
      </c>
    </row>
    <row r="2283" spans="1:15" x14ac:dyDescent="0.25">
      <c r="A2283" s="99" t="s">
        <v>608</v>
      </c>
      <c r="B2283" s="101">
        <v>10</v>
      </c>
      <c r="C2283" s="101" t="s">
        <v>626</v>
      </c>
      <c r="D2283" s="101"/>
      <c r="E2283" s="100" t="e">
        <f>_xlfn.IFNA(VLOOKUP(expandedflower[[#This Row],[Scion METRC '#]],[3]!METRCC8[#Data],2,FALSE),"METRC ERROR")</f>
        <v>#REF!</v>
      </c>
      <c r="F2283" s="101" t="str">
        <f>_xlfn.IFNA(VLOOKUP(expandedflower[[#This Row],[Scion METRC '#]],VEGC8[[#All],[Scion METRC '#]:[Pheno Barcode]],2,FALSE),"")</f>
        <v/>
      </c>
      <c r="G2283" s="101" t="str">
        <f>LEFT(expandedflower[[#This Row],[Pheno Barcode]],7)</f>
        <v/>
      </c>
      <c r="H2283" s="103" t="e">
        <f>_xlfn.IFNA(VLOOKUP(expandedflower[[#This Row],[Strain]],VEGC8[[#All],[Scion METRC '#]:[Health]],5,FALSE),"")</f>
        <v>#REF!</v>
      </c>
      <c r="I2283" s="101"/>
      <c r="J2283" s="101" t="str">
        <f>_xlfn.IFNA(VLOOKUP(expandedflower[[#This Row],[Scion METRC '#]],DEADC8[#Data],2,FALSE),"Alive")</f>
        <v>Alive</v>
      </c>
      <c r="K2283" s="101"/>
      <c r="L2283" s="101" t="str">
        <f>_xlfn.IFNA(VLOOKUP(expandedflower[[#This Row],[Scion METRC '#]],DEADC8[#Data],3,FALSE),"")</f>
        <v/>
      </c>
      <c r="M2283" s="103" t="str">
        <f>_xlfn.IFNA(VLOOKUP(expandedflower[[#This Row],[Scion METRC '#]],DEADC8[#Data],4,FALSE),"")</f>
        <v/>
      </c>
      <c r="N2283" s="101" t="str">
        <f>IF(ISNUMBER(SEARCH(".",expandedflower[[#This Row],[Pheno Barcode]])),CONCATENATE("1A4070000000065000",RIGHT(expandedflower[[#This Row],[Pheno Barcode]],6)),"")</f>
        <v/>
      </c>
      <c r="O228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_XU3-10</v>
      </c>
    </row>
    <row r="2284" spans="1:15" x14ac:dyDescent="0.25">
      <c r="A2284" s="99" t="s">
        <v>608</v>
      </c>
      <c r="B2284" s="101">
        <v>11</v>
      </c>
      <c r="C2284" s="101" t="s">
        <v>626</v>
      </c>
      <c r="D2284" s="101"/>
      <c r="E2284" s="100" t="e">
        <f>_xlfn.IFNA(VLOOKUP(expandedflower[[#This Row],[Scion METRC '#]],[3]!METRCC8[#Data],2,FALSE),"METRC ERROR")</f>
        <v>#REF!</v>
      </c>
      <c r="F2284" s="101" t="str">
        <f>_xlfn.IFNA(VLOOKUP(expandedflower[[#This Row],[Scion METRC '#]],VEGC8[[#All],[Scion METRC '#]:[Pheno Barcode]],2,FALSE),"")</f>
        <v/>
      </c>
      <c r="G2284" s="101" t="str">
        <f>LEFT(expandedflower[[#This Row],[Pheno Barcode]],7)</f>
        <v/>
      </c>
      <c r="H2284" s="103" t="e">
        <f>_xlfn.IFNA(VLOOKUP(expandedflower[[#This Row],[Strain]],VEGC8[[#All],[Scion METRC '#]:[Health]],5,FALSE),"")</f>
        <v>#REF!</v>
      </c>
      <c r="I2284" s="101"/>
      <c r="J2284" s="101" t="str">
        <f>_xlfn.IFNA(VLOOKUP(expandedflower[[#This Row],[Scion METRC '#]],DEADC8[#Data],2,FALSE),"Alive")</f>
        <v>Alive</v>
      </c>
      <c r="K2284" s="101"/>
      <c r="L2284" s="101" t="str">
        <f>_xlfn.IFNA(VLOOKUP(expandedflower[[#This Row],[Scion METRC '#]],DEADC8[#Data],3,FALSE),"")</f>
        <v/>
      </c>
      <c r="M2284" s="103" t="str">
        <f>_xlfn.IFNA(VLOOKUP(expandedflower[[#This Row],[Scion METRC '#]],DEADC8[#Data],4,FALSE),"")</f>
        <v/>
      </c>
      <c r="N2284" s="101" t="str">
        <f>IF(ISNUMBER(SEARCH(".",expandedflower[[#This Row],[Pheno Barcode]])),CONCATENATE("1A4070000000065000",RIGHT(expandedflower[[#This Row],[Pheno Barcode]],6)),"")</f>
        <v/>
      </c>
      <c r="O228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_XU3-11</v>
      </c>
    </row>
    <row r="2285" spans="1:15" x14ac:dyDescent="0.25">
      <c r="A2285" s="99" t="s">
        <v>608</v>
      </c>
      <c r="B2285" s="101">
        <v>12</v>
      </c>
      <c r="C2285" s="101" t="s">
        <v>626</v>
      </c>
      <c r="D2285" s="101"/>
      <c r="E2285" s="100" t="e">
        <f>_xlfn.IFNA(VLOOKUP(expandedflower[[#This Row],[Scion METRC '#]],[3]!METRCC8[#Data],2,FALSE),"METRC ERROR")</f>
        <v>#REF!</v>
      </c>
      <c r="F2285" s="101" t="str">
        <f>_xlfn.IFNA(VLOOKUP(expandedflower[[#This Row],[Scion METRC '#]],VEGC8[[#All],[Scion METRC '#]:[Pheno Barcode]],2,FALSE),"")</f>
        <v/>
      </c>
      <c r="G2285" s="101" t="str">
        <f>LEFT(expandedflower[[#This Row],[Pheno Barcode]],7)</f>
        <v/>
      </c>
      <c r="H2285" s="103" t="e">
        <f>_xlfn.IFNA(VLOOKUP(expandedflower[[#This Row],[Strain]],VEGC8[[#All],[Scion METRC '#]:[Health]],5,FALSE),"")</f>
        <v>#REF!</v>
      </c>
      <c r="I2285" s="101"/>
      <c r="J2285" s="101" t="str">
        <f>_xlfn.IFNA(VLOOKUP(expandedflower[[#This Row],[Scion METRC '#]],DEADC8[#Data],2,FALSE),"Alive")</f>
        <v>Alive</v>
      </c>
      <c r="K2285" s="101"/>
      <c r="L2285" s="101" t="str">
        <f>_xlfn.IFNA(VLOOKUP(expandedflower[[#This Row],[Scion METRC '#]],DEADC8[#Data],3,FALSE),"")</f>
        <v/>
      </c>
      <c r="M2285" s="103" t="str">
        <f>_xlfn.IFNA(VLOOKUP(expandedflower[[#This Row],[Scion METRC '#]],DEADC8[#Data],4,FALSE),"")</f>
        <v/>
      </c>
      <c r="N2285" s="101" t="str">
        <f>IF(ISNUMBER(SEARCH(".",expandedflower[[#This Row],[Pheno Barcode]])),CONCATENATE("1A4070000000065000",RIGHT(expandedflower[[#This Row],[Pheno Barcode]],6)),"")</f>
        <v/>
      </c>
      <c r="O228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_XU3-12</v>
      </c>
    </row>
    <row r="2286" spans="1:15" x14ac:dyDescent="0.25">
      <c r="A2286" s="99" t="s">
        <v>608</v>
      </c>
      <c r="B2286" s="101">
        <v>13</v>
      </c>
      <c r="C2286" s="101" t="s">
        <v>626</v>
      </c>
      <c r="D2286" s="101"/>
      <c r="E2286" s="100" t="e">
        <f>_xlfn.IFNA(VLOOKUP(expandedflower[[#This Row],[Scion METRC '#]],[3]!METRCC8[#Data],2,FALSE),"METRC ERROR")</f>
        <v>#REF!</v>
      </c>
      <c r="F2286" s="101" t="str">
        <f>_xlfn.IFNA(VLOOKUP(expandedflower[[#This Row],[Scion METRC '#]],VEGC8[[#All],[Scion METRC '#]:[Pheno Barcode]],2,FALSE),"")</f>
        <v/>
      </c>
      <c r="G2286" s="101" t="str">
        <f>LEFT(expandedflower[[#This Row],[Pheno Barcode]],7)</f>
        <v/>
      </c>
      <c r="H2286" s="103" t="e">
        <f>_xlfn.IFNA(VLOOKUP(expandedflower[[#This Row],[Strain]],VEGC8[[#All],[Scion METRC '#]:[Health]],5,FALSE),"")</f>
        <v>#REF!</v>
      </c>
      <c r="I2286" s="101"/>
      <c r="J2286" s="101" t="str">
        <f>_xlfn.IFNA(VLOOKUP(expandedflower[[#This Row],[Scion METRC '#]],DEADC8[#Data],2,FALSE),"Alive")</f>
        <v>Alive</v>
      </c>
      <c r="K2286" s="101"/>
      <c r="L2286" s="101" t="str">
        <f>_xlfn.IFNA(VLOOKUP(expandedflower[[#This Row],[Scion METRC '#]],DEADC8[#Data],3,FALSE),"")</f>
        <v/>
      </c>
      <c r="M2286" s="103" t="str">
        <f>_xlfn.IFNA(VLOOKUP(expandedflower[[#This Row],[Scion METRC '#]],DEADC8[#Data],4,FALSE),"")</f>
        <v/>
      </c>
      <c r="N2286" s="101" t="str">
        <f>IF(ISNUMBER(SEARCH(".",expandedflower[[#This Row],[Pheno Barcode]])),CONCATENATE("1A4070000000065000",RIGHT(expandedflower[[#This Row],[Pheno Barcode]],6)),"")</f>
        <v/>
      </c>
      <c r="O228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_XU3-13</v>
      </c>
    </row>
    <row r="2287" spans="1:15" x14ac:dyDescent="0.25">
      <c r="A2287" s="99" t="s">
        <v>608</v>
      </c>
      <c r="B2287" s="101">
        <v>14</v>
      </c>
      <c r="C2287" s="101" t="s">
        <v>626</v>
      </c>
      <c r="D2287" s="101"/>
      <c r="E2287" s="100" t="e">
        <f>_xlfn.IFNA(VLOOKUP(expandedflower[[#This Row],[Scion METRC '#]],[3]!METRCC8[#Data],2,FALSE),"METRC ERROR")</f>
        <v>#REF!</v>
      </c>
      <c r="F2287" s="101" t="str">
        <f>_xlfn.IFNA(VLOOKUP(expandedflower[[#This Row],[Scion METRC '#]],VEGC8[[#All],[Scion METRC '#]:[Pheno Barcode]],2,FALSE),"")</f>
        <v/>
      </c>
      <c r="G2287" s="101" t="str">
        <f>LEFT(expandedflower[[#This Row],[Pheno Barcode]],7)</f>
        <v/>
      </c>
      <c r="H2287" s="103" t="e">
        <f>_xlfn.IFNA(VLOOKUP(expandedflower[[#This Row],[Strain]],VEGC8[[#All],[Scion METRC '#]:[Health]],5,FALSE),"")</f>
        <v>#REF!</v>
      </c>
      <c r="I2287" s="101"/>
      <c r="J2287" s="101" t="str">
        <f>_xlfn.IFNA(VLOOKUP(expandedflower[[#This Row],[Scion METRC '#]],DEADC8[#Data],2,FALSE),"Alive")</f>
        <v>Alive</v>
      </c>
      <c r="K2287" s="101"/>
      <c r="L2287" s="101" t="str">
        <f>_xlfn.IFNA(VLOOKUP(expandedflower[[#This Row],[Scion METRC '#]],DEADC8[#Data],3,FALSE),"")</f>
        <v/>
      </c>
      <c r="M2287" s="103" t="str">
        <f>_xlfn.IFNA(VLOOKUP(expandedflower[[#This Row],[Scion METRC '#]],DEADC8[#Data],4,FALSE),"")</f>
        <v/>
      </c>
      <c r="N2287" s="101" t="str">
        <f>IF(ISNUMBER(SEARCH(".",expandedflower[[#This Row],[Pheno Barcode]])),CONCATENATE("1A4070000000065000",RIGHT(expandedflower[[#This Row],[Pheno Barcode]],6)),"")</f>
        <v/>
      </c>
      <c r="O228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_XU3-14</v>
      </c>
    </row>
    <row r="2288" spans="1:15" x14ac:dyDescent="0.25">
      <c r="A2288" s="99" t="s">
        <v>608</v>
      </c>
      <c r="B2288" s="101">
        <v>15</v>
      </c>
      <c r="C2288" s="101" t="s">
        <v>626</v>
      </c>
      <c r="D2288" s="101"/>
      <c r="E2288" s="100" t="e">
        <f>_xlfn.IFNA(VLOOKUP(expandedflower[[#This Row],[Scion METRC '#]],[3]!METRCC8[#Data],2,FALSE),"METRC ERROR")</f>
        <v>#REF!</v>
      </c>
      <c r="F2288" s="101" t="str">
        <f>_xlfn.IFNA(VLOOKUP(expandedflower[[#This Row],[Scion METRC '#]],VEGC8[[#All],[Scion METRC '#]:[Pheno Barcode]],2,FALSE),"")</f>
        <v/>
      </c>
      <c r="G2288" s="101" t="str">
        <f>LEFT(expandedflower[[#This Row],[Pheno Barcode]],7)</f>
        <v/>
      </c>
      <c r="H2288" s="103" t="e">
        <f>_xlfn.IFNA(VLOOKUP(expandedflower[[#This Row],[Strain]],VEGC8[[#All],[Scion METRC '#]:[Health]],5,FALSE),"")</f>
        <v>#REF!</v>
      </c>
      <c r="I2288" s="101"/>
      <c r="J2288" s="101" t="str">
        <f>_xlfn.IFNA(VLOOKUP(expandedflower[[#This Row],[Scion METRC '#]],DEADC8[#Data],2,FALSE),"Alive")</f>
        <v>Alive</v>
      </c>
      <c r="K2288" s="101"/>
      <c r="L2288" s="101" t="str">
        <f>_xlfn.IFNA(VLOOKUP(expandedflower[[#This Row],[Scion METRC '#]],DEADC8[#Data],3,FALSE),"")</f>
        <v/>
      </c>
      <c r="M2288" s="103" t="str">
        <f>_xlfn.IFNA(VLOOKUP(expandedflower[[#This Row],[Scion METRC '#]],DEADC8[#Data],4,FALSE),"")</f>
        <v/>
      </c>
      <c r="N2288" s="101" t="str">
        <f>IF(ISNUMBER(SEARCH(".",expandedflower[[#This Row],[Pheno Barcode]])),CONCATENATE("1A4070000000065000",RIGHT(expandedflower[[#This Row],[Pheno Barcode]],6)),"")</f>
        <v/>
      </c>
      <c r="O228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_XU3-15</v>
      </c>
    </row>
    <row r="2289" spans="1:15" x14ac:dyDescent="0.25">
      <c r="A2289" s="99" t="s">
        <v>608</v>
      </c>
      <c r="B2289" s="101">
        <v>16</v>
      </c>
      <c r="C2289" s="101" t="s">
        <v>626</v>
      </c>
      <c r="D2289" s="101"/>
      <c r="E2289" s="100" t="e">
        <f>_xlfn.IFNA(VLOOKUP(expandedflower[[#This Row],[Scion METRC '#]],[3]!METRCC8[#Data],2,FALSE),"METRC ERROR")</f>
        <v>#REF!</v>
      </c>
      <c r="F2289" s="101" t="str">
        <f>_xlfn.IFNA(VLOOKUP(expandedflower[[#This Row],[Scion METRC '#]],VEGC8[[#All],[Scion METRC '#]:[Pheno Barcode]],2,FALSE),"")</f>
        <v/>
      </c>
      <c r="G2289" s="101" t="str">
        <f>LEFT(expandedflower[[#This Row],[Pheno Barcode]],7)</f>
        <v/>
      </c>
      <c r="H2289" s="103" t="e">
        <f>_xlfn.IFNA(VLOOKUP(expandedflower[[#This Row],[Strain]],VEGC8[[#All],[Scion METRC '#]:[Health]],5,FALSE),"")</f>
        <v>#REF!</v>
      </c>
      <c r="I2289" s="101"/>
      <c r="J2289" s="101" t="str">
        <f>_xlfn.IFNA(VLOOKUP(expandedflower[[#This Row],[Scion METRC '#]],DEADC8[#Data],2,FALSE),"Alive")</f>
        <v>Alive</v>
      </c>
      <c r="K2289" s="101"/>
      <c r="L2289" s="101" t="str">
        <f>_xlfn.IFNA(VLOOKUP(expandedflower[[#This Row],[Scion METRC '#]],DEADC8[#Data],3,FALSE),"")</f>
        <v/>
      </c>
      <c r="M2289" s="103" t="str">
        <f>_xlfn.IFNA(VLOOKUP(expandedflower[[#This Row],[Scion METRC '#]],DEADC8[#Data],4,FALSE),"")</f>
        <v/>
      </c>
      <c r="N2289" s="101" t="str">
        <f>IF(ISNUMBER(SEARCH(".",expandedflower[[#This Row],[Pheno Barcode]])),CONCATENATE("1A4070000000065000",RIGHT(expandedflower[[#This Row],[Pheno Barcode]],6)),"")</f>
        <v/>
      </c>
      <c r="O228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_XU3-16</v>
      </c>
    </row>
    <row r="2290" spans="1:15" x14ac:dyDescent="0.25">
      <c r="A2290" s="99" t="s">
        <v>608</v>
      </c>
      <c r="B2290" s="101">
        <v>1</v>
      </c>
      <c r="C2290" s="101" t="s">
        <v>627</v>
      </c>
      <c r="D2290" s="101"/>
      <c r="E2290" s="100" t="e">
        <f>_xlfn.IFNA(VLOOKUP(expandedflower[[#This Row],[Scion METRC '#]],[3]!METRCC8[#Data],2,FALSE),"METRC ERROR")</f>
        <v>#REF!</v>
      </c>
      <c r="F2290" s="101" t="str">
        <f>_xlfn.IFNA(VLOOKUP(expandedflower[[#This Row],[Scion METRC '#]],VEGC8[[#All],[Scion METRC '#]:[Pheno Barcode]],2,FALSE),"")</f>
        <v/>
      </c>
      <c r="G2290" s="101" t="str">
        <f>LEFT(expandedflower[[#This Row],[Pheno Barcode]],7)</f>
        <v/>
      </c>
      <c r="H2290" s="103" t="e">
        <f>_xlfn.IFNA(VLOOKUP(expandedflower[[#This Row],[Strain]],VEGC8[[#All],[Scion METRC '#]:[Health]],5,FALSE),"")</f>
        <v>#REF!</v>
      </c>
      <c r="I2290" s="101"/>
      <c r="J2290" s="101" t="str">
        <f>_xlfn.IFNA(VLOOKUP(expandedflower[[#This Row],[Scion METRC '#]],DEADC8[#Data],2,FALSE),"Alive")</f>
        <v>Alive</v>
      </c>
      <c r="K2290" s="101"/>
      <c r="L2290" s="101" t="str">
        <f>_xlfn.IFNA(VLOOKUP(expandedflower[[#This Row],[Scion METRC '#]],DEADC8[#Data],3,FALSE),"")</f>
        <v/>
      </c>
      <c r="M2290" s="103" t="str">
        <f>_xlfn.IFNA(VLOOKUP(expandedflower[[#This Row],[Scion METRC '#]],DEADC8[#Data],4,FALSE),"")</f>
        <v/>
      </c>
      <c r="N2290" s="101" t="str">
        <f>IF(ISNUMBER(SEARCH(".",expandedflower[[#This Row],[Pheno Barcode]])),CONCATENATE("1A4070000000065000",RIGHT(expandedflower[[#This Row],[Pheno Barcode]],6)),"")</f>
        <v/>
      </c>
      <c r="O229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_XU4-01</v>
      </c>
    </row>
    <row r="2291" spans="1:15" x14ac:dyDescent="0.25">
      <c r="A2291" s="99" t="s">
        <v>608</v>
      </c>
      <c r="B2291" s="101">
        <v>2</v>
      </c>
      <c r="C2291" s="101" t="s">
        <v>627</v>
      </c>
      <c r="D2291" s="101"/>
      <c r="E2291" s="100" t="e">
        <f>_xlfn.IFNA(VLOOKUP(expandedflower[[#This Row],[Scion METRC '#]],[3]!METRCC8[#Data],2,FALSE),"METRC ERROR")</f>
        <v>#REF!</v>
      </c>
      <c r="F2291" s="101" t="str">
        <f>_xlfn.IFNA(VLOOKUP(expandedflower[[#This Row],[Scion METRC '#]],VEGC8[[#All],[Scion METRC '#]:[Pheno Barcode]],2,FALSE),"")</f>
        <v/>
      </c>
      <c r="G2291" s="101" t="str">
        <f>LEFT(expandedflower[[#This Row],[Pheno Barcode]],7)</f>
        <v/>
      </c>
      <c r="H2291" s="103" t="e">
        <f>_xlfn.IFNA(VLOOKUP(expandedflower[[#This Row],[Strain]],VEGC8[[#All],[Scion METRC '#]:[Health]],5,FALSE),"")</f>
        <v>#REF!</v>
      </c>
      <c r="I2291" s="101"/>
      <c r="J2291" s="101" t="str">
        <f>_xlfn.IFNA(VLOOKUP(expandedflower[[#This Row],[Scion METRC '#]],DEADC8[#Data],2,FALSE),"Alive")</f>
        <v>Alive</v>
      </c>
      <c r="K2291" s="101"/>
      <c r="L2291" s="101" t="str">
        <f>_xlfn.IFNA(VLOOKUP(expandedflower[[#This Row],[Scion METRC '#]],DEADC8[#Data],3,FALSE),"")</f>
        <v/>
      </c>
      <c r="M2291" s="103" t="str">
        <f>_xlfn.IFNA(VLOOKUP(expandedflower[[#This Row],[Scion METRC '#]],DEADC8[#Data],4,FALSE),"")</f>
        <v/>
      </c>
      <c r="N2291" s="101" t="str">
        <f>IF(ISNUMBER(SEARCH(".",expandedflower[[#This Row],[Pheno Barcode]])),CONCATENATE("1A4070000000065000",RIGHT(expandedflower[[#This Row],[Pheno Barcode]],6)),"")</f>
        <v/>
      </c>
      <c r="O229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_XU4-02</v>
      </c>
    </row>
    <row r="2292" spans="1:15" x14ac:dyDescent="0.25">
      <c r="A2292" s="99" t="s">
        <v>608</v>
      </c>
      <c r="B2292" s="101">
        <v>3</v>
      </c>
      <c r="C2292" s="101" t="s">
        <v>627</v>
      </c>
      <c r="D2292" s="101"/>
      <c r="E2292" s="100" t="e">
        <f>_xlfn.IFNA(VLOOKUP(expandedflower[[#This Row],[Scion METRC '#]],[3]!METRCC8[#Data],2,FALSE),"METRC ERROR")</f>
        <v>#REF!</v>
      </c>
      <c r="F2292" s="101" t="str">
        <f>_xlfn.IFNA(VLOOKUP(expandedflower[[#This Row],[Scion METRC '#]],VEGC8[[#All],[Scion METRC '#]:[Pheno Barcode]],2,FALSE),"")</f>
        <v/>
      </c>
      <c r="G2292" s="101" t="str">
        <f>LEFT(expandedflower[[#This Row],[Pheno Barcode]],7)</f>
        <v/>
      </c>
      <c r="H2292" s="103" t="e">
        <f>_xlfn.IFNA(VLOOKUP(expandedflower[[#This Row],[Strain]],VEGC8[[#All],[Scion METRC '#]:[Health]],5,FALSE),"")</f>
        <v>#REF!</v>
      </c>
      <c r="I2292" s="101"/>
      <c r="J2292" s="101" t="str">
        <f>_xlfn.IFNA(VLOOKUP(expandedflower[[#This Row],[Scion METRC '#]],DEADC8[#Data],2,FALSE),"Alive")</f>
        <v>Alive</v>
      </c>
      <c r="K2292" s="101"/>
      <c r="L2292" s="101" t="str">
        <f>_xlfn.IFNA(VLOOKUP(expandedflower[[#This Row],[Scion METRC '#]],DEADC8[#Data],3,FALSE),"")</f>
        <v/>
      </c>
      <c r="M2292" s="103" t="str">
        <f>_xlfn.IFNA(VLOOKUP(expandedflower[[#This Row],[Scion METRC '#]],DEADC8[#Data],4,FALSE),"")</f>
        <v/>
      </c>
      <c r="N2292" s="101" t="str">
        <f>IF(ISNUMBER(SEARCH(".",expandedflower[[#This Row],[Pheno Barcode]])),CONCATENATE("1A4070000000065000",RIGHT(expandedflower[[#This Row],[Pheno Barcode]],6)),"")</f>
        <v/>
      </c>
      <c r="O229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_XU4-03</v>
      </c>
    </row>
    <row r="2293" spans="1:15" x14ac:dyDescent="0.25">
      <c r="A2293" s="99" t="s">
        <v>608</v>
      </c>
      <c r="B2293" s="101">
        <v>4</v>
      </c>
      <c r="C2293" s="101" t="s">
        <v>627</v>
      </c>
      <c r="D2293" s="101"/>
      <c r="E2293" s="100" t="e">
        <f>_xlfn.IFNA(VLOOKUP(expandedflower[[#This Row],[Scion METRC '#]],[3]!METRCC8[#Data],2,FALSE),"METRC ERROR")</f>
        <v>#REF!</v>
      </c>
      <c r="F2293" s="101" t="str">
        <f>_xlfn.IFNA(VLOOKUP(expandedflower[[#This Row],[Scion METRC '#]],VEGC8[[#All],[Scion METRC '#]:[Pheno Barcode]],2,FALSE),"")</f>
        <v/>
      </c>
      <c r="G2293" s="101" t="str">
        <f>LEFT(expandedflower[[#This Row],[Pheno Barcode]],7)</f>
        <v/>
      </c>
      <c r="H2293" s="103" t="e">
        <f>_xlfn.IFNA(VLOOKUP(expandedflower[[#This Row],[Strain]],VEGC8[[#All],[Scion METRC '#]:[Health]],5,FALSE),"")</f>
        <v>#REF!</v>
      </c>
      <c r="I2293" s="101"/>
      <c r="J2293" s="101" t="str">
        <f>_xlfn.IFNA(VLOOKUP(expandedflower[[#This Row],[Scion METRC '#]],DEADC8[#Data],2,FALSE),"Alive")</f>
        <v>Alive</v>
      </c>
      <c r="K2293" s="101"/>
      <c r="L2293" s="101" t="str">
        <f>_xlfn.IFNA(VLOOKUP(expandedflower[[#This Row],[Scion METRC '#]],DEADC8[#Data],3,FALSE),"")</f>
        <v/>
      </c>
      <c r="M2293" s="103" t="str">
        <f>_xlfn.IFNA(VLOOKUP(expandedflower[[#This Row],[Scion METRC '#]],DEADC8[#Data],4,FALSE),"")</f>
        <v/>
      </c>
      <c r="N2293" s="101" t="str">
        <f>IF(ISNUMBER(SEARCH(".",expandedflower[[#This Row],[Pheno Barcode]])),CONCATENATE("1A4070000000065000",RIGHT(expandedflower[[#This Row],[Pheno Barcode]],6)),"")</f>
        <v/>
      </c>
      <c r="O229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_XU4-04</v>
      </c>
    </row>
    <row r="2294" spans="1:15" x14ac:dyDescent="0.25">
      <c r="A2294" s="99" t="s">
        <v>608</v>
      </c>
      <c r="B2294" s="101">
        <v>5</v>
      </c>
      <c r="C2294" s="101" t="s">
        <v>627</v>
      </c>
      <c r="D2294" s="101"/>
      <c r="E2294" s="100" t="e">
        <f>_xlfn.IFNA(VLOOKUP(expandedflower[[#This Row],[Scion METRC '#]],[3]!METRCC8[#Data],2,FALSE),"METRC ERROR")</f>
        <v>#REF!</v>
      </c>
      <c r="F2294" s="101" t="str">
        <f>_xlfn.IFNA(VLOOKUP(expandedflower[[#This Row],[Scion METRC '#]],VEGC8[[#All],[Scion METRC '#]:[Pheno Barcode]],2,FALSE),"")</f>
        <v/>
      </c>
      <c r="G2294" s="101" t="str">
        <f>LEFT(expandedflower[[#This Row],[Pheno Barcode]],7)</f>
        <v/>
      </c>
      <c r="H2294" s="103" t="e">
        <f>_xlfn.IFNA(VLOOKUP(expandedflower[[#This Row],[Strain]],VEGC8[[#All],[Scion METRC '#]:[Health]],5,FALSE),"")</f>
        <v>#REF!</v>
      </c>
      <c r="I2294" s="101"/>
      <c r="J2294" s="101" t="str">
        <f>_xlfn.IFNA(VLOOKUP(expandedflower[[#This Row],[Scion METRC '#]],DEADC8[#Data],2,FALSE),"Alive")</f>
        <v>Alive</v>
      </c>
      <c r="K2294" s="101"/>
      <c r="L2294" s="101" t="str">
        <f>_xlfn.IFNA(VLOOKUP(expandedflower[[#This Row],[Scion METRC '#]],DEADC8[#Data],3,FALSE),"")</f>
        <v/>
      </c>
      <c r="M2294" s="103" t="str">
        <f>_xlfn.IFNA(VLOOKUP(expandedflower[[#This Row],[Scion METRC '#]],DEADC8[#Data],4,FALSE),"")</f>
        <v/>
      </c>
      <c r="N2294" s="101" t="str">
        <f>IF(ISNUMBER(SEARCH(".",expandedflower[[#This Row],[Pheno Barcode]])),CONCATENATE("1A4070000000065000",RIGHT(expandedflower[[#This Row],[Pheno Barcode]],6)),"")</f>
        <v/>
      </c>
      <c r="O229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_XU4-05</v>
      </c>
    </row>
    <row r="2295" spans="1:15" x14ac:dyDescent="0.25">
      <c r="A2295" s="99" t="s">
        <v>608</v>
      </c>
      <c r="B2295" s="101">
        <v>6</v>
      </c>
      <c r="C2295" s="101" t="s">
        <v>627</v>
      </c>
      <c r="D2295" s="101"/>
      <c r="E2295" s="100" t="e">
        <f>_xlfn.IFNA(VLOOKUP(expandedflower[[#This Row],[Scion METRC '#]],[3]!METRCC8[#Data],2,FALSE),"METRC ERROR")</f>
        <v>#REF!</v>
      </c>
      <c r="F2295" s="101" t="str">
        <f>_xlfn.IFNA(VLOOKUP(expandedflower[[#This Row],[Scion METRC '#]],VEGC8[[#All],[Scion METRC '#]:[Pheno Barcode]],2,FALSE),"")</f>
        <v/>
      </c>
      <c r="G2295" s="101" t="str">
        <f>LEFT(expandedflower[[#This Row],[Pheno Barcode]],7)</f>
        <v/>
      </c>
      <c r="H2295" s="103" t="e">
        <f>_xlfn.IFNA(VLOOKUP(expandedflower[[#This Row],[Strain]],VEGC8[[#All],[Scion METRC '#]:[Health]],5,FALSE),"")</f>
        <v>#REF!</v>
      </c>
      <c r="I2295" s="101"/>
      <c r="J2295" s="101" t="str">
        <f>_xlfn.IFNA(VLOOKUP(expandedflower[[#This Row],[Scion METRC '#]],DEADC8[#Data],2,FALSE),"Alive")</f>
        <v>Alive</v>
      </c>
      <c r="K2295" s="101"/>
      <c r="L2295" s="101" t="str">
        <f>_xlfn.IFNA(VLOOKUP(expandedflower[[#This Row],[Scion METRC '#]],DEADC8[#Data],3,FALSE),"")</f>
        <v/>
      </c>
      <c r="M2295" s="103" t="str">
        <f>_xlfn.IFNA(VLOOKUP(expandedflower[[#This Row],[Scion METRC '#]],DEADC8[#Data],4,FALSE),"")</f>
        <v/>
      </c>
      <c r="N2295" s="101" t="str">
        <f>IF(ISNUMBER(SEARCH(".",expandedflower[[#This Row],[Pheno Barcode]])),CONCATENATE("1A4070000000065000",RIGHT(expandedflower[[#This Row],[Pheno Barcode]],6)),"")</f>
        <v/>
      </c>
      <c r="O229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_XU4-06</v>
      </c>
    </row>
    <row r="2296" spans="1:15" x14ac:dyDescent="0.25">
      <c r="A2296" s="99" t="s">
        <v>608</v>
      </c>
      <c r="B2296" s="101">
        <v>7</v>
      </c>
      <c r="C2296" s="101" t="s">
        <v>627</v>
      </c>
      <c r="D2296" s="101"/>
      <c r="E2296" s="100" t="e">
        <f>_xlfn.IFNA(VLOOKUP(expandedflower[[#This Row],[Scion METRC '#]],[3]!METRCC8[#Data],2,FALSE),"METRC ERROR")</f>
        <v>#REF!</v>
      </c>
      <c r="F2296" s="101" t="str">
        <f>_xlfn.IFNA(VLOOKUP(expandedflower[[#This Row],[Scion METRC '#]],VEGC8[[#All],[Scion METRC '#]:[Pheno Barcode]],2,FALSE),"")</f>
        <v/>
      </c>
      <c r="G2296" s="101" t="str">
        <f>LEFT(expandedflower[[#This Row],[Pheno Barcode]],7)</f>
        <v/>
      </c>
      <c r="H2296" s="103" t="e">
        <f>_xlfn.IFNA(VLOOKUP(expandedflower[[#This Row],[Strain]],VEGC8[[#All],[Scion METRC '#]:[Health]],5,FALSE),"")</f>
        <v>#REF!</v>
      </c>
      <c r="I2296" s="101"/>
      <c r="J2296" s="101" t="str">
        <f>_xlfn.IFNA(VLOOKUP(expandedflower[[#This Row],[Scion METRC '#]],DEADC8[#Data],2,FALSE),"Alive")</f>
        <v>Alive</v>
      </c>
      <c r="K2296" s="101"/>
      <c r="L2296" s="101" t="str">
        <f>_xlfn.IFNA(VLOOKUP(expandedflower[[#This Row],[Scion METRC '#]],DEADC8[#Data],3,FALSE),"")</f>
        <v/>
      </c>
      <c r="M2296" s="103" t="str">
        <f>_xlfn.IFNA(VLOOKUP(expandedflower[[#This Row],[Scion METRC '#]],DEADC8[#Data],4,FALSE),"")</f>
        <v/>
      </c>
      <c r="N2296" s="101" t="str">
        <f>IF(ISNUMBER(SEARCH(".",expandedflower[[#This Row],[Pheno Barcode]])),CONCATENATE("1A4070000000065000",RIGHT(expandedflower[[#This Row],[Pheno Barcode]],6)),"")</f>
        <v/>
      </c>
      <c r="O229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_XU4-07</v>
      </c>
    </row>
    <row r="2297" spans="1:15" x14ac:dyDescent="0.25">
      <c r="A2297" s="99" t="s">
        <v>608</v>
      </c>
      <c r="B2297" s="101">
        <v>8</v>
      </c>
      <c r="C2297" s="101" t="s">
        <v>627</v>
      </c>
      <c r="D2297" s="101"/>
      <c r="E2297" s="100" t="e">
        <f>_xlfn.IFNA(VLOOKUP(expandedflower[[#This Row],[Scion METRC '#]],[3]!METRCC8[#Data],2,FALSE),"METRC ERROR")</f>
        <v>#REF!</v>
      </c>
      <c r="F2297" s="101" t="str">
        <f>_xlfn.IFNA(VLOOKUP(expandedflower[[#This Row],[Scion METRC '#]],VEGC8[[#All],[Scion METRC '#]:[Pheno Barcode]],2,FALSE),"")</f>
        <v/>
      </c>
      <c r="G2297" s="101" t="str">
        <f>LEFT(expandedflower[[#This Row],[Pheno Barcode]],7)</f>
        <v/>
      </c>
      <c r="H2297" s="103" t="e">
        <f>_xlfn.IFNA(VLOOKUP(expandedflower[[#This Row],[Strain]],VEGC8[[#All],[Scion METRC '#]:[Health]],5,FALSE),"")</f>
        <v>#REF!</v>
      </c>
      <c r="I2297" s="101"/>
      <c r="J2297" s="101" t="str">
        <f>_xlfn.IFNA(VLOOKUP(expandedflower[[#This Row],[Scion METRC '#]],DEADC8[#Data],2,FALSE),"Alive")</f>
        <v>Alive</v>
      </c>
      <c r="K2297" s="101"/>
      <c r="L2297" s="101" t="str">
        <f>_xlfn.IFNA(VLOOKUP(expandedflower[[#This Row],[Scion METRC '#]],DEADC8[#Data],3,FALSE),"")</f>
        <v/>
      </c>
      <c r="M2297" s="103" t="str">
        <f>_xlfn.IFNA(VLOOKUP(expandedflower[[#This Row],[Scion METRC '#]],DEADC8[#Data],4,FALSE),"")</f>
        <v/>
      </c>
      <c r="N2297" s="101" t="str">
        <f>IF(ISNUMBER(SEARCH(".",expandedflower[[#This Row],[Pheno Barcode]])),CONCATENATE("1A4070000000065000",RIGHT(expandedflower[[#This Row],[Pheno Barcode]],6)),"")</f>
        <v/>
      </c>
      <c r="O229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_XU4-08</v>
      </c>
    </row>
    <row r="2298" spans="1:15" x14ac:dyDescent="0.25">
      <c r="A2298" s="99" t="s">
        <v>608</v>
      </c>
      <c r="B2298" s="101">
        <v>9</v>
      </c>
      <c r="C2298" s="101" t="s">
        <v>627</v>
      </c>
      <c r="D2298" s="101"/>
      <c r="E2298" s="100" t="e">
        <f>_xlfn.IFNA(VLOOKUP(expandedflower[[#This Row],[Scion METRC '#]],[3]!METRCC8[#Data],2,FALSE),"METRC ERROR")</f>
        <v>#REF!</v>
      </c>
      <c r="F2298" s="101" t="str">
        <f>_xlfn.IFNA(VLOOKUP(expandedflower[[#This Row],[Scion METRC '#]],VEGC8[[#All],[Scion METRC '#]:[Pheno Barcode]],2,FALSE),"")</f>
        <v/>
      </c>
      <c r="G2298" s="101" t="str">
        <f>LEFT(expandedflower[[#This Row],[Pheno Barcode]],7)</f>
        <v/>
      </c>
      <c r="H2298" s="103" t="e">
        <f>_xlfn.IFNA(VLOOKUP(expandedflower[[#This Row],[Strain]],VEGC8[[#All],[Scion METRC '#]:[Health]],5,FALSE),"")</f>
        <v>#REF!</v>
      </c>
      <c r="I2298" s="101"/>
      <c r="J2298" s="101" t="str">
        <f>_xlfn.IFNA(VLOOKUP(expandedflower[[#This Row],[Scion METRC '#]],DEADC8[#Data],2,FALSE),"Alive")</f>
        <v>Alive</v>
      </c>
      <c r="K2298" s="101"/>
      <c r="L2298" s="101" t="str">
        <f>_xlfn.IFNA(VLOOKUP(expandedflower[[#This Row],[Scion METRC '#]],DEADC8[#Data],3,FALSE),"")</f>
        <v/>
      </c>
      <c r="M2298" s="103" t="str">
        <f>_xlfn.IFNA(VLOOKUP(expandedflower[[#This Row],[Scion METRC '#]],DEADC8[#Data],4,FALSE),"")</f>
        <v/>
      </c>
      <c r="N2298" s="101" t="str">
        <f>IF(ISNUMBER(SEARCH(".",expandedflower[[#This Row],[Pheno Barcode]])),CONCATENATE("1A4070000000065000",RIGHT(expandedflower[[#This Row],[Pheno Barcode]],6)),"")</f>
        <v/>
      </c>
      <c r="O229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_XU4-09</v>
      </c>
    </row>
    <row r="2299" spans="1:15" x14ac:dyDescent="0.25">
      <c r="A2299" s="99" t="s">
        <v>608</v>
      </c>
      <c r="B2299" s="101">
        <v>10</v>
      </c>
      <c r="C2299" s="101" t="s">
        <v>627</v>
      </c>
      <c r="D2299" s="101"/>
      <c r="E2299" s="100" t="e">
        <f>_xlfn.IFNA(VLOOKUP(expandedflower[[#This Row],[Scion METRC '#]],[3]!METRCC8[#Data],2,FALSE),"METRC ERROR")</f>
        <v>#REF!</v>
      </c>
      <c r="F2299" s="101" t="str">
        <f>_xlfn.IFNA(VLOOKUP(expandedflower[[#This Row],[Scion METRC '#]],VEGC8[[#All],[Scion METRC '#]:[Pheno Barcode]],2,FALSE),"")</f>
        <v/>
      </c>
      <c r="G2299" s="101" t="str">
        <f>LEFT(expandedflower[[#This Row],[Pheno Barcode]],7)</f>
        <v/>
      </c>
      <c r="H2299" s="103" t="e">
        <f>_xlfn.IFNA(VLOOKUP(expandedflower[[#This Row],[Strain]],VEGC8[[#All],[Scion METRC '#]:[Health]],5,FALSE),"")</f>
        <v>#REF!</v>
      </c>
      <c r="I2299" s="101"/>
      <c r="J2299" s="101" t="str">
        <f>_xlfn.IFNA(VLOOKUP(expandedflower[[#This Row],[Scion METRC '#]],DEADC8[#Data],2,FALSE),"Alive")</f>
        <v>Alive</v>
      </c>
      <c r="K2299" s="101"/>
      <c r="L2299" s="101" t="str">
        <f>_xlfn.IFNA(VLOOKUP(expandedflower[[#This Row],[Scion METRC '#]],DEADC8[#Data],3,FALSE),"")</f>
        <v/>
      </c>
      <c r="M2299" s="103" t="str">
        <f>_xlfn.IFNA(VLOOKUP(expandedflower[[#This Row],[Scion METRC '#]],DEADC8[#Data],4,FALSE),"")</f>
        <v/>
      </c>
      <c r="N2299" s="101" t="str">
        <f>IF(ISNUMBER(SEARCH(".",expandedflower[[#This Row],[Pheno Barcode]])),CONCATENATE("1A4070000000065000",RIGHT(expandedflower[[#This Row],[Pheno Barcode]],6)),"")</f>
        <v/>
      </c>
      <c r="O229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_XU4-10</v>
      </c>
    </row>
    <row r="2300" spans="1:15" x14ac:dyDescent="0.25">
      <c r="A2300" s="99" t="s">
        <v>608</v>
      </c>
      <c r="B2300" s="101">
        <v>11</v>
      </c>
      <c r="C2300" s="101" t="s">
        <v>627</v>
      </c>
      <c r="D2300" s="101"/>
      <c r="E2300" s="100" t="e">
        <f>_xlfn.IFNA(VLOOKUP(expandedflower[[#This Row],[Scion METRC '#]],[3]!METRCC8[#Data],2,FALSE),"METRC ERROR")</f>
        <v>#REF!</v>
      </c>
      <c r="F2300" s="101" t="str">
        <f>_xlfn.IFNA(VLOOKUP(expandedflower[[#This Row],[Scion METRC '#]],VEGC8[[#All],[Scion METRC '#]:[Pheno Barcode]],2,FALSE),"")</f>
        <v/>
      </c>
      <c r="G2300" s="101" t="str">
        <f>LEFT(expandedflower[[#This Row],[Pheno Barcode]],7)</f>
        <v/>
      </c>
      <c r="H2300" s="103" t="e">
        <f>_xlfn.IFNA(VLOOKUP(expandedflower[[#This Row],[Strain]],VEGC8[[#All],[Scion METRC '#]:[Health]],5,FALSE),"")</f>
        <v>#REF!</v>
      </c>
      <c r="I2300" s="101"/>
      <c r="J2300" s="101" t="str">
        <f>_xlfn.IFNA(VLOOKUP(expandedflower[[#This Row],[Scion METRC '#]],DEADC8[#Data],2,FALSE),"Alive")</f>
        <v>Alive</v>
      </c>
      <c r="K2300" s="101"/>
      <c r="L2300" s="101" t="str">
        <f>_xlfn.IFNA(VLOOKUP(expandedflower[[#This Row],[Scion METRC '#]],DEADC8[#Data],3,FALSE),"")</f>
        <v/>
      </c>
      <c r="M2300" s="103" t="str">
        <f>_xlfn.IFNA(VLOOKUP(expandedflower[[#This Row],[Scion METRC '#]],DEADC8[#Data],4,FALSE),"")</f>
        <v/>
      </c>
      <c r="N2300" s="101" t="str">
        <f>IF(ISNUMBER(SEARCH(".",expandedflower[[#This Row],[Pheno Barcode]])),CONCATENATE("1A4070000000065000",RIGHT(expandedflower[[#This Row],[Pheno Barcode]],6)),"")</f>
        <v/>
      </c>
      <c r="O230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_XU4-11</v>
      </c>
    </row>
    <row r="2301" spans="1:15" x14ac:dyDescent="0.25">
      <c r="A2301" s="99" t="s">
        <v>608</v>
      </c>
      <c r="B2301" s="101">
        <v>12</v>
      </c>
      <c r="C2301" s="101" t="s">
        <v>627</v>
      </c>
      <c r="D2301" s="101"/>
      <c r="E2301" s="100" t="e">
        <f>_xlfn.IFNA(VLOOKUP(expandedflower[[#This Row],[Scion METRC '#]],[3]!METRCC8[#Data],2,FALSE),"METRC ERROR")</f>
        <v>#REF!</v>
      </c>
      <c r="F2301" s="101" t="str">
        <f>_xlfn.IFNA(VLOOKUP(expandedflower[[#This Row],[Scion METRC '#]],VEGC8[[#All],[Scion METRC '#]:[Pheno Barcode]],2,FALSE),"")</f>
        <v/>
      </c>
      <c r="G2301" s="101" t="str">
        <f>LEFT(expandedflower[[#This Row],[Pheno Barcode]],7)</f>
        <v/>
      </c>
      <c r="H2301" s="103" t="e">
        <f>_xlfn.IFNA(VLOOKUP(expandedflower[[#This Row],[Strain]],VEGC8[[#All],[Scion METRC '#]:[Health]],5,FALSE),"")</f>
        <v>#REF!</v>
      </c>
      <c r="I2301" s="101"/>
      <c r="J2301" s="101" t="str">
        <f>_xlfn.IFNA(VLOOKUP(expandedflower[[#This Row],[Scion METRC '#]],DEADC8[#Data],2,FALSE),"Alive")</f>
        <v>Alive</v>
      </c>
      <c r="K2301" s="101"/>
      <c r="L2301" s="101" t="str">
        <f>_xlfn.IFNA(VLOOKUP(expandedflower[[#This Row],[Scion METRC '#]],DEADC8[#Data],3,FALSE),"")</f>
        <v/>
      </c>
      <c r="M2301" s="103" t="str">
        <f>_xlfn.IFNA(VLOOKUP(expandedflower[[#This Row],[Scion METRC '#]],DEADC8[#Data],4,FALSE),"")</f>
        <v/>
      </c>
      <c r="N2301" s="101" t="str">
        <f>IF(ISNUMBER(SEARCH(".",expandedflower[[#This Row],[Pheno Barcode]])),CONCATENATE("1A4070000000065000",RIGHT(expandedflower[[#This Row],[Pheno Barcode]],6)),"")</f>
        <v/>
      </c>
      <c r="O230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_XU4-12</v>
      </c>
    </row>
    <row r="2302" spans="1:15" x14ac:dyDescent="0.25">
      <c r="A2302" s="99" t="s">
        <v>608</v>
      </c>
      <c r="B2302" s="101">
        <v>13</v>
      </c>
      <c r="C2302" s="101" t="s">
        <v>627</v>
      </c>
      <c r="D2302" s="101"/>
      <c r="E2302" s="100" t="e">
        <f>_xlfn.IFNA(VLOOKUP(expandedflower[[#This Row],[Scion METRC '#]],[3]!METRCC8[#Data],2,FALSE),"METRC ERROR")</f>
        <v>#REF!</v>
      </c>
      <c r="F2302" s="101" t="str">
        <f>_xlfn.IFNA(VLOOKUP(expandedflower[[#This Row],[Scion METRC '#]],VEGC8[[#All],[Scion METRC '#]:[Pheno Barcode]],2,FALSE),"")</f>
        <v/>
      </c>
      <c r="G2302" s="101" t="str">
        <f>LEFT(expandedflower[[#This Row],[Pheno Barcode]],7)</f>
        <v/>
      </c>
      <c r="H2302" s="103" t="e">
        <f>_xlfn.IFNA(VLOOKUP(expandedflower[[#This Row],[Strain]],VEGC8[[#All],[Scion METRC '#]:[Health]],5,FALSE),"")</f>
        <v>#REF!</v>
      </c>
      <c r="I2302" s="101"/>
      <c r="J2302" s="101" t="str">
        <f>_xlfn.IFNA(VLOOKUP(expandedflower[[#This Row],[Scion METRC '#]],DEADC8[#Data],2,FALSE),"Alive")</f>
        <v>Alive</v>
      </c>
      <c r="K2302" s="101"/>
      <c r="L2302" s="101" t="str">
        <f>_xlfn.IFNA(VLOOKUP(expandedflower[[#This Row],[Scion METRC '#]],DEADC8[#Data],3,FALSE),"")</f>
        <v/>
      </c>
      <c r="M2302" s="103" t="str">
        <f>_xlfn.IFNA(VLOOKUP(expandedflower[[#This Row],[Scion METRC '#]],DEADC8[#Data],4,FALSE),"")</f>
        <v/>
      </c>
      <c r="N2302" s="101" t="str">
        <f>IF(ISNUMBER(SEARCH(".",expandedflower[[#This Row],[Pheno Barcode]])),CONCATENATE("1A4070000000065000",RIGHT(expandedflower[[#This Row],[Pheno Barcode]],6)),"")</f>
        <v/>
      </c>
      <c r="O230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_XU4-13</v>
      </c>
    </row>
    <row r="2303" spans="1:15" x14ac:dyDescent="0.25">
      <c r="A2303" s="99" t="s">
        <v>608</v>
      </c>
      <c r="B2303" s="101">
        <v>14</v>
      </c>
      <c r="C2303" s="101" t="s">
        <v>627</v>
      </c>
      <c r="D2303" s="101"/>
      <c r="E2303" s="100" t="e">
        <f>_xlfn.IFNA(VLOOKUP(expandedflower[[#This Row],[Scion METRC '#]],[3]!METRCC8[#Data],2,FALSE),"METRC ERROR")</f>
        <v>#REF!</v>
      </c>
      <c r="F2303" s="101" t="str">
        <f>_xlfn.IFNA(VLOOKUP(expandedflower[[#This Row],[Scion METRC '#]],VEGC8[[#All],[Scion METRC '#]:[Pheno Barcode]],2,FALSE),"")</f>
        <v/>
      </c>
      <c r="G2303" s="101" t="str">
        <f>LEFT(expandedflower[[#This Row],[Pheno Barcode]],7)</f>
        <v/>
      </c>
      <c r="H2303" s="103" t="e">
        <f>_xlfn.IFNA(VLOOKUP(expandedflower[[#This Row],[Strain]],VEGC8[[#All],[Scion METRC '#]:[Health]],5,FALSE),"")</f>
        <v>#REF!</v>
      </c>
      <c r="I2303" s="101"/>
      <c r="J2303" s="101" t="str">
        <f>_xlfn.IFNA(VLOOKUP(expandedflower[[#This Row],[Scion METRC '#]],DEADC8[#Data],2,FALSE),"Alive")</f>
        <v>Alive</v>
      </c>
      <c r="K2303" s="101"/>
      <c r="L2303" s="101" t="str">
        <f>_xlfn.IFNA(VLOOKUP(expandedflower[[#This Row],[Scion METRC '#]],DEADC8[#Data],3,FALSE),"")</f>
        <v/>
      </c>
      <c r="M2303" s="103" t="str">
        <f>_xlfn.IFNA(VLOOKUP(expandedflower[[#This Row],[Scion METRC '#]],DEADC8[#Data],4,FALSE),"")</f>
        <v/>
      </c>
      <c r="N2303" s="101" t="str">
        <f>IF(ISNUMBER(SEARCH(".",expandedflower[[#This Row],[Pheno Barcode]])),CONCATENATE("1A4070000000065000",RIGHT(expandedflower[[#This Row],[Pheno Barcode]],6)),"")</f>
        <v/>
      </c>
      <c r="O230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_XU4-14</v>
      </c>
    </row>
    <row r="2304" spans="1:15" x14ac:dyDescent="0.25">
      <c r="A2304" s="99" t="s">
        <v>608</v>
      </c>
      <c r="B2304" s="101">
        <v>15</v>
      </c>
      <c r="C2304" s="101" t="s">
        <v>627</v>
      </c>
      <c r="D2304" s="101"/>
      <c r="E2304" s="100" t="e">
        <f>_xlfn.IFNA(VLOOKUP(expandedflower[[#This Row],[Scion METRC '#]],[3]!METRCC8[#Data],2,FALSE),"METRC ERROR")</f>
        <v>#REF!</v>
      </c>
      <c r="F2304" s="101" t="str">
        <f>_xlfn.IFNA(VLOOKUP(expandedflower[[#This Row],[Scion METRC '#]],VEGC8[[#All],[Scion METRC '#]:[Pheno Barcode]],2,FALSE),"")</f>
        <v/>
      </c>
      <c r="G2304" s="101" t="str">
        <f>LEFT(expandedflower[[#This Row],[Pheno Barcode]],7)</f>
        <v/>
      </c>
      <c r="H2304" s="103" t="e">
        <f>_xlfn.IFNA(VLOOKUP(expandedflower[[#This Row],[Strain]],VEGC8[[#All],[Scion METRC '#]:[Health]],5,FALSE),"")</f>
        <v>#REF!</v>
      </c>
      <c r="I2304" s="101"/>
      <c r="J2304" s="101" t="str">
        <f>_xlfn.IFNA(VLOOKUP(expandedflower[[#This Row],[Scion METRC '#]],DEADC8[#Data],2,FALSE),"Alive")</f>
        <v>Alive</v>
      </c>
      <c r="K2304" s="101"/>
      <c r="L2304" s="101" t="str">
        <f>_xlfn.IFNA(VLOOKUP(expandedflower[[#This Row],[Scion METRC '#]],DEADC8[#Data],3,FALSE),"")</f>
        <v/>
      </c>
      <c r="M2304" s="103" t="str">
        <f>_xlfn.IFNA(VLOOKUP(expandedflower[[#This Row],[Scion METRC '#]],DEADC8[#Data],4,FALSE),"")</f>
        <v/>
      </c>
      <c r="N2304" s="101" t="str">
        <f>IF(ISNUMBER(SEARCH(".",expandedflower[[#This Row],[Pheno Barcode]])),CONCATENATE("1A4070000000065000",RIGHT(expandedflower[[#This Row],[Pheno Barcode]],6)),"")</f>
        <v/>
      </c>
      <c r="O230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_XU4-15</v>
      </c>
    </row>
    <row r="2305" spans="1:15" x14ac:dyDescent="0.25">
      <c r="A2305" s="99" t="s">
        <v>608</v>
      </c>
      <c r="B2305" s="101">
        <v>16</v>
      </c>
      <c r="C2305" s="101" t="s">
        <v>627</v>
      </c>
      <c r="D2305" s="101"/>
      <c r="E2305" s="100" t="e">
        <f>_xlfn.IFNA(VLOOKUP(expandedflower[[#This Row],[Scion METRC '#]],[3]!METRCC8[#Data],2,FALSE),"METRC ERROR")</f>
        <v>#REF!</v>
      </c>
      <c r="F2305" s="101" t="str">
        <f>_xlfn.IFNA(VLOOKUP(expandedflower[[#This Row],[Scion METRC '#]],VEGC8[[#All],[Scion METRC '#]:[Pheno Barcode]],2,FALSE),"")</f>
        <v/>
      </c>
      <c r="G2305" s="101" t="str">
        <f>LEFT(expandedflower[[#This Row],[Pheno Barcode]],7)</f>
        <v/>
      </c>
      <c r="H2305" s="103" t="e">
        <f>_xlfn.IFNA(VLOOKUP(expandedflower[[#This Row],[Strain]],VEGC8[[#All],[Scion METRC '#]:[Health]],5,FALSE),"")</f>
        <v>#REF!</v>
      </c>
      <c r="I2305" s="101"/>
      <c r="J2305" s="101" t="str">
        <f>_xlfn.IFNA(VLOOKUP(expandedflower[[#This Row],[Scion METRC '#]],DEADC8[#Data],2,FALSE),"Alive")</f>
        <v>Alive</v>
      </c>
      <c r="K2305" s="101"/>
      <c r="L2305" s="101" t="str">
        <f>_xlfn.IFNA(VLOOKUP(expandedflower[[#This Row],[Scion METRC '#]],DEADC8[#Data],3,FALSE),"")</f>
        <v/>
      </c>
      <c r="M2305" s="103" t="str">
        <f>_xlfn.IFNA(VLOOKUP(expandedflower[[#This Row],[Scion METRC '#]],DEADC8[#Data],4,FALSE),"")</f>
        <v/>
      </c>
      <c r="N2305" s="101" t="str">
        <f>IF(ISNUMBER(SEARCH(".",expandedflower[[#This Row],[Pheno Barcode]])),CONCATENATE("1A4070000000065000",RIGHT(expandedflower[[#This Row],[Pheno Barcode]],6)),"")</f>
        <v/>
      </c>
      <c r="O230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_XU4-16</v>
      </c>
    </row>
    <row r="2306" spans="1:15" x14ac:dyDescent="0.25">
      <c r="A2306" s="99" t="s">
        <v>608</v>
      </c>
      <c r="B2306" s="101">
        <v>1</v>
      </c>
      <c r="C2306" s="101" t="s">
        <v>628</v>
      </c>
      <c r="D2306" s="101"/>
      <c r="E2306" s="100" t="e">
        <f>_xlfn.IFNA(VLOOKUP(expandedflower[[#This Row],[Scion METRC '#]],[3]!METRCC8[#Data],2,FALSE),"METRC ERROR")</f>
        <v>#REF!</v>
      </c>
      <c r="F2306" s="101" t="str">
        <f>_xlfn.IFNA(VLOOKUP(expandedflower[[#This Row],[Scion METRC '#]],VEGC8[[#All],[Scion METRC '#]:[Pheno Barcode]],2,FALSE),"")</f>
        <v/>
      </c>
      <c r="G2306" s="101" t="str">
        <f>LEFT(expandedflower[[#This Row],[Pheno Barcode]],7)</f>
        <v/>
      </c>
      <c r="H2306" s="103" t="e">
        <f>_xlfn.IFNA(VLOOKUP(expandedflower[[#This Row],[Strain]],VEGC8[[#All],[Scion METRC '#]:[Health]],5,FALSE),"")</f>
        <v>#REF!</v>
      </c>
      <c r="I2306" s="101"/>
      <c r="J2306" s="101" t="str">
        <f>_xlfn.IFNA(VLOOKUP(expandedflower[[#This Row],[Scion METRC '#]],DEADC8[#Data],2,FALSE),"Alive")</f>
        <v>Alive</v>
      </c>
      <c r="K2306" s="101"/>
      <c r="L2306" s="101" t="str">
        <f>_xlfn.IFNA(VLOOKUP(expandedflower[[#This Row],[Scion METRC '#]],DEADC8[#Data],3,FALSE),"")</f>
        <v/>
      </c>
      <c r="M2306" s="103" t="str">
        <f>_xlfn.IFNA(VLOOKUP(expandedflower[[#This Row],[Scion METRC '#]],DEADC8[#Data],4,FALSE),"")</f>
        <v/>
      </c>
      <c r="N2306" s="101" t="str">
        <f>IF(ISNUMBER(SEARCH(".",expandedflower[[#This Row],[Pheno Barcode]])),CONCATENATE("1A4070000000065000",RIGHT(expandedflower[[#This Row],[Pheno Barcode]],6)),"")</f>
        <v/>
      </c>
      <c r="O230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_XU5-01</v>
      </c>
    </row>
    <row r="2307" spans="1:15" x14ac:dyDescent="0.25">
      <c r="A2307" s="99" t="s">
        <v>608</v>
      </c>
      <c r="B2307" s="101">
        <v>2</v>
      </c>
      <c r="C2307" s="101" t="s">
        <v>628</v>
      </c>
      <c r="D2307" s="101"/>
      <c r="E2307" s="100" t="e">
        <f>_xlfn.IFNA(VLOOKUP(expandedflower[[#This Row],[Scion METRC '#]],[3]!METRCC8[#Data],2,FALSE),"METRC ERROR")</f>
        <v>#REF!</v>
      </c>
      <c r="F2307" s="101" t="str">
        <f>_xlfn.IFNA(VLOOKUP(expandedflower[[#This Row],[Scion METRC '#]],VEGC8[[#All],[Scion METRC '#]:[Pheno Barcode]],2,FALSE),"")</f>
        <v/>
      </c>
      <c r="G2307" s="101" t="str">
        <f>LEFT(expandedflower[[#This Row],[Pheno Barcode]],7)</f>
        <v/>
      </c>
      <c r="H2307" s="103" t="e">
        <f>_xlfn.IFNA(VLOOKUP(expandedflower[[#This Row],[Strain]],VEGC8[[#All],[Scion METRC '#]:[Health]],5,FALSE),"")</f>
        <v>#REF!</v>
      </c>
      <c r="I2307" s="101"/>
      <c r="J2307" s="101" t="str">
        <f>_xlfn.IFNA(VLOOKUP(expandedflower[[#This Row],[Scion METRC '#]],DEADC8[#Data],2,FALSE),"Alive")</f>
        <v>Alive</v>
      </c>
      <c r="K2307" s="101"/>
      <c r="L2307" s="101" t="str">
        <f>_xlfn.IFNA(VLOOKUP(expandedflower[[#This Row],[Scion METRC '#]],DEADC8[#Data],3,FALSE),"")</f>
        <v/>
      </c>
      <c r="M2307" s="103" t="str">
        <f>_xlfn.IFNA(VLOOKUP(expandedflower[[#This Row],[Scion METRC '#]],DEADC8[#Data],4,FALSE),"")</f>
        <v/>
      </c>
      <c r="N2307" s="101" t="str">
        <f>IF(ISNUMBER(SEARCH(".",expandedflower[[#This Row],[Pheno Barcode]])),CONCATENATE("1A4070000000065000",RIGHT(expandedflower[[#This Row],[Pheno Barcode]],6)),"")</f>
        <v/>
      </c>
      <c r="O230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_XU5-02</v>
      </c>
    </row>
    <row r="2308" spans="1:15" x14ac:dyDescent="0.25">
      <c r="A2308" s="99" t="s">
        <v>608</v>
      </c>
      <c r="B2308" s="101">
        <v>3</v>
      </c>
      <c r="C2308" s="101" t="s">
        <v>628</v>
      </c>
      <c r="D2308" s="101"/>
      <c r="E2308" s="100" t="e">
        <f>_xlfn.IFNA(VLOOKUP(expandedflower[[#This Row],[Scion METRC '#]],[3]!METRCC8[#Data],2,FALSE),"METRC ERROR")</f>
        <v>#REF!</v>
      </c>
      <c r="F2308" s="101" t="str">
        <f>_xlfn.IFNA(VLOOKUP(expandedflower[[#This Row],[Scion METRC '#]],VEGC8[[#All],[Scion METRC '#]:[Pheno Barcode]],2,FALSE),"")</f>
        <v/>
      </c>
      <c r="G2308" s="101" t="str">
        <f>LEFT(expandedflower[[#This Row],[Pheno Barcode]],7)</f>
        <v/>
      </c>
      <c r="H2308" s="103" t="e">
        <f>_xlfn.IFNA(VLOOKUP(expandedflower[[#This Row],[Strain]],VEGC8[[#All],[Scion METRC '#]:[Health]],5,FALSE),"")</f>
        <v>#REF!</v>
      </c>
      <c r="I2308" s="101"/>
      <c r="J2308" s="101" t="str">
        <f>_xlfn.IFNA(VLOOKUP(expandedflower[[#This Row],[Scion METRC '#]],DEADC8[#Data],2,FALSE),"Alive")</f>
        <v>Alive</v>
      </c>
      <c r="K2308" s="101"/>
      <c r="L2308" s="101" t="str">
        <f>_xlfn.IFNA(VLOOKUP(expandedflower[[#This Row],[Scion METRC '#]],DEADC8[#Data],3,FALSE),"")</f>
        <v/>
      </c>
      <c r="M2308" s="103" t="str">
        <f>_xlfn.IFNA(VLOOKUP(expandedflower[[#This Row],[Scion METRC '#]],DEADC8[#Data],4,FALSE),"")</f>
        <v/>
      </c>
      <c r="N2308" s="101" t="str">
        <f>IF(ISNUMBER(SEARCH(".",expandedflower[[#This Row],[Pheno Barcode]])),CONCATENATE("1A4070000000065000",RIGHT(expandedflower[[#This Row],[Pheno Barcode]],6)),"")</f>
        <v/>
      </c>
      <c r="O230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_XU5-03</v>
      </c>
    </row>
    <row r="2309" spans="1:15" x14ac:dyDescent="0.25">
      <c r="A2309" s="99" t="s">
        <v>608</v>
      </c>
      <c r="B2309" s="101">
        <v>4</v>
      </c>
      <c r="C2309" s="101" t="s">
        <v>628</v>
      </c>
      <c r="D2309" s="101"/>
      <c r="E2309" s="100" t="e">
        <f>_xlfn.IFNA(VLOOKUP(expandedflower[[#This Row],[Scion METRC '#]],[3]!METRCC8[#Data],2,FALSE),"METRC ERROR")</f>
        <v>#REF!</v>
      </c>
      <c r="F2309" s="101" t="str">
        <f>_xlfn.IFNA(VLOOKUP(expandedflower[[#This Row],[Scion METRC '#]],VEGC8[[#All],[Scion METRC '#]:[Pheno Barcode]],2,FALSE),"")</f>
        <v/>
      </c>
      <c r="G2309" s="101" t="str">
        <f>LEFT(expandedflower[[#This Row],[Pheno Barcode]],7)</f>
        <v/>
      </c>
      <c r="H2309" s="103" t="e">
        <f>_xlfn.IFNA(VLOOKUP(expandedflower[[#This Row],[Strain]],VEGC8[[#All],[Scion METRC '#]:[Health]],5,FALSE),"")</f>
        <v>#REF!</v>
      </c>
      <c r="I2309" s="101"/>
      <c r="J2309" s="101" t="str">
        <f>_xlfn.IFNA(VLOOKUP(expandedflower[[#This Row],[Scion METRC '#]],DEADC8[#Data],2,FALSE),"Alive")</f>
        <v>Alive</v>
      </c>
      <c r="K2309" s="101"/>
      <c r="L2309" s="101" t="str">
        <f>_xlfn.IFNA(VLOOKUP(expandedflower[[#This Row],[Scion METRC '#]],DEADC8[#Data],3,FALSE),"")</f>
        <v/>
      </c>
      <c r="M2309" s="103" t="str">
        <f>_xlfn.IFNA(VLOOKUP(expandedflower[[#This Row],[Scion METRC '#]],DEADC8[#Data],4,FALSE),"")</f>
        <v/>
      </c>
      <c r="N2309" s="101" t="str">
        <f>IF(ISNUMBER(SEARCH(".",expandedflower[[#This Row],[Pheno Barcode]])),CONCATENATE("1A4070000000065000",RIGHT(expandedflower[[#This Row],[Pheno Barcode]],6)),"")</f>
        <v/>
      </c>
      <c r="O230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_XU5-04</v>
      </c>
    </row>
    <row r="2310" spans="1:15" x14ac:dyDescent="0.25">
      <c r="A2310" s="99" t="s">
        <v>608</v>
      </c>
      <c r="B2310" s="101">
        <v>5</v>
      </c>
      <c r="C2310" s="101" t="s">
        <v>628</v>
      </c>
      <c r="D2310" s="101"/>
      <c r="E2310" s="100" t="e">
        <f>_xlfn.IFNA(VLOOKUP(expandedflower[[#This Row],[Scion METRC '#]],[3]!METRCC8[#Data],2,FALSE),"METRC ERROR")</f>
        <v>#REF!</v>
      </c>
      <c r="F2310" s="101" t="str">
        <f>_xlfn.IFNA(VLOOKUP(expandedflower[[#This Row],[Scion METRC '#]],VEGC8[[#All],[Scion METRC '#]:[Pheno Barcode]],2,FALSE),"")</f>
        <v/>
      </c>
      <c r="G2310" s="101" t="str">
        <f>LEFT(expandedflower[[#This Row],[Pheno Barcode]],7)</f>
        <v/>
      </c>
      <c r="H2310" s="103" t="e">
        <f>_xlfn.IFNA(VLOOKUP(expandedflower[[#This Row],[Strain]],VEGC8[[#All],[Scion METRC '#]:[Health]],5,FALSE),"")</f>
        <v>#REF!</v>
      </c>
      <c r="I2310" s="101"/>
      <c r="J2310" s="101" t="str">
        <f>_xlfn.IFNA(VLOOKUP(expandedflower[[#This Row],[Scion METRC '#]],DEADC8[#Data],2,FALSE),"Alive")</f>
        <v>Alive</v>
      </c>
      <c r="K2310" s="101"/>
      <c r="L2310" s="101" t="str">
        <f>_xlfn.IFNA(VLOOKUP(expandedflower[[#This Row],[Scion METRC '#]],DEADC8[#Data],3,FALSE),"")</f>
        <v/>
      </c>
      <c r="M2310" s="103" t="str">
        <f>_xlfn.IFNA(VLOOKUP(expandedflower[[#This Row],[Scion METRC '#]],DEADC8[#Data],4,FALSE),"")</f>
        <v/>
      </c>
      <c r="N2310" s="101" t="str">
        <f>IF(ISNUMBER(SEARCH(".",expandedflower[[#This Row],[Pheno Barcode]])),CONCATENATE("1A4070000000065000",RIGHT(expandedflower[[#This Row],[Pheno Barcode]],6)),"")</f>
        <v/>
      </c>
      <c r="O231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_XU5-05</v>
      </c>
    </row>
    <row r="2311" spans="1:15" x14ac:dyDescent="0.25">
      <c r="A2311" s="99" t="s">
        <v>608</v>
      </c>
      <c r="B2311" s="101">
        <v>6</v>
      </c>
      <c r="C2311" s="101" t="s">
        <v>628</v>
      </c>
      <c r="D2311" s="101"/>
      <c r="E2311" s="100" t="e">
        <f>_xlfn.IFNA(VLOOKUP(expandedflower[[#This Row],[Scion METRC '#]],[3]!METRCC8[#Data],2,FALSE),"METRC ERROR")</f>
        <v>#REF!</v>
      </c>
      <c r="F2311" s="101" t="str">
        <f>_xlfn.IFNA(VLOOKUP(expandedflower[[#This Row],[Scion METRC '#]],VEGC8[[#All],[Scion METRC '#]:[Pheno Barcode]],2,FALSE),"")</f>
        <v/>
      </c>
      <c r="G2311" s="101" t="str">
        <f>LEFT(expandedflower[[#This Row],[Pheno Barcode]],7)</f>
        <v/>
      </c>
      <c r="H2311" s="103" t="e">
        <f>_xlfn.IFNA(VLOOKUP(expandedflower[[#This Row],[Strain]],VEGC8[[#All],[Scion METRC '#]:[Health]],5,FALSE),"")</f>
        <v>#REF!</v>
      </c>
      <c r="I2311" s="101"/>
      <c r="J2311" s="101" t="str">
        <f>_xlfn.IFNA(VLOOKUP(expandedflower[[#This Row],[Scion METRC '#]],DEADC8[#Data],2,FALSE),"Alive")</f>
        <v>Alive</v>
      </c>
      <c r="K2311" s="101"/>
      <c r="L2311" s="101" t="str">
        <f>_xlfn.IFNA(VLOOKUP(expandedflower[[#This Row],[Scion METRC '#]],DEADC8[#Data],3,FALSE),"")</f>
        <v/>
      </c>
      <c r="M2311" s="103" t="str">
        <f>_xlfn.IFNA(VLOOKUP(expandedflower[[#This Row],[Scion METRC '#]],DEADC8[#Data],4,FALSE),"")</f>
        <v/>
      </c>
      <c r="N2311" s="101" t="str">
        <f>IF(ISNUMBER(SEARCH(".",expandedflower[[#This Row],[Pheno Barcode]])),CONCATENATE("1A4070000000065000",RIGHT(expandedflower[[#This Row],[Pheno Barcode]],6)),"")</f>
        <v/>
      </c>
      <c r="O231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_XU5-06</v>
      </c>
    </row>
    <row r="2312" spans="1:15" x14ac:dyDescent="0.25">
      <c r="A2312" s="99" t="s">
        <v>608</v>
      </c>
      <c r="B2312" s="101">
        <v>7</v>
      </c>
      <c r="C2312" s="101" t="s">
        <v>628</v>
      </c>
      <c r="D2312" s="101"/>
      <c r="E2312" s="100" t="e">
        <f>_xlfn.IFNA(VLOOKUP(expandedflower[[#This Row],[Scion METRC '#]],[3]!METRCC8[#Data],2,FALSE),"METRC ERROR")</f>
        <v>#REF!</v>
      </c>
      <c r="F2312" s="101" t="str">
        <f>_xlfn.IFNA(VLOOKUP(expandedflower[[#This Row],[Scion METRC '#]],VEGC8[[#All],[Scion METRC '#]:[Pheno Barcode]],2,FALSE),"")</f>
        <v/>
      </c>
      <c r="G2312" s="101" t="str">
        <f>LEFT(expandedflower[[#This Row],[Pheno Barcode]],7)</f>
        <v/>
      </c>
      <c r="H2312" s="103" t="e">
        <f>_xlfn.IFNA(VLOOKUP(expandedflower[[#This Row],[Strain]],VEGC8[[#All],[Scion METRC '#]:[Health]],5,FALSE),"")</f>
        <v>#REF!</v>
      </c>
      <c r="I2312" s="101"/>
      <c r="J2312" s="101" t="str">
        <f>_xlfn.IFNA(VLOOKUP(expandedflower[[#This Row],[Scion METRC '#]],DEADC8[#Data],2,FALSE),"Alive")</f>
        <v>Alive</v>
      </c>
      <c r="K2312" s="101"/>
      <c r="L2312" s="101" t="str">
        <f>_xlfn.IFNA(VLOOKUP(expandedflower[[#This Row],[Scion METRC '#]],DEADC8[#Data],3,FALSE),"")</f>
        <v/>
      </c>
      <c r="M2312" s="103" t="str">
        <f>_xlfn.IFNA(VLOOKUP(expandedflower[[#This Row],[Scion METRC '#]],DEADC8[#Data],4,FALSE),"")</f>
        <v/>
      </c>
      <c r="N2312" s="101" t="str">
        <f>IF(ISNUMBER(SEARCH(".",expandedflower[[#This Row],[Pheno Barcode]])),CONCATENATE("1A4070000000065000",RIGHT(expandedflower[[#This Row],[Pheno Barcode]],6)),"")</f>
        <v/>
      </c>
      <c r="O231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_XU5-07</v>
      </c>
    </row>
    <row r="2313" spans="1:15" x14ac:dyDescent="0.25">
      <c r="A2313" s="99" t="s">
        <v>608</v>
      </c>
      <c r="B2313" s="101">
        <v>8</v>
      </c>
      <c r="C2313" s="101" t="s">
        <v>628</v>
      </c>
      <c r="D2313" s="101"/>
      <c r="E2313" s="100" t="e">
        <f>_xlfn.IFNA(VLOOKUP(expandedflower[[#This Row],[Scion METRC '#]],[3]!METRCC8[#Data],2,FALSE),"METRC ERROR")</f>
        <v>#REF!</v>
      </c>
      <c r="F2313" s="101" t="str">
        <f>_xlfn.IFNA(VLOOKUP(expandedflower[[#This Row],[Scion METRC '#]],VEGC8[[#All],[Scion METRC '#]:[Pheno Barcode]],2,FALSE),"")</f>
        <v/>
      </c>
      <c r="G2313" s="101" t="str">
        <f>LEFT(expandedflower[[#This Row],[Pheno Barcode]],7)</f>
        <v/>
      </c>
      <c r="H2313" s="103" t="e">
        <f>_xlfn.IFNA(VLOOKUP(expandedflower[[#This Row],[Strain]],VEGC8[[#All],[Scion METRC '#]:[Health]],5,FALSE),"")</f>
        <v>#REF!</v>
      </c>
      <c r="I2313" s="101"/>
      <c r="J2313" s="101" t="str">
        <f>_xlfn.IFNA(VLOOKUP(expandedflower[[#This Row],[Scion METRC '#]],DEADC8[#Data],2,FALSE),"Alive")</f>
        <v>Alive</v>
      </c>
      <c r="K2313" s="101"/>
      <c r="L2313" s="101" t="str">
        <f>_xlfn.IFNA(VLOOKUP(expandedflower[[#This Row],[Scion METRC '#]],DEADC8[#Data],3,FALSE),"")</f>
        <v/>
      </c>
      <c r="M2313" s="103" t="str">
        <f>_xlfn.IFNA(VLOOKUP(expandedflower[[#This Row],[Scion METRC '#]],DEADC8[#Data],4,FALSE),"")</f>
        <v/>
      </c>
      <c r="N2313" s="101" t="str">
        <f>IF(ISNUMBER(SEARCH(".",expandedflower[[#This Row],[Pheno Barcode]])),CONCATENATE("1A4070000000065000",RIGHT(expandedflower[[#This Row],[Pheno Barcode]],6)),"")</f>
        <v/>
      </c>
      <c r="O231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_XU5-08</v>
      </c>
    </row>
    <row r="2314" spans="1:15" x14ac:dyDescent="0.25">
      <c r="A2314" s="99" t="s">
        <v>608</v>
      </c>
      <c r="B2314" s="101">
        <v>9</v>
      </c>
      <c r="C2314" s="101" t="s">
        <v>628</v>
      </c>
      <c r="D2314" s="101"/>
      <c r="E2314" s="100" t="e">
        <f>_xlfn.IFNA(VLOOKUP(expandedflower[[#This Row],[Scion METRC '#]],[3]!METRCC8[#Data],2,FALSE),"METRC ERROR")</f>
        <v>#REF!</v>
      </c>
      <c r="F2314" s="101" t="str">
        <f>_xlfn.IFNA(VLOOKUP(expandedflower[[#This Row],[Scion METRC '#]],VEGC8[[#All],[Scion METRC '#]:[Pheno Barcode]],2,FALSE),"")</f>
        <v/>
      </c>
      <c r="G2314" s="101" t="str">
        <f>LEFT(expandedflower[[#This Row],[Pheno Barcode]],7)</f>
        <v/>
      </c>
      <c r="H2314" s="103" t="e">
        <f>_xlfn.IFNA(VLOOKUP(expandedflower[[#This Row],[Strain]],VEGC8[[#All],[Scion METRC '#]:[Health]],5,FALSE),"")</f>
        <v>#REF!</v>
      </c>
      <c r="I2314" s="101"/>
      <c r="J2314" s="101" t="str">
        <f>_xlfn.IFNA(VLOOKUP(expandedflower[[#This Row],[Scion METRC '#]],DEADC8[#Data],2,FALSE),"Alive")</f>
        <v>Alive</v>
      </c>
      <c r="K2314" s="101"/>
      <c r="L2314" s="101" t="str">
        <f>_xlfn.IFNA(VLOOKUP(expandedflower[[#This Row],[Scion METRC '#]],DEADC8[#Data],3,FALSE),"")</f>
        <v/>
      </c>
      <c r="M2314" s="103" t="str">
        <f>_xlfn.IFNA(VLOOKUP(expandedflower[[#This Row],[Scion METRC '#]],DEADC8[#Data],4,FALSE),"")</f>
        <v/>
      </c>
      <c r="N2314" s="101" t="str">
        <f>IF(ISNUMBER(SEARCH(".",expandedflower[[#This Row],[Pheno Barcode]])),CONCATENATE("1A4070000000065000",RIGHT(expandedflower[[#This Row],[Pheno Barcode]],6)),"")</f>
        <v/>
      </c>
      <c r="O231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_XU5-09</v>
      </c>
    </row>
    <row r="2315" spans="1:15" x14ac:dyDescent="0.25">
      <c r="A2315" s="99" t="s">
        <v>608</v>
      </c>
      <c r="B2315" s="101">
        <v>10</v>
      </c>
      <c r="C2315" s="101" t="s">
        <v>628</v>
      </c>
      <c r="D2315" s="101"/>
      <c r="E2315" s="100" t="e">
        <f>_xlfn.IFNA(VLOOKUP(expandedflower[[#This Row],[Scion METRC '#]],[3]!METRCC8[#Data],2,FALSE),"METRC ERROR")</f>
        <v>#REF!</v>
      </c>
      <c r="F2315" s="101" t="str">
        <f>_xlfn.IFNA(VLOOKUP(expandedflower[[#This Row],[Scion METRC '#]],VEGC8[[#All],[Scion METRC '#]:[Pheno Barcode]],2,FALSE),"")</f>
        <v/>
      </c>
      <c r="G2315" s="101" t="str">
        <f>LEFT(expandedflower[[#This Row],[Pheno Barcode]],7)</f>
        <v/>
      </c>
      <c r="H2315" s="103" t="e">
        <f>_xlfn.IFNA(VLOOKUP(expandedflower[[#This Row],[Strain]],VEGC8[[#All],[Scion METRC '#]:[Health]],5,FALSE),"")</f>
        <v>#REF!</v>
      </c>
      <c r="I2315" s="101"/>
      <c r="J2315" s="101" t="str">
        <f>_xlfn.IFNA(VLOOKUP(expandedflower[[#This Row],[Scion METRC '#]],DEADC8[#Data],2,FALSE),"Alive")</f>
        <v>Alive</v>
      </c>
      <c r="K2315" s="101"/>
      <c r="L2315" s="101" t="str">
        <f>_xlfn.IFNA(VLOOKUP(expandedflower[[#This Row],[Scion METRC '#]],DEADC8[#Data],3,FALSE),"")</f>
        <v/>
      </c>
      <c r="M2315" s="103" t="str">
        <f>_xlfn.IFNA(VLOOKUP(expandedflower[[#This Row],[Scion METRC '#]],DEADC8[#Data],4,FALSE),"")</f>
        <v/>
      </c>
      <c r="N2315" s="101" t="str">
        <f>IF(ISNUMBER(SEARCH(".",expandedflower[[#This Row],[Pheno Barcode]])),CONCATENATE("1A4070000000065000",RIGHT(expandedflower[[#This Row],[Pheno Barcode]],6)),"")</f>
        <v/>
      </c>
      <c r="O231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_XU5-10</v>
      </c>
    </row>
    <row r="2316" spans="1:15" x14ac:dyDescent="0.25">
      <c r="A2316" s="99" t="s">
        <v>608</v>
      </c>
      <c r="B2316" s="101">
        <v>11</v>
      </c>
      <c r="C2316" s="101" t="s">
        <v>628</v>
      </c>
      <c r="D2316" s="101"/>
      <c r="E2316" s="100" t="e">
        <f>_xlfn.IFNA(VLOOKUP(expandedflower[[#This Row],[Scion METRC '#]],[3]!METRCC8[#Data],2,FALSE),"METRC ERROR")</f>
        <v>#REF!</v>
      </c>
      <c r="F2316" s="101" t="str">
        <f>_xlfn.IFNA(VLOOKUP(expandedflower[[#This Row],[Scion METRC '#]],VEGC8[[#All],[Scion METRC '#]:[Pheno Barcode]],2,FALSE),"")</f>
        <v/>
      </c>
      <c r="G2316" s="101" t="str">
        <f>LEFT(expandedflower[[#This Row],[Pheno Barcode]],7)</f>
        <v/>
      </c>
      <c r="H2316" s="103" t="e">
        <f>_xlfn.IFNA(VLOOKUP(expandedflower[[#This Row],[Strain]],VEGC8[[#All],[Scion METRC '#]:[Health]],5,FALSE),"")</f>
        <v>#REF!</v>
      </c>
      <c r="I2316" s="101"/>
      <c r="J2316" s="101" t="str">
        <f>_xlfn.IFNA(VLOOKUP(expandedflower[[#This Row],[Scion METRC '#]],DEADC8[#Data],2,FALSE),"Alive")</f>
        <v>Alive</v>
      </c>
      <c r="K2316" s="101"/>
      <c r="L2316" s="101" t="str">
        <f>_xlfn.IFNA(VLOOKUP(expandedflower[[#This Row],[Scion METRC '#]],DEADC8[#Data],3,FALSE),"")</f>
        <v/>
      </c>
      <c r="M2316" s="103" t="str">
        <f>_xlfn.IFNA(VLOOKUP(expandedflower[[#This Row],[Scion METRC '#]],DEADC8[#Data],4,FALSE),"")</f>
        <v/>
      </c>
      <c r="N2316" s="101" t="str">
        <f>IF(ISNUMBER(SEARCH(".",expandedflower[[#This Row],[Pheno Barcode]])),CONCATENATE("1A4070000000065000",RIGHT(expandedflower[[#This Row],[Pheno Barcode]],6)),"")</f>
        <v/>
      </c>
      <c r="O231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_XU5-11</v>
      </c>
    </row>
    <row r="2317" spans="1:15" x14ac:dyDescent="0.25">
      <c r="A2317" s="99" t="s">
        <v>608</v>
      </c>
      <c r="B2317" s="101">
        <v>12</v>
      </c>
      <c r="C2317" s="101" t="s">
        <v>628</v>
      </c>
      <c r="D2317" s="101"/>
      <c r="E2317" s="100" t="e">
        <f>_xlfn.IFNA(VLOOKUP(expandedflower[[#This Row],[Scion METRC '#]],[3]!METRCC8[#Data],2,FALSE),"METRC ERROR")</f>
        <v>#REF!</v>
      </c>
      <c r="F2317" s="101" t="str">
        <f>_xlfn.IFNA(VLOOKUP(expandedflower[[#This Row],[Scion METRC '#]],VEGC8[[#All],[Scion METRC '#]:[Pheno Barcode]],2,FALSE),"")</f>
        <v/>
      </c>
      <c r="G2317" s="101" t="str">
        <f>LEFT(expandedflower[[#This Row],[Pheno Barcode]],7)</f>
        <v/>
      </c>
      <c r="H2317" s="103" t="e">
        <f>_xlfn.IFNA(VLOOKUP(expandedflower[[#This Row],[Strain]],VEGC8[[#All],[Scion METRC '#]:[Health]],5,FALSE),"")</f>
        <v>#REF!</v>
      </c>
      <c r="I2317" s="101"/>
      <c r="J2317" s="101" t="str">
        <f>_xlfn.IFNA(VLOOKUP(expandedflower[[#This Row],[Scion METRC '#]],DEADC8[#Data],2,FALSE),"Alive")</f>
        <v>Alive</v>
      </c>
      <c r="K2317" s="101"/>
      <c r="L2317" s="101" t="str">
        <f>_xlfn.IFNA(VLOOKUP(expandedflower[[#This Row],[Scion METRC '#]],DEADC8[#Data],3,FALSE),"")</f>
        <v/>
      </c>
      <c r="M2317" s="103" t="str">
        <f>_xlfn.IFNA(VLOOKUP(expandedflower[[#This Row],[Scion METRC '#]],DEADC8[#Data],4,FALSE),"")</f>
        <v/>
      </c>
      <c r="N2317" s="101" t="str">
        <f>IF(ISNUMBER(SEARCH(".",expandedflower[[#This Row],[Pheno Barcode]])),CONCATENATE("1A4070000000065000",RIGHT(expandedflower[[#This Row],[Pheno Barcode]],6)),"")</f>
        <v/>
      </c>
      <c r="O231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_XU5-12</v>
      </c>
    </row>
    <row r="2318" spans="1:15" x14ac:dyDescent="0.25">
      <c r="A2318" s="99" t="s">
        <v>608</v>
      </c>
      <c r="B2318" s="101">
        <v>13</v>
      </c>
      <c r="C2318" s="101" t="s">
        <v>628</v>
      </c>
      <c r="D2318" s="101"/>
      <c r="E2318" s="100" t="e">
        <f>_xlfn.IFNA(VLOOKUP(expandedflower[[#This Row],[Scion METRC '#]],[3]!METRCC8[#Data],2,FALSE),"METRC ERROR")</f>
        <v>#REF!</v>
      </c>
      <c r="F2318" s="101" t="str">
        <f>_xlfn.IFNA(VLOOKUP(expandedflower[[#This Row],[Scion METRC '#]],VEGC8[[#All],[Scion METRC '#]:[Pheno Barcode]],2,FALSE),"")</f>
        <v/>
      </c>
      <c r="G2318" s="101" t="str">
        <f>LEFT(expandedflower[[#This Row],[Pheno Barcode]],7)</f>
        <v/>
      </c>
      <c r="H2318" s="103" t="e">
        <f>_xlfn.IFNA(VLOOKUP(expandedflower[[#This Row],[Strain]],VEGC8[[#All],[Scion METRC '#]:[Health]],5,FALSE),"")</f>
        <v>#REF!</v>
      </c>
      <c r="I2318" s="101"/>
      <c r="J2318" s="101" t="str">
        <f>_xlfn.IFNA(VLOOKUP(expandedflower[[#This Row],[Scion METRC '#]],DEADC8[#Data],2,FALSE),"Alive")</f>
        <v>Alive</v>
      </c>
      <c r="K2318" s="101"/>
      <c r="L2318" s="101" t="str">
        <f>_xlfn.IFNA(VLOOKUP(expandedflower[[#This Row],[Scion METRC '#]],DEADC8[#Data],3,FALSE),"")</f>
        <v/>
      </c>
      <c r="M2318" s="103" t="str">
        <f>_xlfn.IFNA(VLOOKUP(expandedflower[[#This Row],[Scion METRC '#]],DEADC8[#Data],4,FALSE),"")</f>
        <v/>
      </c>
      <c r="N2318" s="101" t="str">
        <f>IF(ISNUMBER(SEARCH(".",expandedflower[[#This Row],[Pheno Barcode]])),CONCATENATE("1A4070000000065000",RIGHT(expandedflower[[#This Row],[Pheno Barcode]],6)),"")</f>
        <v/>
      </c>
      <c r="O231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_XU5-13</v>
      </c>
    </row>
    <row r="2319" spans="1:15" x14ac:dyDescent="0.25">
      <c r="A2319" s="99" t="s">
        <v>608</v>
      </c>
      <c r="B2319" s="101">
        <v>14</v>
      </c>
      <c r="C2319" s="101" t="s">
        <v>628</v>
      </c>
      <c r="D2319" s="101"/>
      <c r="E2319" s="100" t="e">
        <f>_xlfn.IFNA(VLOOKUP(expandedflower[[#This Row],[Scion METRC '#]],[3]!METRCC8[#Data],2,FALSE),"METRC ERROR")</f>
        <v>#REF!</v>
      </c>
      <c r="F2319" s="101" t="str">
        <f>_xlfn.IFNA(VLOOKUP(expandedflower[[#This Row],[Scion METRC '#]],VEGC8[[#All],[Scion METRC '#]:[Pheno Barcode]],2,FALSE),"")</f>
        <v/>
      </c>
      <c r="G2319" s="101" t="str">
        <f>LEFT(expandedflower[[#This Row],[Pheno Barcode]],7)</f>
        <v/>
      </c>
      <c r="H2319" s="103" t="e">
        <f>_xlfn.IFNA(VLOOKUP(expandedflower[[#This Row],[Strain]],VEGC8[[#All],[Scion METRC '#]:[Health]],5,FALSE),"")</f>
        <v>#REF!</v>
      </c>
      <c r="I2319" s="101"/>
      <c r="J2319" s="101" t="str">
        <f>_xlfn.IFNA(VLOOKUP(expandedflower[[#This Row],[Scion METRC '#]],DEADC8[#Data],2,FALSE),"Alive")</f>
        <v>Alive</v>
      </c>
      <c r="K2319" s="101"/>
      <c r="L2319" s="101" t="str">
        <f>_xlfn.IFNA(VLOOKUP(expandedflower[[#This Row],[Scion METRC '#]],DEADC8[#Data],3,FALSE),"")</f>
        <v/>
      </c>
      <c r="M2319" s="103" t="str">
        <f>_xlfn.IFNA(VLOOKUP(expandedflower[[#This Row],[Scion METRC '#]],DEADC8[#Data],4,FALSE),"")</f>
        <v/>
      </c>
      <c r="N2319" s="101" t="str">
        <f>IF(ISNUMBER(SEARCH(".",expandedflower[[#This Row],[Pheno Barcode]])),CONCATENATE("1A4070000000065000",RIGHT(expandedflower[[#This Row],[Pheno Barcode]],6)),"")</f>
        <v/>
      </c>
      <c r="O231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_XU5-14</v>
      </c>
    </row>
    <row r="2320" spans="1:15" x14ac:dyDescent="0.25">
      <c r="A2320" s="99" t="s">
        <v>608</v>
      </c>
      <c r="B2320" s="101">
        <v>15</v>
      </c>
      <c r="C2320" s="101" t="s">
        <v>628</v>
      </c>
      <c r="D2320" s="101"/>
      <c r="E2320" s="100" t="e">
        <f>_xlfn.IFNA(VLOOKUP(expandedflower[[#This Row],[Scion METRC '#]],[3]!METRCC8[#Data],2,FALSE),"METRC ERROR")</f>
        <v>#REF!</v>
      </c>
      <c r="F2320" s="101" t="str">
        <f>_xlfn.IFNA(VLOOKUP(expandedflower[[#This Row],[Scion METRC '#]],VEGC8[[#All],[Scion METRC '#]:[Pheno Barcode]],2,FALSE),"")</f>
        <v/>
      </c>
      <c r="G2320" s="101" t="str">
        <f>LEFT(expandedflower[[#This Row],[Pheno Barcode]],7)</f>
        <v/>
      </c>
      <c r="H2320" s="103" t="e">
        <f>_xlfn.IFNA(VLOOKUP(expandedflower[[#This Row],[Strain]],VEGC8[[#All],[Scion METRC '#]:[Health]],5,FALSE),"")</f>
        <v>#REF!</v>
      </c>
      <c r="I2320" s="101"/>
      <c r="J2320" s="101" t="str">
        <f>_xlfn.IFNA(VLOOKUP(expandedflower[[#This Row],[Scion METRC '#]],DEADC8[#Data],2,FALSE),"Alive")</f>
        <v>Alive</v>
      </c>
      <c r="K2320" s="101"/>
      <c r="L2320" s="101" t="str">
        <f>_xlfn.IFNA(VLOOKUP(expandedflower[[#This Row],[Scion METRC '#]],DEADC8[#Data],3,FALSE),"")</f>
        <v/>
      </c>
      <c r="M2320" s="103" t="str">
        <f>_xlfn.IFNA(VLOOKUP(expandedflower[[#This Row],[Scion METRC '#]],DEADC8[#Data],4,FALSE),"")</f>
        <v/>
      </c>
      <c r="N2320" s="101" t="str">
        <f>IF(ISNUMBER(SEARCH(".",expandedflower[[#This Row],[Pheno Barcode]])),CONCATENATE("1A4070000000065000",RIGHT(expandedflower[[#This Row],[Pheno Barcode]],6)),"")</f>
        <v/>
      </c>
      <c r="O232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_XU5-15</v>
      </c>
    </row>
    <row r="2321" spans="1:15" x14ac:dyDescent="0.25">
      <c r="A2321" s="99" t="s">
        <v>608</v>
      </c>
      <c r="B2321" s="101">
        <v>16</v>
      </c>
      <c r="C2321" s="101" t="s">
        <v>628</v>
      </c>
      <c r="D2321" s="101"/>
      <c r="E2321" s="100" t="e">
        <f>_xlfn.IFNA(VLOOKUP(expandedflower[[#This Row],[Scion METRC '#]],[3]!METRCC8[#Data],2,FALSE),"METRC ERROR")</f>
        <v>#REF!</v>
      </c>
      <c r="F2321" s="101" t="str">
        <f>_xlfn.IFNA(VLOOKUP(expandedflower[[#This Row],[Scion METRC '#]],VEGC8[[#All],[Scion METRC '#]:[Pheno Barcode]],2,FALSE),"")</f>
        <v/>
      </c>
      <c r="G2321" s="101" t="str">
        <f>LEFT(expandedflower[[#This Row],[Pheno Barcode]],7)</f>
        <v/>
      </c>
      <c r="H2321" s="103" t="e">
        <f>_xlfn.IFNA(VLOOKUP(expandedflower[[#This Row],[Strain]],VEGC8[[#All],[Scion METRC '#]:[Health]],5,FALSE),"")</f>
        <v>#REF!</v>
      </c>
      <c r="I2321" s="101"/>
      <c r="J2321" s="101" t="str">
        <f>_xlfn.IFNA(VLOOKUP(expandedflower[[#This Row],[Scion METRC '#]],DEADC8[#Data],2,FALSE),"Alive")</f>
        <v>Alive</v>
      </c>
      <c r="K2321" s="101"/>
      <c r="L2321" s="101" t="str">
        <f>_xlfn.IFNA(VLOOKUP(expandedflower[[#This Row],[Scion METRC '#]],DEADC8[#Data],3,FALSE),"")</f>
        <v/>
      </c>
      <c r="M2321" s="103" t="str">
        <f>_xlfn.IFNA(VLOOKUP(expandedflower[[#This Row],[Scion METRC '#]],DEADC8[#Data],4,FALSE),"")</f>
        <v/>
      </c>
      <c r="N2321" s="101" t="str">
        <f>IF(ISNUMBER(SEARCH(".",expandedflower[[#This Row],[Pheno Barcode]])),CONCATENATE("1A4070000000065000",RIGHT(expandedflower[[#This Row],[Pheno Barcode]],6)),"")</f>
        <v/>
      </c>
      <c r="O232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_XU5-16</v>
      </c>
    </row>
    <row r="2322" spans="1:15" x14ac:dyDescent="0.25">
      <c r="A2322" s="99" t="s">
        <v>608</v>
      </c>
      <c r="B2322" s="101">
        <v>1</v>
      </c>
      <c r="C2322" s="101" t="s">
        <v>629</v>
      </c>
      <c r="D2322" s="101"/>
      <c r="E2322" s="100" t="e">
        <f>_xlfn.IFNA(VLOOKUP(expandedflower[[#This Row],[Scion METRC '#]],[3]!METRCC8[#Data],2,FALSE),"METRC ERROR")</f>
        <v>#REF!</v>
      </c>
      <c r="F2322" s="101" t="str">
        <f>_xlfn.IFNA(VLOOKUP(expandedflower[[#This Row],[Scion METRC '#]],VEGC8[[#All],[Scion METRC '#]:[Pheno Barcode]],2,FALSE),"")</f>
        <v/>
      </c>
      <c r="G2322" s="101" t="str">
        <f>LEFT(expandedflower[[#This Row],[Pheno Barcode]],7)</f>
        <v/>
      </c>
      <c r="H2322" s="103" t="e">
        <f>_xlfn.IFNA(VLOOKUP(expandedflower[[#This Row],[Strain]],VEGC8[[#All],[Scion METRC '#]:[Health]],5,FALSE),"")</f>
        <v>#REF!</v>
      </c>
      <c r="I2322" s="101"/>
      <c r="J2322" s="101" t="str">
        <f>_xlfn.IFNA(VLOOKUP(expandedflower[[#This Row],[Scion METRC '#]],DEADC8[#Data],2,FALSE),"Alive")</f>
        <v>Alive</v>
      </c>
      <c r="K2322" s="101"/>
      <c r="L2322" s="101" t="str">
        <f>_xlfn.IFNA(VLOOKUP(expandedflower[[#This Row],[Scion METRC '#]],DEADC8[#Data],3,FALSE),"")</f>
        <v/>
      </c>
      <c r="M2322" s="103" t="str">
        <f>_xlfn.IFNA(VLOOKUP(expandedflower[[#This Row],[Scion METRC '#]],DEADC8[#Data],4,FALSE),"")</f>
        <v/>
      </c>
      <c r="N2322" s="101" t="str">
        <f>IF(ISNUMBER(SEARCH(".",expandedflower[[#This Row],[Pheno Barcode]])),CONCATENATE("1A4070000000065000",RIGHT(expandedflower[[#This Row],[Pheno Barcode]],6)),"")</f>
        <v/>
      </c>
      <c r="O232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_YU1-01</v>
      </c>
    </row>
    <row r="2323" spans="1:15" x14ac:dyDescent="0.25">
      <c r="A2323" s="99" t="s">
        <v>608</v>
      </c>
      <c r="B2323" s="101">
        <v>2</v>
      </c>
      <c r="C2323" s="101" t="s">
        <v>629</v>
      </c>
      <c r="D2323" s="101"/>
      <c r="E2323" s="100" t="e">
        <f>_xlfn.IFNA(VLOOKUP(expandedflower[[#This Row],[Scion METRC '#]],[3]!METRCC8[#Data],2,FALSE),"METRC ERROR")</f>
        <v>#REF!</v>
      </c>
      <c r="F2323" s="101" t="str">
        <f>_xlfn.IFNA(VLOOKUP(expandedflower[[#This Row],[Scion METRC '#]],VEGC8[[#All],[Scion METRC '#]:[Pheno Barcode]],2,FALSE),"")</f>
        <v/>
      </c>
      <c r="G2323" s="101" t="str">
        <f>LEFT(expandedflower[[#This Row],[Pheno Barcode]],7)</f>
        <v/>
      </c>
      <c r="H2323" s="103" t="e">
        <f>_xlfn.IFNA(VLOOKUP(expandedflower[[#This Row],[Strain]],VEGC8[[#All],[Scion METRC '#]:[Health]],5,FALSE),"")</f>
        <v>#REF!</v>
      </c>
      <c r="I2323" s="101"/>
      <c r="J2323" s="101" t="str">
        <f>_xlfn.IFNA(VLOOKUP(expandedflower[[#This Row],[Scion METRC '#]],DEADC8[#Data],2,FALSE),"Alive")</f>
        <v>Alive</v>
      </c>
      <c r="K2323" s="101"/>
      <c r="L2323" s="101" t="str">
        <f>_xlfn.IFNA(VLOOKUP(expandedflower[[#This Row],[Scion METRC '#]],DEADC8[#Data],3,FALSE),"")</f>
        <v/>
      </c>
      <c r="M2323" s="103" t="str">
        <f>_xlfn.IFNA(VLOOKUP(expandedflower[[#This Row],[Scion METRC '#]],DEADC8[#Data],4,FALSE),"")</f>
        <v/>
      </c>
      <c r="N2323" s="101" t="str">
        <f>IF(ISNUMBER(SEARCH(".",expandedflower[[#This Row],[Pheno Barcode]])),CONCATENATE("1A4070000000065000",RIGHT(expandedflower[[#This Row],[Pheno Barcode]],6)),"")</f>
        <v/>
      </c>
      <c r="O232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_YU1-02</v>
      </c>
    </row>
    <row r="2324" spans="1:15" x14ac:dyDescent="0.25">
      <c r="A2324" s="99" t="s">
        <v>608</v>
      </c>
      <c r="B2324" s="101">
        <v>3</v>
      </c>
      <c r="C2324" s="101" t="s">
        <v>629</v>
      </c>
      <c r="D2324" s="101"/>
      <c r="E2324" s="100" t="e">
        <f>_xlfn.IFNA(VLOOKUP(expandedflower[[#This Row],[Scion METRC '#]],[3]!METRCC8[#Data],2,FALSE),"METRC ERROR")</f>
        <v>#REF!</v>
      </c>
      <c r="F2324" s="101" t="str">
        <f>_xlfn.IFNA(VLOOKUP(expandedflower[[#This Row],[Scion METRC '#]],VEGC8[[#All],[Scion METRC '#]:[Pheno Barcode]],2,FALSE),"")</f>
        <v/>
      </c>
      <c r="G2324" s="101" t="str">
        <f>LEFT(expandedflower[[#This Row],[Pheno Barcode]],7)</f>
        <v/>
      </c>
      <c r="H2324" s="103" t="e">
        <f>_xlfn.IFNA(VLOOKUP(expandedflower[[#This Row],[Strain]],VEGC8[[#All],[Scion METRC '#]:[Health]],5,FALSE),"")</f>
        <v>#REF!</v>
      </c>
      <c r="I2324" s="101"/>
      <c r="J2324" s="101" t="str">
        <f>_xlfn.IFNA(VLOOKUP(expandedflower[[#This Row],[Scion METRC '#]],DEADC8[#Data],2,FALSE),"Alive")</f>
        <v>Alive</v>
      </c>
      <c r="K2324" s="101"/>
      <c r="L2324" s="101" t="str">
        <f>_xlfn.IFNA(VLOOKUP(expandedflower[[#This Row],[Scion METRC '#]],DEADC8[#Data],3,FALSE),"")</f>
        <v/>
      </c>
      <c r="M2324" s="103" t="str">
        <f>_xlfn.IFNA(VLOOKUP(expandedflower[[#This Row],[Scion METRC '#]],DEADC8[#Data],4,FALSE),"")</f>
        <v/>
      </c>
      <c r="N2324" s="101" t="str">
        <f>IF(ISNUMBER(SEARCH(".",expandedflower[[#This Row],[Pheno Barcode]])),CONCATENATE("1A4070000000065000",RIGHT(expandedflower[[#This Row],[Pheno Barcode]],6)),"")</f>
        <v/>
      </c>
      <c r="O232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_YU1-03</v>
      </c>
    </row>
    <row r="2325" spans="1:15" x14ac:dyDescent="0.25">
      <c r="A2325" s="99" t="s">
        <v>608</v>
      </c>
      <c r="B2325" s="101">
        <v>4</v>
      </c>
      <c r="C2325" s="101" t="s">
        <v>629</v>
      </c>
      <c r="D2325" s="101"/>
      <c r="E2325" s="100" t="e">
        <f>_xlfn.IFNA(VLOOKUP(expandedflower[[#This Row],[Scion METRC '#]],[3]!METRCC8[#Data],2,FALSE),"METRC ERROR")</f>
        <v>#REF!</v>
      </c>
      <c r="F2325" s="101" t="str">
        <f>_xlfn.IFNA(VLOOKUP(expandedflower[[#This Row],[Scion METRC '#]],VEGC8[[#All],[Scion METRC '#]:[Pheno Barcode]],2,FALSE),"")</f>
        <v/>
      </c>
      <c r="G2325" s="101" t="str">
        <f>LEFT(expandedflower[[#This Row],[Pheno Barcode]],7)</f>
        <v/>
      </c>
      <c r="H2325" s="103" t="e">
        <f>_xlfn.IFNA(VLOOKUP(expandedflower[[#This Row],[Strain]],VEGC8[[#All],[Scion METRC '#]:[Health]],5,FALSE),"")</f>
        <v>#REF!</v>
      </c>
      <c r="I2325" s="101"/>
      <c r="J2325" s="101" t="str">
        <f>_xlfn.IFNA(VLOOKUP(expandedflower[[#This Row],[Scion METRC '#]],DEADC8[#Data],2,FALSE),"Alive")</f>
        <v>Alive</v>
      </c>
      <c r="K2325" s="101"/>
      <c r="L2325" s="101" t="str">
        <f>_xlfn.IFNA(VLOOKUP(expandedflower[[#This Row],[Scion METRC '#]],DEADC8[#Data],3,FALSE),"")</f>
        <v/>
      </c>
      <c r="M2325" s="103" t="str">
        <f>_xlfn.IFNA(VLOOKUP(expandedflower[[#This Row],[Scion METRC '#]],DEADC8[#Data],4,FALSE),"")</f>
        <v/>
      </c>
      <c r="N2325" s="101" t="str">
        <f>IF(ISNUMBER(SEARCH(".",expandedflower[[#This Row],[Pheno Barcode]])),CONCATENATE("1A4070000000065000",RIGHT(expandedflower[[#This Row],[Pheno Barcode]],6)),"")</f>
        <v/>
      </c>
      <c r="O232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_YU1-04</v>
      </c>
    </row>
    <row r="2326" spans="1:15" x14ac:dyDescent="0.25">
      <c r="A2326" s="99" t="s">
        <v>608</v>
      </c>
      <c r="B2326" s="101">
        <v>5</v>
      </c>
      <c r="C2326" s="101" t="s">
        <v>629</v>
      </c>
      <c r="D2326" s="101"/>
      <c r="E2326" s="100" t="e">
        <f>_xlfn.IFNA(VLOOKUP(expandedflower[[#This Row],[Scion METRC '#]],[3]!METRCC8[#Data],2,FALSE),"METRC ERROR")</f>
        <v>#REF!</v>
      </c>
      <c r="F2326" s="101" t="str">
        <f>_xlfn.IFNA(VLOOKUP(expandedflower[[#This Row],[Scion METRC '#]],VEGC8[[#All],[Scion METRC '#]:[Pheno Barcode]],2,FALSE),"")</f>
        <v/>
      </c>
      <c r="G2326" s="101" t="str">
        <f>LEFT(expandedflower[[#This Row],[Pheno Barcode]],7)</f>
        <v/>
      </c>
      <c r="H2326" s="103" t="e">
        <f>_xlfn.IFNA(VLOOKUP(expandedflower[[#This Row],[Strain]],VEGC8[[#All],[Scion METRC '#]:[Health]],5,FALSE),"")</f>
        <v>#REF!</v>
      </c>
      <c r="I2326" s="101"/>
      <c r="J2326" s="101" t="str">
        <f>_xlfn.IFNA(VLOOKUP(expandedflower[[#This Row],[Scion METRC '#]],DEADC8[#Data],2,FALSE),"Alive")</f>
        <v>Alive</v>
      </c>
      <c r="K2326" s="101"/>
      <c r="L2326" s="101" t="str">
        <f>_xlfn.IFNA(VLOOKUP(expandedflower[[#This Row],[Scion METRC '#]],DEADC8[#Data],3,FALSE),"")</f>
        <v/>
      </c>
      <c r="M2326" s="103" t="str">
        <f>_xlfn.IFNA(VLOOKUP(expandedflower[[#This Row],[Scion METRC '#]],DEADC8[#Data],4,FALSE),"")</f>
        <v/>
      </c>
      <c r="N2326" s="101" t="str">
        <f>IF(ISNUMBER(SEARCH(".",expandedflower[[#This Row],[Pheno Barcode]])),CONCATENATE("1A4070000000065000",RIGHT(expandedflower[[#This Row],[Pheno Barcode]],6)),"")</f>
        <v/>
      </c>
      <c r="O232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_YU1-05</v>
      </c>
    </row>
    <row r="2327" spans="1:15" x14ac:dyDescent="0.25">
      <c r="A2327" s="99" t="s">
        <v>608</v>
      </c>
      <c r="B2327" s="101">
        <v>6</v>
      </c>
      <c r="C2327" s="101" t="s">
        <v>629</v>
      </c>
      <c r="D2327" s="101"/>
      <c r="E2327" s="100" t="e">
        <f>_xlfn.IFNA(VLOOKUP(expandedflower[[#This Row],[Scion METRC '#]],[3]!METRCC8[#Data],2,FALSE),"METRC ERROR")</f>
        <v>#REF!</v>
      </c>
      <c r="F2327" s="101" t="str">
        <f>_xlfn.IFNA(VLOOKUP(expandedflower[[#This Row],[Scion METRC '#]],VEGC8[[#All],[Scion METRC '#]:[Pheno Barcode]],2,FALSE),"")</f>
        <v/>
      </c>
      <c r="G2327" s="101" t="str">
        <f>LEFT(expandedflower[[#This Row],[Pheno Barcode]],7)</f>
        <v/>
      </c>
      <c r="H2327" s="103" t="e">
        <f>_xlfn.IFNA(VLOOKUP(expandedflower[[#This Row],[Strain]],VEGC8[[#All],[Scion METRC '#]:[Health]],5,FALSE),"")</f>
        <v>#REF!</v>
      </c>
      <c r="I2327" s="101"/>
      <c r="J2327" s="101" t="str">
        <f>_xlfn.IFNA(VLOOKUP(expandedflower[[#This Row],[Scion METRC '#]],DEADC8[#Data],2,FALSE),"Alive")</f>
        <v>Alive</v>
      </c>
      <c r="K2327" s="101"/>
      <c r="L2327" s="101" t="str">
        <f>_xlfn.IFNA(VLOOKUP(expandedflower[[#This Row],[Scion METRC '#]],DEADC8[#Data],3,FALSE),"")</f>
        <v/>
      </c>
      <c r="M2327" s="103" t="str">
        <f>_xlfn.IFNA(VLOOKUP(expandedflower[[#This Row],[Scion METRC '#]],DEADC8[#Data],4,FALSE),"")</f>
        <v/>
      </c>
      <c r="N2327" s="101" t="str">
        <f>IF(ISNUMBER(SEARCH(".",expandedflower[[#This Row],[Pheno Barcode]])),CONCATENATE("1A4070000000065000",RIGHT(expandedflower[[#This Row],[Pheno Barcode]],6)),"")</f>
        <v/>
      </c>
      <c r="O232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_YU1-06</v>
      </c>
    </row>
    <row r="2328" spans="1:15" x14ac:dyDescent="0.25">
      <c r="A2328" s="99" t="s">
        <v>608</v>
      </c>
      <c r="B2328" s="101">
        <v>7</v>
      </c>
      <c r="C2328" s="101" t="s">
        <v>629</v>
      </c>
      <c r="D2328" s="101"/>
      <c r="E2328" s="100" t="e">
        <f>_xlfn.IFNA(VLOOKUP(expandedflower[[#This Row],[Scion METRC '#]],[3]!METRCC8[#Data],2,FALSE),"METRC ERROR")</f>
        <v>#REF!</v>
      </c>
      <c r="F2328" s="101" t="str">
        <f>_xlfn.IFNA(VLOOKUP(expandedflower[[#This Row],[Scion METRC '#]],VEGC8[[#All],[Scion METRC '#]:[Pheno Barcode]],2,FALSE),"")</f>
        <v/>
      </c>
      <c r="G2328" s="101" t="str">
        <f>LEFT(expandedflower[[#This Row],[Pheno Barcode]],7)</f>
        <v/>
      </c>
      <c r="H2328" s="103" t="e">
        <f>_xlfn.IFNA(VLOOKUP(expandedflower[[#This Row],[Strain]],VEGC8[[#All],[Scion METRC '#]:[Health]],5,FALSE),"")</f>
        <v>#REF!</v>
      </c>
      <c r="I2328" s="101"/>
      <c r="J2328" s="101" t="str">
        <f>_xlfn.IFNA(VLOOKUP(expandedflower[[#This Row],[Scion METRC '#]],DEADC8[#Data],2,FALSE),"Alive")</f>
        <v>Alive</v>
      </c>
      <c r="K2328" s="101"/>
      <c r="L2328" s="101" t="str">
        <f>_xlfn.IFNA(VLOOKUP(expandedflower[[#This Row],[Scion METRC '#]],DEADC8[#Data],3,FALSE),"")</f>
        <v/>
      </c>
      <c r="M2328" s="103" t="str">
        <f>_xlfn.IFNA(VLOOKUP(expandedflower[[#This Row],[Scion METRC '#]],DEADC8[#Data],4,FALSE),"")</f>
        <v/>
      </c>
      <c r="N2328" s="101" t="str">
        <f>IF(ISNUMBER(SEARCH(".",expandedflower[[#This Row],[Pheno Barcode]])),CONCATENATE("1A4070000000065000",RIGHT(expandedflower[[#This Row],[Pheno Barcode]],6)),"")</f>
        <v/>
      </c>
      <c r="O232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_YU1-07</v>
      </c>
    </row>
    <row r="2329" spans="1:15" x14ac:dyDescent="0.25">
      <c r="A2329" s="99" t="s">
        <v>608</v>
      </c>
      <c r="B2329" s="101">
        <v>8</v>
      </c>
      <c r="C2329" s="101" t="s">
        <v>629</v>
      </c>
      <c r="D2329" s="101"/>
      <c r="E2329" s="100" t="e">
        <f>_xlfn.IFNA(VLOOKUP(expandedflower[[#This Row],[Scion METRC '#]],[3]!METRCC8[#Data],2,FALSE),"METRC ERROR")</f>
        <v>#REF!</v>
      </c>
      <c r="F2329" s="101" t="str">
        <f>_xlfn.IFNA(VLOOKUP(expandedflower[[#This Row],[Scion METRC '#]],VEGC8[[#All],[Scion METRC '#]:[Pheno Barcode]],2,FALSE),"")</f>
        <v/>
      </c>
      <c r="G2329" s="101" t="str">
        <f>LEFT(expandedflower[[#This Row],[Pheno Barcode]],7)</f>
        <v/>
      </c>
      <c r="H2329" s="103" t="e">
        <f>_xlfn.IFNA(VLOOKUP(expandedflower[[#This Row],[Strain]],VEGC8[[#All],[Scion METRC '#]:[Health]],5,FALSE),"")</f>
        <v>#REF!</v>
      </c>
      <c r="I2329" s="101"/>
      <c r="J2329" s="101" t="str">
        <f>_xlfn.IFNA(VLOOKUP(expandedflower[[#This Row],[Scion METRC '#]],DEADC8[#Data],2,FALSE),"Alive")</f>
        <v>Alive</v>
      </c>
      <c r="K2329" s="101"/>
      <c r="L2329" s="101" t="str">
        <f>_xlfn.IFNA(VLOOKUP(expandedflower[[#This Row],[Scion METRC '#]],DEADC8[#Data],3,FALSE),"")</f>
        <v/>
      </c>
      <c r="M2329" s="103" t="str">
        <f>_xlfn.IFNA(VLOOKUP(expandedflower[[#This Row],[Scion METRC '#]],DEADC8[#Data],4,FALSE),"")</f>
        <v/>
      </c>
      <c r="N2329" s="101" t="str">
        <f>IF(ISNUMBER(SEARCH(".",expandedflower[[#This Row],[Pheno Barcode]])),CONCATENATE("1A4070000000065000",RIGHT(expandedflower[[#This Row],[Pheno Barcode]],6)),"")</f>
        <v/>
      </c>
      <c r="O232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_YU1-08</v>
      </c>
    </row>
    <row r="2330" spans="1:15" x14ac:dyDescent="0.25">
      <c r="A2330" s="99" t="s">
        <v>608</v>
      </c>
      <c r="B2330" s="101">
        <v>9</v>
      </c>
      <c r="C2330" s="101" t="s">
        <v>629</v>
      </c>
      <c r="D2330" s="101"/>
      <c r="E2330" s="100" t="e">
        <f>_xlfn.IFNA(VLOOKUP(expandedflower[[#This Row],[Scion METRC '#]],[3]!METRCC8[#Data],2,FALSE),"METRC ERROR")</f>
        <v>#REF!</v>
      </c>
      <c r="F2330" s="101" t="str">
        <f>_xlfn.IFNA(VLOOKUP(expandedflower[[#This Row],[Scion METRC '#]],VEGC8[[#All],[Scion METRC '#]:[Pheno Barcode]],2,FALSE),"")</f>
        <v/>
      </c>
      <c r="G2330" s="101" t="str">
        <f>LEFT(expandedflower[[#This Row],[Pheno Barcode]],7)</f>
        <v/>
      </c>
      <c r="H2330" s="103" t="e">
        <f>_xlfn.IFNA(VLOOKUP(expandedflower[[#This Row],[Strain]],VEGC8[[#All],[Scion METRC '#]:[Health]],5,FALSE),"")</f>
        <v>#REF!</v>
      </c>
      <c r="I2330" s="101"/>
      <c r="J2330" s="101" t="str">
        <f>_xlfn.IFNA(VLOOKUP(expandedflower[[#This Row],[Scion METRC '#]],DEADC8[#Data],2,FALSE),"Alive")</f>
        <v>Alive</v>
      </c>
      <c r="K2330" s="101"/>
      <c r="L2330" s="101" t="str">
        <f>_xlfn.IFNA(VLOOKUP(expandedflower[[#This Row],[Scion METRC '#]],DEADC8[#Data],3,FALSE),"")</f>
        <v/>
      </c>
      <c r="M2330" s="103" t="str">
        <f>_xlfn.IFNA(VLOOKUP(expandedflower[[#This Row],[Scion METRC '#]],DEADC8[#Data],4,FALSE),"")</f>
        <v/>
      </c>
      <c r="N2330" s="101" t="str">
        <f>IF(ISNUMBER(SEARCH(".",expandedflower[[#This Row],[Pheno Barcode]])),CONCATENATE("1A4070000000065000",RIGHT(expandedflower[[#This Row],[Pheno Barcode]],6)),"")</f>
        <v/>
      </c>
      <c r="O233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_YU1-09</v>
      </c>
    </row>
    <row r="2331" spans="1:15" x14ac:dyDescent="0.25">
      <c r="A2331" s="99" t="s">
        <v>608</v>
      </c>
      <c r="B2331" s="101">
        <v>10</v>
      </c>
      <c r="C2331" s="101" t="s">
        <v>629</v>
      </c>
      <c r="D2331" s="101"/>
      <c r="E2331" s="100" t="e">
        <f>_xlfn.IFNA(VLOOKUP(expandedflower[[#This Row],[Scion METRC '#]],[3]!METRCC8[#Data],2,FALSE),"METRC ERROR")</f>
        <v>#REF!</v>
      </c>
      <c r="F2331" s="101" t="str">
        <f>_xlfn.IFNA(VLOOKUP(expandedflower[[#This Row],[Scion METRC '#]],VEGC8[[#All],[Scion METRC '#]:[Pheno Barcode]],2,FALSE),"")</f>
        <v/>
      </c>
      <c r="G2331" s="101" t="str">
        <f>LEFT(expandedflower[[#This Row],[Pheno Barcode]],7)</f>
        <v/>
      </c>
      <c r="H2331" s="103" t="e">
        <f>_xlfn.IFNA(VLOOKUP(expandedflower[[#This Row],[Strain]],VEGC8[[#All],[Scion METRC '#]:[Health]],5,FALSE),"")</f>
        <v>#REF!</v>
      </c>
      <c r="I2331" s="101"/>
      <c r="J2331" s="101" t="str">
        <f>_xlfn.IFNA(VLOOKUP(expandedflower[[#This Row],[Scion METRC '#]],DEADC8[#Data],2,FALSE),"Alive")</f>
        <v>Alive</v>
      </c>
      <c r="K2331" s="101"/>
      <c r="L2331" s="101" t="str">
        <f>_xlfn.IFNA(VLOOKUP(expandedflower[[#This Row],[Scion METRC '#]],DEADC8[#Data],3,FALSE),"")</f>
        <v/>
      </c>
      <c r="M2331" s="103" t="str">
        <f>_xlfn.IFNA(VLOOKUP(expandedflower[[#This Row],[Scion METRC '#]],DEADC8[#Data],4,FALSE),"")</f>
        <v/>
      </c>
      <c r="N2331" s="101" t="str">
        <f>IF(ISNUMBER(SEARCH(".",expandedflower[[#This Row],[Pheno Barcode]])),CONCATENATE("1A4070000000065000",RIGHT(expandedflower[[#This Row],[Pheno Barcode]],6)),"")</f>
        <v/>
      </c>
      <c r="O233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_YU1-10</v>
      </c>
    </row>
    <row r="2332" spans="1:15" x14ac:dyDescent="0.25">
      <c r="A2332" s="99" t="s">
        <v>608</v>
      </c>
      <c r="B2332" s="101">
        <v>11</v>
      </c>
      <c r="C2332" s="101" t="s">
        <v>629</v>
      </c>
      <c r="D2332" s="101"/>
      <c r="E2332" s="100" t="e">
        <f>_xlfn.IFNA(VLOOKUP(expandedflower[[#This Row],[Scion METRC '#]],[3]!METRCC8[#Data],2,FALSE),"METRC ERROR")</f>
        <v>#REF!</v>
      </c>
      <c r="F2332" s="101" t="str">
        <f>_xlfn.IFNA(VLOOKUP(expandedflower[[#This Row],[Scion METRC '#]],VEGC8[[#All],[Scion METRC '#]:[Pheno Barcode]],2,FALSE),"")</f>
        <v/>
      </c>
      <c r="G2332" s="101" t="str">
        <f>LEFT(expandedflower[[#This Row],[Pheno Barcode]],7)</f>
        <v/>
      </c>
      <c r="H2332" s="103" t="e">
        <f>_xlfn.IFNA(VLOOKUP(expandedflower[[#This Row],[Strain]],VEGC8[[#All],[Scion METRC '#]:[Health]],5,FALSE),"")</f>
        <v>#REF!</v>
      </c>
      <c r="I2332" s="101"/>
      <c r="J2332" s="101" t="str">
        <f>_xlfn.IFNA(VLOOKUP(expandedflower[[#This Row],[Scion METRC '#]],DEADC8[#Data],2,FALSE),"Alive")</f>
        <v>Alive</v>
      </c>
      <c r="K2332" s="101"/>
      <c r="L2332" s="101" t="str">
        <f>_xlfn.IFNA(VLOOKUP(expandedflower[[#This Row],[Scion METRC '#]],DEADC8[#Data],3,FALSE),"")</f>
        <v/>
      </c>
      <c r="M2332" s="103" t="str">
        <f>_xlfn.IFNA(VLOOKUP(expandedflower[[#This Row],[Scion METRC '#]],DEADC8[#Data],4,FALSE),"")</f>
        <v/>
      </c>
      <c r="N2332" s="101" t="str">
        <f>IF(ISNUMBER(SEARCH(".",expandedflower[[#This Row],[Pheno Barcode]])),CONCATENATE("1A4070000000065000",RIGHT(expandedflower[[#This Row],[Pheno Barcode]],6)),"")</f>
        <v/>
      </c>
      <c r="O233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_YU1-11</v>
      </c>
    </row>
    <row r="2333" spans="1:15" x14ac:dyDescent="0.25">
      <c r="A2333" s="99" t="s">
        <v>608</v>
      </c>
      <c r="B2333" s="101">
        <v>12</v>
      </c>
      <c r="C2333" s="101" t="s">
        <v>629</v>
      </c>
      <c r="D2333" s="101"/>
      <c r="E2333" s="100" t="e">
        <f>_xlfn.IFNA(VLOOKUP(expandedflower[[#This Row],[Scion METRC '#]],[3]!METRCC8[#Data],2,FALSE),"METRC ERROR")</f>
        <v>#REF!</v>
      </c>
      <c r="F2333" s="101" t="str">
        <f>_xlfn.IFNA(VLOOKUP(expandedflower[[#This Row],[Scion METRC '#]],VEGC8[[#All],[Scion METRC '#]:[Pheno Barcode]],2,FALSE),"")</f>
        <v/>
      </c>
      <c r="G2333" s="101" t="str">
        <f>LEFT(expandedflower[[#This Row],[Pheno Barcode]],7)</f>
        <v/>
      </c>
      <c r="H2333" s="103" t="e">
        <f>_xlfn.IFNA(VLOOKUP(expandedflower[[#This Row],[Strain]],VEGC8[[#All],[Scion METRC '#]:[Health]],5,FALSE),"")</f>
        <v>#REF!</v>
      </c>
      <c r="I2333" s="101"/>
      <c r="J2333" s="101" t="str">
        <f>_xlfn.IFNA(VLOOKUP(expandedflower[[#This Row],[Scion METRC '#]],DEADC8[#Data],2,FALSE),"Alive")</f>
        <v>Alive</v>
      </c>
      <c r="K2333" s="101"/>
      <c r="L2333" s="101" t="str">
        <f>_xlfn.IFNA(VLOOKUP(expandedflower[[#This Row],[Scion METRC '#]],DEADC8[#Data],3,FALSE),"")</f>
        <v/>
      </c>
      <c r="M2333" s="103" t="str">
        <f>_xlfn.IFNA(VLOOKUP(expandedflower[[#This Row],[Scion METRC '#]],DEADC8[#Data],4,FALSE),"")</f>
        <v/>
      </c>
      <c r="N2333" s="101" t="str">
        <f>IF(ISNUMBER(SEARCH(".",expandedflower[[#This Row],[Pheno Barcode]])),CONCATENATE("1A4070000000065000",RIGHT(expandedflower[[#This Row],[Pheno Barcode]],6)),"")</f>
        <v/>
      </c>
      <c r="O233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_YU1-12</v>
      </c>
    </row>
    <row r="2334" spans="1:15" x14ac:dyDescent="0.25">
      <c r="A2334" s="99" t="s">
        <v>608</v>
      </c>
      <c r="B2334" s="101">
        <v>13</v>
      </c>
      <c r="C2334" s="101" t="s">
        <v>629</v>
      </c>
      <c r="D2334" s="101"/>
      <c r="E2334" s="100" t="e">
        <f>_xlfn.IFNA(VLOOKUP(expandedflower[[#This Row],[Scion METRC '#]],[3]!METRCC8[#Data],2,FALSE),"METRC ERROR")</f>
        <v>#REF!</v>
      </c>
      <c r="F2334" s="101" t="str">
        <f>_xlfn.IFNA(VLOOKUP(expandedflower[[#This Row],[Scion METRC '#]],VEGC8[[#All],[Scion METRC '#]:[Pheno Barcode]],2,FALSE),"")</f>
        <v/>
      </c>
      <c r="G2334" s="101" t="str">
        <f>LEFT(expandedflower[[#This Row],[Pheno Barcode]],7)</f>
        <v/>
      </c>
      <c r="H2334" s="103" t="e">
        <f>_xlfn.IFNA(VLOOKUP(expandedflower[[#This Row],[Strain]],VEGC8[[#All],[Scion METRC '#]:[Health]],5,FALSE),"")</f>
        <v>#REF!</v>
      </c>
      <c r="I2334" s="101"/>
      <c r="J2334" s="101" t="str">
        <f>_xlfn.IFNA(VLOOKUP(expandedflower[[#This Row],[Scion METRC '#]],DEADC8[#Data],2,FALSE),"Alive")</f>
        <v>Alive</v>
      </c>
      <c r="K2334" s="101"/>
      <c r="L2334" s="101" t="str">
        <f>_xlfn.IFNA(VLOOKUP(expandedflower[[#This Row],[Scion METRC '#]],DEADC8[#Data],3,FALSE),"")</f>
        <v/>
      </c>
      <c r="M2334" s="103" t="str">
        <f>_xlfn.IFNA(VLOOKUP(expandedflower[[#This Row],[Scion METRC '#]],DEADC8[#Data],4,FALSE),"")</f>
        <v/>
      </c>
      <c r="N2334" s="101" t="str">
        <f>IF(ISNUMBER(SEARCH(".",expandedflower[[#This Row],[Pheno Barcode]])),CONCATENATE("1A4070000000065000",RIGHT(expandedflower[[#This Row],[Pheno Barcode]],6)),"")</f>
        <v/>
      </c>
      <c r="O233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_YU1-13</v>
      </c>
    </row>
    <row r="2335" spans="1:15" x14ac:dyDescent="0.25">
      <c r="A2335" s="99" t="s">
        <v>608</v>
      </c>
      <c r="B2335" s="101">
        <v>14</v>
      </c>
      <c r="C2335" s="101" t="s">
        <v>629</v>
      </c>
      <c r="D2335" s="101"/>
      <c r="E2335" s="100" t="e">
        <f>_xlfn.IFNA(VLOOKUP(expandedflower[[#This Row],[Scion METRC '#]],[3]!METRCC8[#Data],2,FALSE),"METRC ERROR")</f>
        <v>#REF!</v>
      </c>
      <c r="F2335" s="101" t="str">
        <f>_xlfn.IFNA(VLOOKUP(expandedflower[[#This Row],[Scion METRC '#]],VEGC8[[#All],[Scion METRC '#]:[Pheno Barcode]],2,FALSE),"")</f>
        <v/>
      </c>
      <c r="G2335" s="101" t="str">
        <f>LEFT(expandedflower[[#This Row],[Pheno Barcode]],7)</f>
        <v/>
      </c>
      <c r="H2335" s="103" t="e">
        <f>_xlfn.IFNA(VLOOKUP(expandedflower[[#This Row],[Strain]],VEGC8[[#All],[Scion METRC '#]:[Health]],5,FALSE),"")</f>
        <v>#REF!</v>
      </c>
      <c r="I2335" s="101"/>
      <c r="J2335" s="101" t="str">
        <f>_xlfn.IFNA(VLOOKUP(expandedflower[[#This Row],[Scion METRC '#]],DEADC8[#Data],2,FALSE),"Alive")</f>
        <v>Alive</v>
      </c>
      <c r="K2335" s="101"/>
      <c r="L2335" s="101" t="str">
        <f>_xlfn.IFNA(VLOOKUP(expandedflower[[#This Row],[Scion METRC '#]],DEADC8[#Data],3,FALSE),"")</f>
        <v/>
      </c>
      <c r="M2335" s="103" t="str">
        <f>_xlfn.IFNA(VLOOKUP(expandedflower[[#This Row],[Scion METRC '#]],DEADC8[#Data],4,FALSE),"")</f>
        <v/>
      </c>
      <c r="N2335" s="101" t="str">
        <f>IF(ISNUMBER(SEARCH(".",expandedflower[[#This Row],[Pheno Barcode]])),CONCATENATE("1A4070000000065000",RIGHT(expandedflower[[#This Row],[Pheno Barcode]],6)),"")</f>
        <v/>
      </c>
      <c r="O233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_YU1-14</v>
      </c>
    </row>
    <row r="2336" spans="1:15" x14ac:dyDescent="0.25">
      <c r="A2336" s="99" t="s">
        <v>608</v>
      </c>
      <c r="B2336" s="101">
        <v>15</v>
      </c>
      <c r="C2336" s="101" t="s">
        <v>629</v>
      </c>
      <c r="D2336" s="101"/>
      <c r="E2336" s="100" t="e">
        <f>_xlfn.IFNA(VLOOKUP(expandedflower[[#This Row],[Scion METRC '#]],[3]!METRCC8[#Data],2,FALSE),"METRC ERROR")</f>
        <v>#REF!</v>
      </c>
      <c r="F2336" s="101" t="str">
        <f>_xlfn.IFNA(VLOOKUP(expandedflower[[#This Row],[Scion METRC '#]],VEGC8[[#All],[Scion METRC '#]:[Pheno Barcode]],2,FALSE),"")</f>
        <v/>
      </c>
      <c r="G2336" s="101" t="str">
        <f>LEFT(expandedflower[[#This Row],[Pheno Barcode]],7)</f>
        <v/>
      </c>
      <c r="H2336" s="103" t="e">
        <f>_xlfn.IFNA(VLOOKUP(expandedflower[[#This Row],[Strain]],VEGC8[[#All],[Scion METRC '#]:[Health]],5,FALSE),"")</f>
        <v>#REF!</v>
      </c>
      <c r="I2336" s="101"/>
      <c r="J2336" s="101" t="str">
        <f>_xlfn.IFNA(VLOOKUP(expandedflower[[#This Row],[Scion METRC '#]],DEADC8[#Data],2,FALSE),"Alive")</f>
        <v>Alive</v>
      </c>
      <c r="K2336" s="101"/>
      <c r="L2336" s="101" t="str">
        <f>_xlfn.IFNA(VLOOKUP(expandedflower[[#This Row],[Scion METRC '#]],DEADC8[#Data],3,FALSE),"")</f>
        <v/>
      </c>
      <c r="M2336" s="103" t="str">
        <f>_xlfn.IFNA(VLOOKUP(expandedflower[[#This Row],[Scion METRC '#]],DEADC8[#Data],4,FALSE),"")</f>
        <v/>
      </c>
      <c r="N2336" s="101" t="str">
        <f>IF(ISNUMBER(SEARCH(".",expandedflower[[#This Row],[Pheno Barcode]])),CONCATENATE("1A4070000000065000",RIGHT(expandedflower[[#This Row],[Pheno Barcode]],6)),"")</f>
        <v/>
      </c>
      <c r="O233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_YU1-15</v>
      </c>
    </row>
    <row r="2337" spans="1:15" x14ac:dyDescent="0.25">
      <c r="A2337" s="99" t="s">
        <v>608</v>
      </c>
      <c r="B2337" s="101">
        <v>16</v>
      </c>
      <c r="C2337" s="101" t="s">
        <v>629</v>
      </c>
      <c r="D2337" s="101"/>
      <c r="E2337" s="100" t="e">
        <f>_xlfn.IFNA(VLOOKUP(expandedflower[[#This Row],[Scion METRC '#]],[3]!METRCC8[#Data],2,FALSE),"METRC ERROR")</f>
        <v>#REF!</v>
      </c>
      <c r="F2337" s="101" t="str">
        <f>_xlfn.IFNA(VLOOKUP(expandedflower[[#This Row],[Scion METRC '#]],VEGC8[[#All],[Scion METRC '#]:[Pheno Barcode]],2,FALSE),"")</f>
        <v/>
      </c>
      <c r="G2337" s="101" t="str">
        <f>LEFT(expandedflower[[#This Row],[Pheno Barcode]],7)</f>
        <v/>
      </c>
      <c r="H2337" s="103" t="e">
        <f>_xlfn.IFNA(VLOOKUP(expandedflower[[#This Row],[Strain]],VEGC8[[#All],[Scion METRC '#]:[Health]],5,FALSE),"")</f>
        <v>#REF!</v>
      </c>
      <c r="I2337" s="101"/>
      <c r="J2337" s="101" t="str">
        <f>_xlfn.IFNA(VLOOKUP(expandedflower[[#This Row],[Scion METRC '#]],DEADC8[#Data],2,FALSE),"Alive")</f>
        <v>Alive</v>
      </c>
      <c r="K2337" s="101"/>
      <c r="L2337" s="101" t="str">
        <f>_xlfn.IFNA(VLOOKUP(expandedflower[[#This Row],[Scion METRC '#]],DEADC8[#Data],3,FALSE),"")</f>
        <v/>
      </c>
      <c r="M2337" s="103" t="str">
        <f>_xlfn.IFNA(VLOOKUP(expandedflower[[#This Row],[Scion METRC '#]],DEADC8[#Data],4,FALSE),"")</f>
        <v/>
      </c>
      <c r="N2337" s="101" t="str">
        <f>IF(ISNUMBER(SEARCH(".",expandedflower[[#This Row],[Pheno Barcode]])),CONCATENATE("1A4070000000065000",RIGHT(expandedflower[[#This Row],[Pheno Barcode]],6)),"")</f>
        <v/>
      </c>
      <c r="O233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_YU1-16</v>
      </c>
    </row>
    <row r="2338" spans="1:15" x14ac:dyDescent="0.25">
      <c r="A2338" s="99" t="s">
        <v>608</v>
      </c>
      <c r="B2338" s="101">
        <v>1</v>
      </c>
      <c r="C2338" s="101" t="s">
        <v>630</v>
      </c>
      <c r="D2338" s="101"/>
      <c r="E2338" s="100" t="e">
        <f>_xlfn.IFNA(VLOOKUP(expandedflower[[#This Row],[Scion METRC '#]],[3]!METRCC8[#Data],2,FALSE),"METRC ERROR")</f>
        <v>#REF!</v>
      </c>
      <c r="F2338" s="101" t="str">
        <f>_xlfn.IFNA(VLOOKUP(expandedflower[[#This Row],[Scion METRC '#]],VEGC8[[#All],[Scion METRC '#]:[Pheno Barcode]],2,FALSE),"")</f>
        <v/>
      </c>
      <c r="G2338" s="101" t="str">
        <f>LEFT(expandedflower[[#This Row],[Pheno Barcode]],7)</f>
        <v/>
      </c>
      <c r="H2338" s="103" t="e">
        <f>_xlfn.IFNA(VLOOKUP(expandedflower[[#This Row],[Strain]],VEGC8[[#All],[Scion METRC '#]:[Health]],5,FALSE),"")</f>
        <v>#REF!</v>
      </c>
      <c r="I2338" s="101"/>
      <c r="J2338" s="101" t="str">
        <f>_xlfn.IFNA(VLOOKUP(expandedflower[[#This Row],[Scion METRC '#]],DEADC8[#Data],2,FALSE),"Alive")</f>
        <v>Alive</v>
      </c>
      <c r="K2338" s="101"/>
      <c r="L2338" s="101" t="str">
        <f>_xlfn.IFNA(VLOOKUP(expandedflower[[#This Row],[Scion METRC '#]],DEADC8[#Data],3,FALSE),"")</f>
        <v/>
      </c>
      <c r="M2338" s="103" t="str">
        <f>_xlfn.IFNA(VLOOKUP(expandedflower[[#This Row],[Scion METRC '#]],DEADC8[#Data],4,FALSE),"")</f>
        <v/>
      </c>
      <c r="N2338" s="101" t="str">
        <f>IF(ISNUMBER(SEARCH(".",expandedflower[[#This Row],[Pheno Barcode]])),CONCATENATE("1A4070000000065000",RIGHT(expandedflower[[#This Row],[Pheno Barcode]],6)),"")</f>
        <v/>
      </c>
      <c r="O233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_YU2-01</v>
      </c>
    </row>
    <row r="2339" spans="1:15" x14ac:dyDescent="0.25">
      <c r="A2339" s="99" t="s">
        <v>608</v>
      </c>
      <c r="B2339" s="101">
        <v>2</v>
      </c>
      <c r="C2339" s="101" t="s">
        <v>630</v>
      </c>
      <c r="D2339" s="101"/>
      <c r="E2339" s="100" t="e">
        <f>_xlfn.IFNA(VLOOKUP(expandedflower[[#This Row],[Scion METRC '#]],[3]!METRCC8[#Data],2,FALSE),"METRC ERROR")</f>
        <v>#REF!</v>
      </c>
      <c r="F2339" s="101" t="str">
        <f>_xlfn.IFNA(VLOOKUP(expandedflower[[#This Row],[Scion METRC '#]],VEGC8[[#All],[Scion METRC '#]:[Pheno Barcode]],2,FALSE),"")</f>
        <v/>
      </c>
      <c r="G2339" s="101" t="str">
        <f>LEFT(expandedflower[[#This Row],[Pheno Barcode]],7)</f>
        <v/>
      </c>
      <c r="H2339" s="103" t="e">
        <f>_xlfn.IFNA(VLOOKUP(expandedflower[[#This Row],[Strain]],VEGC8[[#All],[Scion METRC '#]:[Health]],5,FALSE),"")</f>
        <v>#REF!</v>
      </c>
      <c r="I2339" s="101"/>
      <c r="J2339" s="101" t="str">
        <f>_xlfn.IFNA(VLOOKUP(expandedflower[[#This Row],[Scion METRC '#]],DEADC8[#Data],2,FALSE),"Alive")</f>
        <v>Alive</v>
      </c>
      <c r="K2339" s="101"/>
      <c r="L2339" s="101" t="str">
        <f>_xlfn.IFNA(VLOOKUP(expandedflower[[#This Row],[Scion METRC '#]],DEADC8[#Data],3,FALSE),"")</f>
        <v/>
      </c>
      <c r="M2339" s="103" t="str">
        <f>_xlfn.IFNA(VLOOKUP(expandedflower[[#This Row],[Scion METRC '#]],DEADC8[#Data],4,FALSE),"")</f>
        <v/>
      </c>
      <c r="N2339" s="101" t="str">
        <f>IF(ISNUMBER(SEARCH(".",expandedflower[[#This Row],[Pheno Barcode]])),CONCATENATE("1A4070000000065000",RIGHT(expandedflower[[#This Row],[Pheno Barcode]],6)),"")</f>
        <v/>
      </c>
      <c r="O233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_YU2-02</v>
      </c>
    </row>
    <row r="2340" spans="1:15" x14ac:dyDescent="0.25">
      <c r="A2340" s="99" t="s">
        <v>608</v>
      </c>
      <c r="B2340" s="101">
        <v>3</v>
      </c>
      <c r="C2340" s="101" t="s">
        <v>630</v>
      </c>
      <c r="D2340" s="101"/>
      <c r="E2340" s="100" t="e">
        <f>_xlfn.IFNA(VLOOKUP(expandedflower[[#This Row],[Scion METRC '#]],[3]!METRCC8[#Data],2,FALSE),"METRC ERROR")</f>
        <v>#REF!</v>
      </c>
      <c r="F2340" s="101" t="str">
        <f>_xlfn.IFNA(VLOOKUP(expandedflower[[#This Row],[Scion METRC '#]],VEGC8[[#All],[Scion METRC '#]:[Pheno Barcode]],2,FALSE),"")</f>
        <v/>
      </c>
      <c r="G2340" s="101" t="str">
        <f>LEFT(expandedflower[[#This Row],[Pheno Barcode]],7)</f>
        <v/>
      </c>
      <c r="H2340" s="103" t="e">
        <f>_xlfn.IFNA(VLOOKUP(expandedflower[[#This Row],[Strain]],VEGC8[[#All],[Scion METRC '#]:[Health]],5,FALSE),"")</f>
        <v>#REF!</v>
      </c>
      <c r="I2340" s="101"/>
      <c r="J2340" s="101" t="str">
        <f>_xlfn.IFNA(VLOOKUP(expandedflower[[#This Row],[Scion METRC '#]],DEADC8[#Data],2,FALSE),"Alive")</f>
        <v>Alive</v>
      </c>
      <c r="K2340" s="101"/>
      <c r="L2340" s="101" t="str">
        <f>_xlfn.IFNA(VLOOKUP(expandedflower[[#This Row],[Scion METRC '#]],DEADC8[#Data],3,FALSE),"")</f>
        <v/>
      </c>
      <c r="M2340" s="103" t="str">
        <f>_xlfn.IFNA(VLOOKUP(expandedflower[[#This Row],[Scion METRC '#]],DEADC8[#Data],4,FALSE),"")</f>
        <v/>
      </c>
      <c r="N2340" s="101" t="str">
        <f>IF(ISNUMBER(SEARCH(".",expandedflower[[#This Row],[Pheno Barcode]])),CONCATENATE("1A4070000000065000",RIGHT(expandedflower[[#This Row],[Pheno Barcode]],6)),"")</f>
        <v/>
      </c>
      <c r="O234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_YU2-03</v>
      </c>
    </row>
    <row r="2341" spans="1:15" x14ac:dyDescent="0.25">
      <c r="A2341" s="99" t="s">
        <v>608</v>
      </c>
      <c r="B2341" s="101">
        <v>4</v>
      </c>
      <c r="C2341" s="101" t="s">
        <v>630</v>
      </c>
      <c r="D2341" s="101"/>
      <c r="E2341" s="100" t="e">
        <f>_xlfn.IFNA(VLOOKUP(expandedflower[[#This Row],[Scion METRC '#]],[3]!METRCC8[#Data],2,FALSE),"METRC ERROR")</f>
        <v>#REF!</v>
      </c>
      <c r="F2341" s="101" t="str">
        <f>_xlfn.IFNA(VLOOKUP(expandedflower[[#This Row],[Scion METRC '#]],VEGC8[[#All],[Scion METRC '#]:[Pheno Barcode]],2,FALSE),"")</f>
        <v/>
      </c>
      <c r="G2341" s="101" t="str">
        <f>LEFT(expandedflower[[#This Row],[Pheno Barcode]],7)</f>
        <v/>
      </c>
      <c r="H2341" s="103" t="e">
        <f>_xlfn.IFNA(VLOOKUP(expandedflower[[#This Row],[Strain]],VEGC8[[#All],[Scion METRC '#]:[Health]],5,FALSE),"")</f>
        <v>#REF!</v>
      </c>
      <c r="I2341" s="101"/>
      <c r="J2341" s="101" t="str">
        <f>_xlfn.IFNA(VLOOKUP(expandedflower[[#This Row],[Scion METRC '#]],DEADC8[#Data],2,FALSE),"Alive")</f>
        <v>Alive</v>
      </c>
      <c r="K2341" s="101"/>
      <c r="L2341" s="101" t="str">
        <f>_xlfn.IFNA(VLOOKUP(expandedflower[[#This Row],[Scion METRC '#]],DEADC8[#Data],3,FALSE),"")</f>
        <v/>
      </c>
      <c r="M2341" s="103" t="str">
        <f>_xlfn.IFNA(VLOOKUP(expandedflower[[#This Row],[Scion METRC '#]],DEADC8[#Data],4,FALSE),"")</f>
        <v/>
      </c>
      <c r="N2341" s="101" t="str">
        <f>IF(ISNUMBER(SEARCH(".",expandedflower[[#This Row],[Pheno Barcode]])),CONCATENATE("1A4070000000065000",RIGHT(expandedflower[[#This Row],[Pheno Barcode]],6)),"")</f>
        <v/>
      </c>
      <c r="O234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_YU2-04</v>
      </c>
    </row>
    <row r="2342" spans="1:15" x14ac:dyDescent="0.25">
      <c r="A2342" s="99" t="s">
        <v>608</v>
      </c>
      <c r="B2342" s="101">
        <v>5</v>
      </c>
      <c r="C2342" s="101" t="s">
        <v>630</v>
      </c>
      <c r="D2342" s="101"/>
      <c r="E2342" s="100" t="e">
        <f>_xlfn.IFNA(VLOOKUP(expandedflower[[#This Row],[Scion METRC '#]],[3]!METRCC8[#Data],2,FALSE),"METRC ERROR")</f>
        <v>#REF!</v>
      </c>
      <c r="F2342" s="101" t="str">
        <f>_xlfn.IFNA(VLOOKUP(expandedflower[[#This Row],[Scion METRC '#]],VEGC8[[#All],[Scion METRC '#]:[Pheno Barcode]],2,FALSE),"")</f>
        <v/>
      </c>
      <c r="G2342" s="101" t="str">
        <f>LEFT(expandedflower[[#This Row],[Pheno Barcode]],7)</f>
        <v/>
      </c>
      <c r="H2342" s="103" t="e">
        <f>_xlfn.IFNA(VLOOKUP(expandedflower[[#This Row],[Strain]],VEGC8[[#All],[Scion METRC '#]:[Health]],5,FALSE),"")</f>
        <v>#REF!</v>
      </c>
      <c r="I2342" s="101"/>
      <c r="J2342" s="101" t="str">
        <f>_xlfn.IFNA(VLOOKUP(expandedflower[[#This Row],[Scion METRC '#]],DEADC8[#Data],2,FALSE),"Alive")</f>
        <v>Alive</v>
      </c>
      <c r="K2342" s="101"/>
      <c r="L2342" s="101" t="str">
        <f>_xlfn.IFNA(VLOOKUP(expandedflower[[#This Row],[Scion METRC '#]],DEADC8[#Data],3,FALSE),"")</f>
        <v/>
      </c>
      <c r="M2342" s="103" t="str">
        <f>_xlfn.IFNA(VLOOKUP(expandedflower[[#This Row],[Scion METRC '#]],DEADC8[#Data],4,FALSE),"")</f>
        <v/>
      </c>
      <c r="N2342" s="101" t="str">
        <f>IF(ISNUMBER(SEARCH(".",expandedflower[[#This Row],[Pheno Barcode]])),CONCATENATE("1A4070000000065000",RIGHT(expandedflower[[#This Row],[Pheno Barcode]],6)),"")</f>
        <v/>
      </c>
      <c r="O234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_YU2-05</v>
      </c>
    </row>
    <row r="2343" spans="1:15" x14ac:dyDescent="0.25">
      <c r="A2343" s="99" t="s">
        <v>608</v>
      </c>
      <c r="B2343" s="101">
        <v>6</v>
      </c>
      <c r="C2343" s="101" t="s">
        <v>630</v>
      </c>
      <c r="D2343" s="101"/>
      <c r="E2343" s="100" t="e">
        <f>_xlfn.IFNA(VLOOKUP(expandedflower[[#This Row],[Scion METRC '#]],[3]!METRCC8[#Data],2,FALSE),"METRC ERROR")</f>
        <v>#REF!</v>
      </c>
      <c r="F2343" s="101" t="str">
        <f>_xlfn.IFNA(VLOOKUP(expandedflower[[#This Row],[Scion METRC '#]],VEGC8[[#All],[Scion METRC '#]:[Pheno Barcode]],2,FALSE),"")</f>
        <v/>
      </c>
      <c r="G2343" s="101" t="str">
        <f>LEFT(expandedflower[[#This Row],[Pheno Barcode]],7)</f>
        <v/>
      </c>
      <c r="H2343" s="103" t="e">
        <f>_xlfn.IFNA(VLOOKUP(expandedflower[[#This Row],[Strain]],VEGC8[[#All],[Scion METRC '#]:[Health]],5,FALSE),"")</f>
        <v>#REF!</v>
      </c>
      <c r="I2343" s="101"/>
      <c r="J2343" s="101" t="str">
        <f>_xlfn.IFNA(VLOOKUP(expandedflower[[#This Row],[Scion METRC '#]],DEADC8[#Data],2,FALSE),"Alive")</f>
        <v>Alive</v>
      </c>
      <c r="K2343" s="101"/>
      <c r="L2343" s="101" t="str">
        <f>_xlfn.IFNA(VLOOKUP(expandedflower[[#This Row],[Scion METRC '#]],DEADC8[#Data],3,FALSE),"")</f>
        <v/>
      </c>
      <c r="M2343" s="103" t="str">
        <f>_xlfn.IFNA(VLOOKUP(expandedflower[[#This Row],[Scion METRC '#]],DEADC8[#Data],4,FALSE),"")</f>
        <v/>
      </c>
      <c r="N2343" s="101" t="str">
        <f>IF(ISNUMBER(SEARCH(".",expandedflower[[#This Row],[Pheno Barcode]])),CONCATENATE("1A4070000000065000",RIGHT(expandedflower[[#This Row],[Pheno Barcode]],6)),"")</f>
        <v/>
      </c>
      <c r="O234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_YU2-06</v>
      </c>
    </row>
    <row r="2344" spans="1:15" x14ac:dyDescent="0.25">
      <c r="A2344" s="99" t="s">
        <v>608</v>
      </c>
      <c r="B2344" s="101">
        <v>7</v>
      </c>
      <c r="C2344" s="101" t="s">
        <v>630</v>
      </c>
      <c r="D2344" s="101"/>
      <c r="E2344" s="100" t="e">
        <f>_xlfn.IFNA(VLOOKUP(expandedflower[[#This Row],[Scion METRC '#]],[3]!METRCC8[#Data],2,FALSE),"METRC ERROR")</f>
        <v>#REF!</v>
      </c>
      <c r="F2344" s="101" t="str">
        <f>_xlfn.IFNA(VLOOKUP(expandedflower[[#This Row],[Scion METRC '#]],VEGC8[[#All],[Scion METRC '#]:[Pheno Barcode]],2,FALSE),"")</f>
        <v/>
      </c>
      <c r="G2344" s="101" t="str">
        <f>LEFT(expandedflower[[#This Row],[Pheno Barcode]],7)</f>
        <v/>
      </c>
      <c r="H2344" s="103" t="e">
        <f>_xlfn.IFNA(VLOOKUP(expandedflower[[#This Row],[Strain]],VEGC8[[#All],[Scion METRC '#]:[Health]],5,FALSE),"")</f>
        <v>#REF!</v>
      </c>
      <c r="I2344" s="101"/>
      <c r="J2344" s="101" t="str">
        <f>_xlfn.IFNA(VLOOKUP(expandedflower[[#This Row],[Scion METRC '#]],DEADC8[#Data],2,FALSE),"Alive")</f>
        <v>Alive</v>
      </c>
      <c r="K2344" s="101"/>
      <c r="L2344" s="101" t="str">
        <f>_xlfn.IFNA(VLOOKUP(expandedflower[[#This Row],[Scion METRC '#]],DEADC8[#Data],3,FALSE),"")</f>
        <v/>
      </c>
      <c r="M2344" s="103" t="str">
        <f>_xlfn.IFNA(VLOOKUP(expandedflower[[#This Row],[Scion METRC '#]],DEADC8[#Data],4,FALSE),"")</f>
        <v/>
      </c>
      <c r="N2344" s="101" t="str">
        <f>IF(ISNUMBER(SEARCH(".",expandedflower[[#This Row],[Pheno Barcode]])),CONCATENATE("1A4070000000065000",RIGHT(expandedflower[[#This Row],[Pheno Barcode]],6)),"")</f>
        <v/>
      </c>
      <c r="O234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_YU2-07</v>
      </c>
    </row>
    <row r="2345" spans="1:15" x14ac:dyDescent="0.25">
      <c r="A2345" s="99" t="s">
        <v>608</v>
      </c>
      <c r="B2345" s="101">
        <v>8</v>
      </c>
      <c r="C2345" s="101" t="s">
        <v>630</v>
      </c>
      <c r="D2345" s="101"/>
      <c r="E2345" s="100" t="e">
        <f>_xlfn.IFNA(VLOOKUP(expandedflower[[#This Row],[Scion METRC '#]],[3]!METRCC8[#Data],2,FALSE),"METRC ERROR")</f>
        <v>#REF!</v>
      </c>
      <c r="F2345" s="101" t="str">
        <f>_xlfn.IFNA(VLOOKUP(expandedflower[[#This Row],[Scion METRC '#]],VEGC8[[#All],[Scion METRC '#]:[Pheno Barcode]],2,FALSE),"")</f>
        <v/>
      </c>
      <c r="G2345" s="101" t="str">
        <f>LEFT(expandedflower[[#This Row],[Pheno Barcode]],7)</f>
        <v/>
      </c>
      <c r="H2345" s="103" t="e">
        <f>_xlfn.IFNA(VLOOKUP(expandedflower[[#This Row],[Strain]],VEGC8[[#All],[Scion METRC '#]:[Health]],5,FALSE),"")</f>
        <v>#REF!</v>
      </c>
      <c r="I2345" s="101"/>
      <c r="J2345" s="101" t="str">
        <f>_xlfn.IFNA(VLOOKUP(expandedflower[[#This Row],[Scion METRC '#]],DEADC8[#Data],2,FALSE),"Alive")</f>
        <v>Alive</v>
      </c>
      <c r="K2345" s="101"/>
      <c r="L2345" s="101" t="str">
        <f>_xlfn.IFNA(VLOOKUP(expandedflower[[#This Row],[Scion METRC '#]],DEADC8[#Data],3,FALSE),"")</f>
        <v/>
      </c>
      <c r="M2345" s="103" t="str">
        <f>_xlfn.IFNA(VLOOKUP(expandedflower[[#This Row],[Scion METRC '#]],DEADC8[#Data],4,FALSE),"")</f>
        <v/>
      </c>
      <c r="N2345" s="101" t="str">
        <f>IF(ISNUMBER(SEARCH(".",expandedflower[[#This Row],[Pheno Barcode]])),CONCATENATE("1A4070000000065000",RIGHT(expandedflower[[#This Row],[Pheno Barcode]],6)),"")</f>
        <v/>
      </c>
      <c r="O234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_YU2-08</v>
      </c>
    </row>
    <row r="2346" spans="1:15" x14ac:dyDescent="0.25">
      <c r="A2346" s="99" t="s">
        <v>608</v>
      </c>
      <c r="B2346" s="101">
        <v>9</v>
      </c>
      <c r="C2346" s="101" t="s">
        <v>630</v>
      </c>
      <c r="D2346" s="101"/>
      <c r="E2346" s="100" t="e">
        <f>_xlfn.IFNA(VLOOKUP(expandedflower[[#This Row],[Scion METRC '#]],[3]!METRCC8[#Data],2,FALSE),"METRC ERROR")</f>
        <v>#REF!</v>
      </c>
      <c r="F2346" s="101" t="str">
        <f>_xlfn.IFNA(VLOOKUP(expandedflower[[#This Row],[Scion METRC '#]],VEGC8[[#All],[Scion METRC '#]:[Pheno Barcode]],2,FALSE),"")</f>
        <v/>
      </c>
      <c r="G2346" s="101" t="str">
        <f>LEFT(expandedflower[[#This Row],[Pheno Barcode]],7)</f>
        <v/>
      </c>
      <c r="H2346" s="103" t="e">
        <f>_xlfn.IFNA(VLOOKUP(expandedflower[[#This Row],[Strain]],VEGC8[[#All],[Scion METRC '#]:[Health]],5,FALSE),"")</f>
        <v>#REF!</v>
      </c>
      <c r="I2346" s="101"/>
      <c r="J2346" s="101" t="str">
        <f>_xlfn.IFNA(VLOOKUP(expandedflower[[#This Row],[Scion METRC '#]],DEADC8[#Data],2,FALSE),"Alive")</f>
        <v>Alive</v>
      </c>
      <c r="K2346" s="101"/>
      <c r="L2346" s="101" t="str">
        <f>_xlfn.IFNA(VLOOKUP(expandedflower[[#This Row],[Scion METRC '#]],DEADC8[#Data],3,FALSE),"")</f>
        <v/>
      </c>
      <c r="M2346" s="103" t="str">
        <f>_xlfn.IFNA(VLOOKUP(expandedflower[[#This Row],[Scion METRC '#]],DEADC8[#Data],4,FALSE),"")</f>
        <v/>
      </c>
      <c r="N2346" s="101" t="str">
        <f>IF(ISNUMBER(SEARCH(".",expandedflower[[#This Row],[Pheno Barcode]])),CONCATENATE("1A4070000000065000",RIGHT(expandedflower[[#This Row],[Pheno Barcode]],6)),"")</f>
        <v/>
      </c>
      <c r="O234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_YU2-09</v>
      </c>
    </row>
    <row r="2347" spans="1:15" x14ac:dyDescent="0.25">
      <c r="A2347" s="99" t="s">
        <v>608</v>
      </c>
      <c r="B2347" s="101">
        <v>10</v>
      </c>
      <c r="C2347" s="101" t="s">
        <v>630</v>
      </c>
      <c r="D2347" s="101"/>
      <c r="E2347" s="100" t="e">
        <f>_xlfn.IFNA(VLOOKUP(expandedflower[[#This Row],[Scion METRC '#]],[3]!METRCC8[#Data],2,FALSE),"METRC ERROR")</f>
        <v>#REF!</v>
      </c>
      <c r="F2347" s="101" t="str">
        <f>_xlfn.IFNA(VLOOKUP(expandedflower[[#This Row],[Scion METRC '#]],VEGC8[[#All],[Scion METRC '#]:[Pheno Barcode]],2,FALSE),"")</f>
        <v/>
      </c>
      <c r="G2347" s="101" t="str">
        <f>LEFT(expandedflower[[#This Row],[Pheno Barcode]],7)</f>
        <v/>
      </c>
      <c r="H2347" s="103" t="e">
        <f>_xlfn.IFNA(VLOOKUP(expandedflower[[#This Row],[Strain]],VEGC8[[#All],[Scion METRC '#]:[Health]],5,FALSE),"")</f>
        <v>#REF!</v>
      </c>
      <c r="I2347" s="101"/>
      <c r="J2347" s="101" t="str">
        <f>_xlfn.IFNA(VLOOKUP(expandedflower[[#This Row],[Scion METRC '#]],DEADC8[#Data],2,FALSE),"Alive")</f>
        <v>Alive</v>
      </c>
      <c r="K2347" s="101"/>
      <c r="L2347" s="101" t="str">
        <f>_xlfn.IFNA(VLOOKUP(expandedflower[[#This Row],[Scion METRC '#]],DEADC8[#Data],3,FALSE),"")</f>
        <v/>
      </c>
      <c r="M2347" s="103" t="str">
        <f>_xlfn.IFNA(VLOOKUP(expandedflower[[#This Row],[Scion METRC '#]],DEADC8[#Data],4,FALSE),"")</f>
        <v/>
      </c>
      <c r="N2347" s="101" t="str">
        <f>IF(ISNUMBER(SEARCH(".",expandedflower[[#This Row],[Pheno Barcode]])),CONCATENATE("1A4070000000065000",RIGHT(expandedflower[[#This Row],[Pheno Barcode]],6)),"")</f>
        <v/>
      </c>
      <c r="O234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_YU2-10</v>
      </c>
    </row>
    <row r="2348" spans="1:15" x14ac:dyDescent="0.25">
      <c r="A2348" s="99" t="s">
        <v>608</v>
      </c>
      <c r="B2348" s="101">
        <v>11</v>
      </c>
      <c r="C2348" s="101" t="s">
        <v>630</v>
      </c>
      <c r="D2348" s="101"/>
      <c r="E2348" s="100" t="e">
        <f>_xlfn.IFNA(VLOOKUP(expandedflower[[#This Row],[Scion METRC '#]],[3]!METRCC8[#Data],2,FALSE),"METRC ERROR")</f>
        <v>#REF!</v>
      </c>
      <c r="F2348" s="101" t="str">
        <f>_xlfn.IFNA(VLOOKUP(expandedflower[[#This Row],[Scion METRC '#]],VEGC8[[#All],[Scion METRC '#]:[Pheno Barcode]],2,FALSE),"")</f>
        <v/>
      </c>
      <c r="G2348" s="101" t="str">
        <f>LEFT(expandedflower[[#This Row],[Pheno Barcode]],7)</f>
        <v/>
      </c>
      <c r="H2348" s="103" t="e">
        <f>_xlfn.IFNA(VLOOKUP(expandedflower[[#This Row],[Strain]],VEGC8[[#All],[Scion METRC '#]:[Health]],5,FALSE),"")</f>
        <v>#REF!</v>
      </c>
      <c r="I2348" s="101"/>
      <c r="J2348" s="101" t="str">
        <f>_xlfn.IFNA(VLOOKUP(expandedflower[[#This Row],[Scion METRC '#]],DEADC8[#Data],2,FALSE),"Alive")</f>
        <v>Alive</v>
      </c>
      <c r="K2348" s="101"/>
      <c r="L2348" s="101" t="str">
        <f>_xlfn.IFNA(VLOOKUP(expandedflower[[#This Row],[Scion METRC '#]],DEADC8[#Data],3,FALSE),"")</f>
        <v/>
      </c>
      <c r="M2348" s="103" t="str">
        <f>_xlfn.IFNA(VLOOKUP(expandedflower[[#This Row],[Scion METRC '#]],DEADC8[#Data],4,FALSE),"")</f>
        <v/>
      </c>
      <c r="N2348" s="101" t="str">
        <f>IF(ISNUMBER(SEARCH(".",expandedflower[[#This Row],[Pheno Barcode]])),CONCATENATE("1A4070000000065000",RIGHT(expandedflower[[#This Row],[Pheno Barcode]],6)),"")</f>
        <v/>
      </c>
      <c r="O234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_YU2-11</v>
      </c>
    </row>
    <row r="2349" spans="1:15" x14ac:dyDescent="0.25">
      <c r="A2349" s="99" t="s">
        <v>608</v>
      </c>
      <c r="B2349" s="101">
        <v>12</v>
      </c>
      <c r="C2349" s="101" t="s">
        <v>630</v>
      </c>
      <c r="D2349" s="101"/>
      <c r="E2349" s="100" t="e">
        <f>_xlfn.IFNA(VLOOKUP(expandedflower[[#This Row],[Scion METRC '#]],[3]!METRCC8[#Data],2,FALSE),"METRC ERROR")</f>
        <v>#REF!</v>
      </c>
      <c r="F2349" s="101" t="str">
        <f>_xlfn.IFNA(VLOOKUP(expandedflower[[#This Row],[Scion METRC '#]],VEGC8[[#All],[Scion METRC '#]:[Pheno Barcode]],2,FALSE),"")</f>
        <v/>
      </c>
      <c r="G2349" s="101" t="str">
        <f>LEFT(expandedflower[[#This Row],[Pheno Barcode]],7)</f>
        <v/>
      </c>
      <c r="H2349" s="103" t="e">
        <f>_xlfn.IFNA(VLOOKUP(expandedflower[[#This Row],[Strain]],VEGC8[[#All],[Scion METRC '#]:[Health]],5,FALSE),"")</f>
        <v>#REF!</v>
      </c>
      <c r="I2349" s="101"/>
      <c r="J2349" s="101" t="str">
        <f>_xlfn.IFNA(VLOOKUP(expandedflower[[#This Row],[Scion METRC '#]],DEADC8[#Data],2,FALSE),"Alive")</f>
        <v>Alive</v>
      </c>
      <c r="K2349" s="101"/>
      <c r="L2349" s="101" t="str">
        <f>_xlfn.IFNA(VLOOKUP(expandedflower[[#This Row],[Scion METRC '#]],DEADC8[#Data],3,FALSE),"")</f>
        <v/>
      </c>
      <c r="M2349" s="103" t="str">
        <f>_xlfn.IFNA(VLOOKUP(expandedflower[[#This Row],[Scion METRC '#]],DEADC8[#Data],4,FALSE),"")</f>
        <v/>
      </c>
      <c r="N2349" s="101" t="str">
        <f>IF(ISNUMBER(SEARCH(".",expandedflower[[#This Row],[Pheno Barcode]])),CONCATENATE("1A4070000000065000",RIGHT(expandedflower[[#This Row],[Pheno Barcode]],6)),"")</f>
        <v/>
      </c>
      <c r="O234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_YU2-12</v>
      </c>
    </row>
    <row r="2350" spans="1:15" x14ac:dyDescent="0.25">
      <c r="A2350" s="99" t="s">
        <v>608</v>
      </c>
      <c r="B2350" s="101">
        <v>13</v>
      </c>
      <c r="C2350" s="101" t="s">
        <v>630</v>
      </c>
      <c r="D2350" s="101"/>
      <c r="E2350" s="100" t="e">
        <f>_xlfn.IFNA(VLOOKUP(expandedflower[[#This Row],[Scion METRC '#]],[3]!METRCC8[#Data],2,FALSE),"METRC ERROR")</f>
        <v>#REF!</v>
      </c>
      <c r="F2350" s="101" t="str">
        <f>_xlfn.IFNA(VLOOKUP(expandedflower[[#This Row],[Scion METRC '#]],VEGC8[[#All],[Scion METRC '#]:[Pheno Barcode]],2,FALSE),"")</f>
        <v/>
      </c>
      <c r="G2350" s="101" t="str">
        <f>LEFT(expandedflower[[#This Row],[Pheno Barcode]],7)</f>
        <v/>
      </c>
      <c r="H2350" s="103" t="e">
        <f>_xlfn.IFNA(VLOOKUP(expandedflower[[#This Row],[Strain]],VEGC8[[#All],[Scion METRC '#]:[Health]],5,FALSE),"")</f>
        <v>#REF!</v>
      </c>
      <c r="I2350" s="101"/>
      <c r="J2350" s="101" t="str">
        <f>_xlfn.IFNA(VLOOKUP(expandedflower[[#This Row],[Scion METRC '#]],DEADC8[#Data],2,FALSE),"Alive")</f>
        <v>Alive</v>
      </c>
      <c r="K2350" s="101"/>
      <c r="L2350" s="101" t="str">
        <f>_xlfn.IFNA(VLOOKUP(expandedflower[[#This Row],[Scion METRC '#]],DEADC8[#Data],3,FALSE),"")</f>
        <v/>
      </c>
      <c r="M2350" s="103" t="str">
        <f>_xlfn.IFNA(VLOOKUP(expandedflower[[#This Row],[Scion METRC '#]],DEADC8[#Data],4,FALSE),"")</f>
        <v/>
      </c>
      <c r="N2350" s="101" t="str">
        <f>IF(ISNUMBER(SEARCH(".",expandedflower[[#This Row],[Pheno Barcode]])),CONCATENATE("1A4070000000065000",RIGHT(expandedflower[[#This Row],[Pheno Barcode]],6)),"")</f>
        <v/>
      </c>
      <c r="O235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_YU2-13</v>
      </c>
    </row>
    <row r="2351" spans="1:15" x14ac:dyDescent="0.25">
      <c r="A2351" s="99" t="s">
        <v>608</v>
      </c>
      <c r="B2351" s="101">
        <v>14</v>
      </c>
      <c r="C2351" s="101" t="s">
        <v>630</v>
      </c>
      <c r="D2351" s="101"/>
      <c r="E2351" s="100" t="e">
        <f>_xlfn.IFNA(VLOOKUP(expandedflower[[#This Row],[Scion METRC '#]],[3]!METRCC8[#Data],2,FALSE),"METRC ERROR")</f>
        <v>#REF!</v>
      </c>
      <c r="F2351" s="101" t="str">
        <f>_xlfn.IFNA(VLOOKUP(expandedflower[[#This Row],[Scion METRC '#]],VEGC8[[#All],[Scion METRC '#]:[Pheno Barcode]],2,FALSE),"")</f>
        <v/>
      </c>
      <c r="G2351" s="101" t="str">
        <f>LEFT(expandedflower[[#This Row],[Pheno Barcode]],7)</f>
        <v/>
      </c>
      <c r="H2351" s="103" t="e">
        <f>_xlfn.IFNA(VLOOKUP(expandedflower[[#This Row],[Strain]],VEGC8[[#All],[Scion METRC '#]:[Health]],5,FALSE),"")</f>
        <v>#REF!</v>
      </c>
      <c r="I2351" s="101"/>
      <c r="J2351" s="101" t="str">
        <f>_xlfn.IFNA(VLOOKUP(expandedflower[[#This Row],[Scion METRC '#]],DEADC8[#Data],2,FALSE),"Alive")</f>
        <v>Alive</v>
      </c>
      <c r="K2351" s="101"/>
      <c r="L2351" s="101" t="str">
        <f>_xlfn.IFNA(VLOOKUP(expandedflower[[#This Row],[Scion METRC '#]],DEADC8[#Data],3,FALSE),"")</f>
        <v/>
      </c>
      <c r="M2351" s="103" t="str">
        <f>_xlfn.IFNA(VLOOKUP(expandedflower[[#This Row],[Scion METRC '#]],DEADC8[#Data],4,FALSE),"")</f>
        <v/>
      </c>
      <c r="N2351" s="101" t="str">
        <f>IF(ISNUMBER(SEARCH(".",expandedflower[[#This Row],[Pheno Barcode]])),CONCATENATE("1A4070000000065000",RIGHT(expandedflower[[#This Row],[Pheno Barcode]],6)),"")</f>
        <v/>
      </c>
      <c r="O235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_YU2-14</v>
      </c>
    </row>
    <row r="2352" spans="1:15" x14ac:dyDescent="0.25">
      <c r="A2352" s="99" t="s">
        <v>608</v>
      </c>
      <c r="B2352" s="101">
        <v>15</v>
      </c>
      <c r="C2352" s="101" t="s">
        <v>630</v>
      </c>
      <c r="D2352" s="101"/>
      <c r="E2352" s="100" t="e">
        <f>_xlfn.IFNA(VLOOKUP(expandedflower[[#This Row],[Scion METRC '#]],[3]!METRCC8[#Data],2,FALSE),"METRC ERROR")</f>
        <v>#REF!</v>
      </c>
      <c r="F2352" s="101" t="str">
        <f>_xlfn.IFNA(VLOOKUP(expandedflower[[#This Row],[Scion METRC '#]],VEGC8[[#All],[Scion METRC '#]:[Pheno Barcode]],2,FALSE),"")</f>
        <v/>
      </c>
      <c r="G2352" s="101" t="str">
        <f>LEFT(expandedflower[[#This Row],[Pheno Barcode]],7)</f>
        <v/>
      </c>
      <c r="H2352" s="103" t="e">
        <f>_xlfn.IFNA(VLOOKUP(expandedflower[[#This Row],[Strain]],VEGC8[[#All],[Scion METRC '#]:[Health]],5,FALSE),"")</f>
        <v>#REF!</v>
      </c>
      <c r="I2352" s="101"/>
      <c r="J2352" s="101" t="str">
        <f>_xlfn.IFNA(VLOOKUP(expandedflower[[#This Row],[Scion METRC '#]],DEADC8[#Data],2,FALSE),"Alive")</f>
        <v>Alive</v>
      </c>
      <c r="K2352" s="101"/>
      <c r="L2352" s="101" t="str">
        <f>_xlfn.IFNA(VLOOKUP(expandedflower[[#This Row],[Scion METRC '#]],DEADC8[#Data],3,FALSE),"")</f>
        <v/>
      </c>
      <c r="M2352" s="103" t="str">
        <f>_xlfn.IFNA(VLOOKUP(expandedflower[[#This Row],[Scion METRC '#]],DEADC8[#Data],4,FALSE),"")</f>
        <v/>
      </c>
      <c r="N2352" s="101" t="str">
        <f>IF(ISNUMBER(SEARCH(".",expandedflower[[#This Row],[Pheno Barcode]])),CONCATENATE("1A4070000000065000",RIGHT(expandedflower[[#This Row],[Pheno Barcode]],6)),"")</f>
        <v/>
      </c>
      <c r="O235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_YU2-15</v>
      </c>
    </row>
    <row r="2353" spans="1:15" x14ac:dyDescent="0.25">
      <c r="A2353" s="99" t="s">
        <v>608</v>
      </c>
      <c r="B2353" s="101">
        <v>16</v>
      </c>
      <c r="C2353" s="101" t="s">
        <v>630</v>
      </c>
      <c r="D2353" s="101"/>
      <c r="E2353" s="100" t="e">
        <f>_xlfn.IFNA(VLOOKUP(expandedflower[[#This Row],[Scion METRC '#]],[3]!METRCC8[#Data],2,FALSE),"METRC ERROR")</f>
        <v>#REF!</v>
      </c>
      <c r="F2353" s="101" t="str">
        <f>_xlfn.IFNA(VLOOKUP(expandedflower[[#This Row],[Scion METRC '#]],VEGC8[[#All],[Scion METRC '#]:[Pheno Barcode]],2,FALSE),"")</f>
        <v/>
      </c>
      <c r="G2353" s="101" t="str">
        <f>LEFT(expandedflower[[#This Row],[Pheno Barcode]],7)</f>
        <v/>
      </c>
      <c r="H2353" s="103" t="e">
        <f>_xlfn.IFNA(VLOOKUP(expandedflower[[#This Row],[Strain]],VEGC8[[#All],[Scion METRC '#]:[Health]],5,FALSE),"")</f>
        <v>#REF!</v>
      </c>
      <c r="I2353" s="101"/>
      <c r="J2353" s="101" t="str">
        <f>_xlfn.IFNA(VLOOKUP(expandedflower[[#This Row],[Scion METRC '#]],DEADC8[#Data],2,FALSE),"Alive")</f>
        <v>Alive</v>
      </c>
      <c r="K2353" s="101"/>
      <c r="L2353" s="101" t="str">
        <f>_xlfn.IFNA(VLOOKUP(expandedflower[[#This Row],[Scion METRC '#]],DEADC8[#Data],3,FALSE),"")</f>
        <v/>
      </c>
      <c r="M2353" s="103" t="str">
        <f>_xlfn.IFNA(VLOOKUP(expandedflower[[#This Row],[Scion METRC '#]],DEADC8[#Data],4,FALSE),"")</f>
        <v/>
      </c>
      <c r="N2353" s="101" t="str">
        <f>IF(ISNUMBER(SEARCH(".",expandedflower[[#This Row],[Pheno Barcode]])),CONCATENATE("1A4070000000065000",RIGHT(expandedflower[[#This Row],[Pheno Barcode]],6)),"")</f>
        <v/>
      </c>
      <c r="O235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_YU2-16</v>
      </c>
    </row>
    <row r="2354" spans="1:15" x14ac:dyDescent="0.25">
      <c r="A2354" s="99" t="s">
        <v>608</v>
      </c>
      <c r="B2354" s="101">
        <v>1</v>
      </c>
      <c r="C2354" s="101" t="s">
        <v>631</v>
      </c>
      <c r="D2354" s="101"/>
      <c r="E2354" s="100" t="e">
        <f>_xlfn.IFNA(VLOOKUP(expandedflower[[#This Row],[Scion METRC '#]],[3]!METRCC8[#Data],2,FALSE),"METRC ERROR")</f>
        <v>#REF!</v>
      </c>
      <c r="F2354" s="101" t="str">
        <f>_xlfn.IFNA(VLOOKUP(expandedflower[[#This Row],[Scion METRC '#]],VEGC8[[#All],[Scion METRC '#]:[Pheno Barcode]],2,FALSE),"")</f>
        <v/>
      </c>
      <c r="G2354" s="101" t="str">
        <f>LEFT(expandedflower[[#This Row],[Pheno Barcode]],7)</f>
        <v/>
      </c>
      <c r="H2354" s="103" t="e">
        <f>_xlfn.IFNA(VLOOKUP(expandedflower[[#This Row],[Strain]],VEGC8[[#All],[Scion METRC '#]:[Health]],5,FALSE),"")</f>
        <v>#REF!</v>
      </c>
      <c r="I2354" s="101"/>
      <c r="J2354" s="101" t="str">
        <f>_xlfn.IFNA(VLOOKUP(expandedflower[[#This Row],[Scion METRC '#]],DEADC8[#Data],2,FALSE),"Alive")</f>
        <v>Alive</v>
      </c>
      <c r="K2354" s="101"/>
      <c r="L2354" s="101" t="str">
        <f>_xlfn.IFNA(VLOOKUP(expandedflower[[#This Row],[Scion METRC '#]],DEADC8[#Data],3,FALSE),"")</f>
        <v/>
      </c>
      <c r="M2354" s="103" t="str">
        <f>_xlfn.IFNA(VLOOKUP(expandedflower[[#This Row],[Scion METRC '#]],DEADC8[#Data],4,FALSE),"")</f>
        <v/>
      </c>
      <c r="N2354" s="101" t="str">
        <f>IF(ISNUMBER(SEARCH(".",expandedflower[[#This Row],[Pheno Barcode]])),CONCATENATE("1A4070000000065000",RIGHT(expandedflower[[#This Row],[Pheno Barcode]],6)),"")</f>
        <v/>
      </c>
      <c r="O235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_YU3-01</v>
      </c>
    </row>
    <row r="2355" spans="1:15" x14ac:dyDescent="0.25">
      <c r="A2355" s="99" t="s">
        <v>608</v>
      </c>
      <c r="B2355" s="101">
        <v>2</v>
      </c>
      <c r="C2355" s="101" t="s">
        <v>631</v>
      </c>
      <c r="D2355" s="101"/>
      <c r="E2355" s="100" t="e">
        <f>_xlfn.IFNA(VLOOKUP(expandedflower[[#This Row],[Scion METRC '#]],[3]!METRCC8[#Data],2,FALSE),"METRC ERROR")</f>
        <v>#REF!</v>
      </c>
      <c r="F2355" s="101" t="str">
        <f>_xlfn.IFNA(VLOOKUP(expandedflower[[#This Row],[Scion METRC '#]],VEGC8[[#All],[Scion METRC '#]:[Pheno Barcode]],2,FALSE),"")</f>
        <v/>
      </c>
      <c r="G2355" s="101" t="str">
        <f>LEFT(expandedflower[[#This Row],[Pheno Barcode]],7)</f>
        <v/>
      </c>
      <c r="H2355" s="103" t="e">
        <f>_xlfn.IFNA(VLOOKUP(expandedflower[[#This Row],[Strain]],VEGC8[[#All],[Scion METRC '#]:[Health]],5,FALSE),"")</f>
        <v>#REF!</v>
      </c>
      <c r="I2355" s="101"/>
      <c r="J2355" s="101" t="str">
        <f>_xlfn.IFNA(VLOOKUP(expandedflower[[#This Row],[Scion METRC '#]],DEADC8[#Data],2,FALSE),"Alive")</f>
        <v>Alive</v>
      </c>
      <c r="K2355" s="101"/>
      <c r="L2355" s="101" t="str">
        <f>_xlfn.IFNA(VLOOKUP(expandedflower[[#This Row],[Scion METRC '#]],DEADC8[#Data],3,FALSE),"")</f>
        <v/>
      </c>
      <c r="M2355" s="103" t="str">
        <f>_xlfn.IFNA(VLOOKUP(expandedflower[[#This Row],[Scion METRC '#]],DEADC8[#Data],4,FALSE),"")</f>
        <v/>
      </c>
      <c r="N2355" s="101" t="str">
        <f>IF(ISNUMBER(SEARCH(".",expandedflower[[#This Row],[Pheno Barcode]])),CONCATENATE("1A4070000000065000",RIGHT(expandedflower[[#This Row],[Pheno Barcode]],6)),"")</f>
        <v/>
      </c>
      <c r="O235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_YU3-02</v>
      </c>
    </row>
    <row r="2356" spans="1:15" x14ac:dyDescent="0.25">
      <c r="A2356" s="99" t="s">
        <v>608</v>
      </c>
      <c r="B2356" s="101">
        <v>3</v>
      </c>
      <c r="C2356" s="101" t="s">
        <v>631</v>
      </c>
      <c r="D2356" s="101"/>
      <c r="E2356" s="100" t="e">
        <f>_xlfn.IFNA(VLOOKUP(expandedflower[[#This Row],[Scion METRC '#]],[3]!METRCC8[#Data],2,FALSE),"METRC ERROR")</f>
        <v>#REF!</v>
      </c>
      <c r="F2356" s="101" t="str">
        <f>_xlfn.IFNA(VLOOKUP(expandedflower[[#This Row],[Scion METRC '#]],VEGC8[[#All],[Scion METRC '#]:[Pheno Barcode]],2,FALSE),"")</f>
        <v/>
      </c>
      <c r="G2356" s="101" t="str">
        <f>LEFT(expandedflower[[#This Row],[Pheno Barcode]],7)</f>
        <v/>
      </c>
      <c r="H2356" s="103" t="e">
        <f>_xlfn.IFNA(VLOOKUP(expandedflower[[#This Row],[Strain]],VEGC8[[#All],[Scion METRC '#]:[Health]],5,FALSE),"")</f>
        <v>#REF!</v>
      </c>
      <c r="I2356" s="101"/>
      <c r="J2356" s="101" t="str">
        <f>_xlfn.IFNA(VLOOKUP(expandedflower[[#This Row],[Scion METRC '#]],DEADC8[#Data],2,FALSE),"Alive")</f>
        <v>Alive</v>
      </c>
      <c r="K2356" s="101"/>
      <c r="L2356" s="101" t="str">
        <f>_xlfn.IFNA(VLOOKUP(expandedflower[[#This Row],[Scion METRC '#]],DEADC8[#Data],3,FALSE),"")</f>
        <v/>
      </c>
      <c r="M2356" s="103" t="str">
        <f>_xlfn.IFNA(VLOOKUP(expandedflower[[#This Row],[Scion METRC '#]],DEADC8[#Data],4,FALSE),"")</f>
        <v/>
      </c>
      <c r="N2356" s="101" t="str">
        <f>IF(ISNUMBER(SEARCH(".",expandedflower[[#This Row],[Pheno Barcode]])),CONCATENATE("1A4070000000065000",RIGHT(expandedflower[[#This Row],[Pheno Barcode]],6)),"")</f>
        <v/>
      </c>
      <c r="O235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_YU3-03</v>
      </c>
    </row>
    <row r="2357" spans="1:15" x14ac:dyDescent="0.25">
      <c r="A2357" s="99" t="s">
        <v>608</v>
      </c>
      <c r="B2357" s="101">
        <v>4</v>
      </c>
      <c r="C2357" s="101" t="s">
        <v>631</v>
      </c>
      <c r="D2357" s="101"/>
      <c r="E2357" s="100" t="e">
        <f>_xlfn.IFNA(VLOOKUP(expandedflower[[#This Row],[Scion METRC '#]],[3]!METRCC8[#Data],2,FALSE),"METRC ERROR")</f>
        <v>#REF!</v>
      </c>
      <c r="F2357" s="101" t="str">
        <f>_xlfn.IFNA(VLOOKUP(expandedflower[[#This Row],[Scion METRC '#]],VEGC8[[#All],[Scion METRC '#]:[Pheno Barcode]],2,FALSE),"")</f>
        <v/>
      </c>
      <c r="G2357" s="101" t="str">
        <f>LEFT(expandedflower[[#This Row],[Pheno Barcode]],7)</f>
        <v/>
      </c>
      <c r="H2357" s="103" t="e">
        <f>_xlfn.IFNA(VLOOKUP(expandedflower[[#This Row],[Strain]],VEGC8[[#All],[Scion METRC '#]:[Health]],5,FALSE),"")</f>
        <v>#REF!</v>
      </c>
      <c r="I2357" s="101"/>
      <c r="J2357" s="101" t="str">
        <f>_xlfn.IFNA(VLOOKUP(expandedflower[[#This Row],[Scion METRC '#]],DEADC8[#Data],2,FALSE),"Alive")</f>
        <v>Alive</v>
      </c>
      <c r="K2357" s="101"/>
      <c r="L2357" s="101" t="str">
        <f>_xlfn.IFNA(VLOOKUP(expandedflower[[#This Row],[Scion METRC '#]],DEADC8[#Data],3,FALSE),"")</f>
        <v/>
      </c>
      <c r="M2357" s="103" t="str">
        <f>_xlfn.IFNA(VLOOKUP(expandedflower[[#This Row],[Scion METRC '#]],DEADC8[#Data],4,FALSE),"")</f>
        <v/>
      </c>
      <c r="N2357" s="101" t="str">
        <f>IF(ISNUMBER(SEARCH(".",expandedflower[[#This Row],[Pheno Barcode]])),CONCATENATE("1A4070000000065000",RIGHT(expandedflower[[#This Row],[Pheno Barcode]],6)),"")</f>
        <v/>
      </c>
      <c r="O235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_YU3-04</v>
      </c>
    </row>
    <row r="2358" spans="1:15" x14ac:dyDescent="0.25">
      <c r="A2358" s="99" t="s">
        <v>608</v>
      </c>
      <c r="B2358" s="101">
        <v>5</v>
      </c>
      <c r="C2358" s="101" t="s">
        <v>631</v>
      </c>
      <c r="D2358" s="101"/>
      <c r="E2358" s="100" t="e">
        <f>_xlfn.IFNA(VLOOKUP(expandedflower[[#This Row],[Scion METRC '#]],[3]!METRCC8[#Data],2,FALSE),"METRC ERROR")</f>
        <v>#REF!</v>
      </c>
      <c r="F2358" s="101" t="str">
        <f>_xlfn.IFNA(VLOOKUP(expandedflower[[#This Row],[Scion METRC '#]],VEGC8[[#All],[Scion METRC '#]:[Pheno Barcode]],2,FALSE),"")</f>
        <v/>
      </c>
      <c r="G2358" s="101" t="str">
        <f>LEFT(expandedflower[[#This Row],[Pheno Barcode]],7)</f>
        <v/>
      </c>
      <c r="H2358" s="103" t="e">
        <f>_xlfn.IFNA(VLOOKUP(expandedflower[[#This Row],[Strain]],VEGC8[[#All],[Scion METRC '#]:[Health]],5,FALSE),"")</f>
        <v>#REF!</v>
      </c>
      <c r="I2358" s="101"/>
      <c r="J2358" s="101" t="str">
        <f>_xlfn.IFNA(VLOOKUP(expandedflower[[#This Row],[Scion METRC '#]],DEADC8[#Data],2,FALSE),"Alive")</f>
        <v>Alive</v>
      </c>
      <c r="K2358" s="101"/>
      <c r="L2358" s="101" t="str">
        <f>_xlfn.IFNA(VLOOKUP(expandedflower[[#This Row],[Scion METRC '#]],DEADC8[#Data],3,FALSE),"")</f>
        <v/>
      </c>
      <c r="M2358" s="103" t="str">
        <f>_xlfn.IFNA(VLOOKUP(expandedflower[[#This Row],[Scion METRC '#]],DEADC8[#Data],4,FALSE),"")</f>
        <v/>
      </c>
      <c r="N2358" s="101" t="str">
        <f>IF(ISNUMBER(SEARCH(".",expandedflower[[#This Row],[Pheno Barcode]])),CONCATENATE("1A4070000000065000",RIGHT(expandedflower[[#This Row],[Pheno Barcode]],6)),"")</f>
        <v/>
      </c>
      <c r="O235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_YU3-05</v>
      </c>
    </row>
    <row r="2359" spans="1:15" x14ac:dyDescent="0.25">
      <c r="A2359" s="99" t="s">
        <v>608</v>
      </c>
      <c r="B2359" s="101">
        <v>6</v>
      </c>
      <c r="C2359" s="101" t="s">
        <v>631</v>
      </c>
      <c r="D2359" s="101"/>
      <c r="E2359" s="100" t="e">
        <f>_xlfn.IFNA(VLOOKUP(expandedflower[[#This Row],[Scion METRC '#]],[3]!METRCC8[#Data],2,FALSE),"METRC ERROR")</f>
        <v>#REF!</v>
      </c>
      <c r="F2359" s="101" t="str">
        <f>_xlfn.IFNA(VLOOKUP(expandedflower[[#This Row],[Scion METRC '#]],VEGC8[[#All],[Scion METRC '#]:[Pheno Barcode]],2,FALSE),"")</f>
        <v/>
      </c>
      <c r="G2359" s="101" t="str">
        <f>LEFT(expandedflower[[#This Row],[Pheno Barcode]],7)</f>
        <v/>
      </c>
      <c r="H2359" s="103" t="e">
        <f>_xlfn.IFNA(VLOOKUP(expandedflower[[#This Row],[Strain]],VEGC8[[#All],[Scion METRC '#]:[Health]],5,FALSE),"")</f>
        <v>#REF!</v>
      </c>
      <c r="I2359" s="101"/>
      <c r="J2359" s="101" t="str">
        <f>_xlfn.IFNA(VLOOKUP(expandedflower[[#This Row],[Scion METRC '#]],DEADC8[#Data],2,FALSE),"Alive")</f>
        <v>Alive</v>
      </c>
      <c r="K2359" s="101"/>
      <c r="L2359" s="101" t="str">
        <f>_xlfn.IFNA(VLOOKUP(expandedflower[[#This Row],[Scion METRC '#]],DEADC8[#Data],3,FALSE),"")</f>
        <v/>
      </c>
      <c r="M2359" s="103" t="str">
        <f>_xlfn.IFNA(VLOOKUP(expandedflower[[#This Row],[Scion METRC '#]],DEADC8[#Data],4,FALSE),"")</f>
        <v/>
      </c>
      <c r="N2359" s="101" t="str">
        <f>IF(ISNUMBER(SEARCH(".",expandedflower[[#This Row],[Pheno Barcode]])),CONCATENATE("1A4070000000065000",RIGHT(expandedflower[[#This Row],[Pheno Barcode]],6)),"")</f>
        <v/>
      </c>
      <c r="O235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_YU3-06</v>
      </c>
    </row>
    <row r="2360" spans="1:15" x14ac:dyDescent="0.25">
      <c r="A2360" s="99" t="s">
        <v>608</v>
      </c>
      <c r="B2360" s="101">
        <v>7</v>
      </c>
      <c r="C2360" s="101" t="s">
        <v>631</v>
      </c>
      <c r="D2360" s="101"/>
      <c r="E2360" s="100" t="e">
        <f>_xlfn.IFNA(VLOOKUP(expandedflower[[#This Row],[Scion METRC '#]],[3]!METRCC8[#Data],2,FALSE),"METRC ERROR")</f>
        <v>#REF!</v>
      </c>
      <c r="F2360" s="101" t="str">
        <f>_xlfn.IFNA(VLOOKUP(expandedflower[[#This Row],[Scion METRC '#]],VEGC8[[#All],[Scion METRC '#]:[Pheno Barcode]],2,FALSE),"")</f>
        <v/>
      </c>
      <c r="G2360" s="101" t="str">
        <f>LEFT(expandedflower[[#This Row],[Pheno Barcode]],7)</f>
        <v/>
      </c>
      <c r="H2360" s="103" t="e">
        <f>_xlfn.IFNA(VLOOKUP(expandedflower[[#This Row],[Strain]],VEGC8[[#All],[Scion METRC '#]:[Health]],5,FALSE),"")</f>
        <v>#REF!</v>
      </c>
      <c r="I2360" s="101"/>
      <c r="J2360" s="101" t="str">
        <f>_xlfn.IFNA(VLOOKUP(expandedflower[[#This Row],[Scion METRC '#]],DEADC8[#Data],2,FALSE),"Alive")</f>
        <v>Alive</v>
      </c>
      <c r="K2360" s="101"/>
      <c r="L2360" s="101" t="str">
        <f>_xlfn.IFNA(VLOOKUP(expandedflower[[#This Row],[Scion METRC '#]],DEADC8[#Data],3,FALSE),"")</f>
        <v/>
      </c>
      <c r="M2360" s="103" t="str">
        <f>_xlfn.IFNA(VLOOKUP(expandedflower[[#This Row],[Scion METRC '#]],DEADC8[#Data],4,FALSE),"")</f>
        <v/>
      </c>
      <c r="N2360" s="101" t="str">
        <f>IF(ISNUMBER(SEARCH(".",expandedflower[[#This Row],[Pheno Barcode]])),CONCATENATE("1A4070000000065000",RIGHT(expandedflower[[#This Row],[Pheno Barcode]],6)),"")</f>
        <v/>
      </c>
      <c r="O236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_YU3-07</v>
      </c>
    </row>
    <row r="2361" spans="1:15" x14ac:dyDescent="0.25">
      <c r="A2361" s="99" t="s">
        <v>608</v>
      </c>
      <c r="B2361" s="101">
        <v>8</v>
      </c>
      <c r="C2361" s="101" t="s">
        <v>631</v>
      </c>
      <c r="D2361" s="101"/>
      <c r="E2361" s="100" t="e">
        <f>_xlfn.IFNA(VLOOKUP(expandedflower[[#This Row],[Scion METRC '#]],[3]!METRCC8[#Data],2,FALSE),"METRC ERROR")</f>
        <v>#REF!</v>
      </c>
      <c r="F2361" s="101" t="str">
        <f>_xlfn.IFNA(VLOOKUP(expandedflower[[#This Row],[Scion METRC '#]],VEGC8[[#All],[Scion METRC '#]:[Pheno Barcode]],2,FALSE),"")</f>
        <v/>
      </c>
      <c r="G2361" s="101" t="str">
        <f>LEFT(expandedflower[[#This Row],[Pheno Barcode]],7)</f>
        <v/>
      </c>
      <c r="H2361" s="103" t="e">
        <f>_xlfn.IFNA(VLOOKUP(expandedflower[[#This Row],[Strain]],VEGC8[[#All],[Scion METRC '#]:[Health]],5,FALSE),"")</f>
        <v>#REF!</v>
      </c>
      <c r="I2361" s="101"/>
      <c r="J2361" s="101" t="str">
        <f>_xlfn.IFNA(VLOOKUP(expandedflower[[#This Row],[Scion METRC '#]],DEADC8[#Data],2,FALSE),"Alive")</f>
        <v>Alive</v>
      </c>
      <c r="K2361" s="101"/>
      <c r="L2361" s="101" t="str">
        <f>_xlfn.IFNA(VLOOKUP(expandedflower[[#This Row],[Scion METRC '#]],DEADC8[#Data],3,FALSE),"")</f>
        <v/>
      </c>
      <c r="M2361" s="103" t="str">
        <f>_xlfn.IFNA(VLOOKUP(expandedflower[[#This Row],[Scion METRC '#]],DEADC8[#Data],4,FALSE),"")</f>
        <v/>
      </c>
      <c r="N2361" s="101" t="str">
        <f>IF(ISNUMBER(SEARCH(".",expandedflower[[#This Row],[Pheno Barcode]])),CONCATENATE("1A4070000000065000",RIGHT(expandedflower[[#This Row],[Pheno Barcode]],6)),"")</f>
        <v/>
      </c>
      <c r="O236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_YU3-08</v>
      </c>
    </row>
    <row r="2362" spans="1:15" x14ac:dyDescent="0.25">
      <c r="A2362" s="99" t="s">
        <v>608</v>
      </c>
      <c r="B2362" s="101">
        <v>9</v>
      </c>
      <c r="C2362" s="101" t="s">
        <v>631</v>
      </c>
      <c r="D2362" s="101"/>
      <c r="E2362" s="100" t="e">
        <f>_xlfn.IFNA(VLOOKUP(expandedflower[[#This Row],[Scion METRC '#]],[3]!METRCC8[#Data],2,FALSE),"METRC ERROR")</f>
        <v>#REF!</v>
      </c>
      <c r="F2362" s="101" t="str">
        <f>_xlfn.IFNA(VLOOKUP(expandedflower[[#This Row],[Scion METRC '#]],VEGC8[[#All],[Scion METRC '#]:[Pheno Barcode]],2,FALSE),"")</f>
        <v/>
      </c>
      <c r="G2362" s="101" t="str">
        <f>LEFT(expandedflower[[#This Row],[Pheno Barcode]],7)</f>
        <v/>
      </c>
      <c r="H2362" s="103" t="e">
        <f>_xlfn.IFNA(VLOOKUP(expandedflower[[#This Row],[Strain]],VEGC8[[#All],[Scion METRC '#]:[Health]],5,FALSE),"")</f>
        <v>#REF!</v>
      </c>
      <c r="I2362" s="101"/>
      <c r="J2362" s="101" t="str">
        <f>_xlfn.IFNA(VLOOKUP(expandedflower[[#This Row],[Scion METRC '#]],DEADC8[#Data],2,FALSE),"Alive")</f>
        <v>Alive</v>
      </c>
      <c r="K2362" s="101"/>
      <c r="L2362" s="101" t="str">
        <f>_xlfn.IFNA(VLOOKUP(expandedflower[[#This Row],[Scion METRC '#]],DEADC8[#Data],3,FALSE),"")</f>
        <v/>
      </c>
      <c r="M2362" s="103" t="str">
        <f>_xlfn.IFNA(VLOOKUP(expandedflower[[#This Row],[Scion METRC '#]],DEADC8[#Data],4,FALSE),"")</f>
        <v/>
      </c>
      <c r="N2362" s="101" t="str">
        <f>IF(ISNUMBER(SEARCH(".",expandedflower[[#This Row],[Pheno Barcode]])),CONCATENATE("1A4070000000065000",RIGHT(expandedflower[[#This Row],[Pheno Barcode]],6)),"")</f>
        <v/>
      </c>
      <c r="O236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_YU3-09</v>
      </c>
    </row>
    <row r="2363" spans="1:15" x14ac:dyDescent="0.25">
      <c r="A2363" s="99" t="s">
        <v>608</v>
      </c>
      <c r="B2363" s="101">
        <v>10</v>
      </c>
      <c r="C2363" s="101" t="s">
        <v>631</v>
      </c>
      <c r="D2363" s="101"/>
      <c r="E2363" s="100" t="e">
        <f>_xlfn.IFNA(VLOOKUP(expandedflower[[#This Row],[Scion METRC '#]],[3]!METRCC8[#Data],2,FALSE),"METRC ERROR")</f>
        <v>#REF!</v>
      </c>
      <c r="F2363" s="101" t="str">
        <f>_xlfn.IFNA(VLOOKUP(expandedflower[[#This Row],[Scion METRC '#]],VEGC8[[#All],[Scion METRC '#]:[Pheno Barcode]],2,FALSE),"")</f>
        <v/>
      </c>
      <c r="G2363" s="101" t="str">
        <f>LEFT(expandedflower[[#This Row],[Pheno Barcode]],7)</f>
        <v/>
      </c>
      <c r="H2363" s="103" t="e">
        <f>_xlfn.IFNA(VLOOKUP(expandedflower[[#This Row],[Strain]],VEGC8[[#All],[Scion METRC '#]:[Health]],5,FALSE),"")</f>
        <v>#REF!</v>
      </c>
      <c r="I2363" s="101"/>
      <c r="J2363" s="101" t="str">
        <f>_xlfn.IFNA(VLOOKUP(expandedflower[[#This Row],[Scion METRC '#]],DEADC8[#Data],2,FALSE),"Alive")</f>
        <v>Alive</v>
      </c>
      <c r="K2363" s="101"/>
      <c r="L2363" s="101" t="str">
        <f>_xlfn.IFNA(VLOOKUP(expandedflower[[#This Row],[Scion METRC '#]],DEADC8[#Data],3,FALSE),"")</f>
        <v/>
      </c>
      <c r="M2363" s="103" t="str">
        <f>_xlfn.IFNA(VLOOKUP(expandedflower[[#This Row],[Scion METRC '#]],DEADC8[#Data],4,FALSE),"")</f>
        <v/>
      </c>
      <c r="N2363" s="101" t="str">
        <f>IF(ISNUMBER(SEARCH(".",expandedflower[[#This Row],[Pheno Barcode]])),CONCATENATE("1A4070000000065000",RIGHT(expandedflower[[#This Row],[Pheno Barcode]],6)),"")</f>
        <v/>
      </c>
      <c r="O236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_YU3-10</v>
      </c>
    </row>
    <row r="2364" spans="1:15" x14ac:dyDescent="0.25">
      <c r="A2364" s="99" t="s">
        <v>608</v>
      </c>
      <c r="B2364" s="101">
        <v>11</v>
      </c>
      <c r="C2364" s="101" t="s">
        <v>631</v>
      </c>
      <c r="D2364" s="101"/>
      <c r="E2364" s="100" t="e">
        <f>_xlfn.IFNA(VLOOKUP(expandedflower[[#This Row],[Scion METRC '#]],[3]!METRCC8[#Data],2,FALSE),"METRC ERROR")</f>
        <v>#REF!</v>
      </c>
      <c r="F2364" s="101" t="str">
        <f>_xlfn.IFNA(VLOOKUP(expandedflower[[#This Row],[Scion METRC '#]],VEGC8[[#All],[Scion METRC '#]:[Pheno Barcode]],2,FALSE),"")</f>
        <v/>
      </c>
      <c r="G2364" s="101" t="str">
        <f>LEFT(expandedflower[[#This Row],[Pheno Barcode]],7)</f>
        <v/>
      </c>
      <c r="H2364" s="103" t="e">
        <f>_xlfn.IFNA(VLOOKUP(expandedflower[[#This Row],[Strain]],VEGC8[[#All],[Scion METRC '#]:[Health]],5,FALSE),"")</f>
        <v>#REF!</v>
      </c>
      <c r="I2364" s="101"/>
      <c r="J2364" s="101" t="str">
        <f>_xlfn.IFNA(VLOOKUP(expandedflower[[#This Row],[Scion METRC '#]],DEADC8[#Data],2,FALSE),"Alive")</f>
        <v>Alive</v>
      </c>
      <c r="K2364" s="101"/>
      <c r="L2364" s="101" t="str">
        <f>_xlfn.IFNA(VLOOKUP(expandedflower[[#This Row],[Scion METRC '#]],DEADC8[#Data],3,FALSE),"")</f>
        <v/>
      </c>
      <c r="M2364" s="103" t="str">
        <f>_xlfn.IFNA(VLOOKUP(expandedflower[[#This Row],[Scion METRC '#]],DEADC8[#Data],4,FALSE),"")</f>
        <v/>
      </c>
      <c r="N2364" s="101" t="str">
        <f>IF(ISNUMBER(SEARCH(".",expandedflower[[#This Row],[Pheno Barcode]])),CONCATENATE("1A4070000000065000",RIGHT(expandedflower[[#This Row],[Pheno Barcode]],6)),"")</f>
        <v/>
      </c>
      <c r="O236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_YU3-11</v>
      </c>
    </row>
    <row r="2365" spans="1:15" x14ac:dyDescent="0.25">
      <c r="A2365" s="99" t="s">
        <v>608</v>
      </c>
      <c r="B2365" s="101">
        <v>12</v>
      </c>
      <c r="C2365" s="101" t="s">
        <v>631</v>
      </c>
      <c r="D2365" s="101"/>
      <c r="E2365" s="100" t="e">
        <f>_xlfn.IFNA(VLOOKUP(expandedflower[[#This Row],[Scion METRC '#]],[3]!METRCC8[#Data],2,FALSE),"METRC ERROR")</f>
        <v>#REF!</v>
      </c>
      <c r="F2365" s="101" t="str">
        <f>_xlfn.IFNA(VLOOKUP(expandedflower[[#This Row],[Scion METRC '#]],VEGC8[[#All],[Scion METRC '#]:[Pheno Barcode]],2,FALSE),"")</f>
        <v/>
      </c>
      <c r="G2365" s="101" t="str">
        <f>LEFT(expandedflower[[#This Row],[Pheno Barcode]],7)</f>
        <v/>
      </c>
      <c r="H2365" s="103" t="e">
        <f>_xlfn.IFNA(VLOOKUP(expandedflower[[#This Row],[Strain]],VEGC8[[#All],[Scion METRC '#]:[Health]],5,FALSE),"")</f>
        <v>#REF!</v>
      </c>
      <c r="I2365" s="101"/>
      <c r="J2365" s="101" t="str">
        <f>_xlfn.IFNA(VLOOKUP(expandedflower[[#This Row],[Scion METRC '#]],DEADC8[#Data],2,FALSE),"Alive")</f>
        <v>Alive</v>
      </c>
      <c r="K2365" s="101"/>
      <c r="L2365" s="101" t="str">
        <f>_xlfn.IFNA(VLOOKUP(expandedflower[[#This Row],[Scion METRC '#]],DEADC8[#Data],3,FALSE),"")</f>
        <v/>
      </c>
      <c r="M2365" s="103" t="str">
        <f>_xlfn.IFNA(VLOOKUP(expandedflower[[#This Row],[Scion METRC '#]],DEADC8[#Data],4,FALSE),"")</f>
        <v/>
      </c>
      <c r="N2365" s="101" t="str">
        <f>IF(ISNUMBER(SEARCH(".",expandedflower[[#This Row],[Pheno Barcode]])),CONCATENATE("1A4070000000065000",RIGHT(expandedflower[[#This Row],[Pheno Barcode]],6)),"")</f>
        <v/>
      </c>
      <c r="O236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_YU3-12</v>
      </c>
    </row>
    <row r="2366" spans="1:15" x14ac:dyDescent="0.25">
      <c r="A2366" s="99" t="s">
        <v>608</v>
      </c>
      <c r="B2366" s="101">
        <v>13</v>
      </c>
      <c r="C2366" s="101" t="s">
        <v>631</v>
      </c>
      <c r="D2366" s="101"/>
      <c r="E2366" s="100" t="e">
        <f>_xlfn.IFNA(VLOOKUP(expandedflower[[#This Row],[Scion METRC '#]],[3]!METRCC8[#Data],2,FALSE),"METRC ERROR")</f>
        <v>#REF!</v>
      </c>
      <c r="F2366" s="101" t="str">
        <f>_xlfn.IFNA(VLOOKUP(expandedflower[[#This Row],[Scion METRC '#]],VEGC8[[#All],[Scion METRC '#]:[Pheno Barcode]],2,FALSE),"")</f>
        <v/>
      </c>
      <c r="G2366" s="101" t="str">
        <f>LEFT(expandedflower[[#This Row],[Pheno Barcode]],7)</f>
        <v/>
      </c>
      <c r="H2366" s="103" t="e">
        <f>_xlfn.IFNA(VLOOKUP(expandedflower[[#This Row],[Strain]],VEGC8[[#All],[Scion METRC '#]:[Health]],5,FALSE),"")</f>
        <v>#REF!</v>
      </c>
      <c r="I2366" s="101"/>
      <c r="J2366" s="101" t="str">
        <f>_xlfn.IFNA(VLOOKUP(expandedflower[[#This Row],[Scion METRC '#]],DEADC8[#Data],2,FALSE),"Alive")</f>
        <v>Alive</v>
      </c>
      <c r="K2366" s="101"/>
      <c r="L2366" s="101" t="str">
        <f>_xlfn.IFNA(VLOOKUP(expandedflower[[#This Row],[Scion METRC '#]],DEADC8[#Data],3,FALSE),"")</f>
        <v/>
      </c>
      <c r="M2366" s="103" t="str">
        <f>_xlfn.IFNA(VLOOKUP(expandedflower[[#This Row],[Scion METRC '#]],DEADC8[#Data],4,FALSE),"")</f>
        <v/>
      </c>
      <c r="N2366" s="101" t="str">
        <f>IF(ISNUMBER(SEARCH(".",expandedflower[[#This Row],[Pheno Barcode]])),CONCATENATE("1A4070000000065000",RIGHT(expandedflower[[#This Row],[Pheno Barcode]],6)),"")</f>
        <v/>
      </c>
      <c r="O236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_YU3-13</v>
      </c>
    </row>
    <row r="2367" spans="1:15" x14ac:dyDescent="0.25">
      <c r="A2367" s="99" t="s">
        <v>608</v>
      </c>
      <c r="B2367" s="101">
        <v>14</v>
      </c>
      <c r="C2367" s="101" t="s">
        <v>631</v>
      </c>
      <c r="D2367" s="101"/>
      <c r="E2367" s="100" t="e">
        <f>_xlfn.IFNA(VLOOKUP(expandedflower[[#This Row],[Scion METRC '#]],[3]!METRCC8[#Data],2,FALSE),"METRC ERROR")</f>
        <v>#REF!</v>
      </c>
      <c r="F2367" s="101" t="str">
        <f>_xlfn.IFNA(VLOOKUP(expandedflower[[#This Row],[Scion METRC '#]],VEGC8[[#All],[Scion METRC '#]:[Pheno Barcode]],2,FALSE),"")</f>
        <v/>
      </c>
      <c r="G2367" s="101" t="str">
        <f>LEFT(expandedflower[[#This Row],[Pheno Barcode]],7)</f>
        <v/>
      </c>
      <c r="H2367" s="103" t="e">
        <f>_xlfn.IFNA(VLOOKUP(expandedflower[[#This Row],[Strain]],VEGC8[[#All],[Scion METRC '#]:[Health]],5,FALSE),"")</f>
        <v>#REF!</v>
      </c>
      <c r="I2367" s="101"/>
      <c r="J2367" s="101" t="str">
        <f>_xlfn.IFNA(VLOOKUP(expandedflower[[#This Row],[Scion METRC '#]],DEADC8[#Data],2,FALSE),"Alive")</f>
        <v>Alive</v>
      </c>
      <c r="K2367" s="101"/>
      <c r="L2367" s="101" t="str">
        <f>_xlfn.IFNA(VLOOKUP(expandedflower[[#This Row],[Scion METRC '#]],DEADC8[#Data],3,FALSE),"")</f>
        <v/>
      </c>
      <c r="M2367" s="103" t="str">
        <f>_xlfn.IFNA(VLOOKUP(expandedflower[[#This Row],[Scion METRC '#]],DEADC8[#Data],4,FALSE),"")</f>
        <v/>
      </c>
      <c r="N2367" s="101" t="str">
        <f>IF(ISNUMBER(SEARCH(".",expandedflower[[#This Row],[Pheno Barcode]])),CONCATENATE("1A4070000000065000",RIGHT(expandedflower[[#This Row],[Pheno Barcode]],6)),"")</f>
        <v/>
      </c>
      <c r="O236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_YU3-14</v>
      </c>
    </row>
    <row r="2368" spans="1:15" x14ac:dyDescent="0.25">
      <c r="A2368" s="99" t="s">
        <v>608</v>
      </c>
      <c r="B2368" s="101">
        <v>15</v>
      </c>
      <c r="C2368" s="101" t="s">
        <v>631</v>
      </c>
      <c r="D2368" s="101"/>
      <c r="E2368" s="100" t="e">
        <f>_xlfn.IFNA(VLOOKUP(expandedflower[[#This Row],[Scion METRC '#]],[3]!METRCC8[#Data],2,FALSE),"METRC ERROR")</f>
        <v>#REF!</v>
      </c>
      <c r="F2368" s="101" t="str">
        <f>_xlfn.IFNA(VLOOKUP(expandedflower[[#This Row],[Scion METRC '#]],VEGC8[[#All],[Scion METRC '#]:[Pheno Barcode]],2,FALSE),"")</f>
        <v/>
      </c>
      <c r="G2368" s="101" t="str">
        <f>LEFT(expandedflower[[#This Row],[Pheno Barcode]],7)</f>
        <v/>
      </c>
      <c r="H2368" s="103" t="e">
        <f>_xlfn.IFNA(VLOOKUP(expandedflower[[#This Row],[Strain]],VEGC8[[#All],[Scion METRC '#]:[Health]],5,FALSE),"")</f>
        <v>#REF!</v>
      </c>
      <c r="I2368" s="101"/>
      <c r="J2368" s="101" t="str">
        <f>_xlfn.IFNA(VLOOKUP(expandedflower[[#This Row],[Scion METRC '#]],DEADC8[#Data],2,FALSE),"Alive")</f>
        <v>Alive</v>
      </c>
      <c r="K2368" s="101"/>
      <c r="L2368" s="101" t="str">
        <f>_xlfn.IFNA(VLOOKUP(expandedflower[[#This Row],[Scion METRC '#]],DEADC8[#Data],3,FALSE),"")</f>
        <v/>
      </c>
      <c r="M2368" s="103" t="str">
        <f>_xlfn.IFNA(VLOOKUP(expandedflower[[#This Row],[Scion METRC '#]],DEADC8[#Data],4,FALSE),"")</f>
        <v/>
      </c>
      <c r="N2368" s="101" t="str">
        <f>IF(ISNUMBER(SEARCH(".",expandedflower[[#This Row],[Pheno Barcode]])),CONCATENATE("1A4070000000065000",RIGHT(expandedflower[[#This Row],[Pheno Barcode]],6)),"")</f>
        <v/>
      </c>
      <c r="O236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_YU3-15</v>
      </c>
    </row>
    <row r="2369" spans="1:15" x14ac:dyDescent="0.25">
      <c r="A2369" s="99" t="s">
        <v>608</v>
      </c>
      <c r="B2369" s="101">
        <v>16</v>
      </c>
      <c r="C2369" s="101" t="s">
        <v>631</v>
      </c>
      <c r="D2369" s="101"/>
      <c r="E2369" s="100" t="e">
        <f>_xlfn.IFNA(VLOOKUP(expandedflower[[#This Row],[Scion METRC '#]],[3]!METRCC8[#Data],2,FALSE),"METRC ERROR")</f>
        <v>#REF!</v>
      </c>
      <c r="F2369" s="101" t="str">
        <f>_xlfn.IFNA(VLOOKUP(expandedflower[[#This Row],[Scion METRC '#]],VEGC8[[#All],[Scion METRC '#]:[Pheno Barcode]],2,FALSE),"")</f>
        <v/>
      </c>
      <c r="G2369" s="101" t="str">
        <f>LEFT(expandedflower[[#This Row],[Pheno Barcode]],7)</f>
        <v/>
      </c>
      <c r="H2369" s="103" t="e">
        <f>_xlfn.IFNA(VLOOKUP(expandedflower[[#This Row],[Strain]],VEGC8[[#All],[Scion METRC '#]:[Health]],5,FALSE),"")</f>
        <v>#REF!</v>
      </c>
      <c r="I2369" s="101"/>
      <c r="J2369" s="101" t="str">
        <f>_xlfn.IFNA(VLOOKUP(expandedflower[[#This Row],[Scion METRC '#]],DEADC8[#Data],2,FALSE),"Alive")</f>
        <v>Alive</v>
      </c>
      <c r="K2369" s="101"/>
      <c r="L2369" s="101" t="str">
        <f>_xlfn.IFNA(VLOOKUP(expandedflower[[#This Row],[Scion METRC '#]],DEADC8[#Data],3,FALSE),"")</f>
        <v/>
      </c>
      <c r="M2369" s="103" t="str">
        <f>_xlfn.IFNA(VLOOKUP(expandedflower[[#This Row],[Scion METRC '#]],DEADC8[#Data],4,FALSE),"")</f>
        <v/>
      </c>
      <c r="N2369" s="101" t="str">
        <f>IF(ISNUMBER(SEARCH(".",expandedflower[[#This Row],[Pheno Barcode]])),CONCATENATE("1A4070000000065000",RIGHT(expandedflower[[#This Row],[Pheno Barcode]],6)),"")</f>
        <v/>
      </c>
      <c r="O236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_YU3-16</v>
      </c>
    </row>
    <row r="2370" spans="1:15" x14ac:dyDescent="0.25">
      <c r="A2370" s="99" t="s">
        <v>608</v>
      </c>
      <c r="B2370" s="101">
        <v>1</v>
      </c>
      <c r="C2370" s="101" t="s">
        <v>632</v>
      </c>
      <c r="D2370" s="101"/>
      <c r="E2370" s="100" t="e">
        <f>_xlfn.IFNA(VLOOKUP(expandedflower[[#This Row],[Scion METRC '#]],[3]!METRCC8[#Data],2,FALSE),"METRC ERROR")</f>
        <v>#REF!</v>
      </c>
      <c r="F2370" s="101" t="str">
        <f>_xlfn.IFNA(VLOOKUP(expandedflower[[#This Row],[Scion METRC '#]],VEGC8[[#All],[Scion METRC '#]:[Pheno Barcode]],2,FALSE),"")</f>
        <v/>
      </c>
      <c r="G2370" s="101" t="str">
        <f>LEFT(expandedflower[[#This Row],[Pheno Barcode]],7)</f>
        <v/>
      </c>
      <c r="H2370" s="103" t="e">
        <f>_xlfn.IFNA(VLOOKUP(expandedflower[[#This Row],[Strain]],VEGC8[[#All],[Scion METRC '#]:[Health]],5,FALSE),"")</f>
        <v>#REF!</v>
      </c>
      <c r="I2370" s="101"/>
      <c r="J2370" s="101" t="str">
        <f>_xlfn.IFNA(VLOOKUP(expandedflower[[#This Row],[Scion METRC '#]],DEADC8[#Data],2,FALSE),"Alive")</f>
        <v>Alive</v>
      </c>
      <c r="K2370" s="101"/>
      <c r="L2370" s="101" t="str">
        <f>_xlfn.IFNA(VLOOKUP(expandedflower[[#This Row],[Scion METRC '#]],DEADC8[#Data],3,FALSE),"")</f>
        <v/>
      </c>
      <c r="M2370" s="103" t="str">
        <f>_xlfn.IFNA(VLOOKUP(expandedflower[[#This Row],[Scion METRC '#]],DEADC8[#Data],4,FALSE),"")</f>
        <v/>
      </c>
      <c r="N2370" s="101" t="str">
        <f>IF(ISNUMBER(SEARCH(".",expandedflower[[#This Row],[Pheno Barcode]])),CONCATENATE("1A4070000000065000",RIGHT(expandedflower[[#This Row],[Pheno Barcode]],6)),"")</f>
        <v/>
      </c>
      <c r="O237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_YU4-01</v>
      </c>
    </row>
    <row r="2371" spans="1:15" x14ac:dyDescent="0.25">
      <c r="A2371" s="99" t="s">
        <v>608</v>
      </c>
      <c r="B2371" s="101">
        <v>2</v>
      </c>
      <c r="C2371" s="101" t="s">
        <v>632</v>
      </c>
      <c r="D2371" s="101"/>
      <c r="E2371" s="100" t="e">
        <f>_xlfn.IFNA(VLOOKUP(expandedflower[[#This Row],[Scion METRC '#]],[3]!METRCC8[#Data],2,FALSE),"METRC ERROR")</f>
        <v>#REF!</v>
      </c>
      <c r="F2371" s="101" t="str">
        <f>_xlfn.IFNA(VLOOKUP(expandedflower[[#This Row],[Scion METRC '#]],VEGC8[[#All],[Scion METRC '#]:[Pheno Barcode]],2,FALSE),"")</f>
        <v/>
      </c>
      <c r="G2371" s="101" t="str">
        <f>LEFT(expandedflower[[#This Row],[Pheno Barcode]],7)</f>
        <v/>
      </c>
      <c r="H2371" s="103" t="e">
        <f>_xlfn.IFNA(VLOOKUP(expandedflower[[#This Row],[Strain]],VEGC8[[#All],[Scion METRC '#]:[Health]],5,FALSE),"")</f>
        <v>#REF!</v>
      </c>
      <c r="I2371" s="101"/>
      <c r="J2371" s="101" t="str">
        <f>_xlfn.IFNA(VLOOKUP(expandedflower[[#This Row],[Scion METRC '#]],DEADC8[#Data],2,FALSE),"Alive")</f>
        <v>Alive</v>
      </c>
      <c r="K2371" s="101"/>
      <c r="L2371" s="101" t="str">
        <f>_xlfn.IFNA(VLOOKUP(expandedflower[[#This Row],[Scion METRC '#]],DEADC8[#Data],3,FALSE),"")</f>
        <v/>
      </c>
      <c r="M2371" s="103" t="str">
        <f>_xlfn.IFNA(VLOOKUP(expandedflower[[#This Row],[Scion METRC '#]],DEADC8[#Data],4,FALSE),"")</f>
        <v/>
      </c>
      <c r="N2371" s="101" t="str">
        <f>IF(ISNUMBER(SEARCH(".",expandedflower[[#This Row],[Pheno Barcode]])),CONCATENATE("1A4070000000065000",RIGHT(expandedflower[[#This Row],[Pheno Barcode]],6)),"")</f>
        <v/>
      </c>
      <c r="O237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_YU4-02</v>
      </c>
    </row>
    <row r="2372" spans="1:15" x14ac:dyDescent="0.25">
      <c r="A2372" s="99" t="s">
        <v>608</v>
      </c>
      <c r="B2372" s="101">
        <v>3</v>
      </c>
      <c r="C2372" s="101" t="s">
        <v>632</v>
      </c>
      <c r="D2372" s="101"/>
      <c r="E2372" s="100" t="e">
        <f>_xlfn.IFNA(VLOOKUP(expandedflower[[#This Row],[Scion METRC '#]],[3]!METRCC8[#Data],2,FALSE),"METRC ERROR")</f>
        <v>#REF!</v>
      </c>
      <c r="F2372" s="101" t="str">
        <f>_xlfn.IFNA(VLOOKUP(expandedflower[[#This Row],[Scion METRC '#]],VEGC8[[#All],[Scion METRC '#]:[Pheno Barcode]],2,FALSE),"")</f>
        <v/>
      </c>
      <c r="G2372" s="101" t="str">
        <f>LEFT(expandedflower[[#This Row],[Pheno Barcode]],7)</f>
        <v/>
      </c>
      <c r="H2372" s="103" t="e">
        <f>_xlfn.IFNA(VLOOKUP(expandedflower[[#This Row],[Strain]],VEGC8[[#All],[Scion METRC '#]:[Health]],5,FALSE),"")</f>
        <v>#REF!</v>
      </c>
      <c r="I2372" s="101"/>
      <c r="J2372" s="101" t="str">
        <f>_xlfn.IFNA(VLOOKUP(expandedflower[[#This Row],[Scion METRC '#]],DEADC8[#Data],2,FALSE),"Alive")</f>
        <v>Alive</v>
      </c>
      <c r="K2372" s="101"/>
      <c r="L2372" s="101" t="str">
        <f>_xlfn.IFNA(VLOOKUP(expandedflower[[#This Row],[Scion METRC '#]],DEADC8[#Data],3,FALSE),"")</f>
        <v/>
      </c>
      <c r="M2372" s="103" t="str">
        <f>_xlfn.IFNA(VLOOKUP(expandedflower[[#This Row],[Scion METRC '#]],DEADC8[#Data],4,FALSE),"")</f>
        <v/>
      </c>
      <c r="N2372" s="101" t="str">
        <f>IF(ISNUMBER(SEARCH(".",expandedflower[[#This Row],[Pheno Barcode]])),CONCATENATE("1A4070000000065000",RIGHT(expandedflower[[#This Row],[Pheno Barcode]],6)),"")</f>
        <v/>
      </c>
      <c r="O237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_YU4-03</v>
      </c>
    </row>
    <row r="2373" spans="1:15" x14ac:dyDescent="0.25">
      <c r="A2373" s="99" t="s">
        <v>608</v>
      </c>
      <c r="B2373" s="101">
        <v>4</v>
      </c>
      <c r="C2373" s="101" t="s">
        <v>632</v>
      </c>
      <c r="D2373" s="101"/>
      <c r="E2373" s="100" t="e">
        <f>_xlfn.IFNA(VLOOKUP(expandedflower[[#This Row],[Scion METRC '#]],[3]!METRCC8[#Data],2,FALSE),"METRC ERROR")</f>
        <v>#REF!</v>
      </c>
      <c r="F2373" s="101" t="str">
        <f>_xlfn.IFNA(VLOOKUP(expandedflower[[#This Row],[Scion METRC '#]],VEGC8[[#All],[Scion METRC '#]:[Pheno Barcode]],2,FALSE),"")</f>
        <v/>
      </c>
      <c r="G2373" s="101" t="str">
        <f>LEFT(expandedflower[[#This Row],[Pheno Barcode]],7)</f>
        <v/>
      </c>
      <c r="H2373" s="103" t="e">
        <f>_xlfn.IFNA(VLOOKUP(expandedflower[[#This Row],[Strain]],VEGC8[[#All],[Scion METRC '#]:[Health]],5,FALSE),"")</f>
        <v>#REF!</v>
      </c>
      <c r="I2373" s="101"/>
      <c r="J2373" s="101" t="str">
        <f>_xlfn.IFNA(VLOOKUP(expandedflower[[#This Row],[Scion METRC '#]],DEADC8[#Data],2,FALSE),"Alive")</f>
        <v>Alive</v>
      </c>
      <c r="K2373" s="101"/>
      <c r="L2373" s="101" t="str">
        <f>_xlfn.IFNA(VLOOKUP(expandedflower[[#This Row],[Scion METRC '#]],DEADC8[#Data],3,FALSE),"")</f>
        <v/>
      </c>
      <c r="M2373" s="103" t="str">
        <f>_xlfn.IFNA(VLOOKUP(expandedflower[[#This Row],[Scion METRC '#]],DEADC8[#Data],4,FALSE),"")</f>
        <v/>
      </c>
      <c r="N2373" s="101" t="str">
        <f>IF(ISNUMBER(SEARCH(".",expandedflower[[#This Row],[Pheno Barcode]])),CONCATENATE("1A4070000000065000",RIGHT(expandedflower[[#This Row],[Pheno Barcode]],6)),"")</f>
        <v/>
      </c>
      <c r="O237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_YU4-04</v>
      </c>
    </row>
    <row r="2374" spans="1:15" x14ac:dyDescent="0.25">
      <c r="A2374" s="99" t="s">
        <v>608</v>
      </c>
      <c r="B2374" s="101">
        <v>5</v>
      </c>
      <c r="C2374" s="101" t="s">
        <v>632</v>
      </c>
      <c r="D2374" s="101"/>
      <c r="E2374" s="100" t="e">
        <f>_xlfn.IFNA(VLOOKUP(expandedflower[[#This Row],[Scion METRC '#]],[3]!METRCC8[#Data],2,FALSE),"METRC ERROR")</f>
        <v>#REF!</v>
      </c>
      <c r="F2374" s="101" t="str">
        <f>_xlfn.IFNA(VLOOKUP(expandedflower[[#This Row],[Scion METRC '#]],VEGC8[[#All],[Scion METRC '#]:[Pheno Barcode]],2,FALSE),"")</f>
        <v/>
      </c>
      <c r="G2374" s="101" t="str">
        <f>LEFT(expandedflower[[#This Row],[Pheno Barcode]],7)</f>
        <v/>
      </c>
      <c r="H2374" s="103" t="e">
        <f>_xlfn.IFNA(VLOOKUP(expandedflower[[#This Row],[Strain]],VEGC8[[#All],[Scion METRC '#]:[Health]],5,FALSE),"")</f>
        <v>#REF!</v>
      </c>
      <c r="I2374" s="101"/>
      <c r="J2374" s="101" t="str">
        <f>_xlfn.IFNA(VLOOKUP(expandedflower[[#This Row],[Scion METRC '#]],DEADC8[#Data],2,FALSE),"Alive")</f>
        <v>Alive</v>
      </c>
      <c r="K2374" s="101"/>
      <c r="L2374" s="101" t="str">
        <f>_xlfn.IFNA(VLOOKUP(expandedflower[[#This Row],[Scion METRC '#]],DEADC8[#Data],3,FALSE),"")</f>
        <v/>
      </c>
      <c r="M2374" s="103" t="str">
        <f>_xlfn.IFNA(VLOOKUP(expandedflower[[#This Row],[Scion METRC '#]],DEADC8[#Data],4,FALSE),"")</f>
        <v/>
      </c>
      <c r="N2374" s="101" t="str">
        <f>IF(ISNUMBER(SEARCH(".",expandedflower[[#This Row],[Pheno Barcode]])),CONCATENATE("1A4070000000065000",RIGHT(expandedflower[[#This Row],[Pheno Barcode]],6)),"")</f>
        <v/>
      </c>
      <c r="O237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_YU4-05</v>
      </c>
    </row>
    <row r="2375" spans="1:15" x14ac:dyDescent="0.25">
      <c r="A2375" s="99" t="s">
        <v>608</v>
      </c>
      <c r="B2375" s="101">
        <v>6</v>
      </c>
      <c r="C2375" s="101" t="s">
        <v>632</v>
      </c>
      <c r="D2375" s="101"/>
      <c r="E2375" s="100" t="e">
        <f>_xlfn.IFNA(VLOOKUP(expandedflower[[#This Row],[Scion METRC '#]],[3]!METRCC8[#Data],2,FALSE),"METRC ERROR")</f>
        <v>#REF!</v>
      </c>
      <c r="F2375" s="101" t="str">
        <f>_xlfn.IFNA(VLOOKUP(expandedflower[[#This Row],[Scion METRC '#]],VEGC8[[#All],[Scion METRC '#]:[Pheno Barcode]],2,FALSE),"")</f>
        <v/>
      </c>
      <c r="G2375" s="101" t="str">
        <f>LEFT(expandedflower[[#This Row],[Pheno Barcode]],7)</f>
        <v/>
      </c>
      <c r="H2375" s="103" t="e">
        <f>_xlfn.IFNA(VLOOKUP(expandedflower[[#This Row],[Strain]],VEGC8[[#All],[Scion METRC '#]:[Health]],5,FALSE),"")</f>
        <v>#REF!</v>
      </c>
      <c r="I2375" s="101"/>
      <c r="J2375" s="101" t="str">
        <f>_xlfn.IFNA(VLOOKUP(expandedflower[[#This Row],[Scion METRC '#]],DEADC8[#Data],2,FALSE),"Alive")</f>
        <v>Alive</v>
      </c>
      <c r="K2375" s="101"/>
      <c r="L2375" s="101" t="str">
        <f>_xlfn.IFNA(VLOOKUP(expandedflower[[#This Row],[Scion METRC '#]],DEADC8[#Data],3,FALSE),"")</f>
        <v/>
      </c>
      <c r="M2375" s="103" t="str">
        <f>_xlfn.IFNA(VLOOKUP(expandedflower[[#This Row],[Scion METRC '#]],DEADC8[#Data],4,FALSE),"")</f>
        <v/>
      </c>
      <c r="N2375" s="101" t="str">
        <f>IF(ISNUMBER(SEARCH(".",expandedflower[[#This Row],[Pheno Barcode]])),CONCATENATE("1A4070000000065000",RIGHT(expandedflower[[#This Row],[Pheno Barcode]],6)),"")</f>
        <v/>
      </c>
      <c r="O237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_YU4-06</v>
      </c>
    </row>
    <row r="2376" spans="1:15" x14ac:dyDescent="0.25">
      <c r="A2376" s="99" t="s">
        <v>608</v>
      </c>
      <c r="B2376" s="101">
        <v>7</v>
      </c>
      <c r="C2376" s="101" t="s">
        <v>632</v>
      </c>
      <c r="D2376" s="101"/>
      <c r="E2376" s="100" t="e">
        <f>_xlfn.IFNA(VLOOKUP(expandedflower[[#This Row],[Scion METRC '#]],[3]!METRCC8[#Data],2,FALSE),"METRC ERROR")</f>
        <v>#REF!</v>
      </c>
      <c r="F2376" s="101" t="str">
        <f>_xlfn.IFNA(VLOOKUP(expandedflower[[#This Row],[Scion METRC '#]],VEGC8[[#All],[Scion METRC '#]:[Pheno Barcode]],2,FALSE),"")</f>
        <v/>
      </c>
      <c r="G2376" s="101" t="str">
        <f>LEFT(expandedflower[[#This Row],[Pheno Barcode]],7)</f>
        <v/>
      </c>
      <c r="H2376" s="103" t="e">
        <f>_xlfn.IFNA(VLOOKUP(expandedflower[[#This Row],[Strain]],VEGC8[[#All],[Scion METRC '#]:[Health]],5,FALSE),"")</f>
        <v>#REF!</v>
      </c>
      <c r="I2376" s="101"/>
      <c r="J2376" s="101" t="str">
        <f>_xlfn.IFNA(VLOOKUP(expandedflower[[#This Row],[Scion METRC '#]],DEADC8[#Data],2,FALSE),"Alive")</f>
        <v>Alive</v>
      </c>
      <c r="K2376" s="101"/>
      <c r="L2376" s="101" t="str">
        <f>_xlfn.IFNA(VLOOKUP(expandedflower[[#This Row],[Scion METRC '#]],DEADC8[#Data],3,FALSE),"")</f>
        <v/>
      </c>
      <c r="M2376" s="103" t="str">
        <f>_xlfn.IFNA(VLOOKUP(expandedflower[[#This Row],[Scion METRC '#]],DEADC8[#Data],4,FALSE),"")</f>
        <v/>
      </c>
      <c r="N2376" s="101" t="str">
        <f>IF(ISNUMBER(SEARCH(".",expandedflower[[#This Row],[Pheno Barcode]])),CONCATENATE("1A4070000000065000",RIGHT(expandedflower[[#This Row],[Pheno Barcode]],6)),"")</f>
        <v/>
      </c>
      <c r="O237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_YU4-07</v>
      </c>
    </row>
    <row r="2377" spans="1:15" x14ac:dyDescent="0.25">
      <c r="A2377" s="99" t="s">
        <v>608</v>
      </c>
      <c r="B2377" s="101">
        <v>8</v>
      </c>
      <c r="C2377" s="101" t="s">
        <v>632</v>
      </c>
      <c r="D2377" s="101"/>
      <c r="E2377" s="100" t="e">
        <f>_xlfn.IFNA(VLOOKUP(expandedflower[[#This Row],[Scion METRC '#]],[3]!METRCC8[#Data],2,FALSE),"METRC ERROR")</f>
        <v>#REF!</v>
      </c>
      <c r="F2377" s="101" t="str">
        <f>_xlfn.IFNA(VLOOKUP(expandedflower[[#This Row],[Scion METRC '#]],VEGC8[[#All],[Scion METRC '#]:[Pheno Barcode]],2,FALSE),"")</f>
        <v/>
      </c>
      <c r="G2377" s="101" t="str">
        <f>LEFT(expandedflower[[#This Row],[Pheno Barcode]],7)</f>
        <v/>
      </c>
      <c r="H2377" s="103" t="e">
        <f>_xlfn.IFNA(VLOOKUP(expandedflower[[#This Row],[Strain]],VEGC8[[#All],[Scion METRC '#]:[Health]],5,FALSE),"")</f>
        <v>#REF!</v>
      </c>
      <c r="I2377" s="101"/>
      <c r="J2377" s="101" t="str">
        <f>_xlfn.IFNA(VLOOKUP(expandedflower[[#This Row],[Scion METRC '#]],DEADC8[#Data],2,FALSE),"Alive")</f>
        <v>Alive</v>
      </c>
      <c r="K2377" s="101"/>
      <c r="L2377" s="101" t="str">
        <f>_xlfn.IFNA(VLOOKUP(expandedflower[[#This Row],[Scion METRC '#]],DEADC8[#Data],3,FALSE),"")</f>
        <v/>
      </c>
      <c r="M2377" s="103" t="str">
        <f>_xlfn.IFNA(VLOOKUP(expandedflower[[#This Row],[Scion METRC '#]],DEADC8[#Data],4,FALSE),"")</f>
        <v/>
      </c>
      <c r="N2377" s="101" t="str">
        <f>IF(ISNUMBER(SEARCH(".",expandedflower[[#This Row],[Pheno Barcode]])),CONCATENATE("1A4070000000065000",RIGHT(expandedflower[[#This Row],[Pheno Barcode]],6)),"")</f>
        <v/>
      </c>
      <c r="O237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_YU4-08</v>
      </c>
    </row>
    <row r="2378" spans="1:15" x14ac:dyDescent="0.25">
      <c r="A2378" s="99" t="s">
        <v>608</v>
      </c>
      <c r="B2378" s="101">
        <v>9</v>
      </c>
      <c r="C2378" s="101" t="s">
        <v>632</v>
      </c>
      <c r="D2378" s="101"/>
      <c r="E2378" s="100" t="e">
        <f>_xlfn.IFNA(VLOOKUP(expandedflower[[#This Row],[Scion METRC '#]],[3]!METRCC8[#Data],2,FALSE),"METRC ERROR")</f>
        <v>#REF!</v>
      </c>
      <c r="F2378" s="101" t="str">
        <f>_xlfn.IFNA(VLOOKUP(expandedflower[[#This Row],[Scion METRC '#]],VEGC8[[#All],[Scion METRC '#]:[Pheno Barcode]],2,FALSE),"")</f>
        <v/>
      </c>
      <c r="G2378" s="101" t="str">
        <f>LEFT(expandedflower[[#This Row],[Pheno Barcode]],7)</f>
        <v/>
      </c>
      <c r="H2378" s="103" t="e">
        <f>_xlfn.IFNA(VLOOKUP(expandedflower[[#This Row],[Strain]],VEGC8[[#All],[Scion METRC '#]:[Health]],5,FALSE),"")</f>
        <v>#REF!</v>
      </c>
      <c r="I2378" s="101"/>
      <c r="J2378" s="101" t="str">
        <f>_xlfn.IFNA(VLOOKUP(expandedflower[[#This Row],[Scion METRC '#]],DEADC8[#Data],2,FALSE),"Alive")</f>
        <v>Alive</v>
      </c>
      <c r="K2378" s="101"/>
      <c r="L2378" s="101" t="str">
        <f>_xlfn.IFNA(VLOOKUP(expandedflower[[#This Row],[Scion METRC '#]],DEADC8[#Data],3,FALSE),"")</f>
        <v/>
      </c>
      <c r="M2378" s="103" t="str">
        <f>_xlfn.IFNA(VLOOKUP(expandedflower[[#This Row],[Scion METRC '#]],DEADC8[#Data],4,FALSE),"")</f>
        <v/>
      </c>
      <c r="N2378" s="101" t="str">
        <f>IF(ISNUMBER(SEARCH(".",expandedflower[[#This Row],[Pheno Barcode]])),CONCATENATE("1A4070000000065000",RIGHT(expandedflower[[#This Row],[Pheno Barcode]],6)),"")</f>
        <v/>
      </c>
      <c r="O237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_YU4-09</v>
      </c>
    </row>
    <row r="2379" spans="1:15" x14ac:dyDescent="0.25">
      <c r="A2379" s="99" t="s">
        <v>608</v>
      </c>
      <c r="B2379" s="101">
        <v>10</v>
      </c>
      <c r="C2379" s="101" t="s">
        <v>632</v>
      </c>
      <c r="D2379" s="101"/>
      <c r="E2379" s="100" t="e">
        <f>_xlfn.IFNA(VLOOKUP(expandedflower[[#This Row],[Scion METRC '#]],[3]!METRCC8[#Data],2,FALSE),"METRC ERROR")</f>
        <v>#REF!</v>
      </c>
      <c r="F2379" s="101" t="str">
        <f>_xlfn.IFNA(VLOOKUP(expandedflower[[#This Row],[Scion METRC '#]],VEGC8[[#All],[Scion METRC '#]:[Pheno Barcode]],2,FALSE),"")</f>
        <v/>
      </c>
      <c r="G2379" s="101" t="str">
        <f>LEFT(expandedflower[[#This Row],[Pheno Barcode]],7)</f>
        <v/>
      </c>
      <c r="H2379" s="103" t="e">
        <f>_xlfn.IFNA(VLOOKUP(expandedflower[[#This Row],[Strain]],VEGC8[[#All],[Scion METRC '#]:[Health]],5,FALSE),"")</f>
        <v>#REF!</v>
      </c>
      <c r="I2379" s="101"/>
      <c r="J2379" s="101" t="str">
        <f>_xlfn.IFNA(VLOOKUP(expandedflower[[#This Row],[Scion METRC '#]],DEADC8[#Data],2,FALSE),"Alive")</f>
        <v>Alive</v>
      </c>
      <c r="K2379" s="101"/>
      <c r="L2379" s="101" t="str">
        <f>_xlfn.IFNA(VLOOKUP(expandedflower[[#This Row],[Scion METRC '#]],DEADC8[#Data],3,FALSE),"")</f>
        <v/>
      </c>
      <c r="M2379" s="103" t="str">
        <f>_xlfn.IFNA(VLOOKUP(expandedflower[[#This Row],[Scion METRC '#]],DEADC8[#Data],4,FALSE),"")</f>
        <v/>
      </c>
      <c r="N2379" s="101" t="str">
        <f>IF(ISNUMBER(SEARCH(".",expandedflower[[#This Row],[Pheno Barcode]])),CONCATENATE("1A4070000000065000",RIGHT(expandedflower[[#This Row],[Pheno Barcode]],6)),"")</f>
        <v/>
      </c>
      <c r="O237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_YU4-10</v>
      </c>
    </row>
    <row r="2380" spans="1:15" x14ac:dyDescent="0.25">
      <c r="A2380" s="99" t="s">
        <v>608</v>
      </c>
      <c r="B2380" s="101">
        <v>11</v>
      </c>
      <c r="C2380" s="101" t="s">
        <v>632</v>
      </c>
      <c r="D2380" s="101"/>
      <c r="E2380" s="100" t="e">
        <f>_xlfn.IFNA(VLOOKUP(expandedflower[[#This Row],[Scion METRC '#]],[3]!METRCC8[#Data],2,FALSE),"METRC ERROR")</f>
        <v>#REF!</v>
      </c>
      <c r="F2380" s="101" t="str">
        <f>_xlfn.IFNA(VLOOKUP(expandedflower[[#This Row],[Scion METRC '#]],VEGC8[[#All],[Scion METRC '#]:[Pheno Barcode]],2,FALSE),"")</f>
        <v/>
      </c>
      <c r="G2380" s="101" t="str">
        <f>LEFT(expandedflower[[#This Row],[Pheno Barcode]],7)</f>
        <v/>
      </c>
      <c r="H2380" s="103" t="e">
        <f>_xlfn.IFNA(VLOOKUP(expandedflower[[#This Row],[Strain]],VEGC8[[#All],[Scion METRC '#]:[Health]],5,FALSE),"")</f>
        <v>#REF!</v>
      </c>
      <c r="I2380" s="101"/>
      <c r="J2380" s="101" t="str">
        <f>_xlfn.IFNA(VLOOKUP(expandedflower[[#This Row],[Scion METRC '#]],DEADC8[#Data],2,FALSE),"Alive")</f>
        <v>Alive</v>
      </c>
      <c r="K2380" s="101"/>
      <c r="L2380" s="101" t="str">
        <f>_xlfn.IFNA(VLOOKUP(expandedflower[[#This Row],[Scion METRC '#]],DEADC8[#Data],3,FALSE),"")</f>
        <v/>
      </c>
      <c r="M2380" s="103" t="str">
        <f>_xlfn.IFNA(VLOOKUP(expandedflower[[#This Row],[Scion METRC '#]],DEADC8[#Data],4,FALSE),"")</f>
        <v/>
      </c>
      <c r="N2380" s="101" t="str">
        <f>IF(ISNUMBER(SEARCH(".",expandedflower[[#This Row],[Pheno Barcode]])),CONCATENATE("1A4070000000065000",RIGHT(expandedflower[[#This Row],[Pheno Barcode]],6)),"")</f>
        <v/>
      </c>
      <c r="O238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_YU4-11</v>
      </c>
    </row>
    <row r="2381" spans="1:15" x14ac:dyDescent="0.25">
      <c r="A2381" s="99" t="s">
        <v>608</v>
      </c>
      <c r="B2381" s="101">
        <v>12</v>
      </c>
      <c r="C2381" s="101" t="s">
        <v>632</v>
      </c>
      <c r="D2381" s="101"/>
      <c r="E2381" s="100" t="e">
        <f>_xlfn.IFNA(VLOOKUP(expandedflower[[#This Row],[Scion METRC '#]],[3]!METRCC8[#Data],2,FALSE),"METRC ERROR")</f>
        <v>#REF!</v>
      </c>
      <c r="F2381" s="101" t="str">
        <f>_xlfn.IFNA(VLOOKUP(expandedflower[[#This Row],[Scion METRC '#]],VEGC8[[#All],[Scion METRC '#]:[Pheno Barcode]],2,FALSE),"")</f>
        <v/>
      </c>
      <c r="G2381" s="101" t="str">
        <f>LEFT(expandedflower[[#This Row],[Pheno Barcode]],7)</f>
        <v/>
      </c>
      <c r="H2381" s="103" t="e">
        <f>_xlfn.IFNA(VLOOKUP(expandedflower[[#This Row],[Strain]],VEGC8[[#All],[Scion METRC '#]:[Health]],5,FALSE),"")</f>
        <v>#REF!</v>
      </c>
      <c r="I2381" s="101"/>
      <c r="J2381" s="101" t="str">
        <f>_xlfn.IFNA(VLOOKUP(expandedflower[[#This Row],[Scion METRC '#]],DEADC8[#Data],2,FALSE),"Alive")</f>
        <v>Alive</v>
      </c>
      <c r="K2381" s="101"/>
      <c r="L2381" s="101" t="str">
        <f>_xlfn.IFNA(VLOOKUP(expandedflower[[#This Row],[Scion METRC '#]],DEADC8[#Data],3,FALSE),"")</f>
        <v/>
      </c>
      <c r="M2381" s="103" t="str">
        <f>_xlfn.IFNA(VLOOKUP(expandedflower[[#This Row],[Scion METRC '#]],DEADC8[#Data],4,FALSE),"")</f>
        <v/>
      </c>
      <c r="N2381" s="101" t="str">
        <f>IF(ISNUMBER(SEARCH(".",expandedflower[[#This Row],[Pheno Barcode]])),CONCATENATE("1A4070000000065000",RIGHT(expandedflower[[#This Row],[Pheno Barcode]],6)),"")</f>
        <v/>
      </c>
      <c r="O238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_YU4-12</v>
      </c>
    </row>
    <row r="2382" spans="1:15" x14ac:dyDescent="0.25">
      <c r="A2382" s="99" t="s">
        <v>608</v>
      </c>
      <c r="B2382" s="101">
        <v>13</v>
      </c>
      <c r="C2382" s="101" t="s">
        <v>632</v>
      </c>
      <c r="D2382" s="101"/>
      <c r="E2382" s="100" t="e">
        <f>_xlfn.IFNA(VLOOKUP(expandedflower[[#This Row],[Scion METRC '#]],[3]!METRCC8[#Data],2,FALSE),"METRC ERROR")</f>
        <v>#REF!</v>
      </c>
      <c r="F2382" s="101" t="str">
        <f>_xlfn.IFNA(VLOOKUP(expandedflower[[#This Row],[Scion METRC '#]],VEGC8[[#All],[Scion METRC '#]:[Pheno Barcode]],2,FALSE),"")</f>
        <v/>
      </c>
      <c r="G2382" s="101" t="str">
        <f>LEFT(expandedflower[[#This Row],[Pheno Barcode]],7)</f>
        <v/>
      </c>
      <c r="H2382" s="103" t="e">
        <f>_xlfn.IFNA(VLOOKUP(expandedflower[[#This Row],[Strain]],VEGC8[[#All],[Scion METRC '#]:[Health]],5,FALSE),"")</f>
        <v>#REF!</v>
      </c>
      <c r="I2382" s="101"/>
      <c r="J2382" s="101" t="str">
        <f>_xlfn.IFNA(VLOOKUP(expandedflower[[#This Row],[Scion METRC '#]],DEADC8[#Data],2,FALSE),"Alive")</f>
        <v>Alive</v>
      </c>
      <c r="K2382" s="101"/>
      <c r="L2382" s="101" t="str">
        <f>_xlfn.IFNA(VLOOKUP(expandedflower[[#This Row],[Scion METRC '#]],DEADC8[#Data],3,FALSE),"")</f>
        <v/>
      </c>
      <c r="M2382" s="103" t="str">
        <f>_xlfn.IFNA(VLOOKUP(expandedflower[[#This Row],[Scion METRC '#]],DEADC8[#Data],4,FALSE),"")</f>
        <v/>
      </c>
      <c r="N2382" s="101" t="str">
        <f>IF(ISNUMBER(SEARCH(".",expandedflower[[#This Row],[Pheno Barcode]])),CONCATENATE("1A4070000000065000",RIGHT(expandedflower[[#This Row],[Pheno Barcode]],6)),"")</f>
        <v/>
      </c>
      <c r="O238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_YU4-13</v>
      </c>
    </row>
    <row r="2383" spans="1:15" x14ac:dyDescent="0.25">
      <c r="A2383" s="99" t="s">
        <v>608</v>
      </c>
      <c r="B2383" s="101">
        <v>14</v>
      </c>
      <c r="C2383" s="101" t="s">
        <v>632</v>
      </c>
      <c r="D2383" s="101"/>
      <c r="E2383" s="100" t="e">
        <f>_xlfn.IFNA(VLOOKUP(expandedflower[[#This Row],[Scion METRC '#]],[3]!METRCC8[#Data],2,FALSE),"METRC ERROR")</f>
        <v>#REF!</v>
      </c>
      <c r="F2383" s="101" t="str">
        <f>_xlfn.IFNA(VLOOKUP(expandedflower[[#This Row],[Scion METRC '#]],VEGC8[[#All],[Scion METRC '#]:[Pheno Barcode]],2,FALSE),"")</f>
        <v/>
      </c>
      <c r="G2383" s="101" t="str">
        <f>LEFT(expandedflower[[#This Row],[Pheno Barcode]],7)</f>
        <v/>
      </c>
      <c r="H2383" s="103" t="e">
        <f>_xlfn.IFNA(VLOOKUP(expandedflower[[#This Row],[Strain]],VEGC8[[#All],[Scion METRC '#]:[Health]],5,FALSE),"")</f>
        <v>#REF!</v>
      </c>
      <c r="I2383" s="101"/>
      <c r="J2383" s="101" t="str">
        <f>_xlfn.IFNA(VLOOKUP(expandedflower[[#This Row],[Scion METRC '#]],DEADC8[#Data],2,FALSE),"Alive")</f>
        <v>Alive</v>
      </c>
      <c r="K2383" s="101"/>
      <c r="L2383" s="101" t="str">
        <f>_xlfn.IFNA(VLOOKUP(expandedflower[[#This Row],[Scion METRC '#]],DEADC8[#Data],3,FALSE),"")</f>
        <v/>
      </c>
      <c r="M2383" s="103" t="str">
        <f>_xlfn.IFNA(VLOOKUP(expandedflower[[#This Row],[Scion METRC '#]],DEADC8[#Data],4,FALSE),"")</f>
        <v/>
      </c>
      <c r="N2383" s="101" t="str">
        <f>IF(ISNUMBER(SEARCH(".",expandedflower[[#This Row],[Pheno Barcode]])),CONCATENATE("1A4070000000065000",RIGHT(expandedflower[[#This Row],[Pheno Barcode]],6)),"")</f>
        <v/>
      </c>
      <c r="O238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_YU4-14</v>
      </c>
    </row>
    <row r="2384" spans="1:15" x14ac:dyDescent="0.25">
      <c r="A2384" s="99" t="s">
        <v>608</v>
      </c>
      <c r="B2384" s="101">
        <v>15</v>
      </c>
      <c r="C2384" s="101" t="s">
        <v>632</v>
      </c>
      <c r="D2384" s="101"/>
      <c r="E2384" s="100" t="e">
        <f>_xlfn.IFNA(VLOOKUP(expandedflower[[#This Row],[Scion METRC '#]],[3]!METRCC8[#Data],2,FALSE),"METRC ERROR")</f>
        <v>#REF!</v>
      </c>
      <c r="F2384" s="101" t="str">
        <f>_xlfn.IFNA(VLOOKUP(expandedflower[[#This Row],[Scion METRC '#]],VEGC8[[#All],[Scion METRC '#]:[Pheno Barcode]],2,FALSE),"")</f>
        <v/>
      </c>
      <c r="G2384" s="101" t="str">
        <f>LEFT(expandedflower[[#This Row],[Pheno Barcode]],7)</f>
        <v/>
      </c>
      <c r="H2384" s="103" t="e">
        <f>_xlfn.IFNA(VLOOKUP(expandedflower[[#This Row],[Strain]],VEGC8[[#All],[Scion METRC '#]:[Health]],5,FALSE),"")</f>
        <v>#REF!</v>
      </c>
      <c r="I2384" s="101"/>
      <c r="J2384" s="101" t="str">
        <f>_xlfn.IFNA(VLOOKUP(expandedflower[[#This Row],[Scion METRC '#]],DEADC8[#Data],2,FALSE),"Alive")</f>
        <v>Alive</v>
      </c>
      <c r="K2384" s="101"/>
      <c r="L2384" s="101" t="str">
        <f>_xlfn.IFNA(VLOOKUP(expandedflower[[#This Row],[Scion METRC '#]],DEADC8[#Data],3,FALSE),"")</f>
        <v/>
      </c>
      <c r="M2384" s="103" t="str">
        <f>_xlfn.IFNA(VLOOKUP(expandedflower[[#This Row],[Scion METRC '#]],DEADC8[#Data],4,FALSE),"")</f>
        <v/>
      </c>
      <c r="N2384" s="101" t="str">
        <f>IF(ISNUMBER(SEARCH(".",expandedflower[[#This Row],[Pheno Barcode]])),CONCATENATE("1A4070000000065000",RIGHT(expandedflower[[#This Row],[Pheno Barcode]],6)),"")</f>
        <v/>
      </c>
      <c r="O238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_YU4-15</v>
      </c>
    </row>
    <row r="2385" spans="1:15" x14ac:dyDescent="0.25">
      <c r="A2385" s="99" t="s">
        <v>608</v>
      </c>
      <c r="B2385" s="101">
        <v>16</v>
      </c>
      <c r="C2385" s="101" t="s">
        <v>632</v>
      </c>
      <c r="D2385" s="101"/>
      <c r="E2385" s="100" t="e">
        <f>_xlfn.IFNA(VLOOKUP(expandedflower[[#This Row],[Scion METRC '#]],[3]!METRCC8[#Data],2,FALSE),"METRC ERROR")</f>
        <v>#REF!</v>
      </c>
      <c r="F2385" s="101" t="str">
        <f>_xlfn.IFNA(VLOOKUP(expandedflower[[#This Row],[Scion METRC '#]],VEGC8[[#All],[Scion METRC '#]:[Pheno Barcode]],2,FALSE),"")</f>
        <v/>
      </c>
      <c r="G2385" s="101" t="str">
        <f>LEFT(expandedflower[[#This Row],[Pheno Barcode]],7)</f>
        <v/>
      </c>
      <c r="H2385" s="103" t="e">
        <f>_xlfn.IFNA(VLOOKUP(expandedflower[[#This Row],[Strain]],VEGC8[[#All],[Scion METRC '#]:[Health]],5,FALSE),"")</f>
        <v>#REF!</v>
      </c>
      <c r="I2385" s="101"/>
      <c r="J2385" s="101" t="str">
        <f>_xlfn.IFNA(VLOOKUP(expandedflower[[#This Row],[Scion METRC '#]],DEADC8[#Data],2,FALSE),"Alive")</f>
        <v>Alive</v>
      </c>
      <c r="K2385" s="101"/>
      <c r="L2385" s="101" t="str">
        <f>_xlfn.IFNA(VLOOKUP(expandedflower[[#This Row],[Scion METRC '#]],DEADC8[#Data],3,FALSE),"")</f>
        <v/>
      </c>
      <c r="M2385" s="103" t="str">
        <f>_xlfn.IFNA(VLOOKUP(expandedflower[[#This Row],[Scion METRC '#]],DEADC8[#Data],4,FALSE),"")</f>
        <v/>
      </c>
      <c r="N2385" s="101" t="str">
        <f>IF(ISNUMBER(SEARCH(".",expandedflower[[#This Row],[Pheno Barcode]])),CONCATENATE("1A4070000000065000",RIGHT(expandedflower[[#This Row],[Pheno Barcode]],6)),"")</f>
        <v/>
      </c>
      <c r="O238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_YU4-16</v>
      </c>
    </row>
    <row r="2386" spans="1:15" x14ac:dyDescent="0.25">
      <c r="A2386" s="99" t="s">
        <v>608</v>
      </c>
      <c r="B2386" s="101">
        <v>1</v>
      </c>
      <c r="C2386" s="101" t="s">
        <v>633</v>
      </c>
      <c r="D2386" s="101"/>
      <c r="E2386" s="100" t="e">
        <f>_xlfn.IFNA(VLOOKUP(expandedflower[[#This Row],[Scion METRC '#]],[3]!METRCC8[#Data],2,FALSE),"METRC ERROR")</f>
        <v>#REF!</v>
      </c>
      <c r="F2386" s="101" t="str">
        <f>_xlfn.IFNA(VLOOKUP(expandedflower[[#This Row],[Scion METRC '#]],VEGC8[[#All],[Scion METRC '#]:[Pheno Barcode]],2,FALSE),"")</f>
        <v/>
      </c>
      <c r="G2386" s="101" t="str">
        <f>LEFT(expandedflower[[#This Row],[Pheno Barcode]],7)</f>
        <v/>
      </c>
      <c r="H2386" s="103" t="e">
        <f>_xlfn.IFNA(VLOOKUP(expandedflower[[#This Row],[Strain]],VEGC8[[#All],[Scion METRC '#]:[Health]],5,FALSE),"")</f>
        <v>#REF!</v>
      </c>
      <c r="I2386" s="101"/>
      <c r="J2386" s="101" t="str">
        <f>_xlfn.IFNA(VLOOKUP(expandedflower[[#This Row],[Scion METRC '#]],DEADC8[#Data],2,FALSE),"Alive")</f>
        <v>Alive</v>
      </c>
      <c r="K2386" s="101"/>
      <c r="L2386" s="101" t="str">
        <f>_xlfn.IFNA(VLOOKUP(expandedflower[[#This Row],[Scion METRC '#]],DEADC8[#Data],3,FALSE),"")</f>
        <v/>
      </c>
      <c r="M2386" s="103" t="str">
        <f>_xlfn.IFNA(VLOOKUP(expandedflower[[#This Row],[Scion METRC '#]],DEADC8[#Data],4,FALSE),"")</f>
        <v/>
      </c>
      <c r="N2386" s="101" t="str">
        <f>IF(ISNUMBER(SEARCH(".",expandedflower[[#This Row],[Pheno Barcode]])),CONCATENATE("1A4070000000065000",RIGHT(expandedflower[[#This Row],[Pheno Barcode]],6)),"")</f>
        <v/>
      </c>
      <c r="O238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_YU5-01</v>
      </c>
    </row>
    <row r="2387" spans="1:15" x14ac:dyDescent="0.25">
      <c r="A2387" s="99" t="s">
        <v>608</v>
      </c>
      <c r="B2387" s="101">
        <v>2</v>
      </c>
      <c r="C2387" s="101" t="s">
        <v>633</v>
      </c>
      <c r="D2387" s="101"/>
      <c r="E2387" s="100" t="e">
        <f>_xlfn.IFNA(VLOOKUP(expandedflower[[#This Row],[Scion METRC '#]],[3]!METRCC8[#Data],2,FALSE),"METRC ERROR")</f>
        <v>#REF!</v>
      </c>
      <c r="F2387" s="101" t="str">
        <f>_xlfn.IFNA(VLOOKUP(expandedflower[[#This Row],[Scion METRC '#]],VEGC8[[#All],[Scion METRC '#]:[Pheno Barcode]],2,FALSE),"")</f>
        <v/>
      </c>
      <c r="G2387" s="101" t="str">
        <f>LEFT(expandedflower[[#This Row],[Pheno Barcode]],7)</f>
        <v/>
      </c>
      <c r="H2387" s="103" t="e">
        <f>_xlfn.IFNA(VLOOKUP(expandedflower[[#This Row],[Strain]],VEGC8[[#All],[Scion METRC '#]:[Health]],5,FALSE),"")</f>
        <v>#REF!</v>
      </c>
      <c r="I2387" s="101"/>
      <c r="J2387" s="101" t="str">
        <f>_xlfn.IFNA(VLOOKUP(expandedflower[[#This Row],[Scion METRC '#]],DEADC8[#Data],2,FALSE),"Alive")</f>
        <v>Alive</v>
      </c>
      <c r="K2387" s="101"/>
      <c r="L2387" s="101" t="str">
        <f>_xlfn.IFNA(VLOOKUP(expandedflower[[#This Row],[Scion METRC '#]],DEADC8[#Data],3,FALSE),"")</f>
        <v/>
      </c>
      <c r="M2387" s="103" t="str">
        <f>_xlfn.IFNA(VLOOKUP(expandedflower[[#This Row],[Scion METRC '#]],DEADC8[#Data],4,FALSE),"")</f>
        <v/>
      </c>
      <c r="N2387" s="101" t="str">
        <f>IF(ISNUMBER(SEARCH(".",expandedflower[[#This Row],[Pheno Barcode]])),CONCATENATE("1A4070000000065000",RIGHT(expandedflower[[#This Row],[Pheno Barcode]],6)),"")</f>
        <v/>
      </c>
      <c r="O238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_YU5-02</v>
      </c>
    </row>
    <row r="2388" spans="1:15" x14ac:dyDescent="0.25">
      <c r="A2388" s="99" t="s">
        <v>608</v>
      </c>
      <c r="B2388" s="101">
        <v>3</v>
      </c>
      <c r="C2388" s="101" t="s">
        <v>633</v>
      </c>
      <c r="D2388" s="101"/>
      <c r="E2388" s="100" t="e">
        <f>_xlfn.IFNA(VLOOKUP(expandedflower[[#This Row],[Scion METRC '#]],[3]!METRCC8[#Data],2,FALSE),"METRC ERROR")</f>
        <v>#REF!</v>
      </c>
      <c r="F2388" s="101" t="str">
        <f>_xlfn.IFNA(VLOOKUP(expandedflower[[#This Row],[Scion METRC '#]],VEGC8[[#All],[Scion METRC '#]:[Pheno Barcode]],2,FALSE),"")</f>
        <v/>
      </c>
      <c r="G2388" s="101" t="str">
        <f>LEFT(expandedflower[[#This Row],[Pheno Barcode]],7)</f>
        <v/>
      </c>
      <c r="H2388" s="103" t="e">
        <f>_xlfn.IFNA(VLOOKUP(expandedflower[[#This Row],[Strain]],VEGC8[[#All],[Scion METRC '#]:[Health]],5,FALSE),"")</f>
        <v>#REF!</v>
      </c>
      <c r="I2388" s="101"/>
      <c r="J2388" s="101" t="str">
        <f>_xlfn.IFNA(VLOOKUP(expandedflower[[#This Row],[Scion METRC '#]],DEADC8[#Data],2,FALSE),"Alive")</f>
        <v>Alive</v>
      </c>
      <c r="K2388" s="101"/>
      <c r="L2388" s="101" t="str">
        <f>_xlfn.IFNA(VLOOKUP(expandedflower[[#This Row],[Scion METRC '#]],DEADC8[#Data],3,FALSE),"")</f>
        <v/>
      </c>
      <c r="M2388" s="103" t="str">
        <f>_xlfn.IFNA(VLOOKUP(expandedflower[[#This Row],[Scion METRC '#]],DEADC8[#Data],4,FALSE),"")</f>
        <v/>
      </c>
      <c r="N2388" s="101" t="str">
        <f>IF(ISNUMBER(SEARCH(".",expandedflower[[#This Row],[Pheno Barcode]])),CONCATENATE("1A4070000000065000",RIGHT(expandedflower[[#This Row],[Pheno Barcode]],6)),"")</f>
        <v/>
      </c>
      <c r="O238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_YU5-03</v>
      </c>
    </row>
    <row r="2389" spans="1:15" x14ac:dyDescent="0.25">
      <c r="A2389" s="99" t="s">
        <v>608</v>
      </c>
      <c r="B2389" s="101">
        <v>4</v>
      </c>
      <c r="C2389" s="101" t="s">
        <v>633</v>
      </c>
      <c r="D2389" s="101"/>
      <c r="E2389" s="100" t="e">
        <f>_xlfn.IFNA(VLOOKUP(expandedflower[[#This Row],[Scion METRC '#]],[3]!METRCC8[#Data],2,FALSE),"METRC ERROR")</f>
        <v>#REF!</v>
      </c>
      <c r="F2389" s="101" t="str">
        <f>_xlfn.IFNA(VLOOKUP(expandedflower[[#This Row],[Scion METRC '#]],VEGC8[[#All],[Scion METRC '#]:[Pheno Barcode]],2,FALSE),"")</f>
        <v/>
      </c>
      <c r="G2389" s="101" t="str">
        <f>LEFT(expandedflower[[#This Row],[Pheno Barcode]],7)</f>
        <v/>
      </c>
      <c r="H2389" s="103" t="e">
        <f>_xlfn.IFNA(VLOOKUP(expandedflower[[#This Row],[Strain]],VEGC8[[#All],[Scion METRC '#]:[Health]],5,FALSE),"")</f>
        <v>#REF!</v>
      </c>
      <c r="I2389" s="101"/>
      <c r="J2389" s="101" t="str">
        <f>_xlfn.IFNA(VLOOKUP(expandedflower[[#This Row],[Scion METRC '#]],DEADC8[#Data],2,FALSE),"Alive")</f>
        <v>Alive</v>
      </c>
      <c r="K2389" s="101"/>
      <c r="L2389" s="101" t="str">
        <f>_xlfn.IFNA(VLOOKUP(expandedflower[[#This Row],[Scion METRC '#]],DEADC8[#Data],3,FALSE),"")</f>
        <v/>
      </c>
      <c r="M2389" s="103" t="str">
        <f>_xlfn.IFNA(VLOOKUP(expandedflower[[#This Row],[Scion METRC '#]],DEADC8[#Data],4,FALSE),"")</f>
        <v/>
      </c>
      <c r="N2389" s="101" t="str">
        <f>IF(ISNUMBER(SEARCH(".",expandedflower[[#This Row],[Pheno Barcode]])),CONCATENATE("1A4070000000065000",RIGHT(expandedflower[[#This Row],[Pheno Barcode]],6)),"")</f>
        <v/>
      </c>
      <c r="O238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_YU5-04</v>
      </c>
    </row>
    <row r="2390" spans="1:15" x14ac:dyDescent="0.25">
      <c r="A2390" s="99" t="s">
        <v>608</v>
      </c>
      <c r="B2390" s="101">
        <v>5</v>
      </c>
      <c r="C2390" s="101" t="s">
        <v>633</v>
      </c>
      <c r="D2390" s="101"/>
      <c r="E2390" s="100" t="e">
        <f>_xlfn.IFNA(VLOOKUP(expandedflower[[#This Row],[Scion METRC '#]],[3]!METRCC8[#Data],2,FALSE),"METRC ERROR")</f>
        <v>#REF!</v>
      </c>
      <c r="F2390" s="101" t="str">
        <f>_xlfn.IFNA(VLOOKUP(expandedflower[[#This Row],[Scion METRC '#]],VEGC8[[#All],[Scion METRC '#]:[Pheno Barcode]],2,FALSE),"")</f>
        <v/>
      </c>
      <c r="G2390" s="101" t="str">
        <f>LEFT(expandedflower[[#This Row],[Pheno Barcode]],7)</f>
        <v/>
      </c>
      <c r="H2390" s="103" t="e">
        <f>_xlfn.IFNA(VLOOKUP(expandedflower[[#This Row],[Strain]],VEGC8[[#All],[Scion METRC '#]:[Health]],5,FALSE),"")</f>
        <v>#REF!</v>
      </c>
      <c r="I2390" s="101"/>
      <c r="J2390" s="101" t="str">
        <f>_xlfn.IFNA(VLOOKUP(expandedflower[[#This Row],[Scion METRC '#]],DEADC8[#Data],2,FALSE),"Alive")</f>
        <v>Alive</v>
      </c>
      <c r="K2390" s="101"/>
      <c r="L2390" s="101" t="str">
        <f>_xlfn.IFNA(VLOOKUP(expandedflower[[#This Row],[Scion METRC '#]],DEADC8[#Data],3,FALSE),"")</f>
        <v/>
      </c>
      <c r="M2390" s="103" t="str">
        <f>_xlfn.IFNA(VLOOKUP(expandedflower[[#This Row],[Scion METRC '#]],DEADC8[#Data],4,FALSE),"")</f>
        <v/>
      </c>
      <c r="N2390" s="101" t="str">
        <f>IF(ISNUMBER(SEARCH(".",expandedflower[[#This Row],[Pheno Barcode]])),CONCATENATE("1A4070000000065000",RIGHT(expandedflower[[#This Row],[Pheno Barcode]],6)),"")</f>
        <v/>
      </c>
      <c r="O239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_YU5-05</v>
      </c>
    </row>
    <row r="2391" spans="1:15" x14ac:dyDescent="0.25">
      <c r="A2391" s="99" t="s">
        <v>608</v>
      </c>
      <c r="B2391" s="101">
        <v>6</v>
      </c>
      <c r="C2391" s="101" t="s">
        <v>633</v>
      </c>
      <c r="D2391" s="101"/>
      <c r="E2391" s="100" t="e">
        <f>_xlfn.IFNA(VLOOKUP(expandedflower[[#This Row],[Scion METRC '#]],[3]!METRCC8[#Data],2,FALSE),"METRC ERROR")</f>
        <v>#REF!</v>
      </c>
      <c r="F2391" s="101" t="str">
        <f>_xlfn.IFNA(VLOOKUP(expandedflower[[#This Row],[Scion METRC '#]],VEGC8[[#All],[Scion METRC '#]:[Pheno Barcode]],2,FALSE),"")</f>
        <v/>
      </c>
      <c r="G2391" s="101" t="str">
        <f>LEFT(expandedflower[[#This Row],[Pheno Barcode]],7)</f>
        <v/>
      </c>
      <c r="H2391" s="103" t="e">
        <f>_xlfn.IFNA(VLOOKUP(expandedflower[[#This Row],[Strain]],VEGC8[[#All],[Scion METRC '#]:[Health]],5,FALSE),"")</f>
        <v>#REF!</v>
      </c>
      <c r="I2391" s="101"/>
      <c r="J2391" s="101" t="str">
        <f>_xlfn.IFNA(VLOOKUP(expandedflower[[#This Row],[Scion METRC '#]],DEADC8[#Data],2,FALSE),"Alive")</f>
        <v>Alive</v>
      </c>
      <c r="K2391" s="101"/>
      <c r="L2391" s="101" t="str">
        <f>_xlfn.IFNA(VLOOKUP(expandedflower[[#This Row],[Scion METRC '#]],DEADC8[#Data],3,FALSE),"")</f>
        <v/>
      </c>
      <c r="M2391" s="103" t="str">
        <f>_xlfn.IFNA(VLOOKUP(expandedflower[[#This Row],[Scion METRC '#]],DEADC8[#Data],4,FALSE),"")</f>
        <v/>
      </c>
      <c r="N2391" s="101" t="str">
        <f>IF(ISNUMBER(SEARCH(".",expandedflower[[#This Row],[Pheno Barcode]])),CONCATENATE("1A4070000000065000",RIGHT(expandedflower[[#This Row],[Pheno Barcode]],6)),"")</f>
        <v/>
      </c>
      <c r="O239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_YU5-06</v>
      </c>
    </row>
    <row r="2392" spans="1:15" x14ac:dyDescent="0.25">
      <c r="A2392" s="99" t="s">
        <v>608</v>
      </c>
      <c r="B2392" s="101">
        <v>7</v>
      </c>
      <c r="C2392" s="101" t="s">
        <v>633</v>
      </c>
      <c r="D2392" s="101"/>
      <c r="E2392" s="100" t="e">
        <f>_xlfn.IFNA(VLOOKUP(expandedflower[[#This Row],[Scion METRC '#]],[3]!METRCC8[#Data],2,FALSE),"METRC ERROR")</f>
        <v>#REF!</v>
      </c>
      <c r="F2392" s="101" t="str">
        <f>_xlfn.IFNA(VLOOKUP(expandedflower[[#This Row],[Scion METRC '#]],VEGC8[[#All],[Scion METRC '#]:[Pheno Barcode]],2,FALSE),"")</f>
        <v/>
      </c>
      <c r="G2392" s="101" t="str">
        <f>LEFT(expandedflower[[#This Row],[Pheno Barcode]],7)</f>
        <v/>
      </c>
      <c r="H2392" s="103" t="e">
        <f>_xlfn.IFNA(VLOOKUP(expandedflower[[#This Row],[Strain]],VEGC8[[#All],[Scion METRC '#]:[Health]],5,FALSE),"")</f>
        <v>#REF!</v>
      </c>
      <c r="I2392" s="101"/>
      <c r="J2392" s="101" t="str">
        <f>_xlfn.IFNA(VLOOKUP(expandedflower[[#This Row],[Scion METRC '#]],DEADC8[#Data],2,FALSE),"Alive")</f>
        <v>Alive</v>
      </c>
      <c r="K2392" s="101"/>
      <c r="L2392" s="101" t="str">
        <f>_xlfn.IFNA(VLOOKUP(expandedflower[[#This Row],[Scion METRC '#]],DEADC8[#Data],3,FALSE),"")</f>
        <v/>
      </c>
      <c r="M2392" s="103" t="str">
        <f>_xlfn.IFNA(VLOOKUP(expandedflower[[#This Row],[Scion METRC '#]],DEADC8[#Data],4,FALSE),"")</f>
        <v/>
      </c>
      <c r="N2392" s="101" t="str">
        <f>IF(ISNUMBER(SEARCH(".",expandedflower[[#This Row],[Pheno Barcode]])),CONCATENATE("1A4070000000065000",RIGHT(expandedflower[[#This Row],[Pheno Barcode]],6)),"")</f>
        <v/>
      </c>
      <c r="O2392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_YU5-07</v>
      </c>
    </row>
    <row r="2393" spans="1:15" x14ac:dyDescent="0.25">
      <c r="A2393" s="99" t="s">
        <v>608</v>
      </c>
      <c r="B2393" s="101">
        <v>8</v>
      </c>
      <c r="C2393" s="101" t="s">
        <v>633</v>
      </c>
      <c r="D2393" s="101"/>
      <c r="E2393" s="100" t="e">
        <f>_xlfn.IFNA(VLOOKUP(expandedflower[[#This Row],[Scion METRC '#]],[3]!METRCC8[#Data],2,FALSE),"METRC ERROR")</f>
        <v>#REF!</v>
      </c>
      <c r="F2393" s="101" t="str">
        <f>_xlfn.IFNA(VLOOKUP(expandedflower[[#This Row],[Scion METRC '#]],VEGC8[[#All],[Scion METRC '#]:[Pheno Barcode]],2,FALSE),"")</f>
        <v/>
      </c>
      <c r="G2393" s="101" t="str">
        <f>LEFT(expandedflower[[#This Row],[Pheno Barcode]],7)</f>
        <v/>
      </c>
      <c r="H2393" s="103" t="e">
        <f>_xlfn.IFNA(VLOOKUP(expandedflower[[#This Row],[Strain]],VEGC8[[#All],[Scion METRC '#]:[Health]],5,FALSE),"")</f>
        <v>#REF!</v>
      </c>
      <c r="I2393" s="101"/>
      <c r="J2393" s="101" t="str">
        <f>_xlfn.IFNA(VLOOKUP(expandedflower[[#This Row],[Scion METRC '#]],DEADC8[#Data],2,FALSE),"Alive")</f>
        <v>Alive</v>
      </c>
      <c r="K2393" s="101"/>
      <c r="L2393" s="101" t="str">
        <f>_xlfn.IFNA(VLOOKUP(expandedflower[[#This Row],[Scion METRC '#]],DEADC8[#Data],3,FALSE),"")</f>
        <v/>
      </c>
      <c r="M2393" s="103" t="str">
        <f>_xlfn.IFNA(VLOOKUP(expandedflower[[#This Row],[Scion METRC '#]],DEADC8[#Data],4,FALSE),"")</f>
        <v/>
      </c>
      <c r="N2393" s="101" t="str">
        <f>IF(ISNUMBER(SEARCH(".",expandedflower[[#This Row],[Pheno Barcode]])),CONCATENATE("1A4070000000065000",RIGHT(expandedflower[[#This Row],[Pheno Barcode]],6)),"")</f>
        <v/>
      </c>
      <c r="O2393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_YU5-08</v>
      </c>
    </row>
    <row r="2394" spans="1:15" x14ac:dyDescent="0.25">
      <c r="A2394" s="99" t="s">
        <v>608</v>
      </c>
      <c r="B2394" s="101">
        <v>9</v>
      </c>
      <c r="C2394" s="101" t="s">
        <v>633</v>
      </c>
      <c r="D2394" s="101"/>
      <c r="E2394" s="100" t="e">
        <f>_xlfn.IFNA(VLOOKUP(expandedflower[[#This Row],[Scion METRC '#]],[3]!METRCC8[#Data],2,FALSE),"METRC ERROR")</f>
        <v>#REF!</v>
      </c>
      <c r="F2394" s="101" t="str">
        <f>_xlfn.IFNA(VLOOKUP(expandedflower[[#This Row],[Scion METRC '#]],VEGC8[[#All],[Scion METRC '#]:[Pheno Barcode]],2,FALSE),"")</f>
        <v/>
      </c>
      <c r="G2394" s="101" t="str">
        <f>LEFT(expandedflower[[#This Row],[Pheno Barcode]],7)</f>
        <v/>
      </c>
      <c r="H2394" s="103" t="e">
        <f>_xlfn.IFNA(VLOOKUP(expandedflower[[#This Row],[Strain]],VEGC8[[#All],[Scion METRC '#]:[Health]],5,FALSE),"")</f>
        <v>#REF!</v>
      </c>
      <c r="I2394" s="101"/>
      <c r="J2394" s="101" t="str">
        <f>_xlfn.IFNA(VLOOKUP(expandedflower[[#This Row],[Scion METRC '#]],DEADC8[#Data],2,FALSE),"Alive")</f>
        <v>Alive</v>
      </c>
      <c r="K2394" s="101"/>
      <c r="L2394" s="101" t="str">
        <f>_xlfn.IFNA(VLOOKUP(expandedflower[[#This Row],[Scion METRC '#]],DEADC8[#Data],3,FALSE),"")</f>
        <v/>
      </c>
      <c r="M2394" s="103" t="str">
        <f>_xlfn.IFNA(VLOOKUP(expandedflower[[#This Row],[Scion METRC '#]],DEADC8[#Data],4,FALSE),"")</f>
        <v/>
      </c>
      <c r="N2394" s="101" t="str">
        <f>IF(ISNUMBER(SEARCH(".",expandedflower[[#This Row],[Pheno Barcode]])),CONCATENATE("1A4070000000065000",RIGHT(expandedflower[[#This Row],[Pheno Barcode]],6)),"")</f>
        <v/>
      </c>
      <c r="O2394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_YU5-09</v>
      </c>
    </row>
    <row r="2395" spans="1:15" x14ac:dyDescent="0.25">
      <c r="A2395" s="99" t="s">
        <v>608</v>
      </c>
      <c r="B2395" s="101">
        <v>10</v>
      </c>
      <c r="C2395" s="101" t="s">
        <v>633</v>
      </c>
      <c r="D2395" s="101"/>
      <c r="E2395" s="100" t="e">
        <f>_xlfn.IFNA(VLOOKUP(expandedflower[[#This Row],[Scion METRC '#]],[3]!METRCC8[#Data],2,FALSE),"METRC ERROR")</f>
        <v>#REF!</v>
      </c>
      <c r="F2395" s="101" t="str">
        <f>_xlfn.IFNA(VLOOKUP(expandedflower[[#This Row],[Scion METRC '#]],VEGC8[[#All],[Scion METRC '#]:[Pheno Barcode]],2,FALSE),"")</f>
        <v/>
      </c>
      <c r="G2395" s="101" t="str">
        <f>LEFT(expandedflower[[#This Row],[Pheno Barcode]],7)</f>
        <v/>
      </c>
      <c r="H2395" s="103" t="e">
        <f>_xlfn.IFNA(VLOOKUP(expandedflower[[#This Row],[Strain]],VEGC8[[#All],[Scion METRC '#]:[Health]],5,FALSE),"")</f>
        <v>#REF!</v>
      </c>
      <c r="I2395" s="101"/>
      <c r="J2395" s="101" t="str">
        <f>_xlfn.IFNA(VLOOKUP(expandedflower[[#This Row],[Scion METRC '#]],DEADC8[#Data],2,FALSE),"Alive")</f>
        <v>Alive</v>
      </c>
      <c r="K2395" s="101"/>
      <c r="L2395" s="101" t="str">
        <f>_xlfn.IFNA(VLOOKUP(expandedflower[[#This Row],[Scion METRC '#]],DEADC8[#Data],3,FALSE),"")</f>
        <v/>
      </c>
      <c r="M2395" s="103" t="str">
        <f>_xlfn.IFNA(VLOOKUP(expandedflower[[#This Row],[Scion METRC '#]],DEADC8[#Data],4,FALSE),"")</f>
        <v/>
      </c>
      <c r="N2395" s="101" t="str">
        <f>IF(ISNUMBER(SEARCH(".",expandedflower[[#This Row],[Pheno Barcode]])),CONCATENATE("1A4070000000065000",RIGHT(expandedflower[[#This Row],[Pheno Barcode]],6)),"")</f>
        <v/>
      </c>
      <c r="O2395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_YU5-10</v>
      </c>
    </row>
    <row r="2396" spans="1:15" x14ac:dyDescent="0.25">
      <c r="A2396" s="99" t="s">
        <v>608</v>
      </c>
      <c r="B2396" s="101">
        <v>11</v>
      </c>
      <c r="C2396" s="101" t="s">
        <v>633</v>
      </c>
      <c r="D2396" s="101"/>
      <c r="E2396" s="100" t="e">
        <f>_xlfn.IFNA(VLOOKUP(expandedflower[[#This Row],[Scion METRC '#]],[3]!METRCC8[#Data],2,FALSE),"METRC ERROR")</f>
        <v>#REF!</v>
      </c>
      <c r="F2396" s="101" t="str">
        <f>_xlfn.IFNA(VLOOKUP(expandedflower[[#This Row],[Scion METRC '#]],VEGC8[[#All],[Scion METRC '#]:[Pheno Barcode]],2,FALSE),"")</f>
        <v/>
      </c>
      <c r="G2396" s="101" t="str">
        <f>LEFT(expandedflower[[#This Row],[Pheno Barcode]],7)</f>
        <v/>
      </c>
      <c r="H2396" s="103" t="e">
        <f>_xlfn.IFNA(VLOOKUP(expandedflower[[#This Row],[Strain]],VEGC8[[#All],[Scion METRC '#]:[Health]],5,FALSE),"")</f>
        <v>#REF!</v>
      </c>
      <c r="I2396" s="101"/>
      <c r="J2396" s="101" t="str">
        <f>_xlfn.IFNA(VLOOKUP(expandedflower[[#This Row],[Scion METRC '#]],DEADC8[#Data],2,FALSE),"Alive")</f>
        <v>Alive</v>
      </c>
      <c r="K2396" s="101"/>
      <c r="L2396" s="101" t="str">
        <f>_xlfn.IFNA(VLOOKUP(expandedflower[[#This Row],[Scion METRC '#]],DEADC8[#Data],3,FALSE),"")</f>
        <v/>
      </c>
      <c r="M2396" s="103" t="str">
        <f>_xlfn.IFNA(VLOOKUP(expandedflower[[#This Row],[Scion METRC '#]],DEADC8[#Data],4,FALSE),"")</f>
        <v/>
      </c>
      <c r="N2396" s="101" t="str">
        <f>IF(ISNUMBER(SEARCH(".",expandedflower[[#This Row],[Pheno Barcode]])),CONCATENATE("1A4070000000065000",RIGHT(expandedflower[[#This Row],[Pheno Barcode]],6)),"")</f>
        <v/>
      </c>
      <c r="O2396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_YU5-11</v>
      </c>
    </row>
    <row r="2397" spans="1:15" x14ac:dyDescent="0.25">
      <c r="A2397" s="99" t="s">
        <v>608</v>
      </c>
      <c r="B2397" s="101">
        <v>12</v>
      </c>
      <c r="C2397" s="101" t="s">
        <v>633</v>
      </c>
      <c r="D2397" s="101"/>
      <c r="E2397" s="100" t="e">
        <f>_xlfn.IFNA(VLOOKUP(expandedflower[[#This Row],[Scion METRC '#]],[3]!METRCC8[#Data],2,FALSE),"METRC ERROR")</f>
        <v>#REF!</v>
      </c>
      <c r="F2397" s="101" t="str">
        <f>_xlfn.IFNA(VLOOKUP(expandedflower[[#This Row],[Scion METRC '#]],VEGC8[[#All],[Scion METRC '#]:[Pheno Barcode]],2,FALSE),"")</f>
        <v/>
      </c>
      <c r="G2397" s="101" t="str">
        <f>LEFT(expandedflower[[#This Row],[Pheno Barcode]],7)</f>
        <v/>
      </c>
      <c r="H2397" s="103" t="e">
        <f>_xlfn.IFNA(VLOOKUP(expandedflower[[#This Row],[Strain]],VEGC8[[#All],[Scion METRC '#]:[Health]],5,FALSE),"")</f>
        <v>#REF!</v>
      </c>
      <c r="I2397" s="101"/>
      <c r="J2397" s="101" t="str">
        <f>_xlfn.IFNA(VLOOKUP(expandedflower[[#This Row],[Scion METRC '#]],DEADC8[#Data],2,FALSE),"Alive")</f>
        <v>Alive</v>
      </c>
      <c r="K2397" s="101"/>
      <c r="L2397" s="101" t="str">
        <f>_xlfn.IFNA(VLOOKUP(expandedflower[[#This Row],[Scion METRC '#]],DEADC8[#Data],3,FALSE),"")</f>
        <v/>
      </c>
      <c r="M2397" s="103" t="str">
        <f>_xlfn.IFNA(VLOOKUP(expandedflower[[#This Row],[Scion METRC '#]],DEADC8[#Data],4,FALSE),"")</f>
        <v/>
      </c>
      <c r="N2397" s="101" t="str">
        <f>IF(ISNUMBER(SEARCH(".",expandedflower[[#This Row],[Pheno Barcode]])),CONCATENATE("1A4070000000065000",RIGHT(expandedflower[[#This Row],[Pheno Barcode]],6)),"")</f>
        <v/>
      </c>
      <c r="O2397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_YU5-12</v>
      </c>
    </row>
    <row r="2398" spans="1:15" x14ac:dyDescent="0.25">
      <c r="A2398" s="99" t="s">
        <v>608</v>
      </c>
      <c r="B2398" s="101">
        <v>13</v>
      </c>
      <c r="C2398" s="101" t="s">
        <v>633</v>
      </c>
      <c r="D2398" s="101"/>
      <c r="E2398" s="100" t="e">
        <f>_xlfn.IFNA(VLOOKUP(expandedflower[[#This Row],[Scion METRC '#]],[3]!METRCC8[#Data],2,FALSE),"METRC ERROR")</f>
        <v>#REF!</v>
      </c>
      <c r="F2398" s="101" t="str">
        <f>_xlfn.IFNA(VLOOKUP(expandedflower[[#This Row],[Scion METRC '#]],VEGC8[[#All],[Scion METRC '#]:[Pheno Barcode]],2,FALSE),"")</f>
        <v/>
      </c>
      <c r="G2398" s="101" t="str">
        <f>LEFT(expandedflower[[#This Row],[Pheno Barcode]],7)</f>
        <v/>
      </c>
      <c r="H2398" s="103" t="e">
        <f>_xlfn.IFNA(VLOOKUP(expandedflower[[#This Row],[Strain]],VEGC8[[#All],[Scion METRC '#]:[Health]],5,FALSE),"")</f>
        <v>#REF!</v>
      </c>
      <c r="I2398" s="101"/>
      <c r="J2398" s="101" t="str">
        <f>_xlfn.IFNA(VLOOKUP(expandedflower[[#This Row],[Scion METRC '#]],DEADC8[#Data],2,FALSE),"Alive")</f>
        <v>Alive</v>
      </c>
      <c r="K2398" s="101"/>
      <c r="L2398" s="101" t="str">
        <f>_xlfn.IFNA(VLOOKUP(expandedflower[[#This Row],[Scion METRC '#]],DEADC8[#Data],3,FALSE),"")</f>
        <v/>
      </c>
      <c r="M2398" s="103" t="str">
        <f>_xlfn.IFNA(VLOOKUP(expandedflower[[#This Row],[Scion METRC '#]],DEADC8[#Data],4,FALSE),"")</f>
        <v/>
      </c>
      <c r="N2398" s="101" t="str">
        <f>IF(ISNUMBER(SEARCH(".",expandedflower[[#This Row],[Pheno Barcode]])),CONCATENATE("1A4070000000065000",RIGHT(expandedflower[[#This Row],[Pheno Barcode]],6)),"")</f>
        <v/>
      </c>
      <c r="O2398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_YU5-13</v>
      </c>
    </row>
    <row r="2399" spans="1:15" x14ac:dyDescent="0.25">
      <c r="A2399" s="99" t="s">
        <v>608</v>
      </c>
      <c r="B2399" s="101">
        <v>14</v>
      </c>
      <c r="C2399" s="101" t="s">
        <v>633</v>
      </c>
      <c r="D2399" s="101"/>
      <c r="E2399" s="100" t="e">
        <f>_xlfn.IFNA(VLOOKUP(expandedflower[[#This Row],[Scion METRC '#]],[3]!METRCC8[#Data],2,FALSE),"METRC ERROR")</f>
        <v>#REF!</v>
      </c>
      <c r="F2399" s="101" t="str">
        <f>_xlfn.IFNA(VLOOKUP(expandedflower[[#This Row],[Scion METRC '#]],VEGC8[[#All],[Scion METRC '#]:[Pheno Barcode]],2,FALSE),"")</f>
        <v/>
      </c>
      <c r="G2399" s="101" t="str">
        <f>LEFT(expandedflower[[#This Row],[Pheno Barcode]],7)</f>
        <v/>
      </c>
      <c r="H2399" s="103" t="e">
        <f>_xlfn.IFNA(VLOOKUP(expandedflower[[#This Row],[Strain]],VEGC8[[#All],[Scion METRC '#]:[Health]],5,FALSE),"")</f>
        <v>#REF!</v>
      </c>
      <c r="I2399" s="101"/>
      <c r="J2399" s="101" t="str">
        <f>_xlfn.IFNA(VLOOKUP(expandedflower[[#This Row],[Scion METRC '#]],DEADC8[#Data],2,FALSE),"Alive")</f>
        <v>Alive</v>
      </c>
      <c r="K2399" s="101"/>
      <c r="L2399" s="101" t="str">
        <f>_xlfn.IFNA(VLOOKUP(expandedflower[[#This Row],[Scion METRC '#]],DEADC8[#Data],3,FALSE),"")</f>
        <v/>
      </c>
      <c r="M2399" s="103" t="str">
        <f>_xlfn.IFNA(VLOOKUP(expandedflower[[#This Row],[Scion METRC '#]],DEADC8[#Data],4,FALSE),"")</f>
        <v/>
      </c>
      <c r="N2399" s="101" t="str">
        <f>IF(ISNUMBER(SEARCH(".",expandedflower[[#This Row],[Pheno Barcode]])),CONCATENATE("1A4070000000065000",RIGHT(expandedflower[[#This Row],[Pheno Barcode]],6)),"")</f>
        <v/>
      </c>
      <c r="O2399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_YU5-14</v>
      </c>
    </row>
    <row r="2400" spans="1:15" x14ac:dyDescent="0.25">
      <c r="A2400" s="99" t="s">
        <v>608</v>
      </c>
      <c r="B2400" s="101">
        <v>15</v>
      </c>
      <c r="C2400" s="101" t="s">
        <v>633</v>
      </c>
      <c r="D2400" s="101"/>
      <c r="E2400" s="100" t="e">
        <f>_xlfn.IFNA(VLOOKUP(expandedflower[[#This Row],[Scion METRC '#]],[3]!METRCC8[#Data],2,FALSE),"METRC ERROR")</f>
        <v>#REF!</v>
      </c>
      <c r="F2400" s="101" t="str">
        <f>_xlfn.IFNA(VLOOKUP(expandedflower[[#This Row],[Scion METRC '#]],VEGC8[[#All],[Scion METRC '#]:[Pheno Barcode]],2,FALSE),"")</f>
        <v/>
      </c>
      <c r="G2400" s="101" t="str">
        <f>LEFT(expandedflower[[#This Row],[Pheno Barcode]],7)</f>
        <v/>
      </c>
      <c r="H2400" s="103" t="e">
        <f>_xlfn.IFNA(VLOOKUP(expandedflower[[#This Row],[Strain]],VEGC8[[#All],[Scion METRC '#]:[Health]],5,FALSE),"")</f>
        <v>#REF!</v>
      </c>
      <c r="I2400" s="101"/>
      <c r="J2400" s="101" t="str">
        <f>_xlfn.IFNA(VLOOKUP(expandedflower[[#This Row],[Scion METRC '#]],DEADC8[#Data],2,FALSE),"Alive")</f>
        <v>Alive</v>
      </c>
      <c r="K2400" s="101"/>
      <c r="L2400" s="101" t="str">
        <f>_xlfn.IFNA(VLOOKUP(expandedflower[[#This Row],[Scion METRC '#]],DEADC8[#Data],3,FALSE),"")</f>
        <v/>
      </c>
      <c r="M2400" s="103" t="str">
        <f>_xlfn.IFNA(VLOOKUP(expandedflower[[#This Row],[Scion METRC '#]],DEADC8[#Data],4,FALSE),"")</f>
        <v/>
      </c>
      <c r="N2400" s="101" t="str">
        <f>IF(ISNUMBER(SEARCH(".",expandedflower[[#This Row],[Pheno Barcode]])),CONCATENATE("1A4070000000065000",RIGHT(expandedflower[[#This Row],[Pheno Barcode]],6)),"")</f>
        <v/>
      </c>
      <c r="O2400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_YU5-15</v>
      </c>
    </row>
    <row r="2401" spans="1:15" x14ac:dyDescent="0.25">
      <c r="A2401" s="99" t="s">
        <v>608</v>
      </c>
      <c r="B2401" s="101">
        <v>16</v>
      </c>
      <c r="C2401" s="101" t="s">
        <v>633</v>
      </c>
      <c r="D2401" s="101"/>
      <c r="E2401" s="100" t="e">
        <f>_xlfn.IFNA(VLOOKUP(expandedflower[[#This Row],[Scion METRC '#]],[3]!METRCC8[#Data],2,FALSE),"METRC ERROR")</f>
        <v>#REF!</v>
      </c>
      <c r="F2401" s="101" t="str">
        <f>_xlfn.IFNA(VLOOKUP(expandedflower[[#This Row],[Scion METRC '#]],VEGC8[[#All],[Scion METRC '#]:[Pheno Barcode]],2,FALSE),"")</f>
        <v/>
      </c>
      <c r="G2401" s="101" t="str">
        <f>LEFT(expandedflower[[#This Row],[Pheno Barcode]],7)</f>
        <v/>
      </c>
      <c r="H2401" s="103" t="e">
        <f>_xlfn.IFNA(VLOOKUP(expandedflower[[#This Row],[Strain]],VEGC8[[#All],[Scion METRC '#]:[Health]],5,FALSE),"")</f>
        <v>#REF!</v>
      </c>
      <c r="I2401" s="101"/>
      <c r="J2401" s="101" t="str">
        <f>_xlfn.IFNA(VLOOKUP(expandedflower[[#This Row],[Scion METRC '#]],DEADC8[#Data],2,FALSE),"Alive")</f>
        <v>Alive</v>
      </c>
      <c r="K2401" s="101"/>
      <c r="L2401" s="101" t="str">
        <f>_xlfn.IFNA(VLOOKUP(expandedflower[[#This Row],[Scion METRC '#]],DEADC8[#Data],3,FALSE),"")</f>
        <v/>
      </c>
      <c r="M2401" s="103" t="str">
        <f>_xlfn.IFNA(VLOOKUP(expandedflower[[#This Row],[Scion METRC '#]],DEADC8[#Data],4,FALSE),"")</f>
        <v/>
      </c>
      <c r="N2401" s="101" t="str">
        <f>IF(ISNUMBER(SEARCH(".",expandedflower[[#This Row],[Pheno Barcode]])),CONCATENATE("1A4070000000065000",RIGHT(expandedflower[[#This Row],[Pheno Barcode]],6)),"")</f>
        <v/>
      </c>
      <c r="O2401" s="99" t="str">
        <f>IF(expandedflower[[#This Row],[Plant]]&lt;10,_xlfn.CONCAT('Group Info'!$F$2,"_",expandedflower[[#This Row],[Table]],"-0",expandedflower[[#This Row],[Plant]]),_xlfn.CONCAT('Group Info'!$F$2,"_",expandedflower[[#This Row],[Table]],"-",expandedflower[[#This Row],[Plant]]))</f>
        <v>_YU5-16</v>
      </c>
    </row>
  </sheetData>
  <conditionalFormatting sqref="A2:A2401">
    <cfRule type="cellIs" dxfId="75" priority="5" operator="equal">
      <formula>1</formula>
    </cfRule>
  </conditionalFormatting>
  <conditionalFormatting sqref="J1:K2401">
    <cfRule type="containsText" dxfId="74" priority="4" operator="containsText" text="DEAD">
      <formula>NOT(ISERROR(SEARCH("DEAD",J1)))</formula>
    </cfRule>
  </conditionalFormatting>
  <conditionalFormatting sqref="D1:D2001">
    <cfRule type="duplicateValues" dxfId="73" priority="3"/>
  </conditionalFormatting>
  <conditionalFormatting sqref="E1:E1048576">
    <cfRule type="cellIs" dxfId="72" priority="2" operator="equal">
      <formula>"METRC ERROR"</formula>
    </cfRule>
  </conditionalFormatting>
  <conditionalFormatting sqref="A2:N2401">
    <cfRule type="expression" dxfId="71" priority="6">
      <formula>#REF!&gt;3</formula>
    </cfRule>
  </conditionalFormatting>
  <conditionalFormatting sqref="D2002:D2401">
    <cfRule type="duplicateValues" dxfId="7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8960-40BE-4C2B-B18A-E18AE1A0CE12}">
  <dimension ref="A1:Q31"/>
  <sheetViews>
    <sheetView view="pageLayout" topLeftCell="A12" zoomScale="69" zoomScaleNormal="100" zoomScalePageLayoutView="69" workbookViewId="0">
      <selection activeCell="J30" sqref="J30"/>
    </sheetView>
  </sheetViews>
  <sheetFormatPr defaultColWidth="9" defaultRowHeight="15" x14ac:dyDescent="0.25"/>
  <cols>
    <col min="1" max="1" width="7.140625" style="40" customWidth="1"/>
    <col min="2" max="6" width="16.42578125" style="40" customWidth="1"/>
    <col min="7" max="7" width="3" style="25" customWidth="1"/>
    <col min="8" max="10" width="9" style="40"/>
    <col min="11" max="12" width="10.140625" style="40" customWidth="1"/>
    <col min="13" max="16384" width="9" style="40"/>
  </cols>
  <sheetData>
    <row r="1" spans="1:17" ht="15" customHeight="1" x14ac:dyDescent="0.25">
      <c r="C1" s="144" t="str">
        <f>_xlfn.CONCAT('Group Info'!B2," ",'Group Info'!F2)</f>
        <v xml:space="preserve"> </v>
      </c>
      <c r="D1" s="144"/>
      <c r="E1" s="144"/>
    </row>
    <row r="2" spans="1:17" ht="15" customHeight="1" x14ac:dyDescent="0.25">
      <c r="C2" s="144"/>
      <c r="D2" s="144"/>
      <c r="E2" s="144"/>
    </row>
    <row r="3" spans="1:17" ht="14.25" customHeight="1" x14ac:dyDescent="0.25">
      <c r="A3" s="146" t="s">
        <v>467</v>
      </c>
      <c r="B3" s="147" t="s">
        <v>468</v>
      </c>
      <c r="C3" s="147"/>
      <c r="D3" s="147"/>
      <c r="E3" s="147"/>
      <c r="F3" s="147"/>
      <c r="G3" s="97"/>
      <c r="H3" s="26" t="s">
        <v>469</v>
      </c>
      <c r="I3" s="26"/>
      <c r="J3" s="26"/>
      <c r="K3" s="26"/>
      <c r="L3" s="26"/>
      <c r="M3" s="26"/>
      <c r="N3" s="26"/>
      <c r="O3" s="26"/>
      <c r="P3" s="26"/>
      <c r="Q3" s="26"/>
    </row>
    <row r="4" spans="1:17" ht="15.75" thickBot="1" x14ac:dyDescent="0.3">
      <c r="A4" s="146"/>
      <c r="B4" s="66">
        <v>5</v>
      </c>
      <c r="C4" s="66">
        <v>4</v>
      </c>
      <c r="D4" s="66">
        <v>3</v>
      </c>
      <c r="E4" s="66">
        <v>2</v>
      </c>
      <c r="F4" s="66">
        <v>1</v>
      </c>
      <c r="G4" s="97"/>
      <c r="H4" s="26" t="s">
        <v>470</v>
      </c>
      <c r="I4" s="26"/>
      <c r="J4" s="26"/>
      <c r="K4" s="26"/>
      <c r="L4" s="26"/>
      <c r="M4" s="26"/>
      <c r="N4" s="26"/>
      <c r="O4" s="26"/>
      <c r="P4" s="26"/>
      <c r="Q4" s="26"/>
    </row>
    <row r="5" spans="1:17" ht="22.9" customHeight="1" x14ac:dyDescent="0.25">
      <c r="A5" s="141" t="s">
        <v>6</v>
      </c>
      <c r="B5" s="68"/>
      <c r="C5" s="69"/>
      <c r="D5" s="69"/>
      <c r="E5" s="69"/>
      <c r="F5" s="70"/>
      <c r="G5" s="98" t="s">
        <v>6</v>
      </c>
      <c r="H5" s="96" t="s">
        <v>471</v>
      </c>
      <c r="I5" s="26"/>
      <c r="J5" s="26"/>
      <c r="K5" s="26"/>
      <c r="L5" s="26"/>
      <c r="M5" s="26"/>
      <c r="N5" s="26"/>
      <c r="O5" s="26"/>
      <c r="P5" s="26"/>
      <c r="Q5" s="26"/>
    </row>
    <row r="6" spans="1:17" ht="22.9" customHeight="1" x14ac:dyDescent="0.25">
      <c r="A6" s="142"/>
      <c r="B6" s="71"/>
      <c r="C6" s="72"/>
      <c r="D6" s="72"/>
      <c r="E6" s="72"/>
      <c r="F6" s="73"/>
      <c r="G6" s="67" t="s">
        <v>7</v>
      </c>
      <c r="H6" s="145" t="s">
        <v>473</v>
      </c>
      <c r="I6" s="145"/>
      <c r="J6" s="145"/>
      <c r="K6" s="145"/>
      <c r="L6" s="145"/>
      <c r="M6" s="145"/>
      <c r="N6" s="145"/>
      <c r="O6" s="145"/>
      <c r="P6" s="145"/>
      <c r="Q6" s="145"/>
    </row>
    <row r="7" spans="1:17" ht="22.9" customHeight="1" x14ac:dyDescent="0.25">
      <c r="A7" s="142"/>
      <c r="B7" s="71"/>
      <c r="C7" s="72"/>
      <c r="D7" s="72"/>
      <c r="E7" s="72"/>
      <c r="F7" s="73"/>
      <c r="G7" s="67" t="s">
        <v>8</v>
      </c>
      <c r="H7" s="145" t="s">
        <v>474</v>
      </c>
      <c r="I7" s="145"/>
      <c r="J7" s="145"/>
      <c r="K7" s="145"/>
      <c r="L7" s="145"/>
      <c r="M7" s="145"/>
      <c r="N7" s="145"/>
      <c r="O7" s="145"/>
      <c r="P7" s="145"/>
      <c r="Q7" s="26"/>
    </row>
    <row r="8" spans="1:17" ht="22.9" customHeight="1" x14ac:dyDescent="0.25">
      <c r="A8" s="142"/>
      <c r="B8" s="71"/>
      <c r="C8" s="72"/>
      <c r="D8" s="72"/>
      <c r="E8" s="72"/>
      <c r="F8" s="73"/>
      <c r="G8" s="67" t="s">
        <v>9</v>
      </c>
    </row>
    <row r="9" spans="1:17" ht="22.9" customHeight="1" thickBot="1" x14ac:dyDescent="0.3">
      <c r="A9" s="143"/>
      <c r="B9" s="74"/>
      <c r="C9" s="75"/>
      <c r="D9" s="75"/>
      <c r="E9" s="75"/>
      <c r="F9" s="76"/>
      <c r="G9" s="67" t="s">
        <v>10</v>
      </c>
    </row>
    <row r="10" spans="1:17" ht="22.9" customHeight="1" x14ac:dyDescent="0.25">
      <c r="A10" s="148" t="s">
        <v>7</v>
      </c>
      <c r="B10" s="77"/>
      <c r="C10" s="78"/>
      <c r="D10" s="78"/>
      <c r="E10" s="78"/>
      <c r="F10" s="79"/>
      <c r="G10" s="67" t="s">
        <v>11</v>
      </c>
    </row>
    <row r="11" spans="1:17" ht="22.9" customHeight="1" x14ac:dyDescent="0.25">
      <c r="A11" s="149"/>
      <c r="B11" s="80"/>
      <c r="C11" s="81"/>
      <c r="D11" s="81"/>
      <c r="E11" s="81"/>
      <c r="F11" s="82"/>
      <c r="G11" s="67" t="s">
        <v>12</v>
      </c>
    </row>
    <row r="12" spans="1:17" ht="22.9" customHeight="1" x14ac:dyDescent="0.25">
      <c r="A12" s="149"/>
      <c r="B12" s="80"/>
      <c r="C12" s="81"/>
      <c r="D12" s="81"/>
      <c r="E12" s="81"/>
      <c r="F12" s="82"/>
      <c r="G12" s="67" t="s">
        <v>13</v>
      </c>
    </row>
    <row r="13" spans="1:17" ht="22.9" customHeight="1" x14ac:dyDescent="0.25">
      <c r="A13" s="149"/>
      <c r="B13" s="80"/>
      <c r="C13" s="81"/>
      <c r="D13" s="81"/>
      <c r="E13" s="81"/>
      <c r="F13" s="82"/>
      <c r="G13" s="67" t="s">
        <v>14</v>
      </c>
    </row>
    <row r="14" spans="1:17" ht="22.9" customHeight="1" thickBot="1" x14ac:dyDescent="0.3">
      <c r="A14" s="150"/>
      <c r="B14" s="83"/>
      <c r="C14" s="84"/>
      <c r="D14" s="84"/>
      <c r="E14" s="84"/>
      <c r="F14" s="85"/>
      <c r="G14" s="67" t="s">
        <v>15</v>
      </c>
    </row>
    <row r="15" spans="1:17" ht="22.9" customHeight="1" x14ac:dyDescent="0.25">
      <c r="A15" s="151" t="s">
        <v>8</v>
      </c>
      <c r="B15" s="68"/>
      <c r="C15" s="69"/>
      <c r="D15" s="69"/>
      <c r="E15" s="69"/>
      <c r="F15" s="70"/>
      <c r="G15" s="67" t="s">
        <v>463</v>
      </c>
    </row>
    <row r="16" spans="1:17" ht="22.9" customHeight="1" x14ac:dyDescent="0.25">
      <c r="A16" s="152"/>
      <c r="B16" s="86"/>
      <c r="C16" s="87"/>
      <c r="D16" s="87"/>
      <c r="E16" s="87"/>
      <c r="F16" s="88"/>
      <c r="G16" s="67" t="s">
        <v>16</v>
      </c>
    </row>
    <row r="17" spans="1:7" ht="22.9" customHeight="1" x14ac:dyDescent="0.25">
      <c r="A17" s="152"/>
      <c r="B17" s="89"/>
      <c r="C17" s="89"/>
      <c r="D17" s="89"/>
      <c r="E17" s="89"/>
      <c r="F17" s="89"/>
      <c r="G17" s="67"/>
    </row>
    <row r="18" spans="1:7" ht="22.9" customHeight="1" x14ac:dyDescent="0.25">
      <c r="A18" s="152"/>
      <c r="B18" s="90"/>
      <c r="C18" s="91"/>
      <c r="D18" s="91"/>
      <c r="E18" s="91"/>
      <c r="F18" s="92"/>
      <c r="G18" s="67" t="s">
        <v>17</v>
      </c>
    </row>
    <row r="19" spans="1:7" ht="22.9" customHeight="1" x14ac:dyDescent="0.25">
      <c r="A19" s="152"/>
      <c r="B19" s="89"/>
      <c r="C19" s="89"/>
      <c r="D19" s="89"/>
      <c r="E19" s="89"/>
      <c r="F19" s="89"/>
      <c r="G19" s="67"/>
    </row>
    <row r="20" spans="1:7" ht="22.9" customHeight="1" x14ac:dyDescent="0.25">
      <c r="A20" s="152"/>
      <c r="B20" s="93"/>
      <c r="C20" s="94"/>
      <c r="D20" s="94"/>
      <c r="E20" s="94"/>
      <c r="F20" s="95"/>
      <c r="G20" s="67" t="s">
        <v>18</v>
      </c>
    </row>
    <row r="21" spans="1:7" ht="22.9" customHeight="1" thickBot="1" x14ac:dyDescent="0.3">
      <c r="A21" s="153"/>
      <c r="B21" s="74"/>
      <c r="C21" s="75"/>
      <c r="D21" s="75"/>
      <c r="E21" s="75"/>
      <c r="F21" s="76"/>
      <c r="G21" s="67" t="s">
        <v>19</v>
      </c>
    </row>
    <row r="22" spans="1:7" ht="22.9" customHeight="1" x14ac:dyDescent="0.25">
      <c r="A22" s="138" t="s">
        <v>9</v>
      </c>
      <c r="B22" s="77"/>
      <c r="C22" s="78"/>
      <c r="D22" s="78"/>
      <c r="E22" s="78"/>
      <c r="F22" s="79"/>
      <c r="G22" s="67" t="s">
        <v>20</v>
      </c>
    </row>
    <row r="23" spans="1:7" ht="22.9" customHeight="1" x14ac:dyDescent="0.25">
      <c r="A23" s="139"/>
      <c r="B23" s="80"/>
      <c r="C23" s="81"/>
      <c r="D23" s="81"/>
      <c r="E23" s="81"/>
      <c r="F23" s="82"/>
      <c r="G23" s="67" t="s">
        <v>21</v>
      </c>
    </row>
    <row r="24" spans="1:7" ht="22.9" customHeight="1" x14ac:dyDescent="0.25">
      <c r="A24" s="139"/>
      <c r="B24" s="80"/>
      <c r="C24" s="81"/>
      <c r="D24" s="81"/>
      <c r="E24" s="81"/>
      <c r="F24" s="82"/>
      <c r="G24" s="67" t="s">
        <v>22</v>
      </c>
    </row>
    <row r="25" spans="1:7" ht="22.9" customHeight="1" x14ac:dyDescent="0.25">
      <c r="A25" s="139"/>
      <c r="B25" s="80"/>
      <c r="C25" s="81"/>
      <c r="D25" s="81"/>
      <c r="E25" s="81"/>
      <c r="F25" s="82"/>
      <c r="G25" s="67" t="s">
        <v>23</v>
      </c>
    </row>
    <row r="26" spans="1:7" ht="22.9" customHeight="1" thickBot="1" x14ac:dyDescent="0.3">
      <c r="A26" s="140"/>
      <c r="B26" s="83"/>
      <c r="C26" s="84"/>
      <c r="D26" s="84"/>
      <c r="E26" s="84"/>
      <c r="F26" s="85"/>
      <c r="G26" s="67" t="s">
        <v>24</v>
      </c>
    </row>
    <row r="27" spans="1:7" ht="22.9" customHeight="1" x14ac:dyDescent="0.25">
      <c r="A27" s="141" t="s">
        <v>10</v>
      </c>
      <c r="B27" s="68"/>
      <c r="C27" s="69"/>
      <c r="D27" s="69"/>
      <c r="E27" s="69"/>
      <c r="F27" s="70"/>
      <c r="G27" s="67" t="s">
        <v>25</v>
      </c>
    </row>
    <row r="28" spans="1:7" ht="22.9" customHeight="1" x14ac:dyDescent="0.25">
      <c r="A28" s="142"/>
      <c r="B28" s="71"/>
      <c r="C28" s="72"/>
      <c r="D28" s="72"/>
      <c r="E28" s="72"/>
      <c r="F28" s="73"/>
      <c r="G28" s="67" t="s">
        <v>26</v>
      </c>
    </row>
    <row r="29" spans="1:7" ht="22.9" customHeight="1" x14ac:dyDescent="0.25">
      <c r="A29" s="142"/>
      <c r="B29" s="71"/>
      <c r="C29" s="72"/>
      <c r="D29" s="72"/>
      <c r="E29" s="72"/>
      <c r="F29" s="73"/>
      <c r="G29" s="67" t="s">
        <v>27</v>
      </c>
    </row>
    <row r="30" spans="1:7" ht="22.9" customHeight="1" x14ac:dyDescent="0.25">
      <c r="A30" s="142"/>
      <c r="B30" s="71"/>
      <c r="C30" s="72"/>
      <c r="D30" s="72"/>
      <c r="E30" s="72"/>
      <c r="F30" s="73"/>
      <c r="G30" s="67" t="s">
        <v>28</v>
      </c>
    </row>
    <row r="31" spans="1:7" ht="22.9" customHeight="1" thickBot="1" x14ac:dyDescent="0.3">
      <c r="A31" s="143"/>
      <c r="B31" s="74"/>
      <c r="C31" s="75"/>
      <c r="D31" s="75"/>
      <c r="E31" s="75"/>
      <c r="F31" s="76"/>
      <c r="G31" s="67" t="s">
        <v>472</v>
      </c>
    </row>
  </sheetData>
  <mergeCells count="10">
    <mergeCell ref="A22:A26"/>
    <mergeCell ref="A27:A31"/>
    <mergeCell ref="C1:E2"/>
    <mergeCell ref="H7:P7"/>
    <mergeCell ref="A3:A4"/>
    <mergeCell ref="B3:F3"/>
    <mergeCell ref="A5:A9"/>
    <mergeCell ref="H6:Q6"/>
    <mergeCell ref="A10:A14"/>
    <mergeCell ref="A15:A21"/>
  </mergeCells>
  <pageMargins left="0.7" right="0.5208333333333333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EB85-4A1D-4264-A426-5E3494527BC2}">
  <dimension ref="A1:M206"/>
  <sheetViews>
    <sheetView workbookViewId="0">
      <selection activeCell="E3" sqref="E3"/>
    </sheetView>
  </sheetViews>
  <sheetFormatPr defaultRowHeight="15" x14ac:dyDescent="0.25"/>
  <cols>
    <col min="2" max="2" width="14.85546875" customWidth="1"/>
    <col min="9" max="9" width="11.85546875" customWidth="1"/>
    <col min="10" max="10" width="26.5703125" customWidth="1"/>
    <col min="12" max="13" width="11.85546875" customWidth="1"/>
  </cols>
  <sheetData>
    <row r="1" spans="1:13" s="40" customFormat="1" x14ac:dyDescent="0.25">
      <c r="B1" s="40" t="s">
        <v>389</v>
      </c>
    </row>
    <row r="2" spans="1:13" s="40" customFormat="1" ht="45" x14ac:dyDescent="0.25">
      <c r="A2" s="33" t="s">
        <v>147</v>
      </c>
      <c r="B2" s="33" t="s">
        <v>143</v>
      </c>
      <c r="C2" s="33" t="s">
        <v>150</v>
      </c>
      <c r="D2" s="34" t="s">
        <v>148</v>
      </c>
      <c r="E2" s="34" t="s">
        <v>149</v>
      </c>
      <c r="F2" s="40" t="s">
        <v>30</v>
      </c>
    </row>
    <row r="3" spans="1:13" x14ac:dyDescent="0.25">
      <c r="A3" s="40" t="str">
        <f>MID(Table244[[#This Row],[Cultivar]],1,4)</f>
        <v>92CK</v>
      </c>
      <c r="B3" s="47" t="s">
        <v>46</v>
      </c>
      <c r="C3" s="36" t="s">
        <v>150</v>
      </c>
      <c r="D3" s="30">
        <v>2.2482213989143824</v>
      </c>
      <c r="E3" s="30">
        <v>29.8</v>
      </c>
      <c r="F3" s="40"/>
      <c r="G3" s="40"/>
      <c r="I3" t="s">
        <v>138</v>
      </c>
      <c r="J3" t="s">
        <v>206</v>
      </c>
      <c r="L3" t="s">
        <v>138</v>
      </c>
      <c r="M3" t="s">
        <v>366</v>
      </c>
    </row>
    <row r="4" spans="1:13" x14ac:dyDescent="0.25">
      <c r="A4" s="40" t="str">
        <f>MID(Table244[[#This Row],[Cultivar]],1,4)</f>
        <v>APLD</v>
      </c>
      <c r="B4" s="40" t="s">
        <v>49</v>
      </c>
      <c r="C4" s="30" t="s">
        <v>150</v>
      </c>
      <c r="D4" s="30">
        <v>2.1480743063147338</v>
      </c>
      <c r="E4" s="30">
        <v>18.5837</v>
      </c>
      <c r="F4" s="40"/>
      <c r="G4" s="40"/>
      <c r="I4" t="s">
        <v>207</v>
      </c>
      <c r="J4">
        <v>2.82</v>
      </c>
      <c r="L4" t="s">
        <v>207</v>
      </c>
      <c r="M4">
        <v>0.1983</v>
      </c>
    </row>
    <row r="5" spans="1:13" x14ac:dyDescent="0.25">
      <c r="A5" s="35" t="str">
        <f>MID(Table244[[#This Row],[Cultivar]],1,4)</f>
        <v>BBGM</v>
      </c>
      <c r="B5" s="40" t="s">
        <v>51</v>
      </c>
      <c r="C5" s="36" t="s">
        <v>150</v>
      </c>
      <c r="D5" s="30">
        <v>2.1234794100973642</v>
      </c>
      <c r="E5" s="30">
        <v>7.7750900000000005</v>
      </c>
      <c r="F5" s="40"/>
      <c r="G5" s="40"/>
      <c r="I5" t="s">
        <v>208</v>
      </c>
      <c r="J5">
        <v>2.3630739739947799</v>
      </c>
      <c r="L5" t="s">
        <v>208</v>
      </c>
      <c r="M5">
        <v>0.1993</v>
      </c>
    </row>
    <row r="6" spans="1:13" x14ac:dyDescent="0.25">
      <c r="A6" s="40" t="str">
        <f>MID(Table244[[#This Row],[Cultivar]],1,4)</f>
        <v>BGCH</v>
      </c>
      <c r="B6" s="40" t="s">
        <v>52</v>
      </c>
      <c r="C6" s="30" t="s">
        <v>150</v>
      </c>
      <c r="D6" s="30">
        <v>1.8342457453455652</v>
      </c>
      <c r="E6" s="30">
        <v>16.840199999999999</v>
      </c>
      <c r="F6" s="40" t="s">
        <v>384</v>
      </c>
      <c r="G6" s="40"/>
      <c r="I6" t="s">
        <v>209</v>
      </c>
      <c r="J6">
        <v>2.2087279151943462</v>
      </c>
      <c r="L6" t="s">
        <v>209</v>
      </c>
      <c r="M6">
        <v>0.20810000000000001</v>
      </c>
    </row>
    <row r="7" spans="1:13" x14ac:dyDescent="0.25">
      <c r="A7" s="40" t="str">
        <f>MID(Table244[[#This Row],[Cultivar]],1,4)</f>
        <v>BHZD</v>
      </c>
      <c r="B7" s="40" t="s">
        <v>53</v>
      </c>
      <c r="C7" s="30" t="s">
        <v>150</v>
      </c>
      <c r="D7" s="30">
        <v>2.4873964406885509</v>
      </c>
      <c r="E7" s="30">
        <v>28.41</v>
      </c>
      <c r="F7" s="40"/>
      <c r="G7" s="40"/>
      <c r="I7" t="s">
        <v>210</v>
      </c>
      <c r="J7">
        <v>2.3630304559986537</v>
      </c>
      <c r="L7" t="s">
        <v>210</v>
      </c>
      <c r="M7">
        <v>0.2142</v>
      </c>
    </row>
    <row r="8" spans="1:13" x14ac:dyDescent="0.25">
      <c r="A8" s="40" t="str">
        <f>MID(Table244[[#This Row],[Cultivar]],1,4)</f>
        <v>BMKO</v>
      </c>
      <c r="B8" s="40" t="s">
        <v>55</v>
      </c>
      <c r="C8" s="30" t="s">
        <v>150</v>
      </c>
      <c r="D8" s="30">
        <v>1.8516811510496047</v>
      </c>
      <c r="E8" s="30">
        <v>21.062440000000002</v>
      </c>
      <c r="F8" s="40"/>
      <c r="G8" s="40"/>
      <c r="I8" t="s">
        <v>211</v>
      </c>
      <c r="J8">
        <v>2.77</v>
      </c>
      <c r="L8" t="s">
        <v>211</v>
      </c>
      <c r="M8">
        <v>0.21029999999999999</v>
      </c>
    </row>
    <row r="9" spans="1:13" x14ac:dyDescent="0.25">
      <c r="A9" s="40" t="str">
        <f>MID(Table244[[#This Row],[Cultivar]],1,4)</f>
        <v>DD22</v>
      </c>
      <c r="B9" s="40" t="s">
        <v>65</v>
      </c>
      <c r="C9" s="30" t="s">
        <v>150</v>
      </c>
      <c r="D9" s="30">
        <v>2.2760995218187938</v>
      </c>
      <c r="E9" s="30">
        <v>19.534800000000001</v>
      </c>
      <c r="F9" s="40"/>
      <c r="G9" s="40"/>
      <c r="I9" t="s">
        <v>212</v>
      </c>
      <c r="J9">
        <v>3.5033495796271477</v>
      </c>
      <c r="L9" t="s">
        <v>212</v>
      </c>
      <c r="M9">
        <v>0.20949999999999999</v>
      </c>
    </row>
    <row r="10" spans="1:13" x14ac:dyDescent="0.25">
      <c r="A10" s="40" t="str">
        <f>MID(Table244[[#This Row],[Cultivar]],1,4)</f>
        <v>DRMC</v>
      </c>
      <c r="B10" s="40" t="s">
        <v>67</v>
      </c>
      <c r="C10" s="36" t="s">
        <v>150</v>
      </c>
      <c r="D10" s="30">
        <v>2.0791901635998093</v>
      </c>
      <c r="E10" s="30">
        <v>22.614599999999999</v>
      </c>
      <c r="F10" s="40"/>
      <c r="G10" s="40"/>
      <c r="I10" t="s">
        <v>213</v>
      </c>
      <c r="L10" t="s">
        <v>213</v>
      </c>
      <c r="M10">
        <v>0.2228</v>
      </c>
    </row>
    <row r="11" spans="1:13" x14ac:dyDescent="0.25">
      <c r="A11" s="40" t="str">
        <f>MID(Table244[[#This Row],[Cultivar]],1,4)</f>
        <v>DSLD</v>
      </c>
      <c r="B11" s="40" t="s">
        <v>68</v>
      </c>
      <c r="C11" s="30" t="s">
        <v>150</v>
      </c>
      <c r="D11" s="30">
        <v>2.312727272727273</v>
      </c>
      <c r="E11" s="30">
        <v>19.683520000000001</v>
      </c>
      <c r="F11" s="40"/>
      <c r="G11" s="40"/>
      <c r="I11" t="s">
        <v>214</v>
      </c>
      <c r="J11">
        <v>2.7991622574955901</v>
      </c>
      <c r="L11" t="s">
        <v>214</v>
      </c>
      <c r="M11">
        <v>0.2228</v>
      </c>
    </row>
    <row r="12" spans="1:13" x14ac:dyDescent="0.25">
      <c r="A12" s="40" t="str">
        <f>MID(Table244[[#This Row],[Cultivar]],1,4)</f>
        <v>GFSD</v>
      </c>
      <c r="B12" s="40" t="s">
        <v>76</v>
      </c>
      <c r="C12" s="30" t="s">
        <v>150</v>
      </c>
      <c r="D12" s="30">
        <v>2.273172305941725</v>
      </c>
      <c r="E12" s="30">
        <v>30.01</v>
      </c>
      <c r="F12" s="40"/>
      <c r="G12" s="40"/>
      <c r="I12" t="s">
        <v>215</v>
      </c>
      <c r="J12">
        <v>2.7479913776210068</v>
      </c>
      <c r="L12" t="s">
        <v>215</v>
      </c>
      <c r="M12">
        <v>0.16950000000000001</v>
      </c>
    </row>
    <row r="13" spans="1:13" x14ac:dyDescent="0.25">
      <c r="A13" s="40" t="str">
        <f>MID(Table244[[#This Row],[Cultivar]],1,4)</f>
        <v>HAMA</v>
      </c>
      <c r="B13" s="40" t="s">
        <v>78</v>
      </c>
      <c r="C13" s="30" t="s">
        <v>150</v>
      </c>
      <c r="D13" s="30">
        <v>2.5194954032362515</v>
      </c>
      <c r="E13" s="30">
        <v>20.11833</v>
      </c>
      <c r="F13" s="40" t="s">
        <v>384</v>
      </c>
      <c r="G13" s="40"/>
      <c r="I13" t="s">
        <v>216</v>
      </c>
      <c r="J13">
        <v>2.2375382901698688</v>
      </c>
      <c r="L13" t="s">
        <v>216</v>
      </c>
      <c r="M13">
        <v>0.1991</v>
      </c>
    </row>
    <row r="14" spans="1:13" x14ac:dyDescent="0.25">
      <c r="A14" s="40" t="str">
        <f>MID(Table244[[#This Row],[Cultivar]],1,4)</f>
        <v>HTWV</v>
      </c>
      <c r="B14" s="40" t="s">
        <v>82</v>
      </c>
      <c r="C14" s="30" t="s">
        <v>150</v>
      </c>
      <c r="D14" s="30">
        <v>2.5609519702361254</v>
      </c>
      <c r="E14" s="30">
        <v>23.22</v>
      </c>
      <c r="F14" s="40"/>
      <c r="G14" s="40"/>
      <c r="I14" t="s">
        <v>158</v>
      </c>
      <c r="J14">
        <v>2.9363772944019848</v>
      </c>
      <c r="L14" t="s">
        <v>158</v>
      </c>
      <c r="M14">
        <v>0.1991</v>
      </c>
    </row>
    <row r="15" spans="1:13" x14ac:dyDescent="0.25">
      <c r="A15" s="40" t="str">
        <f>MID(Table244[[#This Row],[Cultivar]],1,4)</f>
        <v>ISLA</v>
      </c>
      <c r="B15" s="40" t="s">
        <v>84</v>
      </c>
      <c r="C15" s="36" t="s">
        <v>150</v>
      </c>
      <c r="D15" s="30">
        <v>2.2728726712776717</v>
      </c>
      <c r="E15" s="30">
        <v>21.61</v>
      </c>
      <c r="F15" s="40" t="s">
        <v>384</v>
      </c>
      <c r="G15" s="40"/>
      <c r="I15" t="s">
        <v>217</v>
      </c>
      <c r="J15">
        <v>3.0926252531190799</v>
      </c>
      <c r="L15" t="s">
        <v>217</v>
      </c>
      <c r="M15">
        <v>0.1991</v>
      </c>
    </row>
    <row r="16" spans="1:13" x14ac:dyDescent="0.25">
      <c r="A16" s="40" t="str">
        <f>MID(Table244[[#This Row],[Cultivar]],1,4)</f>
        <v>JACK</v>
      </c>
      <c r="B16" s="25" t="s">
        <v>385</v>
      </c>
      <c r="C16" s="30" t="s">
        <v>150</v>
      </c>
      <c r="D16" s="30" t="e">
        <v>#N/A</v>
      </c>
      <c r="E16" s="30" t="e">
        <v>#N/A</v>
      </c>
      <c r="F16" s="40"/>
      <c r="G16" s="40"/>
      <c r="I16" t="s">
        <v>183</v>
      </c>
      <c r="L16" t="s">
        <v>183</v>
      </c>
      <c r="M16">
        <v>0.1991</v>
      </c>
    </row>
    <row r="17" spans="1:13" x14ac:dyDescent="0.25">
      <c r="A17" s="40" t="str">
        <f>MID(Table244[[#This Row],[Cultivar]],1,4)</f>
        <v>JK99</v>
      </c>
      <c r="B17" s="40" t="s">
        <v>127</v>
      </c>
      <c r="C17" s="30" t="s">
        <v>150</v>
      </c>
      <c r="D17" s="30">
        <v>2.0972628857839157</v>
      </c>
      <c r="E17" s="30">
        <v>27.15</v>
      </c>
      <c r="F17" s="40"/>
      <c r="G17" s="40"/>
      <c r="I17" t="s">
        <v>218</v>
      </c>
      <c r="J17">
        <v>2.5668990545315635</v>
      </c>
      <c r="L17" t="s">
        <v>218</v>
      </c>
      <c r="M17">
        <v>0.15770000000000001</v>
      </c>
    </row>
    <row r="18" spans="1:13" x14ac:dyDescent="0.25">
      <c r="A18" s="40" t="str">
        <f>MID(Table244[[#This Row],[Cultivar]],1,4)</f>
        <v>KING</v>
      </c>
      <c r="B18" s="40" t="s">
        <v>85</v>
      </c>
      <c r="C18" s="30" t="s">
        <v>150</v>
      </c>
      <c r="D18" s="30">
        <v>2.7513622397127131</v>
      </c>
      <c r="E18" s="30">
        <v>31.05</v>
      </c>
      <c r="F18" s="40"/>
      <c r="G18" s="40"/>
      <c r="I18" t="s">
        <v>219</v>
      </c>
      <c r="J18">
        <v>2.1063077964062851</v>
      </c>
      <c r="L18" t="s">
        <v>219</v>
      </c>
      <c r="M18">
        <v>0.1845</v>
      </c>
    </row>
    <row r="19" spans="1:13" x14ac:dyDescent="0.25">
      <c r="A19" s="40" t="str">
        <f>MID(Table244[[#This Row],[Cultivar]],1,4)</f>
        <v>KOIX</v>
      </c>
      <c r="B19" s="40" t="s">
        <v>89</v>
      </c>
      <c r="C19" s="36" t="s">
        <v>150</v>
      </c>
      <c r="D19" s="30">
        <v>2.287494262579338</v>
      </c>
      <c r="E19" s="30">
        <v>24.456</v>
      </c>
      <c r="F19" s="40"/>
      <c r="G19" s="40"/>
      <c r="I19" t="s">
        <v>220</v>
      </c>
      <c r="J19">
        <v>3.156905495827381</v>
      </c>
      <c r="L19" t="s">
        <v>220</v>
      </c>
      <c r="M19">
        <v>0.127</v>
      </c>
    </row>
    <row r="20" spans="1:13" x14ac:dyDescent="0.25">
      <c r="A20" s="40" t="str">
        <f>MID(Table244[[#This Row],[Cultivar]],1,4)</f>
        <v>KOKO</v>
      </c>
      <c r="B20" s="40" t="s">
        <v>90</v>
      </c>
      <c r="C20" s="36" t="s">
        <v>150</v>
      </c>
      <c r="D20" s="30">
        <v>1.8452274435983345</v>
      </c>
      <c r="E20" s="30">
        <v>27.33</v>
      </c>
      <c r="F20" s="40"/>
      <c r="G20" s="40"/>
      <c r="I20" t="s">
        <v>159</v>
      </c>
      <c r="J20">
        <v>3.8420842558194805</v>
      </c>
      <c r="L20" t="s">
        <v>159</v>
      </c>
      <c r="M20">
        <v>7.6899999999999996E-2</v>
      </c>
    </row>
    <row r="21" spans="1:13" x14ac:dyDescent="0.25">
      <c r="A21" s="40" t="str">
        <f>MID(Table244[[#This Row],[Cultivar]],1,4)</f>
        <v>LDOS</v>
      </c>
      <c r="B21" s="40" t="s">
        <v>91</v>
      </c>
      <c r="C21" s="30" t="s">
        <v>150</v>
      </c>
      <c r="D21" s="30">
        <v>1.9507434549809131</v>
      </c>
      <c r="E21" s="30">
        <v>22.65</v>
      </c>
      <c r="F21" s="40" t="s">
        <v>384</v>
      </c>
      <c r="G21" s="40"/>
      <c r="I21" t="s">
        <v>204</v>
      </c>
      <c r="J21">
        <v>2.9649276927103783</v>
      </c>
      <c r="L21" t="s">
        <v>204</v>
      </c>
      <c r="M21">
        <v>8.2199999999999995E-2</v>
      </c>
    </row>
    <row r="22" spans="1:13" x14ac:dyDescent="0.25">
      <c r="A22" s="40" t="str">
        <f>MID(Table244[[#This Row],[Cultivar]],1,4)</f>
        <v>MABK</v>
      </c>
      <c r="B22" s="40" t="s">
        <v>93</v>
      </c>
      <c r="C22" s="30" t="s">
        <v>150</v>
      </c>
      <c r="D22" s="30">
        <v>2.511637652906793</v>
      </c>
      <c r="E22" s="30">
        <v>22.630700000000001</v>
      </c>
      <c r="F22" s="40" t="s">
        <v>384</v>
      </c>
      <c r="G22" s="40"/>
      <c r="I22" t="s">
        <v>221</v>
      </c>
      <c r="J22">
        <v>2.6551582370940787</v>
      </c>
      <c r="L22" t="s">
        <v>221</v>
      </c>
      <c r="M22">
        <v>7.8600000000000003E-2</v>
      </c>
    </row>
    <row r="23" spans="1:13" x14ac:dyDescent="0.25">
      <c r="A23" s="40" t="str">
        <f>MID(Table244[[#This Row],[Cultivar]],1,4)</f>
        <v>MDGE</v>
      </c>
      <c r="B23" s="40" t="s">
        <v>120</v>
      </c>
      <c r="C23" s="30" t="s">
        <v>150</v>
      </c>
      <c r="D23" s="30">
        <v>2.6660586899934176</v>
      </c>
      <c r="E23" s="30">
        <v>23.292999999999999</v>
      </c>
      <c r="F23" s="40"/>
      <c r="G23" s="40"/>
      <c r="I23" t="s">
        <v>222</v>
      </c>
      <c r="J23">
        <v>2.0957631374371108</v>
      </c>
      <c r="L23" t="s">
        <v>222</v>
      </c>
      <c r="M23">
        <v>0.161</v>
      </c>
    </row>
    <row r="24" spans="1:13" x14ac:dyDescent="0.25">
      <c r="A24" s="40" t="str">
        <f>MID(Table244[[#This Row],[Cultivar]],1,4)</f>
        <v>NYFL</v>
      </c>
      <c r="B24" s="40" t="s">
        <v>94</v>
      </c>
      <c r="C24" s="30" t="s">
        <v>150</v>
      </c>
      <c r="D24" s="30">
        <v>2.6670338595350138</v>
      </c>
      <c r="E24" s="30">
        <v>29.61</v>
      </c>
      <c r="F24" s="40"/>
      <c r="G24" s="40"/>
      <c r="I24" t="s">
        <v>223</v>
      </c>
      <c r="J24">
        <v>2.6336054587547215</v>
      </c>
      <c r="L24" t="s">
        <v>223</v>
      </c>
      <c r="M24">
        <v>0.13719999999999999</v>
      </c>
    </row>
    <row r="25" spans="1:13" x14ac:dyDescent="0.25">
      <c r="A25" s="40" t="str">
        <f>MID(Table244[[#This Row],[Cultivar]],1,4)</f>
        <v>ONED</v>
      </c>
      <c r="B25" s="40" t="s">
        <v>95</v>
      </c>
      <c r="C25" s="30" t="s">
        <v>150</v>
      </c>
      <c r="D25" s="30">
        <v>2.0947118441757966</v>
      </c>
      <c r="E25" s="30">
        <v>25.521999999999998</v>
      </c>
      <c r="F25" s="40"/>
      <c r="G25" s="40"/>
      <c r="I25" t="s">
        <v>160</v>
      </c>
      <c r="J25">
        <v>1.5792298647854206</v>
      </c>
      <c r="L25" t="s">
        <v>160</v>
      </c>
      <c r="M25">
        <v>0.184</v>
      </c>
    </row>
    <row r="26" spans="1:13" x14ac:dyDescent="0.25">
      <c r="A26" s="40" t="str">
        <f>MID(Table244[[#This Row],[Cultivar]],1,4)</f>
        <v>OROB</v>
      </c>
      <c r="B26" s="40" t="s">
        <v>96</v>
      </c>
      <c r="C26" s="30" t="s">
        <v>150</v>
      </c>
      <c r="D26" s="30">
        <v>2.4315310948884203</v>
      </c>
      <c r="E26" s="30">
        <v>21.147200000000002</v>
      </c>
      <c r="F26" s="40" t="s">
        <v>384</v>
      </c>
      <c r="G26" s="40"/>
      <c r="I26" t="s">
        <v>184</v>
      </c>
      <c r="J26">
        <v>1.2562383471907281</v>
      </c>
      <c r="L26" t="s">
        <v>184</v>
      </c>
      <c r="M26">
        <v>0.23630000000000001</v>
      </c>
    </row>
    <row r="27" spans="1:13" x14ac:dyDescent="0.25">
      <c r="A27" s="40" t="str">
        <f>MID(Table244[[#This Row],[Cultivar]],1,4)</f>
        <v>PHGW</v>
      </c>
      <c r="B27" s="40" t="s">
        <v>97</v>
      </c>
      <c r="C27" s="30" t="s">
        <v>150</v>
      </c>
      <c r="D27" s="30">
        <v>2.3773076495511023</v>
      </c>
      <c r="E27" s="30">
        <v>27.47</v>
      </c>
      <c r="F27" s="40"/>
      <c r="G27" s="40"/>
      <c r="I27" t="s">
        <v>224</v>
      </c>
      <c r="J27">
        <v>1.8507954400224931</v>
      </c>
      <c r="L27" t="s">
        <v>224</v>
      </c>
      <c r="M27">
        <v>0.16980000000000001</v>
      </c>
    </row>
    <row r="28" spans="1:13" x14ac:dyDescent="0.25">
      <c r="A28" s="40" t="str">
        <f>MID(Table244[[#This Row],[Cultivar]],1,4)</f>
        <v>PLAN</v>
      </c>
      <c r="B28" s="40" t="s">
        <v>98</v>
      </c>
      <c r="C28" s="30" t="s">
        <v>150</v>
      </c>
      <c r="D28" s="30">
        <v>2.207081068431155</v>
      </c>
      <c r="E28" s="30">
        <v>28.947700000000001</v>
      </c>
      <c r="F28" s="40"/>
      <c r="G28" s="40"/>
      <c r="I28" t="s">
        <v>225</v>
      </c>
      <c r="J28">
        <v>3.0462190812720844</v>
      </c>
      <c r="L28" t="s">
        <v>225</v>
      </c>
      <c r="M28">
        <v>0.1724</v>
      </c>
    </row>
    <row r="29" spans="1:13" x14ac:dyDescent="0.25">
      <c r="A29" s="40" t="str">
        <f>MID(Table244[[#This Row],[Cultivar]],1,4)</f>
        <v>PLKO</v>
      </c>
      <c r="B29" s="40" t="s">
        <v>99</v>
      </c>
      <c r="C29" s="30" t="s">
        <v>150</v>
      </c>
      <c r="D29" s="30">
        <v>2.2921893995384299</v>
      </c>
      <c r="E29" s="30">
        <v>18.796099999999999</v>
      </c>
      <c r="F29" s="40" t="s">
        <v>384</v>
      </c>
      <c r="G29" s="40"/>
      <c r="I29" t="s">
        <v>226</v>
      </c>
      <c r="J29">
        <v>1.6052910052910054</v>
      </c>
      <c r="L29" t="s">
        <v>226</v>
      </c>
      <c r="M29">
        <v>0.15959999999999999</v>
      </c>
    </row>
    <row r="30" spans="1:13" x14ac:dyDescent="0.25">
      <c r="A30" s="40" t="str">
        <f>MID(Table244[[#This Row],[Cultivar]],1,4)</f>
        <v>POLO</v>
      </c>
      <c r="B30" s="40" t="s">
        <v>101</v>
      </c>
      <c r="C30" s="30" t="s">
        <v>150</v>
      </c>
      <c r="D30" s="30">
        <v>2.1996922347594157</v>
      </c>
      <c r="E30" s="30">
        <v>26.49</v>
      </c>
      <c r="F30" s="40"/>
      <c r="G30" s="40"/>
      <c r="I30" t="s">
        <v>227</v>
      </c>
      <c r="J30">
        <v>2.6842833000460899</v>
      </c>
      <c r="L30" t="s">
        <v>227</v>
      </c>
      <c r="M30">
        <v>0.17979999999999999</v>
      </c>
    </row>
    <row r="31" spans="1:13" x14ac:dyDescent="0.25">
      <c r="A31" s="40" t="str">
        <f>MID(Table244[[#This Row],[Cultivar]],1,4)</f>
        <v>POTN</v>
      </c>
      <c r="B31" s="40" t="s">
        <v>102</v>
      </c>
      <c r="C31" s="30" t="s">
        <v>150</v>
      </c>
      <c r="D31" s="30">
        <v>1.7959950748755666</v>
      </c>
      <c r="E31" s="30">
        <v>28.8765</v>
      </c>
      <c r="F31" s="40"/>
      <c r="G31" s="40"/>
      <c r="I31" t="s">
        <v>161</v>
      </c>
      <c r="J31">
        <v>2.5326701011788728</v>
      </c>
      <c r="L31" t="s">
        <v>161</v>
      </c>
      <c r="M31">
        <v>0.26679999999999998</v>
      </c>
    </row>
    <row r="32" spans="1:13" x14ac:dyDescent="0.25">
      <c r="A32" s="40" t="str">
        <f>MID(Table244[[#This Row],[Cultivar]],1,4)</f>
        <v>RBOG</v>
      </c>
      <c r="B32" s="40" t="s">
        <v>103</v>
      </c>
      <c r="C32" s="30" t="s">
        <v>150</v>
      </c>
      <c r="D32" s="30">
        <v>1.8066431875525655</v>
      </c>
      <c r="E32" s="30">
        <v>23.6</v>
      </c>
      <c r="F32" s="40"/>
      <c r="G32" s="40"/>
      <c r="I32" t="s">
        <v>185</v>
      </c>
      <c r="J32">
        <v>2.9427425044091708</v>
      </c>
      <c r="L32" t="s">
        <v>185</v>
      </c>
      <c r="M32">
        <v>0.34339999999999998</v>
      </c>
    </row>
    <row r="33" spans="1:13" x14ac:dyDescent="0.25">
      <c r="A33" s="40" t="str">
        <f>MID(Table244[[#This Row],[Cultivar]],1,4)</f>
        <v>SECF</v>
      </c>
      <c r="B33" s="40" t="s">
        <v>105</v>
      </c>
      <c r="C33" s="30" t="s">
        <v>150</v>
      </c>
      <c r="D33" s="30">
        <v>2.5286418548532401</v>
      </c>
      <c r="E33" s="30">
        <v>29.02</v>
      </c>
      <c r="F33" s="40"/>
      <c r="G33" s="40"/>
      <c r="I33" t="s">
        <v>228</v>
      </c>
      <c r="J33">
        <v>4.1897335932423649</v>
      </c>
      <c r="L33" t="s">
        <v>228</v>
      </c>
      <c r="M33">
        <v>0.22539999999999999</v>
      </c>
    </row>
    <row r="34" spans="1:13" x14ac:dyDescent="0.25">
      <c r="A34" s="40" t="str">
        <f>MID(Table244[[#This Row],[Cultivar]],1,4)</f>
        <v>SKNK</v>
      </c>
      <c r="B34" s="40" t="s">
        <v>386</v>
      </c>
      <c r="C34" s="30" t="s">
        <v>150</v>
      </c>
      <c r="D34" s="30" t="e">
        <v>#N/A</v>
      </c>
      <c r="E34" s="30" t="e">
        <v>#N/A</v>
      </c>
      <c r="F34" s="40"/>
      <c r="G34" s="40"/>
      <c r="I34" t="s">
        <v>229</v>
      </c>
      <c r="J34">
        <v>0.8421516754850088</v>
      </c>
      <c r="L34" t="s">
        <v>229</v>
      </c>
      <c r="M34">
        <v>0.17620000000000002</v>
      </c>
    </row>
    <row r="35" spans="1:13" x14ac:dyDescent="0.25">
      <c r="A35" s="40" t="str">
        <f>MID(Table244[[#This Row],[Cultivar]],1,4)</f>
        <v>SOUR</v>
      </c>
      <c r="B35" s="25" t="s">
        <v>387</v>
      </c>
      <c r="C35" s="30" t="s">
        <v>150</v>
      </c>
      <c r="D35" s="30" t="e">
        <v>#N/A</v>
      </c>
      <c r="E35" s="30" t="e">
        <v>#N/A</v>
      </c>
      <c r="F35" s="40"/>
      <c r="G35" s="40"/>
      <c r="I35" t="s">
        <v>230</v>
      </c>
      <c r="J35">
        <v>2.1687552213868004</v>
      </c>
      <c r="L35" t="s">
        <v>230</v>
      </c>
      <c r="M35">
        <v>0.1898</v>
      </c>
    </row>
    <row r="36" spans="1:13" x14ac:dyDescent="0.25">
      <c r="A36" s="40" t="str">
        <f>MID(Table244[[#This Row],[Cultivar]],1,4)</f>
        <v>STR8</v>
      </c>
      <c r="B36" s="40" t="s">
        <v>108</v>
      </c>
      <c r="C36" s="40" t="s">
        <v>150</v>
      </c>
      <c r="D36" s="30">
        <v>2.2570238228182173</v>
      </c>
      <c r="E36" s="40">
        <v>20.260000000000002</v>
      </c>
      <c r="F36" s="40"/>
      <c r="G36" s="40"/>
      <c r="I36" t="s">
        <v>231</v>
      </c>
      <c r="J36">
        <v>3.8746438746438745</v>
      </c>
      <c r="L36" t="s">
        <v>231</v>
      </c>
      <c r="M36">
        <v>0.1517</v>
      </c>
    </row>
    <row r="37" spans="1:13" x14ac:dyDescent="0.25">
      <c r="A37" s="40" t="str">
        <f>MID(Table244[[#This Row],[Cultivar]],1,4)</f>
        <v>STRC</v>
      </c>
      <c r="B37" s="40" t="s">
        <v>109</v>
      </c>
      <c r="C37" s="30" t="s">
        <v>150</v>
      </c>
      <c r="D37" s="30">
        <v>2.1280779930278828</v>
      </c>
      <c r="E37" s="30">
        <v>25.17</v>
      </c>
      <c r="F37" s="40"/>
      <c r="G37" s="40"/>
      <c r="I37" t="s">
        <v>232</v>
      </c>
      <c r="J37">
        <v>2.2621176184394574</v>
      </c>
      <c r="L37" t="s">
        <v>232</v>
      </c>
      <c r="M37">
        <v>0.245</v>
      </c>
    </row>
    <row r="38" spans="1:13" x14ac:dyDescent="0.25">
      <c r="A38" s="40" t="str">
        <f>MID(Table244[[#This Row],[Cultivar]],1,4)</f>
        <v>SUNL</v>
      </c>
      <c r="B38" s="40" t="s">
        <v>110</v>
      </c>
      <c r="C38" s="36" t="s">
        <v>150</v>
      </c>
      <c r="D38" s="30">
        <v>2.2480290542274997</v>
      </c>
      <c r="E38" s="30">
        <v>23.67</v>
      </c>
      <c r="F38" s="40" t="s">
        <v>384</v>
      </c>
      <c r="G38" s="40"/>
      <c r="I38" t="s">
        <v>233</v>
      </c>
      <c r="L38" t="s">
        <v>233</v>
      </c>
      <c r="M38">
        <v>0.13220000000000001</v>
      </c>
    </row>
    <row r="39" spans="1:13" x14ac:dyDescent="0.25">
      <c r="A39" s="40" t="str">
        <f>MID(Table244[[#This Row],[Cultivar]],1,4)</f>
        <v>SWTS</v>
      </c>
      <c r="B39" s="40" t="s">
        <v>111</v>
      </c>
      <c r="C39" s="30" t="s">
        <v>150</v>
      </c>
      <c r="D39" s="30">
        <v>2.3265352184010397</v>
      </c>
      <c r="E39" s="30">
        <v>20.291430000000002</v>
      </c>
      <c r="F39" s="40"/>
      <c r="G39" s="40"/>
      <c r="I39" t="s">
        <v>234</v>
      </c>
      <c r="L39" t="s">
        <v>234</v>
      </c>
      <c r="M39">
        <v>0.1164</v>
      </c>
    </row>
    <row r="40" spans="1:13" x14ac:dyDescent="0.25">
      <c r="A40" s="40" t="str">
        <f>MID(Table244[[#This Row],[Cultivar]],1,4)</f>
        <v>TAHL</v>
      </c>
      <c r="B40" s="40" t="s">
        <v>112</v>
      </c>
      <c r="C40" s="30" t="s">
        <v>150</v>
      </c>
      <c r="D40" s="30">
        <v>2.4075590551181101</v>
      </c>
      <c r="E40" s="30">
        <v>22.35</v>
      </c>
      <c r="F40" s="40"/>
      <c r="G40" s="40"/>
      <c r="I40" t="s">
        <v>235</v>
      </c>
      <c r="L40" t="s">
        <v>235</v>
      </c>
      <c r="M40">
        <v>0.14269999999999999</v>
      </c>
    </row>
    <row r="41" spans="1:13" x14ac:dyDescent="0.25">
      <c r="A41" s="40" t="str">
        <f>MID(Table244[[#This Row],[Cultivar]],1,4)</f>
        <v>YZUP</v>
      </c>
      <c r="B41" s="40" t="s">
        <v>117</v>
      </c>
      <c r="C41" s="36" t="s">
        <v>150</v>
      </c>
      <c r="D41" s="30">
        <v>1.9866515078734068</v>
      </c>
      <c r="E41" s="30">
        <v>17.45</v>
      </c>
      <c r="F41" s="40"/>
      <c r="G41" s="40"/>
      <c r="I41" t="s">
        <v>236</v>
      </c>
      <c r="L41" t="s">
        <v>236</v>
      </c>
      <c r="M41">
        <v>0.1489</v>
      </c>
    </row>
    <row r="42" spans="1:13" x14ac:dyDescent="0.25">
      <c r="A42" s="17" t="str">
        <f>MID(Table244[[#This Row],[Cultivar]],1,4)</f>
        <v>FLVR</v>
      </c>
      <c r="B42" s="17" t="s">
        <v>73</v>
      </c>
      <c r="C42" s="48" t="s">
        <v>151</v>
      </c>
      <c r="D42" s="48">
        <v>1.5496624538409529</v>
      </c>
      <c r="E42" s="48">
        <v>21.335699999999999</v>
      </c>
      <c r="F42" s="17"/>
      <c r="G42" s="40"/>
      <c r="I42" t="s">
        <v>237</v>
      </c>
      <c r="J42">
        <v>1.9943977591036415</v>
      </c>
      <c r="L42" t="s">
        <v>237</v>
      </c>
      <c r="M42">
        <v>0.17100000000000001</v>
      </c>
    </row>
    <row r="43" spans="1:13" x14ac:dyDescent="0.25">
      <c r="A43" s="17" t="str">
        <f>MID(Table244[[#This Row],[Cultivar]],1,4)</f>
        <v>KNMK</v>
      </c>
      <c r="B43" s="17" t="s">
        <v>87</v>
      </c>
      <c r="C43" s="48" t="s">
        <v>151</v>
      </c>
      <c r="D43" s="48">
        <v>0.64</v>
      </c>
      <c r="E43" s="48">
        <v>18.737000000000002</v>
      </c>
      <c r="F43" s="17"/>
      <c r="G43" s="40"/>
      <c r="I43" t="s">
        <v>238</v>
      </c>
      <c r="J43">
        <v>2.4173204403089459</v>
      </c>
      <c r="L43" t="s">
        <v>238</v>
      </c>
      <c r="M43">
        <v>0.11609999999999999</v>
      </c>
    </row>
    <row r="44" spans="1:13" x14ac:dyDescent="0.25">
      <c r="A44" s="17" t="str">
        <f>MID(Table244[[#This Row],[Cultivar]],1,4)</f>
        <v>MAYR</v>
      </c>
      <c r="B44" s="17" t="s">
        <v>128</v>
      </c>
      <c r="C44" s="48" t="s">
        <v>151</v>
      </c>
      <c r="D44" s="48">
        <v>2.5199035124275149</v>
      </c>
      <c r="E44" s="48">
        <v>19.57</v>
      </c>
      <c r="F44" s="17"/>
      <c r="G44" s="40"/>
      <c r="I44" t="s">
        <v>239</v>
      </c>
      <c r="J44">
        <v>1.9507583774250437</v>
      </c>
      <c r="L44" t="s">
        <v>239</v>
      </c>
      <c r="M44">
        <v>0.14119999999999999</v>
      </c>
    </row>
    <row r="45" spans="1:13" x14ac:dyDescent="0.25">
      <c r="A45" s="49" t="str">
        <f>MID(Table244[[#This Row],[Cultivar]],1,4)</f>
        <v>ALAW</v>
      </c>
      <c r="B45" s="49" t="s">
        <v>47</v>
      </c>
      <c r="C45" s="50" t="s">
        <v>152</v>
      </c>
      <c r="D45" s="50">
        <v>2.7716176607855156</v>
      </c>
      <c r="E45" s="50">
        <v>15.416539999999999</v>
      </c>
      <c r="F45" s="49"/>
      <c r="G45" s="40"/>
      <c r="I45" t="s">
        <v>240</v>
      </c>
      <c r="J45">
        <v>2.4433709071390233</v>
      </c>
      <c r="L45" t="s">
        <v>240</v>
      </c>
      <c r="M45">
        <v>0.17850000000000002</v>
      </c>
    </row>
    <row r="46" spans="1:13" x14ac:dyDescent="0.25">
      <c r="A46" s="49" t="str">
        <f>MID(Table244[[#This Row],[Cultivar]],1,4)</f>
        <v>APIE</v>
      </c>
      <c r="B46" s="49" t="s">
        <v>48</v>
      </c>
      <c r="C46" s="50" t="s">
        <v>152</v>
      </c>
      <c r="D46" s="50">
        <v>2.3677497199000257</v>
      </c>
      <c r="E46" s="50">
        <v>18.54</v>
      </c>
      <c r="F46" s="49"/>
      <c r="G46" s="40"/>
      <c r="I46" t="s">
        <v>241</v>
      </c>
      <c r="J46">
        <v>2.4032921810699586</v>
      </c>
      <c r="L46" t="s">
        <v>241</v>
      </c>
      <c r="M46">
        <v>0.19370000000000001</v>
      </c>
    </row>
    <row r="47" spans="1:13" x14ac:dyDescent="0.25">
      <c r="A47" s="49" t="str">
        <f>MID(Table244[[#This Row],[Cultivar]],1,4)</f>
        <v>AROK</v>
      </c>
      <c r="B47" s="49" t="s">
        <v>50</v>
      </c>
      <c r="C47" s="50" t="s">
        <v>152</v>
      </c>
      <c r="D47" s="50">
        <v>8.7391696327691299</v>
      </c>
      <c r="E47" s="50">
        <v>17.209630000000001</v>
      </c>
      <c r="F47" s="49"/>
      <c r="G47" s="40"/>
      <c r="I47" t="s">
        <v>242</v>
      </c>
      <c r="J47">
        <v>2.4871373836891078</v>
      </c>
      <c r="L47" t="s">
        <v>242</v>
      </c>
      <c r="M47">
        <v>0.15970000000000001</v>
      </c>
    </row>
    <row r="48" spans="1:13" x14ac:dyDescent="0.25">
      <c r="A48" s="49" t="str">
        <f>MID(Table244[[#This Row],[Cultivar]],1,4)</f>
        <v>BLUF</v>
      </c>
      <c r="B48" s="49" t="s">
        <v>54</v>
      </c>
      <c r="C48" s="50" t="s">
        <v>152</v>
      </c>
      <c r="D48" s="50">
        <v>2.8017552139086472</v>
      </c>
      <c r="E48" s="50">
        <v>24.7822</v>
      </c>
      <c r="F48" s="49"/>
      <c r="G48" s="40"/>
      <c r="I48" t="s">
        <v>243</v>
      </c>
      <c r="J48">
        <v>1.5619354343992025</v>
      </c>
      <c r="L48" t="s">
        <v>243</v>
      </c>
      <c r="M48">
        <v>0.1976</v>
      </c>
    </row>
    <row r="49" spans="1:13" x14ac:dyDescent="0.25">
      <c r="A49" s="49" t="str">
        <f>MID(Table244[[#This Row],[Cultivar]],1,4)</f>
        <v>C4OG</v>
      </c>
      <c r="B49" s="49" t="s">
        <v>56</v>
      </c>
      <c r="C49" s="50" t="s">
        <v>152</v>
      </c>
      <c r="D49" s="50">
        <v>4.0862274465534982</v>
      </c>
      <c r="E49" s="50">
        <v>20.075299999999999</v>
      </c>
      <c r="F49" s="49"/>
      <c r="G49" s="40"/>
      <c r="I49" t="s">
        <v>244</v>
      </c>
      <c r="J49">
        <v>2.4615384615384617</v>
      </c>
      <c r="L49" t="s">
        <v>244</v>
      </c>
      <c r="M49">
        <v>0.1648</v>
      </c>
    </row>
    <row r="50" spans="1:13" x14ac:dyDescent="0.25">
      <c r="A50" s="49" t="str">
        <f>MID(Table244[[#This Row],[Cultivar]],1,4)</f>
        <v>CADR</v>
      </c>
      <c r="B50" s="49" t="s">
        <v>57</v>
      </c>
      <c r="C50" s="50" t="s">
        <v>152</v>
      </c>
      <c r="D50" s="50">
        <v>2.147203770383062</v>
      </c>
      <c r="E50" s="50">
        <v>25.34</v>
      </c>
      <c r="F50" s="49"/>
      <c r="G50" s="40"/>
      <c r="I50" t="s">
        <v>245</v>
      </c>
      <c r="J50">
        <v>0.89272976680384086</v>
      </c>
      <c r="L50" t="s">
        <v>245</v>
      </c>
      <c r="M50">
        <v>0.1883</v>
      </c>
    </row>
    <row r="51" spans="1:13" x14ac:dyDescent="0.25">
      <c r="A51" s="49" t="str">
        <f>MID(Table244[[#This Row],[Cultivar]],1,4)</f>
        <v>CHST</v>
      </c>
      <c r="B51" s="49" t="s">
        <v>58</v>
      </c>
      <c r="C51" s="50" t="s">
        <v>152</v>
      </c>
      <c r="D51" s="50">
        <v>2.3803458792229795</v>
      </c>
      <c r="E51" s="50">
        <v>20.119999999999997</v>
      </c>
      <c r="F51" s="49"/>
      <c r="G51" s="40"/>
      <c r="I51" t="s">
        <v>246</v>
      </c>
      <c r="J51">
        <v>1.6472663139329804</v>
      </c>
      <c r="L51" t="s">
        <v>246</v>
      </c>
    </row>
    <row r="52" spans="1:13" x14ac:dyDescent="0.25">
      <c r="A52" s="49" t="str">
        <f>MID(Table244[[#This Row],[Cultivar]],1,4)</f>
        <v>CLSE</v>
      </c>
      <c r="B52" s="49" t="s">
        <v>59</v>
      </c>
      <c r="C52" s="50" t="s">
        <v>152</v>
      </c>
      <c r="D52" s="50">
        <v>2.257529626758445</v>
      </c>
      <c r="E52" s="50">
        <v>26.662600000000001</v>
      </c>
      <c r="F52" s="49"/>
      <c r="G52" s="40"/>
      <c r="I52" t="s">
        <v>247</v>
      </c>
      <c r="J52">
        <v>1.7832622176708195</v>
      </c>
      <c r="L52" t="s">
        <v>247</v>
      </c>
      <c r="M52">
        <v>0.2049</v>
      </c>
    </row>
    <row r="53" spans="1:13" x14ac:dyDescent="0.25">
      <c r="A53" s="49" t="str">
        <f>MID(Table244[[#This Row],[Cultivar]],1,4)</f>
        <v>CONK</v>
      </c>
      <c r="B53" s="49" t="s">
        <v>60</v>
      </c>
      <c r="C53" s="50" t="s">
        <v>152</v>
      </c>
      <c r="D53" s="50">
        <v>3.0680007502633129</v>
      </c>
      <c r="E53" s="50">
        <v>14.858200000000002</v>
      </c>
      <c r="F53" s="49"/>
      <c r="G53" s="40"/>
      <c r="I53" t="s">
        <v>248</v>
      </c>
      <c r="L53" t="s">
        <v>248</v>
      </c>
    </row>
    <row r="54" spans="1:13" x14ac:dyDescent="0.25">
      <c r="A54" s="49" t="str">
        <f>MID(Table244[[#This Row],[Cultivar]],1,4)</f>
        <v>CORN</v>
      </c>
      <c r="B54" s="49" t="s">
        <v>61</v>
      </c>
      <c r="C54" s="50" t="s">
        <v>152</v>
      </c>
      <c r="D54" s="50">
        <v>0.11313068231841528</v>
      </c>
      <c r="E54" s="50">
        <v>16.612200000000001</v>
      </c>
      <c r="F54" s="49"/>
      <c r="G54" s="40"/>
      <c r="I54" t="s">
        <v>249</v>
      </c>
      <c r="J54">
        <v>2.1973750630994444</v>
      </c>
      <c r="L54" t="s">
        <v>249</v>
      </c>
      <c r="M54">
        <v>0.1119</v>
      </c>
    </row>
    <row r="55" spans="1:13" x14ac:dyDescent="0.25">
      <c r="A55" s="49" t="str">
        <f>MID(Table244[[#This Row],[Cultivar]],1,4)</f>
        <v>COSG</v>
      </c>
      <c r="B55" s="49" t="s">
        <v>62</v>
      </c>
      <c r="C55" s="50" t="s">
        <v>152</v>
      </c>
      <c r="D55" s="50">
        <v>4.8152873399236942</v>
      </c>
      <c r="E55" s="50">
        <v>19.101199999999999</v>
      </c>
      <c r="F55" s="49"/>
      <c r="G55" s="40"/>
      <c r="I55" t="s">
        <v>250</v>
      </c>
      <c r="J55">
        <v>1.3290417401528511</v>
      </c>
      <c r="L55" t="s">
        <v>250</v>
      </c>
      <c r="M55">
        <v>0.214</v>
      </c>
    </row>
    <row r="56" spans="1:13" x14ac:dyDescent="0.25">
      <c r="A56" s="49" t="str">
        <f>MID(Table244[[#This Row],[Cultivar]],1,4)</f>
        <v>CTEN</v>
      </c>
      <c r="B56" s="49" t="s">
        <v>63</v>
      </c>
      <c r="C56" s="50" t="s">
        <v>152</v>
      </c>
      <c r="D56" s="50">
        <v>2.3768748998186822</v>
      </c>
      <c r="E56" s="50">
        <v>8.1430000000000007</v>
      </c>
      <c r="F56" s="49"/>
      <c r="G56" s="40"/>
      <c r="I56" t="s">
        <v>251</v>
      </c>
      <c r="L56" t="s">
        <v>251</v>
      </c>
      <c r="M56">
        <v>0.23169999999999999</v>
      </c>
    </row>
    <row r="57" spans="1:13" x14ac:dyDescent="0.25">
      <c r="A57" s="49" t="str">
        <f>MID(Table244[[#This Row],[Cultivar]],1,4)</f>
        <v>DD18</v>
      </c>
      <c r="B57" s="49" t="s">
        <v>64</v>
      </c>
      <c r="C57" s="50" t="s">
        <v>152</v>
      </c>
      <c r="D57" s="50">
        <v>3.1791257390290206</v>
      </c>
      <c r="E57" s="50">
        <v>26.495999999999999</v>
      </c>
      <c r="F57" s="49"/>
      <c r="G57" s="40"/>
      <c r="I57" t="s">
        <v>252</v>
      </c>
      <c r="L57" t="s">
        <v>252</v>
      </c>
      <c r="M57">
        <v>0.16070000000000001</v>
      </c>
    </row>
    <row r="58" spans="1:13" x14ac:dyDescent="0.25">
      <c r="A58" s="49" t="str">
        <f>MID(Table244[[#This Row],[Cultivar]],1,4)</f>
        <v>DPAO</v>
      </c>
      <c r="B58" s="49" t="s">
        <v>66</v>
      </c>
      <c r="C58" s="50" t="s">
        <v>152</v>
      </c>
      <c r="D58" s="50">
        <v>2.2369314517413676</v>
      </c>
      <c r="E58" s="50">
        <v>18.8216</v>
      </c>
      <c r="F58" s="49"/>
      <c r="G58" s="40"/>
      <c r="I58" t="s">
        <v>253</v>
      </c>
      <c r="L58" t="s">
        <v>253</v>
      </c>
      <c r="M58">
        <v>0.19120000000000001</v>
      </c>
    </row>
    <row r="59" spans="1:13" x14ac:dyDescent="0.25">
      <c r="A59" s="49" t="str">
        <f>MID(Table244[[#This Row],[Cultivar]],1,4)</f>
        <v>DSOG</v>
      </c>
      <c r="B59" s="49" t="s">
        <v>69</v>
      </c>
      <c r="C59" s="50" t="s">
        <v>152</v>
      </c>
      <c r="D59" s="50">
        <v>3.9271864421119442</v>
      </c>
      <c r="E59" s="50">
        <v>17.301500000000001</v>
      </c>
      <c r="F59" s="49"/>
      <c r="G59" s="40"/>
      <c r="I59" t="s">
        <v>254</v>
      </c>
      <c r="L59" t="s">
        <v>254</v>
      </c>
      <c r="M59">
        <v>7.2400000000000006E-2</v>
      </c>
    </row>
    <row r="60" spans="1:13" x14ac:dyDescent="0.25">
      <c r="A60" s="49" t="str">
        <f>MID(Table244[[#This Row],[Cultivar]],1,4)</f>
        <v>ELBB</v>
      </c>
      <c r="B60" s="49" t="s">
        <v>70</v>
      </c>
      <c r="C60" s="50" t="s">
        <v>152</v>
      </c>
      <c r="D60" s="50">
        <v>2.0817258187358711</v>
      </c>
      <c r="E60" s="50">
        <v>7.1657999999999999</v>
      </c>
      <c r="F60" s="49"/>
      <c r="G60" s="40"/>
      <c r="I60" t="s">
        <v>255</v>
      </c>
      <c r="L60" t="s">
        <v>255</v>
      </c>
      <c r="M60">
        <v>7.2300000000000003E-2</v>
      </c>
    </row>
    <row r="61" spans="1:13" x14ac:dyDescent="0.25">
      <c r="A61" s="49" t="str">
        <f>MID(Table244[[#This Row],[Cultivar]],1,4)</f>
        <v>FLOG</v>
      </c>
      <c r="B61" s="49" t="s">
        <v>71</v>
      </c>
      <c r="C61" s="50" t="s">
        <v>152</v>
      </c>
      <c r="D61" s="50">
        <v>2.6023139726794149</v>
      </c>
      <c r="E61" s="50">
        <v>25.1325</v>
      </c>
      <c r="F61" s="49"/>
      <c r="G61" s="40"/>
      <c r="I61" t="s">
        <v>256</v>
      </c>
      <c r="J61">
        <v>2.8039200530035333</v>
      </c>
      <c r="L61" t="s">
        <v>256</v>
      </c>
      <c r="M61">
        <v>6.9199999999999998E-2</v>
      </c>
    </row>
    <row r="62" spans="1:13" x14ac:dyDescent="0.25">
      <c r="A62" s="49" t="str">
        <f>MID(Table244[[#This Row],[Cultivar]],1,4)</f>
        <v>FLSN</v>
      </c>
      <c r="B62" s="49" t="s">
        <v>72</v>
      </c>
      <c r="C62" s="50" t="s">
        <v>152</v>
      </c>
      <c r="D62" s="50">
        <v>2.7690386834573686</v>
      </c>
      <c r="E62" s="50">
        <v>25.474499999999999</v>
      </c>
      <c r="F62" s="49"/>
      <c r="G62" s="40"/>
      <c r="I62" t="s">
        <v>257</v>
      </c>
      <c r="J62">
        <v>2.892871408818559</v>
      </c>
      <c r="L62" t="s">
        <v>257</v>
      </c>
      <c r="M62">
        <v>0.19489999999999999</v>
      </c>
    </row>
    <row r="63" spans="1:13" x14ac:dyDescent="0.25">
      <c r="A63" s="49" t="str">
        <f>MID(Table244[[#This Row],[Cultivar]],1,4)</f>
        <v>FMNT</v>
      </c>
      <c r="B63" s="49" t="s">
        <v>74</v>
      </c>
      <c r="C63" s="50" t="s">
        <v>152</v>
      </c>
      <c r="D63" s="50">
        <v>4.1916295534853845</v>
      </c>
      <c r="E63" s="50">
        <v>26.51</v>
      </c>
      <c r="F63" s="49"/>
      <c r="G63" s="40"/>
      <c r="I63" t="s">
        <v>258</v>
      </c>
      <c r="J63">
        <v>3.1820370370370372</v>
      </c>
      <c r="L63" t="s">
        <v>258</v>
      </c>
      <c r="M63">
        <v>0.2361</v>
      </c>
    </row>
    <row r="64" spans="1:13" x14ac:dyDescent="0.25">
      <c r="A64" s="49" t="str">
        <f>MID(Table244[[#This Row],[Cultivar]],1,4)</f>
        <v>FRYB</v>
      </c>
      <c r="B64" s="49" t="s">
        <v>75</v>
      </c>
      <c r="C64" s="50" t="s">
        <v>152</v>
      </c>
      <c r="D64" s="50">
        <v>2.3144671006014907</v>
      </c>
      <c r="E64" s="50">
        <v>27.7</v>
      </c>
      <c r="F64" s="49"/>
      <c r="G64" s="40"/>
      <c r="I64" t="s">
        <v>259</v>
      </c>
      <c r="J64">
        <v>2.254791198201092</v>
      </c>
      <c r="L64" t="s">
        <v>259</v>
      </c>
      <c r="M64">
        <v>0.2356</v>
      </c>
    </row>
    <row r="65" spans="1:13" x14ac:dyDescent="0.25">
      <c r="A65" s="49" t="str">
        <f>MID(Table244[[#This Row],[Cultivar]],1,4)</f>
        <v>GLTR</v>
      </c>
      <c r="B65" s="49" t="s">
        <v>77</v>
      </c>
      <c r="C65" s="50" t="s">
        <v>152</v>
      </c>
      <c r="D65" s="50">
        <v>0</v>
      </c>
      <c r="E65" s="50">
        <v>17.395350000000001</v>
      </c>
      <c r="F65" s="49"/>
      <c r="G65" s="40"/>
      <c r="I65" t="s">
        <v>186</v>
      </c>
      <c r="J65">
        <v>2.1025579644685335</v>
      </c>
      <c r="L65" t="s">
        <v>186</v>
      </c>
      <c r="M65">
        <v>0.25530000000000003</v>
      </c>
    </row>
    <row r="66" spans="1:13" x14ac:dyDescent="0.25">
      <c r="A66" s="49" t="str">
        <f>MID(Table244[[#This Row],[Cultivar]],1,4)</f>
        <v>HDSP</v>
      </c>
      <c r="B66" s="49" t="s">
        <v>79</v>
      </c>
      <c r="C66" s="50" t="s">
        <v>152</v>
      </c>
      <c r="D66" s="50">
        <v>16.706713780918729</v>
      </c>
      <c r="E66" s="50">
        <v>0.1114</v>
      </c>
      <c r="F66" s="49"/>
      <c r="G66" s="40"/>
      <c r="I66" t="s">
        <v>260</v>
      </c>
      <c r="J66">
        <v>1.6676329050138574</v>
      </c>
      <c r="L66" t="s">
        <v>260</v>
      </c>
      <c r="M66">
        <v>0.1812</v>
      </c>
    </row>
    <row r="67" spans="1:13" x14ac:dyDescent="0.25">
      <c r="A67" s="49" t="str">
        <f>MID(Table244[[#This Row],[Cultivar]],1,4)</f>
        <v>HEDB</v>
      </c>
      <c r="B67" s="49" t="s">
        <v>80</v>
      </c>
      <c r="C67" s="50" t="s">
        <v>152</v>
      </c>
      <c r="D67" s="50">
        <v>3.2817951934525236</v>
      </c>
      <c r="E67" s="50">
        <v>15.261900000000001</v>
      </c>
      <c r="F67" s="49"/>
      <c r="G67" s="40"/>
      <c r="I67" t="s">
        <v>162</v>
      </c>
      <c r="J67">
        <v>1.5496552829886161</v>
      </c>
      <c r="L67" t="s">
        <v>162</v>
      </c>
      <c r="M67">
        <v>0.24859999999999999</v>
      </c>
    </row>
    <row r="68" spans="1:13" x14ac:dyDescent="0.25">
      <c r="A68" s="49" t="str">
        <f>MID(Table244[[#This Row],[Cultivar]],1,4)</f>
        <v>HKOB</v>
      </c>
      <c r="B68" s="49" t="s">
        <v>81</v>
      </c>
      <c r="C68" s="50" t="s">
        <v>152</v>
      </c>
      <c r="D68" s="50">
        <v>5.555669117244828</v>
      </c>
      <c r="E68" s="50">
        <v>17.925000000000001</v>
      </c>
      <c r="F68" s="49"/>
      <c r="G68" s="40"/>
      <c r="I68" t="s">
        <v>163</v>
      </c>
      <c r="J68">
        <v>2.9747309069531291</v>
      </c>
      <c r="L68" t="s">
        <v>163</v>
      </c>
      <c r="M68">
        <v>0.21929999999999999</v>
      </c>
    </row>
    <row r="69" spans="1:13" x14ac:dyDescent="0.25">
      <c r="A69" s="35" t="str">
        <f>MID(Table244[[#This Row],[Cultivar]],1,4)</f>
        <v>HNDU</v>
      </c>
      <c r="B69" s="49" t="s">
        <v>118</v>
      </c>
      <c r="C69" s="50" t="s">
        <v>152</v>
      </c>
      <c r="D69" s="50">
        <v>2.6682215804097149</v>
      </c>
      <c r="E69" s="50">
        <v>0.66652</v>
      </c>
      <c r="F69" s="49"/>
      <c r="G69" s="40"/>
      <c r="I69" t="s">
        <v>187</v>
      </c>
      <c r="J69">
        <v>2.1385769076441576</v>
      </c>
      <c r="L69" t="s">
        <v>187</v>
      </c>
      <c r="M69">
        <v>0.2031</v>
      </c>
    </row>
    <row r="70" spans="1:13" x14ac:dyDescent="0.25">
      <c r="A70" s="49" t="str">
        <f>MID(Table244[[#This Row],[Cultivar]],1,4)</f>
        <v>INCP</v>
      </c>
      <c r="B70" s="49" t="s">
        <v>83</v>
      </c>
      <c r="C70" s="50" t="s">
        <v>152</v>
      </c>
      <c r="D70" s="50">
        <v>2.3055533159454864</v>
      </c>
      <c r="E70" s="50">
        <v>19.4374</v>
      </c>
      <c r="F70" s="49"/>
      <c r="G70" s="40"/>
      <c r="I70" t="s">
        <v>261</v>
      </c>
      <c r="J70">
        <v>1.7976927599149821</v>
      </c>
      <c r="L70" t="s">
        <v>261</v>
      </c>
      <c r="M70">
        <v>0.16539999999999999</v>
      </c>
    </row>
    <row r="71" spans="1:13" x14ac:dyDescent="0.25">
      <c r="A71" s="49" t="str">
        <f>MID(Table244[[#This Row],[Cultivar]],1,4)</f>
        <v>KLFR</v>
      </c>
      <c r="B71" s="49" t="s">
        <v>86</v>
      </c>
      <c r="C71" s="50" t="s">
        <v>152</v>
      </c>
      <c r="D71" s="50">
        <v>2.4301823810511753</v>
      </c>
      <c r="E71" s="50">
        <v>23.335100000000001</v>
      </c>
      <c r="F71" s="49"/>
      <c r="G71" s="40"/>
      <c r="I71" t="s">
        <v>262</v>
      </c>
      <c r="J71">
        <v>2.1985949441504995</v>
      </c>
      <c r="L71" t="s">
        <v>262</v>
      </c>
      <c r="M71">
        <v>0.20730000000000001</v>
      </c>
    </row>
    <row r="72" spans="1:13" x14ac:dyDescent="0.25">
      <c r="A72" s="49" t="str">
        <f>MID(Table244[[#This Row],[Cultivar]],1,4)</f>
        <v>KOF3</v>
      </c>
      <c r="B72" s="49" t="s">
        <v>88</v>
      </c>
      <c r="C72" s="50" t="s">
        <v>152</v>
      </c>
      <c r="D72" s="50">
        <v>2.9082162243428709</v>
      </c>
      <c r="E72" s="50">
        <v>20.45</v>
      </c>
      <c r="F72" s="49"/>
      <c r="G72" s="40"/>
      <c r="I72" t="s">
        <v>263</v>
      </c>
      <c r="L72" t="s">
        <v>263</v>
      </c>
    </row>
    <row r="73" spans="1:13" x14ac:dyDescent="0.25">
      <c r="A73" s="49" t="str">
        <f>MID(Table244[[#This Row],[Cultivar]],1,4)</f>
        <v>LRRY</v>
      </c>
      <c r="B73" s="49" t="s">
        <v>92</v>
      </c>
      <c r="C73" s="50" t="s">
        <v>152</v>
      </c>
      <c r="D73" s="50">
        <v>2.7473595878860615</v>
      </c>
      <c r="E73" s="50">
        <v>21.233699999999999</v>
      </c>
      <c r="F73" s="49"/>
      <c r="G73" s="40"/>
      <c r="I73" t="s">
        <v>264</v>
      </c>
      <c r="L73" t="s">
        <v>264</v>
      </c>
    </row>
    <row r="74" spans="1:13" x14ac:dyDescent="0.25">
      <c r="A74" s="49" t="str">
        <f>MID(Table244[[#This Row],[Cultivar]],1,4)</f>
        <v>OTIS</v>
      </c>
      <c r="B74" s="49" t="s">
        <v>129</v>
      </c>
      <c r="C74" s="50" t="s">
        <v>152</v>
      </c>
      <c r="D74" s="50">
        <v>2.4881066996009524</v>
      </c>
      <c r="E74" s="50">
        <v>17.170100000000001</v>
      </c>
      <c r="F74" s="49"/>
      <c r="G74" s="40"/>
      <c r="I74" t="s">
        <v>265</v>
      </c>
      <c r="L74" t="s">
        <v>265</v>
      </c>
    </row>
    <row r="75" spans="1:13" x14ac:dyDescent="0.25">
      <c r="A75" s="49" t="str">
        <f>MID(Table244[[#This Row],[Cultivar]],1,4)</f>
        <v>PLOG</v>
      </c>
      <c r="B75" s="49" t="s">
        <v>100</v>
      </c>
      <c r="C75" s="50" t="s">
        <v>152</v>
      </c>
      <c r="D75" s="50">
        <v>2.834837618151937</v>
      </c>
      <c r="E75" s="50">
        <v>21.224299999999999</v>
      </c>
      <c r="F75" s="49"/>
      <c r="G75" s="40"/>
      <c r="I75" t="s">
        <v>266</v>
      </c>
      <c r="L75" t="s">
        <v>266</v>
      </c>
    </row>
    <row r="76" spans="1:13" x14ac:dyDescent="0.25">
      <c r="A76" s="35" t="str">
        <f>MID(Table244[[#This Row],[Cultivar]],1,4)</f>
        <v>PNDA</v>
      </c>
      <c r="B76" s="49" t="s">
        <v>119</v>
      </c>
      <c r="C76" s="50" t="s">
        <v>152</v>
      </c>
      <c r="D76" s="50">
        <v>2.5377664462713274</v>
      </c>
      <c r="E76" s="50">
        <v>0.53496999999999995</v>
      </c>
      <c r="F76" s="49"/>
      <c r="G76" s="40"/>
      <c r="I76" t="s">
        <v>267</v>
      </c>
      <c r="L76" t="s">
        <v>267</v>
      </c>
    </row>
    <row r="77" spans="1:13" x14ac:dyDescent="0.25">
      <c r="A77" s="35" t="str">
        <f>MID(Table244[[#This Row],[Cultivar]],1,4)</f>
        <v>RPLY</v>
      </c>
      <c r="B77" s="49" t="s">
        <v>104</v>
      </c>
      <c r="C77" s="50" t="s">
        <v>152</v>
      </c>
      <c r="D77" s="50">
        <v>2.5235703978561119</v>
      </c>
      <c r="E77" s="50">
        <v>14.896100000000001</v>
      </c>
      <c r="F77" s="49"/>
      <c r="G77" s="40"/>
      <c r="I77" t="s">
        <v>268</v>
      </c>
      <c r="J77">
        <v>2.6144144144144144</v>
      </c>
      <c r="L77" t="s">
        <v>268</v>
      </c>
      <c r="M77">
        <v>0.18390000000000001</v>
      </c>
    </row>
    <row r="78" spans="1:13" x14ac:dyDescent="0.25">
      <c r="A78" s="49" t="str">
        <f>MID(Table244[[#This Row],[Cultivar]],1,4)</f>
        <v>SFVO</v>
      </c>
      <c r="B78" s="49" t="s">
        <v>106</v>
      </c>
      <c r="C78" s="50" t="s">
        <v>152</v>
      </c>
      <c r="D78" s="50">
        <v>3.0002664703276061</v>
      </c>
      <c r="E78" s="50">
        <v>14.772</v>
      </c>
      <c r="F78" s="49"/>
      <c r="G78" s="40"/>
      <c r="I78" t="s">
        <v>269</v>
      </c>
      <c r="J78">
        <v>2.5572688334593092</v>
      </c>
      <c r="L78" t="s">
        <v>269</v>
      </c>
      <c r="M78">
        <v>0.2077</v>
      </c>
    </row>
    <row r="79" spans="1:13" x14ac:dyDescent="0.25">
      <c r="A79" s="49" t="str">
        <f>MID(Table244[[#This Row],[Cultivar]],1,4)</f>
        <v>SLTG</v>
      </c>
      <c r="B79" s="49" t="s">
        <v>107</v>
      </c>
      <c r="C79" s="50" t="s">
        <v>152</v>
      </c>
      <c r="D79" s="50">
        <v>5.2411851998351935</v>
      </c>
      <c r="E79" s="50">
        <v>15.484399999999999</v>
      </c>
      <c r="F79" s="49"/>
      <c r="G79" s="40"/>
      <c r="I79" t="s">
        <v>270</v>
      </c>
      <c r="J79">
        <v>2.7400352733686066</v>
      </c>
      <c r="L79" t="s">
        <v>270</v>
      </c>
      <c r="M79">
        <v>0.17050000000000001</v>
      </c>
    </row>
    <row r="80" spans="1:13" x14ac:dyDescent="0.25">
      <c r="A80" s="49" t="str">
        <f>MID(Table244[[#This Row],[Cultivar]],1,4)</f>
        <v>TAHO</v>
      </c>
      <c r="B80" s="49" t="s">
        <v>113</v>
      </c>
      <c r="C80" s="50" t="s">
        <v>152</v>
      </c>
      <c r="D80" s="50">
        <v>2.9273308552460495</v>
      </c>
      <c r="E80" s="50">
        <v>14.805899999999999</v>
      </c>
      <c r="F80" s="49"/>
      <c r="G80" s="40"/>
      <c r="I80" t="s">
        <v>271</v>
      </c>
      <c r="L80" t="s">
        <v>271</v>
      </c>
      <c r="M80">
        <v>0.16259999999999999</v>
      </c>
    </row>
    <row r="81" spans="1:13" x14ac:dyDescent="0.25">
      <c r="A81" s="49" t="str">
        <f>MID(Table244[[#This Row],[Cultivar]],1,4)</f>
        <v>TAHP</v>
      </c>
      <c r="B81" s="49" t="s">
        <v>114</v>
      </c>
      <c r="C81" s="50" t="s">
        <v>152</v>
      </c>
      <c r="D81" s="50">
        <v>2.6228326038476353</v>
      </c>
      <c r="E81" s="50">
        <v>20.045100000000001</v>
      </c>
      <c r="F81" s="49"/>
      <c r="G81" s="40"/>
      <c r="I81" t="s">
        <v>272</v>
      </c>
      <c r="J81">
        <v>2.4936805041942436</v>
      </c>
      <c r="L81" t="s">
        <v>272</v>
      </c>
      <c r="M81">
        <v>0.1608</v>
      </c>
    </row>
    <row r="82" spans="1:13" x14ac:dyDescent="0.25">
      <c r="A82" s="49" t="str">
        <f>MID(Table244[[#This Row],[Cultivar]],1,4)</f>
        <v>TDLW</v>
      </c>
      <c r="B82" s="49" t="s">
        <v>115</v>
      </c>
      <c r="C82" s="50" t="s">
        <v>152</v>
      </c>
      <c r="D82" s="50">
        <v>4.274259952270909</v>
      </c>
      <c r="E82" s="50">
        <v>20.207899999999999</v>
      </c>
      <c r="F82" s="49"/>
      <c r="I82" t="s">
        <v>273</v>
      </c>
      <c r="J82">
        <v>2.9969560389313474</v>
      </c>
      <c r="L82" t="s">
        <v>273</v>
      </c>
      <c r="M82">
        <v>0.22</v>
      </c>
    </row>
    <row r="83" spans="1:13" x14ac:dyDescent="0.25">
      <c r="A83" s="49" t="str">
        <f>MID(Table244[[#This Row],[Cultivar]],1,4)</f>
        <v>VLVT</v>
      </c>
      <c r="B83" s="49" t="s">
        <v>116</v>
      </c>
      <c r="C83" s="50" t="s">
        <v>152</v>
      </c>
      <c r="D83" s="50">
        <v>2.8176110000807784</v>
      </c>
      <c r="E83" s="50">
        <v>22.587</v>
      </c>
      <c r="F83" s="49"/>
      <c r="I83" t="s">
        <v>274</v>
      </c>
      <c r="J83">
        <v>3.8504122497055353</v>
      </c>
      <c r="L83" t="s">
        <v>274</v>
      </c>
      <c r="M83">
        <v>0.1729</v>
      </c>
    </row>
    <row r="84" spans="1:13" x14ac:dyDescent="0.25">
      <c r="A84" s="49" t="str">
        <f>MID(Table244[[#This Row],[Cultivar]],1,4)</f>
        <v>MAUI</v>
      </c>
      <c r="B84" s="51" t="s">
        <v>388</v>
      </c>
      <c r="C84" s="50" t="s">
        <v>45</v>
      </c>
      <c r="D84" s="50" t="e">
        <v>#N/A</v>
      </c>
      <c r="E84" s="50" t="e">
        <v>#N/A</v>
      </c>
      <c r="F84" s="49"/>
      <c r="I84" t="s">
        <v>275</v>
      </c>
      <c r="J84">
        <v>3.1158708492041827</v>
      </c>
      <c r="L84" t="s">
        <v>275</v>
      </c>
      <c r="M84">
        <v>0.18609999999999999</v>
      </c>
    </row>
    <row r="85" spans="1:13" x14ac:dyDescent="0.25">
      <c r="I85" t="s">
        <v>164</v>
      </c>
      <c r="J85">
        <v>2.8076190476190477</v>
      </c>
      <c r="L85" t="s">
        <v>164</v>
      </c>
      <c r="M85">
        <v>0.2223</v>
      </c>
    </row>
    <row r="86" spans="1:13" x14ac:dyDescent="0.25">
      <c r="I86" t="s">
        <v>276</v>
      </c>
      <c r="L86" t="s">
        <v>276</v>
      </c>
    </row>
    <row r="87" spans="1:13" x14ac:dyDescent="0.25">
      <c r="I87" t="s">
        <v>188</v>
      </c>
      <c r="J87">
        <v>2.8986982447299905</v>
      </c>
      <c r="L87" t="s">
        <v>188</v>
      </c>
      <c r="M87">
        <v>0.18240000000000001</v>
      </c>
    </row>
    <row r="88" spans="1:13" x14ac:dyDescent="0.25">
      <c r="I88" t="s">
        <v>277</v>
      </c>
      <c r="J88">
        <v>3.087034520250068</v>
      </c>
      <c r="L88" t="s">
        <v>277</v>
      </c>
      <c r="M88">
        <v>0.16439999999999999</v>
      </c>
    </row>
    <row r="89" spans="1:13" x14ac:dyDescent="0.25">
      <c r="I89" t="s">
        <v>278</v>
      </c>
      <c r="L89" t="s">
        <v>278</v>
      </c>
    </row>
    <row r="90" spans="1:13" x14ac:dyDescent="0.25">
      <c r="I90" t="s">
        <v>165</v>
      </c>
      <c r="J90">
        <v>1.9130322499370118</v>
      </c>
      <c r="L90" t="s">
        <v>165</v>
      </c>
      <c r="M90">
        <v>0.1648</v>
      </c>
    </row>
    <row r="91" spans="1:13" x14ac:dyDescent="0.25">
      <c r="I91" t="s">
        <v>189</v>
      </c>
      <c r="J91">
        <v>2.5661932609301026</v>
      </c>
      <c r="L91" t="s">
        <v>189</v>
      </c>
      <c r="M91">
        <v>0.22789999999999999</v>
      </c>
    </row>
    <row r="92" spans="1:13" x14ac:dyDescent="0.25">
      <c r="I92" t="s">
        <v>279</v>
      </c>
      <c r="J92">
        <v>2.9060552616108173</v>
      </c>
      <c r="L92" t="s">
        <v>279</v>
      </c>
    </row>
    <row r="93" spans="1:13" x14ac:dyDescent="0.25">
      <c r="I93" t="s">
        <v>280</v>
      </c>
      <c r="J93">
        <v>3.9337311011990965</v>
      </c>
      <c r="L93" t="s">
        <v>280</v>
      </c>
      <c r="M93">
        <v>3.8E-3</v>
      </c>
    </row>
    <row r="94" spans="1:13" x14ac:dyDescent="0.25">
      <c r="I94" t="s">
        <v>166</v>
      </c>
      <c r="L94" t="s">
        <v>166</v>
      </c>
      <c r="M94">
        <v>0.307</v>
      </c>
    </row>
    <row r="95" spans="1:13" x14ac:dyDescent="0.25">
      <c r="I95" t="s">
        <v>190</v>
      </c>
      <c r="L95" t="s">
        <v>190</v>
      </c>
      <c r="M95">
        <v>0.21959999999999999</v>
      </c>
    </row>
    <row r="96" spans="1:13" x14ac:dyDescent="0.25">
      <c r="I96" t="s">
        <v>167</v>
      </c>
      <c r="J96">
        <v>3.11</v>
      </c>
      <c r="L96" t="s">
        <v>167</v>
      </c>
      <c r="M96">
        <v>0.24099999999999999</v>
      </c>
    </row>
    <row r="97" spans="9:13" x14ac:dyDescent="0.25">
      <c r="I97" t="s">
        <v>281</v>
      </c>
      <c r="J97">
        <v>2.71</v>
      </c>
      <c r="L97" t="s">
        <v>281</v>
      </c>
      <c r="M97">
        <v>0.25019999999999998</v>
      </c>
    </row>
    <row r="98" spans="9:13" x14ac:dyDescent="0.25">
      <c r="I98" t="s">
        <v>282</v>
      </c>
      <c r="J98">
        <v>2.2599999999999998</v>
      </c>
      <c r="L98" t="s">
        <v>282</v>
      </c>
      <c r="M98">
        <v>0.25519999999999998</v>
      </c>
    </row>
    <row r="99" spans="9:13" x14ac:dyDescent="0.25">
      <c r="I99" t="s">
        <v>191</v>
      </c>
      <c r="J99">
        <v>2.44</v>
      </c>
      <c r="L99" t="s">
        <v>191</v>
      </c>
      <c r="M99">
        <v>0.222</v>
      </c>
    </row>
    <row r="100" spans="9:13" x14ac:dyDescent="0.25">
      <c r="I100" t="s">
        <v>283</v>
      </c>
      <c r="J100">
        <v>2.35</v>
      </c>
      <c r="L100" t="s">
        <v>283</v>
      </c>
      <c r="M100">
        <v>0.23219999999999999</v>
      </c>
    </row>
    <row r="101" spans="9:13" x14ac:dyDescent="0.25">
      <c r="I101" t="s">
        <v>168</v>
      </c>
      <c r="J101">
        <v>1.95</v>
      </c>
      <c r="L101" t="s">
        <v>168</v>
      </c>
      <c r="M101">
        <v>0.28189999999999998</v>
      </c>
    </row>
    <row r="102" spans="9:13" x14ac:dyDescent="0.25">
      <c r="I102" t="s">
        <v>284</v>
      </c>
      <c r="J102">
        <v>2.48</v>
      </c>
      <c r="L102" t="s">
        <v>284</v>
      </c>
      <c r="M102">
        <v>0.20830000000000001</v>
      </c>
    </row>
    <row r="103" spans="9:13" x14ac:dyDescent="0.25">
      <c r="I103" t="s">
        <v>169</v>
      </c>
      <c r="J103">
        <v>2.5510424028268552</v>
      </c>
      <c r="L103" t="s">
        <v>169</v>
      </c>
      <c r="M103">
        <v>0.2802</v>
      </c>
    </row>
    <row r="104" spans="9:13" x14ac:dyDescent="0.25">
      <c r="I104" t="s">
        <v>192</v>
      </c>
      <c r="L104" t="s">
        <v>192</v>
      </c>
      <c r="M104">
        <v>0.18920000000000001</v>
      </c>
    </row>
    <row r="105" spans="9:13" x14ac:dyDescent="0.25">
      <c r="I105" t="s">
        <v>285</v>
      </c>
      <c r="L105" t="s">
        <v>285</v>
      </c>
    </row>
    <row r="106" spans="9:13" x14ac:dyDescent="0.25">
      <c r="I106" t="s">
        <v>286</v>
      </c>
      <c r="L106" t="s">
        <v>286</v>
      </c>
    </row>
    <row r="107" spans="9:13" x14ac:dyDescent="0.25">
      <c r="I107" t="s">
        <v>287</v>
      </c>
      <c r="L107" t="s">
        <v>287</v>
      </c>
    </row>
    <row r="108" spans="9:13" x14ac:dyDescent="0.25">
      <c r="I108" t="s">
        <v>288</v>
      </c>
      <c r="L108" t="s">
        <v>288</v>
      </c>
    </row>
    <row r="109" spans="9:13" x14ac:dyDescent="0.25">
      <c r="I109" t="s">
        <v>289</v>
      </c>
      <c r="J109">
        <v>1.8198311917359535</v>
      </c>
      <c r="L109" t="s">
        <v>289</v>
      </c>
      <c r="M109">
        <v>0.21879999999999999</v>
      </c>
    </row>
    <row r="110" spans="9:13" x14ac:dyDescent="0.25">
      <c r="I110" t="s">
        <v>290</v>
      </c>
      <c r="J110">
        <v>1.8060052910052908</v>
      </c>
      <c r="L110" t="s">
        <v>290</v>
      </c>
      <c r="M110">
        <v>0.1981</v>
      </c>
    </row>
    <row r="111" spans="9:13" x14ac:dyDescent="0.25">
      <c r="I111" t="s">
        <v>291</v>
      </c>
      <c r="J111">
        <v>4.0562680280291419</v>
      </c>
      <c r="L111" t="s">
        <v>291</v>
      </c>
      <c r="M111">
        <v>0.22140000000000001</v>
      </c>
    </row>
    <row r="112" spans="9:13" x14ac:dyDescent="0.25">
      <c r="I112" t="s">
        <v>292</v>
      </c>
      <c r="J112">
        <v>1.0358612580834803</v>
      </c>
      <c r="L112" t="s">
        <v>292</v>
      </c>
    </row>
    <row r="113" spans="9:13" x14ac:dyDescent="0.25">
      <c r="I113" t="s">
        <v>293</v>
      </c>
      <c r="J113">
        <v>1.1171229200214707</v>
      </c>
      <c r="L113" t="s">
        <v>293</v>
      </c>
    </row>
    <row r="114" spans="9:13" x14ac:dyDescent="0.25">
      <c r="I114" t="s">
        <v>294</v>
      </c>
      <c r="L114" t="s">
        <v>294</v>
      </c>
    </row>
    <row r="115" spans="9:13" x14ac:dyDescent="0.25">
      <c r="I115" t="s">
        <v>295</v>
      </c>
      <c r="J115">
        <v>1.7242279920110615</v>
      </c>
      <c r="L115" t="s">
        <v>295</v>
      </c>
      <c r="M115">
        <v>0.20050000000000001</v>
      </c>
    </row>
    <row r="116" spans="9:13" x14ac:dyDescent="0.25">
      <c r="I116" t="s">
        <v>170</v>
      </c>
      <c r="J116">
        <v>2.6410647774489582</v>
      </c>
      <c r="L116" t="s">
        <v>170</v>
      </c>
      <c r="M116">
        <v>0.21390000000000001</v>
      </c>
    </row>
    <row r="117" spans="9:13" x14ac:dyDescent="0.25">
      <c r="I117" t="s">
        <v>296</v>
      </c>
      <c r="J117">
        <v>3.17</v>
      </c>
      <c r="L117" t="s">
        <v>296</v>
      </c>
      <c r="M117">
        <v>0.24160000000000001</v>
      </c>
    </row>
    <row r="118" spans="9:13" x14ac:dyDescent="0.25">
      <c r="I118" t="s">
        <v>193</v>
      </c>
      <c r="J118">
        <v>2.4960518580401616</v>
      </c>
      <c r="L118" t="s">
        <v>193</v>
      </c>
      <c r="M118">
        <v>0.2225</v>
      </c>
    </row>
    <row r="119" spans="9:13" x14ac:dyDescent="0.25">
      <c r="I119" t="s">
        <v>297</v>
      </c>
      <c r="L119" t="s">
        <v>297</v>
      </c>
      <c r="M119">
        <v>0.13780000000000001</v>
      </c>
    </row>
    <row r="120" spans="9:13" x14ac:dyDescent="0.25">
      <c r="I120" t="s">
        <v>171</v>
      </c>
      <c r="J120">
        <v>2.5111904761904764</v>
      </c>
      <c r="L120" t="s">
        <v>171</v>
      </c>
      <c r="M120">
        <v>0.16950000000000001</v>
      </c>
    </row>
    <row r="121" spans="9:13" x14ac:dyDescent="0.25">
      <c r="I121" t="s">
        <v>298</v>
      </c>
      <c r="J121">
        <v>2.4372202591283862</v>
      </c>
      <c r="L121" t="s">
        <v>298</v>
      </c>
      <c r="M121">
        <v>0.13880000000000001</v>
      </c>
    </row>
    <row r="122" spans="9:13" x14ac:dyDescent="0.25">
      <c r="I122" t="s">
        <v>299</v>
      </c>
      <c r="J122">
        <v>2.7020768716171011</v>
      </c>
      <c r="L122" t="s">
        <v>299</v>
      </c>
      <c r="M122">
        <v>0.16089999999999999</v>
      </c>
    </row>
    <row r="123" spans="9:13" x14ac:dyDescent="0.25">
      <c r="I123" t="s">
        <v>300</v>
      </c>
      <c r="J123">
        <v>2.5157642563198119</v>
      </c>
      <c r="L123" t="s">
        <v>300</v>
      </c>
      <c r="M123">
        <v>0.1744</v>
      </c>
    </row>
    <row r="124" spans="9:13" x14ac:dyDescent="0.25">
      <c r="I124" t="s">
        <v>194</v>
      </c>
      <c r="J124">
        <v>3.0089359200470311</v>
      </c>
      <c r="L124" t="s">
        <v>194</v>
      </c>
      <c r="M124">
        <v>0.224</v>
      </c>
    </row>
    <row r="125" spans="9:13" x14ac:dyDescent="0.25">
      <c r="I125" t="s">
        <v>301</v>
      </c>
      <c r="J125">
        <v>2.5581286549707603</v>
      </c>
      <c r="L125" t="s">
        <v>301</v>
      </c>
      <c r="M125">
        <v>0.1547</v>
      </c>
    </row>
    <row r="126" spans="9:13" x14ac:dyDescent="0.25">
      <c r="I126" t="s">
        <v>302</v>
      </c>
      <c r="J126">
        <v>3.07</v>
      </c>
      <c r="L126" t="s">
        <v>302</v>
      </c>
      <c r="M126">
        <v>0.158</v>
      </c>
    </row>
    <row r="127" spans="9:13" x14ac:dyDescent="0.25">
      <c r="I127" t="s">
        <v>303</v>
      </c>
      <c r="J127">
        <v>2.095520282186949</v>
      </c>
      <c r="L127" t="s">
        <v>303</v>
      </c>
      <c r="M127">
        <v>0.14099999999999999</v>
      </c>
    </row>
    <row r="128" spans="9:13" x14ac:dyDescent="0.25">
      <c r="I128" t="s">
        <v>304</v>
      </c>
      <c r="J128">
        <v>2.0872214205547537</v>
      </c>
      <c r="L128" t="s">
        <v>304</v>
      </c>
      <c r="M128">
        <v>0.12609999999999999</v>
      </c>
    </row>
    <row r="129" spans="9:13" x14ac:dyDescent="0.25">
      <c r="I129" t="s">
        <v>305</v>
      </c>
      <c r="J129">
        <v>2.979928144533563</v>
      </c>
      <c r="L129" t="s">
        <v>305</v>
      </c>
      <c r="M129">
        <v>0.11210000000000001</v>
      </c>
    </row>
    <row r="130" spans="9:13" x14ac:dyDescent="0.25">
      <c r="I130" t="s">
        <v>306</v>
      </c>
      <c r="J130">
        <v>2.46666005448634</v>
      </c>
      <c r="L130" t="s">
        <v>306</v>
      </c>
      <c r="M130">
        <v>0.1691</v>
      </c>
    </row>
    <row r="131" spans="9:13" x14ac:dyDescent="0.25">
      <c r="I131" t="s">
        <v>307</v>
      </c>
      <c r="L131" t="s">
        <v>307</v>
      </c>
      <c r="M131">
        <v>0.1779</v>
      </c>
    </row>
    <row r="132" spans="9:13" x14ac:dyDescent="0.25">
      <c r="I132" t="s">
        <v>308</v>
      </c>
      <c r="J132">
        <v>2.6356266888380793</v>
      </c>
      <c r="L132" t="s">
        <v>308</v>
      </c>
      <c r="M132">
        <v>0.2039</v>
      </c>
    </row>
    <row r="133" spans="9:13" x14ac:dyDescent="0.25">
      <c r="I133" t="s">
        <v>309</v>
      </c>
      <c r="J133">
        <v>3.3176285826462504</v>
      </c>
      <c r="L133" t="s">
        <v>309</v>
      </c>
      <c r="M133">
        <v>0.23080000000000001</v>
      </c>
    </row>
    <row r="134" spans="9:13" x14ac:dyDescent="0.25">
      <c r="I134" t="s">
        <v>310</v>
      </c>
      <c r="J134">
        <v>3.5155114638447968</v>
      </c>
      <c r="L134" t="s">
        <v>310</v>
      </c>
      <c r="M134">
        <v>0.21729999999999999</v>
      </c>
    </row>
    <row r="135" spans="9:13" x14ac:dyDescent="0.25">
      <c r="I135" t="s">
        <v>311</v>
      </c>
      <c r="J135">
        <v>3.11</v>
      </c>
      <c r="L135" t="s">
        <v>311</v>
      </c>
      <c r="M135">
        <v>0.2432</v>
      </c>
    </row>
    <row r="136" spans="9:13" x14ac:dyDescent="0.25">
      <c r="I136" t="s">
        <v>312</v>
      </c>
      <c r="J136">
        <v>3.132798455269719</v>
      </c>
      <c r="L136" t="s">
        <v>312</v>
      </c>
      <c r="M136">
        <v>0.20760000000000001</v>
      </c>
    </row>
    <row r="137" spans="9:13" x14ac:dyDescent="0.25">
      <c r="I137" t="s">
        <v>313</v>
      </c>
      <c r="L137" t="s">
        <v>313</v>
      </c>
    </row>
    <row r="138" spans="9:13" x14ac:dyDescent="0.25">
      <c r="I138" t="s">
        <v>314</v>
      </c>
      <c r="J138">
        <v>2.82</v>
      </c>
      <c r="L138" t="s">
        <v>314</v>
      </c>
      <c r="M138">
        <v>0.25430000000000003</v>
      </c>
    </row>
    <row r="139" spans="9:13" x14ac:dyDescent="0.25">
      <c r="I139" t="s">
        <v>315</v>
      </c>
      <c r="J139">
        <v>0.5</v>
      </c>
      <c r="L139" t="s">
        <v>315</v>
      </c>
      <c r="M139">
        <v>0.1701</v>
      </c>
    </row>
    <row r="140" spans="9:13" x14ac:dyDescent="0.25">
      <c r="I140" t="s">
        <v>172</v>
      </c>
      <c r="J140">
        <v>1.93</v>
      </c>
      <c r="L140" t="s">
        <v>172</v>
      </c>
      <c r="M140">
        <v>0.21429999999999999</v>
      </c>
    </row>
    <row r="141" spans="9:13" x14ac:dyDescent="0.25">
      <c r="I141" t="s">
        <v>316</v>
      </c>
      <c r="J141">
        <v>2.5099999999999998</v>
      </c>
      <c r="L141" t="s">
        <v>316</v>
      </c>
      <c r="M141">
        <v>0.14910000000000001</v>
      </c>
    </row>
    <row r="142" spans="9:13" x14ac:dyDescent="0.25">
      <c r="I142" t="s">
        <v>317</v>
      </c>
      <c r="J142">
        <v>2.71</v>
      </c>
      <c r="L142" t="s">
        <v>317</v>
      </c>
      <c r="M142">
        <v>0.2266</v>
      </c>
    </row>
    <row r="143" spans="9:13" x14ac:dyDescent="0.25">
      <c r="I143" t="s">
        <v>318</v>
      </c>
      <c r="J143">
        <v>2.3370717468121063</v>
      </c>
      <c r="L143" t="s">
        <v>318</v>
      </c>
      <c r="M143">
        <v>0.14380000000000001</v>
      </c>
    </row>
    <row r="144" spans="9:13" x14ac:dyDescent="0.25">
      <c r="I144" t="s">
        <v>319</v>
      </c>
      <c r="J144">
        <v>3.09</v>
      </c>
      <c r="L144" t="s">
        <v>319</v>
      </c>
      <c r="M144">
        <v>0.16009999999999999</v>
      </c>
    </row>
    <row r="145" spans="9:13" x14ac:dyDescent="0.25">
      <c r="I145" t="s">
        <v>320</v>
      </c>
      <c r="J145">
        <v>2.9</v>
      </c>
      <c r="L145" t="s">
        <v>320</v>
      </c>
      <c r="M145">
        <v>0.153</v>
      </c>
    </row>
    <row r="146" spans="9:13" x14ac:dyDescent="0.25">
      <c r="I146" t="s">
        <v>321</v>
      </c>
      <c r="J146">
        <v>4.6713149924280666</v>
      </c>
      <c r="L146" t="s">
        <v>321</v>
      </c>
      <c r="M146">
        <v>0.1197</v>
      </c>
    </row>
    <row r="147" spans="9:13" x14ac:dyDescent="0.25">
      <c r="I147" t="s">
        <v>322</v>
      </c>
      <c r="J147">
        <v>2.9048385259089891</v>
      </c>
      <c r="L147" t="s">
        <v>322</v>
      </c>
      <c r="M147">
        <v>0.1381</v>
      </c>
    </row>
    <row r="148" spans="9:13" x14ac:dyDescent="0.25">
      <c r="I148" t="s">
        <v>182</v>
      </c>
      <c r="J148">
        <v>3.0592231060080119</v>
      </c>
      <c r="L148" t="s">
        <v>182</v>
      </c>
      <c r="M148">
        <v>0.1696</v>
      </c>
    </row>
    <row r="149" spans="9:13" x14ac:dyDescent="0.25">
      <c r="I149" t="s">
        <v>323</v>
      </c>
      <c r="J149">
        <v>2.02</v>
      </c>
      <c r="L149" t="s">
        <v>323</v>
      </c>
      <c r="M149">
        <v>0.1716</v>
      </c>
    </row>
    <row r="150" spans="9:13" x14ac:dyDescent="0.25">
      <c r="I150" t="s">
        <v>324</v>
      </c>
      <c r="J150">
        <v>2.2999999999999998</v>
      </c>
      <c r="L150" t="s">
        <v>324</v>
      </c>
      <c r="M150">
        <v>0.18740000000000001</v>
      </c>
    </row>
    <row r="151" spans="9:13" x14ac:dyDescent="0.25">
      <c r="I151" t="s">
        <v>173</v>
      </c>
      <c r="L151" t="s">
        <v>173</v>
      </c>
    </row>
    <row r="152" spans="9:13" x14ac:dyDescent="0.25">
      <c r="I152" t="s">
        <v>325</v>
      </c>
      <c r="J152">
        <v>2.2930575597242262</v>
      </c>
      <c r="L152" t="s">
        <v>325</v>
      </c>
      <c r="M152">
        <v>0.2407</v>
      </c>
    </row>
    <row r="153" spans="9:13" x14ac:dyDescent="0.25">
      <c r="I153" t="s">
        <v>326</v>
      </c>
      <c r="L153" t="s">
        <v>326</v>
      </c>
    </row>
    <row r="154" spans="9:13" x14ac:dyDescent="0.25">
      <c r="I154" t="s">
        <v>327</v>
      </c>
      <c r="J154">
        <v>1.785890652557319</v>
      </c>
      <c r="L154" t="s">
        <v>327</v>
      </c>
      <c r="M154">
        <v>0.23880000000000001</v>
      </c>
    </row>
    <row r="155" spans="9:13" x14ac:dyDescent="0.25">
      <c r="I155" t="s">
        <v>328</v>
      </c>
      <c r="J155">
        <v>3.09</v>
      </c>
      <c r="L155" t="s">
        <v>328</v>
      </c>
    </row>
    <row r="156" spans="9:13" x14ac:dyDescent="0.25">
      <c r="I156" t="s">
        <v>329</v>
      </c>
      <c r="J156">
        <v>2.41</v>
      </c>
      <c r="L156" t="s">
        <v>329</v>
      </c>
    </row>
    <row r="157" spans="9:13" x14ac:dyDescent="0.25">
      <c r="I157" t="s">
        <v>330</v>
      </c>
      <c r="J157">
        <v>2.39</v>
      </c>
      <c r="L157" t="s">
        <v>330</v>
      </c>
    </row>
    <row r="158" spans="9:13" x14ac:dyDescent="0.25">
      <c r="I158" t="s">
        <v>331</v>
      </c>
      <c r="J158">
        <v>3.02</v>
      </c>
      <c r="L158" t="s">
        <v>331</v>
      </c>
    </row>
    <row r="159" spans="9:13" x14ac:dyDescent="0.25">
      <c r="I159" t="s">
        <v>332</v>
      </c>
      <c r="J159">
        <v>3.4540636042402824</v>
      </c>
      <c r="L159" t="s">
        <v>332</v>
      </c>
      <c r="M159">
        <v>4.8999999999999998E-3</v>
      </c>
    </row>
    <row r="160" spans="9:13" x14ac:dyDescent="0.25">
      <c r="I160" t="s">
        <v>333</v>
      </c>
      <c r="J160">
        <v>3.1514263552529518</v>
      </c>
      <c r="L160" t="s">
        <v>333</v>
      </c>
      <c r="M160">
        <v>2.8E-3</v>
      </c>
    </row>
    <row r="161" spans="9:13" x14ac:dyDescent="0.25">
      <c r="I161" t="s">
        <v>334</v>
      </c>
      <c r="J161">
        <v>2.9142169761672054</v>
      </c>
      <c r="L161" t="s">
        <v>334</v>
      </c>
      <c r="M161">
        <v>4.1999999999999997E-3</v>
      </c>
    </row>
    <row r="162" spans="9:13" x14ac:dyDescent="0.25">
      <c r="I162" t="s">
        <v>335</v>
      </c>
      <c r="L162" t="s">
        <v>335</v>
      </c>
    </row>
    <row r="163" spans="9:13" x14ac:dyDescent="0.25">
      <c r="I163" t="s">
        <v>336</v>
      </c>
      <c r="J163">
        <v>3.1634223565969593</v>
      </c>
      <c r="L163" t="s">
        <v>336</v>
      </c>
      <c r="M163">
        <v>0.20780000000000001</v>
      </c>
    </row>
    <row r="164" spans="9:13" x14ac:dyDescent="0.25">
      <c r="I164" t="s">
        <v>337</v>
      </c>
      <c r="J164">
        <v>2.5952557319223986</v>
      </c>
      <c r="L164" t="s">
        <v>337</v>
      </c>
      <c r="M164">
        <v>0.21990000000000001</v>
      </c>
    </row>
    <row r="165" spans="9:13" x14ac:dyDescent="0.25">
      <c r="I165" t="s">
        <v>174</v>
      </c>
      <c r="J165">
        <v>2.7868659891940317</v>
      </c>
      <c r="L165" t="s">
        <v>174</v>
      </c>
      <c r="M165">
        <v>0.26979999999999998</v>
      </c>
    </row>
    <row r="166" spans="9:13" x14ac:dyDescent="0.25">
      <c r="I166" t="s">
        <v>175</v>
      </c>
      <c r="J166">
        <v>2.6882539682539681</v>
      </c>
      <c r="L166" t="s">
        <v>175</v>
      </c>
      <c r="M166">
        <v>0.16839999999999999</v>
      </c>
    </row>
    <row r="167" spans="9:13" x14ac:dyDescent="0.25">
      <c r="I167" t="s">
        <v>338</v>
      </c>
      <c r="L167" t="s">
        <v>338</v>
      </c>
      <c r="M167">
        <v>0.25069999999999998</v>
      </c>
    </row>
    <row r="168" spans="9:13" x14ac:dyDescent="0.25">
      <c r="I168" t="s">
        <v>196</v>
      </c>
      <c r="J168">
        <v>3.3828336272780724</v>
      </c>
      <c r="L168" t="s">
        <v>196</v>
      </c>
      <c r="M168">
        <v>0.2324</v>
      </c>
    </row>
    <row r="169" spans="9:13" x14ac:dyDescent="0.25">
      <c r="I169" t="s">
        <v>339</v>
      </c>
      <c r="J169">
        <v>3.4111992945326275</v>
      </c>
      <c r="L169" t="s">
        <v>339</v>
      </c>
      <c r="M169">
        <v>0.23280000000000001</v>
      </c>
    </row>
    <row r="170" spans="9:13" x14ac:dyDescent="0.25">
      <c r="I170" t="s">
        <v>340</v>
      </c>
      <c r="J170">
        <v>2.9957351290684624</v>
      </c>
      <c r="L170" t="s">
        <v>340</v>
      </c>
      <c r="M170">
        <v>0.25790000000000002</v>
      </c>
    </row>
    <row r="171" spans="9:13" x14ac:dyDescent="0.25">
      <c r="I171" t="s">
        <v>176</v>
      </c>
      <c r="J171">
        <v>2.58</v>
      </c>
      <c r="L171" t="s">
        <v>176</v>
      </c>
      <c r="M171">
        <v>0.18540000000000001</v>
      </c>
    </row>
    <row r="172" spans="9:13" x14ac:dyDescent="0.25">
      <c r="I172" t="s">
        <v>341</v>
      </c>
      <c r="J172">
        <v>2.5031981187536743</v>
      </c>
      <c r="L172" t="s">
        <v>341</v>
      </c>
      <c r="M172">
        <v>0.18179999999999999</v>
      </c>
    </row>
    <row r="173" spans="9:13" x14ac:dyDescent="0.25">
      <c r="I173" t="s">
        <v>177</v>
      </c>
      <c r="J173">
        <v>2.4030511463844793</v>
      </c>
      <c r="L173" t="s">
        <v>177</v>
      </c>
      <c r="M173">
        <v>0.23860000000000001</v>
      </c>
    </row>
    <row r="174" spans="9:13" x14ac:dyDescent="0.25">
      <c r="I174" t="s">
        <v>342</v>
      </c>
      <c r="J174">
        <v>2.5970634920634921</v>
      </c>
      <c r="L174" t="s">
        <v>342</v>
      </c>
      <c r="M174">
        <v>0.1736</v>
      </c>
    </row>
    <row r="175" spans="9:13" x14ac:dyDescent="0.25">
      <c r="I175" t="s">
        <v>343</v>
      </c>
      <c r="J175">
        <v>2.7123913740580408</v>
      </c>
      <c r="L175" t="s">
        <v>343</v>
      </c>
      <c r="M175">
        <v>0.2233</v>
      </c>
    </row>
    <row r="176" spans="9:13" x14ac:dyDescent="0.25">
      <c r="I176" t="s">
        <v>344</v>
      </c>
      <c r="J176">
        <v>2.8247102544721594</v>
      </c>
      <c r="L176" t="s">
        <v>344</v>
      </c>
      <c r="M176">
        <v>0.1719</v>
      </c>
    </row>
    <row r="177" spans="9:13" x14ac:dyDescent="0.25">
      <c r="I177" t="s">
        <v>178</v>
      </c>
      <c r="J177">
        <v>2</v>
      </c>
      <c r="L177" t="s">
        <v>178</v>
      </c>
      <c r="M177">
        <v>0.25119999999999998</v>
      </c>
    </row>
    <row r="178" spans="9:13" x14ac:dyDescent="0.25">
      <c r="I178" t="s">
        <v>197</v>
      </c>
      <c r="J178">
        <v>2.75</v>
      </c>
      <c r="L178" t="s">
        <v>197</v>
      </c>
      <c r="M178">
        <v>0.23419999999999999</v>
      </c>
    </row>
    <row r="179" spans="9:13" x14ac:dyDescent="0.25">
      <c r="I179" t="s">
        <v>345</v>
      </c>
      <c r="J179">
        <v>2.86</v>
      </c>
      <c r="L179" t="s">
        <v>345</v>
      </c>
      <c r="M179">
        <v>0.23130000000000001</v>
      </c>
    </row>
    <row r="180" spans="9:13" x14ac:dyDescent="0.25">
      <c r="I180" t="s">
        <v>346</v>
      </c>
      <c r="J180">
        <v>2.2643431898133821</v>
      </c>
      <c r="L180" t="s">
        <v>346</v>
      </c>
      <c r="M180">
        <v>0.19219999999999998</v>
      </c>
    </row>
    <row r="181" spans="9:13" x14ac:dyDescent="0.25">
      <c r="I181" t="s">
        <v>179</v>
      </c>
      <c r="J181">
        <v>2.5707784438074976</v>
      </c>
      <c r="L181" t="s">
        <v>179</v>
      </c>
      <c r="M181">
        <v>0.17249999999999999</v>
      </c>
    </row>
    <row r="182" spans="9:13" x14ac:dyDescent="0.25">
      <c r="I182" t="s">
        <v>347</v>
      </c>
      <c r="J182">
        <v>2.3952052268718935</v>
      </c>
      <c r="L182" t="s">
        <v>347</v>
      </c>
      <c r="M182">
        <v>0.18690000000000001</v>
      </c>
    </row>
    <row r="183" spans="9:13" x14ac:dyDescent="0.25">
      <c r="I183" t="s">
        <v>198</v>
      </c>
      <c r="J183">
        <v>2.9592596205092292</v>
      </c>
      <c r="L183" t="s">
        <v>198</v>
      </c>
      <c r="M183">
        <v>0.19220000000000001</v>
      </c>
    </row>
    <row r="184" spans="9:13" x14ac:dyDescent="0.25">
      <c r="I184" t="s">
        <v>348</v>
      </c>
      <c r="J184">
        <v>2.7983940876684863</v>
      </c>
      <c r="L184" t="s">
        <v>348</v>
      </c>
      <c r="M184">
        <v>0.21460000000000001</v>
      </c>
    </row>
    <row r="185" spans="9:13" x14ac:dyDescent="0.25">
      <c r="I185" t="s">
        <v>349</v>
      </c>
      <c r="J185">
        <v>2.7922839506172838</v>
      </c>
      <c r="L185" t="s">
        <v>349</v>
      </c>
      <c r="M185">
        <v>0.2203</v>
      </c>
    </row>
    <row r="186" spans="9:13" x14ac:dyDescent="0.25">
      <c r="I186" t="s">
        <v>350</v>
      </c>
      <c r="J186">
        <v>2.48</v>
      </c>
      <c r="L186" t="s">
        <v>350</v>
      </c>
      <c r="M186">
        <v>0.18970000000000001</v>
      </c>
    </row>
    <row r="187" spans="9:13" x14ac:dyDescent="0.25">
      <c r="I187" t="s">
        <v>351</v>
      </c>
      <c r="J187">
        <v>2.8732259570494865</v>
      </c>
      <c r="L187" t="s">
        <v>351</v>
      </c>
      <c r="M187">
        <v>0.19350000000000001</v>
      </c>
    </row>
    <row r="188" spans="9:13" x14ac:dyDescent="0.25">
      <c r="I188" t="s">
        <v>352</v>
      </c>
      <c r="J188">
        <v>2.7623388956722286</v>
      </c>
      <c r="L188" t="s">
        <v>352</v>
      </c>
      <c r="M188">
        <v>0.18260000000000001</v>
      </c>
    </row>
    <row r="189" spans="9:13" x14ac:dyDescent="0.25">
      <c r="I189" t="s">
        <v>353</v>
      </c>
      <c r="L189" t="s">
        <v>353</v>
      </c>
    </row>
    <row r="190" spans="9:13" x14ac:dyDescent="0.25">
      <c r="I190" t="s">
        <v>354</v>
      </c>
      <c r="J190">
        <v>3.31</v>
      </c>
      <c r="L190" t="s">
        <v>354</v>
      </c>
      <c r="M190">
        <v>0.1721</v>
      </c>
    </row>
    <row r="191" spans="9:13" x14ac:dyDescent="0.25">
      <c r="I191" t="s">
        <v>355</v>
      </c>
      <c r="J191">
        <v>3.23</v>
      </c>
      <c r="L191" t="s">
        <v>355</v>
      </c>
      <c r="M191">
        <v>0.22359999999999999</v>
      </c>
    </row>
    <row r="192" spans="9:13" x14ac:dyDescent="0.25">
      <c r="I192" t="s">
        <v>180</v>
      </c>
      <c r="J192">
        <v>1.64</v>
      </c>
      <c r="L192" t="s">
        <v>180</v>
      </c>
      <c r="M192">
        <v>0.25850000000000001</v>
      </c>
    </row>
    <row r="193" spans="9:13" x14ac:dyDescent="0.25">
      <c r="I193" t="s">
        <v>356</v>
      </c>
      <c r="L193" t="s">
        <v>356</v>
      </c>
    </row>
    <row r="194" spans="9:13" x14ac:dyDescent="0.25">
      <c r="I194" t="s">
        <v>357</v>
      </c>
      <c r="J194">
        <v>2.36</v>
      </c>
      <c r="L194" t="s">
        <v>357</v>
      </c>
      <c r="M194">
        <v>0.22090000000000001</v>
      </c>
    </row>
    <row r="195" spans="9:13" x14ac:dyDescent="0.25">
      <c r="I195" t="s">
        <v>199</v>
      </c>
      <c r="J195">
        <v>3.21</v>
      </c>
      <c r="L195" t="s">
        <v>199</v>
      </c>
      <c r="M195">
        <v>0.2374</v>
      </c>
    </row>
    <row r="196" spans="9:13" x14ac:dyDescent="0.25">
      <c r="I196" t="s">
        <v>358</v>
      </c>
      <c r="L196" t="s">
        <v>358</v>
      </c>
    </row>
    <row r="197" spans="9:13" x14ac:dyDescent="0.25">
      <c r="I197" t="s">
        <v>359</v>
      </c>
      <c r="L197" t="s">
        <v>359</v>
      </c>
      <c r="M197">
        <v>0.20150000000000001</v>
      </c>
    </row>
    <row r="198" spans="9:13" x14ac:dyDescent="0.25">
      <c r="I198" t="s">
        <v>360</v>
      </c>
      <c r="J198">
        <v>1.5113736749116606</v>
      </c>
      <c r="L198" t="s">
        <v>360</v>
      </c>
      <c r="M198">
        <v>9.3599999999999989E-2</v>
      </c>
    </row>
    <row r="199" spans="9:13" x14ac:dyDescent="0.25">
      <c r="I199" t="s">
        <v>361</v>
      </c>
      <c r="J199">
        <v>1.7239777889954566</v>
      </c>
      <c r="L199" t="s">
        <v>361</v>
      </c>
      <c r="M199">
        <v>0.17710000000000001</v>
      </c>
    </row>
    <row r="200" spans="9:13" x14ac:dyDescent="0.25">
      <c r="I200" t="s">
        <v>362</v>
      </c>
      <c r="J200">
        <v>1.8709540636042403</v>
      </c>
      <c r="L200" t="s">
        <v>362</v>
      </c>
      <c r="M200">
        <v>0.13700000000000001</v>
      </c>
    </row>
    <row r="201" spans="9:13" x14ac:dyDescent="0.25">
      <c r="I201" t="s">
        <v>363</v>
      </c>
      <c r="J201">
        <v>1.5651568690437947</v>
      </c>
      <c r="L201" t="s">
        <v>363</v>
      </c>
      <c r="M201">
        <v>0.17749999999999999</v>
      </c>
    </row>
    <row r="202" spans="9:13" x14ac:dyDescent="0.25">
      <c r="I202" t="s">
        <v>364</v>
      </c>
      <c r="L202" t="s">
        <v>364</v>
      </c>
      <c r="M202">
        <v>0.2233</v>
      </c>
    </row>
    <row r="203" spans="9:13" x14ac:dyDescent="0.25">
      <c r="I203" t="s">
        <v>365</v>
      </c>
      <c r="J203">
        <v>2.9166570436576675</v>
      </c>
      <c r="L203" t="s">
        <v>365</v>
      </c>
      <c r="M203">
        <v>0.1711</v>
      </c>
    </row>
    <row r="204" spans="9:13" x14ac:dyDescent="0.25">
      <c r="I204" t="s">
        <v>181</v>
      </c>
      <c r="J204">
        <v>2.75</v>
      </c>
      <c r="L204" t="s">
        <v>181</v>
      </c>
      <c r="M204">
        <v>0.2054</v>
      </c>
    </row>
    <row r="205" spans="9:13" x14ac:dyDescent="0.25">
      <c r="I205" t="s">
        <v>200</v>
      </c>
      <c r="J205">
        <v>2.58</v>
      </c>
      <c r="L205" t="s">
        <v>200</v>
      </c>
      <c r="M205">
        <v>0.1656</v>
      </c>
    </row>
    <row r="206" spans="9:13" x14ac:dyDescent="0.25">
      <c r="I206" s="25" t="s">
        <v>195</v>
      </c>
      <c r="L206" s="25" t="s">
        <v>195</v>
      </c>
    </row>
  </sheetData>
  <conditionalFormatting sqref="D2:D56 D58:D80">
    <cfRule type="cellIs" dxfId="49" priority="8" operator="greaterThan">
      <formula>3.49</formula>
    </cfRule>
  </conditionalFormatting>
  <conditionalFormatting sqref="D3:D56 D58:D80">
    <cfRule type="cellIs" dxfId="48" priority="7" operator="lessThan">
      <formula>2.1</formula>
    </cfRule>
  </conditionalFormatting>
  <conditionalFormatting sqref="F81:F84">
    <cfRule type="cellIs" dxfId="47" priority="6" operator="greaterThan">
      <formula>2</formula>
    </cfRule>
  </conditionalFormatting>
  <conditionalFormatting sqref="D57">
    <cfRule type="cellIs" dxfId="46" priority="5" operator="greaterThan">
      <formula>3.49</formula>
    </cfRule>
  </conditionalFormatting>
  <conditionalFormatting sqref="D57">
    <cfRule type="cellIs" dxfId="45" priority="4" operator="lessThan">
      <formula>2.1</formula>
    </cfRule>
  </conditionalFormatting>
  <conditionalFormatting sqref="E2:E84">
    <cfRule type="cellIs" dxfId="44" priority="1" operator="between">
      <formula>18.01</formula>
      <formula>22.49</formula>
    </cfRule>
    <cfRule type="cellIs" dxfId="43" priority="2" operator="lessThan">
      <formula>18</formula>
    </cfRule>
    <cfRule type="cellIs" dxfId="42" priority="3" operator="greaterThan">
      <formula>22.5</formula>
    </cfRule>
  </conditionalFormatting>
  <conditionalFormatting sqref="D81:D8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0C6C-FC60-4457-9919-C082732EA726}">
  <dimension ref="A1:E4"/>
  <sheetViews>
    <sheetView workbookViewId="0">
      <selection activeCell="A9" sqref="A9"/>
    </sheetView>
  </sheetViews>
  <sheetFormatPr defaultColWidth="9" defaultRowHeight="15" x14ac:dyDescent="0.25"/>
  <cols>
    <col min="1" max="1" width="34.85546875" customWidth="1"/>
    <col min="3" max="3" width="10.85546875" customWidth="1"/>
    <col min="4" max="4" width="13" style="15" customWidth="1"/>
    <col min="5" max="5" width="11.85546875" customWidth="1"/>
  </cols>
  <sheetData>
    <row r="1" spans="1:5" x14ac:dyDescent="0.25">
      <c r="A1" s="5" t="s">
        <v>42</v>
      </c>
      <c r="B1" s="5" t="s">
        <v>396</v>
      </c>
      <c r="C1" s="5" t="s">
        <v>43</v>
      </c>
      <c r="D1" s="5" t="s">
        <v>44</v>
      </c>
      <c r="E1" s="16" t="s">
        <v>38</v>
      </c>
    </row>
    <row r="2" spans="1:5" x14ac:dyDescent="0.25">
      <c r="A2" s="9" t="s">
        <v>29</v>
      </c>
      <c r="B2" s="9" t="str">
        <f>IFERROR(VLOOKUP(DEADC8[[#This Row],[Scion METRC Tag]],VEGC8[[#This Row],[Scion METRC '#]:[Pheno Barcode]],2,FALSE),"")</f>
        <v/>
      </c>
      <c r="C2" s="9" t="str">
        <f>IF(ISTEXT(DEADC8[[#This Row],[Scion METRC Tag]]),"DEAD","")</f>
        <v>DEAD</v>
      </c>
      <c r="D2" s="9" t="s">
        <v>121</v>
      </c>
      <c r="E2" s="10">
        <v>43545</v>
      </c>
    </row>
    <row r="3" spans="1:5" x14ac:dyDescent="0.25">
      <c r="A3" s="21" t="s">
        <v>203</v>
      </c>
      <c r="B3" s="21" t="str">
        <f>IFERROR(VLOOKUP(DEADC8[[#This Row],[Scion METRC Tag]],VEGC8[[#This Row],[Scion METRC '#]:[Pheno Barcode]],2,FALSE),"")</f>
        <v/>
      </c>
      <c r="C3" s="21" t="str">
        <f>IF(ISTEXT(DEADC8[[#This Row],[Scion METRC Tag]]),"DEAD","")</f>
        <v>DEAD</v>
      </c>
      <c r="D3" s="21" t="s">
        <v>140</v>
      </c>
      <c r="E3" s="22" t="s">
        <v>140</v>
      </c>
    </row>
    <row r="4" spans="1:5" x14ac:dyDescent="0.25">
      <c r="A4" s="21"/>
      <c r="B4" s="23" t="str">
        <f>IFERROR(VLOOKUP(DEADC8[[#This Row],[Scion METRC Tag]],VEGC8[[#This Row],[Scion METRC '#]:[Pheno Barcode]],2,FALSE),"")</f>
        <v/>
      </c>
      <c r="C4" s="124" t="str">
        <f>IF(ISTEXT(DEADC8[[#This Row],[Scion METRC Tag]]),"DEAD","")</f>
        <v/>
      </c>
      <c r="D4" s="22"/>
      <c r="E4" s="22"/>
    </row>
  </sheetData>
  <conditionalFormatting sqref="A3:B3">
    <cfRule type="duplicateValues" dxfId="33" priority="1"/>
  </conditionalFormatting>
  <conditionalFormatting sqref="A2:B4">
    <cfRule type="duplicateValues" dxfId="32" priority="59"/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4A2-11CD-4637-ADE2-4528E56A686F}">
  <dimension ref="A1:J14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7.140625" style="40" customWidth="1"/>
    <col min="3" max="3" width="11.85546875" customWidth="1"/>
    <col min="4" max="4" width="15.140625" customWidth="1"/>
    <col min="5" max="5" width="16.140625" customWidth="1"/>
  </cols>
  <sheetData>
    <row r="1" spans="1:10" x14ac:dyDescent="0.25">
      <c r="A1" s="5" t="s">
        <v>42</v>
      </c>
      <c r="B1" s="5" t="s">
        <v>477</v>
      </c>
      <c r="C1" s="5" t="s">
        <v>396</v>
      </c>
      <c r="D1" s="5" t="s">
        <v>156</v>
      </c>
      <c r="E1" s="37" t="s">
        <v>155</v>
      </c>
      <c r="F1" s="16" t="s">
        <v>157</v>
      </c>
      <c r="G1" s="16" t="s">
        <v>464</v>
      </c>
    </row>
    <row r="2" spans="1:10" x14ac:dyDescent="0.25">
      <c r="A2" s="40"/>
      <c r="B2" s="40" t="str">
        <f>IF(SICK[[#This Row],[Scion METRC Tag]]="","",INDEX(VEGC8[[#This Row],[Pheno Barcode]],MATCH(SICK[[#This Row],[Scion METRC Tag]],VEGC8[[#This Row],[Scion METRC '#]],0)))</f>
        <v/>
      </c>
      <c r="C2" s="40" t="str">
        <f>LEFT(SICK[[#This Row],[Barcode]],7)</f>
        <v/>
      </c>
      <c r="D2" s="21"/>
      <c r="E2" s="38"/>
      <c r="F2" s="22"/>
      <c r="G2" s="61" t="str">
        <f>_xlfn.IFNA(LEFT(VLOOKUP(SICK[[#This Row],[Scion METRC Tag]],VEGC8[[#This Row],[Scion METRC '#]:[HERM?]],13,FALSE),1),"")</f>
        <v/>
      </c>
      <c r="I2" s="154" t="s">
        <v>462</v>
      </c>
      <c r="J2" s="154"/>
    </row>
    <row r="3" spans="1:10" x14ac:dyDescent="0.25">
      <c r="I3" s="59" t="s">
        <v>6</v>
      </c>
      <c r="J3" s="59" t="s">
        <v>28</v>
      </c>
    </row>
    <row r="4" spans="1:10" x14ac:dyDescent="0.25">
      <c r="I4" s="59" t="s">
        <v>7</v>
      </c>
      <c r="J4" s="59" t="s">
        <v>27</v>
      </c>
    </row>
    <row r="5" spans="1:10" x14ac:dyDescent="0.25">
      <c r="I5" s="59" t="s">
        <v>8</v>
      </c>
      <c r="J5" s="59" t="s">
        <v>26</v>
      </c>
    </row>
    <row r="6" spans="1:10" x14ac:dyDescent="0.25">
      <c r="I6" s="59" t="s">
        <v>9</v>
      </c>
      <c r="J6" s="59" t="s">
        <v>25</v>
      </c>
    </row>
    <row r="7" spans="1:10" x14ac:dyDescent="0.25">
      <c r="I7" s="59" t="s">
        <v>10</v>
      </c>
      <c r="J7" s="59" t="s">
        <v>24</v>
      </c>
    </row>
    <row r="8" spans="1:10" x14ac:dyDescent="0.25">
      <c r="I8" s="59" t="s">
        <v>11</v>
      </c>
      <c r="J8" s="59" t="s">
        <v>23</v>
      </c>
    </row>
    <row r="9" spans="1:10" x14ac:dyDescent="0.25">
      <c r="I9" s="59" t="s">
        <v>12</v>
      </c>
      <c r="J9" s="59" t="s">
        <v>22</v>
      </c>
    </row>
    <row r="10" spans="1:10" x14ac:dyDescent="0.25">
      <c r="I10" s="59" t="s">
        <v>13</v>
      </c>
      <c r="J10" s="59" t="s">
        <v>21</v>
      </c>
    </row>
    <row r="11" spans="1:10" x14ac:dyDescent="0.25">
      <c r="I11" s="59" t="s">
        <v>14</v>
      </c>
      <c r="J11" s="59" t="s">
        <v>20</v>
      </c>
    </row>
    <row r="12" spans="1:10" x14ac:dyDescent="0.25">
      <c r="I12" s="60" t="s">
        <v>15</v>
      </c>
      <c r="J12" s="59" t="s">
        <v>19</v>
      </c>
    </row>
    <row r="13" spans="1:10" x14ac:dyDescent="0.25">
      <c r="I13" s="60" t="s">
        <v>463</v>
      </c>
      <c r="J13" s="60" t="s">
        <v>18</v>
      </c>
    </row>
    <row r="14" spans="1:10" x14ac:dyDescent="0.25">
      <c r="I14" s="60" t="s">
        <v>16</v>
      </c>
      <c r="J14" s="60" t="s">
        <v>17</v>
      </c>
    </row>
  </sheetData>
  <mergeCells count="1">
    <mergeCell ref="I2:J2"/>
  </mergeCells>
  <conditionalFormatting sqref="A2:C2">
    <cfRule type="duplicateValues" dxfId="21" priority="61"/>
  </conditionalFormatting>
  <conditionalFormatting sqref="I3:J14">
    <cfRule type="expression" dxfId="20" priority="1">
      <formula>MATCH(I3,$F$2:$F$73,0)</formula>
    </cfRule>
  </conditionalFormatting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29F2-8873-4D4E-ACDA-850BD3430403}">
  <dimension ref="A1:J11"/>
  <sheetViews>
    <sheetView workbookViewId="0">
      <selection activeCell="G4" sqref="G4"/>
    </sheetView>
  </sheetViews>
  <sheetFormatPr defaultColWidth="9.140625" defaultRowHeight="15" x14ac:dyDescent="0.25"/>
  <cols>
    <col min="1" max="1" width="9.140625" style="40"/>
    <col min="2" max="2" width="35.85546875" style="40" customWidth="1"/>
    <col min="3" max="3" width="17.85546875" style="40" customWidth="1"/>
    <col min="4" max="5" width="11" style="40" customWidth="1"/>
    <col min="6" max="6" width="22.85546875" style="31" customWidth="1"/>
    <col min="7" max="7" width="8.42578125" style="40" bestFit="1" customWidth="1"/>
    <col min="8" max="8" width="12.140625" style="40" bestFit="1" customWidth="1"/>
    <col min="9" max="9" width="27.42578125" style="40" bestFit="1" customWidth="1"/>
    <col min="10" max="10" width="17.85546875" style="40" bestFit="1" customWidth="1"/>
    <col min="11" max="16384" width="9.140625" style="40"/>
  </cols>
  <sheetData>
    <row r="1" spans="1:10" x14ac:dyDescent="0.25">
      <c r="B1" s="127" t="s">
        <v>376</v>
      </c>
      <c r="C1" s="127"/>
    </row>
    <row r="2" spans="1:10" x14ac:dyDescent="0.25">
      <c r="B2" s="127"/>
      <c r="C2" s="127"/>
    </row>
    <row r="3" spans="1:10" x14ac:dyDescent="0.25">
      <c r="B3" s="1" t="s">
        <v>377</v>
      </c>
      <c r="C3" s="40" t="s">
        <v>378</v>
      </c>
      <c r="D3" s="40" t="s">
        <v>379</v>
      </c>
      <c r="E3" s="40" t="s">
        <v>380</v>
      </c>
      <c r="F3" s="31" t="s">
        <v>381</v>
      </c>
      <c r="G3" s="40" t="s">
        <v>710</v>
      </c>
      <c r="H3"/>
      <c r="I3"/>
      <c r="J3"/>
    </row>
    <row r="4" spans="1:10" x14ac:dyDescent="0.25">
      <c r="A4" s="40" t="s">
        <v>137</v>
      </c>
      <c r="B4" s="13"/>
      <c r="C4" s="40">
        <f>IF(ISEVEN(ROW(WETSCAN13[[#This Row],[RAW DATA ENTRY]])),B4,"")</f>
        <v>0</v>
      </c>
      <c r="D4" s="40" t="str">
        <f>_xlfn.IFNA(VLOOKUP(WETSCAN13[[#This Row],[METRC TAG]],flower[[#All],[Scion METRC '#]:[Pheno '#]],4,FALSE),"")</f>
        <v/>
      </c>
      <c r="E4" s="40" t="str">
        <f>_xlfn.IFNA(VLOOKUP(WETSCAN13[[#This Row],[METRC TAG]],flower[[#All],[Scion METRC '#]:[Pheno '#]],2,FALSE),"")</f>
        <v/>
      </c>
      <c r="F4" s="31" t="e">
        <f t="shared" ref="F4:F5" si="0">IF(ISODD(ROW(B5)),TRIM(LEFT(B5,LEN(B5)-7)),"")</f>
        <v>#VALUE!</v>
      </c>
      <c r="G4" s="23" t="e">
        <f>IF(WETSCAN13[[#This Row],[Wet Weight per plant (g)]]="","",'Group Info'!$B$2)</f>
        <v>#VALUE!</v>
      </c>
      <c r="H4"/>
      <c r="I4"/>
      <c r="J4"/>
    </row>
    <row r="5" spans="1:10" x14ac:dyDescent="0.25">
      <c r="A5" s="40" t="s">
        <v>382</v>
      </c>
      <c r="C5" s="40" t="str">
        <f>IF(ISEVEN(ROW(WETSCAN13[[#This Row],[RAW DATA ENTRY]])),B5,"")</f>
        <v/>
      </c>
      <c r="D5" s="40" t="str">
        <f>_xlfn.IFNA(VLOOKUP(WETSCAN13[[#This Row],[METRC TAG]],flower[[#All],[Scion METRC '#]:[Pheno '#]],4,FALSE),"")</f>
        <v/>
      </c>
      <c r="E5" s="40" t="str">
        <f>_xlfn.IFNA(VLOOKUP(WETSCAN13[[#This Row],[METRC TAG]],flower[[#All],[Scion METRC '#]:[Pheno '#]],2,FALSE),"")</f>
        <v/>
      </c>
      <c r="F5" s="31" t="str">
        <f t="shared" si="0"/>
        <v/>
      </c>
      <c r="G5" s="23" t="str">
        <f>IF(WETSCAN13[[#This Row],[Wet Weight per plant (g)]]="","",'Group Info'!$B$2)</f>
        <v/>
      </c>
      <c r="H5"/>
      <c r="I5"/>
      <c r="J5"/>
    </row>
    <row r="10" spans="1:10" x14ac:dyDescent="0.25">
      <c r="B10" s="46"/>
    </row>
    <row r="11" spans="1:10" x14ac:dyDescent="0.25">
      <c r="B11" s="46"/>
    </row>
  </sheetData>
  <mergeCells count="1">
    <mergeCell ref="B1:C2"/>
  </mergeCells>
  <conditionalFormatting sqref="F1:F1048576">
    <cfRule type="containsText" dxfId="11" priority="7" operator="containsText" text="1A407">
      <formula>NOT(ISERROR(SEARCH("1A407",F1)))</formula>
    </cfRule>
  </conditionalFormatting>
  <conditionalFormatting sqref="B4">
    <cfRule type="duplicateValues" dxfId="10" priority="6"/>
  </conditionalFormatting>
  <conditionalFormatting sqref="B5">
    <cfRule type="duplicateValues" dxfId="9" priority="5"/>
  </conditionalFormatting>
  <conditionalFormatting sqref="B7">
    <cfRule type="duplicateValues" dxfId="8" priority="4"/>
  </conditionalFormatting>
  <conditionalFormatting sqref="B9">
    <cfRule type="duplicateValues" dxfId="7" priority="3"/>
  </conditionalFormatting>
  <conditionalFormatting sqref="B10">
    <cfRule type="duplicateValues" dxfId="6" priority="2"/>
  </conditionalFormatting>
  <conditionalFormatting sqref="B11">
    <cfRule type="duplicateValues" dxfId="5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Vlookup</vt:lpstr>
      <vt:lpstr>Group Info</vt:lpstr>
      <vt:lpstr>Locs</vt:lpstr>
      <vt:lpstr>Clone List</vt:lpstr>
      <vt:lpstr>Mom List</vt:lpstr>
      <vt:lpstr>StrainCodes</vt:lpstr>
      <vt:lpstr>METRC</vt:lpstr>
      <vt:lpstr>ExpTreatments</vt:lpstr>
      <vt:lpstr>Clone Transfer</vt:lpstr>
      <vt:lpstr>Veg RAW</vt:lpstr>
      <vt:lpstr>VegMap</vt:lpstr>
      <vt:lpstr>VEG</vt:lpstr>
      <vt:lpstr>Flower room move</vt:lpstr>
      <vt:lpstr>Flower</vt:lpstr>
      <vt:lpstr>Expanded Flower</vt:lpstr>
      <vt:lpstr>FlowerMap</vt:lpstr>
      <vt:lpstr>Strain List</vt:lpstr>
      <vt:lpstr>DEAD POOL</vt:lpstr>
      <vt:lpstr>SICK-Runt POOL</vt:lpstr>
      <vt:lpstr>Wet Hang Weights</vt:lpstr>
      <vt:lpstr>loc_at_time_of_clone</vt:lpstr>
      <vt:lpstr>METRC</vt:lpstr>
      <vt:lpstr>Pheno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Kispert</dc:creator>
  <cp:lastModifiedBy>Hannah Blice</cp:lastModifiedBy>
  <cp:lastPrinted>2019-11-07T20:50:56Z</cp:lastPrinted>
  <dcterms:created xsi:type="dcterms:W3CDTF">2019-02-28T13:21:19Z</dcterms:created>
  <dcterms:modified xsi:type="dcterms:W3CDTF">2020-12-23T19:47:46Z</dcterms:modified>
</cp:coreProperties>
</file>